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tabRatio="901" firstSheet="8" activeTab="19"/>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attached_space_heating_byendtyp" sheetId="153" r:id="rId8"/>
    <sheet name="TechHeat-RES-SD" sheetId="148" r:id="rId9"/>
    <sheet name="TechHeat-RES-SA" sheetId="154" r:id="rId10"/>
    <sheet name="TechHeat-RES-AP" sheetId="155" r:id="rId11"/>
    <sheet name="TechHeat-RES-MOB" sheetId="156" r:id="rId12"/>
    <sheet name="attached_AttachedHeatingStock" sheetId="140" r:id="rId13"/>
    <sheet name="attached_ApartmentHeatingStock" sheetId="141" r:id="rId14"/>
    <sheet name="attached_MobileHeatingStock" sheetId="142" r:id="rId15"/>
    <sheet name="Demand" sheetId="169"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J10" authorId="0">
      <text>
        <r>
          <rPr>
            <b/>
            <sz val="9"/>
            <rFont val="Times New Roman"/>
            <charset val="0"/>
          </rPr>
          <t>xli9:</t>
        </r>
        <r>
          <rPr>
            <sz val="9"/>
            <rFont val="Times New Roman"/>
            <charset val="0"/>
          </rPr>
          <t xml:space="preserve">
80% set as the maximum proprtion to reduce carbon, which seems reasonable for canada’s future</t>
        </r>
      </text>
    </comment>
    <comment ref="G12" authorId="0">
      <text>
        <r>
          <rPr>
            <b/>
            <sz val="9"/>
            <rFont val="Times New Roman"/>
            <charset val="0"/>
          </rPr>
          <t>xli9:</t>
        </r>
        <r>
          <rPr>
            <sz val="9"/>
            <rFont val="Times New Roman"/>
            <charset val="0"/>
          </rPr>
          <t xml:space="preserve">
Heating oil is mainly from distillate fuel oil, including KER and DST</t>
        </r>
      </text>
    </comment>
  </commentList>
</comments>
</file>

<file path=xl/comments2.xml><?xml version="1.0" encoding="utf-8"?>
<comments xmlns="http://schemas.openxmlformats.org/spreadsheetml/2006/main">
  <authors>
    <author>xli9</author>
    <author>Xiao Li</author>
  </authors>
  <commentList>
    <comment ref="H76" authorId="0">
      <text>
        <r>
          <rPr>
            <b/>
            <sz val="9"/>
            <rFont val="Times New Roman"/>
            <charset val="0"/>
          </rPr>
          <t>xli9:</t>
        </r>
        <r>
          <rPr>
            <sz val="9"/>
            <rFont val="Times New Roman"/>
            <charset val="0"/>
          </rPr>
          <t xml:space="preserve">
It is a daynite tech</t>
        </r>
      </text>
    </comment>
    <comment ref="I78" authorId="0">
      <text>
        <r>
          <rPr>
            <b/>
            <sz val="9"/>
            <rFont val="Times New Roman"/>
            <charset val="0"/>
          </rPr>
          <t>xli9:</t>
        </r>
        <r>
          <rPr>
            <sz val="9"/>
            <rFont val="Times New Roman"/>
            <charset val="0"/>
          </rPr>
          <t xml:space="preserve">
We *4, because the spac e heating tech is only applied in winter season (it means all availability is concentrated in winter, which means the yearly AFA need to *4 to avoild IMPDMD)</t>
        </r>
      </text>
    </comment>
    <comment ref="I215"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3.xml><?xml version="1.0" encoding="utf-8"?>
<comments xmlns="http://schemas.openxmlformats.org/spreadsheetml/2006/main">
  <authors>
    <author>xli9</author>
    <author>Xiao Li</author>
  </authors>
  <commentList>
    <comment ref="H76" authorId="0">
      <text>
        <r>
          <rPr>
            <b/>
            <sz val="9"/>
            <rFont val="Times New Roman"/>
            <charset val="0"/>
          </rPr>
          <t>xli9:</t>
        </r>
        <r>
          <rPr>
            <sz val="9"/>
            <rFont val="Times New Roman"/>
            <charset val="0"/>
          </rPr>
          <t xml:space="preserve">
It is a daynite tech</t>
        </r>
      </text>
    </comment>
    <comment ref="I183"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4.xml><?xml version="1.0" encoding="utf-8"?>
<comments xmlns="http://schemas.openxmlformats.org/spreadsheetml/2006/main">
  <authors>
    <author>xli9</author>
    <author>Xiao Li</author>
  </authors>
  <commentList>
    <comment ref="G77" authorId="0">
      <text>
        <r>
          <rPr>
            <b/>
            <sz val="9"/>
            <rFont val="Times New Roman"/>
            <charset val="0"/>
          </rPr>
          <t>xli9:</t>
        </r>
        <r>
          <rPr>
            <sz val="9"/>
            <rFont val="Times New Roman"/>
            <charset val="0"/>
          </rPr>
          <t xml:space="preserve">
It is a daynite tech</t>
        </r>
      </text>
    </comment>
    <comment ref="H185"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authors>
    <author>xli9</author>
    <author>Xiao Li</author>
  </authors>
  <commentList>
    <comment ref="H76" authorId="0">
      <text>
        <r>
          <rPr>
            <b/>
            <sz val="9"/>
            <rFont val="Times New Roman"/>
            <charset val="0"/>
          </rPr>
          <t>xli9:</t>
        </r>
        <r>
          <rPr>
            <sz val="9"/>
            <rFont val="Times New Roman"/>
            <charset val="0"/>
          </rPr>
          <t xml:space="preserve">
It is a daynite tech</t>
        </r>
      </text>
    </comment>
    <comment ref="I185"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6.xml><?xml version="1.0" encoding="utf-8"?>
<comments xmlns="http://schemas.openxmlformats.org/spreadsheetml/2006/main">
  <authors>
    <author>xli9</author>
  </authors>
  <commentList>
    <comment ref="U16" authorId="0">
      <text>
        <r>
          <rPr>
            <b/>
            <sz val="9"/>
            <rFont val="Times New Roman"/>
            <charset val="0"/>
          </rPr>
          <t>xli9:</t>
        </r>
        <r>
          <rPr>
            <sz val="9"/>
            <rFont val="Times New Roman"/>
            <charset val="0"/>
          </rPr>
          <t xml:space="preserve">
Residential Room Air Conditioners, https://www.eia.gov/analysis/studies/buildings/equipcosts/pdf/full.pdf</t>
        </r>
      </text>
    </comment>
    <comment ref="U17" authorId="0">
      <text>
        <r>
          <rPr>
            <b/>
            <sz val="9"/>
            <rFont val="Times New Roman"/>
            <charset val="0"/>
          </rPr>
          <t>xli9:</t>
        </r>
        <r>
          <rPr>
            <sz val="9"/>
            <rFont val="Times New Roman"/>
            <charset val="0"/>
          </rPr>
          <t xml:space="preserve">
central building cooling-10.55, https://www.eia.gov/analysis/studies/buildings/equipcosts/pdf/full.pdf</t>
        </r>
      </text>
    </comment>
    <comment ref="G51" authorId="0">
      <text>
        <r>
          <rPr>
            <b/>
            <sz val="9"/>
            <rFont val="Times New Roman"/>
            <charset val="0"/>
          </rPr>
          <t>xli9:</t>
        </r>
        <r>
          <rPr>
            <sz val="9"/>
            <rFont val="Times New Roman"/>
            <charset val="0"/>
          </rPr>
          <t xml:space="preserve">
The reason why it *4 is same/similar with space heating</t>
        </r>
      </text>
    </comment>
    <comment ref="F85" authorId="0">
      <text>
        <r>
          <rPr>
            <b/>
            <sz val="9"/>
            <rFont val="Times New Roman"/>
            <charset val="0"/>
          </rPr>
          <t>xli9:</t>
        </r>
        <r>
          <rPr>
            <sz val="9"/>
            <rFont val="Times New Roman"/>
            <charset val="0"/>
          </rPr>
          <t xml:space="preserve">
It is a daynite tech</t>
        </r>
      </text>
    </comment>
  </commentList>
</comments>
</file>

<file path=xl/comments7.xml><?xml version="1.0" encoding="utf-8"?>
<comments xmlns="http://schemas.openxmlformats.org/spreadsheetml/2006/main">
  <authors>
    <author>xli9</author>
  </authors>
  <commentList>
    <comment ref="N2" authorId="0">
      <text>
        <r>
          <rPr>
            <b/>
            <sz val="9"/>
            <rFont val="Times New Roman"/>
            <charset val="0"/>
          </rPr>
          <t>xli9:</t>
        </r>
        <r>
          <rPr>
            <sz val="9"/>
            <rFont val="Times New Roman"/>
            <charset val="0"/>
          </rPr>
          <t xml:space="preserve">
Derived by using the information from EIA report: Updated Buildings Sector Appliance and Equipment Costs and Efficiencies: The estimation is mainly by using energy consumption and cycle numbers-by using GPT</t>
        </r>
      </text>
    </comment>
    <comment ref="N8" authorId="0">
      <text>
        <r>
          <rPr>
            <b/>
            <sz val="9"/>
            <rFont val="Times New Roman"/>
            <charset val="0"/>
          </rPr>
          <t>xli9:</t>
        </r>
        <r>
          <rPr>
            <sz val="9"/>
            <rFont val="Times New Roman"/>
            <charset val="0"/>
          </rPr>
          <t xml:space="preserve">
Electric range</t>
        </r>
      </text>
    </comment>
    <comment ref="N9" authorId="0">
      <text>
        <r>
          <rPr>
            <b/>
            <sz val="9"/>
            <rFont val="Times New Roman"/>
            <charset val="0"/>
          </rPr>
          <t>xli9:</t>
        </r>
        <r>
          <rPr>
            <sz val="9"/>
            <rFont val="Times New Roman"/>
            <charset val="0"/>
          </rPr>
          <t xml:space="preserve">
Average of all appliances</t>
        </r>
      </text>
    </comment>
  </commentList>
</comments>
</file>

<file path=xl/comments8.xml><?xml version="1.0" encoding="utf-8"?>
<comments xmlns="http://schemas.openxmlformats.org/spreadsheetml/2006/main">
  <authors>
    <author>Xiao Li</author>
  </authors>
  <commentList>
    <comment ref="N3" authorId="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<sst xmlns="http://schemas.openxmlformats.org/spreadsheetml/2006/main" count="39664" uniqueCount="556">
  <si>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</si>
  <si>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</si>
  <si>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</si>
  <si>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</si>
  <si>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</si>
  <si>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</si>
  <si>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</si>
  <si>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</si>
  <si>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</si>
  <si>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</si>
  <si>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</si>
  <si>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</si>
  <si>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</si>
  <si>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</si>
  <si>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</si>
  <si>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</si>
  <si>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</si>
  <si>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</si>
  <si>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</si>
  <si>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</si>
  <si>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</si>
  <si>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DAYNITE</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</si>
  <si>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</si>
  <si>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</si>
  <si>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</si>
  <si>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</si>
  <si>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</si>
  <si>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</si>
  <si>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</si>
  <si>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</si>
  <si>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</si>
  <si>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</si>
  <si>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</si>
  <si>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</si>
  <si>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</si>
  <si>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</si>
  <si>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</si>
  <si>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</si>
  <si>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</si>
  <si>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</si>
  <si>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</si>
  <si>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</si>
  <si>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</si>
  <si>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</si>
  <si>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</si>
  <si>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</si>
  <si>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</si>
  <si>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</si>
  <si>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</si>
  <si>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</si>
  <si>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</si>
  <si>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</si>
  <si>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</si>
  <si>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</si>
  <si>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</si>
  <si>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</si>
  <si>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</si>
  <si>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</si>
  <si>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</si>
  <si>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</si>
  <si>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</si>
  <si>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</si>
  <si>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</si>
  <si>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</si>
  <si>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</si>
  <si>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</si>
  <si>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</si>
  <si>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SEASON</t>
  </si>
  <si>
    <t>R_ES-SH-SA_ELC</t>
  </si>
  <si>
    <t>RSDWOD</t>
  </si>
  <si>
    <t>R_ES-SH-SA_HET</t>
  </si>
  <si>
    <t>RSDELC</t>
  </si>
  <si>
    <t>Residential Fuel - Electricity</t>
  </si>
  <si>
    <t>R_ES-SH-SA_COAPRO</t>
  </si>
  <si>
    <t>RSDGAS</t>
  </si>
  <si>
    <t>Residential Fuel - Gases</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</si>
  <si>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</si>
  <si>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</si>
  <si>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</si>
  <si>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</si>
  <si>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</si>
  <si>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</si>
  <si>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</si>
  <si>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</si>
  <si>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</si>
  <si>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</si>
  <si>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</si>
  <si>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</si>
  <si>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</si>
  <si>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</si>
  <si>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</si>
  <si>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</si>
  <si>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</si>
  <si>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</si>
  <si>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</si>
  <si>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</si>
  <si>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</si>
  <si>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</si>
  <si>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</si>
  <si>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</si>
  <si>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</si>
  <si>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</si>
  <si>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</si>
  <si>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</si>
  <si>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</si>
  <si>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</si>
  <si>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</si>
  <si>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</si>
  <si>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</si>
  <si>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</si>
  <si>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</si>
  <si>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</si>
  <si>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</si>
  <si>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</si>
  <si>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</si>
  <si>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</si>
  <si>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</si>
  <si>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</si>
  <si>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</si>
  <si>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</si>
  <si>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</si>
  <si>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RSDSYNH2CT</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</si>
  <si>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</si>
  <si>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</si>
  <si>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</si>
  <si>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</si>
  <si>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</si>
  <si>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</si>
  <si>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</si>
  <si>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</si>
  <si>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</si>
  <si>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</si>
  <si>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</si>
  <si>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</si>
  <si>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</si>
  <si>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</si>
  <si>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</si>
  <si>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</si>
  <si>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</si>
  <si>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</si>
  <si>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</si>
  <si>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</si>
  <si>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</si>
  <si>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</si>
  <si>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</si>
  <si>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</si>
  <si>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</si>
  <si>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</si>
  <si>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</si>
  <si>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</si>
  <si>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</si>
  <si>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</si>
  <si>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</si>
  <si>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</si>
  <si>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</si>
  <si>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</si>
  <si>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</si>
  <si>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</si>
  <si>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</si>
  <si>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</si>
  <si>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</si>
  <si>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</si>
  <si>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</si>
  <si>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</si>
  <si>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</si>
  <si>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</si>
  <si>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</si>
  <si>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</si>
  <si>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</si>
  <si>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</si>
  <si>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</si>
  <si>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</si>
  <si>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</si>
  <si>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</si>
  <si>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</si>
  <si>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</si>
  <si>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</si>
  <si>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</si>
  <si>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</si>
  <si>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</si>
  <si>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</si>
  <si>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</si>
  <si>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</si>
  <si>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</si>
  <si>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</si>
  <si>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</si>
  <si>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RSDSYNH2CT00</t>
  </si>
  <si>
    <t>~FI_T: Share-I~UP</t>
  </si>
  <si>
    <t>~FI_T: EFF</t>
  </si>
  <si>
    <t>Comm-IN</t>
  </si>
  <si>
    <t>Comm-OUT</t>
  </si>
  <si>
    <t>AT</t>
  </si>
  <si>
    <t>QU</t>
  </si>
  <si>
    <t>ON</t>
  </si>
  <si>
    <t>MA</t>
  </si>
  <si>
    <t>SA</t>
  </si>
  <si>
    <t>AL</t>
  </si>
  <si>
    <t>BC</t>
  </si>
  <si>
    <t>COAHAR</t>
  </si>
  <si>
    <t>RENAHT</t>
  </si>
  <si>
    <t>COACOK</t>
  </si>
  <si>
    <t>WOOD</t>
  </si>
  <si>
    <t>COALIG</t>
  </si>
  <si>
    <t>ELC</t>
  </si>
  <si>
    <t>OILKER</t>
  </si>
  <si>
    <t>RSDCOA</t>
  </si>
  <si>
    <t>OILDST</t>
  </si>
  <si>
    <t>OILGSL</t>
  </si>
  <si>
    <t>OILHFO</t>
  </si>
  <si>
    <t>GASNAT</t>
  </si>
  <si>
    <t>SYNH2CT</t>
  </si>
  <si>
    <t>~FI_T: CAP2ACT</t>
  </si>
  <si>
    <t>~FI_T: AFA</t>
  </si>
  <si>
    <t>FI_T: INVCOST</t>
  </si>
  <si>
    <t>Base-year technologies for district cooling production</t>
  </si>
  <si>
    <t>RSDCOO100</t>
  </si>
  <si>
    <t>FI_T: FIXOM</t>
  </si>
  <si>
    <t>FI_T: CAP2ACT</t>
  </si>
  <si>
    <t>FI_T: ACT2FLO</t>
  </si>
  <si>
    <t>RSDCOO</t>
  </si>
  <si>
    <t>Act2Flo</t>
  </si>
  <si>
    <t>FI_T: AFA</t>
  </si>
  <si>
    <t>FI_T: CEFF</t>
  </si>
  <si>
    <t>COOFRE</t>
  </si>
  <si>
    <t>FI_T: Life</t>
  </si>
  <si>
    <t>FI_T: Share~UP~W</t>
  </si>
  <si>
    <t>FI_T: Share~UP~R</t>
  </si>
  <si>
    <t>FI_T: Share~UP~S</t>
  </si>
  <si>
    <t>FI_T: Share~UP~F</t>
  </si>
  <si>
    <t>RSDCOO200</t>
  </si>
  <si>
    <t>FI_T: Act2Flo</t>
  </si>
  <si>
    <t>Base-year infrastructure for commercial electricity</t>
  </si>
  <si>
    <t>The primary energy source for steam boilers in the residential sector is natural gas, with an efficiency exceeding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</si>
  <si>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</si>
  <si>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</si>
  <si>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</si>
  <si>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</si>
  <si>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</si>
  <si>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</si>
  <si>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</si>
  <si>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</si>
  <si>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</si>
  <si>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</si>
  <si>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</si>
  <si>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</si>
  <si>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</si>
  <si>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</si>
  <si>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</si>
  <si>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</si>
  <si>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</si>
  <si>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</si>
  <si>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</si>
  <si>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</si>
  <si>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</si>
  <si>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</si>
  <si>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</si>
  <si>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</si>
  <si>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</si>
  <si>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</si>
  <si>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</si>
  <si>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</si>
  <si>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</si>
  <si>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</si>
  <si>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</si>
  <si>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</si>
  <si>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</si>
  <si>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</si>
  <si>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</si>
  <si>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</si>
  <si>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</si>
  <si>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</si>
  <si>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</si>
  <si>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</si>
  <si>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</si>
  <si>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</si>
  <si>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</si>
  <si>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</si>
  <si>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</si>
  <si>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</si>
  <si>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</si>
  <si>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</si>
  <si>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</si>
  <si>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</si>
  <si>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</si>
  <si>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</si>
  <si>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</si>
  <si>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</si>
  <si>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</si>
  <si>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</si>
  <si>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</si>
  <si>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</si>
  <si>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</si>
  <si>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</si>
  <si>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</si>
  <si>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</si>
  <si>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</si>
  <si>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</si>
  <si>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</si>
  <si>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</si>
  <si>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</si>
  <si>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</si>
  <si>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</si>
  <si>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</si>
  <si>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</si>
  <si>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</si>
  <si>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</si>
  <si>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</si>
  <si>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</si>
  <si>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</si>
  <si>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</si>
  <si>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</si>
  <si>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~FI_T: Stock</t>
  </si>
  <si>
    <t>Comm-IN-A</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</si>
  <si>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</si>
  <si>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</si>
  <si>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</si>
  <si>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unit is PJ/GW</t>
  </si>
  <si>
    <t>consumption share proportion table (the sum of 4 household type is 1)</t>
  </si>
  <si>
    <t xml:space="preserve"> NCAP_AFA/Consumption share of each household type</t>
  </si>
  <si>
    <t>this is table is for the consumption share of SingleDetached</t>
  </si>
  <si>
    <t>RSDHET</t>
  </si>
  <si>
    <t>Remember to update SubRES_NewTech file too</t>
  </si>
  <si>
    <t>WH14_15,WH16_17,WH18_19,WH20_21, WH0_1,WH2_3,WH4_5,WH6_7,WH8_9, WH10_11,WH12_13, WH22_23</t>
  </si>
  <si>
    <t>FI_T</t>
  </si>
  <si>
    <t>~FI_T:CAP2ACT</t>
  </si>
  <si>
    <t>~FI_T: Share-I~FX</t>
  </si>
  <si>
    <t>Energy Use in Canada: Trends Publications | Natural Resources Canada (nrcan.gc.ca)</t>
  </si>
  <si>
    <t>*Those proportions are referred to the comprehensive use reports</t>
  </si>
  <si>
    <t>~FI_T: Input</t>
  </si>
  <si>
    <t>CAP per dwelling (Mw)</t>
  </si>
  <si>
    <t xml:space="preserve"> NCAP_AFA</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</si>
  <si>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</si>
  <si>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</si>
  <si>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</si>
  <si>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</si>
  <si>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</si>
  <si>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</si>
  <si>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</si>
  <si>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</si>
  <si>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</si>
  <si>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</si>
  <si>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</si>
  <si>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Checking table</t>
  </si>
  <si>
    <t>~FI_T</t>
  </si>
  <si>
    <t>Attribute</t>
  </si>
  <si>
    <t>*Unit</t>
  </si>
  <si>
    <t>Demand</t>
  </si>
  <si>
    <t>Sum of Original Stock*AFA*Cap2Act</t>
  </si>
  <si>
    <t>Observed data</t>
  </si>
  <si>
    <t>Original Stock*AFA*Cap2Act</t>
  </si>
  <si>
    <t>Correct Consumption</t>
  </si>
  <si>
    <t>Correct/calibration factor</t>
  </si>
  <si>
    <t>cnzero</t>
  </si>
  <si>
    <t>R_ES-SH-AP_ELC1</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</si>
  <si>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</si>
  <si>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</si>
  <si>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</si>
  <si>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</si>
  <si>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</si>
  <si>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</si>
  <si>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</si>
  <si>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</si>
  <si>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</si>
  <si>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</si>
  <si>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</si>
  <si>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</si>
  <si>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</si>
  <si>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</si>
  <si>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</si>
  <si>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</si>
  <si>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</si>
  <si>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</si>
  <si>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</si>
  <si>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</si>
  <si>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</si>
  <si>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</si>
  <si>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</si>
  <si>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</si>
  <si>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</si>
  <si>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</si>
  <si>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</si>
  <si>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</si>
  <si>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</si>
  <si>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</si>
  <si>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</si>
  <si>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</si>
  <si>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</si>
  <si>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</si>
  <si>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</si>
  <si>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</si>
  <si>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</si>
  <si>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</si>
  <si>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</si>
  <si>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</si>
  <si>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</si>
  <si>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</si>
  <si>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</si>
  <si>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</si>
  <si>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</si>
  <si>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</si>
  <si>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</si>
  <si>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</si>
  <si>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</si>
  <si>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</si>
  <si>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</si>
  <si>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</si>
  <si>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</si>
  <si>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</si>
  <si>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</si>
  <si>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</si>
  <si>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</si>
  <si>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</si>
  <si>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</si>
  <si>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</si>
  <si>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</si>
  <si>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</si>
  <si>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</si>
  <si>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</si>
  <si>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</si>
  <si>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</si>
  <si>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</si>
  <si>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</si>
  <si>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</si>
  <si>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</si>
  <si>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</si>
  <si>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</si>
  <si>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</si>
  <si>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</si>
  <si>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</si>
  <si>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</si>
  <si>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</si>
  <si>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</si>
  <si>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</si>
  <si>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</si>
  <si>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</si>
  <si>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</si>
  <si>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</si>
  <si>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</si>
  <si>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</si>
  <si>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</si>
  <si>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</si>
  <si>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</si>
  <si>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</si>
  <si>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</si>
  <si>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</si>
  <si>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</si>
  <si>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</si>
  <si>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</si>
  <si>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SH14_15,SH16_17,SH18_19,SH20_21, SH0_1,SH2_3,SH4_5,SH6_7,SH8_9, SH10_11,SH12_13, SH22_23</t>
  </si>
  <si>
    <t>~FI_T: STOCK</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</si>
  <si>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</si>
  <si>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</si>
  <si>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</si>
  <si>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</si>
  <si>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</si>
  <si>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</si>
  <si>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</si>
  <si>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</si>
  <si>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</si>
  <si>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</si>
  <si>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</si>
  <si>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</si>
  <si>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</si>
  <si>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</si>
  <si>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</si>
  <si>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</si>
  <si>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</si>
  <si>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</si>
  <si>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</si>
  <si>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</si>
  <si>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</si>
  <si>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</si>
  <si>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</si>
  <si>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</si>
  <si>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</si>
  <si>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</si>
  <si>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</si>
  <si>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</si>
  <si>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</si>
  <si>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</si>
  <si>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</si>
  <si>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</si>
  <si>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</si>
  <si>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</si>
  <si>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</si>
  <si>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</si>
  <si>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5kw of the water heating facility (https://www.eia.gov/analysis/studies/buildings/equipcosts/pdf/full.pdf),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</si>
  <si>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</si>
  <si>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</si>
  <si>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</si>
  <si>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</si>
  <si>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</si>
  <si>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</si>
  <si>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</si>
  <si>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</si>
  <si>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</si>
  <si>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</si>
  <si>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</si>
  <si>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</si>
  <si>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</si>
  <si>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</si>
  <si>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</si>
  <si>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</si>
  <si>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</si>
  <si>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</si>
  <si>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</si>
  <si>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</si>
  <si>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</si>
  <si>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</si>
  <si>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</si>
  <si>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</si>
  <si>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average capacity mw</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</si>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</sst>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9">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00000000_ "/>
    <numFmt numFmtId="201" formatCode="\Te\x\t"/>
  </numFmts>
  <fonts count="138">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22"/>
      <color theme="1"/>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b/>
      <sz val="10"/>
      <color rgb="FFFF0000"/>
      <name val="Arial"/>
      <charset val="134"/>
    </font>
    <font>
      <sz val="8"/>
      <color rgb="FF000000"/>
      <name val="Segoe UI"/>
      <charset val="134"/>
    </font>
    <font>
      <sz val="8"/>
      <color rgb="FF3974D2"/>
      <name val="Segoe UI"/>
      <charset val="134"/>
    </font>
    <font>
      <b/>
      <sz val="8"/>
      <name val="Arial"/>
      <charset val="134"/>
    </font>
    <font>
      <sz val="11"/>
      <name val="Calibri"/>
      <charset val="134"/>
      <scheme val="minor"/>
    </font>
    <font>
      <sz val="10"/>
      <color rgb="FF333333"/>
      <name val="Helvetica"/>
      <charset val="134"/>
    </font>
    <font>
      <b/>
      <sz val="18"/>
      <color theme="1"/>
      <name val="Calibri"/>
      <charset val="134"/>
      <scheme val="minor"/>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b/>
      <u/>
      <sz val="10"/>
      <name val="Arial"/>
      <charset val="134"/>
    </font>
    <font>
      <b/>
      <vertAlign val="superscript"/>
      <sz val="10"/>
      <name val="Arial"/>
      <charset val="134"/>
    </font>
    <font>
      <b/>
      <vertAlign val="subscript"/>
      <sz val="10"/>
      <name val="Arial"/>
      <charset val="134"/>
    </font>
    <font>
      <b/>
      <vertAlign val="superscript"/>
      <sz val="14"/>
      <name val="Arial"/>
      <charset val="134"/>
    </font>
    <font>
      <b/>
      <i/>
      <vertAlign val="subscript"/>
      <sz val="10"/>
      <name val="Arial"/>
      <charset val="134"/>
    </font>
    <font>
      <vertAlign val="superscript"/>
      <sz val="10"/>
      <color rgb="FF000000"/>
      <name val="Arial"/>
      <charset val="134"/>
    </font>
    <font>
      <vertAlign val="superscript"/>
      <sz val="10"/>
      <name val="Arial"/>
      <charset val="134"/>
    </font>
    <font>
      <b/>
      <vertAlign val="superscript"/>
      <sz val="12"/>
      <name val="Arial"/>
      <charset val="134"/>
    </font>
    <font>
      <b/>
      <vertAlign val="superscript"/>
      <sz val="10"/>
      <color indexed="8"/>
      <name val="Arial"/>
      <charset val="134"/>
    </font>
    <font>
      <vertAlign val="superscript"/>
      <sz val="10"/>
      <color indexed="8"/>
      <name val="Arial"/>
      <charset val="134"/>
    </font>
    <font>
      <u/>
      <sz val="10"/>
      <name val="Arial"/>
      <charset val="134"/>
    </font>
    <font>
      <b/>
      <vertAlign val="superscript"/>
      <sz val="10"/>
      <color rgb="FF000000"/>
      <name val="Arial"/>
      <charset val="134"/>
    </font>
    <font>
      <b/>
      <sz val="9"/>
      <name val="Times New Roman"/>
      <charset val="0"/>
    </font>
    <font>
      <sz val="9"/>
      <name val="Times New Roman"/>
      <charset val="0"/>
    </font>
    <font>
      <b/>
      <sz val="9"/>
      <name val="Tahoma"/>
      <charset val="134"/>
    </font>
    <font>
      <sz val="9"/>
      <name val="Tahoma"/>
      <charset val="134"/>
    </font>
    <font>
      <sz val="9"/>
      <name val="Tahoma"/>
      <charset val="1"/>
    </font>
    <font>
      <b/>
      <sz val="9"/>
      <name val="Tahoma"/>
      <charset val="1"/>
    </font>
  </fonts>
  <fills count="93">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149784844508194"/>
        <bgColor indexed="64"/>
      </patternFill>
    </fill>
    <fill>
      <patternFill patternType="solid">
        <fgColor theme="0" tint="-0.249977111117893"/>
        <bgColor indexed="64"/>
      </patternFill>
    </fill>
    <fill>
      <patternFill patternType="solid">
        <fgColor theme="0" tint="-0.15"/>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85961485641"/>
        <bgColor indexed="64"/>
      </patternFill>
    </fill>
    <fill>
      <patternFill patternType="solid">
        <fgColor theme="8" tint="0.79985961485641"/>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theme="6"/>
        <bgColor indexed="64"/>
      </patternFill>
    </fill>
    <fill>
      <patternFill patternType="solid">
        <fgColor rgb="FFFFFFFF"/>
        <bgColor indexed="64"/>
      </patternFill>
    </fill>
    <fill>
      <patternFill patternType="solid">
        <fgColor theme="8" tint="0.399884029663991"/>
        <bgColor indexed="64"/>
      </patternFill>
    </fill>
    <fill>
      <patternFill patternType="solid">
        <fgColor theme="4" tint="0.799768059327982"/>
        <bgColor indexed="64"/>
      </patternFill>
    </fill>
    <fill>
      <patternFill patternType="solid">
        <fgColor rgb="FFFFEB9C"/>
        <bgColor indexed="64"/>
      </patternFill>
    </fill>
    <fill>
      <patternFill patternType="solid">
        <fgColor rgb="FF92D050"/>
        <bgColor indexed="64"/>
      </patternFill>
    </fill>
    <fill>
      <patternFill patternType="solid">
        <fgColor theme="0" tint="-0.2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68059327982"/>
        <bgColor indexed="64"/>
      </patternFill>
    </fill>
    <fill>
      <patternFill patternType="solid">
        <fgColor indexed="42"/>
        <bgColor indexed="64"/>
      </patternFill>
    </fill>
    <fill>
      <patternFill patternType="solid">
        <fgColor indexed="26"/>
        <bgColor indexed="64"/>
      </patternFill>
    </fill>
    <fill>
      <patternFill patternType="solid">
        <fgColor theme="6" tint="0.799768059327982"/>
        <bgColor indexed="64"/>
      </patternFill>
    </fill>
    <fill>
      <patternFill patternType="solid">
        <fgColor indexed="46"/>
        <bgColor indexed="64"/>
      </patternFill>
    </fill>
    <fill>
      <patternFill patternType="solid">
        <fgColor indexed="47"/>
        <bgColor indexed="64"/>
      </patternFill>
    </fill>
    <fill>
      <patternFill patternType="solid">
        <fgColor theme="7" tint="0.799768059327982"/>
        <bgColor indexed="64"/>
      </patternFill>
    </fill>
    <fill>
      <patternFill patternType="solid">
        <fgColor indexed="27"/>
        <bgColor indexed="64"/>
      </patternFill>
    </fill>
    <fill>
      <patternFill patternType="solid">
        <fgColor theme="8" tint="0.799768059327982"/>
        <bgColor indexed="64"/>
      </patternFill>
    </fill>
    <fill>
      <patternFill patternType="solid">
        <fgColor theme="9" tint="0.799768059327982"/>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61955626087"/>
        <bgColor indexed="64"/>
      </patternFill>
    </fill>
    <fill>
      <patternFill patternType="solid">
        <fgColor indexed="53"/>
        <bgColor indexed="64"/>
      </patternFill>
    </fill>
    <fill>
      <patternFill patternType="solid">
        <fgColor theme="5" tint="0.399761955626087"/>
        <bgColor indexed="64"/>
      </patternFill>
    </fill>
    <fill>
      <patternFill patternType="solid">
        <fgColor theme="6" tint="0.399761955626087"/>
        <bgColor indexed="64"/>
      </patternFill>
    </fill>
    <fill>
      <patternFill patternType="solid">
        <fgColor indexed="36"/>
        <bgColor indexed="64"/>
      </patternFill>
    </fill>
    <fill>
      <patternFill patternType="solid">
        <fgColor theme="7" tint="0.399761955626087"/>
        <bgColor indexed="64"/>
      </patternFill>
    </fill>
    <fill>
      <patternFill patternType="solid">
        <fgColor indexed="49"/>
        <bgColor indexed="64"/>
      </patternFill>
    </fill>
    <fill>
      <patternFill patternType="solid">
        <fgColor theme="8" tint="0.399761955626087"/>
        <bgColor indexed="64"/>
      </patternFill>
    </fill>
    <fill>
      <patternFill patternType="solid">
        <fgColor indexed="52"/>
        <bgColor indexed="64"/>
      </patternFill>
    </fill>
    <fill>
      <patternFill patternType="solid">
        <fgColor theme="9" tint="0.39976195562608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1">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medium">
        <color rgb="FFF5F5F5"/>
      </left>
      <right style="medium">
        <color rgb="FFF5F5F5"/>
      </right>
      <top style="medium">
        <color rgb="FFF5F5F5"/>
      </top>
      <bottom style="medium">
        <color rgb="FFF5F5F5"/>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1" fillId="0" borderId="0" applyNumberFormat="0" applyFill="0" applyBorder="0" applyAlignment="0" applyProtection="0">
      <alignment vertical="top"/>
      <protection locked="0"/>
    </xf>
    <xf numFmtId="0" fontId="47" fillId="0" borderId="0" applyNumberFormat="0" applyFill="0" applyBorder="0" applyAlignment="0" applyProtection="0">
      <alignment vertical="center"/>
    </xf>
    <xf numFmtId="0" fontId="12" fillId="3" borderId="11" applyNumberFormat="0" applyFont="0" applyAlignment="0" applyProtection="0">
      <alignment vertical="center"/>
    </xf>
    <xf numFmtId="0" fontId="48" fillId="0" borderId="0" applyNumberFormat="0" applyFill="0" applyBorder="0" applyAlignment="0" applyProtection="0">
      <alignment vertical="center"/>
    </xf>
    <xf numFmtId="0" fontId="49"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1" fillId="0" borderId="12" applyNumberFormat="0" applyFill="0" applyAlignment="0" applyProtection="0">
      <alignment vertical="center"/>
    </xf>
    <xf numFmtId="0" fontId="52" fillId="0" borderId="12" applyNumberFormat="0" applyFill="0" applyAlignment="0" applyProtection="0">
      <alignment vertical="center"/>
    </xf>
    <xf numFmtId="0" fontId="40" fillId="0" borderId="13" applyNumberFormat="0" applyFill="0" applyAlignment="0" applyProtection="0">
      <alignment vertical="center"/>
    </xf>
    <xf numFmtId="0" fontId="40" fillId="0" borderId="0" applyNumberFormat="0" applyFill="0" applyBorder="0" applyAlignment="0" applyProtection="0">
      <alignment vertical="center"/>
    </xf>
    <xf numFmtId="0" fontId="53" fillId="23" borderId="14" applyNumberFormat="0" applyAlignment="0" applyProtection="0">
      <alignment vertical="center"/>
    </xf>
    <xf numFmtId="0" fontId="54" fillId="24" borderId="15" applyNumberFormat="0" applyAlignment="0" applyProtection="0">
      <alignment vertical="center"/>
    </xf>
    <xf numFmtId="0" fontId="55" fillId="24" borderId="14" applyNumberFormat="0" applyAlignment="0" applyProtection="0">
      <alignment vertical="center"/>
    </xf>
    <xf numFmtId="0" fontId="56" fillId="25" borderId="16" applyNumberFormat="0" applyAlignment="0" applyProtection="0">
      <alignment vertical="center"/>
    </xf>
    <xf numFmtId="0" fontId="57" fillId="0" borderId="17" applyNumberFormat="0" applyFill="0" applyAlignment="0" applyProtection="0">
      <alignment vertical="center"/>
    </xf>
    <xf numFmtId="0" fontId="58" fillId="0" borderId="18" applyNumberFormat="0" applyFill="0" applyAlignment="0" applyProtection="0">
      <alignment vertical="center"/>
    </xf>
    <xf numFmtId="0" fontId="59" fillId="26" borderId="0" applyNumberFormat="0" applyBorder="0" applyAlignment="0" applyProtection="0">
      <alignment vertical="center"/>
    </xf>
    <xf numFmtId="0" fontId="60" fillId="27" borderId="0" applyNumberFormat="0" applyBorder="0" applyAlignment="0" applyProtection="0">
      <alignment vertical="center"/>
    </xf>
    <xf numFmtId="0" fontId="61" fillId="20" borderId="0" applyNumberFormat="0" applyBorder="0" applyAlignment="0" applyProtection="0">
      <alignment vertical="center"/>
    </xf>
    <xf numFmtId="0" fontId="13" fillId="2" borderId="0" applyNumberFormat="0" applyBorder="0" applyAlignment="0" applyProtection="0"/>
    <xf numFmtId="0" fontId="62" fillId="28" borderId="0" applyNumberFormat="0" applyBorder="0" applyAlignment="0" applyProtection="0">
      <alignment vertical="center"/>
    </xf>
    <xf numFmtId="0" fontId="62" fillId="10" borderId="0" applyNumberFormat="0" applyBorder="0" applyAlignment="0" applyProtection="0">
      <alignment vertical="center"/>
    </xf>
    <xf numFmtId="0" fontId="63" fillId="29" borderId="0" applyNumberFormat="0" applyBorder="0" applyAlignment="0" applyProtection="0">
      <alignment vertical="center"/>
    </xf>
    <xf numFmtId="0" fontId="63" fillId="30" borderId="0" applyNumberFormat="0" applyBorder="0" applyAlignment="0" applyProtection="0">
      <alignment vertical="center"/>
    </xf>
    <xf numFmtId="0" fontId="62" fillId="31" borderId="0" applyNumberFormat="0" applyBorder="0" applyAlignment="0" applyProtection="0">
      <alignment vertical="center"/>
    </xf>
    <xf numFmtId="0" fontId="62" fillId="32" borderId="0" applyNumberFormat="0" applyBorder="0" applyAlignment="0" applyProtection="0">
      <alignment vertical="center"/>
    </xf>
    <xf numFmtId="0" fontId="63" fillId="33" borderId="0" applyNumberFormat="0" applyBorder="0" applyAlignment="0" applyProtection="0">
      <alignment vertical="center"/>
    </xf>
    <xf numFmtId="0" fontId="63" fillId="16" borderId="0" applyNumberFormat="0" applyBorder="0" applyAlignment="0" applyProtection="0">
      <alignment vertical="center"/>
    </xf>
    <xf numFmtId="0" fontId="62" fillId="34" borderId="0" applyNumberFormat="0" applyBorder="0" applyAlignment="0" applyProtection="0">
      <alignment vertical="center"/>
    </xf>
    <xf numFmtId="0" fontId="62" fillId="35" borderId="0" applyNumberFormat="0" applyBorder="0" applyAlignment="0" applyProtection="0">
      <alignment vertical="center"/>
    </xf>
    <xf numFmtId="0" fontId="63" fillId="36" borderId="0" applyNumberFormat="0" applyBorder="0" applyAlignment="0" applyProtection="0">
      <alignment vertical="center"/>
    </xf>
    <xf numFmtId="0" fontId="63" fillId="37" borderId="0" applyNumberFormat="0" applyBorder="0" applyAlignment="0" applyProtection="0">
      <alignment vertical="center"/>
    </xf>
    <xf numFmtId="0" fontId="62" fillId="38" borderId="0" applyNumberFormat="0" applyBorder="0" applyAlignment="0" applyProtection="0">
      <alignment vertical="center"/>
    </xf>
    <xf numFmtId="0" fontId="62" fillId="39" borderId="0" applyNumberFormat="0" applyBorder="0" applyAlignment="0" applyProtection="0">
      <alignment vertical="center"/>
    </xf>
    <xf numFmtId="0" fontId="63" fillId="40" borderId="0" applyNumberFormat="0" applyBorder="0" applyAlignment="0" applyProtection="0">
      <alignment vertical="center"/>
    </xf>
    <xf numFmtId="0" fontId="63" fillId="41" borderId="0" applyNumberFormat="0" applyBorder="0" applyAlignment="0" applyProtection="0">
      <alignment vertical="center"/>
    </xf>
    <xf numFmtId="0" fontId="12" fillId="13" borderId="0" applyNumberFormat="0" applyBorder="0" applyAlignment="0" applyProtection="0">
      <alignment vertical="center"/>
    </xf>
    <xf numFmtId="0" fontId="62" fillId="42" borderId="0" applyNumberFormat="0" applyBorder="0" applyAlignment="0" applyProtection="0">
      <alignment vertical="center"/>
    </xf>
    <xf numFmtId="0" fontId="63" fillId="43" borderId="0" applyNumberFormat="0" applyBorder="0" applyAlignment="0" applyProtection="0">
      <alignment vertical="center"/>
    </xf>
    <xf numFmtId="0" fontId="63" fillId="44" borderId="0" applyNumberFormat="0" applyBorder="0" applyAlignment="0" applyProtection="0">
      <alignment vertical="center"/>
    </xf>
    <xf numFmtId="0" fontId="62" fillId="45" borderId="0" applyNumberFormat="0" applyBorder="0" applyAlignment="0" applyProtection="0">
      <alignment vertical="center"/>
    </xf>
    <xf numFmtId="0" fontId="62" fillId="46" borderId="0" applyNumberFormat="0" applyBorder="0" applyAlignment="0" applyProtection="0">
      <alignment vertical="center"/>
    </xf>
    <xf numFmtId="0" fontId="63" fillId="47" borderId="0" applyNumberFormat="0" applyBorder="0" applyAlignment="0" applyProtection="0">
      <alignment vertical="center"/>
    </xf>
    <xf numFmtId="0" fontId="64" fillId="0" borderId="0" applyNumberFormat="0" applyFill="0" applyBorder="0" applyAlignment="0" applyProtection="0">
      <alignment vertical="center"/>
    </xf>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12" fillId="19" borderId="0" applyNumberFormat="0" applyBorder="0" applyAlignment="0" applyProtection="0"/>
    <xf numFmtId="0" fontId="12" fillId="19" borderId="0" applyNumberFormat="0" applyBorder="0" applyAlignment="0" applyProtection="0"/>
    <xf numFmtId="0" fontId="12" fillId="19"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6"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7"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65" fillId="56" borderId="0" applyNumberFormat="0" applyBorder="0" applyAlignment="0" applyProtection="0"/>
    <xf numFmtId="0" fontId="65" fillId="57"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7"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7"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7"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65" fillId="57"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48" borderId="0" applyNumberFormat="0" applyBorder="0" applyAlignment="0" applyProtection="0"/>
    <xf numFmtId="0" fontId="65" fillId="50" borderId="0" applyNumberFormat="0" applyBorder="0" applyAlignment="0" applyProtection="0"/>
    <xf numFmtId="0" fontId="65" fillId="53" borderId="0" applyNumberFormat="0" applyBorder="0" applyAlignment="0" applyProtection="0"/>
    <xf numFmtId="0" fontId="65" fillId="56" borderId="0" applyNumberFormat="0" applyBorder="0" applyAlignment="0" applyProtection="0"/>
    <xf numFmtId="0" fontId="65" fillId="59" borderId="0" applyNumberFormat="0" applyBorder="0" applyAlignment="0" applyProtection="0"/>
    <xf numFmtId="0" fontId="65" fillId="57" borderId="0" applyNumberFormat="0" applyBorder="0" applyAlignment="0" applyProtection="0"/>
    <xf numFmtId="49" fontId="66" fillId="0" borderId="3" applyNumberFormat="0" applyFont="0" applyFill="0" applyBorder="0" applyProtection="0">
      <alignment horizontal="left" vertical="center" indent="2"/>
    </xf>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62"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9"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65" fillId="62" borderId="0" applyNumberFormat="0" applyBorder="0" applyAlignment="0" applyProtection="0"/>
    <xf numFmtId="0" fontId="65" fillId="9"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9"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9"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9"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63"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54"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65" fillId="63" borderId="0" applyNumberFormat="0" applyBorder="0" applyAlignment="0" applyProtection="0"/>
    <xf numFmtId="0" fontId="65" fillId="54"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54"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54"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54"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49" borderId="0" applyNumberFormat="0" applyBorder="0" applyAlignment="0" applyProtection="0"/>
    <xf numFmtId="0" fontId="65" fillId="51" borderId="0" applyNumberFormat="0" applyBorder="0" applyAlignment="0" applyProtection="0"/>
    <xf numFmtId="0" fontId="65" fillId="62" borderId="0" applyNumberFormat="0" applyBorder="0" applyAlignment="0" applyProtection="0"/>
    <xf numFmtId="0" fontId="65" fillId="56" borderId="0" applyNumberFormat="0" applyBorder="0" applyAlignment="0" applyProtection="0"/>
    <xf numFmtId="0" fontId="65" fillId="49" borderId="0" applyNumberFormat="0" applyBorder="0" applyAlignment="0" applyProtection="0"/>
    <xf numFmtId="0" fontId="65" fillId="63" borderId="0" applyNumberFormat="0" applyBorder="0" applyAlignment="0" applyProtection="0"/>
    <xf numFmtId="0" fontId="0" fillId="0" borderId="0" applyNumberFormat="0" applyFont="0" applyFill="0" applyBorder="0" applyProtection="0">
      <alignment horizontal="left" vertical="center" indent="5"/>
    </xf>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9" borderId="0" applyNumberFormat="0" applyBorder="0" applyAlignment="0" applyProtection="0"/>
    <xf numFmtId="0" fontId="67" fillId="64" borderId="0" applyNumberFormat="0" applyBorder="0" applyAlignment="0" applyProtection="0"/>
    <xf numFmtId="0" fontId="13" fillId="6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13" fillId="65"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66" borderId="0" applyNumberFormat="0" applyBorder="0" applyAlignment="0" applyProtection="0"/>
    <xf numFmtId="0" fontId="67" fillId="51" borderId="0" applyNumberFormat="0" applyBorder="0" applyAlignment="0" applyProtection="0"/>
    <xf numFmtId="0" fontId="13" fillId="67"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13" fillId="67"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13" fillId="68"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13" fillId="68"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50" borderId="0" applyNumberFormat="0" applyBorder="0" applyAlignment="0" applyProtection="0"/>
    <xf numFmtId="0" fontId="67" fillId="69" borderId="0" applyNumberFormat="0" applyBorder="0" applyAlignment="0" applyProtection="0"/>
    <xf numFmtId="0" fontId="13" fillId="7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13" fillId="70"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59" borderId="0" applyNumberFormat="0" applyBorder="0" applyAlignment="0" applyProtection="0"/>
    <xf numFmtId="0" fontId="67" fillId="71" borderId="0" applyNumberFormat="0" applyBorder="0" applyAlignment="0" applyProtection="0"/>
    <xf numFmtId="0" fontId="13" fillId="72"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13" fillId="72"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51" borderId="0" applyNumberFormat="0" applyBorder="0" applyAlignment="0" applyProtection="0"/>
    <xf numFmtId="0" fontId="67" fillId="73" borderId="0" applyNumberFormat="0" applyBorder="0" applyAlignment="0" applyProtection="0"/>
    <xf numFmtId="0" fontId="13" fillId="74"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13" fillId="74"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64"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67" fillId="69" borderId="0" applyNumberFormat="0" applyBorder="0" applyAlignment="0" applyProtection="0"/>
    <xf numFmtId="0" fontId="67" fillId="71" borderId="0" applyNumberFormat="0" applyBorder="0" applyAlignment="0" applyProtection="0"/>
    <xf numFmtId="0" fontId="67" fillId="73" borderId="0" applyNumberFormat="0" applyBorder="0" applyAlignment="0" applyProtection="0"/>
    <xf numFmtId="0" fontId="67" fillId="69"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6" borderId="0" applyNumberFormat="0" applyBorder="0" applyAlignment="0" applyProtection="0"/>
    <xf numFmtId="0" fontId="67" fillId="75"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6" borderId="0" applyNumberFormat="0" applyBorder="0" applyAlignment="0" applyProtection="0"/>
    <xf numFmtId="0" fontId="67" fillId="77"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63" borderId="0" applyNumberFormat="0" applyBorder="0" applyAlignment="0" applyProtection="0"/>
    <xf numFmtId="0" fontId="67" fillId="78"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79" borderId="0" applyNumberFormat="0" applyBorder="0" applyAlignment="0" applyProtection="0"/>
    <xf numFmtId="0" fontId="67" fillId="6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77" borderId="0" applyNumberFormat="0" applyBorder="0" applyAlignment="0" applyProtection="0"/>
    <xf numFmtId="0" fontId="67" fillId="66"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8" fillId="59" borderId="0" applyBorder="0" applyAlignment="0"/>
    <xf numFmtId="0" fontId="66" fillId="59" borderId="0" applyBorder="0">
      <alignment horizontal="right" vertical="center"/>
    </xf>
    <xf numFmtId="0" fontId="66" fillId="53" borderId="0" applyBorder="0">
      <alignment horizontal="right" vertical="center"/>
    </xf>
    <xf numFmtId="0" fontId="66" fillId="53" borderId="0" applyBorder="0">
      <alignment horizontal="right" vertical="center"/>
    </xf>
    <xf numFmtId="0" fontId="69" fillId="53" borderId="3">
      <alignment horizontal="right" vertical="center"/>
    </xf>
    <xf numFmtId="0" fontId="70" fillId="53" borderId="3">
      <alignment horizontal="right" vertical="center"/>
    </xf>
    <xf numFmtId="0" fontId="69" fillId="57" borderId="3">
      <alignment horizontal="right" vertical="center"/>
    </xf>
    <xf numFmtId="0" fontId="69" fillId="57" borderId="3">
      <alignment horizontal="right" vertical="center"/>
    </xf>
    <xf numFmtId="0" fontId="69" fillId="57" borderId="19">
      <alignment horizontal="right" vertical="center"/>
    </xf>
    <xf numFmtId="0" fontId="69" fillId="57" borderId="20">
      <alignment horizontal="right" vertical="center"/>
    </xf>
    <xf numFmtId="0" fontId="69" fillId="57" borderId="21">
      <alignment horizontal="right" vertical="center"/>
    </xf>
    <xf numFmtId="0" fontId="67" fillId="75" borderId="0" applyNumberFormat="0" applyBorder="0" applyAlignment="0" applyProtection="0"/>
    <xf numFmtId="0" fontId="67" fillId="77" borderId="0" applyNumberFormat="0" applyBorder="0" applyAlignment="0" applyProtection="0"/>
    <xf numFmtId="0" fontId="67" fillId="78" borderId="0" applyNumberFormat="0" applyBorder="0" applyAlignment="0" applyProtection="0"/>
    <xf numFmtId="0" fontId="67" fillId="69" borderId="0" applyNumberFormat="0" applyBorder="0" applyAlignment="0" applyProtection="0"/>
    <xf numFmtId="0" fontId="67" fillId="71" borderId="0" applyNumberFormat="0" applyBorder="0" applyAlignment="0" applyProtection="0"/>
    <xf numFmtId="0" fontId="67" fillId="66" borderId="0" applyNumberFormat="0" applyBorder="0" applyAlignment="0" applyProtection="0"/>
    <xf numFmtId="0" fontId="71" fillId="80" borderId="22" applyNumberFormat="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6" borderId="0" applyNumberFormat="0" applyBorder="0" applyAlignment="0" applyProtection="0"/>
    <xf numFmtId="0" fontId="72" fillId="50"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3" fillId="27"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4" fillId="80" borderId="23" applyNumberFormat="0" applyAlignment="0" applyProtection="0"/>
    <xf numFmtId="4" fontId="68" fillId="0" borderId="24" applyFill="0" applyBorder="0" applyProtection="0">
      <alignment horizontal="right" vertical="center"/>
    </xf>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5" fillId="81" borderId="23" applyNumberFormat="0" applyAlignment="0" applyProtection="0"/>
    <xf numFmtId="0" fontId="74" fillId="80"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5" fillId="81" borderId="23" applyNumberFormat="0" applyAlignment="0" applyProtection="0"/>
    <xf numFmtId="0" fontId="75" fillId="81"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49" fontId="0" fillId="59" borderId="26">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5" fillId="0" borderId="0" applyFont="0" applyFill="0" applyBorder="0" applyAlignment="0" applyProtection="0"/>
    <xf numFmtId="179"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0" fontId="69"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66" fillId="57" borderId="27">
      <alignment horizontal="left" vertical="center" wrapText="1" indent="2"/>
    </xf>
    <xf numFmtId="0" fontId="66" fillId="0" borderId="27">
      <alignment horizontal="left" vertical="center" wrapText="1" indent="2"/>
    </xf>
    <xf numFmtId="0" fontId="66" fillId="53" borderId="20">
      <alignment horizontal="left" vertical="center"/>
    </xf>
    <xf numFmtId="0" fontId="69" fillId="0" borderId="28">
      <alignment horizontal="left" vertical="top" wrapText="1"/>
    </xf>
    <xf numFmtId="3" fontId="78" fillId="0" borderId="26">
      <alignment horizontal="right" vertical="top"/>
    </xf>
    <xf numFmtId="0" fontId="79" fillId="57" borderId="23" applyNumberFormat="0" applyAlignment="0" applyProtection="0"/>
    <xf numFmtId="0" fontId="80" fillId="0" borderId="1"/>
    <xf numFmtId="0" fontId="5" fillId="71" borderId="3">
      <alignment horizontal="centerContinuous" vertical="top" wrapText="1"/>
    </xf>
    <xf numFmtId="0" fontId="81" fillId="0" borderId="0">
      <alignment vertical="top" wrapText="1"/>
    </xf>
    <xf numFmtId="0" fontId="82" fillId="0" borderId="29" applyNumberFormat="0" applyFill="0" applyAlignment="0" applyProtection="0"/>
    <xf numFmtId="0" fontId="83"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9" borderId="0" applyNumberFormat="0" applyBorder="0" applyAlignment="0" applyProtection="0"/>
    <xf numFmtId="0" fontId="84" fillId="53" borderId="0" applyNumberFormat="0" applyBorder="0" applyAlignment="0" applyProtection="0"/>
    <xf numFmtId="0" fontId="85" fillId="26" borderId="0" applyNumberFormat="0" applyBorder="0" applyAlignment="0" applyProtection="0"/>
    <xf numFmtId="0" fontId="84" fillId="53" borderId="0" applyNumberFormat="0" applyBorder="0" applyAlignment="0" applyProtection="0"/>
    <xf numFmtId="0" fontId="84" fillId="59"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5" fillId="26" borderId="0" applyNumberFormat="0" applyBorder="0" applyAlignment="0" applyProtection="0"/>
    <xf numFmtId="0" fontId="84" fillId="59" borderId="0" applyNumberFormat="0" applyBorder="0" applyAlignment="0" applyProtection="0"/>
    <xf numFmtId="0" fontId="85" fillId="26" borderId="0" applyNumberFormat="0" applyBorder="0" applyAlignment="0" applyProtection="0"/>
    <xf numFmtId="0" fontId="84" fillId="59" borderId="0" applyNumberFormat="0" applyBorder="0" applyAlignment="0" applyProtection="0"/>
    <xf numFmtId="0" fontId="84" fillId="59" borderId="0" applyNumberFormat="0" applyBorder="0" applyAlignment="0" applyProtection="0"/>
    <xf numFmtId="0" fontId="84" fillId="59" borderId="0" applyNumberFormat="0" applyBorder="0" applyAlignment="0" applyProtection="0"/>
    <xf numFmtId="0" fontId="84" fillId="59" borderId="0" applyNumberFormat="0" applyBorder="0" applyAlignment="0" applyProtection="0"/>
    <xf numFmtId="0" fontId="84" fillId="59" borderId="0" applyNumberFormat="0" applyBorder="0" applyAlignment="0" applyProtection="0"/>
    <xf numFmtId="0" fontId="84" fillId="59"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9" borderId="0" applyNumberFormat="0" applyBorder="0" applyAlignment="0" applyProtection="0"/>
    <xf numFmtId="0" fontId="84" fillId="59"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5" fillId="26"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7" fillId="0" borderId="31" applyNumberFormat="0" applyFill="0" applyAlignment="0" applyProtection="0"/>
    <xf numFmtId="0" fontId="86" fillId="0" borderId="30"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9" fillId="0" borderId="33" applyNumberFormat="0" applyFill="0" applyAlignment="0" applyProtection="0"/>
    <xf numFmtId="0" fontId="88" fillId="0" borderId="32"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1" fillId="0" borderId="35" applyNumberFormat="0" applyFill="0" applyAlignment="0" applyProtection="0"/>
    <xf numFmtId="0" fontId="90" fillId="0" borderId="34"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1" fillId="0" borderId="0" applyNumberFormat="0" applyFill="0" applyBorder="0" applyAlignment="0" applyProtection="0"/>
    <xf numFmtId="0" fontId="90"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2"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93" fillId="0" borderId="0" applyNumberFormat="0" applyFill="0" applyBorder="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9" borderId="23" applyNumberFormat="0" applyAlignment="0" applyProtection="0"/>
    <xf numFmtId="0" fontId="79" fillId="57" borderId="23" applyNumberFormat="0" applyAlignment="0" applyProtection="0"/>
    <xf numFmtId="0" fontId="94" fillId="23" borderId="14" applyNumberFormat="0" applyAlignment="0" applyProtection="0"/>
    <xf numFmtId="0" fontId="79" fillId="57" borderId="23" applyNumberFormat="0" applyAlignment="0" applyProtection="0"/>
    <xf numFmtId="0" fontId="79" fillId="9" borderId="23" applyNumberFormat="0" applyAlignment="0" applyProtection="0"/>
    <xf numFmtId="0" fontId="79" fillId="57" borderId="23" applyNumberFormat="0" applyAlignment="0" applyProtection="0"/>
    <xf numFmtId="0" fontId="94" fillId="23" borderId="14" applyNumberFormat="0" applyAlignment="0" applyProtection="0"/>
    <xf numFmtId="0" fontId="79" fillId="9" borderId="23" applyNumberFormat="0" applyAlignment="0" applyProtection="0"/>
    <xf numFmtId="0" fontId="79" fillId="57" borderId="23" applyNumberFormat="0" applyAlignment="0" applyProtection="0"/>
    <xf numFmtId="0" fontId="94" fillId="23" borderId="14" applyNumberFormat="0" applyAlignment="0" applyProtection="0"/>
    <xf numFmtId="0" fontId="79" fillId="9" borderId="23" applyNumberFormat="0" applyAlignment="0" applyProtection="0"/>
    <xf numFmtId="0" fontId="79" fillId="9" borderId="23" applyNumberFormat="0" applyAlignment="0" applyProtection="0"/>
    <xf numFmtId="0" fontId="79" fillId="9" borderId="23" applyNumberFormat="0" applyAlignment="0" applyProtection="0"/>
    <xf numFmtId="0" fontId="79" fillId="9" borderId="23" applyNumberFormat="0" applyAlignment="0" applyProtection="0"/>
    <xf numFmtId="0" fontId="79" fillId="9" borderId="23" applyNumberFormat="0" applyAlignment="0" applyProtection="0"/>
    <xf numFmtId="0" fontId="79" fillId="9"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9" borderId="23" applyNumberFormat="0" applyAlignment="0" applyProtection="0"/>
    <xf numFmtId="0" fontId="79" fillId="9"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4" fontId="66" fillId="0" borderId="0" applyBorder="0">
      <alignment horizontal="right" vertical="center"/>
    </xf>
    <xf numFmtId="0" fontId="66" fillId="0" borderId="3">
      <alignment horizontal="right" vertical="center"/>
    </xf>
    <xf numFmtId="1" fontId="95" fillId="53" borderId="0" applyBorder="0">
      <alignment horizontal="right" vertical="center"/>
    </xf>
    <xf numFmtId="0" fontId="92" fillId="0" borderId="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7" fillId="0" borderId="37" applyNumberFormat="0" applyFill="0" applyAlignment="0" applyProtection="0"/>
    <xf numFmtId="0" fontId="96" fillId="0" borderId="36"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178" fontId="0" fillId="0" borderId="0" applyFont="0" applyFill="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9" fillId="9" borderId="0" applyNumberFormat="0" applyBorder="0" applyAlignment="0" applyProtection="0"/>
    <xf numFmtId="0" fontId="98" fillId="9" borderId="0" applyNumberFormat="0" applyBorder="0" applyAlignment="0" applyProtection="0"/>
    <xf numFmtId="0" fontId="46" fillId="20"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9" fillId="9" borderId="0" applyNumberFormat="0" applyBorder="0" applyAlignment="0" applyProtection="0"/>
    <xf numFmtId="0" fontId="98" fillId="9" borderId="0" applyNumberFormat="0" applyBorder="0" applyAlignment="0" applyProtection="0"/>
    <xf numFmtId="0" fontId="46" fillId="20"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9"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46" fillId="20" borderId="0" applyNumberFormat="0" applyBorder="0" applyAlignment="0" applyProtection="0"/>
    <xf numFmtId="0" fontId="98" fillId="9" borderId="0" applyNumberFormat="0" applyBorder="0" applyAlignment="0" applyProtection="0"/>
    <xf numFmtId="0" fontId="46" fillId="20"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46" fillId="20"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0" fillId="0" borderId="0"/>
    <xf numFmtId="0" fontId="12" fillId="0" borderId="0"/>
    <xf numFmtId="0" fontId="12" fillId="0" borderId="0"/>
    <xf numFmtId="0" fontId="65"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0" fillId="0" borderId="0">
      <alignment vertical="center"/>
    </xf>
    <xf numFmtId="5" fontId="100"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0" fontId="65" fillId="0" borderId="0"/>
    <xf numFmtId="0" fontId="65" fillId="0" borderId="0"/>
    <xf numFmtId="5" fontId="100"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0" fillId="0" borderId="0">
      <alignment vertical="center"/>
    </xf>
    <xf numFmtId="0" fontId="12" fillId="0" borderId="0"/>
    <xf numFmtId="0" fontId="12" fillId="0" borderId="0"/>
    <xf numFmtId="0" fontId="12" fillId="0" borderId="0"/>
    <xf numFmtId="0" fontId="65"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179" fontId="100" fillId="0" borderId="0">
      <alignment vertical="center"/>
    </xf>
    <xf numFmtId="0" fontId="0"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10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0" fillId="0" borderId="0"/>
    <xf numFmtId="0" fontId="65" fillId="0" borderId="0"/>
    <xf numFmtId="0" fontId="0" fillId="0" borderId="0"/>
    <xf numFmtId="0" fontId="101"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applyFill="0" applyProtection="0"/>
    <xf numFmtId="0" fontId="12" fillId="0" borderId="0"/>
    <xf numFmtId="0" fontId="12" fillId="0" borderId="0"/>
    <xf numFmtId="0" fontId="65" fillId="0" borderId="0" applyFill="0" applyProtection="0"/>
    <xf numFmtId="0" fontId="12"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77" fillId="0" borderId="0"/>
    <xf numFmtId="0" fontId="65"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applyFill="0" applyProtection="0"/>
    <xf numFmtId="0" fontId="65" fillId="0" borderId="0" applyFill="0" applyProtection="0"/>
    <xf numFmtId="0" fontId="65" fillId="0" borderId="0" applyFill="0" applyProtection="0"/>
    <xf numFmtId="0" fontId="65" fillId="0" borderId="0" applyFill="0" applyProtection="0"/>
    <xf numFmtId="0" fontId="65" fillId="0" borderId="0" applyFill="0" applyProtection="0"/>
    <xf numFmtId="0" fontId="65" fillId="0" borderId="0" applyFill="0" applyProtection="0"/>
    <xf numFmtId="0" fontId="65" fillId="0" borderId="0" applyFill="0" applyProtection="0"/>
    <xf numFmtId="0" fontId="65"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7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102" fillId="0" borderId="0"/>
    <xf numFmtId="189" fontId="100" fillId="0" borderId="0">
      <alignment vertical="center"/>
    </xf>
    <xf numFmtId="0" fontId="0" fillId="0" borderId="0"/>
    <xf numFmtId="0" fontId="65" fillId="0" borderId="0"/>
    <xf numFmtId="0" fontId="102" fillId="0" borderId="0"/>
    <xf numFmtId="0" fontId="0" fillId="0" borderId="0"/>
    <xf numFmtId="0" fontId="0" fillId="0" borderId="0"/>
    <xf numFmtId="0" fontId="65" fillId="0" borderId="0"/>
    <xf numFmtId="0" fontId="65" fillId="0" borderId="0"/>
    <xf numFmtId="0" fontId="0" fillId="0" borderId="0"/>
    <xf numFmtId="0" fontId="0" fillId="0" borderId="0"/>
    <xf numFmtId="0" fontId="0" fillId="0" borderId="0"/>
    <xf numFmtId="0" fontId="0" fillId="0" borderId="0"/>
    <xf numFmtId="0" fontId="0" fillId="0" borderId="0"/>
    <xf numFmtId="0" fontId="101"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0" fillId="0" borderId="0"/>
    <xf numFmtId="0" fontId="0"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101" fillId="0" borderId="0"/>
    <xf numFmtId="0" fontId="0" fillId="0" borderId="0"/>
    <xf numFmtId="0" fontId="0" fillId="0" borderId="0"/>
    <xf numFmtId="0" fontId="0" fillId="0" borderId="0"/>
    <xf numFmtId="0" fontId="101" fillId="0" borderId="0"/>
    <xf numFmtId="0" fontId="0" fillId="0" borderId="0"/>
    <xf numFmtId="0" fontId="10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0" fillId="0" borderId="0"/>
    <xf numFmtId="0" fontId="65"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103" fillId="0" borderId="0"/>
    <xf numFmtId="0" fontId="103" fillId="0" borderId="0"/>
    <xf numFmtId="0" fontId="0" fillId="0" borderId="0"/>
    <xf numFmtId="0" fontId="103" fillId="0" borderId="0"/>
    <xf numFmtId="0" fontId="0"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3" fillId="0" borderId="0"/>
    <xf numFmtId="0" fontId="12" fillId="0" borderId="0"/>
    <xf numFmtId="0" fontId="12" fillId="0" borderId="0"/>
    <xf numFmtId="0" fontId="103" fillId="0" borderId="0"/>
    <xf numFmtId="0" fontId="12" fillId="0" borderId="0"/>
    <xf numFmtId="0" fontId="103" fillId="0" borderId="0"/>
    <xf numFmtId="0" fontId="103" fillId="0" borderId="0"/>
    <xf numFmtId="0" fontId="103" fillId="0" borderId="0"/>
    <xf numFmtId="0" fontId="103" fillId="0" borderId="0"/>
    <xf numFmtId="0" fontId="103" fillId="0" borderId="0"/>
    <xf numFmtId="0" fontId="12" fillId="0" borderId="0"/>
    <xf numFmtId="0" fontId="12" fillId="0" borderId="0"/>
    <xf numFmtId="0" fontId="12" fillId="0" borderId="0"/>
    <xf numFmtId="0" fontId="104" fillId="0" borderId="0" applyNumberFormat="0" applyFill="0" applyBorder="0" applyAlignment="0" applyProtection="0"/>
    <xf numFmtId="0" fontId="104" fillId="0" borderId="0" applyNumberFormat="0" applyFill="0" applyBorder="0" applyAlignment="0" applyProtection="0"/>
    <xf numFmtId="0" fontId="0" fillId="0" borderId="0"/>
    <xf numFmtId="0" fontId="0" fillId="0" borderId="0"/>
    <xf numFmtId="0" fontId="0"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65" fillId="0" borderId="0"/>
    <xf numFmtId="0" fontId="0" fillId="0" borderId="0"/>
    <xf numFmtId="0" fontId="65" fillId="0" borderId="0"/>
    <xf numFmtId="0" fontId="0" fillId="0" borderId="0"/>
    <xf numFmtId="0" fontId="65"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65" fillId="0" borderId="0"/>
    <xf numFmtId="0" fontId="0" fillId="0" borderId="0"/>
    <xf numFmtId="0" fontId="0" fillId="0" borderId="0"/>
    <xf numFmtId="0" fontId="12" fillId="0" borderId="0"/>
    <xf numFmtId="0" fontId="65" fillId="0" borderId="0"/>
    <xf numFmtId="0" fontId="0" fillId="0" borderId="0"/>
    <xf numFmtId="0" fontId="65"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01"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101"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01" fillId="0" borderId="0"/>
    <xf numFmtId="0" fontId="0" fillId="0" borderId="0"/>
    <xf numFmtId="0" fontId="0" fillId="0" borderId="0"/>
    <xf numFmtId="0" fontId="0" fillId="0" borderId="0"/>
    <xf numFmtId="0" fontId="101" fillId="0" borderId="0"/>
    <xf numFmtId="0" fontId="0" fillId="0" borderId="0"/>
    <xf numFmtId="0" fontId="101" fillId="0" borderId="0"/>
    <xf numFmtId="0" fontId="101" fillId="0" borderId="0"/>
    <xf numFmtId="0" fontId="0" fillId="0" borderId="0"/>
    <xf numFmtId="0" fontId="10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65" fillId="0" borderId="0"/>
    <xf numFmtId="0" fontId="65"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65"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65" fillId="0" borderId="0"/>
    <xf numFmtId="0" fontId="65" fillId="0" borderId="0"/>
    <xf numFmtId="0" fontId="0"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xf numFmtId="0" fontId="0" fillId="0" borderId="0"/>
    <xf numFmtId="0" fontId="12" fillId="0" borderId="0"/>
    <xf numFmtId="0" fontId="12" fillId="0" borderId="0"/>
    <xf numFmtId="0" fontId="12" fillId="0" borderId="0"/>
    <xf numFmtId="0" fontId="101" fillId="0" borderId="0"/>
    <xf numFmtId="0" fontId="65" fillId="0" borderId="0"/>
    <xf numFmtId="0" fontId="0" fillId="0" borderId="0"/>
    <xf numFmtId="0" fontId="12" fillId="0" borderId="0"/>
    <xf numFmtId="0" fontId="12" fillId="0" borderId="0"/>
    <xf numFmtId="0" fontId="12" fillId="0" borderId="0"/>
    <xf numFmtId="0" fontId="65" fillId="0" borderId="0"/>
    <xf numFmtId="0" fontId="65" fillId="0" borderId="0"/>
    <xf numFmtId="0" fontId="0" fillId="0" borderId="0"/>
    <xf numFmtId="0" fontId="65" fillId="0" borderId="0"/>
    <xf numFmtId="0" fontId="65" fillId="0" borderId="0"/>
    <xf numFmtId="0" fontId="0" fillId="0" borderId="0"/>
    <xf numFmtId="0" fontId="65"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65" fillId="0" borderId="0"/>
    <xf numFmtId="0" fontId="0" fillId="0" borderId="0"/>
    <xf numFmtId="0" fontId="12" fillId="0" borderId="0"/>
    <xf numFmtId="0" fontId="0" fillId="0" borderId="0"/>
    <xf numFmtId="0" fontId="12" fillId="0" borderId="0"/>
    <xf numFmtId="0" fontId="12" fillId="0" borderId="0"/>
    <xf numFmtId="0" fontId="12"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65" fillId="0" borderId="0"/>
    <xf numFmtId="0" fontId="65"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12" fillId="0" borderId="0"/>
    <xf numFmtId="0" fontId="12" fillId="0" borderId="0"/>
    <xf numFmtId="0" fontId="12" fillId="0" borderId="0"/>
    <xf numFmtId="0" fontId="65" fillId="0" borderId="0"/>
    <xf numFmtId="0" fontId="65" fillId="0" borderId="0"/>
    <xf numFmtId="0" fontId="0" fillId="0" borderId="0"/>
    <xf numFmtId="0" fontId="65"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65" fillId="0" borderId="0"/>
    <xf numFmtId="0" fontId="0"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10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0" fillId="0" borderId="0"/>
    <xf numFmtId="0" fontId="0" fillId="0" borderId="0"/>
    <xf numFmtId="0" fontId="0" fillId="0" borderId="0"/>
    <xf numFmtId="0" fontId="102" fillId="0" borderId="0"/>
    <xf numFmtId="0" fontId="0" fillId="0" borderId="0"/>
    <xf numFmtId="0" fontId="65"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0" fillId="0" borderId="0"/>
    <xf numFmtId="0" fontId="0"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65"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5" fillId="0" borderId="0"/>
    <xf numFmtId="4" fontId="66" fillId="0" borderId="3" applyFill="0" applyBorder="0" applyProtection="0">
      <alignment horizontal="right" vertical="center"/>
    </xf>
    <xf numFmtId="0" fontId="68" fillId="0" borderId="0" applyNumberFormat="0" applyFill="0" applyBorder="0" applyProtection="0">
      <alignment horizontal="left" vertical="center"/>
    </xf>
    <xf numFmtId="0" fontId="66" fillId="0" borderId="3" applyNumberFormat="0" applyFill="0" applyAlignment="0" applyProtection="0"/>
    <xf numFmtId="0" fontId="0" fillId="82" borderId="0" applyNumberFormat="0" applyFont="0" applyBorder="0" applyAlignment="0" applyProtection="0"/>
    <xf numFmtId="0" fontId="0" fillId="0" borderId="0"/>
    <xf numFmtId="0" fontId="106" fillId="0" borderId="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190" fontId="107" fillId="0" borderId="0">
      <alignment horizontal="right"/>
    </xf>
    <xf numFmtId="191" fontId="104"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1" borderId="22" applyNumberFormat="0" applyAlignment="0" applyProtection="0"/>
    <xf numFmtId="0" fontId="71" fillId="80"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193" fontId="66" fillId="83" borderId="3" applyNumberFormat="0" applyFont="0" applyBorder="0" applyAlignment="0" applyProtection="0">
      <alignment horizontal="right" vertical="center"/>
    </xf>
    <xf numFmtId="9" fontId="0"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9" fontId="65"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9" fontId="65"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9" fontId="65"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9" fontId="65"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77"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5" fillId="0" borderId="0" applyFont="0" applyFill="0" applyBorder="0" applyAlignment="0" applyProtection="0"/>
    <xf numFmtId="9" fontId="77"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65"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08" fillId="0" borderId="0" applyFont="0" applyFill="0" applyBorder="0" applyAlignment="0" applyProtection="0"/>
    <xf numFmtId="194" fontId="108" fillId="0" borderId="0" applyFont="0" applyFill="0" applyBorder="0" applyAlignment="0" applyProtection="0"/>
    <xf numFmtId="195" fontId="108" fillId="0" borderId="0" applyFont="0" applyFill="0" applyBorder="0" applyAlignment="0" applyProtection="0"/>
    <xf numFmtId="0" fontId="72" fillId="50"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82"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1"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1"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0"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0"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0"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196" fontId="111" fillId="86"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12" fillId="86"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13" fillId="87"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8" borderId="9"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89"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0" borderId="10">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4" fillId="91"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73"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2"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86"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8" fillId="0" borderId="3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0"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08" fillId="0" borderId="0" applyFont="0" applyFill="0" applyBorder="0" applyAlignment="0" applyProtection="0"/>
    <xf numFmtId="0" fontId="96" fillId="0" borderId="3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6" fillId="82" borderId="25"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0" borderId="0"/>
    <xf numFmtId="0" fontId="119"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64">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0" fontId="21" fillId="0" borderId="0" xfId="6" applyAlignment="1" applyProtection="1"/>
    <xf numFmtId="0" fontId="0" fillId="0" borderId="0" xfId="0" applyFill="1"/>
    <xf numFmtId="0" fontId="13" fillId="0" borderId="0" xfId="25" applyFill="1"/>
    <xf numFmtId="0" fontId="14" fillId="0" borderId="2" xfId="3955" applyFont="1" applyFill="1" applyBorder="1" applyAlignment="1">
      <alignment vertical="center"/>
    </xf>
    <xf numFmtId="0" fontId="0" fillId="0" borderId="0" xfId="0" applyFont="1" applyFill="1"/>
    <xf numFmtId="10" fontId="12" fillId="0" borderId="0" xfId="3955" applyNumberFormat="1" applyFill="1"/>
    <xf numFmtId="10" fontId="12" fillId="0" borderId="0" xfId="3955"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24" fillId="0" borderId="0" xfId="5759" applyFont="1" applyFill="1" applyBorder="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2" fontId="16" fillId="0" borderId="0" xfId="3955"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5" fillId="0" borderId="0" xfId="3955" applyNumberFormat="1" applyFont="1"/>
    <xf numFmtId="199" fontId="17" fillId="0" borderId="0" xfId="5759" applyNumberFormat="1" applyFont="1" applyBorder="1"/>
    <xf numFmtId="2" fontId="15" fillId="0" borderId="0" xfId="0" applyNumberFormat="1" applyFont="1" applyFill="1"/>
    <xf numFmtId="0" fontId="0" fillId="4" borderId="0" xfId="0" applyFill="1"/>
    <xf numFmtId="10" fontId="12" fillId="0" borderId="0" xfId="3955" applyNumberFormat="1" applyFill="1" applyBorder="1"/>
    <xf numFmtId="0" fontId="15" fillId="6" borderId="0" xfId="5759" applyFont="1" applyFill="1" applyBorder="1"/>
    <xf numFmtId="0" fontId="12" fillId="6" borderId="0" xfId="25" applyFont="1" applyFill="1"/>
    <xf numFmtId="0" fontId="15" fillId="6" borderId="0" xfId="5759" applyFont="1" applyFill="1"/>
    <xf numFmtId="0" fontId="16" fillId="6" borderId="2" xfId="3955" applyFont="1" applyFill="1" applyBorder="1" applyAlignment="1">
      <alignment vertical="center"/>
    </xf>
    <xf numFmtId="0" fontId="15" fillId="6" borderId="0" xfId="0" applyFont="1" applyFill="1"/>
    <xf numFmtId="199" fontId="17" fillId="6" borderId="0" xfId="5759" applyNumberFormat="1" applyFont="1" applyFill="1" applyBorder="1"/>
    <xf numFmtId="199" fontId="0" fillId="0" borderId="0" xfId="0" applyNumberFormat="1"/>
    <xf numFmtId="199" fontId="24" fillId="0" borderId="0" xfId="5759" applyNumberFormat="1" applyFont="1" applyFill="1" applyBorder="1"/>
    <xf numFmtId="0" fontId="26" fillId="0" borderId="0" xfId="3955" applyFont="1"/>
    <xf numFmtId="0" fontId="15" fillId="0" borderId="0" xfId="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7" borderId="0" xfId="3955" applyFill="1"/>
    <xf numFmtId="0" fontId="13" fillId="7" borderId="0" xfId="25" applyFill="1"/>
    <xf numFmtId="0" fontId="14" fillId="7" borderId="2" xfId="3955" applyFont="1" applyFill="1" applyBorder="1" applyAlignment="1">
      <alignment vertical="center"/>
    </xf>
    <xf numFmtId="0" fontId="0" fillId="7" borderId="0" xfId="0" applyFill="1"/>
    <xf numFmtId="0" fontId="0" fillId="7" borderId="0" xfId="0" applyFont="1" applyFill="1"/>
    <xf numFmtId="0" fontId="15" fillId="7" borderId="0" xfId="5759" applyFont="1" applyFill="1" applyBorder="1"/>
    <xf numFmtId="0" fontId="15" fillId="7" borderId="0" xfId="5759" applyFont="1" applyFill="1"/>
    <xf numFmtId="0" fontId="17" fillId="7" borderId="0" xfId="5759" applyFont="1" applyFill="1"/>
    <xf numFmtId="0" fontId="17" fillId="7" borderId="0" xfId="5759" applyFont="1" applyFill="1" applyBorder="1"/>
    <xf numFmtId="2" fontId="12" fillId="7" borderId="0" xfId="3955" applyNumberFormat="1" applyFill="1"/>
    <xf numFmtId="199" fontId="27" fillId="7" borderId="0" xfId="3955" applyNumberFormat="1" applyFont="1" applyFill="1"/>
    <xf numFmtId="0" fontId="28" fillId="0" borderId="0" xfId="3955" applyFont="1"/>
    <xf numFmtId="0" fontId="12" fillId="0" borderId="0" xfId="3955" applyFont="1"/>
    <xf numFmtId="0" fontId="0" fillId="0" borderId="3" xfId="0" applyBorder="1"/>
    <xf numFmtId="0" fontId="0" fillId="0" borderId="0" xfId="0" applyAlignment="1">
      <alignment vertical="center" wrapText="1"/>
    </xf>
    <xf numFmtId="0" fontId="13" fillId="0" borderId="0" xfId="25" applyFont="1" applyFill="1" applyBorder="1"/>
    <xf numFmtId="199" fontId="25" fillId="0" borderId="0" xfId="3955" applyNumberFormat="1" applyFont="1" applyFill="1"/>
    <xf numFmtId="9" fontId="0" fillId="0" borderId="0" xfId="0" applyNumberFormat="1"/>
    <xf numFmtId="0" fontId="0" fillId="8" borderId="0" xfId="0" applyFill="1"/>
    <xf numFmtId="0" fontId="29" fillId="0" borderId="0" xfId="0" applyFont="1"/>
    <xf numFmtId="0" fontId="5" fillId="9" borderId="4" xfId="0" applyFont="1" applyFill="1" applyBorder="1" applyAlignment="1">
      <alignment vertical="center"/>
    </xf>
    <xf numFmtId="1" fontId="14" fillId="10" borderId="2" xfId="4994" applyNumberFormat="1" applyFont="1" applyFill="1" applyBorder="1" applyAlignment="1">
      <alignment vertical="center"/>
    </xf>
    <xf numFmtId="1" fontId="14" fillId="11" borderId="2" xfId="3987" applyNumberFormat="1" applyFont="1" applyFill="1" applyBorder="1" applyAlignment="1">
      <alignment vertical="center"/>
    </xf>
    <xf numFmtId="0" fontId="30" fillId="12" borderId="4" xfId="42" applyFont="1" applyFill="1" applyBorder="1" applyAlignment="1">
      <alignment horizontal="left" wrapText="1"/>
    </xf>
    <xf numFmtId="0" fontId="30" fillId="12" borderId="5" xfId="42" applyFont="1" applyFill="1" applyBorder="1" applyAlignment="1">
      <alignment horizontal="center" wrapText="1"/>
    </xf>
    <xf numFmtId="0" fontId="30" fillId="0" borderId="5" xfId="42" applyFont="1" applyFill="1" applyBorder="1" applyAlignment="1">
      <alignment horizontal="center" wrapText="1"/>
    </xf>
    <xf numFmtId="0" fontId="0" fillId="0" borderId="5" xfId="0" applyBorder="1"/>
    <xf numFmtId="0" fontId="30" fillId="12" borderId="5" xfId="42" applyFont="1" applyFill="1" applyBorder="1" applyAlignment="1">
      <alignment horizontal="left" wrapText="1"/>
    </xf>
    <xf numFmtId="0" fontId="30" fillId="12" borderId="2" xfId="42" applyFont="1" applyFill="1" applyBorder="1" applyAlignment="1">
      <alignment horizontal="left" wrapText="1"/>
    </xf>
    <xf numFmtId="0" fontId="30" fillId="12" borderId="6" xfId="42" applyFont="1" applyFill="1" applyBorder="1" applyAlignment="1">
      <alignment horizontal="center" wrapText="1"/>
    </xf>
    <xf numFmtId="0" fontId="30" fillId="0" borderId="7" xfId="42" applyFont="1" applyFill="1" applyBorder="1" applyAlignment="1">
      <alignment horizontal="center" wrapText="1"/>
    </xf>
    <xf numFmtId="0" fontId="0" fillId="0" borderId="7" xfId="0" applyBorder="1"/>
    <xf numFmtId="0" fontId="30" fillId="12" borderId="6" xfId="42" applyFont="1" applyFill="1" applyBorder="1" applyAlignment="1">
      <alignment horizontal="left" wrapText="1"/>
    </xf>
    <xf numFmtId="1" fontId="0" fillId="0" borderId="0" xfId="0" applyNumberFormat="1" applyFill="1"/>
    <xf numFmtId="0" fontId="0" fillId="0" borderId="0" xfId="0" applyFont="1" applyBorder="1"/>
    <xf numFmtId="0" fontId="29"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8" borderId="0" xfId="0" applyNumberFormat="1" applyFont="1" applyFill="1" applyBorder="1" applyAlignment="1" applyProtection="1"/>
    <xf numFmtId="0" fontId="0" fillId="8" borderId="0" xfId="0" applyFont="1" applyFill="1" applyBorder="1"/>
    <xf numFmtId="0" fontId="0" fillId="8" borderId="0" xfId="0" applyFill="1" applyBorder="1"/>
    <xf numFmtId="1" fontId="0" fillId="8" borderId="0" xfId="0" applyNumberFormat="1" applyFill="1" applyBorder="1"/>
    <xf numFmtId="0" fontId="5" fillId="0" borderId="0" xfId="0" applyNumberFormat="1" applyFont="1" applyFill="1" applyBorder="1" applyAlignment="1" applyProtection="1">
      <alignment vertical="center"/>
    </xf>
    <xf numFmtId="0" fontId="31" fillId="0" borderId="0" xfId="0" applyNumberFormat="1" applyFont="1" applyFill="1" applyBorder="1" applyAlignment="1" applyProtection="1">
      <alignment horizontal="left" wrapText="1"/>
    </xf>
    <xf numFmtId="0" fontId="0" fillId="0" borderId="0" xfId="0" applyNumberFormat="1" applyFont="1" applyFill="1" applyBorder="1" applyAlignment="1" applyProtection="1"/>
    <xf numFmtId="0" fontId="32" fillId="0" borderId="0" xfId="0" applyNumberFormat="1" applyFont="1" applyFill="1" applyBorder="1" applyAlignment="1" applyProtection="1"/>
    <xf numFmtId="0" fontId="17" fillId="0" borderId="0" xfId="0" applyFont="1" applyFill="1" applyBorder="1"/>
    <xf numFmtId="0" fontId="30" fillId="13" borderId="5" xfId="42" applyFont="1" applyBorder="1" applyAlignment="1">
      <alignment horizontal="left" wrapText="1"/>
    </xf>
    <xf numFmtId="0" fontId="30" fillId="13" borderId="6" xfId="42" applyFont="1" applyBorder="1" applyAlignment="1">
      <alignment horizontal="left" wrapText="1"/>
    </xf>
    <xf numFmtId="0" fontId="0" fillId="0" borderId="0" xfId="3954" applyFill="1"/>
    <xf numFmtId="1" fontId="14" fillId="0" borderId="0" xfId="3987" applyNumberFormat="1" applyFont="1" applyAlignment="1">
      <alignment vertical="center"/>
    </xf>
    <xf numFmtId="1" fontId="0" fillId="0" borderId="0" xfId="0" applyNumberFormat="1"/>
    <xf numFmtId="0" fontId="17" fillId="0" borderId="0" xfId="0" applyFont="1"/>
    <xf numFmtId="1" fontId="0" fillId="8" borderId="0" xfId="0" applyNumberFormat="1" applyFill="1"/>
    <xf numFmtId="0" fontId="29" fillId="8" borderId="0" xfId="0" applyFont="1" applyFill="1"/>
    <xf numFmtId="0" fontId="5" fillId="14" borderId="4" xfId="0" applyFont="1" applyFill="1" applyBorder="1" applyAlignment="1">
      <alignment vertical="center"/>
    </xf>
    <xf numFmtId="0" fontId="5" fillId="14" borderId="0" xfId="0" applyFont="1" applyFill="1" applyAlignment="1">
      <alignment vertical="center"/>
    </xf>
    <xf numFmtId="0" fontId="31" fillId="15" borderId="4" xfId="0" applyFont="1" applyFill="1" applyBorder="1" applyAlignment="1">
      <alignment horizontal="left" wrapText="1"/>
    </xf>
    <xf numFmtId="0" fontId="31" fillId="15" borderId="2" xfId="0" applyFont="1" applyFill="1" applyBorder="1" applyAlignment="1">
      <alignment horizontal="left" wrapText="1"/>
    </xf>
    <xf numFmtId="0" fontId="15" fillId="0" borderId="7" xfId="0" applyFont="1" applyBorder="1"/>
    <xf numFmtId="0" fontId="5" fillId="0" borderId="4" xfId="0" applyFont="1" applyFill="1" applyBorder="1" applyAlignment="1">
      <alignment vertical="center"/>
    </xf>
    <xf numFmtId="1" fontId="14" fillId="0" borderId="2" xfId="4994" applyNumberFormat="1" applyFont="1" applyFill="1" applyBorder="1" applyAlignment="1">
      <alignment vertical="center"/>
    </xf>
    <xf numFmtId="1" fontId="14" fillId="0" borderId="2" xfId="3987" applyNumberFormat="1" applyFont="1" applyFill="1" applyBorder="1" applyAlignment="1">
      <alignment vertical="center"/>
    </xf>
    <xf numFmtId="0" fontId="30" fillId="0" borderId="4" xfId="42" applyFont="1" applyFill="1" applyBorder="1" applyAlignment="1">
      <alignment horizontal="left" wrapText="1"/>
    </xf>
    <xf numFmtId="0" fontId="0" fillId="0" borderId="5" xfId="0" applyFill="1" applyBorder="1"/>
    <xf numFmtId="0" fontId="30" fillId="0" borderId="5" xfId="42" applyFont="1" applyFill="1" applyBorder="1" applyAlignment="1">
      <alignment horizontal="left" wrapText="1"/>
    </xf>
    <xf numFmtId="0" fontId="30" fillId="0" borderId="2" xfId="42" applyFont="1" applyFill="1" applyBorder="1" applyAlignment="1">
      <alignment horizontal="left" wrapText="1"/>
    </xf>
    <xf numFmtId="0" fontId="30" fillId="0" borderId="6" xfId="42" applyFont="1" applyFill="1" applyBorder="1" applyAlignment="1">
      <alignment horizontal="center" wrapText="1"/>
    </xf>
    <xf numFmtId="0" fontId="0" fillId="0" borderId="7" xfId="0" applyFill="1" applyBorder="1"/>
    <xf numFmtId="0" fontId="30" fillId="0" borderId="6" xfId="42"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87" applyNumberFormat="1" applyFont="1" applyFill="1" applyBorder="1" applyAlignment="1">
      <alignment vertical="center"/>
    </xf>
    <xf numFmtId="0" fontId="0" fillId="0" borderId="3" xfId="0" applyFill="1" applyBorder="1"/>
    <xf numFmtId="0" fontId="30" fillId="0" borderId="3" xfId="42"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9" fillId="0" borderId="3" xfId="0" applyNumberFormat="1" applyFont="1" applyFill="1" applyBorder="1" applyAlignment="1" applyProtection="1"/>
    <xf numFmtId="0" fontId="5" fillId="14" borderId="3" xfId="0" applyNumberFormat="1" applyFont="1" applyFill="1" applyBorder="1" applyAlignment="1" applyProtection="1">
      <alignment vertical="center"/>
    </xf>
    <xf numFmtId="0" fontId="31" fillId="15"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9" fillId="0" borderId="0" xfId="0" applyNumberFormat="1" applyFont="1" applyFill="1" applyBorder="1" applyAlignment="1" applyProtection="1"/>
    <xf numFmtId="0" fontId="5" fillId="14" borderId="4" xfId="0" applyNumberFormat="1" applyFont="1" applyFill="1" applyBorder="1" applyAlignment="1" applyProtection="1">
      <alignment vertical="center"/>
    </xf>
    <xf numFmtId="0" fontId="31" fillId="15" borderId="4" xfId="0" applyNumberFormat="1" applyFont="1" applyFill="1" applyBorder="1" applyAlignment="1" applyProtection="1">
      <alignment horizontal="left" wrapText="1"/>
    </xf>
    <xf numFmtId="0" fontId="31" fillId="15"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4"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2" fillId="5" borderId="0" xfId="0" applyNumberFormat="1" applyFont="1" applyFill="1" applyBorder="1" applyAlignment="1" applyProtection="1"/>
    <xf numFmtId="0" fontId="0" fillId="5" borderId="0" xfId="0" applyNumberFormat="1" applyFont="1" applyFill="1" applyBorder="1" applyAlignment="1" applyProtection="1"/>
    <xf numFmtId="0" fontId="33" fillId="0" borderId="0" xfId="0" applyFont="1"/>
    <xf numFmtId="0" fontId="13" fillId="2" borderId="0" xfId="25" applyBorder="1"/>
    <xf numFmtId="0" fontId="14" fillId="3" borderId="0" xfId="3955" applyFont="1" applyFill="1" applyBorder="1" applyAlignment="1">
      <alignment vertical="center"/>
    </xf>
    <xf numFmtId="0" fontId="0" fillId="16" borderId="0" xfId="0" applyFont="1" applyFill="1" applyBorder="1"/>
    <xf numFmtId="0" fontId="17" fillId="0" borderId="0" xfId="0" applyFont="1" applyBorder="1"/>
    <xf numFmtId="0" fontId="17" fillId="5" borderId="0" xfId="0" applyFont="1" applyFill="1"/>
    <xf numFmtId="0" fontId="17" fillId="0" borderId="3" xfId="0" applyFont="1" applyBorder="1"/>
    <xf numFmtId="0" fontId="33" fillId="0" borderId="3" xfId="0" applyFont="1" applyBorder="1"/>
    <xf numFmtId="0" fontId="34" fillId="17" borderId="8" xfId="0" applyFont="1" applyFill="1" applyBorder="1" applyAlignment="1">
      <alignment horizontal="right" vertical="top" wrapText="1"/>
    </xf>
    <xf numFmtId="0" fontId="35" fillId="17" borderId="8" xfId="0" applyFont="1" applyFill="1" applyBorder="1" applyAlignment="1">
      <alignment horizontal="center" wrapText="1"/>
    </xf>
    <xf numFmtId="0" fontId="0" fillId="17" borderId="0" xfId="0" applyFill="1"/>
    <xf numFmtId="1" fontId="25" fillId="0" borderId="3" xfId="3955" applyNumberFormat="1" applyFont="1" applyBorder="1"/>
    <xf numFmtId="0" fontId="30"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36" fillId="0" borderId="0" xfId="0" applyNumberFormat="1" applyFont="1" applyFill="1" applyBorder="1" applyAlignment="1">
      <alignment horizontal="center"/>
    </xf>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7" fillId="18" borderId="0" xfId="0" applyFont="1" applyFill="1"/>
    <xf numFmtId="1" fontId="14" fillId="19" borderId="2" xfId="3955" applyNumberFormat="1" applyFont="1" applyFill="1" applyBorder="1" applyAlignment="1">
      <alignment vertical="center"/>
    </xf>
    <xf numFmtId="1" fontId="14" fillId="0" borderId="0" xfId="3955" applyNumberFormat="1" applyFont="1" applyFill="1" applyBorder="1" applyAlignment="1">
      <alignment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9" borderId="0" xfId="3955" applyNumberFormat="1" applyFont="1" applyFill="1" applyBorder="1" applyAlignment="1">
      <alignment vertical="center"/>
    </xf>
    <xf numFmtId="0" fontId="15" fillId="4" borderId="0" xfId="5759" applyFont="1" applyFill="1" applyBorder="1"/>
    <xf numFmtId="0" fontId="15" fillId="4" borderId="0" xfId="5759" applyFont="1" applyFill="1"/>
    <xf numFmtId="199" fontId="25" fillId="5" borderId="0" xfId="3955" applyNumberFormat="1" applyFont="1" applyFill="1"/>
    <xf numFmtId="10" fontId="25" fillId="0" borderId="0" xfId="3955" applyNumberFormat="1" applyFont="1" applyFill="1"/>
    <xf numFmtId="0" fontId="15" fillId="5" borderId="0" xfId="5759" applyFont="1" applyFill="1" applyBorder="1"/>
    <xf numFmtId="0" fontId="15" fillId="5" borderId="0" xfId="5759" applyFont="1" applyFill="1"/>
    <xf numFmtId="0" fontId="12" fillId="5" borderId="0" xfId="25" applyFont="1" applyFill="1"/>
    <xf numFmtId="0" fontId="16" fillId="5" borderId="2" xfId="3955"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7" fillId="5" borderId="0" xfId="0" applyFont="1" applyFill="1"/>
    <xf numFmtId="1" fontId="12" fillId="0" borderId="0" xfId="3955" applyNumberFormat="1"/>
    <xf numFmtId="1" fontId="12" fillId="0" borderId="0" xfId="3955" applyNumberFormat="1" applyFill="1"/>
    <xf numFmtId="1" fontId="12" fillId="5" borderId="0" xfId="3955" applyNumberFormat="1" applyFill="1"/>
    <xf numFmtId="2" fontId="12" fillId="5" borderId="0" xfId="3955" applyNumberFormat="1" applyFill="1"/>
    <xf numFmtId="200" fontId="0" fillId="0" borderId="0" xfId="0" applyNumberFormat="1"/>
    <xf numFmtId="199" fontId="17" fillId="0" borderId="0" xfId="0" applyNumberFormat="1" applyFont="1"/>
    <xf numFmtId="9" fontId="0" fillId="0" borderId="0" xfId="0" applyNumberFormat="1" applyFill="1"/>
    <xf numFmtId="0" fontId="38" fillId="0" borderId="0" xfId="0" applyFont="1"/>
    <xf numFmtId="0" fontId="15" fillId="0" borderId="0" xfId="0" applyFont="1" applyFill="1" applyBorder="1"/>
    <xf numFmtId="199" fontId="39" fillId="0" borderId="0" xfId="3955" applyNumberFormat="1" applyFont="1"/>
    <xf numFmtId="199" fontId="5" fillId="0" borderId="0" xfId="0" applyNumberFormat="1" applyFont="1"/>
    <xf numFmtId="0" fontId="37" fillId="0" borderId="0" xfId="0" applyFont="1" applyFill="1"/>
    <xf numFmtId="199" fontId="12" fillId="0" borderId="0" xfId="3955" applyNumberFormat="1" applyFont="1" applyFill="1"/>
    <xf numFmtId="2" fontId="12" fillId="5" borderId="0" xfId="3955" applyNumberFormat="1" applyFill="1" applyProtection="1">
      <protection locked="0"/>
    </xf>
    <xf numFmtId="0" fontId="5" fillId="0" borderId="0" xfId="0" applyFont="1" applyBorder="1"/>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59"/>
    <xf numFmtId="201" fontId="13" fillId="2" borderId="0" xfId="25" applyNumberFormat="1"/>
    <xf numFmtId="0" fontId="14" fillId="3" borderId="2" xfId="3959" applyFont="1" applyFill="1" applyBorder="1" applyAlignment="1">
      <alignment vertical="center"/>
    </xf>
    <xf numFmtId="0" fontId="12" fillId="0" borderId="0" xfId="5979" applyFont="1" applyFill="1" applyAlignment="1"/>
    <xf numFmtId="0" fontId="0" fillId="2" borderId="0" xfId="0" applyFill="1"/>
    <xf numFmtId="0" fontId="12" fillId="2" borderId="0" xfId="5979" applyFont="1" applyFill="1" applyAlignment="1"/>
    <xf numFmtId="0" fontId="15" fillId="2" borderId="0" xfId="5759" applyFont="1" applyFill="1"/>
    <xf numFmtId="0" fontId="12" fillId="0" borderId="0" xfId="0" applyFont="1" applyFill="1" applyAlignment="1"/>
    <xf numFmtId="0" fontId="40" fillId="0" borderId="0" xfId="5979" applyFont="1" applyFill="1" applyAlignment="1"/>
    <xf numFmtId="0" fontId="41" fillId="0" borderId="0" xfId="5759" applyFont="1" applyFill="1"/>
    <xf numFmtId="0" fontId="25" fillId="0" borderId="0" xfId="5979" applyFont="1" applyFill="1" applyAlignment="1"/>
    <xf numFmtId="0" fontId="25" fillId="0" borderId="0" xfId="0" applyFont="1" applyFill="1" applyAlignment="1"/>
    <xf numFmtId="0" fontId="33" fillId="0" borderId="0" xfId="5759" applyFont="1" applyFill="1"/>
    <xf numFmtId="0" fontId="42" fillId="20" borderId="0" xfId="3898" applyFont="1" applyFill="1"/>
    <xf numFmtId="0" fontId="33" fillId="0" borderId="0" xfId="5759" applyFont="1"/>
    <xf numFmtId="0" fontId="42" fillId="0" borderId="0" xfId="3898" applyFont="1" applyFill="1"/>
    <xf numFmtId="0" fontId="15" fillId="0" borderId="0" xfId="5759" applyFont="1" applyFill="1" applyAlignment="1"/>
    <xf numFmtId="199" fontId="15" fillId="0" borderId="0" xfId="5759" applyNumberFormat="1" applyFont="1" applyFill="1"/>
    <xf numFmtId="199" fontId="33" fillId="0" borderId="0" xfId="5759" applyNumberFormat="1" applyFont="1" applyFill="1"/>
    <xf numFmtId="199" fontId="41" fillId="0" borderId="0" xfId="5759" applyNumberFormat="1" applyFont="1" applyFill="1"/>
    <xf numFmtId="0" fontId="26" fillId="20" borderId="0" xfId="3898" applyFont="1" applyFill="1"/>
    <xf numFmtId="0" fontId="43" fillId="0" borderId="0" xfId="6" applyFont="1" applyAlignment="1" applyProtection="1"/>
    <xf numFmtId="0" fontId="44" fillId="0" borderId="0" xfId="0" applyFont="1" applyAlignment="1">
      <alignment wrapText="1"/>
    </xf>
    <xf numFmtId="0" fontId="0" fillId="21"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5" fillId="0" borderId="9" xfId="5759" applyFont="1" applyBorder="1"/>
    <xf numFmtId="0" fontId="12" fillId="0" borderId="9" xfId="5511" applyBorder="1"/>
    <xf numFmtId="0" fontId="12" fillId="0" borderId="0" xfId="5511"/>
    <xf numFmtId="0" fontId="12" fillId="0" borderId="0" xfId="5511" applyBorder="1"/>
    <xf numFmtId="0" fontId="12" fillId="0" borderId="0" xfId="5511" applyFont="1" applyBorder="1"/>
    <xf numFmtId="0" fontId="12" fillId="0" borderId="0" xfId="5511" applyFill="1" applyBorder="1"/>
    <xf numFmtId="0" fontId="14" fillId="0" borderId="0" xfId="5511" applyFont="1" applyFill="1" applyBorder="1" applyAlignment="1">
      <alignment vertical="center"/>
    </xf>
    <xf numFmtId="0" fontId="12" fillId="0" borderId="0" xfId="5510" applyFont="1" applyFill="1" applyBorder="1"/>
    <xf numFmtId="0" fontId="0" fillId="0" borderId="3" xfId="0" applyFont="1" applyFill="1" applyBorder="1"/>
    <xf numFmtId="0" fontId="12" fillId="0" borderId="3" xfId="5511" applyFill="1" applyBorder="1"/>
    <xf numFmtId="0" fontId="12" fillId="0" borderId="3" xfId="5510" applyFont="1" applyFill="1" applyBorder="1"/>
    <xf numFmtId="0" fontId="13" fillId="2" borderId="0" xfId="25" applyFont="1"/>
    <xf numFmtId="0" fontId="14" fillId="3" borderId="2" xfId="5511" applyFont="1" applyFill="1" applyBorder="1" applyAlignment="1">
      <alignment vertical="center"/>
    </xf>
    <xf numFmtId="0" fontId="15" fillId="0" borderId="3" xfId="5759" applyFont="1" applyFill="1" applyBorder="1"/>
    <xf numFmtId="0" fontId="12" fillId="0" borderId="10" xfId="5511" applyBorder="1"/>
    <xf numFmtId="1" fontId="14" fillId="19" borderId="3" xfId="3955" applyNumberFormat="1" applyFont="1" applyFill="1" applyBorder="1" applyAlignment="1">
      <alignment vertical="center"/>
    </xf>
    <xf numFmtId="0" fontId="0" fillId="0" borderId="10" xfId="0" applyBorder="1"/>
    <xf numFmtId="0" fontId="17" fillId="0" borderId="3" xfId="5759" applyFont="1" applyFill="1" applyBorder="1"/>
    <xf numFmtId="0" fontId="17" fillId="0" borderId="10" xfId="5759" applyFont="1" applyFill="1" applyBorder="1"/>
    <xf numFmtId="9" fontId="17" fillId="0" borderId="3" xfId="20327" applyFont="1" applyFill="1" applyBorder="1"/>
    <xf numFmtId="9" fontId="17" fillId="0" borderId="10" xfId="20327" applyFont="1" applyFill="1" applyBorder="1"/>
    <xf numFmtId="9" fontId="24" fillId="0" borderId="3" xfId="5759" applyNumberFormat="1" applyFont="1" applyFill="1" applyBorder="1"/>
    <xf numFmtId="0" fontId="25" fillId="0" borderId="3" xfId="5511" applyFont="1" applyFill="1" applyBorder="1"/>
    <xf numFmtId="0" fontId="25" fillId="0" borderId="10" xfId="5511" applyFont="1" applyFill="1" applyBorder="1"/>
    <xf numFmtId="9" fontId="24" fillId="0" borderId="9" xfId="5759" applyNumberFormat="1" applyFont="1" applyFill="1" applyBorder="1"/>
    <xf numFmtId="0" fontId="24" fillId="0" borderId="9" xfId="5759" applyFont="1" applyFill="1" applyBorder="1"/>
    <xf numFmtId="0" fontId="25" fillId="0" borderId="0" xfId="5511" applyFont="1" applyFill="1" applyBorder="1"/>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10" xfId="5759" applyNumberFormat="1" applyFont="1" applyFill="1" applyBorder="1"/>
    <xf numFmtId="0" fontId="0" fillId="0" borderId="10" xfId="0" applyFill="1" applyBorder="1"/>
    <xf numFmtId="9" fontId="15" fillId="0" borderId="0" xfId="20327" applyFont="1" applyFill="1" applyBorder="1"/>
    <xf numFmtId="0" fontId="45" fillId="0" borderId="3" xfId="5759" applyFont="1" applyFill="1" applyBorder="1"/>
    <xf numFmtId="0" fontId="12" fillId="0" borderId="3" xfId="5511" applyFont="1" applyFill="1" applyBorder="1"/>
    <xf numFmtId="0" fontId="12" fillId="0" borderId="0" xfId="5511" applyFill="1"/>
    <xf numFmtId="0" fontId="12" fillId="0" borderId="0" xfId="5511" applyFont="1" applyFill="1" applyBorder="1"/>
    <xf numFmtId="0" fontId="12" fillId="0" borderId="0" xfId="5511" applyFont="1" applyFill="1"/>
    <xf numFmtId="0" fontId="12" fillId="0" borderId="0" xfId="5511" applyFont="1"/>
    <xf numFmtId="0" fontId="13" fillId="0" borderId="0" xfId="25" applyFont="1" applyFill="1"/>
    <xf numFmtId="0" fontId="45" fillId="0" borderId="0" xfId="5759" applyFont="1" applyBorder="1"/>
    <xf numFmtId="0" fontId="45" fillId="0" borderId="0" xfId="5759" applyFont="1" applyFill="1" applyBorder="1" applyAlignment="1">
      <alignment vertical="center"/>
    </xf>
    <xf numFmtId="0" fontId="45" fillId="0" borderId="0" xfId="5759" applyFont="1"/>
    <xf numFmtId="0" fontId="45" fillId="0" borderId="0" xfId="5759" applyFont="1" applyFill="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9" borderId="2" xfId="5511" applyNumberFormat="1" applyFont="1" applyFill="1" applyBorder="1" applyAlignment="1">
      <alignment vertical="center"/>
    </xf>
    <xf numFmtId="0" fontId="12" fillId="21" borderId="0" xfId="5511" applyFill="1"/>
    <xf numFmtId="0" fontId="15" fillId="21" borderId="0" xfId="5759" applyFont="1" applyFill="1" applyBorder="1"/>
    <xf numFmtId="0" fontId="15" fillId="21" borderId="0" xfId="5759" applyFont="1" applyFill="1"/>
    <xf numFmtId="0" fontId="12" fillId="0" borderId="0" xfId="5510"/>
    <xf numFmtId="201" fontId="12" fillId="0" borderId="0" xfId="5510" applyNumberFormat="1"/>
    <xf numFmtId="0" fontId="14" fillId="3" borderId="2" xfId="5510" applyFont="1" applyFill="1" applyBorder="1" applyAlignment="1">
      <alignment vertical="center"/>
    </xf>
    <xf numFmtId="0" fontId="25" fillId="0" borderId="0" xfId="5510" applyFont="1"/>
    <xf numFmtId="0" fontId="12" fillId="0" borderId="0" xfId="5510" applyFont="1" applyFill="1"/>
    <xf numFmtId="0" fontId="12" fillId="0" borderId="0" xfId="5510" applyFill="1"/>
    <xf numFmtId="0" fontId="12" fillId="22" borderId="0" xfId="5510" applyFill="1"/>
    <xf numFmtId="201" fontId="0" fillId="0" borderId="0" xfId="5209" applyNumberFormat="1" applyAlignment="1">
      <alignment vertical="center"/>
    </xf>
    <xf numFmtId="201" fontId="12" fillId="0" borderId="0" xfId="3955" applyNumberFormat="1"/>
    <xf numFmtId="0" fontId="46" fillId="0" borderId="0" xfId="3939" applyFill="1" applyAlignment="1">
      <alignment vertical="center"/>
    </xf>
    <xf numFmtId="0" fontId="46" fillId="0" borderId="0" xfId="3939" applyFill="1"/>
    <xf numFmtId="0" fontId="12" fillId="0" borderId="0" xfId="3955" applyBorder="1"/>
    <xf numFmtId="0" fontId="12" fillId="0" borderId="0" xfId="3955" applyFont="1" applyFill="1" applyBorder="1"/>
    <xf numFmtId="0" fontId="12" fillId="0" borderId="0" xfId="5979" applyFont="1" applyFill="1" applyBorder="1" applyAlignment="1"/>
    <xf numFmtId="0" fontId="12" fillId="0" borderId="0" xfId="5510" applyFill="1" quotePrefix="1"/>
    <xf numFmtId="0" fontId="0" fillId="0" borderId="0" xfId="0" applyFill="1" quotePrefix="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15" xfId="5926"/>
    <cellStyle name="Normal 7 2" xfId="5927"/>
    <cellStyle name="Normal 7 2 2" xfId="5928"/>
    <cellStyle name="Normal 7 2 3" xfId="5929"/>
    <cellStyle name="Normal 7 2 3 2" xfId="5930"/>
    <cellStyle name="Normal 7 2 3 3" xfId="5931"/>
    <cellStyle name="Normal 7 2 4" xfId="5932"/>
    <cellStyle name="Normal 7 2 5" xfId="5933"/>
    <cellStyle name="Normal 7 2 6" xfId="5934"/>
    <cellStyle name="Normal 7 2 7" xfId="5935"/>
    <cellStyle name="Normal 7 2 8" xfId="5936"/>
    <cellStyle name="Normal 7 2 9" xfId="5937"/>
    <cellStyle name="Normal 7 2_Scen_XBase" xfId="5938"/>
    <cellStyle name="Normal 7 3" xfId="5939"/>
    <cellStyle name="Normal 7 3 10" xfId="5940"/>
    <cellStyle name="Normal 7 3 10 2" xfId="5941"/>
    <cellStyle name="Normal 7 3 10 3" xfId="5942"/>
    <cellStyle name="Normal 7 3 10 4" xfId="5943"/>
    <cellStyle name="Normal 7 3 11" xfId="5944"/>
    <cellStyle name="Normal 7 3 11 2" xfId="5945"/>
    <cellStyle name="Normal 7 3 12" xfId="5946"/>
    <cellStyle name="Normal 7 3 2" xfId="5947"/>
    <cellStyle name="Normal 7 3 3" xfId="5948"/>
    <cellStyle name="Normal 7 3 4" xfId="5949"/>
    <cellStyle name="Normal 7 3 5" xfId="5950"/>
    <cellStyle name="Normal 7 3 6" xfId="5951"/>
    <cellStyle name="Normal 7 3 7" xfId="5952"/>
    <cellStyle name="Normal 7 3 8" xfId="5953"/>
    <cellStyle name="Normal 7 3 9" xfId="5954"/>
    <cellStyle name="Normal 7 4" xfId="5955"/>
    <cellStyle name="Normal 7 4 10" xfId="5956"/>
    <cellStyle name="Normal 7 4 2" xfId="5957"/>
    <cellStyle name="Normal 7 4 3" xfId="5958"/>
    <cellStyle name="Normal 7 4 4" xfId="5959"/>
    <cellStyle name="Normal 7 4 5" xfId="5960"/>
    <cellStyle name="Normal 7 4 6" xfId="5961"/>
    <cellStyle name="Normal 7 4 7" xfId="5962"/>
    <cellStyle name="Normal 7 4 8" xfId="5963"/>
    <cellStyle name="Normal 7 4 9" xfId="5964"/>
    <cellStyle name="Normal 7 5" xfId="5965"/>
    <cellStyle name="Normal 7 5 10" xfId="5966"/>
    <cellStyle name="Normal 7 5 2" xfId="5967"/>
    <cellStyle name="Normal 7 5 3" xfId="5968"/>
    <cellStyle name="Normal 7 5 4" xfId="5969"/>
    <cellStyle name="Normal 7 5 5" xfId="5970"/>
    <cellStyle name="Normal 7 5 6" xfId="5971"/>
    <cellStyle name="Normal 7 5 7" xfId="5972"/>
    <cellStyle name="Normal 7 5 8" xfId="5973"/>
    <cellStyle name="Normal 7 5 9" xfId="5974"/>
    <cellStyle name="Normal 7 6" xfId="5975"/>
    <cellStyle name="Normal 7 7" xfId="5976"/>
    <cellStyle name="Normal 7 8" xfId="5977"/>
    <cellStyle name="Normal 7 9" xfId="5978"/>
    <cellStyle name="Normal 8" xfId="5979"/>
    <cellStyle name="Normal 8 10" xfId="5980"/>
    <cellStyle name="Normal 8 10 2" xfId="5981"/>
    <cellStyle name="Normal 8 10 3" xfId="5982"/>
    <cellStyle name="Normal 8 11" xfId="5983"/>
    <cellStyle name="Normal 8 11 2" xfId="5984"/>
    <cellStyle name="Normal 8 11 3" xfId="5985"/>
    <cellStyle name="Normal 8 11 3 2" xfId="5986"/>
    <cellStyle name="Normal 8 11 3 3" xfId="5987"/>
    <cellStyle name="Normal 8 11 3 4" xfId="5988"/>
    <cellStyle name="Normal 8 11 4" xfId="5989"/>
    <cellStyle name="Normal 8 11 4 2" xfId="5990"/>
    <cellStyle name="Normal 8 11 5" xfId="5991"/>
    <cellStyle name="Normal 8 12" xfId="5992"/>
    <cellStyle name="Normal 8 13" xfId="5993"/>
    <cellStyle name="Normal 8 2" xfId="5994"/>
    <cellStyle name="Normal 8 2 2" xfId="5995"/>
    <cellStyle name="Normal 8 2 3" xfId="5996"/>
    <cellStyle name="Normal 8 2 4" xfId="5997"/>
    <cellStyle name="Normal 8 2 5" xfId="5998"/>
    <cellStyle name="Normal 8 2 6" xfId="5999"/>
    <cellStyle name="Normal 8 2 7" xfId="6000"/>
    <cellStyle name="Normal 8 2 8" xfId="6001"/>
    <cellStyle name="Normal 8 2 9" xfId="6002"/>
    <cellStyle name="Normal 8 3" xfId="6003"/>
    <cellStyle name="Normal 8 3 2" xfId="6004"/>
    <cellStyle name="Normal 8 3 3" xfId="6005"/>
    <cellStyle name="Normal 8 3 4" xfId="6006"/>
    <cellStyle name="Normal 8 3 5" xfId="6007"/>
    <cellStyle name="Normal 8 3 6" xfId="6008"/>
    <cellStyle name="Normal 8 3 7" xfId="6009"/>
    <cellStyle name="Normal 8 3 8" xfId="6010"/>
    <cellStyle name="Normal 8 4" xfId="6011"/>
    <cellStyle name="Normal 8 4 2" xfId="6012"/>
    <cellStyle name="Normal 8 4 3" xfId="6013"/>
    <cellStyle name="Normal 8 4 4" xfId="6014"/>
    <cellStyle name="Normal 8 4 5" xfId="6015"/>
    <cellStyle name="Normal 8 4 6" xfId="6016"/>
    <cellStyle name="Normal 8 4 7" xfId="6017"/>
    <cellStyle name="Normal 8 4 8" xfId="6018"/>
    <cellStyle name="Normal 8 5" xfId="6019"/>
    <cellStyle name="Normal 8 5 2" xfId="6020"/>
    <cellStyle name="Normal 8 5 3" xfId="6021"/>
    <cellStyle name="Normal 8 5 4" xfId="6022"/>
    <cellStyle name="Normal 8 5 5" xfId="6023"/>
    <cellStyle name="Normal 8 5 6" xfId="6024"/>
    <cellStyle name="Normal 8 5 7" xfId="6025"/>
    <cellStyle name="Normal 8 5 8" xfId="6026"/>
    <cellStyle name="Normal 8 6" xfId="6027"/>
    <cellStyle name="Normal 8 7" xfId="6028"/>
    <cellStyle name="Normal 8 8" xfId="6029"/>
    <cellStyle name="Normal 8 9" xfId="6030"/>
    <cellStyle name="Normal 9" xfId="6031"/>
    <cellStyle name="Normal 9 10" xfId="6032"/>
    <cellStyle name="Normal 9 10 2" xfId="6033"/>
    <cellStyle name="Normal 9 10 2 2" xfId="6034"/>
    <cellStyle name="Normal 9 10 3" xfId="6035"/>
    <cellStyle name="Normal 9 10 4" xfId="6036"/>
    <cellStyle name="Normal 9 10 5" xfId="6037"/>
    <cellStyle name="Normal 9 11" xfId="6038"/>
    <cellStyle name="Normal 9 11 2" xfId="6039"/>
    <cellStyle name="Normal 9 11 2 2" xfId="6040"/>
    <cellStyle name="Normal 9 11 3" xfId="6041"/>
    <cellStyle name="Normal 9 11 4" xfId="6042"/>
    <cellStyle name="Normal 9 12" xfId="6043"/>
    <cellStyle name="Normal 9 12 2" xfId="6044"/>
    <cellStyle name="Normal 9 13" xfId="6045"/>
    <cellStyle name="Normal 9 13 2" xfId="6046"/>
    <cellStyle name="Normal 9 2" xfId="6047"/>
    <cellStyle name="Normal 9 2 2" xfId="6048"/>
    <cellStyle name="Normal 9 2 2 2" xfId="6049"/>
    <cellStyle name="Normal 9 2 2 3" xfId="6050"/>
    <cellStyle name="Normal 9 2 2 3 2" xfId="6051"/>
    <cellStyle name="Normal 9 2 2 4" xfId="6052"/>
    <cellStyle name="Normal 9 2 2 5" xfId="6053"/>
    <cellStyle name="Normal 9 2 3" xfId="6054"/>
    <cellStyle name="Normal 9 2 3 2" xfId="6055"/>
    <cellStyle name="Normal 9 2 3 2 2" xfId="6056"/>
    <cellStyle name="Normal 9 2 3 3" xfId="6057"/>
    <cellStyle name="Normal 9 2 3 4" xfId="6058"/>
    <cellStyle name="Normal 9 2 4" xfId="6059"/>
    <cellStyle name="Normal 9 2 4 2" xfId="6060"/>
    <cellStyle name="Normal 9 2 4 2 2" xfId="6061"/>
    <cellStyle name="Normal 9 2 4 3" xfId="6062"/>
    <cellStyle name="Normal 9 2 4 4" xfId="6063"/>
    <cellStyle name="Normal 9 2 5" xfId="6064"/>
    <cellStyle name="Normal 9 2 5 2" xfId="6065"/>
    <cellStyle name="Normal 9 2 6" xfId="6066"/>
    <cellStyle name="Normal 9 2 6 2" xfId="6067"/>
    <cellStyle name="Normal 9 3" xfId="6068"/>
    <cellStyle name="Normal 9 3 2" xfId="6069"/>
    <cellStyle name="Normal 9 3 3" xfId="6070"/>
    <cellStyle name="Normal 9 3 3 2" xfId="6071"/>
    <cellStyle name="Normal 9 3 4" xfId="6072"/>
    <cellStyle name="Normal 9 3 4 2" xfId="6073"/>
    <cellStyle name="Normal 9 4" xfId="6074"/>
    <cellStyle name="Normal 9 5" xfId="6075"/>
    <cellStyle name="Normal 9 6" xfId="6076"/>
    <cellStyle name="Normal 9 7" xfId="6077"/>
    <cellStyle name="Normal 9 8" xfId="6078"/>
    <cellStyle name="Normal 9 9" xfId="6079"/>
    <cellStyle name="Normal GHG Numbers (0.00)" xfId="6080"/>
    <cellStyle name="Normal GHG Textfiels Bold" xfId="6081"/>
    <cellStyle name="Normal GHG whole table" xfId="6082"/>
    <cellStyle name="Normal GHG-Shade" xfId="6083"/>
    <cellStyle name="Normale 2" xfId="6084"/>
    <cellStyle name="Normale_B2020" xfId="6085"/>
    <cellStyle name="Note 10" xfId="6086"/>
    <cellStyle name="Note 10 2" xfId="6087"/>
    <cellStyle name="Note 10 3" xfId="6088"/>
    <cellStyle name="Note 10 3 2" xfId="6089"/>
    <cellStyle name="Note 10 3_ELC_final" xfId="6090"/>
    <cellStyle name="Note 10_ELC_final" xfId="6091"/>
    <cellStyle name="Note 11" xfId="6092"/>
    <cellStyle name="Note 11 2" xfId="6093"/>
    <cellStyle name="Note 11_ELC_final" xfId="6094"/>
    <cellStyle name="Note 12" xfId="6095"/>
    <cellStyle name="Note 12 2" xfId="6096"/>
    <cellStyle name="Note 12_ELC_final" xfId="6097"/>
    <cellStyle name="Note 13" xfId="6098"/>
    <cellStyle name="Note 13 2" xfId="6099"/>
    <cellStyle name="Note 13_ELC_final" xfId="6100"/>
    <cellStyle name="Note 14" xfId="6101"/>
    <cellStyle name="Note 14 2" xfId="6102"/>
    <cellStyle name="Note 14_ELC_final" xfId="6103"/>
    <cellStyle name="Note 15" xfId="6104"/>
    <cellStyle name="Note 15 2" xfId="6105"/>
    <cellStyle name="Note 15_ELC_final" xfId="6106"/>
    <cellStyle name="Note 16" xfId="6107"/>
    <cellStyle name="Note 16 2" xfId="6108"/>
    <cellStyle name="Note 16_ELC_final" xfId="6109"/>
    <cellStyle name="Note 17" xfId="6110"/>
    <cellStyle name="Note 17 2" xfId="6111"/>
    <cellStyle name="Note 17_ELC_final" xfId="6112"/>
    <cellStyle name="Note 18" xfId="6113"/>
    <cellStyle name="Note 18 2" xfId="6114"/>
    <cellStyle name="Note 18_ELC_final" xfId="6115"/>
    <cellStyle name="Note 19" xfId="6116"/>
    <cellStyle name="Note 2" xfId="6117"/>
    <cellStyle name="Note 2 10" xfId="6118"/>
    <cellStyle name="Note 2 11" xfId="6119"/>
    <cellStyle name="Note 2 12" xfId="6120"/>
    <cellStyle name="Note 2 13" xfId="6121"/>
    <cellStyle name="Note 2 14" xfId="6122"/>
    <cellStyle name="Note 2 15" xfId="6123"/>
    <cellStyle name="Note 2 16" xfId="6124"/>
    <cellStyle name="Note 2 16 2" xfId="6125"/>
    <cellStyle name="Note 2 17" xfId="6126"/>
    <cellStyle name="Note 2 2" xfId="6127"/>
    <cellStyle name="Note 2 2 2" xfId="6128"/>
    <cellStyle name="Note 2 2 2 2" xfId="6129"/>
    <cellStyle name="Note 2 3" xfId="6130"/>
    <cellStyle name="Note 2 4" xfId="6131"/>
    <cellStyle name="Note 2 5" xfId="6132"/>
    <cellStyle name="Note 2 6" xfId="6133"/>
    <cellStyle name="Note 2 7" xfId="6134"/>
    <cellStyle name="Note 2 8" xfId="6135"/>
    <cellStyle name="Note 2 9" xfId="6136"/>
    <cellStyle name="Note 2_PrimaryEnergyPrices_TIMES" xfId="6137"/>
    <cellStyle name="Note 20" xfId="6138"/>
    <cellStyle name="Note 21" xfId="6139"/>
    <cellStyle name="Note 22" xfId="6140"/>
    <cellStyle name="Note 23" xfId="6141"/>
    <cellStyle name="Note 24" xfId="6142"/>
    <cellStyle name="Note 25" xfId="6143"/>
    <cellStyle name="Note 26" xfId="6144"/>
    <cellStyle name="Note 27" xfId="6145"/>
    <cellStyle name="Note 28" xfId="6146"/>
    <cellStyle name="Note 29" xfId="6147"/>
    <cellStyle name="Note 3" xfId="6148"/>
    <cellStyle name="Note 3 2" xfId="6149"/>
    <cellStyle name="Note 3 2 2" xfId="6150"/>
    <cellStyle name="Note 3 3" xfId="6151"/>
    <cellStyle name="Note 3 4" xfId="6152"/>
    <cellStyle name="Note 3 4 2" xfId="6153"/>
    <cellStyle name="Note 3 4 3" xfId="6154"/>
    <cellStyle name="Note 3 5" xfId="6155"/>
    <cellStyle name="Note 3 6" xfId="6156"/>
    <cellStyle name="Note 3 7" xfId="6157"/>
    <cellStyle name="Note 3_PrimaryEnergyPrices_TIMES" xfId="6158"/>
    <cellStyle name="Note 30" xfId="6159"/>
    <cellStyle name="Note 31" xfId="6160"/>
    <cellStyle name="Note 32" xfId="6161"/>
    <cellStyle name="Note 33" xfId="6162"/>
    <cellStyle name="Note 34" xfId="6163"/>
    <cellStyle name="Note 35" xfId="6164"/>
    <cellStyle name="Note 36" xfId="6165"/>
    <cellStyle name="Note 37" xfId="6166"/>
    <cellStyle name="Note 38" xfId="6167"/>
    <cellStyle name="Note 39" xfId="6168"/>
    <cellStyle name="Note 4" xfId="6169"/>
    <cellStyle name="Note 4 2" xfId="6170"/>
    <cellStyle name="Note 4 3" xfId="6171"/>
    <cellStyle name="Note 4 3 2" xfId="6172"/>
    <cellStyle name="Note 4 3_ELC_final" xfId="6173"/>
    <cellStyle name="Note 4 4" xfId="6174"/>
    <cellStyle name="Note 4_ELC_final" xfId="6175"/>
    <cellStyle name="Note 40" xfId="6176"/>
    <cellStyle name="Note 41" xfId="6177"/>
    <cellStyle name="Note 42" xfId="6178"/>
    <cellStyle name="Note 43" xfId="6179"/>
    <cellStyle name="Note 44" xfId="6180"/>
    <cellStyle name="Note 45" xfId="6181"/>
    <cellStyle name="Note 46" xfId="6182"/>
    <cellStyle name="Note 47" xfId="6183"/>
    <cellStyle name="Note 48" xfId="6184"/>
    <cellStyle name="Note 49" xfId="6185"/>
    <cellStyle name="Note 5" xfId="6186"/>
    <cellStyle name="Note 5 2" xfId="6187"/>
    <cellStyle name="Note 5 3" xfId="6188"/>
    <cellStyle name="Note 5 3 2" xfId="6189"/>
    <cellStyle name="Note 5 3_ELC_final" xfId="6190"/>
    <cellStyle name="Note 5 4" xfId="6191"/>
    <cellStyle name="Note 5_ELC_final" xfId="6192"/>
    <cellStyle name="Note 50" xfId="6193"/>
    <cellStyle name="Note 51" xfId="6194"/>
    <cellStyle name="Note 52" xfId="6195"/>
    <cellStyle name="Note 6" xfId="6196"/>
    <cellStyle name="Note 6 2" xfId="6197"/>
    <cellStyle name="Note 6 3" xfId="6198"/>
    <cellStyle name="Note 6 3 2" xfId="6199"/>
    <cellStyle name="Note 6 3_ELC_final" xfId="6200"/>
    <cellStyle name="Note 6 4" xfId="6201"/>
    <cellStyle name="Note 6_ELC_final" xfId="6202"/>
    <cellStyle name="Note 7" xfId="6203"/>
    <cellStyle name="Note 7 2" xfId="6204"/>
    <cellStyle name="Note 7 3" xfId="6205"/>
    <cellStyle name="Note 7 3 2" xfId="6206"/>
    <cellStyle name="Note 7 3_ELC_final" xfId="6207"/>
    <cellStyle name="Note 7 4" xfId="6208"/>
    <cellStyle name="Note 7_ELC_final" xfId="6209"/>
    <cellStyle name="Note 8" xfId="6210"/>
    <cellStyle name="Note 8 2" xfId="6211"/>
    <cellStyle name="Note 8 3" xfId="6212"/>
    <cellStyle name="Note 8 3 2" xfId="6213"/>
    <cellStyle name="Note 8 3_ELC_final" xfId="6214"/>
    <cellStyle name="Note 8 4" xfId="6215"/>
    <cellStyle name="Note 8_ELC_final" xfId="6216"/>
    <cellStyle name="Note 9" xfId="6217"/>
    <cellStyle name="Note 9 2" xfId="6218"/>
    <cellStyle name="Note 9 3" xfId="6219"/>
    <cellStyle name="Note 9 3 2" xfId="6220"/>
    <cellStyle name="Note 9 3_ELC_final" xfId="6221"/>
    <cellStyle name="Note 9 4" xfId="6222"/>
    <cellStyle name="Note 9_ELC_final" xfId="6223"/>
    <cellStyle name="Notiz" xfId="6224"/>
    <cellStyle name="Notiz 2" xfId="6225"/>
    <cellStyle name="Notiz 3" xfId="6226"/>
    <cellStyle name="num_note" xfId="6227"/>
    <cellStyle name="NumberCellStyle" xfId="6228"/>
    <cellStyle name="Nuovo" xfId="6229"/>
    <cellStyle name="Nuovo 10" xfId="6230"/>
    <cellStyle name="Nuovo 11" xfId="6231"/>
    <cellStyle name="Nuovo 12" xfId="6232"/>
    <cellStyle name="Nuovo 13" xfId="6233"/>
    <cellStyle name="Nuovo 14" xfId="6234"/>
    <cellStyle name="Nuovo 15" xfId="6235"/>
    <cellStyle name="Nuovo 16" xfId="6236"/>
    <cellStyle name="Nuovo 17" xfId="6237"/>
    <cellStyle name="Nuovo 18" xfId="6238"/>
    <cellStyle name="Nuovo 19" xfId="6239"/>
    <cellStyle name="Nuovo 2" xfId="6240"/>
    <cellStyle name="Nuovo 20" xfId="6241"/>
    <cellStyle name="Nuovo 21" xfId="6242"/>
    <cellStyle name="Nuovo 22" xfId="6243"/>
    <cellStyle name="Nuovo 23" xfId="6244"/>
    <cellStyle name="Nuovo 24" xfId="6245"/>
    <cellStyle name="Nuovo 25" xfId="6246"/>
    <cellStyle name="Nuovo 26" xfId="6247"/>
    <cellStyle name="Nuovo 27" xfId="6248"/>
    <cellStyle name="Nuovo 28" xfId="6249"/>
    <cellStyle name="Nuovo 29" xfId="6250"/>
    <cellStyle name="Nuovo 3" xfId="6251"/>
    <cellStyle name="Nuovo 30" xfId="6252"/>
    <cellStyle name="Nuovo 31" xfId="6253"/>
    <cellStyle name="Nuovo 32" xfId="6254"/>
    <cellStyle name="Nuovo 33" xfId="6255"/>
    <cellStyle name="Nuovo 34" xfId="6256"/>
    <cellStyle name="Nuovo 35" xfId="6257"/>
    <cellStyle name="Nuovo 36" xfId="6258"/>
    <cellStyle name="Nuovo 37" xfId="6259"/>
    <cellStyle name="Nuovo 38" xfId="6260"/>
    <cellStyle name="Nuovo 38 2" xfId="6261"/>
    <cellStyle name="Nuovo 38 2 2" xfId="6262"/>
    <cellStyle name="Nuovo 38 3" xfId="6263"/>
    <cellStyle name="Nuovo 38 3 2" xfId="6264"/>
    <cellStyle name="Nuovo 38 3 3" xfId="6265"/>
    <cellStyle name="Nuovo 38 4" xfId="6266"/>
    <cellStyle name="Nuovo 4" xfId="6267"/>
    <cellStyle name="Nuovo 4 2" xfId="6268"/>
    <cellStyle name="Nuovo 5" xfId="6269"/>
    <cellStyle name="Nuovo 6" xfId="6270"/>
    <cellStyle name="Nuovo 7" xfId="6271"/>
    <cellStyle name="Nuovo 8" xfId="6272"/>
    <cellStyle name="Nuovo 9" xfId="6273"/>
    <cellStyle name="Output 10" xfId="6274"/>
    <cellStyle name="Output 11" xfId="6275"/>
    <cellStyle name="Output 12" xfId="6276"/>
    <cellStyle name="Output 13" xfId="6277"/>
    <cellStyle name="Output 14" xfId="6278"/>
    <cellStyle name="Output 15" xfId="6279"/>
    <cellStyle name="Output 16" xfId="6280"/>
    <cellStyle name="Output 17" xfId="6281"/>
    <cellStyle name="Output 18" xfId="6282"/>
    <cellStyle name="Output 19" xfId="6283"/>
    <cellStyle name="Output 2" xfId="6284"/>
    <cellStyle name="Output 2 10" xfId="6285"/>
    <cellStyle name="Output 2 11" xfId="6286"/>
    <cellStyle name="Output 2 2" xfId="6287"/>
    <cellStyle name="Output 2 3" xfId="6288"/>
    <cellStyle name="Output 2 4" xfId="6289"/>
    <cellStyle name="Output 2 5" xfId="6290"/>
    <cellStyle name="Output 2 6" xfId="6291"/>
    <cellStyle name="Output 2 7" xfId="6292"/>
    <cellStyle name="Output 2 8" xfId="6293"/>
    <cellStyle name="Output 2 9" xfId="6294"/>
    <cellStyle name="Output 20" xfId="6295"/>
    <cellStyle name="Output 21" xfId="6296"/>
    <cellStyle name="Output 22" xfId="6297"/>
    <cellStyle name="Output 23" xfId="6298"/>
    <cellStyle name="Output 24" xfId="6299"/>
    <cellStyle name="Output 25" xfId="6300"/>
    <cellStyle name="Output 26" xfId="6301"/>
    <cellStyle name="Output 27" xfId="6302"/>
    <cellStyle name="Output 28" xfId="6303"/>
    <cellStyle name="Output 29" xfId="6304"/>
    <cellStyle name="Output 3" xfId="6305"/>
    <cellStyle name="Output 3 2" xfId="6306"/>
    <cellStyle name="Output 3 2 2" xfId="6307"/>
    <cellStyle name="Output 3 3" xfId="6308"/>
    <cellStyle name="Output 3 4" xfId="6309"/>
    <cellStyle name="Output 30" xfId="6310"/>
    <cellStyle name="Output 31" xfId="6311"/>
    <cellStyle name="Output 32" xfId="6312"/>
    <cellStyle name="Output 33" xfId="6313"/>
    <cellStyle name="Output 34" xfId="6314"/>
    <cellStyle name="Output 35" xfId="6315"/>
    <cellStyle name="Output 36" xfId="6316"/>
    <cellStyle name="Output 37" xfId="6317"/>
    <cellStyle name="Output 38" xfId="6318"/>
    <cellStyle name="Output 39" xfId="6319"/>
    <cellStyle name="Output 4" xfId="6320"/>
    <cellStyle name="Output 4 2" xfId="6321"/>
    <cellStyle name="Output 40" xfId="6322"/>
    <cellStyle name="Output 41" xfId="6323"/>
    <cellStyle name="Output 42" xfId="6324"/>
    <cellStyle name="Output 43" xfId="6325"/>
    <cellStyle name="Output 5" xfId="6326"/>
    <cellStyle name="Output 5 2" xfId="6327"/>
    <cellStyle name="Output 6" xfId="6328"/>
    <cellStyle name="Output 6 2" xfId="6329"/>
    <cellStyle name="Output 7" xfId="6330"/>
    <cellStyle name="Output 8" xfId="6331"/>
    <cellStyle name="Output 9" xfId="6332"/>
    <cellStyle name="Pattern" xfId="6333"/>
    <cellStyle name="Percent 10" xfId="6334"/>
    <cellStyle name="Percent 10 10" xfId="6335"/>
    <cellStyle name="Percent 10 11" xfId="6336"/>
    <cellStyle name="Percent 10 11 2" xfId="6337"/>
    <cellStyle name="Percent 10 12" xfId="6338"/>
    <cellStyle name="Percent 10 12 2" xfId="6339"/>
    <cellStyle name="Percent 10 13" xfId="6340"/>
    <cellStyle name="Percent 10 13 2" xfId="6341"/>
    <cellStyle name="Percent 10 14" xfId="6342"/>
    <cellStyle name="Percent 10 14 2" xfId="6343"/>
    <cellStyle name="Percent 10 15" xfId="6344"/>
    <cellStyle name="Percent 10 15 2" xfId="6345"/>
    <cellStyle name="Percent 10 16" xfId="6346"/>
    <cellStyle name="Percent 10 16 2" xfId="6347"/>
    <cellStyle name="Percent 10 17" xfId="6348"/>
    <cellStyle name="Percent 10 17 2" xfId="6349"/>
    <cellStyle name="Percent 10 18" xfId="6350"/>
    <cellStyle name="Percent 10 18 2" xfId="6351"/>
    <cellStyle name="Percent 10 19" xfId="6352"/>
    <cellStyle name="Percent 10 19 2" xfId="6353"/>
    <cellStyle name="Percent 10 2" xfId="6354"/>
    <cellStyle name="Percent 10 2 2" xfId="6355"/>
    <cellStyle name="Percent 10 2 2 2" xfId="6356"/>
    <cellStyle name="Percent 10 2 3" xfId="6357"/>
    <cellStyle name="Percent 10 2 4" xfId="6358"/>
    <cellStyle name="Percent 10 20" xfId="6359"/>
    <cellStyle name="Percent 10 20 2" xfId="6360"/>
    <cellStyle name="Percent 10 3" xfId="6361"/>
    <cellStyle name="Percent 10 3 2" xfId="6362"/>
    <cellStyle name="Percent 10 3 2 2" xfId="6363"/>
    <cellStyle name="Percent 10 3 3" xfId="6364"/>
    <cellStyle name="Percent 10 3 4" xfId="6365"/>
    <cellStyle name="Percent 10 4" xfId="6366"/>
    <cellStyle name="Percent 10 4 2" xfId="6367"/>
    <cellStyle name="Percent 10 4 2 2" xfId="6368"/>
    <cellStyle name="Percent 10 4 3" xfId="6369"/>
    <cellStyle name="Percent 10 4 4" xfId="6370"/>
    <cellStyle name="Percent 10 5" xfId="6371"/>
    <cellStyle name="Percent 10 5 2" xfId="6372"/>
    <cellStyle name="Percent 10 5 2 2" xfId="6373"/>
    <cellStyle name="Percent 10 5 3" xfId="6374"/>
    <cellStyle name="Percent 10 5 4" xfId="6375"/>
    <cellStyle name="Percent 10 6" xfId="6376"/>
    <cellStyle name="Percent 10 6 2" xfId="6377"/>
    <cellStyle name="Percent 10 6 2 2" xfId="6378"/>
    <cellStyle name="Percent 10 6 3" xfId="6379"/>
    <cellStyle name="Percent 10 6 4" xfId="6380"/>
    <cellStyle name="Percent 10 7" xfId="6381"/>
    <cellStyle name="Percent 10 7 2" xfId="6382"/>
    <cellStyle name="Percent 10 7 2 2" xfId="6383"/>
    <cellStyle name="Percent 10 7 3" xfId="6384"/>
    <cellStyle name="Percent 10 7 3 2" xfId="6385"/>
    <cellStyle name="Percent 10 7 4" xfId="6386"/>
    <cellStyle name="Percent 10 7 4 2" xfId="6387"/>
    <cellStyle name="Percent 10 7 5" xfId="6388"/>
    <cellStyle name="Percent 10 7 6" xfId="6389"/>
    <cellStyle name="Percent 10 8" xfId="6390"/>
    <cellStyle name="Percent 10 8 2" xfId="6391"/>
    <cellStyle name="Percent 10 8 2 2" xfId="6392"/>
    <cellStyle name="Percent 10 8 3" xfId="6393"/>
    <cellStyle name="Percent 10 8 4" xfId="6394"/>
    <cellStyle name="Percent 10 9" xfId="6395"/>
    <cellStyle name="Percent 10 9 2" xfId="6396"/>
    <cellStyle name="Percent 11" xfId="6397"/>
    <cellStyle name="Percent 11 10" xfId="6398"/>
    <cellStyle name="Percent 11 10 2" xfId="6399"/>
    <cellStyle name="Percent 11 11" xfId="6400"/>
    <cellStyle name="Percent 11 2" xfId="6401"/>
    <cellStyle name="Percent 11 2 2" xfId="6402"/>
    <cellStyle name="Percent 11 2 2 2" xfId="6403"/>
    <cellStyle name="Percent 11 2 3" xfId="6404"/>
    <cellStyle name="Percent 11 2 4" xfId="6405"/>
    <cellStyle name="Percent 11 3" xfId="6406"/>
    <cellStyle name="Percent 11 3 2" xfId="6407"/>
    <cellStyle name="Percent 11 3 2 2" xfId="6408"/>
    <cellStyle name="Percent 11 3 3" xfId="6409"/>
    <cellStyle name="Percent 11 3 4" xfId="6410"/>
    <cellStyle name="Percent 11 4" xfId="6411"/>
    <cellStyle name="Percent 11 4 2" xfId="6412"/>
    <cellStyle name="Percent 11 4 2 2" xfId="6413"/>
    <cellStyle name="Percent 11 4 3" xfId="6414"/>
    <cellStyle name="Percent 11 4 4" xfId="6415"/>
    <cellStyle name="Percent 11 5" xfId="6416"/>
    <cellStyle name="Percent 11 5 2" xfId="6417"/>
    <cellStyle name="Percent 11 5 2 2" xfId="6418"/>
    <cellStyle name="Percent 11 5 3" xfId="6419"/>
    <cellStyle name="Percent 11 5 4" xfId="6420"/>
    <cellStyle name="Percent 11 6" xfId="6421"/>
    <cellStyle name="Percent 11 6 2" xfId="6422"/>
    <cellStyle name="Percent 11 6 2 2" xfId="6423"/>
    <cellStyle name="Percent 11 6 3" xfId="6424"/>
    <cellStyle name="Percent 11 6 4" xfId="6425"/>
    <cellStyle name="Percent 11 7" xfId="6426"/>
    <cellStyle name="Percent 11 7 2" xfId="6427"/>
    <cellStyle name="Percent 11 7 2 2" xfId="6428"/>
    <cellStyle name="Percent 11 7 3" xfId="6429"/>
    <cellStyle name="Percent 11 7 3 2" xfId="6430"/>
    <cellStyle name="Percent 11 7 4" xfId="6431"/>
    <cellStyle name="Percent 11 7 4 2" xfId="6432"/>
    <cellStyle name="Percent 11 7 5" xfId="6433"/>
    <cellStyle name="Percent 11 7 6" xfId="6434"/>
    <cellStyle name="Percent 11 8" xfId="6435"/>
    <cellStyle name="Percent 11 8 2" xfId="6436"/>
    <cellStyle name="Percent 11 8 2 2" xfId="6437"/>
    <cellStyle name="Percent 11 8 3" xfId="6438"/>
    <cellStyle name="Percent 11 8 4" xfId="6439"/>
    <cellStyle name="Percent 11 9" xfId="6440"/>
    <cellStyle name="Percent 11 9 2" xfId="6441"/>
    <cellStyle name="Percent 12" xfId="6442"/>
    <cellStyle name="Percent 12 10" xfId="6443"/>
    <cellStyle name="Percent 12 10 2" xfId="6444"/>
    <cellStyle name="Percent 12 11" xfId="6445"/>
    <cellStyle name="Percent 12 2" xfId="6446"/>
    <cellStyle name="Percent 12 2 2" xfId="6447"/>
    <cellStyle name="Percent 12 2 2 2" xfId="6448"/>
    <cellStyle name="Percent 12 2 3" xfId="6449"/>
    <cellStyle name="Percent 12 2 4" xfId="6450"/>
    <cellStyle name="Percent 12 3" xfId="6451"/>
    <cellStyle name="Percent 12 3 2" xfId="6452"/>
    <cellStyle name="Percent 12 3 2 2" xfId="6453"/>
    <cellStyle name="Percent 12 3 3" xfId="6454"/>
    <cellStyle name="Percent 12 3 4" xfId="6455"/>
    <cellStyle name="Percent 12 4" xfId="6456"/>
    <cellStyle name="Percent 12 4 2" xfId="6457"/>
    <cellStyle name="Percent 12 4 2 2" xfId="6458"/>
    <cellStyle name="Percent 12 4 3" xfId="6459"/>
    <cellStyle name="Percent 12 4 4" xfId="6460"/>
    <cellStyle name="Percent 12 5" xfId="6461"/>
    <cellStyle name="Percent 12 5 2" xfId="6462"/>
    <cellStyle name="Percent 12 5 2 2" xfId="6463"/>
    <cellStyle name="Percent 12 5 3" xfId="6464"/>
    <cellStyle name="Percent 12 5 4" xfId="6465"/>
    <cellStyle name="Percent 12 6" xfId="6466"/>
    <cellStyle name="Percent 12 6 2" xfId="6467"/>
    <cellStyle name="Percent 12 6 2 2" xfId="6468"/>
    <cellStyle name="Percent 12 6 3" xfId="6469"/>
    <cellStyle name="Percent 12 6 4" xfId="6470"/>
    <cellStyle name="Percent 12 7" xfId="6471"/>
    <cellStyle name="Percent 12 7 2" xfId="6472"/>
    <cellStyle name="Percent 12 7 2 2" xfId="6473"/>
    <cellStyle name="Percent 12 7 3" xfId="6474"/>
    <cellStyle name="Percent 12 7 3 2" xfId="6475"/>
    <cellStyle name="Percent 12 7 4" xfId="6476"/>
    <cellStyle name="Percent 12 7 4 2" xfId="6477"/>
    <cellStyle name="Percent 12 7 5" xfId="6478"/>
    <cellStyle name="Percent 12 7 6" xfId="6479"/>
    <cellStyle name="Percent 12 8" xfId="6480"/>
    <cellStyle name="Percent 12 8 2" xfId="6481"/>
    <cellStyle name="Percent 12 8 2 2" xfId="6482"/>
    <cellStyle name="Percent 12 8 3" xfId="6483"/>
    <cellStyle name="Percent 12 8 4" xfId="6484"/>
    <cellStyle name="Percent 12 9" xfId="6485"/>
    <cellStyle name="Percent 12 9 2" xfId="6486"/>
    <cellStyle name="Percent 13" xfId="6487"/>
    <cellStyle name="Percent 13 10" xfId="6488"/>
    <cellStyle name="Percent 13 10 2" xfId="6489"/>
    <cellStyle name="Percent 13 11" xfId="6490"/>
    <cellStyle name="Percent 13 2" xfId="6491"/>
    <cellStyle name="Percent 13 2 2" xfId="6492"/>
    <cellStyle name="Percent 13 2 2 2" xfId="6493"/>
    <cellStyle name="Percent 13 2 3" xfId="6494"/>
    <cellStyle name="Percent 13 2 4" xfId="6495"/>
    <cellStyle name="Percent 13 3" xfId="6496"/>
    <cellStyle name="Percent 13 3 2" xfId="6497"/>
    <cellStyle name="Percent 13 3 2 2" xfId="6498"/>
    <cellStyle name="Percent 13 3 3" xfId="6499"/>
    <cellStyle name="Percent 13 3 4" xfId="6500"/>
    <cellStyle name="Percent 13 4" xfId="6501"/>
    <cellStyle name="Percent 13 4 2" xfId="6502"/>
    <cellStyle name="Percent 13 4 2 2" xfId="6503"/>
    <cellStyle name="Percent 13 4 3" xfId="6504"/>
    <cellStyle name="Percent 13 4 4" xfId="6505"/>
    <cellStyle name="Percent 13 5" xfId="6506"/>
    <cellStyle name="Percent 13 5 2" xfId="6507"/>
    <cellStyle name="Percent 13 5 2 2" xfId="6508"/>
    <cellStyle name="Percent 13 5 3" xfId="6509"/>
    <cellStyle name="Percent 13 5 4" xfId="6510"/>
    <cellStyle name="Percent 13 6" xfId="6511"/>
    <cellStyle name="Percent 13 6 2" xfId="6512"/>
    <cellStyle name="Percent 13 6 2 2" xfId="6513"/>
    <cellStyle name="Percent 13 6 3" xfId="6514"/>
    <cellStyle name="Percent 13 6 4" xfId="6515"/>
    <cellStyle name="Percent 13 7" xfId="6516"/>
    <cellStyle name="Percent 13 7 2" xfId="6517"/>
    <cellStyle name="Percent 13 7 2 2" xfId="6518"/>
    <cellStyle name="Percent 13 7 3" xfId="6519"/>
    <cellStyle name="Percent 13 7 3 2" xfId="6520"/>
    <cellStyle name="Percent 13 7 4" xfId="6521"/>
    <cellStyle name="Percent 13 7 4 2" xfId="6522"/>
    <cellStyle name="Percent 13 7 5" xfId="6523"/>
    <cellStyle name="Percent 13 7 6" xfId="6524"/>
    <cellStyle name="Percent 13 8" xfId="6525"/>
    <cellStyle name="Percent 13 8 2" xfId="6526"/>
    <cellStyle name="Percent 13 8 2 2" xfId="6527"/>
    <cellStyle name="Percent 13 8 3" xfId="6528"/>
    <cellStyle name="Percent 13 8 4" xfId="6529"/>
    <cellStyle name="Percent 13 9" xfId="6530"/>
    <cellStyle name="Percent 13 9 2" xfId="6531"/>
    <cellStyle name="Percent 14" xfId="6532"/>
    <cellStyle name="Percent 14 10" xfId="6533"/>
    <cellStyle name="Percent 14 10 2" xfId="6534"/>
    <cellStyle name="Percent 14 11" xfId="6535"/>
    <cellStyle name="Percent 14 2" xfId="6536"/>
    <cellStyle name="Percent 14 2 2" xfId="6537"/>
    <cellStyle name="Percent 14 2 2 2" xfId="6538"/>
    <cellStyle name="Percent 14 2 3" xfId="6539"/>
    <cellStyle name="Percent 14 2 4" xfId="6540"/>
    <cellStyle name="Percent 14 3" xfId="6541"/>
    <cellStyle name="Percent 14 3 2" xfId="6542"/>
    <cellStyle name="Percent 14 3 2 2" xfId="6543"/>
    <cellStyle name="Percent 14 3 3" xfId="6544"/>
    <cellStyle name="Percent 14 3 4" xfId="6545"/>
    <cellStyle name="Percent 14 4" xfId="6546"/>
    <cellStyle name="Percent 14 4 2" xfId="6547"/>
    <cellStyle name="Percent 14 4 2 2" xfId="6548"/>
    <cellStyle name="Percent 14 4 3" xfId="6549"/>
    <cellStyle name="Percent 14 4 4" xfId="6550"/>
    <cellStyle name="Percent 14 5" xfId="6551"/>
    <cellStyle name="Percent 14 5 2" xfId="6552"/>
    <cellStyle name="Percent 14 5 2 2" xfId="6553"/>
    <cellStyle name="Percent 14 5 3" xfId="6554"/>
    <cellStyle name="Percent 14 5 4" xfId="6555"/>
    <cellStyle name="Percent 14 6" xfId="6556"/>
    <cellStyle name="Percent 14 6 2" xfId="6557"/>
    <cellStyle name="Percent 14 6 2 2" xfId="6558"/>
    <cellStyle name="Percent 14 6 3" xfId="6559"/>
    <cellStyle name="Percent 14 6 4" xfId="6560"/>
    <cellStyle name="Percent 14 7" xfId="6561"/>
    <cellStyle name="Percent 14 7 2" xfId="6562"/>
    <cellStyle name="Percent 14 7 2 2" xfId="6563"/>
    <cellStyle name="Percent 14 7 3" xfId="6564"/>
    <cellStyle name="Percent 14 7 3 2" xfId="6565"/>
    <cellStyle name="Percent 14 7 4" xfId="6566"/>
    <cellStyle name="Percent 14 7 4 2" xfId="6567"/>
    <cellStyle name="Percent 14 7 5" xfId="6568"/>
    <cellStyle name="Percent 14 7 6" xfId="6569"/>
    <cellStyle name="Percent 14 8" xfId="6570"/>
    <cellStyle name="Percent 14 8 2" xfId="6571"/>
    <cellStyle name="Percent 14 8 2 2" xfId="6572"/>
    <cellStyle name="Percent 14 8 3" xfId="6573"/>
    <cellStyle name="Percent 14 8 4" xfId="6574"/>
    <cellStyle name="Percent 14 9" xfId="6575"/>
    <cellStyle name="Percent 14 9 2" xfId="6576"/>
    <cellStyle name="Percent 15" xfId="6577"/>
    <cellStyle name="Percent 15 10" xfId="6578"/>
    <cellStyle name="Percent 15 10 2" xfId="6579"/>
    <cellStyle name="Percent 15 11" xfId="6580"/>
    <cellStyle name="Percent 15 11 2" xfId="6581"/>
    <cellStyle name="Percent 15 12" xfId="6582"/>
    <cellStyle name="Percent 15 12 2" xfId="6583"/>
    <cellStyle name="Percent 15 13" xfId="6584"/>
    <cellStyle name="Percent 15 13 2" xfId="6585"/>
    <cellStyle name="Percent 15 14" xfId="6586"/>
    <cellStyle name="Percent 15 14 2" xfId="6587"/>
    <cellStyle name="Percent 15 15" xfId="6588"/>
    <cellStyle name="Percent 15 15 2" xfId="6589"/>
    <cellStyle name="Percent 15 16" xfId="6590"/>
    <cellStyle name="Percent 15 2" xfId="6591"/>
    <cellStyle name="Percent 15 2 2" xfId="6592"/>
    <cellStyle name="Percent 15 2 2 2" xfId="6593"/>
    <cellStyle name="Percent 15 2 2 3" xfId="6594"/>
    <cellStyle name="Percent 15 2 3" xfId="6595"/>
    <cellStyle name="Percent 15 2 3 2" xfId="6596"/>
    <cellStyle name="Percent 15 2 3 3" xfId="6597"/>
    <cellStyle name="Percent 15 2 4" xfId="6598"/>
    <cellStyle name="Percent 15 2 4 2" xfId="6599"/>
    <cellStyle name="Percent 15 2 4 3" xfId="6600"/>
    <cellStyle name="Percent 15 2 5" xfId="6601"/>
    <cellStyle name="Percent 15 2 5 2" xfId="6602"/>
    <cellStyle name="Percent 15 2 5 3" xfId="6603"/>
    <cellStyle name="Percent 15 2 6" xfId="6604"/>
    <cellStyle name="Percent 15 2 6 2" xfId="6605"/>
    <cellStyle name="Percent 15 2 6 3" xfId="6606"/>
    <cellStyle name="Percent 15 2 7" xfId="6607"/>
    <cellStyle name="Percent 15 2 7 2" xfId="6608"/>
    <cellStyle name="Percent 15 2 7 3" xfId="6609"/>
    <cellStyle name="Percent 15 2 8" xfId="6610"/>
    <cellStyle name="Percent 15 2 8 2" xfId="6611"/>
    <cellStyle name="Percent 15 2 9" xfId="6612"/>
    <cellStyle name="Percent 15 3" xfId="6613"/>
    <cellStyle name="Percent 15 3 2" xfId="6614"/>
    <cellStyle name="Percent 15 3 3" xfId="6615"/>
    <cellStyle name="Percent 15 3 3 2" xfId="6616"/>
    <cellStyle name="Percent 15 3 4" xfId="6617"/>
    <cellStyle name="Percent 15 4" xfId="6618"/>
    <cellStyle name="Percent 15 4 2" xfId="6619"/>
    <cellStyle name="Percent 15 4 2 2" xfId="6620"/>
    <cellStyle name="Percent 15 4 3" xfId="6621"/>
    <cellStyle name="Percent 15 4 4" xfId="6622"/>
    <cellStyle name="Percent 15 5" xfId="6623"/>
    <cellStyle name="Percent 15 5 2" xfId="6624"/>
    <cellStyle name="Percent 15 5 3" xfId="6625"/>
    <cellStyle name="Percent 15 5 3 2" xfId="6626"/>
    <cellStyle name="Percent 15 5 4" xfId="6627"/>
    <cellStyle name="Percent 15 6" xfId="6628"/>
    <cellStyle name="Percent 15 6 2" xfId="6629"/>
    <cellStyle name="Percent 15 6 3" xfId="6630"/>
    <cellStyle name="Percent 15 6 3 2" xfId="6631"/>
    <cellStyle name="Percent 15 6 4" xfId="6632"/>
    <cellStyle name="Percent 15 7" xfId="6633"/>
    <cellStyle name="Percent 15 7 2" xfId="6634"/>
    <cellStyle name="Percent 15 7 2 2" xfId="6635"/>
    <cellStyle name="Percent 15 7 3" xfId="6636"/>
    <cellStyle name="Percent 15 7 3 2" xfId="6637"/>
    <cellStyle name="Percent 15 7 4" xfId="6638"/>
    <cellStyle name="Percent 15 7 4 2" xfId="6639"/>
    <cellStyle name="Percent 15 7 5" xfId="6640"/>
    <cellStyle name="Percent 15 8" xfId="6641"/>
    <cellStyle name="Percent 15 8 2" xfId="6642"/>
    <cellStyle name="Percent 15 8 3" xfId="6643"/>
    <cellStyle name="Percent 15 9" xfId="6644"/>
    <cellStyle name="Percent 15 9 2" xfId="6645"/>
    <cellStyle name="Percent 16" xfId="6646"/>
    <cellStyle name="Percent 16 10" xfId="6647"/>
    <cellStyle name="Percent 16 2" xfId="6648"/>
    <cellStyle name="Percent 16 2 2" xfId="6649"/>
    <cellStyle name="Percent 16 2 2 2" xfId="6650"/>
    <cellStyle name="Percent 16 2 3" xfId="6651"/>
    <cellStyle name="Percent 16 2 4" xfId="6652"/>
    <cellStyle name="Percent 16 3" xfId="6653"/>
    <cellStyle name="Percent 16 3 10" xfId="6654"/>
    <cellStyle name="Percent 16 3 10 2" xfId="6655"/>
    <cellStyle name="Percent 16 3 11" xfId="6656"/>
    <cellStyle name="Percent 16 3 11 2" xfId="6657"/>
    <cellStyle name="Percent 16 3 12" xfId="6658"/>
    <cellStyle name="Percent 16 3 12 2" xfId="6659"/>
    <cellStyle name="Percent 16 3 13" xfId="6660"/>
    <cellStyle name="Percent 16 3 13 2" xfId="6661"/>
    <cellStyle name="Percent 16 3 14" xfId="6662"/>
    <cellStyle name="Percent 16 3 14 2" xfId="6663"/>
    <cellStyle name="Percent 16 3 15" xfId="6664"/>
    <cellStyle name="Percent 16 3 15 2" xfId="6665"/>
    <cellStyle name="Percent 16 3 16" xfId="6666"/>
    <cellStyle name="Percent 16 3 16 2" xfId="6667"/>
    <cellStyle name="Percent 16 3 17" xfId="6668"/>
    <cellStyle name="Percent 16 3 17 2" xfId="6669"/>
    <cellStyle name="Percent 16 3 18" xfId="6670"/>
    <cellStyle name="Percent 16 3 18 2" xfId="6671"/>
    <cellStyle name="Percent 16 3 19" xfId="6672"/>
    <cellStyle name="Percent 16 3 2" xfId="6673"/>
    <cellStyle name="Percent 16 3 2 2" xfId="6674"/>
    <cellStyle name="Percent 16 3 20" xfId="6675"/>
    <cellStyle name="Percent 16 3 3" xfId="6676"/>
    <cellStyle name="Percent 16 3 3 2" xfId="6677"/>
    <cellStyle name="Percent 16 3 4" xfId="6678"/>
    <cellStyle name="Percent 16 3 4 2" xfId="6679"/>
    <cellStyle name="Percent 16 3 5" xfId="6680"/>
    <cellStyle name="Percent 16 3 5 2" xfId="6681"/>
    <cellStyle name="Percent 16 3 6" xfId="6682"/>
    <cellStyle name="Percent 16 3 6 2" xfId="6683"/>
    <cellStyle name="Percent 16 3 7" xfId="6684"/>
    <cellStyle name="Percent 16 3 7 2" xfId="6685"/>
    <cellStyle name="Percent 16 3 8" xfId="6686"/>
    <cellStyle name="Percent 16 3 8 2" xfId="6687"/>
    <cellStyle name="Percent 16 3 9" xfId="6688"/>
    <cellStyle name="Percent 16 3 9 2" xfId="6689"/>
    <cellStyle name="Percent 16 4" xfId="6690"/>
    <cellStyle name="Percent 16 4 10" xfId="6691"/>
    <cellStyle name="Percent 16 4 10 2" xfId="6692"/>
    <cellStyle name="Percent 16 4 11" xfId="6693"/>
    <cellStyle name="Percent 16 4 11 2" xfId="6694"/>
    <cellStyle name="Percent 16 4 12" xfId="6695"/>
    <cellStyle name="Percent 16 4 12 2" xfId="6696"/>
    <cellStyle name="Percent 16 4 13" xfId="6697"/>
    <cellStyle name="Percent 16 4 13 2" xfId="6698"/>
    <cellStyle name="Percent 16 4 14" xfId="6699"/>
    <cellStyle name="Percent 16 4 14 2" xfId="6700"/>
    <cellStyle name="Percent 16 4 15" xfId="6701"/>
    <cellStyle name="Percent 16 4 15 2" xfId="6702"/>
    <cellStyle name="Percent 16 4 16" xfId="6703"/>
    <cellStyle name="Percent 16 4 16 2" xfId="6704"/>
    <cellStyle name="Percent 16 4 17" xfId="6705"/>
    <cellStyle name="Percent 16 4 17 2" xfId="6706"/>
    <cellStyle name="Percent 16 4 18" xfId="6707"/>
    <cellStyle name="Percent 16 4 18 2" xfId="6708"/>
    <cellStyle name="Percent 16 4 19" xfId="6709"/>
    <cellStyle name="Percent 16 4 2" xfId="6710"/>
    <cellStyle name="Percent 16 4 2 2" xfId="6711"/>
    <cellStyle name="Percent 16 4 20" xfId="6712"/>
    <cellStyle name="Percent 16 4 3" xfId="6713"/>
    <cellStyle name="Percent 16 4 3 2" xfId="6714"/>
    <cellStyle name="Percent 16 4 4" xfId="6715"/>
    <cellStyle name="Percent 16 4 4 2" xfId="6716"/>
    <cellStyle name="Percent 16 4 5" xfId="6717"/>
    <cellStyle name="Percent 16 4 5 2" xfId="6718"/>
    <cellStyle name="Percent 16 4 6" xfId="6719"/>
    <cellStyle name="Percent 16 4 6 2" xfId="6720"/>
    <cellStyle name="Percent 16 4 7" xfId="6721"/>
    <cellStyle name="Percent 16 4 7 2" xfId="6722"/>
    <cellStyle name="Percent 16 4 8" xfId="6723"/>
    <cellStyle name="Percent 16 4 8 2" xfId="6724"/>
    <cellStyle name="Percent 16 4 9" xfId="6725"/>
    <cellStyle name="Percent 16 4 9 2" xfId="6726"/>
    <cellStyle name="Percent 16 5" xfId="6727"/>
    <cellStyle name="Percent 16 5 10" xfId="6728"/>
    <cellStyle name="Percent 16 5 10 2" xfId="6729"/>
    <cellStyle name="Percent 16 5 11" xfId="6730"/>
    <cellStyle name="Percent 16 5 11 2" xfId="6731"/>
    <cellStyle name="Percent 16 5 12" xfId="6732"/>
    <cellStyle name="Percent 16 5 12 2" xfId="6733"/>
    <cellStyle name="Percent 16 5 13" xfId="6734"/>
    <cellStyle name="Percent 16 5 13 2" xfId="6735"/>
    <cellStyle name="Percent 16 5 14" xfId="6736"/>
    <cellStyle name="Percent 16 5 14 2" xfId="6737"/>
    <cellStyle name="Percent 16 5 15" xfId="6738"/>
    <cellStyle name="Percent 16 5 15 2" xfId="6739"/>
    <cellStyle name="Percent 16 5 16" xfId="6740"/>
    <cellStyle name="Percent 16 5 16 2" xfId="6741"/>
    <cellStyle name="Percent 16 5 17" xfId="6742"/>
    <cellStyle name="Percent 16 5 17 2" xfId="6743"/>
    <cellStyle name="Percent 16 5 18" xfId="6744"/>
    <cellStyle name="Percent 16 5 18 2" xfId="6745"/>
    <cellStyle name="Percent 16 5 19" xfId="6746"/>
    <cellStyle name="Percent 16 5 2" xfId="6747"/>
    <cellStyle name="Percent 16 5 2 2" xfId="6748"/>
    <cellStyle name="Percent 16 5 20" xfId="6749"/>
    <cellStyle name="Percent 16 5 3" xfId="6750"/>
    <cellStyle name="Percent 16 5 3 2" xfId="6751"/>
    <cellStyle name="Percent 16 5 4" xfId="6752"/>
    <cellStyle name="Percent 16 5 4 2" xfId="6753"/>
    <cellStyle name="Percent 16 5 5" xfId="6754"/>
    <cellStyle name="Percent 16 5 5 2" xfId="6755"/>
    <cellStyle name="Percent 16 5 6" xfId="6756"/>
    <cellStyle name="Percent 16 5 6 2" xfId="6757"/>
    <cellStyle name="Percent 16 5 7" xfId="6758"/>
    <cellStyle name="Percent 16 5 7 2" xfId="6759"/>
    <cellStyle name="Percent 16 5 8" xfId="6760"/>
    <cellStyle name="Percent 16 5 8 2" xfId="6761"/>
    <cellStyle name="Percent 16 5 9" xfId="6762"/>
    <cellStyle name="Percent 16 5 9 2" xfId="6763"/>
    <cellStyle name="Percent 16 6" xfId="6764"/>
    <cellStyle name="Percent 16 6 10" xfId="6765"/>
    <cellStyle name="Percent 16 6 10 2" xfId="6766"/>
    <cellStyle name="Percent 16 6 11" xfId="6767"/>
    <cellStyle name="Percent 16 6 11 2" xfId="6768"/>
    <cellStyle name="Percent 16 6 12" xfId="6769"/>
    <cellStyle name="Percent 16 6 12 2" xfId="6770"/>
    <cellStyle name="Percent 16 6 13" xfId="6771"/>
    <cellStyle name="Percent 16 6 13 2" xfId="6772"/>
    <cellStyle name="Percent 16 6 14" xfId="6773"/>
    <cellStyle name="Percent 16 6 14 2" xfId="6774"/>
    <cellStyle name="Percent 16 6 15" xfId="6775"/>
    <cellStyle name="Percent 16 6 15 2" xfId="6776"/>
    <cellStyle name="Percent 16 6 16" xfId="6777"/>
    <cellStyle name="Percent 16 6 16 2" xfId="6778"/>
    <cellStyle name="Percent 16 6 17" xfId="6779"/>
    <cellStyle name="Percent 16 6 17 2" xfId="6780"/>
    <cellStyle name="Percent 16 6 18" xfId="6781"/>
    <cellStyle name="Percent 16 6 18 2" xfId="6782"/>
    <cellStyle name="Percent 16 6 19" xfId="6783"/>
    <cellStyle name="Percent 16 6 2" xfId="6784"/>
    <cellStyle name="Percent 16 6 2 2" xfId="6785"/>
    <cellStyle name="Percent 16 6 20" xfId="6786"/>
    <cellStyle name="Percent 16 6 3" xfId="6787"/>
    <cellStyle name="Percent 16 6 3 2" xfId="6788"/>
    <cellStyle name="Percent 16 6 4" xfId="6789"/>
    <cellStyle name="Percent 16 6 4 2" xfId="6790"/>
    <cellStyle name="Percent 16 6 5" xfId="6791"/>
    <cellStyle name="Percent 16 6 5 2" xfId="6792"/>
    <cellStyle name="Percent 16 6 6" xfId="6793"/>
    <cellStyle name="Percent 16 6 6 2" xfId="6794"/>
    <cellStyle name="Percent 16 6 7" xfId="6795"/>
    <cellStyle name="Percent 16 6 7 2" xfId="6796"/>
    <cellStyle name="Percent 16 6 8" xfId="6797"/>
    <cellStyle name="Percent 16 6 8 2" xfId="6798"/>
    <cellStyle name="Percent 16 6 9" xfId="6799"/>
    <cellStyle name="Percent 16 6 9 2" xfId="6800"/>
    <cellStyle name="Percent 16 7" xfId="6801"/>
    <cellStyle name="Percent 16 7 10" xfId="6802"/>
    <cellStyle name="Percent 16 7 10 2" xfId="6803"/>
    <cellStyle name="Percent 16 7 11" xfId="6804"/>
    <cellStyle name="Percent 16 7 11 2" xfId="6805"/>
    <cellStyle name="Percent 16 7 12" xfId="6806"/>
    <cellStyle name="Percent 16 7 12 2" xfId="6807"/>
    <cellStyle name="Percent 16 7 13" xfId="6808"/>
    <cellStyle name="Percent 16 7 13 2" xfId="6809"/>
    <cellStyle name="Percent 16 7 14" xfId="6810"/>
    <cellStyle name="Percent 16 7 14 2" xfId="6811"/>
    <cellStyle name="Percent 16 7 15" xfId="6812"/>
    <cellStyle name="Percent 16 7 15 2" xfId="6813"/>
    <cellStyle name="Percent 16 7 16" xfId="6814"/>
    <cellStyle name="Percent 16 7 16 2" xfId="6815"/>
    <cellStyle name="Percent 16 7 17" xfId="6816"/>
    <cellStyle name="Percent 16 7 17 2" xfId="6817"/>
    <cellStyle name="Percent 16 7 18" xfId="6818"/>
    <cellStyle name="Percent 16 7 18 2" xfId="6819"/>
    <cellStyle name="Percent 16 7 19" xfId="6820"/>
    <cellStyle name="Percent 16 7 2" xfId="6821"/>
    <cellStyle name="Percent 16 7 2 2" xfId="6822"/>
    <cellStyle name="Percent 16 7 2 2 2" xfId="6823"/>
    <cellStyle name="Percent 16 7 2 3" xfId="6824"/>
    <cellStyle name="Percent 16 7 2 4" xfId="6825"/>
    <cellStyle name="Percent 16 7 20" xfId="6826"/>
    <cellStyle name="Percent 16 7 3" xfId="6827"/>
    <cellStyle name="Percent 16 7 3 2" xfId="6828"/>
    <cellStyle name="Percent 16 7 3 2 2" xfId="6829"/>
    <cellStyle name="Percent 16 7 3 3" xfId="6830"/>
    <cellStyle name="Percent 16 7 3 4" xfId="6831"/>
    <cellStyle name="Percent 16 7 4" xfId="6832"/>
    <cellStyle name="Percent 16 7 4 2" xfId="6833"/>
    <cellStyle name="Percent 16 7 5" xfId="6834"/>
    <cellStyle name="Percent 16 7 5 2" xfId="6835"/>
    <cellStyle name="Percent 16 7 6" xfId="6836"/>
    <cellStyle name="Percent 16 7 6 2" xfId="6837"/>
    <cellStyle name="Percent 16 7 7" xfId="6838"/>
    <cellStyle name="Percent 16 7 7 2" xfId="6839"/>
    <cellStyle name="Percent 16 7 8" xfId="6840"/>
    <cellStyle name="Percent 16 7 8 2" xfId="6841"/>
    <cellStyle name="Percent 16 7 9" xfId="6842"/>
    <cellStyle name="Percent 16 7 9 2" xfId="6843"/>
    <cellStyle name="Percent 16 8" xfId="6844"/>
    <cellStyle name="Percent 16 8 10" xfId="6845"/>
    <cellStyle name="Percent 16 8 10 2" xfId="6846"/>
    <cellStyle name="Percent 16 8 11" xfId="6847"/>
    <cellStyle name="Percent 16 8 11 2" xfId="6848"/>
    <cellStyle name="Percent 16 8 12" xfId="6849"/>
    <cellStyle name="Percent 16 8 12 2" xfId="6850"/>
    <cellStyle name="Percent 16 8 13" xfId="6851"/>
    <cellStyle name="Percent 16 8 13 2" xfId="6852"/>
    <cellStyle name="Percent 16 8 14" xfId="6853"/>
    <cellStyle name="Percent 16 8 14 2" xfId="6854"/>
    <cellStyle name="Percent 16 8 15" xfId="6855"/>
    <cellStyle name="Percent 16 8 15 2" xfId="6856"/>
    <cellStyle name="Percent 16 8 16" xfId="6857"/>
    <cellStyle name="Percent 16 8 16 2" xfId="6858"/>
    <cellStyle name="Percent 16 8 17" xfId="6859"/>
    <cellStyle name="Percent 16 8 17 2" xfId="6860"/>
    <cellStyle name="Percent 16 8 18" xfId="6861"/>
    <cellStyle name="Percent 16 8 2" xfId="6862"/>
    <cellStyle name="Percent 16 8 2 2" xfId="6863"/>
    <cellStyle name="Percent 16 8 3" xfId="6864"/>
    <cellStyle name="Percent 16 8 3 2" xfId="6865"/>
    <cellStyle name="Percent 16 8 4" xfId="6866"/>
    <cellStyle name="Percent 16 8 4 2" xfId="6867"/>
    <cellStyle name="Percent 16 8 5" xfId="6868"/>
    <cellStyle name="Percent 16 8 5 2" xfId="6869"/>
    <cellStyle name="Percent 16 8 6" xfId="6870"/>
    <cellStyle name="Percent 16 8 6 2" xfId="6871"/>
    <cellStyle name="Percent 16 8 7" xfId="6872"/>
    <cellStyle name="Percent 16 8 7 2" xfId="6873"/>
    <cellStyle name="Percent 16 8 8" xfId="6874"/>
    <cellStyle name="Percent 16 8 8 2" xfId="6875"/>
    <cellStyle name="Percent 16 8 9" xfId="6876"/>
    <cellStyle name="Percent 16 8 9 2" xfId="6877"/>
    <cellStyle name="Percent 16 9" xfId="6878"/>
    <cellStyle name="Percent 16 9 10" xfId="6879"/>
    <cellStyle name="Percent 16 9 10 2" xfId="6880"/>
    <cellStyle name="Percent 16 9 11" xfId="6881"/>
    <cellStyle name="Percent 16 9 11 2" xfId="6882"/>
    <cellStyle name="Percent 16 9 12" xfId="6883"/>
    <cellStyle name="Percent 16 9 12 2" xfId="6884"/>
    <cellStyle name="Percent 16 9 13" xfId="6885"/>
    <cellStyle name="Percent 16 9 13 2" xfId="6886"/>
    <cellStyle name="Percent 16 9 14" xfId="6887"/>
    <cellStyle name="Percent 16 9 14 2" xfId="6888"/>
    <cellStyle name="Percent 16 9 15" xfId="6889"/>
    <cellStyle name="Percent 16 9 15 2" xfId="6890"/>
    <cellStyle name="Percent 16 9 16" xfId="6891"/>
    <cellStyle name="Percent 16 9 16 2" xfId="6892"/>
    <cellStyle name="Percent 16 9 17" xfId="6893"/>
    <cellStyle name="Percent 16 9 17 2" xfId="6894"/>
    <cellStyle name="Percent 16 9 18" xfId="6895"/>
    <cellStyle name="Percent 16 9 2" xfId="6896"/>
    <cellStyle name="Percent 16 9 2 2" xfId="6897"/>
    <cellStyle name="Percent 16 9 3" xfId="6898"/>
    <cellStyle name="Percent 16 9 3 2" xfId="6899"/>
    <cellStyle name="Percent 16 9 4" xfId="6900"/>
    <cellStyle name="Percent 16 9 4 2" xfId="6901"/>
    <cellStyle name="Percent 16 9 5" xfId="6902"/>
    <cellStyle name="Percent 16 9 5 2" xfId="6903"/>
    <cellStyle name="Percent 16 9 6" xfId="6904"/>
    <cellStyle name="Percent 16 9 6 2" xfId="6905"/>
    <cellStyle name="Percent 16 9 7" xfId="6906"/>
    <cellStyle name="Percent 16 9 7 2" xfId="6907"/>
    <cellStyle name="Percent 16 9 8" xfId="6908"/>
    <cellStyle name="Percent 16 9 8 2" xfId="6909"/>
    <cellStyle name="Percent 16 9 9" xfId="6910"/>
    <cellStyle name="Percent 16 9 9 2" xfId="6911"/>
    <cellStyle name="Percent 17" xfId="6912"/>
    <cellStyle name="Percent 17 10" xfId="6913"/>
    <cellStyle name="Percent 17 2" xfId="6914"/>
    <cellStyle name="Percent 17 2 2" xfId="6915"/>
    <cellStyle name="Percent 17 2 3" xfId="6916"/>
    <cellStyle name="Percent 17 3" xfId="6917"/>
    <cellStyle name="Percent 17 3 2" xfId="6918"/>
    <cellStyle name="Percent 17 4" xfId="6919"/>
    <cellStyle name="Percent 17 4 2" xfId="6920"/>
    <cellStyle name="Percent 17 5" xfId="6921"/>
    <cellStyle name="Percent 17 5 2" xfId="6922"/>
    <cellStyle name="Percent 17 6" xfId="6923"/>
    <cellStyle name="Percent 17 6 2" xfId="6924"/>
    <cellStyle name="Percent 17 7" xfId="6925"/>
    <cellStyle name="Percent 17 7 2" xfId="6926"/>
    <cellStyle name="Percent 17 7 2 2" xfId="6927"/>
    <cellStyle name="Percent 17 7 3" xfId="6928"/>
    <cellStyle name="Percent 17 7 3 2" xfId="6929"/>
    <cellStyle name="Percent 17 7 4" xfId="6930"/>
    <cellStyle name="Percent 17 8" xfId="6931"/>
    <cellStyle name="Percent 17 8 2" xfId="6932"/>
    <cellStyle name="Percent 17 8 2 2" xfId="6933"/>
    <cellStyle name="Percent 17 8 3" xfId="6934"/>
    <cellStyle name="Percent 17 9" xfId="6935"/>
    <cellStyle name="Percent 17 9 2" xfId="6936"/>
    <cellStyle name="Percent 17 9 3" xfId="6937"/>
    <cellStyle name="Percent 17 9 3 2" xfId="6938"/>
    <cellStyle name="Percent 17 9 3 3" xfId="6939"/>
    <cellStyle name="Percent 17 9 4" xfId="6940"/>
    <cellStyle name="Percent 17 9 5" xfId="6941"/>
    <cellStyle name="Percent 17 9 6" xfId="6942"/>
    <cellStyle name="Percent 18" xfId="6943"/>
    <cellStyle name="Percent 18 2" xfId="6944"/>
    <cellStyle name="Percent 18 2 2" xfId="6945"/>
    <cellStyle name="Percent 18 3" xfId="6946"/>
    <cellStyle name="Percent 18 4" xfId="6947"/>
    <cellStyle name="Percent 19" xfId="6948"/>
    <cellStyle name="Percent 19 2" xfId="6949"/>
    <cellStyle name="Percent 19 3" xfId="6950"/>
    <cellStyle name="Percent 2" xfId="6951"/>
    <cellStyle name="Percent 2 10" xfId="6952"/>
    <cellStyle name="Percent 2 10 2" xfId="6953"/>
    <cellStyle name="Percent 2 10 2 2" xfId="6954"/>
    <cellStyle name="Percent 2 10 3" xfId="6955"/>
    <cellStyle name="Percent 2 10 3 2" xfId="6956"/>
    <cellStyle name="Percent 2 10 4" xfId="6957"/>
    <cellStyle name="Percent 2 10 4 2" xfId="6958"/>
    <cellStyle name="Percent 2 10 5" xfId="6959"/>
    <cellStyle name="Percent 2 10 5 2" xfId="6960"/>
    <cellStyle name="Percent 2 10 6" xfId="6961"/>
    <cellStyle name="Percent 2 10 6 2" xfId="6962"/>
    <cellStyle name="Percent 2 10 7" xfId="6963"/>
    <cellStyle name="Percent 2 10 7 2" xfId="6964"/>
    <cellStyle name="Percent 2 10 8" xfId="6965"/>
    <cellStyle name="Percent 2 10 8 2" xfId="6966"/>
    <cellStyle name="Percent 2 10 9" xfId="6967"/>
    <cellStyle name="Percent 2 11" xfId="6968"/>
    <cellStyle name="Percent 2 11 2" xfId="6969"/>
    <cellStyle name="Percent 2 11 2 2" xfId="6970"/>
    <cellStyle name="Percent 2 11 3" xfId="6971"/>
    <cellStyle name="Percent 2 11 3 2" xfId="6972"/>
    <cellStyle name="Percent 2 11 4" xfId="6973"/>
    <cellStyle name="Percent 2 11 4 2" xfId="6974"/>
    <cellStyle name="Percent 2 11 5" xfId="6975"/>
    <cellStyle name="Percent 2 11 5 2" xfId="6976"/>
    <cellStyle name="Percent 2 11 6" xfId="6977"/>
    <cellStyle name="Percent 2 11 6 2" xfId="6978"/>
    <cellStyle name="Percent 2 11 7" xfId="6979"/>
    <cellStyle name="Percent 2 11 7 2" xfId="6980"/>
    <cellStyle name="Percent 2 11 8" xfId="6981"/>
    <cellStyle name="Percent 2 11 8 2" xfId="6982"/>
    <cellStyle name="Percent 2 11 9" xfId="6983"/>
    <cellStyle name="Percent 2 12" xfId="6984"/>
    <cellStyle name="Percent 2 12 2" xfId="6985"/>
    <cellStyle name="Percent 2 13" xfId="6986"/>
    <cellStyle name="Percent 2 13 2" xfId="6987"/>
    <cellStyle name="Percent 2 14" xfId="6988"/>
    <cellStyle name="Percent 2 14 2" xfId="6989"/>
    <cellStyle name="Percent 2 15" xfId="6990"/>
    <cellStyle name="Percent 2 15 2" xfId="6991"/>
    <cellStyle name="Percent 2 16" xfId="6992"/>
    <cellStyle name="Percent 2 16 2" xfId="6993"/>
    <cellStyle name="Percent 2 17" xfId="6994"/>
    <cellStyle name="Percent 2 17 2" xfId="6995"/>
    <cellStyle name="Percent 2 18" xfId="6996"/>
    <cellStyle name="Percent 2 18 2" xfId="6997"/>
    <cellStyle name="Percent 2 19" xfId="6998"/>
    <cellStyle name="Percent 2 19 2" xfId="6999"/>
    <cellStyle name="Percent 2 2" xfId="7000"/>
    <cellStyle name="Percent 2 2 10" xfId="7001"/>
    <cellStyle name="Percent 2 2 2" xfId="7002"/>
    <cellStyle name="Percent 2 2 2 2" xfId="7003"/>
    <cellStyle name="Percent 2 2 3" xfId="7004"/>
    <cellStyle name="Percent 2 2 3 2" xfId="7005"/>
    <cellStyle name="Percent 2 2 3 2 2" xfId="7006"/>
    <cellStyle name="Percent 2 2 3 3" xfId="7007"/>
    <cellStyle name="Percent 2 2 3 3 2" xfId="7008"/>
    <cellStyle name="Percent 2 2 3 4" xfId="7009"/>
    <cellStyle name="Percent 2 2 3 4 2" xfId="7010"/>
    <cellStyle name="Percent 2 2 3 4 3" xfId="7011"/>
    <cellStyle name="Percent 2 2 3 5" xfId="7012"/>
    <cellStyle name="Percent 2 2 4" xfId="7013"/>
    <cellStyle name="Percent 2 2 4 2" xfId="7014"/>
    <cellStyle name="Percent 2 2 4 2 2" xfId="7015"/>
    <cellStyle name="Percent 2 2 4 3" xfId="7016"/>
    <cellStyle name="Percent 2 2 4 4" xfId="7017"/>
    <cellStyle name="Percent 2 2 5" xfId="7018"/>
    <cellStyle name="Percent 2 2 5 2" xfId="7019"/>
    <cellStyle name="Percent 2 2 6" xfId="7020"/>
    <cellStyle name="Percent 2 2 6 2" xfId="7021"/>
    <cellStyle name="Percent 2 2 6 2 2" xfId="7022"/>
    <cellStyle name="Percent 2 2 6 3" xfId="7023"/>
    <cellStyle name="Percent 2 2 6 4" xfId="7024"/>
    <cellStyle name="Percent 2 2 7" xfId="7025"/>
    <cellStyle name="Percent 2 2 7 2" xfId="7026"/>
    <cellStyle name="Percent 2 2 7 2 2" xfId="7027"/>
    <cellStyle name="Percent 2 2 7 3" xfId="7028"/>
    <cellStyle name="Percent 2 2 7 4" xfId="7029"/>
    <cellStyle name="Percent 2 2 8" xfId="7030"/>
    <cellStyle name="Percent 2 2 8 2" xfId="7031"/>
    <cellStyle name="Percent 2 2 9" xfId="7032"/>
    <cellStyle name="Percent 2 2 9 2" xfId="7033"/>
    <cellStyle name="Percent 2 20" xfId="7034"/>
    <cellStyle name="Percent 2 20 2" xfId="7035"/>
    <cellStyle name="Percent 2 20 2 2" xfId="7036"/>
    <cellStyle name="Percent 2 20 2 3" xfId="7037"/>
    <cellStyle name="Percent 2 20 2 3 2" xfId="7038"/>
    <cellStyle name="Percent 2 20 2 3 3" xfId="7039"/>
    <cellStyle name="Percent 2 20 2 4" xfId="7040"/>
    <cellStyle name="Percent 2 20 2 5" xfId="7041"/>
    <cellStyle name="Percent 2 20 3" xfId="7042"/>
    <cellStyle name="Percent 2 21" xfId="7043"/>
    <cellStyle name="Percent 2 21 2" xfId="7044"/>
    <cellStyle name="Percent 2 22" xfId="7045"/>
    <cellStyle name="Percent 2 22 2" xfId="7046"/>
    <cellStyle name="Percent 2 23" xfId="7047"/>
    <cellStyle name="Percent 2 23 2" xfId="7048"/>
    <cellStyle name="Percent 2 24" xfId="7049"/>
    <cellStyle name="Percent 2 24 2" xfId="7050"/>
    <cellStyle name="Percent 2 25" xfId="7051"/>
    <cellStyle name="Percent 2 25 2" xfId="7052"/>
    <cellStyle name="Percent 2 26" xfId="7053"/>
    <cellStyle name="Percent 2 26 2" xfId="7054"/>
    <cellStyle name="Percent 2 27" xfId="7055"/>
    <cellStyle name="Percent 2 27 2" xfId="7056"/>
    <cellStyle name="Percent 2 28" xfId="7057"/>
    <cellStyle name="Percent 2 28 2" xfId="7058"/>
    <cellStyle name="Percent 2 29" xfId="7059"/>
    <cellStyle name="Percent 2 29 2" xfId="7060"/>
    <cellStyle name="Percent 2 3" xfId="7061"/>
    <cellStyle name="Percent 2 3 10" xfId="7062"/>
    <cellStyle name="Percent 2 3 10 2" xfId="7063"/>
    <cellStyle name="Percent 2 3 11" xfId="7064"/>
    <cellStyle name="Percent 2 3 11 2" xfId="7065"/>
    <cellStyle name="Percent 2 3 12" xfId="7066"/>
    <cellStyle name="Percent 2 3 12 2" xfId="7067"/>
    <cellStyle name="Percent 2 3 13" xfId="7068"/>
    <cellStyle name="Percent 2 3 13 2" xfId="7069"/>
    <cellStyle name="Percent 2 3 14" xfId="7070"/>
    <cellStyle name="Percent 2 3 14 2" xfId="7071"/>
    <cellStyle name="Percent 2 3 15" xfId="7072"/>
    <cellStyle name="Percent 2 3 15 2" xfId="7073"/>
    <cellStyle name="Percent 2 3 16" xfId="7074"/>
    <cellStyle name="Percent 2 3 16 2" xfId="7075"/>
    <cellStyle name="Percent 2 3 17" xfId="7076"/>
    <cellStyle name="Percent 2 3 2" xfId="7077"/>
    <cellStyle name="Percent 2 3 2 2" xfId="7078"/>
    <cellStyle name="Percent 2 3 3" xfId="7079"/>
    <cellStyle name="Percent 2 3 3 2" xfId="7080"/>
    <cellStyle name="Percent 2 3 3 2 2" xfId="7081"/>
    <cellStyle name="Percent 2 3 3 3" xfId="7082"/>
    <cellStyle name="Percent 2 3 3 3 2" xfId="7083"/>
    <cellStyle name="Percent 2 3 3 3 2 2" xfId="7084"/>
    <cellStyle name="Percent 2 3 3 3 3" xfId="7085"/>
    <cellStyle name="Percent 2 3 3 3 3 2" xfId="7086"/>
    <cellStyle name="Percent 2 3 3 3 4" xfId="7087"/>
    <cellStyle name="Percent 2 3 3 3 4 2" xfId="7088"/>
    <cellStyle name="Percent 2 3 3 3 4 2 2" xfId="7089"/>
    <cellStyle name="Percent 2 3 3 3 4 3" xfId="7090"/>
    <cellStyle name="Percent 2 3 3 3 5" xfId="7091"/>
    <cellStyle name="Percent 2 3 3 4" xfId="7092"/>
    <cellStyle name="Percent 2 3 4" xfId="7093"/>
    <cellStyle name="Percent 2 3 4 2" xfId="7094"/>
    <cellStyle name="Percent 2 3 5" xfId="7095"/>
    <cellStyle name="Percent 2 3 5 2" xfId="7096"/>
    <cellStyle name="Percent 2 3 5 2 2" xfId="7097"/>
    <cellStyle name="Percent 2 3 5 3" xfId="7098"/>
    <cellStyle name="Percent 2 3 6" xfId="7099"/>
    <cellStyle name="Percent 2 3 6 2" xfId="7100"/>
    <cellStyle name="Percent 2 3 7" xfId="7101"/>
    <cellStyle name="Percent 2 3 7 2" xfId="7102"/>
    <cellStyle name="Percent 2 3 8" xfId="7103"/>
    <cellStyle name="Percent 2 3 8 2" xfId="7104"/>
    <cellStyle name="Percent 2 3 9" xfId="7105"/>
    <cellStyle name="Percent 2 3 9 2" xfId="7106"/>
    <cellStyle name="Percent 2 30" xfId="7107"/>
    <cellStyle name="Percent 2 30 2" xfId="7108"/>
    <cellStyle name="Percent 2 31" xfId="7109"/>
    <cellStyle name="Percent 2 31 2" xfId="7110"/>
    <cellStyle name="Percent 2 32" xfId="7111"/>
    <cellStyle name="Percent 2 32 2" xfId="7112"/>
    <cellStyle name="Percent 2 33" xfId="7113"/>
    <cellStyle name="Percent 2 33 2" xfId="7114"/>
    <cellStyle name="Percent 2 33 2 2" xfId="7115"/>
    <cellStyle name="Percent 2 33 2 3" xfId="7116"/>
    <cellStyle name="Percent 2 33 3" xfId="7117"/>
    <cellStyle name="Percent 2 34" xfId="7118"/>
    <cellStyle name="Percent 2 34 2" xfId="7119"/>
    <cellStyle name="Percent 2 34 2 2" xfId="7120"/>
    <cellStyle name="Percent 2 34 2 3" xfId="7121"/>
    <cellStyle name="Percent 2 34 3" xfId="7122"/>
    <cellStyle name="Percent 2 35" xfId="7123"/>
    <cellStyle name="Percent 2 35 2" xfId="7124"/>
    <cellStyle name="Percent 2 35 2 2" xfId="7125"/>
    <cellStyle name="Percent 2 35 2 3" xfId="7126"/>
    <cellStyle name="Percent 2 35 3" xfId="7127"/>
    <cellStyle name="Percent 2 36" xfId="7128"/>
    <cellStyle name="Percent 2 36 2" xfId="7129"/>
    <cellStyle name="Percent 2 36 2 2" xfId="7130"/>
    <cellStyle name="Percent 2 36 2 3" xfId="7131"/>
    <cellStyle name="Percent 2 36 3" xfId="7132"/>
    <cellStyle name="Percent 2 37" xfId="7133"/>
    <cellStyle name="Percent 2 37 2" xfId="7134"/>
    <cellStyle name="Percent 2 37 2 2" xfId="7135"/>
    <cellStyle name="Percent 2 37 2 3" xfId="7136"/>
    <cellStyle name="Percent 2 37 3" xfId="7137"/>
    <cellStyle name="Percent 2 38" xfId="7138"/>
    <cellStyle name="Percent 2 38 2" xfId="7139"/>
    <cellStyle name="Percent 2 38 2 2" xfId="7140"/>
    <cellStyle name="Percent 2 38 2 3" xfId="7141"/>
    <cellStyle name="Percent 2 38 3" xfId="7142"/>
    <cellStyle name="Percent 2 39" xfId="7143"/>
    <cellStyle name="Percent 2 39 2" xfId="7144"/>
    <cellStyle name="Percent 2 39 2 2" xfId="7145"/>
    <cellStyle name="Percent 2 39 2 3" xfId="7146"/>
    <cellStyle name="Percent 2 39 3" xfId="7147"/>
    <cellStyle name="Percent 2 4" xfId="7148"/>
    <cellStyle name="Percent 2 4 10" xfId="7149"/>
    <cellStyle name="Percent 2 4 10 2" xfId="7150"/>
    <cellStyle name="Percent 2 4 10 2 2" xfId="7151"/>
    <cellStyle name="Percent 2 4 10 2 3" xfId="7152"/>
    <cellStyle name="Percent 2 4 10 3" xfId="7153"/>
    <cellStyle name="Percent 2 4 11" xfId="7154"/>
    <cellStyle name="Percent 2 4 11 2" xfId="7155"/>
    <cellStyle name="Percent 2 4 11 2 2" xfId="7156"/>
    <cellStyle name="Percent 2 4 11 2 3" xfId="7157"/>
    <cellStyle name="Percent 2 4 11 3" xfId="7158"/>
    <cellStyle name="Percent 2 4 12" xfId="7159"/>
    <cellStyle name="Percent 2 4 12 2" xfId="7160"/>
    <cellStyle name="Percent 2 4 12 2 2" xfId="7161"/>
    <cellStyle name="Percent 2 4 12 2 3" xfId="7162"/>
    <cellStyle name="Percent 2 4 12 3" xfId="7163"/>
    <cellStyle name="Percent 2 4 13" xfId="7164"/>
    <cellStyle name="Percent 2 4 13 2" xfId="7165"/>
    <cellStyle name="Percent 2 4 13 2 2" xfId="7166"/>
    <cellStyle name="Percent 2 4 13 2 3" xfId="7167"/>
    <cellStyle name="Percent 2 4 13 3" xfId="7168"/>
    <cellStyle name="Percent 2 4 14" xfId="7169"/>
    <cellStyle name="Percent 2 4 14 2" xfId="7170"/>
    <cellStyle name="Percent 2 4 14 2 2" xfId="7171"/>
    <cellStyle name="Percent 2 4 14 2 3" xfId="7172"/>
    <cellStyle name="Percent 2 4 14 3" xfId="7173"/>
    <cellStyle name="Percent 2 4 15" xfId="7174"/>
    <cellStyle name="Percent 2 4 15 2" xfId="7175"/>
    <cellStyle name="Percent 2 4 15 2 2" xfId="7176"/>
    <cellStyle name="Percent 2 4 15 2 3" xfId="7177"/>
    <cellStyle name="Percent 2 4 15 3" xfId="7178"/>
    <cellStyle name="Percent 2 4 16" xfId="7179"/>
    <cellStyle name="Percent 2 4 16 2" xfId="7180"/>
    <cellStyle name="Percent 2 4 16 2 2" xfId="7181"/>
    <cellStyle name="Percent 2 4 16 2 3" xfId="7182"/>
    <cellStyle name="Percent 2 4 16 3" xfId="7183"/>
    <cellStyle name="Percent 2 4 17" xfId="7184"/>
    <cellStyle name="Percent 2 4 17 2" xfId="7185"/>
    <cellStyle name="Percent 2 4 17 3" xfId="7186"/>
    <cellStyle name="Percent 2 4 17 4" xfId="7187"/>
    <cellStyle name="Percent 2 4 18" xfId="7188"/>
    <cellStyle name="Percent 2 4 2" xfId="7189"/>
    <cellStyle name="Percent 2 4 2 2" xfId="7190"/>
    <cellStyle name="Percent 2 4 2 2 2" xfId="7191"/>
    <cellStyle name="Percent 2 4 2 2 3" xfId="7192"/>
    <cellStyle name="Percent 2 4 2 3" xfId="7193"/>
    <cellStyle name="Percent 2 4 3" xfId="7194"/>
    <cellStyle name="Percent 2 4 3 2" xfId="7195"/>
    <cellStyle name="Percent 2 4 3 2 2" xfId="7196"/>
    <cellStyle name="Percent 2 4 3 2 3" xfId="7197"/>
    <cellStyle name="Percent 2 4 3 3" xfId="7198"/>
    <cellStyle name="Percent 2 4 4" xfId="7199"/>
    <cellStyle name="Percent 2 4 4 2" xfId="7200"/>
    <cellStyle name="Percent 2 4 4 2 2" xfId="7201"/>
    <cellStyle name="Percent 2 4 4 2 3" xfId="7202"/>
    <cellStyle name="Percent 2 4 4 3" xfId="7203"/>
    <cellStyle name="Percent 2 4 5" xfId="7204"/>
    <cellStyle name="Percent 2 4 5 2" xfId="7205"/>
    <cellStyle name="Percent 2 4 5 2 2" xfId="7206"/>
    <cellStyle name="Percent 2 4 5 2 3" xfId="7207"/>
    <cellStyle name="Percent 2 4 5 3" xfId="7208"/>
    <cellStyle name="Percent 2 4 6" xfId="7209"/>
    <cellStyle name="Percent 2 4 6 2" xfId="7210"/>
    <cellStyle name="Percent 2 4 6 2 2" xfId="7211"/>
    <cellStyle name="Percent 2 4 6 2 3" xfId="7212"/>
    <cellStyle name="Percent 2 4 6 3" xfId="7213"/>
    <cellStyle name="Percent 2 4 7" xfId="7214"/>
    <cellStyle name="Percent 2 4 7 2" xfId="7215"/>
    <cellStyle name="Percent 2 4 7 2 2" xfId="7216"/>
    <cellStyle name="Percent 2 4 7 2 3" xfId="7217"/>
    <cellStyle name="Percent 2 4 7 3" xfId="7218"/>
    <cellStyle name="Percent 2 4 8" xfId="7219"/>
    <cellStyle name="Percent 2 4 8 2" xfId="7220"/>
    <cellStyle name="Percent 2 4 8 2 2" xfId="7221"/>
    <cellStyle name="Percent 2 4 8 2 3" xfId="7222"/>
    <cellStyle name="Percent 2 4 8 3" xfId="7223"/>
    <cellStyle name="Percent 2 4 9" xfId="7224"/>
    <cellStyle name="Percent 2 4 9 2" xfId="7225"/>
    <cellStyle name="Percent 2 4 9 2 2" xfId="7226"/>
    <cellStyle name="Percent 2 4 9 2 3" xfId="7227"/>
    <cellStyle name="Percent 2 4 9 3" xfId="7228"/>
    <cellStyle name="Percent 2 40" xfId="7229"/>
    <cellStyle name="Percent 2 40 2" xfId="7230"/>
    <cellStyle name="Percent 2 40 2 2" xfId="7231"/>
    <cellStyle name="Percent 2 40 2 3" xfId="7232"/>
    <cellStyle name="Percent 2 40 3" xfId="7233"/>
    <cellStyle name="Percent 2 41" xfId="7234"/>
    <cellStyle name="Percent 2 41 2" xfId="7235"/>
    <cellStyle name="Percent 2 41 2 2" xfId="7236"/>
    <cellStyle name="Percent 2 41 2 3" xfId="7237"/>
    <cellStyle name="Percent 2 41 3" xfId="7238"/>
    <cellStyle name="Percent 2 42" xfId="7239"/>
    <cellStyle name="Percent 2 42 2" xfId="7240"/>
    <cellStyle name="Percent 2 42 2 2" xfId="7241"/>
    <cellStyle name="Percent 2 42 2 3" xfId="7242"/>
    <cellStyle name="Percent 2 42 3" xfId="7243"/>
    <cellStyle name="Percent 2 43" xfId="7244"/>
    <cellStyle name="Percent 2 43 2" xfId="7245"/>
    <cellStyle name="Percent 2 43 2 2" xfId="7246"/>
    <cellStyle name="Percent 2 43 2 3" xfId="7247"/>
    <cellStyle name="Percent 2 43 3" xfId="7248"/>
    <cellStyle name="Percent 2 44" xfId="7249"/>
    <cellStyle name="Percent 2 44 2" xfId="7250"/>
    <cellStyle name="Percent 2 44 2 2" xfId="7251"/>
    <cellStyle name="Percent 2 44 2 3" xfId="7252"/>
    <cellStyle name="Percent 2 44 3" xfId="7253"/>
    <cellStyle name="Percent 2 45" xfId="7254"/>
    <cellStyle name="Percent 2 45 2" xfId="7255"/>
    <cellStyle name="Percent 2 45 2 2" xfId="7256"/>
    <cellStyle name="Percent 2 45 2 3" xfId="7257"/>
    <cellStyle name="Percent 2 45 3" xfId="7258"/>
    <cellStyle name="Percent 2 46" xfId="7259"/>
    <cellStyle name="Percent 2 46 2" xfId="7260"/>
    <cellStyle name="Percent 2 46 2 2" xfId="7261"/>
    <cellStyle name="Percent 2 46 2 3" xfId="7262"/>
    <cellStyle name="Percent 2 46 3" xfId="7263"/>
    <cellStyle name="Percent 2 47" xfId="7264"/>
    <cellStyle name="Percent 2 47 2" xfId="7265"/>
    <cellStyle name="Percent 2 47 2 2" xfId="7266"/>
    <cellStyle name="Percent 2 47 2 3" xfId="7267"/>
    <cellStyle name="Percent 2 47 3" xfId="7268"/>
    <cellStyle name="Percent 2 48" xfId="7269"/>
    <cellStyle name="Percent 2 48 2" xfId="7270"/>
    <cellStyle name="Percent 2 48 2 2" xfId="7271"/>
    <cellStyle name="Percent 2 48 2 2 2" xfId="7272"/>
    <cellStyle name="Percent 2 48 2 2 3" xfId="7273"/>
    <cellStyle name="Percent 2 48 2 3" xfId="7274"/>
    <cellStyle name="Percent 2 48 3" xfId="7275"/>
    <cellStyle name="Percent 2 48 3 2" xfId="7276"/>
    <cellStyle name="Percent 2 48 3 3" xfId="7277"/>
    <cellStyle name="Percent 2 48 4" xfId="7278"/>
    <cellStyle name="Percent 2 48 4 2" xfId="7279"/>
    <cellStyle name="Percent 2 48 4 3" xfId="7280"/>
    <cellStyle name="Percent 2 48 5" xfId="7281"/>
    <cellStyle name="Percent 2 49" xfId="7282"/>
    <cellStyle name="Percent 2 49 2" xfId="7283"/>
    <cellStyle name="Percent 2 49 2 2" xfId="7284"/>
    <cellStyle name="Percent 2 49 2 3" xfId="7285"/>
    <cellStyle name="Percent 2 49 3" xfId="7286"/>
    <cellStyle name="Percent 2 49 3 2" xfId="7287"/>
    <cellStyle name="Percent 2 49 3 3" xfId="7288"/>
    <cellStyle name="Percent 2 49 4" xfId="7289"/>
    <cellStyle name="Percent 2 5" xfId="7290"/>
    <cellStyle name="Percent 2 5 10" xfId="7291"/>
    <cellStyle name="Percent 2 5 10 2" xfId="7292"/>
    <cellStyle name="Percent 2 5 10 2 2" xfId="7293"/>
    <cellStyle name="Percent 2 5 10 2 3" xfId="7294"/>
    <cellStyle name="Percent 2 5 10 3" xfId="7295"/>
    <cellStyle name="Percent 2 5 11" xfId="7296"/>
    <cellStyle name="Percent 2 5 11 2" xfId="7297"/>
    <cellStyle name="Percent 2 5 11 2 2" xfId="7298"/>
    <cellStyle name="Percent 2 5 11 2 3" xfId="7299"/>
    <cellStyle name="Percent 2 5 11 3" xfId="7300"/>
    <cellStyle name="Percent 2 5 12" xfId="7301"/>
    <cellStyle name="Percent 2 5 12 2" xfId="7302"/>
    <cellStyle name="Percent 2 5 12 2 2" xfId="7303"/>
    <cellStyle name="Percent 2 5 12 2 3" xfId="7304"/>
    <cellStyle name="Percent 2 5 12 3" xfId="7305"/>
    <cellStyle name="Percent 2 5 13" xfId="7306"/>
    <cellStyle name="Percent 2 5 13 2" xfId="7307"/>
    <cellStyle name="Percent 2 5 13 2 2" xfId="7308"/>
    <cellStyle name="Percent 2 5 13 2 3" xfId="7309"/>
    <cellStyle name="Percent 2 5 13 3" xfId="7310"/>
    <cellStyle name="Percent 2 5 14" xfId="7311"/>
    <cellStyle name="Percent 2 5 14 2" xfId="7312"/>
    <cellStyle name="Percent 2 5 14 2 2" xfId="7313"/>
    <cellStyle name="Percent 2 5 14 2 3" xfId="7314"/>
    <cellStyle name="Percent 2 5 14 3" xfId="7315"/>
    <cellStyle name="Percent 2 5 15" xfId="7316"/>
    <cellStyle name="Percent 2 5 15 2" xfId="7317"/>
    <cellStyle name="Percent 2 5 15 2 2" xfId="7318"/>
    <cellStyle name="Percent 2 5 15 2 3" xfId="7319"/>
    <cellStyle name="Percent 2 5 15 3" xfId="7320"/>
    <cellStyle name="Percent 2 5 16" xfId="7321"/>
    <cellStyle name="Percent 2 5 16 2" xfId="7322"/>
    <cellStyle name="Percent 2 5 16 3" xfId="7323"/>
    <cellStyle name="Percent 2 5 17" xfId="7324"/>
    <cellStyle name="Percent 2 5 2" xfId="7325"/>
    <cellStyle name="Percent 2 5 2 2" xfId="7326"/>
    <cellStyle name="Percent 2 5 2 2 2" xfId="7327"/>
    <cellStyle name="Percent 2 5 2 2 3" xfId="7328"/>
    <cellStyle name="Percent 2 5 2 3" xfId="7329"/>
    <cellStyle name="Percent 2 5 3" xfId="7330"/>
    <cellStyle name="Percent 2 5 3 2" xfId="7331"/>
    <cellStyle name="Percent 2 5 3 2 2" xfId="7332"/>
    <cellStyle name="Percent 2 5 3 2 3" xfId="7333"/>
    <cellStyle name="Percent 2 5 3 3" xfId="7334"/>
    <cellStyle name="Percent 2 5 4" xfId="7335"/>
    <cellStyle name="Percent 2 5 4 2" xfId="7336"/>
    <cellStyle name="Percent 2 5 4 2 2" xfId="7337"/>
    <cellStyle name="Percent 2 5 4 2 3" xfId="7338"/>
    <cellStyle name="Percent 2 5 4 3" xfId="7339"/>
    <cellStyle name="Percent 2 5 5" xfId="7340"/>
    <cellStyle name="Percent 2 5 5 2" xfId="7341"/>
    <cellStyle name="Percent 2 5 5 2 2" xfId="7342"/>
    <cellStyle name="Percent 2 5 5 2 3" xfId="7343"/>
    <cellStyle name="Percent 2 5 5 3" xfId="7344"/>
    <cellStyle name="Percent 2 5 6" xfId="7345"/>
    <cellStyle name="Percent 2 5 6 2" xfId="7346"/>
    <cellStyle name="Percent 2 5 6 2 2" xfId="7347"/>
    <cellStyle name="Percent 2 5 6 2 3" xfId="7348"/>
    <cellStyle name="Percent 2 5 6 3" xfId="7349"/>
    <cellStyle name="Percent 2 5 7" xfId="7350"/>
    <cellStyle name="Percent 2 5 7 2" xfId="7351"/>
    <cellStyle name="Percent 2 5 7 2 2" xfId="7352"/>
    <cellStyle name="Percent 2 5 7 2 3" xfId="7353"/>
    <cellStyle name="Percent 2 5 7 3" xfId="7354"/>
    <cellStyle name="Percent 2 5 8" xfId="7355"/>
    <cellStyle name="Percent 2 5 8 2" xfId="7356"/>
    <cellStyle name="Percent 2 5 8 2 2" xfId="7357"/>
    <cellStyle name="Percent 2 5 8 2 3" xfId="7358"/>
    <cellStyle name="Percent 2 5 8 3" xfId="7359"/>
    <cellStyle name="Percent 2 5 9" xfId="7360"/>
    <cellStyle name="Percent 2 5 9 2" xfId="7361"/>
    <cellStyle name="Percent 2 5 9 2 2" xfId="7362"/>
    <cellStyle name="Percent 2 5 9 2 3" xfId="7363"/>
    <cellStyle name="Percent 2 5 9 3" xfId="7364"/>
    <cellStyle name="Percent 2 6" xfId="7365"/>
    <cellStyle name="Percent 2 6 10" xfId="7366"/>
    <cellStyle name="Percent 2 6 10 2" xfId="7367"/>
    <cellStyle name="Percent 2 6 10 2 2" xfId="7368"/>
    <cellStyle name="Percent 2 6 10 2 3" xfId="7369"/>
    <cellStyle name="Percent 2 6 10 3" xfId="7370"/>
    <cellStyle name="Percent 2 6 11" xfId="7371"/>
    <cellStyle name="Percent 2 6 11 2" xfId="7372"/>
    <cellStyle name="Percent 2 6 11 2 2" xfId="7373"/>
    <cellStyle name="Percent 2 6 11 2 3" xfId="7374"/>
    <cellStyle name="Percent 2 6 11 3" xfId="7375"/>
    <cellStyle name="Percent 2 6 12" xfId="7376"/>
    <cellStyle name="Percent 2 6 12 2" xfId="7377"/>
    <cellStyle name="Percent 2 6 12 2 2" xfId="7378"/>
    <cellStyle name="Percent 2 6 12 2 3" xfId="7379"/>
    <cellStyle name="Percent 2 6 12 3" xfId="7380"/>
    <cellStyle name="Percent 2 6 13" xfId="7381"/>
    <cellStyle name="Percent 2 6 13 2" xfId="7382"/>
    <cellStyle name="Percent 2 6 13 2 2" xfId="7383"/>
    <cellStyle name="Percent 2 6 13 2 3" xfId="7384"/>
    <cellStyle name="Percent 2 6 13 3" xfId="7385"/>
    <cellStyle name="Percent 2 6 14" xfId="7386"/>
    <cellStyle name="Percent 2 6 14 2" xfId="7387"/>
    <cellStyle name="Percent 2 6 14 2 2" xfId="7388"/>
    <cellStyle name="Percent 2 6 14 2 3" xfId="7389"/>
    <cellStyle name="Percent 2 6 14 3" xfId="7390"/>
    <cellStyle name="Percent 2 6 15" xfId="7391"/>
    <cellStyle name="Percent 2 6 15 2" xfId="7392"/>
    <cellStyle name="Percent 2 6 15 2 2" xfId="7393"/>
    <cellStyle name="Percent 2 6 15 2 3" xfId="7394"/>
    <cellStyle name="Percent 2 6 15 3" xfId="7395"/>
    <cellStyle name="Percent 2 6 16" xfId="7396"/>
    <cellStyle name="Percent 2 6 16 2" xfId="7397"/>
    <cellStyle name="Percent 2 6 16 3" xfId="7398"/>
    <cellStyle name="Percent 2 6 17" xfId="7399"/>
    <cellStyle name="Percent 2 6 2" xfId="7400"/>
    <cellStyle name="Percent 2 6 2 2" xfId="7401"/>
    <cellStyle name="Percent 2 6 2 2 2" xfId="7402"/>
    <cellStyle name="Percent 2 6 2 2 3" xfId="7403"/>
    <cellStyle name="Percent 2 6 2 3" xfId="7404"/>
    <cellStyle name="Percent 2 6 3" xfId="7405"/>
    <cellStyle name="Percent 2 6 3 2" xfId="7406"/>
    <cellStyle name="Percent 2 6 3 2 2" xfId="7407"/>
    <cellStyle name="Percent 2 6 3 2 3" xfId="7408"/>
    <cellStyle name="Percent 2 6 3 3" xfId="7409"/>
    <cellStyle name="Percent 2 6 4" xfId="7410"/>
    <cellStyle name="Percent 2 6 4 2" xfId="7411"/>
    <cellStyle name="Percent 2 6 4 2 2" xfId="7412"/>
    <cellStyle name="Percent 2 6 4 2 3" xfId="7413"/>
    <cellStyle name="Percent 2 6 4 3" xfId="7414"/>
    <cellStyle name="Percent 2 6 5" xfId="7415"/>
    <cellStyle name="Percent 2 6 5 2" xfId="7416"/>
    <cellStyle name="Percent 2 6 5 2 2" xfId="7417"/>
    <cellStyle name="Percent 2 6 5 2 3" xfId="7418"/>
    <cellStyle name="Percent 2 6 5 3" xfId="7419"/>
    <cellStyle name="Percent 2 6 6" xfId="7420"/>
    <cellStyle name="Percent 2 6 6 2" xfId="7421"/>
    <cellStyle name="Percent 2 6 6 2 2" xfId="7422"/>
    <cellStyle name="Percent 2 6 6 2 3" xfId="7423"/>
    <cellStyle name="Percent 2 6 6 3" xfId="7424"/>
    <cellStyle name="Percent 2 6 7" xfId="7425"/>
    <cellStyle name="Percent 2 6 7 2" xfId="7426"/>
    <cellStyle name="Percent 2 6 7 2 2" xfId="7427"/>
    <cellStyle name="Percent 2 6 7 2 3" xfId="7428"/>
    <cellStyle name="Percent 2 6 7 3" xfId="7429"/>
    <cellStyle name="Percent 2 6 8" xfId="7430"/>
    <cellStyle name="Percent 2 6 8 2" xfId="7431"/>
    <cellStyle name="Percent 2 6 8 2 2" xfId="7432"/>
    <cellStyle name="Percent 2 6 8 2 3" xfId="7433"/>
    <cellStyle name="Percent 2 6 8 3" xfId="7434"/>
    <cellStyle name="Percent 2 6 9" xfId="7435"/>
    <cellStyle name="Percent 2 6 9 2" xfId="7436"/>
    <cellStyle name="Percent 2 6 9 2 2" xfId="7437"/>
    <cellStyle name="Percent 2 6 9 2 3" xfId="7438"/>
    <cellStyle name="Percent 2 6 9 3" xfId="7439"/>
    <cellStyle name="Percent 2 7" xfId="7440"/>
    <cellStyle name="Percent 2 7 10" xfId="7441"/>
    <cellStyle name="Percent 2 7 2" xfId="7442"/>
    <cellStyle name="Percent 2 7 2 2" xfId="7443"/>
    <cellStyle name="Percent 2 7 2 2 2" xfId="7444"/>
    <cellStyle name="Percent 2 7 2 2 3" xfId="7445"/>
    <cellStyle name="Percent 2 7 2 3" xfId="7446"/>
    <cellStyle name="Percent 2 7 3" xfId="7447"/>
    <cellStyle name="Percent 2 7 3 2" xfId="7448"/>
    <cellStyle name="Percent 2 7 3 2 2" xfId="7449"/>
    <cellStyle name="Percent 2 7 3 2 3" xfId="7450"/>
    <cellStyle name="Percent 2 7 3 3" xfId="7451"/>
    <cellStyle name="Percent 2 7 4" xfId="7452"/>
    <cellStyle name="Percent 2 7 4 2" xfId="7453"/>
    <cellStyle name="Percent 2 7 4 2 2" xfId="7454"/>
    <cellStyle name="Percent 2 7 4 2 3" xfId="7455"/>
    <cellStyle name="Percent 2 7 4 3" xfId="7456"/>
    <cellStyle name="Percent 2 7 5" xfId="7457"/>
    <cellStyle name="Percent 2 7 5 2" xfId="7458"/>
    <cellStyle name="Percent 2 7 5 2 2" xfId="7459"/>
    <cellStyle name="Percent 2 7 5 2 3" xfId="7460"/>
    <cellStyle name="Percent 2 7 5 3" xfId="7461"/>
    <cellStyle name="Percent 2 7 6" xfId="7462"/>
    <cellStyle name="Percent 2 7 6 2" xfId="7463"/>
    <cellStyle name="Percent 2 7 6 2 2" xfId="7464"/>
    <cellStyle name="Percent 2 7 6 2 3" xfId="7465"/>
    <cellStyle name="Percent 2 7 6 3" xfId="7466"/>
    <cellStyle name="Percent 2 7 7" xfId="7467"/>
    <cellStyle name="Percent 2 7 7 2" xfId="7468"/>
    <cellStyle name="Percent 2 7 7 2 2" xfId="7469"/>
    <cellStyle name="Percent 2 7 7 2 3" xfId="7470"/>
    <cellStyle name="Percent 2 7 7 3" xfId="7471"/>
    <cellStyle name="Percent 2 7 8" xfId="7472"/>
    <cellStyle name="Percent 2 7 8 2" xfId="7473"/>
    <cellStyle name="Percent 2 7 8 2 2" xfId="7474"/>
    <cellStyle name="Percent 2 7 8 2 3" xfId="7475"/>
    <cellStyle name="Percent 2 7 8 3" xfId="7476"/>
    <cellStyle name="Percent 2 7 9" xfId="7477"/>
    <cellStyle name="Percent 2 7 9 2" xfId="7478"/>
    <cellStyle name="Percent 2 7 9 3" xfId="7479"/>
    <cellStyle name="Percent 2 8" xfId="7480"/>
    <cellStyle name="Percent 2 8 10" xfId="7481"/>
    <cellStyle name="Percent 2 8 10 2" xfId="7482"/>
    <cellStyle name="Percent 2 8 10 3" xfId="7483"/>
    <cellStyle name="Percent 2 8 11" xfId="7484"/>
    <cellStyle name="Percent 2 8 2" xfId="7485"/>
    <cellStyle name="Percent 2 8 2 2" xfId="7486"/>
    <cellStyle name="Percent 2 8 2 2 2" xfId="7487"/>
    <cellStyle name="Percent 2 8 2 2 3" xfId="7488"/>
    <cellStyle name="Percent 2 8 2 3" xfId="7489"/>
    <cellStyle name="Percent 2 8 2 3 2" xfId="7490"/>
    <cellStyle name="Percent 2 8 2 3 3" xfId="7491"/>
    <cellStyle name="Percent 2 8 2 4" xfId="7492"/>
    <cellStyle name="Percent 2 8 3" xfId="7493"/>
    <cellStyle name="Percent 2 8 3 2" xfId="7494"/>
    <cellStyle name="Percent 2 8 3 2 2" xfId="7495"/>
    <cellStyle name="Percent 2 8 3 2 3" xfId="7496"/>
    <cellStyle name="Percent 2 8 3 3" xfId="7497"/>
    <cellStyle name="Percent 2 8 3 3 2" xfId="7498"/>
    <cellStyle name="Percent 2 8 3 3 3" xfId="7499"/>
    <cellStyle name="Percent 2 8 3 4" xfId="7500"/>
    <cellStyle name="Percent 2 8 4" xfId="7501"/>
    <cellStyle name="Percent 2 8 4 2" xfId="7502"/>
    <cellStyle name="Percent 2 8 4 2 2" xfId="7503"/>
    <cellStyle name="Percent 2 8 4 2 3" xfId="7504"/>
    <cellStyle name="Percent 2 8 4 3" xfId="7505"/>
    <cellStyle name="Percent 2 8 4 3 2" xfId="7506"/>
    <cellStyle name="Percent 2 8 4 3 3" xfId="7507"/>
    <cellStyle name="Percent 2 8 4 4" xfId="7508"/>
    <cellStyle name="Percent 2 8 5" xfId="7509"/>
    <cellStyle name="Percent 2 8 5 2" xfId="7510"/>
    <cellStyle name="Percent 2 8 5 2 2" xfId="7511"/>
    <cellStyle name="Percent 2 8 5 2 3" xfId="7512"/>
    <cellStyle name="Percent 2 8 5 3" xfId="7513"/>
    <cellStyle name="Percent 2 8 5 3 2" xfId="7514"/>
    <cellStyle name="Percent 2 8 5 3 3" xfId="7515"/>
    <cellStyle name="Percent 2 8 5 4" xfId="7516"/>
    <cellStyle name="Percent 2 8 6" xfId="7517"/>
    <cellStyle name="Percent 2 8 6 2" xfId="7518"/>
    <cellStyle name="Percent 2 8 6 2 2" xfId="7519"/>
    <cellStyle name="Percent 2 8 6 2 3" xfId="7520"/>
    <cellStyle name="Percent 2 8 6 3" xfId="7521"/>
    <cellStyle name="Percent 2 8 6 3 2" xfId="7522"/>
    <cellStyle name="Percent 2 8 6 3 3" xfId="7523"/>
    <cellStyle name="Percent 2 8 6 4" xfId="7524"/>
    <cellStyle name="Percent 2 8 7" xfId="7525"/>
    <cellStyle name="Percent 2 8 7 2" xfId="7526"/>
    <cellStyle name="Percent 2 8 7 2 2" xfId="7527"/>
    <cellStyle name="Percent 2 8 7 2 3" xfId="7528"/>
    <cellStyle name="Percent 2 8 7 3" xfId="7529"/>
    <cellStyle name="Percent 2 8 7 3 2" xfId="7530"/>
    <cellStyle name="Percent 2 8 7 3 3" xfId="7531"/>
    <cellStyle name="Percent 2 8 7 4" xfId="7532"/>
    <cellStyle name="Percent 2 8 8" xfId="7533"/>
    <cellStyle name="Percent 2 8 8 2" xfId="7534"/>
    <cellStyle name="Percent 2 8 8 2 2" xfId="7535"/>
    <cellStyle name="Percent 2 8 8 2 3" xfId="7536"/>
    <cellStyle name="Percent 2 8 8 3" xfId="7537"/>
    <cellStyle name="Percent 2 8 8 3 2" xfId="7538"/>
    <cellStyle name="Percent 2 8 8 3 3" xfId="7539"/>
    <cellStyle name="Percent 2 8 8 4" xfId="7540"/>
    <cellStyle name="Percent 2 8 9" xfId="7541"/>
    <cellStyle name="Percent 2 8 9 2" xfId="7542"/>
    <cellStyle name="Percent 2 8 9 3" xfId="7543"/>
    <cellStyle name="Percent 2 9" xfId="7544"/>
    <cellStyle name="Percent 2 9 10" xfId="7545"/>
    <cellStyle name="Percent 2 9 10 2" xfId="7546"/>
    <cellStyle name="Percent 2 9 10 3" xfId="7547"/>
    <cellStyle name="Percent 2 9 11" xfId="7548"/>
    <cellStyle name="Percent 2 9 2" xfId="7549"/>
    <cellStyle name="Percent 2 9 2 2" xfId="7550"/>
    <cellStyle name="Percent 2 9 2 2 2" xfId="7551"/>
    <cellStyle name="Percent 2 9 2 2 3" xfId="7552"/>
    <cellStyle name="Percent 2 9 2 3" xfId="7553"/>
    <cellStyle name="Percent 2 9 2 3 2" xfId="7554"/>
    <cellStyle name="Percent 2 9 2 3 3" xfId="7555"/>
    <cellStyle name="Percent 2 9 2 4" xfId="7556"/>
    <cellStyle name="Percent 2 9 3" xfId="7557"/>
    <cellStyle name="Percent 2 9 3 2" xfId="7558"/>
    <cellStyle name="Percent 2 9 3 2 2" xfId="7559"/>
    <cellStyle name="Percent 2 9 3 2 3" xfId="7560"/>
    <cellStyle name="Percent 2 9 3 3" xfId="7561"/>
    <cellStyle name="Percent 2 9 3 3 2" xfId="7562"/>
    <cellStyle name="Percent 2 9 3 3 3" xfId="7563"/>
    <cellStyle name="Percent 2 9 3 4" xfId="7564"/>
    <cellStyle name="Percent 2 9 4" xfId="7565"/>
    <cellStyle name="Percent 2 9 4 2" xfId="7566"/>
    <cellStyle name="Percent 2 9 4 2 2" xfId="7567"/>
    <cellStyle name="Percent 2 9 4 2 3" xfId="7568"/>
    <cellStyle name="Percent 2 9 4 3" xfId="7569"/>
    <cellStyle name="Percent 2 9 4 3 2" xfId="7570"/>
    <cellStyle name="Percent 2 9 4 3 3" xfId="7571"/>
    <cellStyle name="Percent 2 9 4 4" xfId="7572"/>
    <cellStyle name="Percent 2 9 5" xfId="7573"/>
    <cellStyle name="Percent 2 9 5 2" xfId="7574"/>
    <cellStyle name="Percent 2 9 5 2 2" xfId="7575"/>
    <cellStyle name="Percent 2 9 5 2 3" xfId="7576"/>
    <cellStyle name="Percent 2 9 5 3" xfId="7577"/>
    <cellStyle name="Percent 2 9 5 3 2" xfId="7578"/>
    <cellStyle name="Percent 2 9 5 3 3" xfId="7579"/>
    <cellStyle name="Percent 2 9 5 4" xfId="7580"/>
    <cellStyle name="Percent 2 9 6" xfId="7581"/>
    <cellStyle name="Percent 2 9 6 2" xfId="7582"/>
    <cellStyle name="Percent 2 9 6 2 2" xfId="7583"/>
    <cellStyle name="Percent 2 9 6 2 3" xfId="7584"/>
    <cellStyle name="Percent 2 9 6 3" xfId="7585"/>
    <cellStyle name="Percent 2 9 6 3 2" xfId="7586"/>
    <cellStyle name="Percent 2 9 6 3 3" xfId="7587"/>
    <cellStyle name="Percent 2 9 6 4" xfId="7588"/>
    <cellStyle name="Percent 2 9 7" xfId="7589"/>
    <cellStyle name="Percent 2 9 7 2" xfId="7590"/>
    <cellStyle name="Percent 2 9 7 2 2" xfId="7591"/>
    <cellStyle name="Percent 2 9 7 2 3" xfId="7592"/>
    <cellStyle name="Percent 2 9 7 3" xfId="7593"/>
    <cellStyle name="Percent 2 9 7 3 2" xfId="7594"/>
    <cellStyle name="Percent 2 9 7 3 3" xfId="7595"/>
    <cellStyle name="Percent 2 9 7 4" xfId="7596"/>
    <cellStyle name="Percent 2 9 8" xfId="7597"/>
    <cellStyle name="Percent 2 9 8 2" xfId="7598"/>
    <cellStyle name="Percent 2 9 8 2 2" xfId="7599"/>
    <cellStyle name="Percent 2 9 8 2 3" xfId="7600"/>
    <cellStyle name="Percent 2 9 8 3" xfId="7601"/>
    <cellStyle name="Percent 2 9 8 3 2" xfId="7602"/>
    <cellStyle name="Percent 2 9 8 3 3" xfId="7603"/>
    <cellStyle name="Percent 2 9 8 4" xfId="7604"/>
    <cellStyle name="Percent 2 9 9" xfId="7605"/>
    <cellStyle name="Percent 2 9 9 2" xfId="7606"/>
    <cellStyle name="Percent 2 9 9 3" xfId="7607"/>
    <cellStyle name="Percent 20" xfId="7608"/>
    <cellStyle name="Percent 20 10" xfId="7609"/>
    <cellStyle name="Percent 20 10 2" xfId="7610"/>
    <cellStyle name="Percent 20 10 3" xfId="7611"/>
    <cellStyle name="Percent 20 11" xfId="7612"/>
    <cellStyle name="Percent 20 2" xfId="7613"/>
    <cellStyle name="Percent 20 2 2" xfId="7614"/>
    <cellStyle name="Percent 20 2 2 2" xfId="7615"/>
    <cellStyle name="Percent 20 2 2 2 2" xfId="7616"/>
    <cellStyle name="Percent 20 2 2 2 3" xfId="7617"/>
    <cellStyle name="Percent 20 2 2 3" xfId="7618"/>
    <cellStyle name="Percent 20 2 2 4" xfId="7619"/>
    <cellStyle name="Percent 20 2 3" xfId="7620"/>
    <cellStyle name="Percent 20 2 3 2" xfId="7621"/>
    <cellStyle name="Percent 20 2 3 3" xfId="7622"/>
    <cellStyle name="Percent 20 2 4" xfId="7623"/>
    <cellStyle name="Percent 20 2 4 2" xfId="7624"/>
    <cellStyle name="Percent 20 2 4 3" xfId="7625"/>
    <cellStyle name="Percent 20 2 5" xfId="7626"/>
    <cellStyle name="Percent 20 3" xfId="7627"/>
    <cellStyle name="Percent 20 3 2" xfId="7628"/>
    <cellStyle name="Percent 20 3 2 2" xfId="7629"/>
    <cellStyle name="Percent 20 3 2 3" xfId="7630"/>
    <cellStyle name="Percent 20 3 3" xfId="7631"/>
    <cellStyle name="Percent 20 3 3 2" xfId="7632"/>
    <cellStyle name="Percent 20 3 3 3" xfId="7633"/>
    <cellStyle name="Percent 20 3 4" xfId="7634"/>
    <cellStyle name="Percent 20 4" xfId="7635"/>
    <cellStyle name="Percent 20 4 2" xfId="7636"/>
    <cellStyle name="Percent 20 4 2 2" xfId="7637"/>
    <cellStyle name="Percent 20 4 2 3" xfId="7638"/>
    <cellStyle name="Percent 20 4 3" xfId="7639"/>
    <cellStyle name="Percent 20 4 3 2" xfId="7640"/>
    <cellStyle name="Percent 20 4 3 3" xfId="7641"/>
    <cellStyle name="Percent 20 4 4" xfId="7642"/>
    <cellStyle name="Percent 20 5" xfId="7643"/>
    <cellStyle name="Percent 20 5 2" xfId="7644"/>
    <cellStyle name="Percent 20 5 2 2" xfId="7645"/>
    <cellStyle name="Percent 20 5 2 3" xfId="7646"/>
    <cellStyle name="Percent 20 5 3" xfId="7647"/>
    <cellStyle name="Percent 20 5 3 2" xfId="7648"/>
    <cellStyle name="Percent 20 5 3 3" xfId="7649"/>
    <cellStyle name="Percent 20 5 4" xfId="7650"/>
    <cellStyle name="Percent 20 6" xfId="7651"/>
    <cellStyle name="Percent 20 6 2" xfId="7652"/>
    <cellStyle name="Percent 20 6 2 2" xfId="7653"/>
    <cellStyle name="Percent 20 6 2 3" xfId="7654"/>
    <cellStyle name="Percent 20 6 3" xfId="7655"/>
    <cellStyle name="Percent 20 6 3 2" xfId="7656"/>
    <cellStyle name="Percent 20 6 3 3" xfId="7657"/>
    <cellStyle name="Percent 20 6 4" xfId="7658"/>
    <cellStyle name="Percent 20 7" xfId="7659"/>
    <cellStyle name="Percent 20 7 2" xfId="7660"/>
    <cellStyle name="Percent 20 7 2 2" xfId="7661"/>
    <cellStyle name="Percent 20 7 2 2 2" xfId="7662"/>
    <cellStyle name="Percent 20 7 2 2 3" xfId="7663"/>
    <cellStyle name="Percent 20 7 2 3" xfId="7664"/>
    <cellStyle name="Percent 20 7 2 3 2" xfId="7665"/>
    <cellStyle name="Percent 20 7 2 3 3" xfId="7666"/>
    <cellStyle name="Percent 20 7 2 4" xfId="7667"/>
    <cellStyle name="Percent 20 7 3" xfId="7668"/>
    <cellStyle name="Percent 20 7 3 2" xfId="7669"/>
    <cellStyle name="Percent 20 7 3 2 2" xfId="7670"/>
    <cellStyle name="Percent 20 7 3 2 3" xfId="7671"/>
    <cellStyle name="Percent 20 7 3 3" xfId="7672"/>
    <cellStyle name="Percent 20 7 3 3 2" xfId="7673"/>
    <cellStyle name="Percent 20 7 3 3 3" xfId="7674"/>
    <cellStyle name="Percent 20 7 3 4" xfId="7675"/>
    <cellStyle name="Percent 20 7 4" xfId="7676"/>
    <cellStyle name="Percent 20 7 4 2" xfId="7677"/>
    <cellStyle name="Percent 20 7 4 3" xfId="7678"/>
    <cellStyle name="Percent 20 7 5" xfId="7679"/>
    <cellStyle name="Percent 20 7 5 2" xfId="7680"/>
    <cellStyle name="Percent 20 7 5 3" xfId="7681"/>
    <cellStyle name="Percent 20 7 6" xfId="7682"/>
    <cellStyle name="Percent 20 8" xfId="7683"/>
    <cellStyle name="Percent 20 8 2" xfId="7684"/>
    <cellStyle name="Percent 20 8 2 2" xfId="7685"/>
    <cellStyle name="Percent 20 8 2 3" xfId="7686"/>
    <cellStyle name="Percent 20 8 3" xfId="7687"/>
    <cellStyle name="Percent 20 8 4" xfId="7688"/>
    <cellStyle name="Percent 20 9" xfId="7689"/>
    <cellStyle name="Percent 20 9 2" xfId="7690"/>
    <cellStyle name="Percent 20 9 3" xfId="7691"/>
    <cellStyle name="Percent 21" xfId="7692"/>
    <cellStyle name="Percent 21 10" xfId="7693"/>
    <cellStyle name="Percent 21 2" xfId="7694"/>
    <cellStyle name="Percent 21 2 2" xfId="7695"/>
    <cellStyle name="Percent 21 2 2 2" xfId="7696"/>
    <cellStyle name="Percent 21 2 2 3" xfId="7697"/>
    <cellStyle name="Percent 21 2 3" xfId="7698"/>
    <cellStyle name="Percent 21 2 3 2" xfId="7699"/>
    <cellStyle name="Percent 21 2 3 3" xfId="7700"/>
    <cellStyle name="Percent 21 2 4" xfId="7701"/>
    <cellStyle name="Percent 21 3" xfId="7702"/>
    <cellStyle name="Percent 21 3 2" xfId="7703"/>
    <cellStyle name="Percent 21 3 2 2" xfId="7704"/>
    <cellStyle name="Percent 21 3 2 3" xfId="7705"/>
    <cellStyle name="Percent 21 3 3" xfId="7706"/>
    <cellStyle name="Percent 21 3 3 2" xfId="7707"/>
    <cellStyle name="Percent 21 3 3 3" xfId="7708"/>
    <cellStyle name="Percent 21 3 4" xfId="7709"/>
    <cellStyle name="Percent 21 4" xfId="7710"/>
    <cellStyle name="Percent 21 4 2" xfId="7711"/>
    <cellStyle name="Percent 21 4 2 2" xfId="7712"/>
    <cellStyle name="Percent 21 4 2 3" xfId="7713"/>
    <cellStyle name="Percent 21 4 3" xfId="7714"/>
    <cellStyle name="Percent 21 4 3 2" xfId="7715"/>
    <cellStyle name="Percent 21 4 3 3" xfId="7716"/>
    <cellStyle name="Percent 21 4 4" xfId="7717"/>
    <cellStyle name="Percent 21 5" xfId="7718"/>
    <cellStyle name="Percent 21 5 2" xfId="7719"/>
    <cellStyle name="Percent 21 5 2 2" xfId="7720"/>
    <cellStyle name="Percent 21 5 2 3" xfId="7721"/>
    <cellStyle name="Percent 21 5 3" xfId="7722"/>
    <cellStyle name="Percent 21 5 3 2" xfId="7723"/>
    <cellStyle name="Percent 21 5 3 3" xfId="7724"/>
    <cellStyle name="Percent 21 5 4" xfId="7725"/>
    <cellStyle name="Percent 21 6" xfId="7726"/>
    <cellStyle name="Percent 21 6 2" xfId="7727"/>
    <cellStyle name="Percent 21 6 2 2" xfId="7728"/>
    <cellStyle name="Percent 21 6 2 3" xfId="7729"/>
    <cellStyle name="Percent 21 6 3" xfId="7730"/>
    <cellStyle name="Percent 21 6 3 2" xfId="7731"/>
    <cellStyle name="Percent 21 6 3 3" xfId="7732"/>
    <cellStyle name="Percent 21 6 4" xfId="7733"/>
    <cellStyle name="Percent 21 7" xfId="7734"/>
    <cellStyle name="Percent 21 7 2" xfId="7735"/>
    <cellStyle name="Percent 21 7 2 2" xfId="7736"/>
    <cellStyle name="Percent 21 7 2 2 2" xfId="7737"/>
    <cellStyle name="Percent 21 7 2 2 3" xfId="7738"/>
    <cellStyle name="Percent 21 7 2 3" xfId="7739"/>
    <cellStyle name="Percent 21 7 2 3 2" xfId="7740"/>
    <cellStyle name="Percent 21 7 2 3 3" xfId="7741"/>
    <cellStyle name="Percent 21 7 2 4" xfId="7742"/>
    <cellStyle name="Percent 21 7 3" xfId="7743"/>
    <cellStyle name="Percent 21 7 3 2" xfId="7744"/>
    <cellStyle name="Percent 21 7 3 2 2" xfId="7745"/>
    <cellStyle name="Percent 21 7 3 2 3" xfId="7746"/>
    <cellStyle name="Percent 21 7 3 3" xfId="7747"/>
    <cellStyle name="Percent 21 7 3 3 2" xfId="7748"/>
    <cellStyle name="Percent 21 7 3 3 3" xfId="7749"/>
    <cellStyle name="Percent 21 7 3 4" xfId="7750"/>
    <cellStyle name="Percent 21 7 4" xfId="7751"/>
    <cellStyle name="Percent 21 7 4 2" xfId="7752"/>
    <cellStyle name="Percent 21 7 4 3" xfId="7753"/>
    <cellStyle name="Percent 21 7 5" xfId="7754"/>
    <cellStyle name="Percent 21 7 5 2" xfId="7755"/>
    <cellStyle name="Percent 21 7 5 3" xfId="7756"/>
    <cellStyle name="Percent 21 7 6" xfId="7757"/>
    <cellStyle name="Percent 21 8" xfId="7758"/>
    <cellStyle name="Percent 21 8 2" xfId="7759"/>
    <cellStyle name="Percent 21 8 3" xfId="7760"/>
    <cellStyle name="Percent 21 9" xfId="7761"/>
    <cellStyle name="Percent 21 9 2" xfId="7762"/>
    <cellStyle name="Percent 21 9 3" xfId="7763"/>
    <cellStyle name="Percent 22" xfId="7764"/>
    <cellStyle name="Percent 22 10" xfId="7765"/>
    <cellStyle name="Percent 22 2" xfId="7766"/>
    <cellStyle name="Percent 22 2 2" xfId="7767"/>
    <cellStyle name="Percent 22 2 2 2" xfId="7768"/>
    <cellStyle name="Percent 22 2 2 3" xfId="7769"/>
    <cellStyle name="Percent 22 2 3" xfId="7770"/>
    <cellStyle name="Percent 22 2 3 2" xfId="7771"/>
    <cellStyle name="Percent 22 2 3 3" xfId="7772"/>
    <cellStyle name="Percent 22 2 4" xfId="7773"/>
    <cellStyle name="Percent 22 3" xfId="7774"/>
    <cellStyle name="Percent 22 3 2" xfId="7775"/>
    <cellStyle name="Percent 22 3 2 2" xfId="7776"/>
    <cellStyle name="Percent 22 3 2 3" xfId="7777"/>
    <cellStyle name="Percent 22 3 3" xfId="7778"/>
    <cellStyle name="Percent 22 3 3 2" xfId="7779"/>
    <cellStyle name="Percent 22 3 3 3" xfId="7780"/>
    <cellStyle name="Percent 22 3 4" xfId="7781"/>
    <cellStyle name="Percent 22 4" xfId="7782"/>
    <cellStyle name="Percent 22 4 2" xfId="7783"/>
    <cellStyle name="Percent 22 4 2 2" xfId="7784"/>
    <cellStyle name="Percent 22 4 2 3" xfId="7785"/>
    <cellStyle name="Percent 22 4 3" xfId="7786"/>
    <cellStyle name="Percent 22 4 3 2" xfId="7787"/>
    <cellStyle name="Percent 22 4 3 3" xfId="7788"/>
    <cellStyle name="Percent 22 4 4" xfId="7789"/>
    <cellStyle name="Percent 22 5" xfId="7790"/>
    <cellStyle name="Percent 22 5 2" xfId="7791"/>
    <cellStyle name="Percent 22 5 2 2" xfId="7792"/>
    <cellStyle name="Percent 22 5 2 3" xfId="7793"/>
    <cellStyle name="Percent 22 5 3" xfId="7794"/>
    <cellStyle name="Percent 22 5 3 2" xfId="7795"/>
    <cellStyle name="Percent 22 5 3 3" xfId="7796"/>
    <cellStyle name="Percent 22 5 4" xfId="7797"/>
    <cellStyle name="Percent 22 6" xfId="7798"/>
    <cellStyle name="Percent 22 6 2" xfId="7799"/>
    <cellStyle name="Percent 22 6 2 2" xfId="7800"/>
    <cellStyle name="Percent 22 6 2 3" xfId="7801"/>
    <cellStyle name="Percent 22 6 3" xfId="7802"/>
    <cellStyle name="Percent 22 6 3 2" xfId="7803"/>
    <cellStyle name="Percent 22 6 3 3" xfId="7804"/>
    <cellStyle name="Percent 22 6 4" xfId="7805"/>
    <cellStyle name="Percent 22 7" xfId="7806"/>
    <cellStyle name="Percent 22 7 2" xfId="7807"/>
    <cellStyle name="Percent 22 7 2 2" xfId="7808"/>
    <cellStyle name="Percent 22 7 2 2 2" xfId="7809"/>
    <cellStyle name="Percent 22 7 2 2 3" xfId="7810"/>
    <cellStyle name="Percent 22 7 2 3" xfId="7811"/>
    <cellStyle name="Percent 22 7 2 3 2" xfId="7812"/>
    <cellStyle name="Percent 22 7 2 3 3" xfId="7813"/>
    <cellStyle name="Percent 22 7 2 4" xfId="7814"/>
    <cellStyle name="Percent 22 7 3" xfId="7815"/>
    <cellStyle name="Percent 22 7 3 2" xfId="7816"/>
    <cellStyle name="Percent 22 7 3 2 2" xfId="7817"/>
    <cellStyle name="Percent 22 7 3 2 3" xfId="7818"/>
    <cellStyle name="Percent 22 7 3 3" xfId="7819"/>
    <cellStyle name="Percent 22 7 3 3 2" xfId="7820"/>
    <cellStyle name="Percent 22 7 3 3 3" xfId="7821"/>
    <cellStyle name="Percent 22 7 3 4" xfId="7822"/>
    <cellStyle name="Percent 22 7 4" xfId="7823"/>
    <cellStyle name="Percent 22 7 4 2" xfId="7824"/>
    <cellStyle name="Percent 22 7 4 3" xfId="7825"/>
    <cellStyle name="Percent 22 7 5" xfId="7826"/>
    <cellStyle name="Percent 22 7 5 2" xfId="7827"/>
    <cellStyle name="Percent 22 7 5 3" xfId="7828"/>
    <cellStyle name="Percent 22 7 6" xfId="7829"/>
    <cellStyle name="Percent 22 8" xfId="7830"/>
    <cellStyle name="Percent 22 8 2" xfId="7831"/>
    <cellStyle name="Percent 22 8 3" xfId="7832"/>
    <cellStyle name="Percent 22 9" xfId="7833"/>
    <cellStyle name="Percent 22 9 2" xfId="7834"/>
    <cellStyle name="Percent 22 9 3" xfId="7835"/>
    <cellStyle name="Percent 23" xfId="7836"/>
    <cellStyle name="Percent 23 10" xfId="7837"/>
    <cellStyle name="Percent 23 2" xfId="7838"/>
    <cellStyle name="Percent 23 2 2" xfId="7839"/>
    <cellStyle name="Percent 23 2 2 2" xfId="7840"/>
    <cellStyle name="Percent 23 2 2 3" xfId="7841"/>
    <cellStyle name="Percent 23 2 3" xfId="7842"/>
    <cellStyle name="Percent 23 2 3 2" xfId="7843"/>
    <cellStyle name="Percent 23 2 3 3" xfId="7844"/>
    <cellStyle name="Percent 23 2 4" xfId="7845"/>
    <cellStyle name="Percent 23 3" xfId="7846"/>
    <cellStyle name="Percent 23 3 2" xfId="7847"/>
    <cellStyle name="Percent 23 3 2 2" xfId="7848"/>
    <cellStyle name="Percent 23 3 2 3" xfId="7849"/>
    <cellStyle name="Percent 23 3 3" xfId="7850"/>
    <cellStyle name="Percent 23 3 3 2" xfId="7851"/>
    <cellStyle name="Percent 23 3 3 3" xfId="7852"/>
    <cellStyle name="Percent 23 3 4" xfId="7853"/>
    <cellStyle name="Percent 23 4" xfId="7854"/>
    <cellStyle name="Percent 23 4 2" xfId="7855"/>
    <cellStyle name="Percent 23 4 2 2" xfId="7856"/>
    <cellStyle name="Percent 23 4 2 3" xfId="7857"/>
    <cellStyle name="Percent 23 4 3" xfId="7858"/>
    <cellStyle name="Percent 23 4 3 2" xfId="7859"/>
    <cellStyle name="Percent 23 4 3 3" xfId="7860"/>
    <cellStyle name="Percent 23 4 4" xfId="7861"/>
    <cellStyle name="Percent 23 5" xfId="7862"/>
    <cellStyle name="Percent 23 5 2" xfId="7863"/>
    <cellStyle name="Percent 23 5 2 2" xfId="7864"/>
    <cellStyle name="Percent 23 5 2 3" xfId="7865"/>
    <cellStyle name="Percent 23 5 3" xfId="7866"/>
    <cellStyle name="Percent 23 5 3 2" xfId="7867"/>
    <cellStyle name="Percent 23 5 3 3" xfId="7868"/>
    <cellStyle name="Percent 23 5 4" xfId="7869"/>
    <cellStyle name="Percent 23 6" xfId="7870"/>
    <cellStyle name="Percent 23 6 2" xfId="7871"/>
    <cellStyle name="Percent 23 6 2 2" xfId="7872"/>
    <cellStyle name="Percent 23 6 2 3" xfId="7873"/>
    <cellStyle name="Percent 23 6 3" xfId="7874"/>
    <cellStyle name="Percent 23 6 3 2" xfId="7875"/>
    <cellStyle name="Percent 23 6 3 3" xfId="7876"/>
    <cellStyle name="Percent 23 6 4" xfId="7877"/>
    <cellStyle name="Percent 23 7" xfId="7878"/>
    <cellStyle name="Percent 23 7 2" xfId="7879"/>
    <cellStyle name="Percent 23 7 2 2" xfId="7880"/>
    <cellStyle name="Percent 23 7 2 2 2" xfId="7881"/>
    <cellStyle name="Percent 23 7 2 2 3" xfId="7882"/>
    <cellStyle name="Percent 23 7 2 3" xfId="7883"/>
    <cellStyle name="Percent 23 7 2 3 2" xfId="7884"/>
    <cellStyle name="Percent 23 7 2 3 3" xfId="7885"/>
    <cellStyle name="Percent 23 7 2 4" xfId="7886"/>
    <cellStyle name="Percent 23 7 3" xfId="7887"/>
    <cellStyle name="Percent 23 7 3 2" xfId="7888"/>
    <cellStyle name="Percent 23 7 3 2 2" xfId="7889"/>
    <cellStyle name="Percent 23 7 3 2 3" xfId="7890"/>
    <cellStyle name="Percent 23 7 3 3" xfId="7891"/>
    <cellStyle name="Percent 23 7 3 3 2" xfId="7892"/>
    <cellStyle name="Percent 23 7 3 3 3" xfId="7893"/>
    <cellStyle name="Percent 23 7 3 4" xfId="7894"/>
    <cellStyle name="Percent 23 7 4" xfId="7895"/>
    <cellStyle name="Percent 23 7 4 2" xfId="7896"/>
    <cellStyle name="Percent 23 7 4 3" xfId="7897"/>
    <cellStyle name="Percent 23 7 5" xfId="7898"/>
    <cellStyle name="Percent 23 7 5 2" xfId="7899"/>
    <cellStyle name="Percent 23 7 5 3" xfId="7900"/>
    <cellStyle name="Percent 23 7 6" xfId="7901"/>
    <cellStyle name="Percent 23 8" xfId="7902"/>
    <cellStyle name="Percent 23 8 2" xfId="7903"/>
    <cellStyle name="Percent 23 8 3" xfId="7904"/>
    <cellStyle name="Percent 23 9" xfId="7905"/>
    <cellStyle name="Percent 23 9 2" xfId="7906"/>
    <cellStyle name="Percent 23 9 3" xfId="7907"/>
    <cellStyle name="Percent 24" xfId="7908"/>
    <cellStyle name="Percent 24 2" xfId="7909"/>
    <cellStyle name="Percent 24 2 2" xfId="7910"/>
    <cellStyle name="Percent 24 2 2 2" xfId="7911"/>
    <cellStyle name="Percent 24 2 2 3" xfId="7912"/>
    <cellStyle name="Percent 24 2 3" xfId="7913"/>
    <cellStyle name="Percent 24 2 3 2" xfId="7914"/>
    <cellStyle name="Percent 24 2 3 3" xfId="7915"/>
    <cellStyle name="Percent 24 2 4" xfId="7916"/>
    <cellStyle name="Percent 24 3" xfId="7917"/>
    <cellStyle name="Percent 24 3 2" xfId="7918"/>
    <cellStyle name="Percent 24 3 2 2" xfId="7919"/>
    <cellStyle name="Percent 24 3 2 3" xfId="7920"/>
    <cellStyle name="Percent 24 3 3" xfId="7921"/>
    <cellStyle name="Percent 24 3 3 2" xfId="7922"/>
    <cellStyle name="Percent 24 3 3 3" xfId="7923"/>
    <cellStyle name="Percent 24 3 4" xfId="7924"/>
    <cellStyle name="Percent 24 4" xfId="7925"/>
    <cellStyle name="Percent 24 4 2" xfId="7926"/>
    <cellStyle name="Percent 24 4 2 2" xfId="7927"/>
    <cellStyle name="Percent 24 4 2 3" xfId="7928"/>
    <cellStyle name="Percent 24 4 3" xfId="7929"/>
    <cellStyle name="Percent 24 4 3 2" xfId="7930"/>
    <cellStyle name="Percent 24 4 3 3" xfId="7931"/>
    <cellStyle name="Percent 24 4 4" xfId="7932"/>
    <cellStyle name="Percent 24 5" xfId="7933"/>
    <cellStyle name="Percent 24 5 2" xfId="7934"/>
    <cellStyle name="Percent 24 5 2 2" xfId="7935"/>
    <cellStyle name="Percent 24 5 2 3" xfId="7936"/>
    <cellStyle name="Percent 24 5 3" xfId="7937"/>
    <cellStyle name="Percent 24 5 3 2" xfId="7938"/>
    <cellStyle name="Percent 24 5 3 3" xfId="7939"/>
    <cellStyle name="Percent 24 5 4" xfId="7940"/>
    <cellStyle name="Percent 24 6" xfId="7941"/>
    <cellStyle name="Percent 24 6 2" xfId="7942"/>
    <cellStyle name="Percent 24 6 2 2" xfId="7943"/>
    <cellStyle name="Percent 24 6 2 3" xfId="7944"/>
    <cellStyle name="Percent 24 6 3" xfId="7945"/>
    <cellStyle name="Percent 24 6 3 2" xfId="7946"/>
    <cellStyle name="Percent 24 6 3 3" xfId="7947"/>
    <cellStyle name="Percent 24 6 4" xfId="7948"/>
    <cellStyle name="Percent 24 7" xfId="7949"/>
    <cellStyle name="Percent 24 7 2" xfId="7950"/>
    <cellStyle name="Percent 24 7 2 2" xfId="7951"/>
    <cellStyle name="Percent 24 7 2 2 2" xfId="7952"/>
    <cellStyle name="Percent 24 7 2 2 3" xfId="7953"/>
    <cellStyle name="Percent 24 7 2 3" xfId="7954"/>
    <cellStyle name="Percent 24 7 2 3 2" xfId="7955"/>
    <cellStyle name="Percent 24 7 2 3 3" xfId="7956"/>
    <cellStyle name="Percent 24 7 2 4" xfId="7957"/>
    <cellStyle name="Percent 24 7 3" xfId="7958"/>
    <cellStyle name="Percent 24 7 3 2" xfId="7959"/>
    <cellStyle name="Percent 24 7 3 2 2" xfId="7960"/>
    <cellStyle name="Percent 24 7 3 2 3" xfId="7961"/>
    <cellStyle name="Percent 24 7 3 3" xfId="7962"/>
    <cellStyle name="Percent 24 7 3 3 2" xfId="7963"/>
    <cellStyle name="Percent 24 7 3 3 3" xfId="7964"/>
    <cellStyle name="Percent 24 7 3 4" xfId="7965"/>
    <cellStyle name="Percent 24 7 4" xfId="7966"/>
    <cellStyle name="Percent 24 7 4 2" xfId="7967"/>
    <cellStyle name="Percent 24 7 4 3" xfId="7968"/>
    <cellStyle name="Percent 24 7 5" xfId="7969"/>
    <cellStyle name="Percent 24 7 5 2" xfId="7970"/>
    <cellStyle name="Percent 24 7 5 3" xfId="7971"/>
    <cellStyle name="Percent 24 7 6" xfId="7972"/>
    <cellStyle name="Percent 24 8" xfId="7973"/>
    <cellStyle name="Percent 24 9" xfId="7974"/>
    <cellStyle name="Percent 25" xfId="7975"/>
    <cellStyle name="Percent 25 10" xfId="7976"/>
    <cellStyle name="Percent 25 2" xfId="7977"/>
    <cellStyle name="Percent 25 2 2" xfId="7978"/>
    <cellStyle name="Percent 25 2 2 2" xfId="7979"/>
    <cellStyle name="Percent 25 2 2 3" xfId="7980"/>
    <cellStyle name="Percent 25 2 3" xfId="7981"/>
    <cellStyle name="Percent 25 2 3 2" xfId="7982"/>
    <cellStyle name="Percent 25 2 3 3" xfId="7983"/>
    <cellStyle name="Percent 25 2 4" xfId="7984"/>
    <cellStyle name="Percent 25 3" xfId="7985"/>
    <cellStyle name="Percent 25 3 2" xfId="7986"/>
    <cellStyle name="Percent 25 3 2 2" xfId="7987"/>
    <cellStyle name="Percent 25 3 2 3" xfId="7988"/>
    <cellStyle name="Percent 25 3 3" xfId="7989"/>
    <cellStyle name="Percent 25 3 3 2" xfId="7990"/>
    <cellStyle name="Percent 25 3 3 3" xfId="7991"/>
    <cellStyle name="Percent 25 3 4" xfId="7992"/>
    <cellStyle name="Percent 25 4" xfId="7993"/>
    <cellStyle name="Percent 25 4 2" xfId="7994"/>
    <cellStyle name="Percent 25 4 2 2" xfId="7995"/>
    <cellStyle name="Percent 25 4 2 3" xfId="7996"/>
    <cellStyle name="Percent 25 4 3" xfId="7997"/>
    <cellStyle name="Percent 25 4 3 2" xfId="7998"/>
    <cellStyle name="Percent 25 4 3 3" xfId="7999"/>
    <cellStyle name="Percent 25 4 4" xfId="8000"/>
    <cellStyle name="Percent 25 5" xfId="8001"/>
    <cellStyle name="Percent 25 5 2" xfId="8002"/>
    <cellStyle name="Percent 25 5 2 2" xfId="8003"/>
    <cellStyle name="Percent 25 5 2 3" xfId="8004"/>
    <cellStyle name="Percent 25 5 3" xfId="8005"/>
    <cellStyle name="Percent 25 5 3 2" xfId="8006"/>
    <cellStyle name="Percent 25 5 3 3" xfId="8007"/>
    <cellStyle name="Percent 25 5 4" xfId="8008"/>
    <cellStyle name="Percent 25 6" xfId="8009"/>
    <cellStyle name="Percent 25 6 2" xfId="8010"/>
    <cellStyle name="Percent 25 6 2 2" xfId="8011"/>
    <cellStyle name="Percent 25 6 2 3" xfId="8012"/>
    <cellStyle name="Percent 25 6 3" xfId="8013"/>
    <cellStyle name="Percent 25 6 3 2" xfId="8014"/>
    <cellStyle name="Percent 25 6 3 3" xfId="8015"/>
    <cellStyle name="Percent 25 6 4" xfId="8016"/>
    <cellStyle name="Percent 25 7" xfId="8017"/>
    <cellStyle name="Percent 25 7 2" xfId="8018"/>
    <cellStyle name="Percent 25 7 2 2" xfId="8019"/>
    <cellStyle name="Percent 25 7 2 2 2" xfId="8020"/>
    <cellStyle name="Percent 25 7 2 2 3" xfId="8021"/>
    <cellStyle name="Percent 25 7 2 3" xfId="8022"/>
    <cellStyle name="Percent 25 7 2 3 2" xfId="8023"/>
    <cellStyle name="Percent 25 7 2 3 3" xfId="8024"/>
    <cellStyle name="Percent 25 7 2 4" xfId="8025"/>
    <cellStyle name="Percent 25 7 3" xfId="8026"/>
    <cellStyle name="Percent 25 7 3 2" xfId="8027"/>
    <cellStyle name="Percent 25 7 3 2 2" xfId="8028"/>
    <cellStyle name="Percent 25 7 3 2 3" xfId="8029"/>
    <cellStyle name="Percent 25 7 3 3" xfId="8030"/>
    <cellStyle name="Percent 25 7 3 3 2" xfId="8031"/>
    <cellStyle name="Percent 25 7 3 3 3" xfId="8032"/>
    <cellStyle name="Percent 25 7 3 4" xfId="8033"/>
    <cellStyle name="Percent 25 7 4" xfId="8034"/>
    <cellStyle name="Percent 25 7 4 2" xfId="8035"/>
    <cellStyle name="Percent 25 7 4 3" xfId="8036"/>
    <cellStyle name="Percent 25 7 5" xfId="8037"/>
    <cellStyle name="Percent 25 7 5 2" xfId="8038"/>
    <cellStyle name="Percent 25 7 5 3" xfId="8039"/>
    <cellStyle name="Percent 25 7 6" xfId="8040"/>
    <cellStyle name="Percent 25 8" xfId="8041"/>
    <cellStyle name="Percent 25 8 2" xfId="8042"/>
    <cellStyle name="Percent 25 8 3" xfId="8043"/>
    <cellStyle name="Percent 25 9" xfId="8044"/>
    <cellStyle name="Percent 25 9 2" xfId="8045"/>
    <cellStyle name="Percent 25 9 3" xfId="8046"/>
    <cellStyle name="Percent 26" xfId="8047"/>
    <cellStyle name="Percent 26 10" xfId="8048"/>
    <cellStyle name="Percent 26 2" xfId="8049"/>
    <cellStyle name="Percent 26 2 2" xfId="8050"/>
    <cellStyle name="Percent 26 2 2 2" xfId="8051"/>
    <cellStyle name="Percent 26 2 2 3" xfId="8052"/>
    <cellStyle name="Percent 26 2 3" xfId="8053"/>
    <cellStyle name="Percent 26 2 3 2" xfId="8054"/>
    <cellStyle name="Percent 26 2 3 3" xfId="8055"/>
    <cellStyle name="Percent 26 2 4" xfId="8056"/>
    <cellStyle name="Percent 26 3" xfId="8057"/>
    <cellStyle name="Percent 26 3 2" xfId="8058"/>
    <cellStyle name="Percent 26 3 2 2" xfId="8059"/>
    <cellStyle name="Percent 26 3 2 3" xfId="8060"/>
    <cellStyle name="Percent 26 3 3" xfId="8061"/>
    <cellStyle name="Percent 26 3 3 2" xfId="8062"/>
    <cellStyle name="Percent 26 3 3 3" xfId="8063"/>
    <cellStyle name="Percent 26 3 4" xfId="8064"/>
    <cellStyle name="Percent 26 4" xfId="8065"/>
    <cellStyle name="Percent 26 4 2" xfId="8066"/>
    <cellStyle name="Percent 26 4 2 2" xfId="8067"/>
    <cellStyle name="Percent 26 4 2 3" xfId="8068"/>
    <cellStyle name="Percent 26 4 3" xfId="8069"/>
    <cellStyle name="Percent 26 4 3 2" xfId="8070"/>
    <cellStyle name="Percent 26 4 3 3" xfId="8071"/>
    <cellStyle name="Percent 26 4 4" xfId="8072"/>
    <cellStyle name="Percent 26 5" xfId="8073"/>
    <cellStyle name="Percent 26 5 2" xfId="8074"/>
    <cellStyle name="Percent 26 5 2 2" xfId="8075"/>
    <cellStyle name="Percent 26 5 2 3" xfId="8076"/>
    <cellStyle name="Percent 26 5 3" xfId="8077"/>
    <cellStyle name="Percent 26 5 3 2" xfId="8078"/>
    <cellStyle name="Percent 26 5 3 3" xfId="8079"/>
    <cellStyle name="Percent 26 5 4" xfId="8080"/>
    <cellStyle name="Percent 26 6" xfId="8081"/>
    <cellStyle name="Percent 26 6 2" xfId="8082"/>
    <cellStyle name="Percent 26 6 2 2" xfId="8083"/>
    <cellStyle name="Percent 26 6 2 3" xfId="8084"/>
    <cellStyle name="Percent 26 6 3" xfId="8085"/>
    <cellStyle name="Percent 26 6 3 2" xfId="8086"/>
    <cellStyle name="Percent 26 6 3 3" xfId="8087"/>
    <cellStyle name="Percent 26 6 4" xfId="8088"/>
    <cellStyle name="Percent 26 7" xfId="8089"/>
    <cellStyle name="Percent 26 7 2" xfId="8090"/>
    <cellStyle name="Percent 26 7 2 2" xfId="8091"/>
    <cellStyle name="Percent 26 7 2 2 2" xfId="8092"/>
    <cellStyle name="Percent 26 7 2 2 3" xfId="8093"/>
    <cellStyle name="Percent 26 7 2 3" xfId="8094"/>
    <cellStyle name="Percent 26 7 2 3 2" xfId="8095"/>
    <cellStyle name="Percent 26 7 2 3 3" xfId="8096"/>
    <cellStyle name="Percent 26 7 2 4" xfId="8097"/>
    <cellStyle name="Percent 26 7 3" xfId="8098"/>
    <cellStyle name="Percent 26 7 3 2" xfId="8099"/>
    <cellStyle name="Percent 26 7 3 2 2" xfId="8100"/>
    <cellStyle name="Percent 26 7 3 2 3" xfId="8101"/>
    <cellStyle name="Percent 26 7 3 3" xfId="8102"/>
    <cellStyle name="Percent 26 7 3 3 2" xfId="8103"/>
    <cellStyle name="Percent 26 7 3 3 3" xfId="8104"/>
    <cellStyle name="Percent 26 7 3 4" xfId="8105"/>
    <cellStyle name="Percent 26 7 4" xfId="8106"/>
    <cellStyle name="Percent 26 7 4 2" xfId="8107"/>
    <cellStyle name="Percent 26 7 4 3" xfId="8108"/>
    <cellStyle name="Percent 26 7 5" xfId="8109"/>
    <cellStyle name="Percent 26 7 5 2" xfId="8110"/>
    <cellStyle name="Percent 26 7 5 3" xfId="8111"/>
    <cellStyle name="Percent 26 7 6" xfId="8112"/>
    <cellStyle name="Percent 26 8" xfId="8113"/>
    <cellStyle name="Percent 26 8 2" xfId="8114"/>
    <cellStyle name="Percent 26 8 3" xfId="8115"/>
    <cellStyle name="Percent 26 9" xfId="8116"/>
    <cellStyle name="Percent 26 9 2" xfId="8117"/>
    <cellStyle name="Percent 26 9 3" xfId="8118"/>
    <cellStyle name="Percent 27" xfId="8119"/>
    <cellStyle name="Percent 27 2" xfId="8120"/>
    <cellStyle name="Percent 27 2 2" xfId="8121"/>
    <cellStyle name="Percent 27 2 3" xfId="8122"/>
    <cellStyle name="Percent 27 3" xfId="8123"/>
    <cellStyle name="Percent 27 3 2" xfId="8124"/>
    <cellStyle name="Percent 27 3 3" xfId="8125"/>
    <cellStyle name="Percent 27 4" xfId="8126"/>
    <cellStyle name="Percent 28" xfId="8127"/>
    <cellStyle name="Percent 28 2" xfId="8128"/>
    <cellStyle name="Percent 28 3" xfId="8129"/>
    <cellStyle name="Percent 29" xfId="8130"/>
    <cellStyle name="Percent 3" xfId="8131"/>
    <cellStyle name="Percent 3 10" xfId="8132"/>
    <cellStyle name="Percent 3 10 10" xfId="8133"/>
    <cellStyle name="Percent 3 10 10 2" xfId="8134"/>
    <cellStyle name="Percent 3 10 10 2 2" xfId="8135"/>
    <cellStyle name="Percent 3 10 10 2 3" xfId="8136"/>
    <cellStyle name="Percent 3 10 10 3" xfId="8137"/>
    <cellStyle name="Percent 3 10 10 3 2" xfId="8138"/>
    <cellStyle name="Percent 3 10 10 3 3" xfId="8139"/>
    <cellStyle name="Percent 3 10 10 4" xfId="8140"/>
    <cellStyle name="Percent 3 10 11" xfId="8141"/>
    <cellStyle name="Percent 3 10 11 2" xfId="8142"/>
    <cellStyle name="Percent 3 10 11 2 2" xfId="8143"/>
    <cellStyle name="Percent 3 10 11 2 3" xfId="8144"/>
    <cellStyle name="Percent 3 10 11 3" xfId="8145"/>
    <cellStyle name="Percent 3 10 11 3 2" xfId="8146"/>
    <cellStyle name="Percent 3 10 11 3 3" xfId="8147"/>
    <cellStyle name="Percent 3 10 11 4" xfId="8148"/>
    <cellStyle name="Percent 3 10 12" xfId="8149"/>
    <cellStyle name="Percent 3 10 12 2" xfId="8150"/>
    <cellStyle name="Percent 3 10 12 2 2" xfId="8151"/>
    <cellStyle name="Percent 3 10 12 2 3" xfId="8152"/>
    <cellStyle name="Percent 3 10 12 3" xfId="8153"/>
    <cellStyle name="Percent 3 10 12 3 2" xfId="8154"/>
    <cellStyle name="Percent 3 10 12 3 3" xfId="8155"/>
    <cellStyle name="Percent 3 10 12 4" xfId="8156"/>
    <cellStyle name="Percent 3 10 13" xfId="8157"/>
    <cellStyle name="Percent 3 10 13 2" xfId="8158"/>
    <cellStyle name="Percent 3 10 13 2 2" xfId="8159"/>
    <cellStyle name="Percent 3 10 13 2 3" xfId="8160"/>
    <cellStyle name="Percent 3 10 13 3" xfId="8161"/>
    <cellStyle name="Percent 3 10 13 3 2" xfId="8162"/>
    <cellStyle name="Percent 3 10 13 3 3" xfId="8163"/>
    <cellStyle name="Percent 3 10 13 4" xfId="8164"/>
    <cellStyle name="Percent 3 10 14" xfId="8165"/>
    <cellStyle name="Percent 3 10 14 2" xfId="8166"/>
    <cellStyle name="Percent 3 10 14 2 2" xfId="8167"/>
    <cellStyle name="Percent 3 10 14 2 3" xfId="8168"/>
    <cellStyle name="Percent 3 10 14 3" xfId="8169"/>
    <cellStyle name="Percent 3 10 14 3 2" xfId="8170"/>
    <cellStyle name="Percent 3 10 14 3 3" xfId="8171"/>
    <cellStyle name="Percent 3 10 14 4" xfId="8172"/>
    <cellStyle name="Percent 3 10 15" xfId="8173"/>
    <cellStyle name="Percent 3 10 15 2" xfId="8174"/>
    <cellStyle name="Percent 3 10 15 2 2" xfId="8175"/>
    <cellStyle name="Percent 3 10 15 2 3" xfId="8176"/>
    <cellStyle name="Percent 3 10 15 3" xfId="8177"/>
    <cellStyle name="Percent 3 10 15 3 2" xfId="8178"/>
    <cellStyle name="Percent 3 10 15 3 3" xfId="8179"/>
    <cellStyle name="Percent 3 10 15 4" xfId="8180"/>
    <cellStyle name="Percent 3 10 16" xfId="8181"/>
    <cellStyle name="Percent 3 10 16 2" xfId="8182"/>
    <cellStyle name="Percent 3 10 16 3" xfId="8183"/>
    <cellStyle name="Percent 3 10 17" xfId="8184"/>
    <cellStyle name="Percent 3 10 17 2" xfId="8185"/>
    <cellStyle name="Percent 3 10 17 3" xfId="8186"/>
    <cellStyle name="Percent 3 10 18" xfId="8187"/>
    <cellStyle name="Percent 3 10 2" xfId="8188"/>
    <cellStyle name="Percent 3 10 2 2" xfId="8189"/>
    <cellStyle name="Percent 3 10 2 2 2" xfId="8190"/>
    <cellStyle name="Percent 3 10 2 2 3" xfId="8191"/>
    <cellStyle name="Percent 3 10 2 3" xfId="8192"/>
    <cellStyle name="Percent 3 10 2 3 2" xfId="8193"/>
    <cellStyle name="Percent 3 10 2 3 3" xfId="8194"/>
    <cellStyle name="Percent 3 10 2 4" xfId="8195"/>
    <cellStyle name="Percent 3 10 3" xfId="8196"/>
    <cellStyle name="Percent 3 10 3 2" xfId="8197"/>
    <cellStyle name="Percent 3 10 3 2 2" xfId="8198"/>
    <cellStyle name="Percent 3 10 3 2 3" xfId="8199"/>
    <cellStyle name="Percent 3 10 3 3" xfId="8200"/>
    <cellStyle name="Percent 3 10 3 3 2" xfId="8201"/>
    <cellStyle name="Percent 3 10 3 3 3" xfId="8202"/>
    <cellStyle name="Percent 3 10 3 4" xfId="8203"/>
    <cellStyle name="Percent 3 10 3 4 2" xfId="8204"/>
    <cellStyle name="Percent 3 10 3 4 3" xfId="8205"/>
    <cellStyle name="Percent 3 10 3 5" xfId="8206"/>
    <cellStyle name="Percent 3 10 4" xfId="8207"/>
    <cellStyle name="Percent 3 10 4 2" xfId="8208"/>
    <cellStyle name="Percent 3 10 4 2 2" xfId="8209"/>
    <cellStyle name="Percent 3 10 4 2 3" xfId="8210"/>
    <cellStyle name="Percent 3 10 4 3" xfId="8211"/>
    <cellStyle name="Percent 3 10 4 3 2" xfId="8212"/>
    <cellStyle name="Percent 3 10 4 3 3" xfId="8213"/>
    <cellStyle name="Percent 3 10 4 4" xfId="8214"/>
    <cellStyle name="Percent 3 10 4 4 2" xfId="8215"/>
    <cellStyle name="Percent 3 10 4 4 3" xfId="8216"/>
    <cellStyle name="Percent 3 10 4 5" xfId="8217"/>
    <cellStyle name="Percent 3 10 5" xfId="8218"/>
    <cellStyle name="Percent 3 10 5 2" xfId="8219"/>
    <cellStyle name="Percent 3 10 5 2 2" xfId="8220"/>
    <cellStyle name="Percent 3 10 5 2 3" xfId="8221"/>
    <cellStyle name="Percent 3 10 5 3" xfId="8222"/>
    <cellStyle name="Percent 3 10 5 3 2" xfId="8223"/>
    <cellStyle name="Percent 3 10 5 3 3" xfId="8224"/>
    <cellStyle name="Percent 3 10 5 4" xfId="8225"/>
    <cellStyle name="Percent 3 10 5 4 2" xfId="8226"/>
    <cellStyle name="Percent 3 10 5 4 3" xfId="8227"/>
    <cellStyle name="Percent 3 10 5 5" xfId="8228"/>
    <cellStyle name="Percent 3 10 6" xfId="8229"/>
    <cellStyle name="Percent 3 10 6 2" xfId="8230"/>
    <cellStyle name="Percent 3 10 6 2 2" xfId="8231"/>
    <cellStyle name="Percent 3 10 6 2 3" xfId="8232"/>
    <cellStyle name="Percent 3 10 6 3" xfId="8233"/>
    <cellStyle name="Percent 3 10 6 3 2" xfId="8234"/>
    <cellStyle name="Percent 3 10 6 3 3" xfId="8235"/>
    <cellStyle name="Percent 3 10 6 4" xfId="8236"/>
    <cellStyle name="Percent 3 10 6 4 2" xfId="8237"/>
    <cellStyle name="Percent 3 10 6 4 3" xfId="8238"/>
    <cellStyle name="Percent 3 10 6 5" xfId="8239"/>
    <cellStyle name="Percent 3 10 7" xfId="8240"/>
    <cellStyle name="Percent 3 10 7 2" xfId="8241"/>
    <cellStyle name="Percent 3 10 7 2 2" xfId="8242"/>
    <cellStyle name="Percent 3 10 7 2 3" xfId="8243"/>
    <cellStyle name="Percent 3 10 7 3" xfId="8244"/>
    <cellStyle name="Percent 3 10 7 3 2" xfId="8245"/>
    <cellStyle name="Percent 3 10 7 3 3" xfId="8246"/>
    <cellStyle name="Percent 3 10 7 4" xfId="8247"/>
    <cellStyle name="Percent 3 10 7 4 2" xfId="8248"/>
    <cellStyle name="Percent 3 10 7 4 3" xfId="8249"/>
    <cellStyle name="Percent 3 10 7 5" xfId="8250"/>
    <cellStyle name="Percent 3 10 8" xfId="8251"/>
    <cellStyle name="Percent 3 10 8 2" xfId="8252"/>
    <cellStyle name="Percent 3 10 8 2 2" xfId="8253"/>
    <cellStyle name="Percent 3 10 8 2 3" xfId="8254"/>
    <cellStyle name="Percent 3 10 8 3" xfId="8255"/>
    <cellStyle name="Percent 3 10 8 3 2" xfId="8256"/>
    <cellStyle name="Percent 3 10 8 3 3" xfId="8257"/>
    <cellStyle name="Percent 3 10 8 4" xfId="8258"/>
    <cellStyle name="Percent 3 10 8 4 2" xfId="8259"/>
    <cellStyle name="Percent 3 10 8 4 3" xfId="8260"/>
    <cellStyle name="Percent 3 10 8 5" xfId="8261"/>
    <cellStyle name="Percent 3 10 9" xfId="8262"/>
    <cellStyle name="Percent 3 10 9 2" xfId="8263"/>
    <cellStyle name="Percent 3 10 9 2 2" xfId="8264"/>
    <cellStyle name="Percent 3 10 9 2 3" xfId="8265"/>
    <cellStyle name="Percent 3 10 9 3" xfId="8266"/>
    <cellStyle name="Percent 3 10 9 3 2" xfId="8267"/>
    <cellStyle name="Percent 3 10 9 3 3" xfId="8268"/>
    <cellStyle name="Percent 3 10 9 4" xfId="8269"/>
    <cellStyle name="Percent 3 10 9 4 2" xfId="8270"/>
    <cellStyle name="Percent 3 10 9 4 3" xfId="8271"/>
    <cellStyle name="Percent 3 10 9 5" xfId="8272"/>
    <cellStyle name="Percent 3 11" xfId="8273"/>
    <cellStyle name="Percent 3 11 2" xfId="8274"/>
    <cellStyle name="Percent 3 11 2 2" xfId="8275"/>
    <cellStyle name="Percent 3 11 2 3" xfId="8276"/>
    <cellStyle name="Percent 3 11 3" xfId="8277"/>
    <cellStyle name="Percent 3 11 3 2" xfId="8278"/>
    <cellStyle name="Percent 3 11 3 3" xfId="8279"/>
    <cellStyle name="Percent 3 11 4" xfId="8280"/>
    <cellStyle name="Percent 3 11 4 2" xfId="8281"/>
    <cellStyle name="Percent 3 11 4 3" xfId="8282"/>
    <cellStyle name="Percent 3 11 5" xfId="8283"/>
    <cellStyle name="Percent 3 12" xfId="8284"/>
    <cellStyle name="Percent 3 12 2" xfId="8285"/>
    <cellStyle name="Percent 3 12 2 2" xfId="8286"/>
    <cellStyle name="Percent 3 12 2 3" xfId="8287"/>
    <cellStyle name="Percent 3 12 3" xfId="8288"/>
    <cellStyle name="Percent 3 12 3 2" xfId="8289"/>
    <cellStyle name="Percent 3 12 3 3" xfId="8290"/>
    <cellStyle name="Percent 3 12 4" xfId="8291"/>
    <cellStyle name="Percent 3 12 4 2" xfId="8292"/>
    <cellStyle name="Percent 3 12 4 3" xfId="8293"/>
    <cellStyle name="Percent 3 12 5" xfId="8294"/>
    <cellStyle name="Percent 3 13" xfId="8295"/>
    <cellStyle name="Percent 3 13 2" xfId="8296"/>
    <cellStyle name="Percent 3 13 2 2" xfId="8297"/>
    <cellStyle name="Percent 3 13 2 3" xfId="8298"/>
    <cellStyle name="Percent 3 13 3" xfId="8299"/>
    <cellStyle name="Percent 3 13 3 2" xfId="8300"/>
    <cellStyle name="Percent 3 13 3 3" xfId="8301"/>
    <cellStyle name="Percent 3 13 4" xfId="8302"/>
    <cellStyle name="Percent 3 13 4 2" xfId="8303"/>
    <cellStyle name="Percent 3 13 4 3" xfId="8304"/>
    <cellStyle name="Percent 3 13 5" xfId="8305"/>
    <cellStyle name="Percent 3 14" xfId="8306"/>
    <cellStyle name="Percent 3 14 2" xfId="8307"/>
    <cellStyle name="Percent 3 14 2 2" xfId="8308"/>
    <cellStyle name="Percent 3 14 2 3" xfId="8309"/>
    <cellStyle name="Percent 3 14 3" xfId="8310"/>
    <cellStyle name="Percent 3 14 3 2" xfId="8311"/>
    <cellStyle name="Percent 3 14 3 3" xfId="8312"/>
    <cellStyle name="Percent 3 14 4" xfId="8313"/>
    <cellStyle name="Percent 3 14 4 2" xfId="8314"/>
    <cellStyle name="Percent 3 14 4 3" xfId="8315"/>
    <cellStyle name="Percent 3 14 5" xfId="8316"/>
    <cellStyle name="Percent 3 15" xfId="8317"/>
    <cellStyle name="Percent 3 15 2" xfId="8318"/>
    <cellStyle name="Percent 3 15 2 2" xfId="8319"/>
    <cellStyle name="Percent 3 15 2 3" xfId="8320"/>
    <cellStyle name="Percent 3 15 3" xfId="8321"/>
    <cellStyle name="Percent 3 15 3 2" xfId="8322"/>
    <cellStyle name="Percent 3 15 3 3" xfId="8323"/>
    <cellStyle name="Percent 3 15 4" xfId="8324"/>
    <cellStyle name="Percent 3 15 4 2" xfId="8325"/>
    <cellStyle name="Percent 3 15 4 3" xfId="8326"/>
    <cellStyle name="Percent 3 15 5" xfId="8327"/>
    <cellStyle name="Percent 3 16" xfId="8328"/>
    <cellStyle name="Percent 3 16 2" xfId="8329"/>
    <cellStyle name="Percent 3 16 2 2" xfId="8330"/>
    <cellStyle name="Percent 3 16 2 3" xfId="8331"/>
    <cellStyle name="Percent 3 16 3" xfId="8332"/>
    <cellStyle name="Percent 3 16 3 2" xfId="8333"/>
    <cellStyle name="Percent 3 16 3 3" xfId="8334"/>
    <cellStyle name="Percent 3 16 4" xfId="8335"/>
    <cellStyle name="Percent 3 16 4 2" xfId="8336"/>
    <cellStyle name="Percent 3 16 4 3" xfId="8337"/>
    <cellStyle name="Percent 3 16 5" xfId="8338"/>
    <cellStyle name="Percent 3 17" xfId="8339"/>
    <cellStyle name="Percent 3 17 2" xfId="8340"/>
    <cellStyle name="Percent 3 17 2 2" xfId="8341"/>
    <cellStyle name="Percent 3 17 2 3" xfId="8342"/>
    <cellStyle name="Percent 3 17 3" xfId="8343"/>
    <cellStyle name="Percent 3 17 3 2" xfId="8344"/>
    <cellStyle name="Percent 3 17 3 3" xfId="8345"/>
    <cellStyle name="Percent 3 17 4" xfId="8346"/>
    <cellStyle name="Percent 3 17 4 2" xfId="8347"/>
    <cellStyle name="Percent 3 17 4 3" xfId="8348"/>
    <cellStyle name="Percent 3 17 5" xfId="8349"/>
    <cellStyle name="Percent 3 18" xfId="8350"/>
    <cellStyle name="Percent 3 18 2" xfId="8351"/>
    <cellStyle name="Percent 3 18 2 2" xfId="8352"/>
    <cellStyle name="Percent 3 18 2 3" xfId="8353"/>
    <cellStyle name="Percent 3 18 3" xfId="8354"/>
    <cellStyle name="Percent 3 18 3 2" xfId="8355"/>
    <cellStyle name="Percent 3 18 3 3" xfId="8356"/>
    <cellStyle name="Percent 3 18 4" xfId="8357"/>
    <cellStyle name="Percent 3 18 4 2" xfId="8358"/>
    <cellStyle name="Percent 3 18 4 3" xfId="8359"/>
    <cellStyle name="Percent 3 18 5" xfId="8360"/>
    <cellStyle name="Percent 3 19" xfId="8361"/>
    <cellStyle name="Percent 3 19 2" xfId="8362"/>
    <cellStyle name="Percent 3 19 2 2" xfId="8363"/>
    <cellStyle name="Percent 3 19 2 2 2" xfId="8364"/>
    <cellStyle name="Percent 3 19 2 2 3" xfId="8365"/>
    <cellStyle name="Percent 3 19 2 3" xfId="8366"/>
    <cellStyle name="Percent 3 19 2 4" xfId="8367"/>
    <cellStyle name="Percent 3 19 3" xfId="8368"/>
    <cellStyle name="Percent 3 19 3 2" xfId="8369"/>
    <cellStyle name="Percent 3 19 3 3" xfId="8370"/>
    <cellStyle name="Percent 3 19 4" xfId="8371"/>
    <cellStyle name="Percent 3 19 4 2" xfId="8372"/>
    <cellStyle name="Percent 3 19 4 3" xfId="8373"/>
    <cellStyle name="Percent 3 19 5" xfId="8374"/>
    <cellStyle name="Percent 3 19 5 2" xfId="8375"/>
    <cellStyle name="Percent 3 19 5 3" xfId="8376"/>
    <cellStyle name="Percent 3 19 6" xfId="8377"/>
    <cellStyle name="Percent 3 2" xfId="8378"/>
    <cellStyle name="Percent 3 2 10" xfId="8379"/>
    <cellStyle name="Percent 3 2 10 2" xfId="8380"/>
    <cellStyle name="Percent 3 2 10 2 2" xfId="8381"/>
    <cellStyle name="Percent 3 2 10 2 2 2" xfId="8382"/>
    <cellStyle name="Percent 3 2 10 2 2 3" xfId="8383"/>
    <cellStyle name="Percent 3 2 10 2 3" xfId="8384"/>
    <cellStyle name="Percent 3 2 10 2 4" xfId="8385"/>
    <cellStyle name="Percent 3 2 10 3" xfId="8386"/>
    <cellStyle name="Percent 3 2 10 3 2" xfId="8387"/>
    <cellStyle name="Percent 3 2 10 3 2 2" xfId="8388"/>
    <cellStyle name="Percent 3 2 10 3 2 3" xfId="8389"/>
    <cellStyle name="Percent 3 2 10 3 3" xfId="8390"/>
    <cellStyle name="Percent 3 2 10 3 4" xfId="8391"/>
    <cellStyle name="Percent 3 2 10 4" xfId="8392"/>
    <cellStyle name="Percent 3 2 10 4 2" xfId="8393"/>
    <cellStyle name="Percent 3 2 10 4 3" xfId="8394"/>
    <cellStyle name="Percent 3 2 10 5" xfId="8395"/>
    <cellStyle name="Percent 3 2 10 5 2" xfId="8396"/>
    <cellStyle name="Percent 3 2 10 5 3" xfId="8397"/>
    <cellStyle name="Percent 3 2 10 6" xfId="8398"/>
    <cellStyle name="Percent 3 2 10 6 2" xfId="8399"/>
    <cellStyle name="Percent 3 2 10 6 3" xfId="8400"/>
    <cellStyle name="Percent 3 2 10 7" xfId="8401"/>
    <cellStyle name="Percent 3 2 11" xfId="8402"/>
    <cellStyle name="Percent 3 2 11 2" xfId="8403"/>
    <cellStyle name="Percent 3 2 11 2 2" xfId="8404"/>
    <cellStyle name="Percent 3 2 11 2 2 2" xfId="8405"/>
    <cellStyle name="Percent 3 2 11 2 2 3" xfId="8406"/>
    <cellStyle name="Percent 3 2 11 2 3" xfId="8407"/>
    <cellStyle name="Percent 3 2 11 2 4" xfId="8408"/>
    <cellStyle name="Percent 3 2 11 3" xfId="8409"/>
    <cellStyle name="Percent 3 2 11 3 2" xfId="8410"/>
    <cellStyle name="Percent 3 2 11 3 2 2" xfId="8411"/>
    <cellStyle name="Percent 3 2 11 3 2 3" xfId="8412"/>
    <cellStyle name="Percent 3 2 11 3 3" xfId="8413"/>
    <cellStyle name="Percent 3 2 11 3 4" xfId="8414"/>
    <cellStyle name="Percent 3 2 11 4" xfId="8415"/>
    <cellStyle name="Percent 3 2 11 4 2" xfId="8416"/>
    <cellStyle name="Percent 3 2 11 4 3" xfId="8417"/>
    <cellStyle name="Percent 3 2 11 5" xfId="8418"/>
    <cellStyle name="Percent 3 2 11 5 2" xfId="8419"/>
    <cellStyle name="Percent 3 2 11 5 3" xfId="8420"/>
    <cellStyle name="Percent 3 2 11 6" xfId="8421"/>
    <cellStyle name="Percent 3 2 11 6 2" xfId="8422"/>
    <cellStyle name="Percent 3 2 11 6 3" xfId="8423"/>
    <cellStyle name="Percent 3 2 11 7" xfId="8424"/>
    <cellStyle name="Percent 3 2 12" xfId="8425"/>
    <cellStyle name="Percent 3 2 12 2" xfId="8426"/>
    <cellStyle name="Percent 3 2 12 2 2" xfId="8427"/>
    <cellStyle name="Percent 3 2 12 2 2 2" xfId="8428"/>
    <cellStyle name="Percent 3 2 12 2 2 3" xfId="8429"/>
    <cellStyle name="Percent 3 2 12 2 3" xfId="8430"/>
    <cellStyle name="Percent 3 2 12 2 4" xfId="8431"/>
    <cellStyle name="Percent 3 2 12 3" xfId="8432"/>
    <cellStyle name="Percent 3 2 12 3 2" xfId="8433"/>
    <cellStyle name="Percent 3 2 12 3 2 2" xfId="8434"/>
    <cellStyle name="Percent 3 2 12 3 2 3" xfId="8435"/>
    <cellStyle name="Percent 3 2 12 3 3" xfId="8436"/>
    <cellStyle name="Percent 3 2 12 3 4" xfId="8437"/>
    <cellStyle name="Percent 3 2 12 4" xfId="8438"/>
    <cellStyle name="Percent 3 2 12 4 2" xfId="8439"/>
    <cellStyle name="Percent 3 2 12 4 3" xfId="8440"/>
    <cellStyle name="Percent 3 2 12 5" xfId="8441"/>
    <cellStyle name="Percent 3 2 12 5 2" xfId="8442"/>
    <cellStyle name="Percent 3 2 12 5 3" xfId="8443"/>
    <cellStyle name="Percent 3 2 12 6" xfId="8444"/>
    <cellStyle name="Percent 3 2 12 6 2" xfId="8445"/>
    <cellStyle name="Percent 3 2 12 6 3" xfId="8446"/>
    <cellStyle name="Percent 3 2 12 7" xfId="8447"/>
    <cellStyle name="Percent 3 2 13" xfId="8448"/>
    <cellStyle name="Percent 3 2 13 2" xfId="8449"/>
    <cellStyle name="Percent 3 2 13 2 2" xfId="8450"/>
    <cellStyle name="Percent 3 2 13 2 2 2" xfId="8451"/>
    <cellStyle name="Percent 3 2 13 2 2 3" xfId="8452"/>
    <cellStyle name="Percent 3 2 13 2 3" xfId="8453"/>
    <cellStyle name="Percent 3 2 13 2 4" xfId="8454"/>
    <cellStyle name="Percent 3 2 13 3" xfId="8455"/>
    <cellStyle name="Percent 3 2 13 3 2" xfId="8456"/>
    <cellStyle name="Percent 3 2 13 3 2 2" xfId="8457"/>
    <cellStyle name="Percent 3 2 13 3 2 3" xfId="8458"/>
    <cellStyle name="Percent 3 2 13 3 3" xfId="8459"/>
    <cellStyle name="Percent 3 2 13 3 4" xfId="8460"/>
    <cellStyle name="Percent 3 2 13 4" xfId="8461"/>
    <cellStyle name="Percent 3 2 13 4 2" xfId="8462"/>
    <cellStyle name="Percent 3 2 13 4 3" xfId="8463"/>
    <cellStyle name="Percent 3 2 13 5" xfId="8464"/>
    <cellStyle name="Percent 3 2 13 5 2" xfId="8465"/>
    <cellStyle name="Percent 3 2 13 5 3" xfId="8466"/>
    <cellStyle name="Percent 3 2 13 6" xfId="8467"/>
    <cellStyle name="Percent 3 2 13 6 2" xfId="8468"/>
    <cellStyle name="Percent 3 2 13 6 3" xfId="8469"/>
    <cellStyle name="Percent 3 2 13 7" xfId="8470"/>
    <cellStyle name="Percent 3 2 14" xfId="8471"/>
    <cellStyle name="Percent 3 2 14 2" xfId="8472"/>
    <cellStyle name="Percent 3 2 14 2 2" xfId="8473"/>
    <cellStyle name="Percent 3 2 14 2 2 2" xfId="8474"/>
    <cellStyle name="Percent 3 2 14 2 2 3" xfId="8475"/>
    <cellStyle name="Percent 3 2 14 2 3" xfId="8476"/>
    <cellStyle name="Percent 3 2 14 2 4" xfId="8477"/>
    <cellStyle name="Percent 3 2 14 3" xfId="8478"/>
    <cellStyle name="Percent 3 2 14 3 2" xfId="8479"/>
    <cellStyle name="Percent 3 2 14 3 2 2" xfId="8480"/>
    <cellStyle name="Percent 3 2 14 3 2 3" xfId="8481"/>
    <cellStyle name="Percent 3 2 14 3 3" xfId="8482"/>
    <cellStyle name="Percent 3 2 14 3 4" xfId="8483"/>
    <cellStyle name="Percent 3 2 14 4" xfId="8484"/>
    <cellStyle name="Percent 3 2 14 4 2" xfId="8485"/>
    <cellStyle name="Percent 3 2 14 4 3" xfId="8486"/>
    <cellStyle name="Percent 3 2 14 5" xfId="8487"/>
    <cellStyle name="Percent 3 2 14 5 2" xfId="8488"/>
    <cellStyle name="Percent 3 2 14 5 3" xfId="8489"/>
    <cellStyle name="Percent 3 2 14 6" xfId="8490"/>
    <cellStyle name="Percent 3 2 14 6 2" xfId="8491"/>
    <cellStyle name="Percent 3 2 14 6 3" xfId="8492"/>
    <cellStyle name="Percent 3 2 14 7" xfId="8493"/>
    <cellStyle name="Percent 3 2 15" xfId="8494"/>
    <cellStyle name="Percent 3 2 15 2" xfId="8495"/>
    <cellStyle name="Percent 3 2 15 2 2" xfId="8496"/>
    <cellStyle name="Percent 3 2 15 2 2 2" xfId="8497"/>
    <cellStyle name="Percent 3 2 15 2 2 3" xfId="8498"/>
    <cellStyle name="Percent 3 2 15 2 3" xfId="8499"/>
    <cellStyle name="Percent 3 2 15 2 4" xfId="8500"/>
    <cellStyle name="Percent 3 2 15 3" xfId="8501"/>
    <cellStyle name="Percent 3 2 15 3 2" xfId="8502"/>
    <cellStyle name="Percent 3 2 15 3 2 2" xfId="8503"/>
    <cellStyle name="Percent 3 2 15 3 2 3" xfId="8504"/>
    <cellStyle name="Percent 3 2 15 3 3" xfId="8505"/>
    <cellStyle name="Percent 3 2 15 3 4" xfId="8506"/>
    <cellStyle name="Percent 3 2 15 4" xfId="8507"/>
    <cellStyle name="Percent 3 2 15 4 2" xfId="8508"/>
    <cellStyle name="Percent 3 2 15 4 3" xfId="8509"/>
    <cellStyle name="Percent 3 2 15 5" xfId="8510"/>
    <cellStyle name="Percent 3 2 15 5 2" xfId="8511"/>
    <cellStyle name="Percent 3 2 15 5 3" xfId="8512"/>
    <cellStyle name="Percent 3 2 15 6" xfId="8513"/>
    <cellStyle name="Percent 3 2 15 6 2" xfId="8514"/>
    <cellStyle name="Percent 3 2 15 6 3" xfId="8515"/>
    <cellStyle name="Percent 3 2 15 7" xfId="8516"/>
    <cellStyle name="Percent 3 2 16" xfId="8517"/>
    <cellStyle name="Percent 3 2 16 2" xfId="8518"/>
    <cellStyle name="Percent 3 2 16 2 2" xfId="8519"/>
    <cellStyle name="Percent 3 2 16 2 2 2" xfId="8520"/>
    <cellStyle name="Percent 3 2 16 2 2 3" xfId="8521"/>
    <cellStyle name="Percent 3 2 16 2 3" xfId="8522"/>
    <cellStyle name="Percent 3 2 16 2 4" xfId="8523"/>
    <cellStyle name="Percent 3 2 16 3" xfId="8524"/>
    <cellStyle name="Percent 3 2 16 3 2" xfId="8525"/>
    <cellStyle name="Percent 3 2 16 3 2 2" xfId="8526"/>
    <cellStyle name="Percent 3 2 16 3 2 3" xfId="8527"/>
    <cellStyle name="Percent 3 2 16 3 3" xfId="8528"/>
    <cellStyle name="Percent 3 2 16 3 4" xfId="8529"/>
    <cellStyle name="Percent 3 2 16 4" xfId="8530"/>
    <cellStyle name="Percent 3 2 16 4 2" xfId="8531"/>
    <cellStyle name="Percent 3 2 16 4 3" xfId="8532"/>
    <cellStyle name="Percent 3 2 16 5" xfId="8533"/>
    <cellStyle name="Percent 3 2 16 5 2" xfId="8534"/>
    <cellStyle name="Percent 3 2 16 5 3" xfId="8535"/>
    <cellStyle name="Percent 3 2 16 6" xfId="8536"/>
    <cellStyle name="Percent 3 2 16 6 2" xfId="8537"/>
    <cellStyle name="Percent 3 2 16 6 3" xfId="8538"/>
    <cellStyle name="Percent 3 2 16 7" xfId="8539"/>
    <cellStyle name="Percent 3 2 17" xfId="8540"/>
    <cellStyle name="Percent 3 2 17 2" xfId="8541"/>
    <cellStyle name="Percent 3 2 17 2 2" xfId="8542"/>
    <cellStyle name="Percent 3 2 17 2 3" xfId="8543"/>
    <cellStyle name="Percent 3 2 17 3" xfId="8544"/>
    <cellStyle name="Percent 3 2 17 3 2" xfId="8545"/>
    <cellStyle name="Percent 3 2 17 3 3" xfId="8546"/>
    <cellStyle name="Percent 3 2 17 4" xfId="8547"/>
    <cellStyle name="Percent 3 2 18" xfId="8548"/>
    <cellStyle name="Percent 3 2 18 2" xfId="8549"/>
    <cellStyle name="Percent 3 2 18 3" xfId="8550"/>
    <cellStyle name="Percent 3 2 19" xfId="8551"/>
    <cellStyle name="Percent 3 2 19 2" xfId="8552"/>
    <cellStyle name="Percent 3 2 19 3" xfId="8553"/>
    <cellStyle name="Percent 3 2 2" xfId="8554"/>
    <cellStyle name="Percent 3 2 2 2" xfId="8555"/>
    <cellStyle name="Percent 3 2 2 2 2" xfId="8556"/>
    <cellStyle name="Percent 3 2 2 2 2 2" xfId="8557"/>
    <cellStyle name="Percent 3 2 2 2 2 2 2" xfId="8558"/>
    <cellStyle name="Percent 3 2 2 2 2 2 3" xfId="8559"/>
    <cellStyle name="Percent 3 2 2 2 2 3" xfId="8560"/>
    <cellStyle name="Percent 3 2 2 2 2 3 2" xfId="8561"/>
    <cellStyle name="Percent 3 2 2 2 2 3 3" xfId="8562"/>
    <cellStyle name="Percent 3 2 2 2 2 4" xfId="8563"/>
    <cellStyle name="Percent 3 2 2 2 3" xfId="8564"/>
    <cellStyle name="Percent 3 2 2 2 3 2" xfId="8565"/>
    <cellStyle name="Percent 3 2 2 2 3 2 2" xfId="8566"/>
    <cellStyle name="Percent 3 2 2 2 3 2 3" xfId="8567"/>
    <cellStyle name="Percent 3 2 2 2 3 3" xfId="8568"/>
    <cellStyle name="Percent 3 2 2 2 3 4" xfId="8569"/>
    <cellStyle name="Percent 3 2 2 2 3 5" xfId="8570"/>
    <cellStyle name="Percent 3 2 2 2 4" xfId="8571"/>
    <cellStyle name="Percent 3 2 2 2 4 2" xfId="8572"/>
    <cellStyle name="Percent 3 2 2 2 4 3" xfId="8573"/>
    <cellStyle name="Percent 3 2 2 2 5" xfId="8574"/>
    <cellStyle name="Percent 3 2 2 2 5 2" xfId="8575"/>
    <cellStyle name="Percent 3 2 2 2 5 3" xfId="8576"/>
    <cellStyle name="Percent 3 2 2 2 6" xfId="8577"/>
    <cellStyle name="Percent 3 2 2 2 6 2" xfId="8578"/>
    <cellStyle name="Percent 3 2 2 2 6 3" xfId="8579"/>
    <cellStyle name="Percent 3 2 2 2 7" xfId="8580"/>
    <cellStyle name="Percent 3 2 2 3" xfId="8581"/>
    <cellStyle name="Percent 3 2 2 3 2" xfId="8582"/>
    <cellStyle name="Percent 3 2 2 3 2 2" xfId="8583"/>
    <cellStyle name="Percent 3 2 2 3 2 3" xfId="8584"/>
    <cellStyle name="Percent 3 2 2 3 3" xfId="8585"/>
    <cellStyle name="Percent 3 2 2 3 3 2" xfId="8586"/>
    <cellStyle name="Percent 3 2 2 3 3 3" xfId="8587"/>
    <cellStyle name="Percent 3 2 2 3 4" xfId="8588"/>
    <cellStyle name="Percent 3 2 2 4" xfId="8589"/>
    <cellStyle name="Percent 3 2 2 4 2" xfId="8590"/>
    <cellStyle name="Percent 3 2 2 4 2 2" xfId="8591"/>
    <cellStyle name="Percent 3 2 2 4 2 3" xfId="8592"/>
    <cellStyle name="Percent 3 2 2 4 3" xfId="8593"/>
    <cellStyle name="Percent 3 2 2 4 4" xfId="8594"/>
    <cellStyle name="Percent 3 2 2 5" xfId="8595"/>
    <cellStyle name="Percent 3 2 2 5 2" xfId="8596"/>
    <cellStyle name="Percent 3 2 2 5 3" xfId="8597"/>
    <cellStyle name="Percent 3 2 2 6" xfId="8598"/>
    <cellStyle name="Percent 3 2 2 6 2" xfId="8599"/>
    <cellStyle name="Percent 3 2 2 6 3" xfId="8600"/>
    <cellStyle name="Percent 3 2 2 7" xfId="8601"/>
    <cellStyle name="Percent 3 2 2 7 2" xfId="8602"/>
    <cellStyle name="Percent 3 2 2 7 3" xfId="8603"/>
    <cellStyle name="Percent 3 2 2 8" xfId="8604"/>
    <cellStyle name="Percent 3 2 20" xfId="8605"/>
    <cellStyle name="Percent 3 2 20 2" xfId="8606"/>
    <cellStyle name="Percent 3 2 20 3" xfId="8607"/>
    <cellStyle name="Percent 3 2 21" xfId="8608"/>
    <cellStyle name="Percent 3 2 3" xfId="8609"/>
    <cellStyle name="Percent 3 2 3 2" xfId="8610"/>
    <cellStyle name="Percent 3 2 3 2 2" xfId="8611"/>
    <cellStyle name="Percent 3 2 3 2 2 2" xfId="8612"/>
    <cellStyle name="Percent 3 2 3 2 2 3" xfId="8613"/>
    <cellStyle name="Percent 3 2 3 2 3" xfId="8614"/>
    <cellStyle name="Percent 3 2 3 2 3 2" xfId="8615"/>
    <cellStyle name="Percent 3 2 3 2 3 3" xfId="8616"/>
    <cellStyle name="Percent 3 2 3 2 4" xfId="8617"/>
    <cellStyle name="Percent 3 2 3 2 4 2" xfId="8618"/>
    <cellStyle name="Percent 3 2 3 2 4 3" xfId="8619"/>
    <cellStyle name="Percent 3 2 3 2 5" xfId="8620"/>
    <cellStyle name="Percent 3 2 3 3" xfId="8621"/>
    <cellStyle name="Percent 3 2 3 3 2" xfId="8622"/>
    <cellStyle name="Percent 3 2 3 3 2 2" xfId="8623"/>
    <cellStyle name="Percent 3 2 3 3 2 3" xfId="8624"/>
    <cellStyle name="Percent 3 2 3 3 3" xfId="8625"/>
    <cellStyle name="Percent 3 2 3 3 4" xfId="8626"/>
    <cellStyle name="Percent 3 2 3 3 5" xfId="8627"/>
    <cellStyle name="Percent 3 2 3 4" xfId="8628"/>
    <cellStyle name="Percent 3 2 3 4 2" xfId="8629"/>
    <cellStyle name="Percent 3 2 3 4 3" xfId="8630"/>
    <cellStyle name="Percent 3 2 3 5" xfId="8631"/>
    <cellStyle name="Percent 3 2 3 5 2" xfId="8632"/>
    <cellStyle name="Percent 3 2 3 5 3" xfId="8633"/>
    <cellStyle name="Percent 3 2 3 6" xfId="8634"/>
    <cellStyle name="Percent 3 2 3 6 2" xfId="8635"/>
    <cellStyle name="Percent 3 2 3 6 3" xfId="8636"/>
    <cellStyle name="Percent 3 2 3 7" xfId="8637"/>
    <cellStyle name="Percent 3 2 4" xfId="8638"/>
    <cellStyle name="Percent 3 2 4 2" xfId="8639"/>
    <cellStyle name="Percent 3 2 4 2 2" xfId="8640"/>
    <cellStyle name="Percent 3 2 4 2 2 2" xfId="8641"/>
    <cellStyle name="Percent 3 2 4 2 2 3" xfId="8642"/>
    <cellStyle name="Percent 3 2 4 2 3" xfId="8643"/>
    <cellStyle name="Percent 3 2 4 2 4" xfId="8644"/>
    <cellStyle name="Percent 3 2 4 3" xfId="8645"/>
    <cellStyle name="Percent 3 2 4 3 2" xfId="8646"/>
    <cellStyle name="Percent 3 2 4 3 2 2" xfId="8647"/>
    <cellStyle name="Percent 3 2 4 3 2 3" xfId="8648"/>
    <cellStyle name="Percent 3 2 4 3 3" xfId="8649"/>
    <cellStyle name="Percent 3 2 4 3 4" xfId="8650"/>
    <cellStyle name="Percent 3 2 4 4" xfId="8651"/>
    <cellStyle name="Percent 3 2 4 4 2" xfId="8652"/>
    <cellStyle name="Percent 3 2 4 4 3" xfId="8653"/>
    <cellStyle name="Percent 3 2 4 5" xfId="8654"/>
    <cellStyle name="Percent 3 2 4 5 2" xfId="8655"/>
    <cellStyle name="Percent 3 2 4 5 3" xfId="8656"/>
    <cellStyle name="Percent 3 2 4 6" xfId="8657"/>
    <cellStyle name="Percent 3 2 4 6 2" xfId="8658"/>
    <cellStyle name="Percent 3 2 4 6 3" xfId="8659"/>
    <cellStyle name="Percent 3 2 4 7" xfId="8660"/>
    <cellStyle name="Percent 3 2 5" xfId="8661"/>
    <cellStyle name="Percent 3 2 5 2" xfId="8662"/>
    <cellStyle name="Percent 3 2 5 2 2" xfId="8663"/>
    <cellStyle name="Percent 3 2 5 2 2 2" xfId="8664"/>
    <cellStyle name="Percent 3 2 5 2 2 3" xfId="8665"/>
    <cellStyle name="Percent 3 2 5 2 3" xfId="8666"/>
    <cellStyle name="Percent 3 2 5 2 4" xfId="8667"/>
    <cellStyle name="Percent 3 2 5 3" xfId="8668"/>
    <cellStyle name="Percent 3 2 5 3 2" xfId="8669"/>
    <cellStyle name="Percent 3 2 5 3 2 2" xfId="8670"/>
    <cellStyle name="Percent 3 2 5 3 2 3" xfId="8671"/>
    <cellStyle name="Percent 3 2 5 3 3" xfId="8672"/>
    <cellStyle name="Percent 3 2 5 3 4" xfId="8673"/>
    <cellStyle name="Percent 3 2 5 4" xfId="8674"/>
    <cellStyle name="Percent 3 2 5 4 2" xfId="8675"/>
    <cellStyle name="Percent 3 2 5 4 3" xfId="8676"/>
    <cellStyle name="Percent 3 2 5 5" xfId="8677"/>
    <cellStyle name="Percent 3 2 5 5 2" xfId="8678"/>
    <cellStyle name="Percent 3 2 5 5 3" xfId="8679"/>
    <cellStyle name="Percent 3 2 5 6" xfId="8680"/>
    <cellStyle name="Percent 3 2 5 6 2" xfId="8681"/>
    <cellStyle name="Percent 3 2 5 6 3" xfId="8682"/>
    <cellStyle name="Percent 3 2 5 7" xfId="8683"/>
    <cellStyle name="Percent 3 2 6" xfId="8684"/>
    <cellStyle name="Percent 3 2 6 2" xfId="8685"/>
    <cellStyle name="Percent 3 2 6 2 2" xfId="8686"/>
    <cellStyle name="Percent 3 2 6 2 2 2" xfId="8687"/>
    <cellStyle name="Percent 3 2 6 2 2 3" xfId="8688"/>
    <cellStyle name="Percent 3 2 6 2 3" xfId="8689"/>
    <cellStyle name="Percent 3 2 6 2 4" xfId="8690"/>
    <cellStyle name="Percent 3 2 6 3" xfId="8691"/>
    <cellStyle name="Percent 3 2 6 3 2" xfId="8692"/>
    <cellStyle name="Percent 3 2 6 3 2 2" xfId="8693"/>
    <cellStyle name="Percent 3 2 6 3 2 3" xfId="8694"/>
    <cellStyle name="Percent 3 2 6 3 3" xfId="8695"/>
    <cellStyle name="Percent 3 2 6 3 4" xfId="8696"/>
    <cellStyle name="Percent 3 2 6 4" xfId="8697"/>
    <cellStyle name="Percent 3 2 6 4 2" xfId="8698"/>
    <cellStyle name="Percent 3 2 6 4 3" xfId="8699"/>
    <cellStyle name="Percent 3 2 6 5" xfId="8700"/>
    <cellStyle name="Percent 3 2 6 5 2" xfId="8701"/>
    <cellStyle name="Percent 3 2 6 5 3" xfId="8702"/>
    <cellStyle name="Percent 3 2 6 6" xfId="8703"/>
    <cellStyle name="Percent 3 2 6 6 2" xfId="8704"/>
    <cellStyle name="Percent 3 2 6 6 3" xfId="8705"/>
    <cellStyle name="Percent 3 2 6 7" xfId="8706"/>
    <cellStyle name="Percent 3 2 7" xfId="8707"/>
    <cellStyle name="Percent 3 2 7 2" xfId="8708"/>
    <cellStyle name="Percent 3 2 7 2 2" xfId="8709"/>
    <cellStyle name="Percent 3 2 7 2 2 2" xfId="8710"/>
    <cellStyle name="Percent 3 2 7 2 2 3" xfId="8711"/>
    <cellStyle name="Percent 3 2 7 2 3" xfId="8712"/>
    <cellStyle name="Percent 3 2 7 2 4" xfId="8713"/>
    <cellStyle name="Percent 3 2 7 3" xfId="8714"/>
    <cellStyle name="Percent 3 2 7 3 2" xfId="8715"/>
    <cellStyle name="Percent 3 2 7 3 2 2" xfId="8716"/>
    <cellStyle name="Percent 3 2 7 3 2 3" xfId="8717"/>
    <cellStyle name="Percent 3 2 7 3 3" xfId="8718"/>
    <cellStyle name="Percent 3 2 7 3 4" xfId="8719"/>
    <cellStyle name="Percent 3 2 7 4" xfId="8720"/>
    <cellStyle name="Percent 3 2 7 4 2" xfId="8721"/>
    <cellStyle name="Percent 3 2 7 4 3" xfId="8722"/>
    <cellStyle name="Percent 3 2 7 5" xfId="8723"/>
    <cellStyle name="Percent 3 2 7 5 2" xfId="8724"/>
    <cellStyle name="Percent 3 2 7 5 3" xfId="8725"/>
    <cellStyle name="Percent 3 2 7 6" xfId="8726"/>
    <cellStyle name="Percent 3 2 7 6 2" xfId="8727"/>
    <cellStyle name="Percent 3 2 7 6 3" xfId="8728"/>
    <cellStyle name="Percent 3 2 7 7" xfId="8729"/>
    <cellStyle name="Percent 3 2 8" xfId="8730"/>
    <cellStyle name="Percent 3 2 8 2" xfId="8731"/>
    <cellStyle name="Percent 3 2 8 2 2" xfId="8732"/>
    <cellStyle name="Percent 3 2 8 2 2 2" xfId="8733"/>
    <cellStyle name="Percent 3 2 8 2 2 3" xfId="8734"/>
    <cellStyle name="Percent 3 2 8 2 3" xfId="8735"/>
    <cellStyle name="Percent 3 2 8 2 4" xfId="8736"/>
    <cellStyle name="Percent 3 2 8 3" xfId="8737"/>
    <cellStyle name="Percent 3 2 8 3 2" xfId="8738"/>
    <cellStyle name="Percent 3 2 8 3 2 2" xfId="8739"/>
    <cellStyle name="Percent 3 2 8 3 2 3" xfId="8740"/>
    <cellStyle name="Percent 3 2 8 3 3" xfId="8741"/>
    <cellStyle name="Percent 3 2 8 3 4" xfId="8742"/>
    <cellStyle name="Percent 3 2 8 4" xfId="8743"/>
    <cellStyle name="Percent 3 2 8 4 2" xfId="8744"/>
    <cellStyle name="Percent 3 2 8 4 3" xfId="8745"/>
    <cellStyle name="Percent 3 2 8 5" xfId="8746"/>
    <cellStyle name="Percent 3 2 8 5 2" xfId="8747"/>
    <cellStyle name="Percent 3 2 8 5 3" xfId="8748"/>
    <cellStyle name="Percent 3 2 8 6" xfId="8749"/>
    <cellStyle name="Percent 3 2 8 6 2" xfId="8750"/>
    <cellStyle name="Percent 3 2 8 6 3" xfId="8751"/>
    <cellStyle name="Percent 3 2 8 7" xfId="8752"/>
    <cellStyle name="Percent 3 2 9" xfId="8753"/>
    <cellStyle name="Percent 3 2 9 2" xfId="8754"/>
    <cellStyle name="Percent 3 2 9 2 2" xfId="8755"/>
    <cellStyle name="Percent 3 2 9 2 2 2" xfId="8756"/>
    <cellStyle name="Percent 3 2 9 2 2 3" xfId="8757"/>
    <cellStyle name="Percent 3 2 9 2 3" xfId="8758"/>
    <cellStyle name="Percent 3 2 9 2 4" xfId="8759"/>
    <cellStyle name="Percent 3 2 9 3" xfId="8760"/>
    <cellStyle name="Percent 3 2 9 3 2" xfId="8761"/>
    <cellStyle name="Percent 3 2 9 3 2 2" xfId="8762"/>
    <cellStyle name="Percent 3 2 9 3 2 3" xfId="8763"/>
    <cellStyle name="Percent 3 2 9 3 3" xfId="8764"/>
    <cellStyle name="Percent 3 2 9 3 4" xfId="8765"/>
    <cellStyle name="Percent 3 2 9 4" xfId="8766"/>
    <cellStyle name="Percent 3 2 9 4 2" xfId="8767"/>
    <cellStyle name="Percent 3 2 9 4 3" xfId="8768"/>
    <cellStyle name="Percent 3 2 9 5" xfId="8769"/>
    <cellStyle name="Percent 3 2 9 5 2" xfId="8770"/>
    <cellStyle name="Percent 3 2 9 5 3" xfId="8771"/>
    <cellStyle name="Percent 3 2 9 6" xfId="8772"/>
    <cellStyle name="Percent 3 2 9 6 2" xfId="8773"/>
    <cellStyle name="Percent 3 2 9 6 3" xfId="8774"/>
    <cellStyle name="Percent 3 2 9 7" xfId="8775"/>
    <cellStyle name="Percent 3 20" xfId="8776"/>
    <cellStyle name="Percent 3 20 2" xfId="8777"/>
    <cellStyle name="Percent 3 20 2 2" xfId="8778"/>
    <cellStyle name="Percent 3 20 2 2 2" xfId="8779"/>
    <cellStyle name="Percent 3 20 2 2 3" xfId="8780"/>
    <cellStyle name="Percent 3 20 2 3" xfId="8781"/>
    <cellStyle name="Percent 3 20 2 4" xfId="8782"/>
    <cellStyle name="Percent 3 20 3" xfId="8783"/>
    <cellStyle name="Percent 3 20 3 2" xfId="8784"/>
    <cellStyle name="Percent 3 20 3 2 2" xfId="8785"/>
    <cellStyle name="Percent 3 20 3 2 3" xfId="8786"/>
    <cellStyle name="Percent 3 20 3 3" xfId="8787"/>
    <cellStyle name="Percent 3 20 3 4" xfId="8788"/>
    <cellStyle name="Percent 3 20 4" xfId="8789"/>
    <cellStyle name="Percent 3 20 4 2" xfId="8790"/>
    <cellStyle name="Percent 3 20 4 3" xfId="8791"/>
    <cellStyle name="Percent 3 20 5" xfId="8792"/>
    <cellStyle name="Percent 3 20 5 2" xfId="8793"/>
    <cellStyle name="Percent 3 20 5 3" xfId="8794"/>
    <cellStyle name="Percent 3 20 6" xfId="8795"/>
    <cellStyle name="Percent 3 20 6 2" xfId="8796"/>
    <cellStyle name="Percent 3 20 6 3" xfId="8797"/>
    <cellStyle name="Percent 3 20 7" xfId="8798"/>
    <cellStyle name="Percent 3 21" xfId="8799"/>
    <cellStyle name="Percent 3 21 2" xfId="8800"/>
    <cellStyle name="Percent 3 21 2 2" xfId="8801"/>
    <cellStyle name="Percent 3 21 2 2 2" xfId="8802"/>
    <cellStyle name="Percent 3 21 2 2 3" xfId="8803"/>
    <cellStyle name="Percent 3 21 2 3" xfId="8804"/>
    <cellStyle name="Percent 3 21 2 4" xfId="8805"/>
    <cellStyle name="Percent 3 21 3" xfId="8806"/>
    <cellStyle name="Percent 3 21 3 2" xfId="8807"/>
    <cellStyle name="Percent 3 21 3 2 2" xfId="8808"/>
    <cellStyle name="Percent 3 21 3 2 3" xfId="8809"/>
    <cellStyle name="Percent 3 21 3 3" xfId="8810"/>
    <cellStyle name="Percent 3 21 3 4" xfId="8811"/>
    <cellStyle name="Percent 3 21 4" xfId="8812"/>
    <cellStyle name="Percent 3 21 4 2" xfId="8813"/>
    <cellStyle name="Percent 3 21 4 3" xfId="8814"/>
    <cellStyle name="Percent 3 21 5" xfId="8815"/>
    <cellStyle name="Percent 3 21 5 2" xfId="8816"/>
    <cellStyle name="Percent 3 21 5 3" xfId="8817"/>
    <cellStyle name="Percent 3 21 6" xfId="8818"/>
    <cellStyle name="Percent 3 21 6 2" xfId="8819"/>
    <cellStyle name="Percent 3 21 6 3" xfId="8820"/>
    <cellStyle name="Percent 3 21 7" xfId="8821"/>
    <cellStyle name="Percent 3 22" xfId="8822"/>
    <cellStyle name="Percent 3 22 2" xfId="8823"/>
    <cellStyle name="Percent 3 22 2 2" xfId="8824"/>
    <cellStyle name="Percent 3 22 2 2 2" xfId="8825"/>
    <cellStyle name="Percent 3 22 2 2 3" xfId="8826"/>
    <cellStyle name="Percent 3 22 2 3" xfId="8827"/>
    <cellStyle name="Percent 3 22 2 4" xfId="8828"/>
    <cellStyle name="Percent 3 22 3" xfId="8829"/>
    <cellStyle name="Percent 3 22 3 2" xfId="8830"/>
    <cellStyle name="Percent 3 22 3 2 2" xfId="8831"/>
    <cellStyle name="Percent 3 22 3 2 3" xfId="8832"/>
    <cellStyle name="Percent 3 22 3 3" xfId="8833"/>
    <cellStyle name="Percent 3 22 3 4" xfId="8834"/>
    <cellStyle name="Percent 3 22 4" xfId="8835"/>
    <cellStyle name="Percent 3 22 4 2" xfId="8836"/>
    <cellStyle name="Percent 3 22 4 3" xfId="8837"/>
    <cellStyle name="Percent 3 22 5" xfId="8838"/>
    <cellStyle name="Percent 3 22 5 2" xfId="8839"/>
    <cellStyle name="Percent 3 22 5 3" xfId="8840"/>
    <cellStyle name="Percent 3 22 6" xfId="8841"/>
    <cellStyle name="Percent 3 22 6 2" xfId="8842"/>
    <cellStyle name="Percent 3 22 6 3" xfId="8843"/>
    <cellStyle name="Percent 3 22 7" xfId="8844"/>
    <cellStyle name="Percent 3 23" xfId="8845"/>
    <cellStyle name="Percent 3 23 2" xfId="8846"/>
    <cellStyle name="Percent 3 23 2 2" xfId="8847"/>
    <cellStyle name="Percent 3 23 2 2 2" xfId="8848"/>
    <cellStyle name="Percent 3 23 2 2 3" xfId="8849"/>
    <cellStyle name="Percent 3 23 2 3" xfId="8850"/>
    <cellStyle name="Percent 3 23 2 4" xfId="8851"/>
    <cellStyle name="Percent 3 23 3" xfId="8852"/>
    <cellStyle name="Percent 3 23 3 2" xfId="8853"/>
    <cellStyle name="Percent 3 23 3 2 2" xfId="8854"/>
    <cellStyle name="Percent 3 23 3 2 3" xfId="8855"/>
    <cellStyle name="Percent 3 23 3 3" xfId="8856"/>
    <cellStyle name="Percent 3 23 3 4" xfId="8857"/>
    <cellStyle name="Percent 3 23 4" xfId="8858"/>
    <cellStyle name="Percent 3 23 4 2" xfId="8859"/>
    <cellStyle name="Percent 3 23 4 3" xfId="8860"/>
    <cellStyle name="Percent 3 23 5" xfId="8861"/>
    <cellStyle name="Percent 3 23 5 2" xfId="8862"/>
    <cellStyle name="Percent 3 23 5 3" xfId="8863"/>
    <cellStyle name="Percent 3 23 6" xfId="8864"/>
    <cellStyle name="Percent 3 23 6 2" xfId="8865"/>
    <cellStyle name="Percent 3 23 6 3" xfId="8866"/>
    <cellStyle name="Percent 3 23 7" xfId="8867"/>
    <cellStyle name="Percent 3 24" xfId="8868"/>
    <cellStyle name="Percent 3 24 2" xfId="8869"/>
    <cellStyle name="Percent 3 24 2 2" xfId="8870"/>
    <cellStyle name="Percent 3 24 2 2 2" xfId="8871"/>
    <cellStyle name="Percent 3 24 2 2 3" xfId="8872"/>
    <cellStyle name="Percent 3 24 2 3" xfId="8873"/>
    <cellStyle name="Percent 3 24 2 4" xfId="8874"/>
    <cellStyle name="Percent 3 24 3" xfId="8875"/>
    <cellStyle name="Percent 3 24 3 2" xfId="8876"/>
    <cellStyle name="Percent 3 24 3 2 2" xfId="8877"/>
    <cellStyle name="Percent 3 24 3 2 3" xfId="8878"/>
    <cellStyle name="Percent 3 24 3 3" xfId="8879"/>
    <cellStyle name="Percent 3 24 3 4" xfId="8880"/>
    <cellStyle name="Percent 3 24 4" xfId="8881"/>
    <cellStyle name="Percent 3 24 4 2" xfId="8882"/>
    <cellStyle name="Percent 3 24 4 3" xfId="8883"/>
    <cellStyle name="Percent 3 24 5" xfId="8884"/>
    <cellStyle name="Percent 3 24 5 2" xfId="8885"/>
    <cellStyle name="Percent 3 24 5 3" xfId="8886"/>
    <cellStyle name="Percent 3 24 6" xfId="8887"/>
    <cellStyle name="Percent 3 24 6 2" xfId="8888"/>
    <cellStyle name="Percent 3 24 6 3" xfId="8889"/>
    <cellStyle name="Percent 3 24 7" xfId="8890"/>
    <cellStyle name="Percent 3 25" xfId="8891"/>
    <cellStyle name="Percent 3 25 2" xfId="8892"/>
    <cellStyle name="Percent 3 25 2 2" xfId="8893"/>
    <cellStyle name="Percent 3 25 2 2 2" xfId="8894"/>
    <cellStyle name="Percent 3 25 2 2 3" xfId="8895"/>
    <cellStyle name="Percent 3 25 2 3" xfId="8896"/>
    <cellStyle name="Percent 3 25 2 4" xfId="8897"/>
    <cellStyle name="Percent 3 25 3" xfId="8898"/>
    <cellStyle name="Percent 3 25 3 2" xfId="8899"/>
    <cellStyle name="Percent 3 25 3 2 2" xfId="8900"/>
    <cellStyle name="Percent 3 25 3 2 3" xfId="8901"/>
    <cellStyle name="Percent 3 25 3 3" xfId="8902"/>
    <cellStyle name="Percent 3 25 3 4" xfId="8903"/>
    <cellStyle name="Percent 3 25 4" xfId="8904"/>
    <cellStyle name="Percent 3 25 4 2" xfId="8905"/>
    <cellStyle name="Percent 3 25 4 3" xfId="8906"/>
    <cellStyle name="Percent 3 25 5" xfId="8907"/>
    <cellStyle name="Percent 3 25 5 2" xfId="8908"/>
    <cellStyle name="Percent 3 25 5 3" xfId="8909"/>
    <cellStyle name="Percent 3 25 6" xfId="8910"/>
    <cellStyle name="Percent 3 25 6 2" xfId="8911"/>
    <cellStyle name="Percent 3 25 6 3" xfId="8912"/>
    <cellStyle name="Percent 3 25 7" xfId="8913"/>
    <cellStyle name="Percent 3 26" xfId="8914"/>
    <cellStyle name="Percent 3 26 2" xfId="8915"/>
    <cellStyle name="Percent 3 26 2 2" xfId="8916"/>
    <cellStyle name="Percent 3 26 2 2 2" xfId="8917"/>
    <cellStyle name="Percent 3 26 2 2 3" xfId="8918"/>
    <cellStyle name="Percent 3 26 2 3" xfId="8919"/>
    <cellStyle name="Percent 3 26 2 4" xfId="8920"/>
    <cellStyle name="Percent 3 26 3" xfId="8921"/>
    <cellStyle name="Percent 3 26 3 2" xfId="8922"/>
    <cellStyle name="Percent 3 26 3 2 2" xfId="8923"/>
    <cellStyle name="Percent 3 26 3 2 3" xfId="8924"/>
    <cellStyle name="Percent 3 26 3 3" xfId="8925"/>
    <cellStyle name="Percent 3 26 3 4" xfId="8926"/>
    <cellStyle name="Percent 3 26 4" xfId="8927"/>
    <cellStyle name="Percent 3 26 4 2" xfId="8928"/>
    <cellStyle name="Percent 3 26 4 3" xfId="8929"/>
    <cellStyle name="Percent 3 26 5" xfId="8930"/>
    <cellStyle name="Percent 3 26 5 2" xfId="8931"/>
    <cellStyle name="Percent 3 26 5 3" xfId="8932"/>
    <cellStyle name="Percent 3 26 6" xfId="8933"/>
    <cellStyle name="Percent 3 26 6 2" xfId="8934"/>
    <cellStyle name="Percent 3 26 6 3" xfId="8935"/>
    <cellStyle name="Percent 3 26 7" xfId="8936"/>
    <cellStyle name="Percent 3 27" xfId="8937"/>
    <cellStyle name="Percent 3 27 2" xfId="8938"/>
    <cellStyle name="Percent 3 27 2 2" xfId="8939"/>
    <cellStyle name="Percent 3 27 2 2 2" xfId="8940"/>
    <cellStyle name="Percent 3 27 2 2 3" xfId="8941"/>
    <cellStyle name="Percent 3 27 2 3" xfId="8942"/>
    <cellStyle name="Percent 3 27 2 4" xfId="8943"/>
    <cellStyle name="Percent 3 27 3" xfId="8944"/>
    <cellStyle name="Percent 3 27 3 2" xfId="8945"/>
    <cellStyle name="Percent 3 27 3 2 2" xfId="8946"/>
    <cellStyle name="Percent 3 27 3 2 3" xfId="8947"/>
    <cellStyle name="Percent 3 27 3 3" xfId="8948"/>
    <cellStyle name="Percent 3 27 3 4" xfId="8949"/>
    <cellStyle name="Percent 3 27 4" xfId="8950"/>
    <cellStyle name="Percent 3 27 4 2" xfId="8951"/>
    <cellStyle name="Percent 3 27 4 3" xfId="8952"/>
    <cellStyle name="Percent 3 27 5" xfId="8953"/>
    <cellStyle name="Percent 3 27 5 2" xfId="8954"/>
    <cellStyle name="Percent 3 27 5 3" xfId="8955"/>
    <cellStyle name="Percent 3 27 6" xfId="8956"/>
    <cellStyle name="Percent 3 27 6 2" xfId="8957"/>
    <cellStyle name="Percent 3 27 6 3" xfId="8958"/>
    <cellStyle name="Percent 3 27 7" xfId="8959"/>
    <cellStyle name="Percent 3 28" xfId="8960"/>
    <cellStyle name="Percent 3 28 2" xfId="8961"/>
    <cellStyle name="Percent 3 28 2 2" xfId="8962"/>
    <cellStyle name="Percent 3 28 2 2 2" xfId="8963"/>
    <cellStyle name="Percent 3 28 2 2 3" xfId="8964"/>
    <cellStyle name="Percent 3 28 2 3" xfId="8965"/>
    <cellStyle name="Percent 3 28 2 4" xfId="8966"/>
    <cellStyle name="Percent 3 28 3" xfId="8967"/>
    <cellStyle name="Percent 3 28 3 2" xfId="8968"/>
    <cellStyle name="Percent 3 28 3 2 2" xfId="8969"/>
    <cellStyle name="Percent 3 28 3 2 3" xfId="8970"/>
    <cellStyle name="Percent 3 28 3 3" xfId="8971"/>
    <cellStyle name="Percent 3 28 3 4" xfId="8972"/>
    <cellStyle name="Percent 3 28 4" xfId="8973"/>
    <cellStyle name="Percent 3 28 4 2" xfId="8974"/>
    <cellStyle name="Percent 3 28 4 3" xfId="8975"/>
    <cellStyle name="Percent 3 28 5" xfId="8976"/>
    <cellStyle name="Percent 3 28 5 2" xfId="8977"/>
    <cellStyle name="Percent 3 28 5 3" xfId="8978"/>
    <cellStyle name="Percent 3 28 6" xfId="8979"/>
    <cellStyle name="Percent 3 28 6 2" xfId="8980"/>
    <cellStyle name="Percent 3 28 6 3" xfId="8981"/>
    <cellStyle name="Percent 3 28 7" xfId="8982"/>
    <cellStyle name="Percent 3 29" xfId="8983"/>
    <cellStyle name="Percent 3 29 2" xfId="8984"/>
    <cellStyle name="Percent 3 29 2 2" xfId="8985"/>
    <cellStyle name="Percent 3 29 2 3" xfId="8986"/>
    <cellStyle name="Percent 3 29 3" xfId="8987"/>
    <cellStyle name="Percent 3 3" xfId="8988"/>
    <cellStyle name="Percent 3 3 10" xfId="8989"/>
    <cellStyle name="Percent 3 3 10 2" xfId="8990"/>
    <cellStyle name="Percent 3 3 10 2 2" xfId="8991"/>
    <cellStyle name="Percent 3 3 10 2 2 2" xfId="8992"/>
    <cellStyle name="Percent 3 3 10 2 2 3" xfId="8993"/>
    <cellStyle name="Percent 3 3 10 2 3" xfId="8994"/>
    <cellStyle name="Percent 3 3 10 2 4" xfId="8995"/>
    <cellStyle name="Percent 3 3 10 3" xfId="8996"/>
    <cellStyle name="Percent 3 3 10 3 2" xfId="8997"/>
    <cellStyle name="Percent 3 3 10 3 2 2" xfId="8998"/>
    <cellStyle name="Percent 3 3 10 3 2 3" xfId="8999"/>
    <cellStyle name="Percent 3 3 10 3 3" xfId="9000"/>
    <cellStyle name="Percent 3 3 10 3 4" xfId="9001"/>
    <cellStyle name="Percent 3 3 10 4" xfId="9002"/>
    <cellStyle name="Percent 3 3 10 4 2" xfId="9003"/>
    <cellStyle name="Percent 3 3 10 4 3" xfId="9004"/>
    <cellStyle name="Percent 3 3 10 5" xfId="9005"/>
    <cellStyle name="Percent 3 3 10 5 2" xfId="9006"/>
    <cellStyle name="Percent 3 3 10 5 3" xfId="9007"/>
    <cellStyle name="Percent 3 3 10 6" xfId="9008"/>
    <cellStyle name="Percent 3 3 10 6 2" xfId="9009"/>
    <cellStyle name="Percent 3 3 10 6 3" xfId="9010"/>
    <cellStyle name="Percent 3 3 10 7" xfId="9011"/>
    <cellStyle name="Percent 3 3 11" xfId="9012"/>
    <cellStyle name="Percent 3 3 11 2" xfId="9013"/>
    <cellStyle name="Percent 3 3 11 2 2" xfId="9014"/>
    <cellStyle name="Percent 3 3 11 2 2 2" xfId="9015"/>
    <cellStyle name="Percent 3 3 11 2 2 3" xfId="9016"/>
    <cellStyle name="Percent 3 3 11 2 3" xfId="9017"/>
    <cellStyle name="Percent 3 3 11 2 4" xfId="9018"/>
    <cellStyle name="Percent 3 3 11 3" xfId="9019"/>
    <cellStyle name="Percent 3 3 11 3 2" xfId="9020"/>
    <cellStyle name="Percent 3 3 11 3 2 2" xfId="9021"/>
    <cellStyle name="Percent 3 3 11 3 2 3" xfId="9022"/>
    <cellStyle name="Percent 3 3 11 3 3" xfId="9023"/>
    <cellStyle name="Percent 3 3 11 3 4" xfId="9024"/>
    <cellStyle name="Percent 3 3 11 4" xfId="9025"/>
    <cellStyle name="Percent 3 3 11 4 2" xfId="9026"/>
    <cellStyle name="Percent 3 3 11 4 3" xfId="9027"/>
    <cellStyle name="Percent 3 3 11 5" xfId="9028"/>
    <cellStyle name="Percent 3 3 11 5 2" xfId="9029"/>
    <cellStyle name="Percent 3 3 11 5 3" xfId="9030"/>
    <cellStyle name="Percent 3 3 11 6" xfId="9031"/>
    <cellStyle name="Percent 3 3 11 6 2" xfId="9032"/>
    <cellStyle name="Percent 3 3 11 6 3" xfId="9033"/>
    <cellStyle name="Percent 3 3 11 7" xfId="9034"/>
    <cellStyle name="Percent 3 3 12" xfId="9035"/>
    <cellStyle name="Percent 3 3 12 2" xfId="9036"/>
    <cellStyle name="Percent 3 3 12 2 2" xfId="9037"/>
    <cellStyle name="Percent 3 3 12 2 2 2" xfId="9038"/>
    <cellStyle name="Percent 3 3 12 2 2 3" xfId="9039"/>
    <cellStyle name="Percent 3 3 12 2 3" xfId="9040"/>
    <cellStyle name="Percent 3 3 12 2 4" xfId="9041"/>
    <cellStyle name="Percent 3 3 12 3" xfId="9042"/>
    <cellStyle name="Percent 3 3 12 3 2" xfId="9043"/>
    <cellStyle name="Percent 3 3 12 3 2 2" xfId="9044"/>
    <cellStyle name="Percent 3 3 12 3 2 3" xfId="9045"/>
    <cellStyle name="Percent 3 3 12 3 3" xfId="9046"/>
    <cellStyle name="Percent 3 3 12 3 4" xfId="9047"/>
    <cellStyle name="Percent 3 3 12 4" xfId="9048"/>
    <cellStyle name="Percent 3 3 12 4 2" xfId="9049"/>
    <cellStyle name="Percent 3 3 12 4 3" xfId="9050"/>
    <cellStyle name="Percent 3 3 12 5" xfId="9051"/>
    <cellStyle name="Percent 3 3 12 5 2" xfId="9052"/>
    <cellStyle name="Percent 3 3 12 5 3" xfId="9053"/>
    <cellStyle name="Percent 3 3 12 6" xfId="9054"/>
    <cellStyle name="Percent 3 3 12 6 2" xfId="9055"/>
    <cellStyle name="Percent 3 3 12 6 3" xfId="9056"/>
    <cellStyle name="Percent 3 3 12 7" xfId="9057"/>
    <cellStyle name="Percent 3 3 13" xfId="9058"/>
    <cellStyle name="Percent 3 3 13 2" xfId="9059"/>
    <cellStyle name="Percent 3 3 13 2 2" xfId="9060"/>
    <cellStyle name="Percent 3 3 13 2 2 2" xfId="9061"/>
    <cellStyle name="Percent 3 3 13 2 2 3" xfId="9062"/>
    <cellStyle name="Percent 3 3 13 2 3" xfId="9063"/>
    <cellStyle name="Percent 3 3 13 2 4" xfId="9064"/>
    <cellStyle name="Percent 3 3 13 3" xfId="9065"/>
    <cellStyle name="Percent 3 3 13 3 2" xfId="9066"/>
    <cellStyle name="Percent 3 3 13 3 2 2" xfId="9067"/>
    <cellStyle name="Percent 3 3 13 3 2 3" xfId="9068"/>
    <cellStyle name="Percent 3 3 13 3 3" xfId="9069"/>
    <cellStyle name="Percent 3 3 13 3 4" xfId="9070"/>
    <cellStyle name="Percent 3 3 13 4" xfId="9071"/>
    <cellStyle name="Percent 3 3 13 4 2" xfId="9072"/>
    <cellStyle name="Percent 3 3 13 4 3" xfId="9073"/>
    <cellStyle name="Percent 3 3 13 5" xfId="9074"/>
    <cellStyle name="Percent 3 3 13 5 2" xfId="9075"/>
    <cellStyle name="Percent 3 3 13 5 3" xfId="9076"/>
    <cellStyle name="Percent 3 3 13 6" xfId="9077"/>
    <cellStyle name="Percent 3 3 13 6 2" xfId="9078"/>
    <cellStyle name="Percent 3 3 13 6 3" xfId="9079"/>
    <cellStyle name="Percent 3 3 13 7" xfId="9080"/>
    <cellStyle name="Percent 3 3 14" xfId="9081"/>
    <cellStyle name="Percent 3 3 14 2" xfId="9082"/>
    <cellStyle name="Percent 3 3 14 2 2" xfId="9083"/>
    <cellStyle name="Percent 3 3 14 2 2 2" xfId="9084"/>
    <cellStyle name="Percent 3 3 14 2 2 3" xfId="9085"/>
    <cellStyle name="Percent 3 3 14 2 3" xfId="9086"/>
    <cellStyle name="Percent 3 3 14 2 4" xfId="9087"/>
    <cellStyle name="Percent 3 3 14 3" xfId="9088"/>
    <cellStyle name="Percent 3 3 14 3 2" xfId="9089"/>
    <cellStyle name="Percent 3 3 14 3 2 2" xfId="9090"/>
    <cellStyle name="Percent 3 3 14 3 2 3" xfId="9091"/>
    <cellStyle name="Percent 3 3 14 3 3" xfId="9092"/>
    <cellStyle name="Percent 3 3 14 3 4" xfId="9093"/>
    <cellStyle name="Percent 3 3 14 4" xfId="9094"/>
    <cellStyle name="Percent 3 3 14 4 2" xfId="9095"/>
    <cellStyle name="Percent 3 3 14 4 3" xfId="9096"/>
    <cellStyle name="Percent 3 3 14 5" xfId="9097"/>
    <cellStyle name="Percent 3 3 14 5 2" xfId="9098"/>
    <cellStyle name="Percent 3 3 14 5 3" xfId="9099"/>
    <cellStyle name="Percent 3 3 14 6" xfId="9100"/>
    <cellStyle name="Percent 3 3 14 6 2" xfId="9101"/>
    <cellStyle name="Percent 3 3 14 6 3" xfId="9102"/>
    <cellStyle name="Percent 3 3 14 7" xfId="9103"/>
    <cellStyle name="Percent 3 3 15" xfId="9104"/>
    <cellStyle name="Percent 3 3 15 2" xfId="9105"/>
    <cellStyle name="Percent 3 3 15 2 2" xfId="9106"/>
    <cellStyle name="Percent 3 3 15 2 2 2" xfId="9107"/>
    <cellStyle name="Percent 3 3 15 2 2 3" xfId="9108"/>
    <cellStyle name="Percent 3 3 15 2 3" xfId="9109"/>
    <cellStyle name="Percent 3 3 15 2 4" xfId="9110"/>
    <cellStyle name="Percent 3 3 15 3" xfId="9111"/>
    <cellStyle name="Percent 3 3 15 3 2" xfId="9112"/>
    <cellStyle name="Percent 3 3 15 3 2 2" xfId="9113"/>
    <cellStyle name="Percent 3 3 15 3 2 3" xfId="9114"/>
    <cellStyle name="Percent 3 3 15 3 3" xfId="9115"/>
    <cellStyle name="Percent 3 3 15 3 4" xfId="9116"/>
    <cellStyle name="Percent 3 3 15 4" xfId="9117"/>
    <cellStyle name="Percent 3 3 15 4 2" xfId="9118"/>
    <cellStyle name="Percent 3 3 15 4 3" xfId="9119"/>
    <cellStyle name="Percent 3 3 15 5" xfId="9120"/>
    <cellStyle name="Percent 3 3 15 5 2" xfId="9121"/>
    <cellStyle name="Percent 3 3 15 5 3" xfId="9122"/>
    <cellStyle name="Percent 3 3 15 6" xfId="9123"/>
    <cellStyle name="Percent 3 3 15 6 2" xfId="9124"/>
    <cellStyle name="Percent 3 3 15 6 3" xfId="9125"/>
    <cellStyle name="Percent 3 3 15 7" xfId="9126"/>
    <cellStyle name="Percent 3 3 16" xfId="9127"/>
    <cellStyle name="Percent 3 3 16 2" xfId="9128"/>
    <cellStyle name="Percent 3 3 16 2 2" xfId="9129"/>
    <cellStyle name="Percent 3 3 16 2 3" xfId="9130"/>
    <cellStyle name="Percent 3 3 16 3" xfId="9131"/>
    <cellStyle name="Percent 3 3 16 4" xfId="9132"/>
    <cellStyle name="Percent 3 3 17" xfId="9133"/>
    <cellStyle name="Percent 3 3 17 2" xfId="9134"/>
    <cellStyle name="Percent 3 3 17 2 2" xfId="9135"/>
    <cellStyle name="Percent 3 3 17 2 3" xfId="9136"/>
    <cellStyle name="Percent 3 3 17 3" xfId="9137"/>
    <cellStyle name="Percent 3 3 17 4" xfId="9138"/>
    <cellStyle name="Percent 3 3 18" xfId="9139"/>
    <cellStyle name="Percent 3 3 18 2" xfId="9140"/>
    <cellStyle name="Percent 3 3 18 3" xfId="9141"/>
    <cellStyle name="Percent 3 3 19" xfId="9142"/>
    <cellStyle name="Percent 3 3 19 2" xfId="9143"/>
    <cellStyle name="Percent 3 3 19 3" xfId="9144"/>
    <cellStyle name="Percent 3 3 2" xfId="9145"/>
    <cellStyle name="Percent 3 3 2 2" xfId="9146"/>
    <cellStyle name="Percent 3 3 2 2 2" xfId="9147"/>
    <cellStyle name="Percent 3 3 2 2 2 2" xfId="9148"/>
    <cellStyle name="Percent 3 3 2 2 2 3" xfId="9149"/>
    <cellStyle name="Percent 3 3 2 2 3" xfId="9150"/>
    <cellStyle name="Percent 3 3 2 2 4" xfId="9151"/>
    <cellStyle name="Percent 3 3 2 3" xfId="9152"/>
    <cellStyle name="Percent 3 3 2 3 2" xfId="9153"/>
    <cellStyle name="Percent 3 3 2 3 2 2" xfId="9154"/>
    <cellStyle name="Percent 3 3 2 3 2 3" xfId="9155"/>
    <cellStyle name="Percent 3 3 2 3 3" xfId="9156"/>
    <cellStyle name="Percent 3 3 2 3 4" xfId="9157"/>
    <cellStyle name="Percent 3 3 2 4" xfId="9158"/>
    <cellStyle name="Percent 3 3 2 4 2" xfId="9159"/>
    <cellStyle name="Percent 3 3 2 4 3" xfId="9160"/>
    <cellStyle name="Percent 3 3 2 5" xfId="9161"/>
    <cellStyle name="Percent 3 3 2 5 2" xfId="9162"/>
    <cellStyle name="Percent 3 3 2 5 3" xfId="9163"/>
    <cellStyle name="Percent 3 3 2 6" xfId="9164"/>
    <cellStyle name="Percent 3 3 2 6 2" xfId="9165"/>
    <cellStyle name="Percent 3 3 2 6 3" xfId="9166"/>
    <cellStyle name="Percent 3 3 2 7" xfId="9167"/>
    <cellStyle name="Percent 3 3 20" xfId="9168"/>
    <cellStyle name="Percent 3 3 20 2" xfId="9169"/>
    <cellStyle name="Percent 3 3 20 3" xfId="9170"/>
    <cellStyle name="Percent 3 3 21" xfId="9171"/>
    <cellStyle name="Percent 3 3 3" xfId="9172"/>
    <cellStyle name="Percent 3 3 3 2" xfId="9173"/>
    <cellStyle name="Percent 3 3 3 2 2" xfId="9174"/>
    <cellStyle name="Percent 3 3 3 2 2 2" xfId="9175"/>
    <cellStyle name="Percent 3 3 3 2 2 3" xfId="9176"/>
    <cellStyle name="Percent 3 3 3 2 3" xfId="9177"/>
    <cellStyle name="Percent 3 3 3 2 3 2" xfId="9178"/>
    <cellStyle name="Percent 3 3 3 2 3 3" xfId="9179"/>
    <cellStyle name="Percent 3 3 3 2 4" xfId="9180"/>
    <cellStyle name="Percent 3 3 3 2 4 2" xfId="9181"/>
    <cellStyle name="Percent 3 3 3 2 4 3" xfId="9182"/>
    <cellStyle name="Percent 3 3 3 2 5" xfId="9183"/>
    <cellStyle name="Percent 3 3 3 3" xfId="9184"/>
    <cellStyle name="Percent 3 3 3 3 2" xfId="9185"/>
    <cellStyle name="Percent 3 3 3 3 2 2" xfId="9186"/>
    <cellStyle name="Percent 3 3 3 3 2 2 2" xfId="9187"/>
    <cellStyle name="Percent 3 3 3 3 2 2 3" xfId="9188"/>
    <cellStyle name="Percent 3 3 3 3 2 3" xfId="9189"/>
    <cellStyle name="Percent 3 3 3 3 3" xfId="9190"/>
    <cellStyle name="Percent 3 3 3 3 3 2" xfId="9191"/>
    <cellStyle name="Percent 3 3 3 3 3 2 2" xfId="9192"/>
    <cellStyle name="Percent 3 3 3 3 3 2 3" xfId="9193"/>
    <cellStyle name="Percent 3 3 3 3 3 3" xfId="9194"/>
    <cellStyle name="Percent 3 3 3 3 4" xfId="9195"/>
    <cellStyle name="Percent 3 3 3 3 4 2" xfId="9196"/>
    <cellStyle name="Percent 3 3 3 3 4 2 2" xfId="9197"/>
    <cellStyle name="Percent 3 3 3 3 4 3" xfId="9198"/>
    <cellStyle name="Percent 3 3 3 3 4 3 2" xfId="9199"/>
    <cellStyle name="Percent 3 3 3 3 4 3 3" xfId="9200"/>
    <cellStyle name="Percent 3 3 3 3 4 4" xfId="9201"/>
    <cellStyle name="Percent 3 3 3 3 5" xfId="9202"/>
    <cellStyle name="Percent 3 3 3 3 5 2" xfId="9203"/>
    <cellStyle name="Percent 3 3 3 3 5 3" xfId="9204"/>
    <cellStyle name="Percent 3 3 3 3 6" xfId="9205"/>
    <cellStyle name="Percent 3 3 3 3 6 2" xfId="9206"/>
    <cellStyle name="Percent 3 3 3 3 6 3" xfId="9207"/>
    <cellStyle name="Percent 3 3 3 3 7" xfId="9208"/>
    <cellStyle name="Percent 3 3 3 3 7 2" xfId="9209"/>
    <cellStyle name="Percent 3 3 3 3 7 3" xfId="9210"/>
    <cellStyle name="Percent 3 3 3 3 8" xfId="9211"/>
    <cellStyle name="Percent 3 3 3 4" xfId="9212"/>
    <cellStyle name="Percent 3 3 3 4 2" xfId="9213"/>
    <cellStyle name="Percent 3 3 3 4 3" xfId="9214"/>
    <cellStyle name="Percent 3 3 3 5" xfId="9215"/>
    <cellStyle name="Percent 3 3 3 5 2" xfId="9216"/>
    <cellStyle name="Percent 3 3 3 5 3" xfId="9217"/>
    <cellStyle name="Percent 3 3 3 6" xfId="9218"/>
    <cellStyle name="Percent 3 3 3 6 2" xfId="9219"/>
    <cellStyle name="Percent 3 3 3 6 3" xfId="9220"/>
    <cellStyle name="Percent 3 3 3 7" xfId="9221"/>
    <cellStyle name="Percent 3 3 4" xfId="9222"/>
    <cellStyle name="Percent 3 3 4 2" xfId="9223"/>
    <cellStyle name="Percent 3 3 4 2 2" xfId="9224"/>
    <cellStyle name="Percent 3 3 4 2 2 2" xfId="9225"/>
    <cellStyle name="Percent 3 3 4 2 2 3" xfId="9226"/>
    <cellStyle name="Percent 3 3 4 2 3" xfId="9227"/>
    <cellStyle name="Percent 3 3 4 2 3 2" xfId="9228"/>
    <cellStyle name="Percent 3 3 4 2 3 3" xfId="9229"/>
    <cellStyle name="Percent 3 3 4 2 4" xfId="9230"/>
    <cellStyle name="Percent 3 3 4 2 4 2" xfId="9231"/>
    <cellStyle name="Percent 3 3 4 2 4 3" xfId="9232"/>
    <cellStyle name="Percent 3 3 4 2 5" xfId="9233"/>
    <cellStyle name="Percent 3 3 4 3" xfId="9234"/>
    <cellStyle name="Percent 3 3 4 3 2" xfId="9235"/>
    <cellStyle name="Percent 3 3 4 3 2 2" xfId="9236"/>
    <cellStyle name="Percent 3 3 4 3 2 3" xfId="9237"/>
    <cellStyle name="Percent 3 3 4 3 3" xfId="9238"/>
    <cellStyle name="Percent 3 3 4 3 4" xfId="9239"/>
    <cellStyle name="Percent 3 3 4 4" xfId="9240"/>
    <cellStyle name="Percent 3 3 4 4 2" xfId="9241"/>
    <cellStyle name="Percent 3 3 4 4 3" xfId="9242"/>
    <cellStyle name="Percent 3 3 4 5" xfId="9243"/>
    <cellStyle name="Percent 3 3 4 5 2" xfId="9244"/>
    <cellStyle name="Percent 3 3 4 5 3" xfId="9245"/>
    <cellStyle name="Percent 3 3 4 6" xfId="9246"/>
    <cellStyle name="Percent 3 3 4 6 2" xfId="9247"/>
    <cellStyle name="Percent 3 3 4 6 3" xfId="9248"/>
    <cellStyle name="Percent 3 3 4 7" xfId="9249"/>
    <cellStyle name="Percent 3 3 5" xfId="9250"/>
    <cellStyle name="Percent 3 3 5 2" xfId="9251"/>
    <cellStyle name="Percent 3 3 5 2 2" xfId="9252"/>
    <cellStyle name="Percent 3 3 5 2 2 2" xfId="9253"/>
    <cellStyle name="Percent 3 3 5 2 2 2 2" xfId="9254"/>
    <cellStyle name="Percent 3 3 5 2 2 2 3" xfId="9255"/>
    <cellStyle name="Percent 3 3 5 2 2 3" xfId="9256"/>
    <cellStyle name="Percent 3 3 5 2 2 4" xfId="9257"/>
    <cellStyle name="Percent 3 3 5 2 3" xfId="9258"/>
    <cellStyle name="Percent 3 3 5 2 3 2" xfId="9259"/>
    <cellStyle name="Percent 3 3 5 2 3 2 2" xfId="9260"/>
    <cellStyle name="Percent 3 3 5 2 3 2 3" xfId="9261"/>
    <cellStyle name="Percent 3 3 5 2 3 3" xfId="9262"/>
    <cellStyle name="Percent 3 3 5 2 3 4" xfId="9263"/>
    <cellStyle name="Percent 3 3 5 2 4" xfId="9264"/>
    <cellStyle name="Percent 3 3 5 2 4 2" xfId="9265"/>
    <cellStyle name="Percent 3 3 5 2 4 3" xfId="9266"/>
    <cellStyle name="Percent 3 3 5 2 5" xfId="9267"/>
    <cellStyle name="Percent 3 3 5 2 6" xfId="9268"/>
    <cellStyle name="Percent 3 3 5 3" xfId="9269"/>
    <cellStyle name="Percent 3 3 5 3 2" xfId="9270"/>
    <cellStyle name="Percent 3 3 5 3 2 2" xfId="9271"/>
    <cellStyle name="Percent 3 3 5 3 2 2 2" xfId="9272"/>
    <cellStyle name="Percent 3 3 5 3 2 2 3" xfId="9273"/>
    <cellStyle name="Percent 3 3 5 3 2 3" xfId="9274"/>
    <cellStyle name="Percent 3 3 5 3 2 4" xfId="9275"/>
    <cellStyle name="Percent 3 3 5 3 3" xfId="9276"/>
    <cellStyle name="Percent 3 3 5 3 3 2" xfId="9277"/>
    <cellStyle name="Percent 3 3 5 3 3 2 2" xfId="9278"/>
    <cellStyle name="Percent 3 3 5 3 3 2 3" xfId="9279"/>
    <cellStyle name="Percent 3 3 5 3 3 3" xfId="9280"/>
    <cellStyle name="Percent 3 3 5 3 3 4" xfId="9281"/>
    <cellStyle name="Percent 3 3 5 3 4" xfId="9282"/>
    <cellStyle name="Percent 3 3 5 3 4 2" xfId="9283"/>
    <cellStyle name="Percent 3 3 5 3 4 3" xfId="9284"/>
    <cellStyle name="Percent 3 3 5 3 5" xfId="9285"/>
    <cellStyle name="Percent 3 3 5 3 6" xfId="9286"/>
    <cellStyle name="Percent 3 3 5 4" xfId="9287"/>
    <cellStyle name="Percent 3 3 5 4 2" xfId="9288"/>
    <cellStyle name="Percent 3 3 5 4 2 2" xfId="9289"/>
    <cellStyle name="Percent 3 3 5 4 2 3" xfId="9290"/>
    <cellStyle name="Percent 3 3 5 4 3" xfId="9291"/>
    <cellStyle name="Percent 3 3 5 4 4" xfId="9292"/>
    <cellStyle name="Percent 3 3 5 5" xfId="9293"/>
    <cellStyle name="Percent 3 3 5 5 2" xfId="9294"/>
    <cellStyle name="Percent 3 3 5 5 2 2" xfId="9295"/>
    <cellStyle name="Percent 3 3 5 5 2 3" xfId="9296"/>
    <cellStyle name="Percent 3 3 5 5 3" xfId="9297"/>
    <cellStyle name="Percent 3 3 5 5 4" xfId="9298"/>
    <cellStyle name="Percent 3 3 5 6" xfId="9299"/>
    <cellStyle name="Percent 3 3 5 6 2" xfId="9300"/>
    <cellStyle name="Percent 3 3 5 6 3" xfId="9301"/>
    <cellStyle name="Percent 3 3 5 7" xfId="9302"/>
    <cellStyle name="Percent 3 3 5 7 2" xfId="9303"/>
    <cellStyle name="Percent 3 3 5 7 3" xfId="9304"/>
    <cellStyle name="Percent 3 3 5 8" xfId="9305"/>
    <cellStyle name="Percent 3 3 5 8 2" xfId="9306"/>
    <cellStyle name="Percent 3 3 5 8 3" xfId="9307"/>
    <cellStyle name="Percent 3 3 5 9" xfId="9308"/>
    <cellStyle name="Percent 3 3 6" xfId="9309"/>
    <cellStyle name="Percent 3 3 6 2" xfId="9310"/>
    <cellStyle name="Percent 3 3 6 2 2" xfId="9311"/>
    <cellStyle name="Percent 3 3 6 2 2 2" xfId="9312"/>
    <cellStyle name="Percent 3 3 6 2 2 2 2" xfId="9313"/>
    <cellStyle name="Percent 3 3 6 2 2 2 3" xfId="9314"/>
    <cellStyle name="Percent 3 3 6 2 2 3" xfId="9315"/>
    <cellStyle name="Percent 3 3 6 2 2 4" xfId="9316"/>
    <cellStyle name="Percent 3 3 6 2 3" xfId="9317"/>
    <cellStyle name="Percent 3 3 6 2 3 2" xfId="9318"/>
    <cellStyle name="Percent 3 3 6 2 3 2 2" xfId="9319"/>
    <cellStyle name="Percent 3 3 6 2 3 2 3" xfId="9320"/>
    <cellStyle name="Percent 3 3 6 2 3 3" xfId="9321"/>
    <cellStyle name="Percent 3 3 6 2 3 4" xfId="9322"/>
    <cellStyle name="Percent 3 3 6 2 4" xfId="9323"/>
    <cellStyle name="Percent 3 3 6 2 4 2" xfId="9324"/>
    <cellStyle name="Percent 3 3 6 2 4 3" xfId="9325"/>
    <cellStyle name="Percent 3 3 6 2 5" xfId="9326"/>
    <cellStyle name="Percent 3 3 6 2 5 2" xfId="9327"/>
    <cellStyle name="Percent 3 3 6 2 5 3" xfId="9328"/>
    <cellStyle name="Percent 3 3 6 2 6" xfId="9329"/>
    <cellStyle name="Percent 3 3 6 3" xfId="9330"/>
    <cellStyle name="Percent 3 3 6 3 2" xfId="9331"/>
    <cellStyle name="Percent 3 3 6 3 2 2" xfId="9332"/>
    <cellStyle name="Percent 3 3 6 3 2 2 2" xfId="9333"/>
    <cellStyle name="Percent 3 3 6 3 2 2 3" xfId="9334"/>
    <cellStyle name="Percent 3 3 6 3 2 3" xfId="9335"/>
    <cellStyle name="Percent 3 3 6 3 2 4" xfId="9336"/>
    <cellStyle name="Percent 3 3 6 3 3" xfId="9337"/>
    <cellStyle name="Percent 3 3 6 3 3 2" xfId="9338"/>
    <cellStyle name="Percent 3 3 6 3 3 2 2" xfId="9339"/>
    <cellStyle name="Percent 3 3 6 3 3 2 3" xfId="9340"/>
    <cellStyle name="Percent 3 3 6 3 3 3" xfId="9341"/>
    <cellStyle name="Percent 3 3 6 3 3 4" xfId="9342"/>
    <cellStyle name="Percent 3 3 6 3 4" xfId="9343"/>
    <cellStyle name="Percent 3 3 6 3 4 2" xfId="9344"/>
    <cellStyle name="Percent 3 3 6 3 4 3" xfId="9345"/>
    <cellStyle name="Percent 3 3 6 3 5" xfId="9346"/>
    <cellStyle name="Percent 3 3 6 3 6" xfId="9347"/>
    <cellStyle name="Percent 3 3 6 4" xfId="9348"/>
    <cellStyle name="Percent 3 3 6 4 2" xfId="9349"/>
    <cellStyle name="Percent 3 3 6 4 2 2" xfId="9350"/>
    <cellStyle name="Percent 3 3 6 4 2 3" xfId="9351"/>
    <cellStyle name="Percent 3 3 6 4 3" xfId="9352"/>
    <cellStyle name="Percent 3 3 6 4 4" xfId="9353"/>
    <cellStyle name="Percent 3 3 6 5" xfId="9354"/>
    <cellStyle name="Percent 3 3 6 5 2" xfId="9355"/>
    <cellStyle name="Percent 3 3 6 5 2 2" xfId="9356"/>
    <cellStyle name="Percent 3 3 6 5 2 3" xfId="9357"/>
    <cellStyle name="Percent 3 3 6 5 3" xfId="9358"/>
    <cellStyle name="Percent 3 3 6 5 4" xfId="9359"/>
    <cellStyle name="Percent 3 3 6 6" xfId="9360"/>
    <cellStyle name="Percent 3 3 6 6 2" xfId="9361"/>
    <cellStyle name="Percent 3 3 6 6 3" xfId="9362"/>
    <cellStyle name="Percent 3 3 6 7" xfId="9363"/>
    <cellStyle name="Percent 3 3 6 7 2" xfId="9364"/>
    <cellStyle name="Percent 3 3 6 7 3" xfId="9365"/>
    <cellStyle name="Percent 3 3 6 8" xfId="9366"/>
    <cellStyle name="Percent 3 3 6 8 2" xfId="9367"/>
    <cellStyle name="Percent 3 3 6 8 3" xfId="9368"/>
    <cellStyle name="Percent 3 3 6 9" xfId="9369"/>
    <cellStyle name="Percent 3 3 7" xfId="9370"/>
    <cellStyle name="Percent 3 3 7 2" xfId="9371"/>
    <cellStyle name="Percent 3 3 7 2 2" xfId="9372"/>
    <cellStyle name="Percent 3 3 7 2 2 2" xfId="9373"/>
    <cellStyle name="Percent 3 3 7 2 2 2 2" xfId="9374"/>
    <cellStyle name="Percent 3 3 7 2 2 2 3" xfId="9375"/>
    <cellStyle name="Percent 3 3 7 2 2 3" xfId="9376"/>
    <cellStyle name="Percent 3 3 7 2 2 4" xfId="9377"/>
    <cellStyle name="Percent 3 3 7 2 3" xfId="9378"/>
    <cellStyle name="Percent 3 3 7 2 3 2" xfId="9379"/>
    <cellStyle name="Percent 3 3 7 2 3 2 2" xfId="9380"/>
    <cellStyle name="Percent 3 3 7 2 3 2 3" xfId="9381"/>
    <cellStyle name="Percent 3 3 7 2 3 3" xfId="9382"/>
    <cellStyle name="Percent 3 3 7 2 3 4" xfId="9383"/>
    <cellStyle name="Percent 3 3 7 2 4" xfId="9384"/>
    <cellStyle name="Percent 3 3 7 2 4 2" xfId="9385"/>
    <cellStyle name="Percent 3 3 7 2 4 3" xfId="9386"/>
    <cellStyle name="Percent 3 3 7 2 5" xfId="9387"/>
    <cellStyle name="Percent 3 3 7 2 6" xfId="9388"/>
    <cellStyle name="Percent 3 3 7 3" xfId="9389"/>
    <cellStyle name="Percent 3 3 7 3 2" xfId="9390"/>
    <cellStyle name="Percent 3 3 7 3 2 2" xfId="9391"/>
    <cellStyle name="Percent 3 3 7 3 2 2 2" xfId="9392"/>
    <cellStyle name="Percent 3 3 7 3 2 2 3" xfId="9393"/>
    <cellStyle name="Percent 3 3 7 3 2 3" xfId="9394"/>
    <cellStyle name="Percent 3 3 7 3 2 4" xfId="9395"/>
    <cellStyle name="Percent 3 3 7 3 3" xfId="9396"/>
    <cellStyle name="Percent 3 3 7 3 3 2" xfId="9397"/>
    <cellStyle name="Percent 3 3 7 3 3 2 2" xfId="9398"/>
    <cellStyle name="Percent 3 3 7 3 3 2 3" xfId="9399"/>
    <cellStyle name="Percent 3 3 7 3 3 3" xfId="9400"/>
    <cellStyle name="Percent 3 3 7 3 3 4" xfId="9401"/>
    <cellStyle name="Percent 3 3 7 3 4" xfId="9402"/>
    <cellStyle name="Percent 3 3 7 3 4 2" xfId="9403"/>
    <cellStyle name="Percent 3 3 7 3 4 3" xfId="9404"/>
    <cellStyle name="Percent 3 3 7 3 5" xfId="9405"/>
    <cellStyle name="Percent 3 3 7 3 6" xfId="9406"/>
    <cellStyle name="Percent 3 3 7 4" xfId="9407"/>
    <cellStyle name="Percent 3 3 7 4 2" xfId="9408"/>
    <cellStyle name="Percent 3 3 7 4 2 2" xfId="9409"/>
    <cellStyle name="Percent 3 3 7 4 2 3" xfId="9410"/>
    <cellStyle name="Percent 3 3 7 4 3" xfId="9411"/>
    <cellStyle name="Percent 3 3 7 4 4" xfId="9412"/>
    <cellStyle name="Percent 3 3 7 5" xfId="9413"/>
    <cellStyle name="Percent 3 3 7 5 2" xfId="9414"/>
    <cellStyle name="Percent 3 3 7 5 2 2" xfId="9415"/>
    <cellStyle name="Percent 3 3 7 5 2 3" xfId="9416"/>
    <cellStyle name="Percent 3 3 7 5 3" xfId="9417"/>
    <cellStyle name="Percent 3 3 7 5 4" xfId="9418"/>
    <cellStyle name="Percent 3 3 7 6" xfId="9419"/>
    <cellStyle name="Percent 3 3 7 6 2" xfId="9420"/>
    <cellStyle name="Percent 3 3 7 6 3" xfId="9421"/>
    <cellStyle name="Percent 3 3 7 7" xfId="9422"/>
    <cellStyle name="Percent 3 3 7 7 2" xfId="9423"/>
    <cellStyle name="Percent 3 3 7 7 3" xfId="9424"/>
    <cellStyle name="Percent 3 3 7 8" xfId="9425"/>
    <cellStyle name="Percent 3 3 7 8 2" xfId="9426"/>
    <cellStyle name="Percent 3 3 7 8 3" xfId="9427"/>
    <cellStyle name="Percent 3 3 7 9" xfId="9428"/>
    <cellStyle name="Percent 3 3 8" xfId="9429"/>
    <cellStyle name="Percent 3 3 8 2" xfId="9430"/>
    <cellStyle name="Percent 3 3 8 2 2" xfId="9431"/>
    <cellStyle name="Percent 3 3 8 2 2 2" xfId="9432"/>
    <cellStyle name="Percent 3 3 8 2 2 2 2" xfId="9433"/>
    <cellStyle name="Percent 3 3 8 2 2 2 3" xfId="9434"/>
    <cellStyle name="Percent 3 3 8 2 2 3" xfId="9435"/>
    <cellStyle name="Percent 3 3 8 2 2 4" xfId="9436"/>
    <cellStyle name="Percent 3 3 8 2 3" xfId="9437"/>
    <cellStyle name="Percent 3 3 8 2 3 2" xfId="9438"/>
    <cellStyle name="Percent 3 3 8 2 3 2 2" xfId="9439"/>
    <cellStyle name="Percent 3 3 8 2 3 2 3" xfId="9440"/>
    <cellStyle name="Percent 3 3 8 2 3 3" xfId="9441"/>
    <cellStyle name="Percent 3 3 8 2 3 4" xfId="9442"/>
    <cellStyle name="Percent 3 3 8 2 4" xfId="9443"/>
    <cellStyle name="Percent 3 3 8 2 4 2" xfId="9444"/>
    <cellStyle name="Percent 3 3 8 2 4 3" xfId="9445"/>
    <cellStyle name="Percent 3 3 8 2 5" xfId="9446"/>
    <cellStyle name="Percent 3 3 8 2 6" xfId="9447"/>
    <cellStyle name="Percent 3 3 8 3" xfId="9448"/>
    <cellStyle name="Percent 3 3 8 3 2" xfId="9449"/>
    <cellStyle name="Percent 3 3 8 3 2 2" xfId="9450"/>
    <cellStyle name="Percent 3 3 8 3 2 2 2" xfId="9451"/>
    <cellStyle name="Percent 3 3 8 3 2 2 3" xfId="9452"/>
    <cellStyle name="Percent 3 3 8 3 2 3" xfId="9453"/>
    <cellStyle name="Percent 3 3 8 3 2 4" xfId="9454"/>
    <cellStyle name="Percent 3 3 8 3 3" xfId="9455"/>
    <cellStyle name="Percent 3 3 8 3 3 2" xfId="9456"/>
    <cellStyle name="Percent 3 3 8 3 3 2 2" xfId="9457"/>
    <cellStyle name="Percent 3 3 8 3 3 2 3" xfId="9458"/>
    <cellStyle name="Percent 3 3 8 3 3 3" xfId="9459"/>
    <cellStyle name="Percent 3 3 8 3 3 4" xfId="9460"/>
    <cellStyle name="Percent 3 3 8 3 4" xfId="9461"/>
    <cellStyle name="Percent 3 3 8 3 4 2" xfId="9462"/>
    <cellStyle name="Percent 3 3 8 3 4 3" xfId="9463"/>
    <cellStyle name="Percent 3 3 8 3 5" xfId="9464"/>
    <cellStyle name="Percent 3 3 8 3 6" xfId="9465"/>
    <cellStyle name="Percent 3 3 8 4" xfId="9466"/>
    <cellStyle name="Percent 3 3 8 4 2" xfId="9467"/>
    <cellStyle name="Percent 3 3 8 4 2 2" xfId="9468"/>
    <cellStyle name="Percent 3 3 8 4 2 3" xfId="9469"/>
    <cellStyle name="Percent 3 3 8 4 3" xfId="9470"/>
    <cellStyle name="Percent 3 3 8 4 4" xfId="9471"/>
    <cellStyle name="Percent 3 3 8 5" xfId="9472"/>
    <cellStyle name="Percent 3 3 8 5 2" xfId="9473"/>
    <cellStyle name="Percent 3 3 8 5 2 2" xfId="9474"/>
    <cellStyle name="Percent 3 3 8 5 2 3" xfId="9475"/>
    <cellStyle name="Percent 3 3 8 5 3" xfId="9476"/>
    <cellStyle name="Percent 3 3 8 5 4" xfId="9477"/>
    <cellStyle name="Percent 3 3 8 6" xfId="9478"/>
    <cellStyle name="Percent 3 3 8 6 2" xfId="9479"/>
    <cellStyle name="Percent 3 3 8 6 3" xfId="9480"/>
    <cellStyle name="Percent 3 3 8 7" xfId="9481"/>
    <cellStyle name="Percent 3 3 8 7 2" xfId="9482"/>
    <cellStyle name="Percent 3 3 8 7 3" xfId="9483"/>
    <cellStyle name="Percent 3 3 8 8" xfId="9484"/>
    <cellStyle name="Percent 3 3 8 8 2" xfId="9485"/>
    <cellStyle name="Percent 3 3 8 8 3" xfId="9486"/>
    <cellStyle name="Percent 3 3 8 9" xfId="9487"/>
    <cellStyle name="Percent 3 3 9" xfId="9488"/>
    <cellStyle name="Percent 3 3 9 2" xfId="9489"/>
    <cellStyle name="Percent 3 3 9 2 2" xfId="9490"/>
    <cellStyle name="Percent 3 3 9 2 2 2" xfId="9491"/>
    <cellStyle name="Percent 3 3 9 2 2 2 2" xfId="9492"/>
    <cellStyle name="Percent 3 3 9 2 2 2 3" xfId="9493"/>
    <cellStyle name="Percent 3 3 9 2 2 3" xfId="9494"/>
    <cellStyle name="Percent 3 3 9 2 2 4" xfId="9495"/>
    <cellStyle name="Percent 3 3 9 2 3" xfId="9496"/>
    <cellStyle name="Percent 3 3 9 2 3 2" xfId="9497"/>
    <cellStyle name="Percent 3 3 9 2 3 2 2" xfId="9498"/>
    <cellStyle name="Percent 3 3 9 2 3 2 3" xfId="9499"/>
    <cellStyle name="Percent 3 3 9 2 3 3" xfId="9500"/>
    <cellStyle name="Percent 3 3 9 2 3 4" xfId="9501"/>
    <cellStyle name="Percent 3 3 9 2 4" xfId="9502"/>
    <cellStyle name="Percent 3 3 9 2 4 2" xfId="9503"/>
    <cellStyle name="Percent 3 3 9 2 4 3" xfId="9504"/>
    <cellStyle name="Percent 3 3 9 2 5" xfId="9505"/>
    <cellStyle name="Percent 3 3 9 2 6" xfId="9506"/>
    <cellStyle name="Percent 3 3 9 3" xfId="9507"/>
    <cellStyle name="Percent 3 3 9 3 2" xfId="9508"/>
    <cellStyle name="Percent 3 3 9 3 2 2" xfId="9509"/>
    <cellStyle name="Percent 3 3 9 3 2 2 2" xfId="9510"/>
    <cellStyle name="Percent 3 3 9 3 2 2 3" xfId="9511"/>
    <cellStyle name="Percent 3 3 9 3 2 3" xfId="9512"/>
    <cellStyle name="Percent 3 3 9 3 2 4" xfId="9513"/>
    <cellStyle name="Percent 3 3 9 3 3" xfId="9514"/>
    <cellStyle name="Percent 3 3 9 3 3 2" xfId="9515"/>
    <cellStyle name="Percent 3 3 9 3 3 2 2" xfId="9516"/>
    <cellStyle name="Percent 3 3 9 3 3 2 3" xfId="9517"/>
    <cellStyle name="Percent 3 3 9 3 3 3" xfId="9518"/>
    <cellStyle name="Percent 3 3 9 3 3 4" xfId="9519"/>
    <cellStyle name="Percent 3 3 9 3 4" xfId="9520"/>
    <cellStyle name="Percent 3 3 9 3 4 2" xfId="9521"/>
    <cellStyle name="Percent 3 3 9 3 4 3" xfId="9522"/>
    <cellStyle name="Percent 3 3 9 3 5" xfId="9523"/>
    <cellStyle name="Percent 3 3 9 3 6" xfId="9524"/>
    <cellStyle name="Percent 3 3 9 4" xfId="9525"/>
    <cellStyle name="Percent 3 3 9 4 2" xfId="9526"/>
    <cellStyle name="Percent 3 3 9 4 2 2" xfId="9527"/>
    <cellStyle name="Percent 3 3 9 4 2 3" xfId="9528"/>
    <cellStyle name="Percent 3 3 9 4 3" xfId="9529"/>
    <cellStyle name="Percent 3 3 9 4 4" xfId="9530"/>
    <cellStyle name="Percent 3 3 9 5" xfId="9531"/>
    <cellStyle name="Percent 3 3 9 5 2" xfId="9532"/>
    <cellStyle name="Percent 3 3 9 5 2 2" xfId="9533"/>
    <cellStyle name="Percent 3 3 9 5 2 3" xfId="9534"/>
    <cellStyle name="Percent 3 3 9 5 3" xfId="9535"/>
    <cellStyle name="Percent 3 3 9 5 4" xfId="9536"/>
    <cellStyle name="Percent 3 3 9 6" xfId="9537"/>
    <cellStyle name="Percent 3 3 9 6 2" xfId="9538"/>
    <cellStyle name="Percent 3 3 9 6 3" xfId="9539"/>
    <cellStyle name="Percent 3 3 9 7" xfId="9540"/>
    <cellStyle name="Percent 3 3 9 7 2" xfId="9541"/>
    <cellStyle name="Percent 3 3 9 7 3" xfId="9542"/>
    <cellStyle name="Percent 3 3 9 8" xfId="9543"/>
    <cellStyle name="Percent 3 3 9 8 2" xfId="9544"/>
    <cellStyle name="Percent 3 3 9 8 3" xfId="9545"/>
    <cellStyle name="Percent 3 3 9 9" xfId="9546"/>
    <cellStyle name="Percent 3 30" xfId="9547"/>
    <cellStyle name="Percent 3 30 2" xfId="9548"/>
    <cellStyle name="Percent 3 31" xfId="9549"/>
    <cellStyle name="Percent 3 31 2" xfId="9550"/>
    <cellStyle name="Percent 3 31 3" xfId="9551"/>
    <cellStyle name="Percent 3 4" xfId="9552"/>
    <cellStyle name="Percent 3 4 10" xfId="9553"/>
    <cellStyle name="Percent 3 4 10 2" xfId="9554"/>
    <cellStyle name="Percent 3 4 10 2 2" xfId="9555"/>
    <cellStyle name="Percent 3 4 10 2 2 2" xfId="9556"/>
    <cellStyle name="Percent 3 4 10 2 2 2 2" xfId="9557"/>
    <cellStyle name="Percent 3 4 10 2 2 2 3" xfId="9558"/>
    <cellStyle name="Percent 3 4 10 2 2 3" xfId="9559"/>
    <cellStyle name="Percent 3 4 10 2 2 4" xfId="9560"/>
    <cellStyle name="Percent 3 4 10 2 3" xfId="9561"/>
    <cellStyle name="Percent 3 4 10 2 3 2" xfId="9562"/>
    <cellStyle name="Percent 3 4 10 2 3 2 2" xfId="9563"/>
    <cellStyle name="Percent 3 4 10 2 3 2 3" xfId="9564"/>
    <cellStyle name="Percent 3 4 10 2 3 3" xfId="9565"/>
    <cellStyle name="Percent 3 4 10 2 3 4" xfId="9566"/>
    <cellStyle name="Percent 3 4 10 2 4" xfId="9567"/>
    <cellStyle name="Percent 3 4 10 2 4 2" xfId="9568"/>
    <cellStyle name="Percent 3 4 10 2 4 3" xfId="9569"/>
    <cellStyle name="Percent 3 4 10 2 5" xfId="9570"/>
    <cellStyle name="Percent 3 4 10 2 5 2" xfId="9571"/>
    <cellStyle name="Percent 3 4 10 2 5 3" xfId="9572"/>
    <cellStyle name="Percent 3 4 10 2 6" xfId="9573"/>
    <cellStyle name="Percent 3 4 10 2 7" xfId="9574"/>
    <cellStyle name="Percent 3 4 10 3" xfId="9575"/>
    <cellStyle name="Percent 3 4 10 3 2" xfId="9576"/>
    <cellStyle name="Percent 3 4 10 3 2 2" xfId="9577"/>
    <cellStyle name="Percent 3 4 10 3 2 2 2" xfId="9578"/>
    <cellStyle name="Percent 3 4 10 3 2 2 3" xfId="9579"/>
    <cellStyle name="Percent 3 4 10 3 2 3" xfId="9580"/>
    <cellStyle name="Percent 3 4 10 3 2 4" xfId="9581"/>
    <cellStyle name="Percent 3 4 10 3 3" xfId="9582"/>
    <cellStyle name="Percent 3 4 10 3 3 2" xfId="9583"/>
    <cellStyle name="Percent 3 4 10 3 3 2 2" xfId="9584"/>
    <cellStyle name="Percent 3 4 10 3 3 2 3" xfId="9585"/>
    <cellStyle name="Percent 3 4 10 3 3 3" xfId="9586"/>
    <cellStyle name="Percent 3 4 10 3 3 4" xfId="9587"/>
    <cellStyle name="Percent 3 4 10 3 4" xfId="9588"/>
    <cellStyle name="Percent 3 4 10 3 4 2" xfId="9589"/>
    <cellStyle name="Percent 3 4 10 3 4 3" xfId="9590"/>
    <cellStyle name="Percent 3 4 10 3 5" xfId="9591"/>
    <cellStyle name="Percent 3 4 10 3 6" xfId="9592"/>
    <cellStyle name="Percent 3 4 10 4" xfId="9593"/>
    <cellStyle name="Percent 3 4 10 4 2" xfId="9594"/>
    <cellStyle name="Percent 3 4 10 4 2 2" xfId="9595"/>
    <cellStyle name="Percent 3 4 10 4 2 3" xfId="9596"/>
    <cellStyle name="Percent 3 4 10 4 3" xfId="9597"/>
    <cellStyle name="Percent 3 4 10 4 4" xfId="9598"/>
    <cellStyle name="Percent 3 4 10 5" xfId="9599"/>
    <cellStyle name="Percent 3 4 10 5 2" xfId="9600"/>
    <cellStyle name="Percent 3 4 10 5 2 2" xfId="9601"/>
    <cellStyle name="Percent 3 4 10 5 2 3" xfId="9602"/>
    <cellStyle name="Percent 3 4 10 5 3" xfId="9603"/>
    <cellStyle name="Percent 3 4 10 5 4" xfId="9604"/>
    <cellStyle name="Percent 3 4 10 6" xfId="9605"/>
    <cellStyle name="Percent 3 4 10 6 2" xfId="9606"/>
    <cellStyle name="Percent 3 4 10 6 3" xfId="9607"/>
    <cellStyle name="Percent 3 4 10 7" xfId="9608"/>
    <cellStyle name="Percent 3 4 10 7 2" xfId="9609"/>
    <cellStyle name="Percent 3 4 10 7 3" xfId="9610"/>
    <cellStyle name="Percent 3 4 10 8" xfId="9611"/>
    <cellStyle name="Percent 3 4 10 8 2" xfId="9612"/>
    <cellStyle name="Percent 3 4 10 8 3" xfId="9613"/>
    <cellStyle name="Percent 3 4 10 9" xfId="9614"/>
    <cellStyle name="Percent 3 4 11" xfId="9615"/>
    <cellStyle name="Percent 3 4 11 2" xfId="9616"/>
    <cellStyle name="Percent 3 4 11 2 2" xfId="9617"/>
    <cellStyle name="Percent 3 4 11 2 2 2" xfId="9618"/>
    <cellStyle name="Percent 3 4 11 2 2 2 2" xfId="9619"/>
    <cellStyle name="Percent 3 4 11 2 2 2 3" xfId="9620"/>
    <cellStyle name="Percent 3 4 11 2 2 3" xfId="9621"/>
    <cellStyle name="Percent 3 4 11 2 2 4" xfId="9622"/>
    <cellStyle name="Percent 3 4 11 2 3" xfId="9623"/>
    <cellStyle name="Percent 3 4 11 2 3 2" xfId="9624"/>
    <cellStyle name="Percent 3 4 11 2 3 2 2" xfId="9625"/>
    <cellStyle name="Percent 3 4 11 2 3 2 3" xfId="9626"/>
    <cellStyle name="Percent 3 4 11 2 3 3" xfId="9627"/>
    <cellStyle name="Percent 3 4 11 2 3 4" xfId="9628"/>
    <cellStyle name="Percent 3 4 11 2 4" xfId="9629"/>
    <cellStyle name="Percent 3 4 11 2 4 2" xfId="9630"/>
    <cellStyle name="Percent 3 4 11 2 4 3" xfId="9631"/>
    <cellStyle name="Percent 3 4 11 2 5" xfId="9632"/>
    <cellStyle name="Percent 3 4 11 2 5 2" xfId="9633"/>
    <cellStyle name="Percent 3 4 11 2 5 3" xfId="9634"/>
    <cellStyle name="Percent 3 4 11 2 6" xfId="9635"/>
    <cellStyle name="Percent 3 4 11 2 7" xfId="9636"/>
    <cellStyle name="Percent 3 4 11 3" xfId="9637"/>
    <cellStyle name="Percent 3 4 11 3 2" xfId="9638"/>
    <cellStyle name="Percent 3 4 11 3 2 2" xfId="9639"/>
    <cellStyle name="Percent 3 4 11 3 2 2 2" xfId="9640"/>
    <cellStyle name="Percent 3 4 11 3 2 2 3" xfId="9641"/>
    <cellStyle name="Percent 3 4 11 3 2 3" xfId="9642"/>
    <cellStyle name="Percent 3 4 11 3 2 4" xfId="9643"/>
    <cellStyle name="Percent 3 4 11 3 3" xfId="9644"/>
    <cellStyle name="Percent 3 4 11 3 3 2" xfId="9645"/>
    <cellStyle name="Percent 3 4 11 3 3 2 2" xfId="9646"/>
    <cellStyle name="Percent 3 4 11 3 3 2 3" xfId="9647"/>
    <cellStyle name="Percent 3 4 11 3 3 3" xfId="9648"/>
    <cellStyle name="Percent 3 4 11 3 3 4" xfId="9649"/>
    <cellStyle name="Percent 3 4 11 3 4" xfId="9650"/>
    <cellStyle name="Percent 3 4 11 3 4 2" xfId="9651"/>
    <cellStyle name="Percent 3 4 11 3 4 3" xfId="9652"/>
    <cellStyle name="Percent 3 4 11 3 5" xfId="9653"/>
    <cellStyle name="Percent 3 4 11 3 6" xfId="9654"/>
    <cellStyle name="Percent 3 4 11 4" xfId="9655"/>
    <cellStyle name="Percent 3 4 11 4 2" xfId="9656"/>
    <cellStyle name="Percent 3 4 11 4 2 2" xfId="9657"/>
    <cellStyle name="Percent 3 4 11 4 2 3" xfId="9658"/>
    <cellStyle name="Percent 3 4 11 4 3" xfId="9659"/>
    <cellStyle name="Percent 3 4 11 4 4" xfId="9660"/>
    <cellStyle name="Percent 3 4 11 5" xfId="9661"/>
    <cellStyle name="Percent 3 4 11 5 2" xfId="9662"/>
    <cellStyle name="Percent 3 4 11 5 2 2" xfId="9663"/>
    <cellStyle name="Percent 3 4 11 5 2 3" xfId="9664"/>
    <cellStyle name="Percent 3 4 11 5 3" xfId="9665"/>
    <cellStyle name="Percent 3 4 11 5 4" xfId="9666"/>
    <cellStyle name="Percent 3 4 11 6" xfId="9667"/>
    <cellStyle name="Percent 3 4 11 6 2" xfId="9668"/>
    <cellStyle name="Percent 3 4 11 6 3" xfId="9669"/>
    <cellStyle name="Percent 3 4 11 7" xfId="9670"/>
    <cellStyle name="Percent 3 4 11 7 2" xfId="9671"/>
    <cellStyle name="Percent 3 4 11 7 3" xfId="9672"/>
    <cellStyle name="Percent 3 4 11 8" xfId="9673"/>
    <cellStyle name="Percent 3 4 11 8 2" xfId="9674"/>
    <cellStyle name="Percent 3 4 11 8 3" xfId="9675"/>
    <cellStyle name="Percent 3 4 11 9" xfId="9676"/>
    <cellStyle name="Percent 3 4 12" xfId="9677"/>
    <cellStyle name="Percent 3 4 12 2" xfId="9678"/>
    <cellStyle name="Percent 3 4 12 2 2" xfId="9679"/>
    <cellStyle name="Percent 3 4 12 2 2 2" xfId="9680"/>
    <cellStyle name="Percent 3 4 12 2 2 2 2" xfId="9681"/>
    <cellStyle name="Percent 3 4 12 2 2 2 3" xfId="9682"/>
    <cellStyle name="Percent 3 4 12 2 2 3" xfId="9683"/>
    <cellStyle name="Percent 3 4 12 2 2 4" xfId="9684"/>
    <cellStyle name="Percent 3 4 12 2 3" xfId="9685"/>
    <cellStyle name="Percent 3 4 12 2 3 2" xfId="9686"/>
    <cellStyle name="Percent 3 4 12 2 3 2 2" xfId="9687"/>
    <cellStyle name="Percent 3 4 12 2 3 2 3" xfId="9688"/>
    <cellStyle name="Percent 3 4 12 2 3 3" xfId="9689"/>
    <cellStyle name="Percent 3 4 12 2 3 4" xfId="9690"/>
    <cellStyle name="Percent 3 4 12 2 4" xfId="9691"/>
    <cellStyle name="Percent 3 4 12 2 4 2" xfId="9692"/>
    <cellStyle name="Percent 3 4 12 2 4 3" xfId="9693"/>
    <cellStyle name="Percent 3 4 12 2 5" xfId="9694"/>
    <cellStyle name="Percent 3 4 12 2 5 2" xfId="9695"/>
    <cellStyle name="Percent 3 4 12 2 5 3" xfId="9696"/>
    <cellStyle name="Percent 3 4 12 2 6" xfId="9697"/>
    <cellStyle name="Percent 3 4 12 2 7" xfId="9698"/>
    <cellStyle name="Percent 3 4 12 3" xfId="9699"/>
    <cellStyle name="Percent 3 4 12 3 2" xfId="9700"/>
    <cellStyle name="Percent 3 4 12 3 2 2" xfId="9701"/>
    <cellStyle name="Percent 3 4 12 3 2 2 2" xfId="9702"/>
    <cellStyle name="Percent 3 4 12 3 2 2 3" xfId="9703"/>
    <cellStyle name="Percent 3 4 12 3 2 3" xfId="9704"/>
    <cellStyle name="Percent 3 4 12 3 2 4" xfId="9705"/>
    <cellStyle name="Percent 3 4 12 3 3" xfId="9706"/>
    <cellStyle name="Percent 3 4 12 3 3 2" xfId="9707"/>
    <cellStyle name="Percent 3 4 12 3 3 2 2" xfId="9708"/>
    <cellStyle name="Percent 3 4 12 3 3 2 3" xfId="9709"/>
    <cellStyle name="Percent 3 4 12 3 3 3" xfId="9710"/>
    <cellStyle name="Percent 3 4 12 3 3 4" xfId="9711"/>
    <cellStyle name="Percent 3 4 12 3 4" xfId="9712"/>
    <cellStyle name="Percent 3 4 12 3 4 2" xfId="9713"/>
    <cellStyle name="Percent 3 4 12 3 4 3" xfId="9714"/>
    <cellStyle name="Percent 3 4 12 3 5" xfId="9715"/>
    <cellStyle name="Percent 3 4 12 3 6" xfId="9716"/>
    <cellStyle name="Percent 3 4 12 4" xfId="9717"/>
    <cellStyle name="Percent 3 4 12 4 2" xfId="9718"/>
    <cellStyle name="Percent 3 4 12 4 2 2" xfId="9719"/>
    <cellStyle name="Percent 3 4 12 4 2 3" xfId="9720"/>
    <cellStyle name="Percent 3 4 12 4 3" xfId="9721"/>
    <cellStyle name="Percent 3 4 12 4 4" xfId="9722"/>
    <cellStyle name="Percent 3 4 12 5" xfId="9723"/>
    <cellStyle name="Percent 3 4 12 5 2" xfId="9724"/>
    <cellStyle name="Percent 3 4 12 5 2 2" xfId="9725"/>
    <cellStyle name="Percent 3 4 12 5 2 3" xfId="9726"/>
    <cellStyle name="Percent 3 4 12 5 3" xfId="9727"/>
    <cellStyle name="Percent 3 4 12 5 4" xfId="9728"/>
    <cellStyle name="Percent 3 4 12 6" xfId="9729"/>
    <cellStyle name="Percent 3 4 12 6 2" xfId="9730"/>
    <cellStyle name="Percent 3 4 12 6 3" xfId="9731"/>
    <cellStyle name="Percent 3 4 12 7" xfId="9732"/>
    <cellStyle name="Percent 3 4 12 7 2" xfId="9733"/>
    <cellStyle name="Percent 3 4 12 7 3" xfId="9734"/>
    <cellStyle name="Percent 3 4 12 8" xfId="9735"/>
    <cellStyle name="Percent 3 4 12 8 2" xfId="9736"/>
    <cellStyle name="Percent 3 4 12 8 3" xfId="9737"/>
    <cellStyle name="Percent 3 4 12 9" xfId="9738"/>
    <cellStyle name="Percent 3 4 13" xfId="9739"/>
    <cellStyle name="Percent 3 4 13 2" xfId="9740"/>
    <cellStyle name="Percent 3 4 13 2 2" xfId="9741"/>
    <cellStyle name="Percent 3 4 13 2 2 2" xfId="9742"/>
    <cellStyle name="Percent 3 4 13 2 2 2 2" xfId="9743"/>
    <cellStyle name="Percent 3 4 13 2 2 2 3" xfId="9744"/>
    <cellStyle name="Percent 3 4 13 2 2 3" xfId="9745"/>
    <cellStyle name="Percent 3 4 13 2 2 4" xfId="9746"/>
    <cellStyle name="Percent 3 4 13 2 3" xfId="9747"/>
    <cellStyle name="Percent 3 4 13 2 3 2" xfId="9748"/>
    <cellStyle name="Percent 3 4 13 2 3 2 2" xfId="9749"/>
    <cellStyle name="Percent 3 4 13 2 3 2 3" xfId="9750"/>
    <cellStyle name="Percent 3 4 13 2 3 3" xfId="9751"/>
    <cellStyle name="Percent 3 4 13 2 3 4" xfId="9752"/>
    <cellStyle name="Percent 3 4 13 2 4" xfId="9753"/>
    <cellStyle name="Percent 3 4 13 2 4 2" xfId="9754"/>
    <cellStyle name="Percent 3 4 13 2 4 3" xfId="9755"/>
    <cellStyle name="Percent 3 4 13 2 5" xfId="9756"/>
    <cellStyle name="Percent 3 4 13 2 5 2" xfId="9757"/>
    <cellStyle name="Percent 3 4 13 2 5 3" xfId="9758"/>
    <cellStyle name="Percent 3 4 13 2 6" xfId="9759"/>
    <cellStyle name="Percent 3 4 13 2 7" xfId="9760"/>
    <cellStyle name="Percent 3 4 13 3" xfId="9761"/>
    <cellStyle name="Percent 3 4 13 3 2" xfId="9762"/>
    <cellStyle name="Percent 3 4 13 3 2 2" xfId="9763"/>
    <cellStyle name="Percent 3 4 13 3 2 2 2" xfId="9764"/>
    <cellStyle name="Percent 3 4 13 3 2 2 3" xfId="9765"/>
    <cellStyle name="Percent 3 4 13 3 2 3" xfId="9766"/>
    <cellStyle name="Percent 3 4 13 3 2 4" xfId="9767"/>
    <cellStyle name="Percent 3 4 13 3 3" xfId="9768"/>
    <cellStyle name="Percent 3 4 13 3 3 2" xfId="9769"/>
    <cellStyle name="Percent 3 4 13 3 3 2 2" xfId="9770"/>
    <cellStyle name="Percent 3 4 13 3 3 2 3" xfId="9771"/>
    <cellStyle name="Percent 3 4 13 3 3 3" xfId="9772"/>
    <cellStyle name="Percent 3 4 13 3 3 4" xfId="9773"/>
    <cellStyle name="Percent 3 4 13 3 4" xfId="9774"/>
    <cellStyle name="Percent 3 4 13 3 4 2" xfId="9775"/>
    <cellStyle name="Percent 3 4 13 3 4 3" xfId="9776"/>
    <cellStyle name="Percent 3 4 13 3 5" xfId="9777"/>
    <cellStyle name="Percent 3 4 13 3 6" xfId="9778"/>
    <cellStyle name="Percent 3 4 13 4" xfId="9779"/>
    <cellStyle name="Percent 3 4 13 4 2" xfId="9780"/>
    <cellStyle name="Percent 3 4 13 4 2 2" xfId="9781"/>
    <cellStyle name="Percent 3 4 13 4 2 3" xfId="9782"/>
    <cellStyle name="Percent 3 4 13 4 3" xfId="9783"/>
    <cellStyle name="Percent 3 4 13 4 4" xfId="9784"/>
    <cellStyle name="Percent 3 4 13 5" xfId="9785"/>
    <cellStyle name="Percent 3 4 13 5 2" xfId="9786"/>
    <cellStyle name="Percent 3 4 13 5 2 2" xfId="9787"/>
    <cellStyle name="Percent 3 4 13 5 2 3" xfId="9788"/>
    <cellStyle name="Percent 3 4 13 5 3" xfId="9789"/>
    <cellStyle name="Percent 3 4 13 5 4" xfId="9790"/>
    <cellStyle name="Percent 3 4 13 6" xfId="9791"/>
    <cellStyle name="Percent 3 4 13 6 2" xfId="9792"/>
    <cellStyle name="Percent 3 4 13 6 3" xfId="9793"/>
    <cellStyle name="Percent 3 4 13 7" xfId="9794"/>
    <cellStyle name="Percent 3 4 13 7 2" xfId="9795"/>
    <cellStyle name="Percent 3 4 13 7 3" xfId="9796"/>
    <cellStyle name="Percent 3 4 13 8" xfId="9797"/>
    <cellStyle name="Percent 3 4 13 8 2" xfId="9798"/>
    <cellStyle name="Percent 3 4 13 8 3" xfId="9799"/>
    <cellStyle name="Percent 3 4 13 9" xfId="9800"/>
    <cellStyle name="Percent 3 4 14" xfId="9801"/>
    <cellStyle name="Percent 3 4 14 2" xfId="9802"/>
    <cellStyle name="Percent 3 4 14 2 2" xfId="9803"/>
    <cellStyle name="Percent 3 4 14 2 2 2" xfId="9804"/>
    <cellStyle name="Percent 3 4 14 2 2 2 2" xfId="9805"/>
    <cellStyle name="Percent 3 4 14 2 2 2 3" xfId="9806"/>
    <cellStyle name="Percent 3 4 14 2 2 3" xfId="9807"/>
    <cellStyle name="Percent 3 4 14 2 2 4" xfId="9808"/>
    <cellStyle name="Percent 3 4 14 2 3" xfId="9809"/>
    <cellStyle name="Percent 3 4 14 2 3 2" xfId="9810"/>
    <cellStyle name="Percent 3 4 14 2 3 2 2" xfId="9811"/>
    <cellStyle name="Percent 3 4 14 2 3 2 3" xfId="9812"/>
    <cellStyle name="Percent 3 4 14 2 3 3" xfId="9813"/>
    <cellStyle name="Percent 3 4 14 2 3 4" xfId="9814"/>
    <cellStyle name="Percent 3 4 14 2 4" xfId="9815"/>
    <cellStyle name="Percent 3 4 14 2 4 2" xfId="9816"/>
    <cellStyle name="Percent 3 4 14 2 4 3" xfId="9817"/>
    <cellStyle name="Percent 3 4 14 2 5" xfId="9818"/>
    <cellStyle name="Percent 3 4 14 2 5 2" xfId="9819"/>
    <cellStyle name="Percent 3 4 14 2 5 3" xfId="9820"/>
    <cellStyle name="Percent 3 4 14 2 6" xfId="9821"/>
    <cellStyle name="Percent 3 4 14 2 7" xfId="9822"/>
    <cellStyle name="Percent 3 4 14 3" xfId="9823"/>
    <cellStyle name="Percent 3 4 14 3 2" xfId="9824"/>
    <cellStyle name="Percent 3 4 14 3 2 2" xfId="9825"/>
    <cellStyle name="Percent 3 4 14 3 2 2 2" xfId="9826"/>
    <cellStyle name="Percent 3 4 14 3 2 2 3" xfId="9827"/>
    <cellStyle name="Percent 3 4 14 3 2 3" xfId="9828"/>
    <cellStyle name="Percent 3 4 14 3 2 4" xfId="9829"/>
    <cellStyle name="Percent 3 4 14 3 3" xfId="9830"/>
    <cellStyle name="Percent 3 4 14 3 3 2" xfId="9831"/>
    <cellStyle name="Percent 3 4 14 3 3 2 2" xfId="9832"/>
    <cellStyle name="Percent 3 4 14 3 3 2 3" xfId="9833"/>
    <cellStyle name="Percent 3 4 14 3 3 3" xfId="9834"/>
    <cellStyle name="Percent 3 4 14 3 3 4" xfId="9835"/>
    <cellStyle name="Percent 3 4 14 3 4" xfId="9836"/>
    <cellStyle name="Percent 3 4 14 3 4 2" xfId="9837"/>
    <cellStyle name="Percent 3 4 14 3 4 3" xfId="9838"/>
    <cellStyle name="Percent 3 4 14 3 5" xfId="9839"/>
    <cellStyle name="Percent 3 4 14 3 6" xfId="9840"/>
    <cellStyle name="Percent 3 4 14 4" xfId="9841"/>
    <cellStyle name="Percent 3 4 14 4 2" xfId="9842"/>
    <cellStyle name="Percent 3 4 14 4 2 2" xfId="9843"/>
    <cellStyle name="Percent 3 4 14 4 2 3" xfId="9844"/>
    <cellStyle name="Percent 3 4 14 4 3" xfId="9845"/>
    <cellStyle name="Percent 3 4 14 4 4" xfId="9846"/>
    <cellStyle name="Percent 3 4 14 5" xfId="9847"/>
    <cellStyle name="Percent 3 4 14 5 2" xfId="9848"/>
    <cellStyle name="Percent 3 4 14 5 2 2" xfId="9849"/>
    <cellStyle name="Percent 3 4 14 5 2 3" xfId="9850"/>
    <cellStyle name="Percent 3 4 14 5 3" xfId="9851"/>
    <cellStyle name="Percent 3 4 14 5 4" xfId="9852"/>
    <cellStyle name="Percent 3 4 14 6" xfId="9853"/>
    <cellStyle name="Percent 3 4 14 6 2" xfId="9854"/>
    <cellStyle name="Percent 3 4 14 6 3" xfId="9855"/>
    <cellStyle name="Percent 3 4 14 7" xfId="9856"/>
    <cellStyle name="Percent 3 4 14 7 2" xfId="9857"/>
    <cellStyle name="Percent 3 4 14 7 3" xfId="9858"/>
    <cellStyle name="Percent 3 4 14 8" xfId="9859"/>
    <cellStyle name="Percent 3 4 14 8 2" xfId="9860"/>
    <cellStyle name="Percent 3 4 14 8 3" xfId="9861"/>
    <cellStyle name="Percent 3 4 14 9" xfId="9862"/>
    <cellStyle name="Percent 3 4 15" xfId="9863"/>
    <cellStyle name="Percent 3 4 15 2" xfId="9864"/>
    <cellStyle name="Percent 3 4 15 2 2" xfId="9865"/>
    <cellStyle name="Percent 3 4 15 2 2 2" xfId="9866"/>
    <cellStyle name="Percent 3 4 15 2 2 2 2" xfId="9867"/>
    <cellStyle name="Percent 3 4 15 2 2 2 3" xfId="9868"/>
    <cellStyle name="Percent 3 4 15 2 2 3" xfId="9869"/>
    <cellStyle name="Percent 3 4 15 2 2 4" xfId="9870"/>
    <cellStyle name="Percent 3 4 15 2 3" xfId="9871"/>
    <cellStyle name="Percent 3 4 15 2 3 2" xfId="9872"/>
    <cellStyle name="Percent 3 4 15 2 3 2 2" xfId="9873"/>
    <cellStyle name="Percent 3 4 15 2 3 2 3" xfId="9874"/>
    <cellStyle name="Percent 3 4 15 2 3 3" xfId="9875"/>
    <cellStyle name="Percent 3 4 15 2 3 4" xfId="9876"/>
    <cellStyle name="Percent 3 4 15 2 4" xfId="9877"/>
    <cellStyle name="Percent 3 4 15 2 4 2" xfId="9878"/>
    <cellStyle name="Percent 3 4 15 2 4 3" xfId="9879"/>
    <cellStyle name="Percent 3 4 15 2 5" xfId="9880"/>
    <cellStyle name="Percent 3 4 15 2 5 2" xfId="9881"/>
    <cellStyle name="Percent 3 4 15 2 5 3" xfId="9882"/>
    <cellStyle name="Percent 3 4 15 2 6" xfId="9883"/>
    <cellStyle name="Percent 3 4 15 2 7" xfId="9884"/>
    <cellStyle name="Percent 3 4 15 3" xfId="9885"/>
    <cellStyle name="Percent 3 4 15 3 2" xfId="9886"/>
    <cellStyle name="Percent 3 4 15 3 2 2" xfId="9887"/>
    <cellStyle name="Percent 3 4 15 3 2 2 2" xfId="9888"/>
    <cellStyle name="Percent 3 4 15 3 2 2 3" xfId="9889"/>
    <cellStyle name="Percent 3 4 15 3 2 3" xfId="9890"/>
    <cellStyle name="Percent 3 4 15 3 2 4" xfId="9891"/>
    <cellStyle name="Percent 3 4 15 3 3" xfId="9892"/>
    <cellStyle name="Percent 3 4 15 3 3 2" xfId="9893"/>
    <cellStyle name="Percent 3 4 15 3 3 2 2" xfId="9894"/>
    <cellStyle name="Percent 3 4 15 3 3 2 3" xfId="9895"/>
    <cellStyle name="Percent 3 4 15 3 3 3" xfId="9896"/>
    <cellStyle name="Percent 3 4 15 3 3 4" xfId="9897"/>
    <cellStyle name="Percent 3 4 15 3 4" xfId="9898"/>
    <cellStyle name="Percent 3 4 15 3 4 2" xfId="9899"/>
    <cellStyle name="Percent 3 4 15 3 4 3" xfId="9900"/>
    <cellStyle name="Percent 3 4 15 3 5" xfId="9901"/>
    <cellStyle name="Percent 3 4 15 3 6" xfId="9902"/>
    <cellStyle name="Percent 3 4 15 4" xfId="9903"/>
    <cellStyle name="Percent 3 4 15 4 2" xfId="9904"/>
    <cellStyle name="Percent 3 4 15 4 2 2" xfId="9905"/>
    <cellStyle name="Percent 3 4 15 4 2 3" xfId="9906"/>
    <cellStyle name="Percent 3 4 15 4 3" xfId="9907"/>
    <cellStyle name="Percent 3 4 15 4 4" xfId="9908"/>
    <cellStyle name="Percent 3 4 15 5" xfId="9909"/>
    <cellStyle name="Percent 3 4 15 5 2" xfId="9910"/>
    <cellStyle name="Percent 3 4 15 5 2 2" xfId="9911"/>
    <cellStyle name="Percent 3 4 15 5 2 3" xfId="9912"/>
    <cellStyle name="Percent 3 4 15 5 3" xfId="9913"/>
    <cellStyle name="Percent 3 4 15 5 4" xfId="9914"/>
    <cellStyle name="Percent 3 4 15 6" xfId="9915"/>
    <cellStyle name="Percent 3 4 15 6 2" xfId="9916"/>
    <cellStyle name="Percent 3 4 15 6 3" xfId="9917"/>
    <cellStyle name="Percent 3 4 15 7" xfId="9918"/>
    <cellStyle name="Percent 3 4 15 7 2" xfId="9919"/>
    <cellStyle name="Percent 3 4 15 7 3" xfId="9920"/>
    <cellStyle name="Percent 3 4 15 8" xfId="9921"/>
    <cellStyle name="Percent 3 4 15 8 2" xfId="9922"/>
    <cellStyle name="Percent 3 4 15 8 3" xfId="9923"/>
    <cellStyle name="Percent 3 4 15 9" xfId="9924"/>
    <cellStyle name="Percent 3 4 16" xfId="9925"/>
    <cellStyle name="Percent 3 4 16 2" xfId="9926"/>
    <cellStyle name="Percent 3 4 16 2 2" xfId="9927"/>
    <cellStyle name="Percent 3 4 16 2 2 2" xfId="9928"/>
    <cellStyle name="Percent 3 4 16 2 2 3" xfId="9929"/>
    <cellStyle name="Percent 3 4 16 2 3" xfId="9930"/>
    <cellStyle name="Percent 3 4 16 2 4" xfId="9931"/>
    <cellStyle name="Percent 3 4 16 3" xfId="9932"/>
    <cellStyle name="Percent 3 4 16 3 2" xfId="9933"/>
    <cellStyle name="Percent 3 4 16 3 2 2" xfId="9934"/>
    <cellStyle name="Percent 3 4 16 3 2 3" xfId="9935"/>
    <cellStyle name="Percent 3 4 16 3 3" xfId="9936"/>
    <cellStyle name="Percent 3 4 16 3 4" xfId="9937"/>
    <cellStyle name="Percent 3 4 16 4" xfId="9938"/>
    <cellStyle name="Percent 3 4 16 4 2" xfId="9939"/>
    <cellStyle name="Percent 3 4 16 4 3" xfId="9940"/>
    <cellStyle name="Percent 3 4 16 5" xfId="9941"/>
    <cellStyle name="Percent 3 4 16 6" xfId="9942"/>
    <cellStyle name="Percent 3 4 17" xfId="9943"/>
    <cellStyle name="Percent 3 4 17 2" xfId="9944"/>
    <cellStyle name="Percent 3 4 17 2 2" xfId="9945"/>
    <cellStyle name="Percent 3 4 17 2 2 2" xfId="9946"/>
    <cellStyle name="Percent 3 4 17 2 2 3" xfId="9947"/>
    <cellStyle name="Percent 3 4 17 2 3" xfId="9948"/>
    <cellStyle name="Percent 3 4 17 2 4" xfId="9949"/>
    <cellStyle name="Percent 3 4 17 3" xfId="9950"/>
    <cellStyle name="Percent 3 4 17 3 2" xfId="9951"/>
    <cellStyle name="Percent 3 4 17 3 2 2" xfId="9952"/>
    <cellStyle name="Percent 3 4 17 3 2 3" xfId="9953"/>
    <cellStyle name="Percent 3 4 17 3 3" xfId="9954"/>
    <cellStyle name="Percent 3 4 17 3 4" xfId="9955"/>
    <cellStyle name="Percent 3 4 17 4" xfId="9956"/>
    <cellStyle name="Percent 3 4 17 4 2" xfId="9957"/>
    <cellStyle name="Percent 3 4 17 4 3" xfId="9958"/>
    <cellStyle name="Percent 3 4 17 5" xfId="9959"/>
    <cellStyle name="Percent 3 4 17 6" xfId="9960"/>
    <cellStyle name="Percent 3 4 18" xfId="9961"/>
    <cellStyle name="Percent 3 4 18 2" xfId="9962"/>
    <cellStyle name="Percent 3 4 18 2 2" xfId="9963"/>
    <cellStyle name="Percent 3 4 18 2 3" xfId="9964"/>
    <cellStyle name="Percent 3 4 18 3" xfId="9965"/>
    <cellStyle name="Percent 3 4 18 4" xfId="9966"/>
    <cellStyle name="Percent 3 4 19" xfId="9967"/>
    <cellStyle name="Percent 3 4 19 2" xfId="9968"/>
    <cellStyle name="Percent 3 4 19 2 2" xfId="9969"/>
    <cellStyle name="Percent 3 4 19 2 3" xfId="9970"/>
    <cellStyle name="Percent 3 4 19 3" xfId="9971"/>
    <cellStyle name="Percent 3 4 19 4" xfId="9972"/>
    <cellStyle name="Percent 3 4 2" xfId="9973"/>
    <cellStyle name="Percent 3 4 2 10" xfId="9974"/>
    <cellStyle name="Percent 3 4 2 2" xfId="9975"/>
    <cellStyle name="Percent 3 4 2 2 2" xfId="9976"/>
    <cellStyle name="Percent 3 4 2 2 2 2" xfId="9977"/>
    <cellStyle name="Percent 3 4 2 2 2 2 2" xfId="9978"/>
    <cellStyle name="Percent 3 4 2 2 2 2 3" xfId="9979"/>
    <cellStyle name="Percent 3 4 2 2 2 3" xfId="9980"/>
    <cellStyle name="Percent 3 4 2 2 2 4" xfId="9981"/>
    <cellStyle name="Percent 3 4 2 2 3" xfId="9982"/>
    <cellStyle name="Percent 3 4 2 2 3 2" xfId="9983"/>
    <cellStyle name="Percent 3 4 2 2 3 2 2" xfId="9984"/>
    <cellStyle name="Percent 3 4 2 2 3 2 3" xfId="9985"/>
    <cellStyle name="Percent 3 4 2 2 3 3" xfId="9986"/>
    <cellStyle name="Percent 3 4 2 2 3 4" xfId="9987"/>
    <cellStyle name="Percent 3 4 2 2 4" xfId="9988"/>
    <cellStyle name="Percent 3 4 2 2 4 2" xfId="9989"/>
    <cellStyle name="Percent 3 4 2 2 4 3" xfId="9990"/>
    <cellStyle name="Percent 3 4 2 2 5" xfId="9991"/>
    <cellStyle name="Percent 3 4 2 2 5 2" xfId="9992"/>
    <cellStyle name="Percent 3 4 2 2 5 3" xfId="9993"/>
    <cellStyle name="Percent 3 4 2 2 6" xfId="9994"/>
    <cellStyle name="Percent 3 4 2 2 7" xfId="9995"/>
    <cellStyle name="Percent 3 4 2 3" xfId="9996"/>
    <cellStyle name="Percent 3 4 2 3 2" xfId="9997"/>
    <cellStyle name="Percent 3 4 2 3 2 2" xfId="9998"/>
    <cellStyle name="Percent 3 4 2 3 2 2 2" xfId="9999"/>
    <cellStyle name="Percent 3 4 2 3 2 2 3" xfId="10000"/>
    <cellStyle name="Percent 3 4 2 3 2 3" xfId="10001"/>
    <cellStyle name="Percent 3 4 2 3 2 4" xfId="10002"/>
    <cellStyle name="Percent 3 4 2 3 3" xfId="10003"/>
    <cellStyle name="Percent 3 4 2 3 3 2" xfId="10004"/>
    <cellStyle name="Percent 3 4 2 3 3 2 2" xfId="10005"/>
    <cellStyle name="Percent 3 4 2 3 3 2 3" xfId="10006"/>
    <cellStyle name="Percent 3 4 2 3 3 3" xfId="10007"/>
    <cellStyle name="Percent 3 4 2 3 3 4" xfId="10008"/>
    <cellStyle name="Percent 3 4 2 3 4" xfId="10009"/>
    <cellStyle name="Percent 3 4 2 3 4 2" xfId="10010"/>
    <cellStyle name="Percent 3 4 2 3 4 3" xfId="10011"/>
    <cellStyle name="Percent 3 4 2 3 5" xfId="10012"/>
    <cellStyle name="Percent 3 4 2 3 6" xfId="10013"/>
    <cellStyle name="Percent 3 4 2 4" xfId="10014"/>
    <cellStyle name="Percent 3 4 2 4 2" xfId="10015"/>
    <cellStyle name="Percent 3 4 2 4 2 2" xfId="10016"/>
    <cellStyle name="Percent 3 4 2 4 2 2 2" xfId="10017"/>
    <cellStyle name="Percent 3 4 2 4 2 2 3" xfId="10018"/>
    <cellStyle name="Percent 3 4 2 4 2 3" xfId="10019"/>
    <cellStyle name="Percent 3 4 2 4 2 4" xfId="10020"/>
    <cellStyle name="Percent 3 4 2 4 3" xfId="10021"/>
    <cellStyle name="Percent 3 4 2 4 3 2" xfId="10022"/>
    <cellStyle name="Percent 3 4 2 4 3 2 2" xfId="10023"/>
    <cellStyle name="Percent 3 4 2 4 3 2 3" xfId="10024"/>
    <cellStyle name="Percent 3 4 2 4 3 3" xfId="10025"/>
    <cellStyle name="Percent 3 4 2 4 3 4" xfId="10026"/>
    <cellStyle name="Percent 3 4 2 4 4" xfId="10027"/>
    <cellStyle name="Percent 3 4 2 4 4 2" xfId="10028"/>
    <cellStyle name="Percent 3 4 2 4 4 3" xfId="10029"/>
    <cellStyle name="Percent 3 4 2 4 5" xfId="10030"/>
    <cellStyle name="Percent 3 4 2 4 6" xfId="10031"/>
    <cellStyle name="Percent 3 4 2 5" xfId="10032"/>
    <cellStyle name="Percent 3 4 2 5 2" xfId="10033"/>
    <cellStyle name="Percent 3 4 2 5 2 2" xfId="10034"/>
    <cellStyle name="Percent 3 4 2 5 2 3" xfId="10035"/>
    <cellStyle name="Percent 3 4 2 5 3" xfId="10036"/>
    <cellStyle name="Percent 3 4 2 5 4" xfId="10037"/>
    <cellStyle name="Percent 3 4 2 6" xfId="10038"/>
    <cellStyle name="Percent 3 4 2 6 2" xfId="10039"/>
    <cellStyle name="Percent 3 4 2 6 2 2" xfId="10040"/>
    <cellStyle name="Percent 3 4 2 6 2 3" xfId="10041"/>
    <cellStyle name="Percent 3 4 2 6 3" xfId="10042"/>
    <cellStyle name="Percent 3 4 2 6 4" xfId="10043"/>
    <cellStyle name="Percent 3 4 2 7" xfId="10044"/>
    <cellStyle name="Percent 3 4 2 7 2" xfId="10045"/>
    <cellStyle name="Percent 3 4 2 7 3" xfId="10046"/>
    <cellStyle name="Percent 3 4 2 8" xfId="10047"/>
    <cellStyle name="Percent 3 4 2 8 2" xfId="10048"/>
    <cellStyle name="Percent 3 4 2 8 3" xfId="10049"/>
    <cellStyle name="Percent 3 4 2 9" xfId="10050"/>
    <cellStyle name="Percent 3 4 2 9 2" xfId="10051"/>
    <cellStyle name="Percent 3 4 2 9 3" xfId="10052"/>
    <cellStyle name="Percent 3 4 20" xfId="10053"/>
    <cellStyle name="Percent 3 4 20 2" xfId="10054"/>
    <cellStyle name="Percent 3 4 20 3" xfId="10055"/>
    <cellStyle name="Percent 3 4 21" xfId="10056"/>
    <cellStyle name="Percent 3 4 21 2" xfId="10057"/>
    <cellStyle name="Percent 3 4 21 3" xfId="10058"/>
    <cellStyle name="Percent 3 4 22" xfId="10059"/>
    <cellStyle name="Percent 3 4 22 2" xfId="10060"/>
    <cellStyle name="Percent 3 4 22 3" xfId="10061"/>
    <cellStyle name="Percent 3 4 23" xfId="10062"/>
    <cellStyle name="Percent 3 4 3" xfId="10063"/>
    <cellStyle name="Percent 3 4 3 10" xfId="10064"/>
    <cellStyle name="Percent 3 4 3 2" xfId="10065"/>
    <cellStyle name="Percent 3 4 3 2 2" xfId="10066"/>
    <cellStyle name="Percent 3 4 3 2 2 2" xfId="10067"/>
    <cellStyle name="Percent 3 4 3 2 2 2 2" xfId="10068"/>
    <cellStyle name="Percent 3 4 3 2 2 2 3" xfId="10069"/>
    <cellStyle name="Percent 3 4 3 2 2 3" xfId="10070"/>
    <cellStyle name="Percent 3 4 3 2 2 4" xfId="10071"/>
    <cellStyle name="Percent 3 4 3 2 3" xfId="10072"/>
    <cellStyle name="Percent 3 4 3 2 3 2" xfId="10073"/>
    <cellStyle name="Percent 3 4 3 2 3 2 2" xfId="10074"/>
    <cellStyle name="Percent 3 4 3 2 3 2 3" xfId="10075"/>
    <cellStyle name="Percent 3 4 3 2 3 3" xfId="10076"/>
    <cellStyle name="Percent 3 4 3 2 3 4" xfId="10077"/>
    <cellStyle name="Percent 3 4 3 2 4" xfId="10078"/>
    <cellStyle name="Percent 3 4 3 2 4 2" xfId="10079"/>
    <cellStyle name="Percent 3 4 3 2 4 3" xfId="10080"/>
    <cellStyle name="Percent 3 4 3 2 5" xfId="10081"/>
    <cellStyle name="Percent 3 4 3 2 5 2" xfId="10082"/>
    <cellStyle name="Percent 3 4 3 2 5 3" xfId="10083"/>
    <cellStyle name="Percent 3 4 3 2 6" xfId="10084"/>
    <cellStyle name="Percent 3 4 3 2 7" xfId="10085"/>
    <cellStyle name="Percent 3 4 3 3" xfId="10086"/>
    <cellStyle name="Percent 3 4 3 3 2" xfId="10087"/>
    <cellStyle name="Percent 3 4 3 3 2 2" xfId="10088"/>
    <cellStyle name="Percent 3 4 3 3 2 2 2" xfId="10089"/>
    <cellStyle name="Percent 3 4 3 3 2 2 3" xfId="10090"/>
    <cellStyle name="Percent 3 4 3 3 2 3" xfId="10091"/>
    <cellStyle name="Percent 3 4 3 3 2 4" xfId="10092"/>
    <cellStyle name="Percent 3 4 3 3 3" xfId="10093"/>
    <cellStyle name="Percent 3 4 3 3 3 2" xfId="10094"/>
    <cellStyle name="Percent 3 4 3 3 3 2 2" xfId="10095"/>
    <cellStyle name="Percent 3 4 3 3 3 2 3" xfId="10096"/>
    <cellStyle name="Percent 3 4 3 3 3 3" xfId="10097"/>
    <cellStyle name="Percent 3 4 3 3 3 4" xfId="10098"/>
    <cellStyle name="Percent 3 4 3 3 4" xfId="10099"/>
    <cellStyle name="Percent 3 4 3 3 4 2" xfId="10100"/>
    <cellStyle name="Percent 3 4 3 3 4 3" xfId="10101"/>
    <cellStyle name="Percent 3 4 3 3 5" xfId="10102"/>
    <cellStyle name="Percent 3 4 3 3 6" xfId="10103"/>
    <cellStyle name="Percent 3 4 3 4" xfId="10104"/>
    <cellStyle name="Percent 3 4 3 4 2" xfId="10105"/>
    <cellStyle name="Percent 3 4 3 4 2 2" xfId="10106"/>
    <cellStyle name="Percent 3 4 3 4 2 2 2" xfId="10107"/>
    <cellStyle name="Percent 3 4 3 4 2 2 3" xfId="10108"/>
    <cellStyle name="Percent 3 4 3 4 2 3" xfId="10109"/>
    <cellStyle name="Percent 3 4 3 4 2 4" xfId="10110"/>
    <cellStyle name="Percent 3 4 3 4 3" xfId="10111"/>
    <cellStyle name="Percent 3 4 3 4 3 2" xfId="10112"/>
    <cellStyle name="Percent 3 4 3 4 3 2 2" xfId="10113"/>
    <cellStyle name="Percent 3 4 3 4 3 2 3" xfId="10114"/>
    <cellStyle name="Percent 3 4 3 4 3 3" xfId="10115"/>
    <cellStyle name="Percent 3 4 3 4 3 4" xfId="10116"/>
    <cellStyle name="Percent 3 4 3 4 4" xfId="10117"/>
    <cellStyle name="Percent 3 4 3 4 4 2" xfId="10118"/>
    <cellStyle name="Percent 3 4 3 4 4 3" xfId="10119"/>
    <cellStyle name="Percent 3 4 3 4 5" xfId="10120"/>
    <cellStyle name="Percent 3 4 3 4 6" xfId="10121"/>
    <cellStyle name="Percent 3 4 3 5" xfId="10122"/>
    <cellStyle name="Percent 3 4 3 5 2" xfId="10123"/>
    <cellStyle name="Percent 3 4 3 5 2 2" xfId="10124"/>
    <cellStyle name="Percent 3 4 3 5 2 3" xfId="10125"/>
    <cellStyle name="Percent 3 4 3 5 3" xfId="10126"/>
    <cellStyle name="Percent 3 4 3 5 4" xfId="10127"/>
    <cellStyle name="Percent 3 4 3 6" xfId="10128"/>
    <cellStyle name="Percent 3 4 3 6 2" xfId="10129"/>
    <cellStyle name="Percent 3 4 3 6 2 2" xfId="10130"/>
    <cellStyle name="Percent 3 4 3 6 2 3" xfId="10131"/>
    <cellStyle name="Percent 3 4 3 6 3" xfId="10132"/>
    <cellStyle name="Percent 3 4 3 6 4" xfId="10133"/>
    <cellStyle name="Percent 3 4 3 7" xfId="10134"/>
    <cellStyle name="Percent 3 4 3 7 2" xfId="10135"/>
    <cellStyle name="Percent 3 4 3 7 3" xfId="10136"/>
    <cellStyle name="Percent 3 4 3 8" xfId="10137"/>
    <cellStyle name="Percent 3 4 3 8 2" xfId="10138"/>
    <cellStyle name="Percent 3 4 3 8 3" xfId="10139"/>
    <cellStyle name="Percent 3 4 3 9" xfId="10140"/>
    <cellStyle name="Percent 3 4 3 9 2" xfId="10141"/>
    <cellStyle name="Percent 3 4 3 9 3" xfId="10142"/>
    <cellStyle name="Percent 3 4 4" xfId="10143"/>
    <cellStyle name="Percent 3 4 4 10" xfId="10144"/>
    <cellStyle name="Percent 3 4 4 2" xfId="10145"/>
    <cellStyle name="Percent 3 4 4 2 2" xfId="10146"/>
    <cellStyle name="Percent 3 4 4 2 2 2" xfId="10147"/>
    <cellStyle name="Percent 3 4 4 2 2 2 2" xfId="10148"/>
    <cellStyle name="Percent 3 4 4 2 2 2 3" xfId="10149"/>
    <cellStyle name="Percent 3 4 4 2 2 3" xfId="10150"/>
    <cellStyle name="Percent 3 4 4 2 2 4" xfId="10151"/>
    <cellStyle name="Percent 3 4 4 2 3" xfId="10152"/>
    <cellStyle name="Percent 3 4 4 2 3 2" xfId="10153"/>
    <cellStyle name="Percent 3 4 4 2 3 2 2" xfId="10154"/>
    <cellStyle name="Percent 3 4 4 2 3 2 3" xfId="10155"/>
    <cellStyle name="Percent 3 4 4 2 3 3" xfId="10156"/>
    <cellStyle name="Percent 3 4 4 2 3 4" xfId="10157"/>
    <cellStyle name="Percent 3 4 4 2 4" xfId="10158"/>
    <cellStyle name="Percent 3 4 4 2 4 2" xfId="10159"/>
    <cellStyle name="Percent 3 4 4 2 4 3" xfId="10160"/>
    <cellStyle name="Percent 3 4 4 2 5" xfId="10161"/>
    <cellStyle name="Percent 3 4 4 2 5 2" xfId="10162"/>
    <cellStyle name="Percent 3 4 4 2 5 3" xfId="10163"/>
    <cellStyle name="Percent 3 4 4 2 6" xfId="10164"/>
    <cellStyle name="Percent 3 4 4 2 6 2" xfId="10165"/>
    <cellStyle name="Percent 3 4 4 2 6 3" xfId="10166"/>
    <cellStyle name="Percent 3 4 4 2 7" xfId="10167"/>
    <cellStyle name="Percent 3 4 4 3" xfId="10168"/>
    <cellStyle name="Percent 3 4 4 3 2" xfId="10169"/>
    <cellStyle name="Percent 3 4 4 3 2 2" xfId="10170"/>
    <cellStyle name="Percent 3 4 4 3 2 2 2" xfId="10171"/>
    <cellStyle name="Percent 3 4 4 3 2 2 3" xfId="10172"/>
    <cellStyle name="Percent 3 4 4 3 2 3" xfId="10173"/>
    <cellStyle name="Percent 3 4 4 3 2 4" xfId="10174"/>
    <cellStyle name="Percent 3 4 4 3 3" xfId="10175"/>
    <cellStyle name="Percent 3 4 4 3 3 2" xfId="10176"/>
    <cellStyle name="Percent 3 4 4 3 3 2 2" xfId="10177"/>
    <cellStyle name="Percent 3 4 4 3 3 2 3" xfId="10178"/>
    <cellStyle name="Percent 3 4 4 3 3 3" xfId="10179"/>
    <cellStyle name="Percent 3 4 4 3 3 4" xfId="10180"/>
    <cellStyle name="Percent 3 4 4 3 4" xfId="10181"/>
    <cellStyle name="Percent 3 4 4 3 4 2" xfId="10182"/>
    <cellStyle name="Percent 3 4 4 3 4 3" xfId="10183"/>
    <cellStyle name="Percent 3 4 4 3 5" xfId="10184"/>
    <cellStyle name="Percent 3 4 4 3 6" xfId="10185"/>
    <cellStyle name="Percent 3 4 4 4" xfId="10186"/>
    <cellStyle name="Percent 3 4 4 4 2" xfId="10187"/>
    <cellStyle name="Percent 3 4 4 4 2 2" xfId="10188"/>
    <cellStyle name="Percent 3 4 4 4 2 2 2" xfId="10189"/>
    <cellStyle name="Percent 3 4 4 4 2 2 3" xfId="10190"/>
    <cellStyle name="Percent 3 4 4 4 2 3" xfId="10191"/>
    <cellStyle name="Percent 3 4 4 4 2 4" xfId="10192"/>
    <cellStyle name="Percent 3 4 4 4 3" xfId="10193"/>
    <cellStyle name="Percent 3 4 4 4 3 2" xfId="10194"/>
    <cellStyle name="Percent 3 4 4 4 3 2 2" xfId="10195"/>
    <cellStyle name="Percent 3 4 4 4 3 2 3" xfId="10196"/>
    <cellStyle name="Percent 3 4 4 4 3 3" xfId="10197"/>
    <cellStyle name="Percent 3 4 4 4 3 4" xfId="10198"/>
    <cellStyle name="Percent 3 4 4 4 4" xfId="10199"/>
    <cellStyle name="Percent 3 4 4 4 4 2" xfId="10200"/>
    <cellStyle name="Percent 3 4 4 4 4 3" xfId="10201"/>
    <cellStyle name="Percent 3 4 4 4 5" xfId="10202"/>
    <cellStyle name="Percent 3 4 4 4 6" xfId="10203"/>
    <cellStyle name="Percent 3 4 4 5" xfId="10204"/>
    <cellStyle name="Percent 3 4 4 5 2" xfId="10205"/>
    <cellStyle name="Percent 3 4 4 5 2 2" xfId="10206"/>
    <cellStyle name="Percent 3 4 4 5 2 3" xfId="10207"/>
    <cellStyle name="Percent 3 4 4 5 3" xfId="10208"/>
    <cellStyle name="Percent 3 4 4 5 4" xfId="10209"/>
    <cellStyle name="Percent 3 4 4 6" xfId="10210"/>
    <cellStyle name="Percent 3 4 4 6 2" xfId="10211"/>
    <cellStyle name="Percent 3 4 4 6 2 2" xfId="10212"/>
    <cellStyle name="Percent 3 4 4 6 2 3" xfId="10213"/>
    <cellStyle name="Percent 3 4 4 6 3" xfId="10214"/>
    <cellStyle name="Percent 3 4 4 6 4" xfId="10215"/>
    <cellStyle name="Percent 3 4 4 7" xfId="10216"/>
    <cellStyle name="Percent 3 4 4 7 2" xfId="10217"/>
    <cellStyle name="Percent 3 4 4 7 3" xfId="10218"/>
    <cellStyle name="Percent 3 4 4 8" xfId="10219"/>
    <cellStyle name="Percent 3 4 4 8 2" xfId="10220"/>
    <cellStyle name="Percent 3 4 4 8 3" xfId="10221"/>
    <cellStyle name="Percent 3 4 4 9" xfId="10222"/>
    <cellStyle name="Percent 3 4 4 9 2" xfId="10223"/>
    <cellStyle name="Percent 3 4 4 9 3" xfId="10224"/>
    <cellStyle name="Percent 3 4 5" xfId="10225"/>
    <cellStyle name="Percent 3 4 5 10" xfId="10226"/>
    <cellStyle name="Percent 3 4 5 2" xfId="10227"/>
    <cellStyle name="Percent 3 4 5 2 2" xfId="10228"/>
    <cellStyle name="Percent 3 4 5 2 2 2" xfId="10229"/>
    <cellStyle name="Percent 3 4 5 2 2 2 2" xfId="10230"/>
    <cellStyle name="Percent 3 4 5 2 2 2 3" xfId="10231"/>
    <cellStyle name="Percent 3 4 5 2 2 3" xfId="10232"/>
    <cellStyle name="Percent 3 4 5 2 2 4" xfId="10233"/>
    <cellStyle name="Percent 3 4 5 2 3" xfId="10234"/>
    <cellStyle name="Percent 3 4 5 2 3 2" xfId="10235"/>
    <cellStyle name="Percent 3 4 5 2 3 2 2" xfId="10236"/>
    <cellStyle name="Percent 3 4 5 2 3 2 3" xfId="10237"/>
    <cellStyle name="Percent 3 4 5 2 3 3" xfId="10238"/>
    <cellStyle name="Percent 3 4 5 2 3 4" xfId="10239"/>
    <cellStyle name="Percent 3 4 5 2 4" xfId="10240"/>
    <cellStyle name="Percent 3 4 5 2 4 2" xfId="10241"/>
    <cellStyle name="Percent 3 4 5 2 4 3" xfId="10242"/>
    <cellStyle name="Percent 3 4 5 2 5" xfId="10243"/>
    <cellStyle name="Percent 3 4 5 2 5 2" xfId="10244"/>
    <cellStyle name="Percent 3 4 5 2 5 3" xfId="10245"/>
    <cellStyle name="Percent 3 4 5 2 6" xfId="10246"/>
    <cellStyle name="Percent 3 4 5 2 7" xfId="10247"/>
    <cellStyle name="Percent 3 4 5 3" xfId="10248"/>
    <cellStyle name="Percent 3 4 5 3 2" xfId="10249"/>
    <cellStyle name="Percent 3 4 5 3 2 2" xfId="10250"/>
    <cellStyle name="Percent 3 4 5 3 2 2 2" xfId="10251"/>
    <cellStyle name="Percent 3 4 5 3 2 2 3" xfId="10252"/>
    <cellStyle name="Percent 3 4 5 3 2 3" xfId="10253"/>
    <cellStyle name="Percent 3 4 5 3 2 4" xfId="10254"/>
    <cellStyle name="Percent 3 4 5 3 3" xfId="10255"/>
    <cellStyle name="Percent 3 4 5 3 3 2" xfId="10256"/>
    <cellStyle name="Percent 3 4 5 3 3 2 2" xfId="10257"/>
    <cellStyle name="Percent 3 4 5 3 3 2 3" xfId="10258"/>
    <cellStyle name="Percent 3 4 5 3 3 3" xfId="10259"/>
    <cellStyle name="Percent 3 4 5 3 3 4" xfId="10260"/>
    <cellStyle name="Percent 3 4 5 3 4" xfId="10261"/>
    <cellStyle name="Percent 3 4 5 3 4 2" xfId="10262"/>
    <cellStyle name="Percent 3 4 5 3 4 3" xfId="10263"/>
    <cellStyle name="Percent 3 4 5 3 5" xfId="10264"/>
    <cellStyle name="Percent 3 4 5 3 6" xfId="10265"/>
    <cellStyle name="Percent 3 4 5 4" xfId="10266"/>
    <cellStyle name="Percent 3 4 5 4 2" xfId="10267"/>
    <cellStyle name="Percent 3 4 5 4 2 2" xfId="10268"/>
    <cellStyle name="Percent 3 4 5 4 2 2 2" xfId="10269"/>
    <cellStyle name="Percent 3 4 5 4 2 2 3" xfId="10270"/>
    <cellStyle name="Percent 3 4 5 4 2 3" xfId="10271"/>
    <cellStyle name="Percent 3 4 5 4 2 4" xfId="10272"/>
    <cellStyle name="Percent 3 4 5 4 3" xfId="10273"/>
    <cellStyle name="Percent 3 4 5 4 3 2" xfId="10274"/>
    <cellStyle name="Percent 3 4 5 4 3 2 2" xfId="10275"/>
    <cellStyle name="Percent 3 4 5 4 3 2 3" xfId="10276"/>
    <cellStyle name="Percent 3 4 5 4 3 3" xfId="10277"/>
    <cellStyle name="Percent 3 4 5 4 3 4" xfId="10278"/>
    <cellStyle name="Percent 3 4 5 4 4" xfId="10279"/>
    <cellStyle name="Percent 3 4 5 4 4 2" xfId="10280"/>
    <cellStyle name="Percent 3 4 5 4 4 3" xfId="10281"/>
    <cellStyle name="Percent 3 4 5 4 5" xfId="10282"/>
    <cellStyle name="Percent 3 4 5 4 6" xfId="10283"/>
    <cellStyle name="Percent 3 4 5 5" xfId="10284"/>
    <cellStyle name="Percent 3 4 5 5 2" xfId="10285"/>
    <cellStyle name="Percent 3 4 5 5 2 2" xfId="10286"/>
    <cellStyle name="Percent 3 4 5 5 2 3" xfId="10287"/>
    <cellStyle name="Percent 3 4 5 5 3" xfId="10288"/>
    <cellStyle name="Percent 3 4 5 5 4" xfId="10289"/>
    <cellStyle name="Percent 3 4 5 6" xfId="10290"/>
    <cellStyle name="Percent 3 4 5 6 2" xfId="10291"/>
    <cellStyle name="Percent 3 4 5 6 2 2" xfId="10292"/>
    <cellStyle name="Percent 3 4 5 6 2 3" xfId="10293"/>
    <cellStyle name="Percent 3 4 5 6 3" xfId="10294"/>
    <cellStyle name="Percent 3 4 5 6 4" xfId="10295"/>
    <cellStyle name="Percent 3 4 5 7" xfId="10296"/>
    <cellStyle name="Percent 3 4 5 7 2" xfId="10297"/>
    <cellStyle name="Percent 3 4 5 7 3" xfId="10298"/>
    <cellStyle name="Percent 3 4 5 8" xfId="10299"/>
    <cellStyle name="Percent 3 4 5 8 2" xfId="10300"/>
    <cellStyle name="Percent 3 4 5 8 3" xfId="10301"/>
    <cellStyle name="Percent 3 4 5 9" xfId="10302"/>
    <cellStyle name="Percent 3 4 5 9 2" xfId="10303"/>
    <cellStyle name="Percent 3 4 5 9 3" xfId="10304"/>
    <cellStyle name="Percent 3 4 6" xfId="10305"/>
    <cellStyle name="Percent 3 4 6 10" xfId="10306"/>
    <cellStyle name="Percent 3 4 6 2" xfId="10307"/>
    <cellStyle name="Percent 3 4 6 2 2" xfId="10308"/>
    <cellStyle name="Percent 3 4 6 2 2 2" xfId="10309"/>
    <cellStyle name="Percent 3 4 6 2 2 2 2" xfId="10310"/>
    <cellStyle name="Percent 3 4 6 2 2 2 3" xfId="10311"/>
    <cellStyle name="Percent 3 4 6 2 2 3" xfId="10312"/>
    <cellStyle name="Percent 3 4 6 2 2 4" xfId="10313"/>
    <cellStyle name="Percent 3 4 6 2 3" xfId="10314"/>
    <cellStyle name="Percent 3 4 6 2 3 2" xfId="10315"/>
    <cellStyle name="Percent 3 4 6 2 3 2 2" xfId="10316"/>
    <cellStyle name="Percent 3 4 6 2 3 2 3" xfId="10317"/>
    <cellStyle name="Percent 3 4 6 2 3 3" xfId="10318"/>
    <cellStyle name="Percent 3 4 6 2 3 4" xfId="10319"/>
    <cellStyle name="Percent 3 4 6 2 4" xfId="10320"/>
    <cellStyle name="Percent 3 4 6 2 4 2" xfId="10321"/>
    <cellStyle name="Percent 3 4 6 2 4 3" xfId="10322"/>
    <cellStyle name="Percent 3 4 6 2 5" xfId="10323"/>
    <cellStyle name="Percent 3 4 6 2 5 2" xfId="10324"/>
    <cellStyle name="Percent 3 4 6 2 5 3" xfId="10325"/>
    <cellStyle name="Percent 3 4 6 2 6" xfId="10326"/>
    <cellStyle name="Percent 3 4 6 2 7" xfId="10327"/>
    <cellStyle name="Percent 3 4 6 3" xfId="10328"/>
    <cellStyle name="Percent 3 4 6 3 2" xfId="10329"/>
    <cellStyle name="Percent 3 4 6 3 2 2" xfId="10330"/>
    <cellStyle name="Percent 3 4 6 3 2 2 2" xfId="10331"/>
    <cellStyle name="Percent 3 4 6 3 2 2 3" xfId="10332"/>
    <cellStyle name="Percent 3 4 6 3 2 3" xfId="10333"/>
    <cellStyle name="Percent 3 4 6 3 2 4" xfId="10334"/>
    <cellStyle name="Percent 3 4 6 3 3" xfId="10335"/>
    <cellStyle name="Percent 3 4 6 3 3 2" xfId="10336"/>
    <cellStyle name="Percent 3 4 6 3 3 2 2" xfId="10337"/>
    <cellStyle name="Percent 3 4 6 3 3 2 3" xfId="10338"/>
    <cellStyle name="Percent 3 4 6 3 3 3" xfId="10339"/>
    <cellStyle name="Percent 3 4 6 3 3 4" xfId="10340"/>
    <cellStyle name="Percent 3 4 6 3 4" xfId="10341"/>
    <cellStyle name="Percent 3 4 6 3 4 2" xfId="10342"/>
    <cellStyle name="Percent 3 4 6 3 4 3" xfId="10343"/>
    <cellStyle name="Percent 3 4 6 3 5" xfId="10344"/>
    <cellStyle name="Percent 3 4 6 3 6" xfId="10345"/>
    <cellStyle name="Percent 3 4 6 4" xfId="10346"/>
    <cellStyle name="Percent 3 4 6 4 2" xfId="10347"/>
    <cellStyle name="Percent 3 4 6 4 2 2" xfId="10348"/>
    <cellStyle name="Percent 3 4 6 4 2 2 2" xfId="10349"/>
    <cellStyle name="Percent 3 4 6 4 2 2 3" xfId="10350"/>
    <cellStyle name="Percent 3 4 6 4 2 3" xfId="10351"/>
    <cellStyle name="Percent 3 4 6 4 2 4" xfId="10352"/>
    <cellStyle name="Percent 3 4 6 4 3" xfId="10353"/>
    <cellStyle name="Percent 3 4 6 4 3 2" xfId="10354"/>
    <cellStyle name="Percent 3 4 6 4 3 2 2" xfId="10355"/>
    <cellStyle name="Percent 3 4 6 4 3 2 3" xfId="10356"/>
    <cellStyle name="Percent 3 4 6 4 3 3" xfId="10357"/>
    <cellStyle name="Percent 3 4 6 4 3 4" xfId="10358"/>
    <cellStyle name="Percent 3 4 6 4 4" xfId="10359"/>
    <cellStyle name="Percent 3 4 6 4 4 2" xfId="10360"/>
    <cellStyle name="Percent 3 4 6 4 4 3" xfId="10361"/>
    <cellStyle name="Percent 3 4 6 4 5" xfId="10362"/>
    <cellStyle name="Percent 3 4 6 4 6" xfId="10363"/>
    <cellStyle name="Percent 3 4 6 5" xfId="10364"/>
    <cellStyle name="Percent 3 4 6 5 2" xfId="10365"/>
    <cellStyle name="Percent 3 4 6 5 2 2" xfId="10366"/>
    <cellStyle name="Percent 3 4 6 5 2 3" xfId="10367"/>
    <cellStyle name="Percent 3 4 6 5 3" xfId="10368"/>
    <cellStyle name="Percent 3 4 6 5 4" xfId="10369"/>
    <cellStyle name="Percent 3 4 6 6" xfId="10370"/>
    <cellStyle name="Percent 3 4 6 6 2" xfId="10371"/>
    <cellStyle name="Percent 3 4 6 6 2 2" xfId="10372"/>
    <cellStyle name="Percent 3 4 6 6 2 3" xfId="10373"/>
    <cellStyle name="Percent 3 4 6 6 3" xfId="10374"/>
    <cellStyle name="Percent 3 4 6 6 4" xfId="10375"/>
    <cellStyle name="Percent 3 4 6 7" xfId="10376"/>
    <cellStyle name="Percent 3 4 6 7 2" xfId="10377"/>
    <cellStyle name="Percent 3 4 6 7 3" xfId="10378"/>
    <cellStyle name="Percent 3 4 6 8" xfId="10379"/>
    <cellStyle name="Percent 3 4 6 8 2" xfId="10380"/>
    <cellStyle name="Percent 3 4 6 8 3" xfId="10381"/>
    <cellStyle name="Percent 3 4 6 9" xfId="10382"/>
    <cellStyle name="Percent 3 4 6 9 2" xfId="10383"/>
    <cellStyle name="Percent 3 4 6 9 3" xfId="10384"/>
    <cellStyle name="Percent 3 4 7" xfId="10385"/>
    <cellStyle name="Percent 3 4 7 10" xfId="10386"/>
    <cellStyle name="Percent 3 4 7 2" xfId="10387"/>
    <cellStyle name="Percent 3 4 7 2 2" xfId="10388"/>
    <cellStyle name="Percent 3 4 7 2 2 2" xfId="10389"/>
    <cellStyle name="Percent 3 4 7 2 2 2 2" xfId="10390"/>
    <cellStyle name="Percent 3 4 7 2 2 2 3" xfId="10391"/>
    <cellStyle name="Percent 3 4 7 2 2 3" xfId="10392"/>
    <cellStyle name="Percent 3 4 7 2 2 4" xfId="10393"/>
    <cellStyle name="Percent 3 4 7 2 3" xfId="10394"/>
    <cellStyle name="Percent 3 4 7 2 3 2" xfId="10395"/>
    <cellStyle name="Percent 3 4 7 2 3 2 2" xfId="10396"/>
    <cellStyle name="Percent 3 4 7 2 3 2 3" xfId="10397"/>
    <cellStyle name="Percent 3 4 7 2 3 3" xfId="10398"/>
    <cellStyle name="Percent 3 4 7 2 3 4" xfId="10399"/>
    <cellStyle name="Percent 3 4 7 2 4" xfId="10400"/>
    <cellStyle name="Percent 3 4 7 2 4 2" xfId="10401"/>
    <cellStyle name="Percent 3 4 7 2 4 3" xfId="10402"/>
    <cellStyle name="Percent 3 4 7 2 5" xfId="10403"/>
    <cellStyle name="Percent 3 4 7 2 5 2" xfId="10404"/>
    <cellStyle name="Percent 3 4 7 2 5 3" xfId="10405"/>
    <cellStyle name="Percent 3 4 7 2 6" xfId="10406"/>
    <cellStyle name="Percent 3 4 7 2 7" xfId="10407"/>
    <cellStyle name="Percent 3 4 7 3" xfId="10408"/>
    <cellStyle name="Percent 3 4 7 3 2" xfId="10409"/>
    <cellStyle name="Percent 3 4 7 3 2 2" xfId="10410"/>
    <cellStyle name="Percent 3 4 7 3 2 2 2" xfId="10411"/>
    <cellStyle name="Percent 3 4 7 3 2 2 3" xfId="10412"/>
    <cellStyle name="Percent 3 4 7 3 2 3" xfId="10413"/>
    <cellStyle name="Percent 3 4 7 3 2 4" xfId="10414"/>
    <cellStyle name="Percent 3 4 7 3 3" xfId="10415"/>
    <cellStyle name="Percent 3 4 7 3 3 2" xfId="10416"/>
    <cellStyle name="Percent 3 4 7 3 3 2 2" xfId="10417"/>
    <cellStyle name="Percent 3 4 7 3 3 2 3" xfId="10418"/>
    <cellStyle name="Percent 3 4 7 3 3 3" xfId="10419"/>
    <cellStyle name="Percent 3 4 7 3 3 4" xfId="10420"/>
    <cellStyle name="Percent 3 4 7 3 4" xfId="10421"/>
    <cellStyle name="Percent 3 4 7 3 4 2" xfId="10422"/>
    <cellStyle name="Percent 3 4 7 3 4 3" xfId="10423"/>
    <cellStyle name="Percent 3 4 7 3 5" xfId="10424"/>
    <cellStyle name="Percent 3 4 7 3 6" xfId="10425"/>
    <cellStyle name="Percent 3 4 7 4" xfId="10426"/>
    <cellStyle name="Percent 3 4 7 4 2" xfId="10427"/>
    <cellStyle name="Percent 3 4 7 4 2 2" xfId="10428"/>
    <cellStyle name="Percent 3 4 7 4 2 2 2" xfId="10429"/>
    <cellStyle name="Percent 3 4 7 4 2 2 3" xfId="10430"/>
    <cellStyle name="Percent 3 4 7 4 2 3" xfId="10431"/>
    <cellStyle name="Percent 3 4 7 4 2 4" xfId="10432"/>
    <cellStyle name="Percent 3 4 7 4 3" xfId="10433"/>
    <cellStyle name="Percent 3 4 7 4 3 2" xfId="10434"/>
    <cellStyle name="Percent 3 4 7 4 3 2 2" xfId="10435"/>
    <cellStyle name="Percent 3 4 7 4 3 2 3" xfId="10436"/>
    <cellStyle name="Percent 3 4 7 4 3 3" xfId="10437"/>
    <cellStyle name="Percent 3 4 7 4 3 4" xfId="10438"/>
    <cellStyle name="Percent 3 4 7 4 4" xfId="10439"/>
    <cellStyle name="Percent 3 4 7 4 4 2" xfId="10440"/>
    <cellStyle name="Percent 3 4 7 4 4 3" xfId="10441"/>
    <cellStyle name="Percent 3 4 7 4 5" xfId="10442"/>
    <cellStyle name="Percent 3 4 7 4 6" xfId="10443"/>
    <cellStyle name="Percent 3 4 7 5" xfId="10444"/>
    <cellStyle name="Percent 3 4 7 5 2" xfId="10445"/>
    <cellStyle name="Percent 3 4 7 5 2 2" xfId="10446"/>
    <cellStyle name="Percent 3 4 7 5 2 3" xfId="10447"/>
    <cellStyle name="Percent 3 4 7 5 3" xfId="10448"/>
    <cellStyle name="Percent 3 4 7 5 4" xfId="10449"/>
    <cellStyle name="Percent 3 4 7 6" xfId="10450"/>
    <cellStyle name="Percent 3 4 7 6 2" xfId="10451"/>
    <cellStyle name="Percent 3 4 7 6 2 2" xfId="10452"/>
    <cellStyle name="Percent 3 4 7 6 2 3" xfId="10453"/>
    <cellStyle name="Percent 3 4 7 6 3" xfId="10454"/>
    <cellStyle name="Percent 3 4 7 6 4" xfId="10455"/>
    <cellStyle name="Percent 3 4 7 7" xfId="10456"/>
    <cellStyle name="Percent 3 4 7 7 2" xfId="10457"/>
    <cellStyle name="Percent 3 4 7 7 3" xfId="10458"/>
    <cellStyle name="Percent 3 4 7 8" xfId="10459"/>
    <cellStyle name="Percent 3 4 7 8 2" xfId="10460"/>
    <cellStyle name="Percent 3 4 7 8 3" xfId="10461"/>
    <cellStyle name="Percent 3 4 7 9" xfId="10462"/>
    <cellStyle name="Percent 3 4 7 9 2" xfId="10463"/>
    <cellStyle name="Percent 3 4 7 9 3" xfId="10464"/>
    <cellStyle name="Percent 3 4 8" xfId="10465"/>
    <cellStyle name="Percent 3 4 8 10" xfId="10466"/>
    <cellStyle name="Percent 3 4 8 10 2" xfId="10467"/>
    <cellStyle name="Percent 3 4 8 10 3" xfId="10468"/>
    <cellStyle name="Percent 3 4 8 11" xfId="10469"/>
    <cellStyle name="Percent 3 4 8 11 2" xfId="10470"/>
    <cellStyle name="Percent 3 4 8 11 3" xfId="10471"/>
    <cellStyle name="Percent 3 4 8 12" xfId="10472"/>
    <cellStyle name="Percent 3 4 8 12 2" xfId="10473"/>
    <cellStyle name="Percent 3 4 8 12 3" xfId="10474"/>
    <cellStyle name="Percent 3 4 8 13" xfId="10475"/>
    <cellStyle name="Percent 3 4 8 2" xfId="10476"/>
    <cellStyle name="Percent 3 4 8 2 2" xfId="10477"/>
    <cellStyle name="Percent 3 4 8 2 2 2" xfId="10478"/>
    <cellStyle name="Percent 3 4 8 2 2 2 2" xfId="10479"/>
    <cellStyle name="Percent 3 4 8 2 2 2 3" xfId="10480"/>
    <cellStyle name="Percent 3 4 8 2 2 3" xfId="10481"/>
    <cellStyle name="Percent 3 4 8 2 2 4" xfId="10482"/>
    <cellStyle name="Percent 3 4 8 2 3" xfId="10483"/>
    <cellStyle name="Percent 3 4 8 2 3 2" xfId="10484"/>
    <cellStyle name="Percent 3 4 8 2 3 2 2" xfId="10485"/>
    <cellStyle name="Percent 3 4 8 2 3 2 3" xfId="10486"/>
    <cellStyle name="Percent 3 4 8 2 3 3" xfId="10487"/>
    <cellStyle name="Percent 3 4 8 2 3 4" xfId="10488"/>
    <cellStyle name="Percent 3 4 8 2 4" xfId="10489"/>
    <cellStyle name="Percent 3 4 8 2 4 2" xfId="10490"/>
    <cellStyle name="Percent 3 4 8 2 4 3" xfId="10491"/>
    <cellStyle name="Percent 3 4 8 2 5" xfId="10492"/>
    <cellStyle name="Percent 3 4 8 2 5 2" xfId="10493"/>
    <cellStyle name="Percent 3 4 8 2 5 3" xfId="10494"/>
    <cellStyle name="Percent 3 4 8 2 6" xfId="10495"/>
    <cellStyle name="Percent 3 4 8 2 7" xfId="10496"/>
    <cellStyle name="Percent 3 4 8 3" xfId="10497"/>
    <cellStyle name="Percent 3 4 8 3 2" xfId="10498"/>
    <cellStyle name="Percent 3 4 8 3 2 2" xfId="10499"/>
    <cellStyle name="Percent 3 4 8 3 2 2 2" xfId="10500"/>
    <cellStyle name="Percent 3 4 8 3 2 2 3" xfId="10501"/>
    <cellStyle name="Percent 3 4 8 3 2 3" xfId="10502"/>
    <cellStyle name="Percent 3 4 8 3 2 4" xfId="10503"/>
    <cellStyle name="Percent 3 4 8 3 3" xfId="10504"/>
    <cellStyle name="Percent 3 4 8 3 3 2" xfId="10505"/>
    <cellStyle name="Percent 3 4 8 3 3 2 2" xfId="10506"/>
    <cellStyle name="Percent 3 4 8 3 3 2 3" xfId="10507"/>
    <cellStyle name="Percent 3 4 8 3 3 3" xfId="10508"/>
    <cellStyle name="Percent 3 4 8 3 3 4" xfId="10509"/>
    <cellStyle name="Percent 3 4 8 3 4" xfId="10510"/>
    <cellStyle name="Percent 3 4 8 3 4 2" xfId="10511"/>
    <cellStyle name="Percent 3 4 8 3 4 3" xfId="10512"/>
    <cellStyle name="Percent 3 4 8 3 5" xfId="10513"/>
    <cellStyle name="Percent 3 4 8 3 6" xfId="10514"/>
    <cellStyle name="Percent 3 4 8 4" xfId="10515"/>
    <cellStyle name="Percent 3 4 8 4 2" xfId="10516"/>
    <cellStyle name="Percent 3 4 8 4 2 2" xfId="10517"/>
    <cellStyle name="Percent 3 4 8 4 2 2 2" xfId="10518"/>
    <cellStyle name="Percent 3 4 8 4 2 2 3" xfId="10519"/>
    <cellStyle name="Percent 3 4 8 4 2 3" xfId="10520"/>
    <cellStyle name="Percent 3 4 8 4 2 4" xfId="10521"/>
    <cellStyle name="Percent 3 4 8 4 3" xfId="10522"/>
    <cellStyle name="Percent 3 4 8 4 3 2" xfId="10523"/>
    <cellStyle name="Percent 3 4 8 4 3 2 2" xfId="10524"/>
    <cellStyle name="Percent 3 4 8 4 3 2 3" xfId="10525"/>
    <cellStyle name="Percent 3 4 8 4 3 3" xfId="10526"/>
    <cellStyle name="Percent 3 4 8 4 3 4" xfId="10527"/>
    <cellStyle name="Percent 3 4 8 4 4" xfId="10528"/>
    <cellStyle name="Percent 3 4 8 4 4 2" xfId="10529"/>
    <cellStyle name="Percent 3 4 8 4 4 3" xfId="10530"/>
    <cellStyle name="Percent 3 4 8 4 5" xfId="10531"/>
    <cellStyle name="Percent 3 4 8 4 6" xfId="10532"/>
    <cellStyle name="Percent 3 4 8 5" xfId="10533"/>
    <cellStyle name="Percent 3 4 8 5 2" xfId="10534"/>
    <cellStyle name="Percent 3 4 8 5 2 2" xfId="10535"/>
    <cellStyle name="Percent 3 4 8 5 2 2 2" xfId="10536"/>
    <cellStyle name="Percent 3 4 8 5 2 2 3" xfId="10537"/>
    <cellStyle name="Percent 3 4 8 5 2 3" xfId="10538"/>
    <cellStyle name="Percent 3 4 8 5 2 4" xfId="10539"/>
    <cellStyle name="Percent 3 4 8 5 3" xfId="10540"/>
    <cellStyle name="Percent 3 4 8 5 3 2" xfId="10541"/>
    <cellStyle name="Percent 3 4 8 5 3 2 2" xfId="10542"/>
    <cellStyle name="Percent 3 4 8 5 3 2 3" xfId="10543"/>
    <cellStyle name="Percent 3 4 8 5 3 3" xfId="10544"/>
    <cellStyle name="Percent 3 4 8 5 3 4" xfId="10545"/>
    <cellStyle name="Percent 3 4 8 5 4" xfId="10546"/>
    <cellStyle name="Percent 3 4 8 5 4 2" xfId="10547"/>
    <cellStyle name="Percent 3 4 8 5 4 2 2" xfId="10548"/>
    <cellStyle name="Percent 3 4 8 5 4 2 3" xfId="10549"/>
    <cellStyle name="Percent 3 4 8 5 4 3" xfId="10550"/>
    <cellStyle name="Percent 3 4 8 5 4 4" xfId="10551"/>
    <cellStyle name="Percent 3 4 8 5 5" xfId="10552"/>
    <cellStyle name="Percent 3 4 8 5 5 2" xfId="10553"/>
    <cellStyle name="Percent 3 4 8 5 5 3" xfId="10554"/>
    <cellStyle name="Percent 3 4 8 5 6" xfId="10555"/>
    <cellStyle name="Percent 3 4 8 5 7" xfId="10556"/>
    <cellStyle name="Percent 3 4 8 6" xfId="10557"/>
    <cellStyle name="Percent 3 4 8 6 2" xfId="10558"/>
    <cellStyle name="Percent 3 4 8 6 2 2" xfId="10559"/>
    <cellStyle name="Percent 3 4 8 6 2 2 2" xfId="10560"/>
    <cellStyle name="Percent 3 4 8 6 2 2 3" xfId="10561"/>
    <cellStyle name="Percent 3 4 8 6 2 3" xfId="10562"/>
    <cellStyle name="Percent 3 4 8 6 2 4" xfId="10563"/>
    <cellStyle name="Percent 3 4 8 6 3" xfId="10564"/>
    <cellStyle name="Percent 3 4 8 6 3 2" xfId="10565"/>
    <cellStyle name="Percent 3 4 8 6 3 2 2" xfId="10566"/>
    <cellStyle name="Percent 3 4 8 6 3 2 3" xfId="10567"/>
    <cellStyle name="Percent 3 4 8 6 3 3" xfId="10568"/>
    <cellStyle name="Percent 3 4 8 6 3 4" xfId="10569"/>
    <cellStyle name="Percent 3 4 8 6 4" xfId="10570"/>
    <cellStyle name="Percent 3 4 8 6 4 2" xfId="10571"/>
    <cellStyle name="Percent 3 4 8 6 4 3" xfId="10572"/>
    <cellStyle name="Percent 3 4 8 6 5" xfId="10573"/>
    <cellStyle name="Percent 3 4 8 6 6" xfId="10574"/>
    <cellStyle name="Percent 3 4 8 7" xfId="10575"/>
    <cellStyle name="Percent 3 4 8 7 2" xfId="10576"/>
    <cellStyle name="Percent 3 4 8 7 2 2" xfId="10577"/>
    <cellStyle name="Percent 3 4 8 7 2 3" xfId="10578"/>
    <cellStyle name="Percent 3 4 8 7 3" xfId="10579"/>
    <cellStyle name="Percent 3 4 8 7 4" xfId="10580"/>
    <cellStyle name="Percent 3 4 8 8" xfId="10581"/>
    <cellStyle name="Percent 3 4 8 8 2" xfId="10582"/>
    <cellStyle name="Percent 3 4 8 8 2 2" xfId="10583"/>
    <cellStyle name="Percent 3 4 8 8 2 3" xfId="10584"/>
    <cellStyle name="Percent 3 4 8 8 3" xfId="10585"/>
    <cellStyle name="Percent 3 4 8 8 4" xfId="10586"/>
    <cellStyle name="Percent 3 4 8 9" xfId="10587"/>
    <cellStyle name="Percent 3 4 8 9 2" xfId="10588"/>
    <cellStyle name="Percent 3 4 8 9 2 2" xfId="10589"/>
    <cellStyle name="Percent 3 4 8 9 2 3" xfId="10590"/>
    <cellStyle name="Percent 3 4 8 9 3" xfId="10591"/>
    <cellStyle name="Percent 3 4 8 9 4" xfId="10592"/>
    <cellStyle name="Percent 3 4 9" xfId="10593"/>
    <cellStyle name="Percent 3 4 9 10" xfId="10594"/>
    <cellStyle name="Percent 3 4 9 10 2" xfId="10595"/>
    <cellStyle name="Percent 3 4 9 10 3" xfId="10596"/>
    <cellStyle name="Percent 3 4 9 11" xfId="10597"/>
    <cellStyle name="Percent 3 4 9 11 2" xfId="10598"/>
    <cellStyle name="Percent 3 4 9 11 3" xfId="10599"/>
    <cellStyle name="Percent 3 4 9 12" xfId="10600"/>
    <cellStyle name="Percent 3 4 9 12 2" xfId="10601"/>
    <cellStyle name="Percent 3 4 9 12 3" xfId="10602"/>
    <cellStyle name="Percent 3 4 9 13" xfId="10603"/>
    <cellStyle name="Percent 3 4 9 2" xfId="10604"/>
    <cellStyle name="Percent 3 4 9 2 2" xfId="10605"/>
    <cellStyle name="Percent 3 4 9 2 2 2" xfId="10606"/>
    <cellStyle name="Percent 3 4 9 2 2 2 2" xfId="10607"/>
    <cellStyle name="Percent 3 4 9 2 2 2 3" xfId="10608"/>
    <cellStyle name="Percent 3 4 9 2 2 3" xfId="10609"/>
    <cellStyle name="Percent 3 4 9 2 2 4" xfId="10610"/>
    <cellStyle name="Percent 3 4 9 2 3" xfId="10611"/>
    <cellStyle name="Percent 3 4 9 2 3 2" xfId="10612"/>
    <cellStyle name="Percent 3 4 9 2 3 2 2" xfId="10613"/>
    <cellStyle name="Percent 3 4 9 2 3 2 3" xfId="10614"/>
    <cellStyle name="Percent 3 4 9 2 3 3" xfId="10615"/>
    <cellStyle name="Percent 3 4 9 2 3 4" xfId="10616"/>
    <cellStyle name="Percent 3 4 9 2 4" xfId="10617"/>
    <cellStyle name="Percent 3 4 9 2 4 2" xfId="10618"/>
    <cellStyle name="Percent 3 4 9 2 4 3" xfId="10619"/>
    <cellStyle name="Percent 3 4 9 2 5" xfId="10620"/>
    <cellStyle name="Percent 3 4 9 2 5 2" xfId="10621"/>
    <cellStyle name="Percent 3 4 9 2 5 3" xfId="10622"/>
    <cellStyle name="Percent 3 4 9 2 6" xfId="10623"/>
    <cellStyle name="Percent 3 4 9 2 7" xfId="10624"/>
    <cellStyle name="Percent 3 4 9 3" xfId="10625"/>
    <cellStyle name="Percent 3 4 9 3 2" xfId="10626"/>
    <cellStyle name="Percent 3 4 9 3 2 2" xfId="10627"/>
    <cellStyle name="Percent 3 4 9 3 2 2 2" xfId="10628"/>
    <cellStyle name="Percent 3 4 9 3 2 2 3" xfId="10629"/>
    <cellStyle name="Percent 3 4 9 3 2 3" xfId="10630"/>
    <cellStyle name="Percent 3 4 9 3 2 4" xfId="10631"/>
    <cellStyle name="Percent 3 4 9 3 3" xfId="10632"/>
    <cellStyle name="Percent 3 4 9 3 3 2" xfId="10633"/>
    <cellStyle name="Percent 3 4 9 3 3 2 2" xfId="10634"/>
    <cellStyle name="Percent 3 4 9 3 3 2 3" xfId="10635"/>
    <cellStyle name="Percent 3 4 9 3 3 3" xfId="10636"/>
    <cellStyle name="Percent 3 4 9 3 3 4" xfId="10637"/>
    <cellStyle name="Percent 3 4 9 3 4" xfId="10638"/>
    <cellStyle name="Percent 3 4 9 3 4 2" xfId="10639"/>
    <cellStyle name="Percent 3 4 9 3 4 3" xfId="10640"/>
    <cellStyle name="Percent 3 4 9 3 5" xfId="10641"/>
    <cellStyle name="Percent 3 4 9 3 6" xfId="10642"/>
    <cellStyle name="Percent 3 4 9 4" xfId="10643"/>
    <cellStyle name="Percent 3 4 9 4 2" xfId="10644"/>
    <cellStyle name="Percent 3 4 9 4 2 2" xfId="10645"/>
    <cellStyle name="Percent 3 4 9 4 2 2 2" xfId="10646"/>
    <cellStyle name="Percent 3 4 9 4 2 2 3" xfId="10647"/>
    <cellStyle name="Percent 3 4 9 4 2 3" xfId="10648"/>
    <cellStyle name="Percent 3 4 9 4 2 4" xfId="10649"/>
    <cellStyle name="Percent 3 4 9 4 3" xfId="10650"/>
    <cellStyle name="Percent 3 4 9 4 3 2" xfId="10651"/>
    <cellStyle name="Percent 3 4 9 4 3 2 2" xfId="10652"/>
    <cellStyle name="Percent 3 4 9 4 3 2 3" xfId="10653"/>
    <cellStyle name="Percent 3 4 9 4 3 3" xfId="10654"/>
    <cellStyle name="Percent 3 4 9 4 3 4" xfId="10655"/>
    <cellStyle name="Percent 3 4 9 4 4" xfId="10656"/>
    <cellStyle name="Percent 3 4 9 4 4 2" xfId="10657"/>
    <cellStyle name="Percent 3 4 9 4 4 3" xfId="10658"/>
    <cellStyle name="Percent 3 4 9 4 5" xfId="10659"/>
    <cellStyle name="Percent 3 4 9 4 6" xfId="10660"/>
    <cellStyle name="Percent 3 4 9 5" xfId="10661"/>
    <cellStyle name="Percent 3 4 9 5 2" xfId="10662"/>
    <cellStyle name="Percent 3 4 9 5 2 2" xfId="10663"/>
    <cellStyle name="Percent 3 4 9 5 2 2 2" xfId="10664"/>
    <cellStyle name="Percent 3 4 9 5 2 2 3" xfId="10665"/>
    <cellStyle name="Percent 3 4 9 5 2 3" xfId="10666"/>
    <cellStyle name="Percent 3 4 9 5 2 4" xfId="10667"/>
    <cellStyle name="Percent 3 4 9 5 3" xfId="10668"/>
    <cellStyle name="Percent 3 4 9 5 3 2" xfId="10669"/>
    <cellStyle name="Percent 3 4 9 5 3 2 2" xfId="10670"/>
    <cellStyle name="Percent 3 4 9 5 3 2 3" xfId="10671"/>
    <cellStyle name="Percent 3 4 9 5 3 3" xfId="10672"/>
    <cellStyle name="Percent 3 4 9 5 3 4" xfId="10673"/>
    <cellStyle name="Percent 3 4 9 5 4" xfId="10674"/>
    <cellStyle name="Percent 3 4 9 5 4 2" xfId="10675"/>
    <cellStyle name="Percent 3 4 9 5 4 2 2" xfId="10676"/>
    <cellStyle name="Percent 3 4 9 5 4 2 3" xfId="10677"/>
    <cellStyle name="Percent 3 4 9 5 4 3" xfId="10678"/>
    <cellStyle name="Percent 3 4 9 5 4 4" xfId="10679"/>
    <cellStyle name="Percent 3 4 9 5 5" xfId="10680"/>
    <cellStyle name="Percent 3 4 9 5 5 2" xfId="10681"/>
    <cellStyle name="Percent 3 4 9 5 5 3" xfId="10682"/>
    <cellStyle name="Percent 3 4 9 5 6" xfId="10683"/>
    <cellStyle name="Percent 3 4 9 5 7" xfId="10684"/>
    <cellStyle name="Percent 3 4 9 6" xfId="10685"/>
    <cellStyle name="Percent 3 4 9 6 2" xfId="10686"/>
    <cellStyle name="Percent 3 4 9 6 2 2" xfId="10687"/>
    <cellStyle name="Percent 3 4 9 6 2 2 2" xfId="10688"/>
    <cellStyle name="Percent 3 4 9 6 2 2 3" xfId="10689"/>
    <cellStyle name="Percent 3 4 9 6 2 3" xfId="10690"/>
    <cellStyle name="Percent 3 4 9 6 2 4" xfId="10691"/>
    <cellStyle name="Percent 3 4 9 6 3" xfId="10692"/>
    <cellStyle name="Percent 3 4 9 6 3 2" xfId="10693"/>
    <cellStyle name="Percent 3 4 9 6 3 2 2" xfId="10694"/>
    <cellStyle name="Percent 3 4 9 6 3 2 3" xfId="10695"/>
    <cellStyle name="Percent 3 4 9 6 3 3" xfId="10696"/>
    <cellStyle name="Percent 3 4 9 6 3 4" xfId="10697"/>
    <cellStyle name="Percent 3 4 9 6 4" xfId="10698"/>
    <cellStyle name="Percent 3 4 9 6 4 2" xfId="10699"/>
    <cellStyle name="Percent 3 4 9 6 4 3" xfId="10700"/>
    <cellStyle name="Percent 3 4 9 6 5" xfId="10701"/>
    <cellStyle name="Percent 3 4 9 6 6" xfId="10702"/>
    <cellStyle name="Percent 3 4 9 7" xfId="10703"/>
    <cellStyle name="Percent 3 4 9 7 2" xfId="10704"/>
    <cellStyle name="Percent 3 4 9 7 2 2" xfId="10705"/>
    <cellStyle name="Percent 3 4 9 7 2 3" xfId="10706"/>
    <cellStyle name="Percent 3 4 9 7 3" xfId="10707"/>
    <cellStyle name="Percent 3 4 9 7 4" xfId="10708"/>
    <cellStyle name="Percent 3 4 9 8" xfId="10709"/>
    <cellStyle name="Percent 3 4 9 8 2" xfId="10710"/>
    <cellStyle name="Percent 3 4 9 8 2 2" xfId="10711"/>
    <cellStyle name="Percent 3 4 9 8 2 3" xfId="10712"/>
    <cellStyle name="Percent 3 4 9 8 3" xfId="10713"/>
    <cellStyle name="Percent 3 4 9 8 4" xfId="10714"/>
    <cellStyle name="Percent 3 4 9 9" xfId="10715"/>
    <cellStyle name="Percent 3 4 9 9 2" xfId="10716"/>
    <cellStyle name="Percent 3 4 9 9 2 2" xfId="10717"/>
    <cellStyle name="Percent 3 4 9 9 2 3" xfId="10718"/>
    <cellStyle name="Percent 3 4 9 9 3" xfId="10719"/>
    <cellStyle name="Percent 3 4 9 9 4" xfId="10720"/>
    <cellStyle name="Percent 3 5" xfId="10721"/>
    <cellStyle name="Percent 3 5 10" xfId="10722"/>
    <cellStyle name="Percent 3 5 10 10" xfId="10723"/>
    <cellStyle name="Percent 3 5 10 10 2" xfId="10724"/>
    <cellStyle name="Percent 3 5 10 10 3" xfId="10725"/>
    <cellStyle name="Percent 3 5 10 11" xfId="10726"/>
    <cellStyle name="Percent 3 5 10 11 2" xfId="10727"/>
    <cellStyle name="Percent 3 5 10 11 3" xfId="10728"/>
    <cellStyle name="Percent 3 5 10 12" xfId="10729"/>
    <cellStyle name="Percent 3 5 10 12 2" xfId="10730"/>
    <cellStyle name="Percent 3 5 10 12 3" xfId="10731"/>
    <cellStyle name="Percent 3 5 10 13" xfId="10732"/>
    <cellStyle name="Percent 3 5 10 2" xfId="10733"/>
    <cellStyle name="Percent 3 5 10 2 2" xfId="10734"/>
    <cellStyle name="Percent 3 5 10 2 2 2" xfId="10735"/>
    <cellStyle name="Percent 3 5 10 2 2 2 2" xfId="10736"/>
    <cellStyle name="Percent 3 5 10 2 2 2 3" xfId="10737"/>
    <cellStyle name="Percent 3 5 10 2 2 3" xfId="10738"/>
    <cellStyle name="Percent 3 5 10 2 2 4" xfId="10739"/>
    <cellStyle name="Percent 3 5 10 2 3" xfId="10740"/>
    <cellStyle name="Percent 3 5 10 2 3 2" xfId="10741"/>
    <cellStyle name="Percent 3 5 10 2 3 2 2" xfId="10742"/>
    <cellStyle name="Percent 3 5 10 2 3 2 3" xfId="10743"/>
    <cellStyle name="Percent 3 5 10 2 3 3" xfId="10744"/>
    <cellStyle name="Percent 3 5 10 2 3 4" xfId="10745"/>
    <cellStyle name="Percent 3 5 10 2 4" xfId="10746"/>
    <cellStyle name="Percent 3 5 10 2 4 2" xfId="10747"/>
    <cellStyle name="Percent 3 5 10 2 4 3" xfId="10748"/>
    <cellStyle name="Percent 3 5 10 2 5" xfId="10749"/>
    <cellStyle name="Percent 3 5 10 2 5 2" xfId="10750"/>
    <cellStyle name="Percent 3 5 10 2 5 3" xfId="10751"/>
    <cellStyle name="Percent 3 5 10 2 6" xfId="10752"/>
    <cellStyle name="Percent 3 5 10 2 7" xfId="10753"/>
    <cellStyle name="Percent 3 5 10 3" xfId="10754"/>
    <cellStyle name="Percent 3 5 10 3 2" xfId="10755"/>
    <cellStyle name="Percent 3 5 10 3 2 2" xfId="10756"/>
    <cellStyle name="Percent 3 5 10 3 2 2 2" xfId="10757"/>
    <cellStyle name="Percent 3 5 10 3 2 2 3" xfId="10758"/>
    <cellStyle name="Percent 3 5 10 3 2 3" xfId="10759"/>
    <cellStyle name="Percent 3 5 10 3 2 4" xfId="10760"/>
    <cellStyle name="Percent 3 5 10 3 3" xfId="10761"/>
    <cellStyle name="Percent 3 5 10 3 3 2" xfId="10762"/>
    <cellStyle name="Percent 3 5 10 3 3 2 2" xfId="10763"/>
    <cellStyle name="Percent 3 5 10 3 3 2 3" xfId="10764"/>
    <cellStyle name="Percent 3 5 10 3 3 3" xfId="10765"/>
    <cellStyle name="Percent 3 5 10 3 3 4" xfId="10766"/>
    <cellStyle name="Percent 3 5 10 3 4" xfId="10767"/>
    <cellStyle name="Percent 3 5 10 3 4 2" xfId="10768"/>
    <cellStyle name="Percent 3 5 10 3 4 3" xfId="10769"/>
    <cellStyle name="Percent 3 5 10 3 5" xfId="10770"/>
    <cellStyle name="Percent 3 5 10 3 6" xfId="10771"/>
    <cellStyle name="Percent 3 5 10 4" xfId="10772"/>
    <cellStyle name="Percent 3 5 10 4 2" xfId="10773"/>
    <cellStyle name="Percent 3 5 10 4 2 2" xfId="10774"/>
    <cellStyle name="Percent 3 5 10 4 2 2 2" xfId="10775"/>
    <cellStyle name="Percent 3 5 10 4 2 2 3" xfId="10776"/>
    <cellStyle name="Percent 3 5 10 4 2 3" xfId="10777"/>
    <cellStyle name="Percent 3 5 10 4 2 4" xfId="10778"/>
    <cellStyle name="Percent 3 5 10 4 3" xfId="10779"/>
    <cellStyle name="Percent 3 5 10 4 3 2" xfId="10780"/>
    <cellStyle name="Percent 3 5 10 4 3 2 2" xfId="10781"/>
    <cellStyle name="Percent 3 5 10 4 3 2 3" xfId="10782"/>
    <cellStyle name="Percent 3 5 10 4 3 3" xfId="10783"/>
    <cellStyle name="Percent 3 5 10 4 3 4" xfId="10784"/>
    <cellStyle name="Percent 3 5 10 4 4" xfId="10785"/>
    <cellStyle name="Percent 3 5 10 4 4 2" xfId="10786"/>
    <cellStyle name="Percent 3 5 10 4 4 3" xfId="10787"/>
    <cellStyle name="Percent 3 5 10 4 5" xfId="10788"/>
    <cellStyle name="Percent 3 5 10 4 6" xfId="10789"/>
    <cellStyle name="Percent 3 5 10 5" xfId="10790"/>
    <cellStyle name="Percent 3 5 10 5 2" xfId="10791"/>
    <cellStyle name="Percent 3 5 10 5 2 2" xfId="10792"/>
    <cellStyle name="Percent 3 5 10 5 2 2 2" xfId="10793"/>
    <cellStyle name="Percent 3 5 10 5 2 2 3" xfId="10794"/>
    <cellStyle name="Percent 3 5 10 5 2 3" xfId="10795"/>
    <cellStyle name="Percent 3 5 10 5 2 4" xfId="10796"/>
    <cellStyle name="Percent 3 5 10 5 3" xfId="10797"/>
    <cellStyle name="Percent 3 5 10 5 3 2" xfId="10798"/>
    <cellStyle name="Percent 3 5 10 5 3 2 2" xfId="10799"/>
    <cellStyle name="Percent 3 5 10 5 3 2 3" xfId="10800"/>
    <cellStyle name="Percent 3 5 10 5 3 3" xfId="10801"/>
    <cellStyle name="Percent 3 5 10 5 3 4" xfId="10802"/>
    <cellStyle name="Percent 3 5 10 5 4" xfId="10803"/>
    <cellStyle name="Percent 3 5 10 5 4 2" xfId="10804"/>
    <cellStyle name="Percent 3 5 10 5 4 2 2" xfId="10805"/>
    <cellStyle name="Percent 3 5 10 5 4 2 3" xfId="10806"/>
    <cellStyle name="Percent 3 5 10 5 4 3" xfId="10807"/>
    <cellStyle name="Percent 3 5 10 5 4 4" xfId="10808"/>
    <cellStyle name="Percent 3 5 10 5 5" xfId="10809"/>
    <cellStyle name="Percent 3 5 10 5 5 2" xfId="10810"/>
    <cellStyle name="Percent 3 5 10 5 5 3" xfId="10811"/>
    <cellStyle name="Percent 3 5 10 5 6" xfId="10812"/>
    <cellStyle name="Percent 3 5 10 5 7" xfId="10813"/>
    <cellStyle name="Percent 3 5 10 6" xfId="10814"/>
    <cellStyle name="Percent 3 5 10 6 2" xfId="10815"/>
    <cellStyle name="Percent 3 5 10 6 2 2" xfId="10816"/>
    <cellStyle name="Percent 3 5 10 6 2 2 2" xfId="10817"/>
    <cellStyle name="Percent 3 5 10 6 2 2 3" xfId="10818"/>
    <cellStyle name="Percent 3 5 10 6 2 3" xfId="10819"/>
    <cellStyle name="Percent 3 5 10 6 2 4" xfId="10820"/>
    <cellStyle name="Percent 3 5 10 6 3" xfId="10821"/>
    <cellStyle name="Percent 3 5 10 6 3 2" xfId="10822"/>
    <cellStyle name="Percent 3 5 10 6 3 2 2" xfId="10823"/>
    <cellStyle name="Percent 3 5 10 6 3 2 3" xfId="10824"/>
    <cellStyle name="Percent 3 5 10 6 3 3" xfId="10825"/>
    <cellStyle name="Percent 3 5 10 6 3 4" xfId="10826"/>
    <cellStyle name="Percent 3 5 10 6 4" xfId="10827"/>
    <cellStyle name="Percent 3 5 10 6 4 2" xfId="10828"/>
    <cellStyle name="Percent 3 5 10 6 4 3" xfId="10829"/>
    <cellStyle name="Percent 3 5 10 6 5" xfId="10830"/>
    <cellStyle name="Percent 3 5 10 6 6" xfId="10831"/>
    <cellStyle name="Percent 3 5 10 7" xfId="10832"/>
    <cellStyle name="Percent 3 5 10 7 2" xfId="10833"/>
    <cellStyle name="Percent 3 5 10 7 2 2" xfId="10834"/>
    <cellStyle name="Percent 3 5 10 7 2 3" xfId="10835"/>
    <cellStyle name="Percent 3 5 10 7 3" xfId="10836"/>
    <cellStyle name="Percent 3 5 10 7 4" xfId="10837"/>
    <cellStyle name="Percent 3 5 10 8" xfId="10838"/>
    <cellStyle name="Percent 3 5 10 8 2" xfId="10839"/>
    <cellStyle name="Percent 3 5 10 8 2 2" xfId="10840"/>
    <cellStyle name="Percent 3 5 10 8 2 3" xfId="10841"/>
    <cellStyle name="Percent 3 5 10 8 3" xfId="10842"/>
    <cellStyle name="Percent 3 5 10 8 4" xfId="10843"/>
    <cellStyle name="Percent 3 5 10 9" xfId="10844"/>
    <cellStyle name="Percent 3 5 10 9 2" xfId="10845"/>
    <cellStyle name="Percent 3 5 10 9 2 2" xfId="10846"/>
    <cellStyle name="Percent 3 5 10 9 2 3" xfId="10847"/>
    <cellStyle name="Percent 3 5 10 9 3" xfId="10848"/>
    <cellStyle name="Percent 3 5 10 9 4" xfId="10849"/>
    <cellStyle name="Percent 3 5 11" xfId="10850"/>
    <cellStyle name="Percent 3 5 11 10" xfId="10851"/>
    <cellStyle name="Percent 3 5 11 10 2" xfId="10852"/>
    <cellStyle name="Percent 3 5 11 10 3" xfId="10853"/>
    <cellStyle name="Percent 3 5 11 11" xfId="10854"/>
    <cellStyle name="Percent 3 5 11 11 2" xfId="10855"/>
    <cellStyle name="Percent 3 5 11 11 3" xfId="10856"/>
    <cellStyle name="Percent 3 5 11 12" xfId="10857"/>
    <cellStyle name="Percent 3 5 11 12 2" xfId="10858"/>
    <cellStyle name="Percent 3 5 11 12 3" xfId="10859"/>
    <cellStyle name="Percent 3 5 11 13" xfId="10860"/>
    <cellStyle name="Percent 3 5 11 2" xfId="10861"/>
    <cellStyle name="Percent 3 5 11 2 2" xfId="10862"/>
    <cellStyle name="Percent 3 5 11 2 2 2" xfId="10863"/>
    <cellStyle name="Percent 3 5 11 2 2 2 2" xfId="10864"/>
    <cellStyle name="Percent 3 5 11 2 2 2 3" xfId="10865"/>
    <cellStyle name="Percent 3 5 11 2 2 3" xfId="10866"/>
    <cellStyle name="Percent 3 5 11 2 2 4" xfId="10867"/>
    <cellStyle name="Percent 3 5 11 2 3" xfId="10868"/>
    <cellStyle name="Percent 3 5 11 2 3 2" xfId="10869"/>
    <cellStyle name="Percent 3 5 11 2 3 2 2" xfId="10870"/>
    <cellStyle name="Percent 3 5 11 2 3 2 3" xfId="10871"/>
    <cellStyle name="Percent 3 5 11 2 3 3" xfId="10872"/>
    <cellStyle name="Percent 3 5 11 2 3 4" xfId="10873"/>
    <cellStyle name="Percent 3 5 11 2 4" xfId="10874"/>
    <cellStyle name="Percent 3 5 11 2 4 2" xfId="10875"/>
    <cellStyle name="Percent 3 5 11 2 4 3" xfId="10876"/>
    <cellStyle name="Percent 3 5 11 2 5" xfId="10877"/>
    <cellStyle name="Percent 3 5 11 2 5 2" xfId="10878"/>
    <cellStyle name="Percent 3 5 11 2 5 3" xfId="10879"/>
    <cellStyle name="Percent 3 5 11 2 6" xfId="10880"/>
    <cellStyle name="Percent 3 5 11 2 7" xfId="10881"/>
    <cellStyle name="Percent 3 5 11 3" xfId="10882"/>
    <cellStyle name="Percent 3 5 11 3 2" xfId="10883"/>
    <cellStyle name="Percent 3 5 11 3 2 2" xfId="10884"/>
    <cellStyle name="Percent 3 5 11 3 2 2 2" xfId="10885"/>
    <cellStyle name="Percent 3 5 11 3 2 2 3" xfId="10886"/>
    <cellStyle name="Percent 3 5 11 3 2 3" xfId="10887"/>
    <cellStyle name="Percent 3 5 11 3 2 4" xfId="10888"/>
    <cellStyle name="Percent 3 5 11 3 3" xfId="10889"/>
    <cellStyle name="Percent 3 5 11 3 3 2" xfId="10890"/>
    <cellStyle name="Percent 3 5 11 3 3 2 2" xfId="10891"/>
    <cellStyle name="Percent 3 5 11 3 3 2 3" xfId="10892"/>
    <cellStyle name="Percent 3 5 11 3 3 3" xfId="10893"/>
    <cellStyle name="Percent 3 5 11 3 3 4" xfId="10894"/>
    <cellStyle name="Percent 3 5 11 3 4" xfId="10895"/>
    <cellStyle name="Percent 3 5 11 3 4 2" xfId="10896"/>
    <cellStyle name="Percent 3 5 11 3 4 3" xfId="10897"/>
    <cellStyle name="Percent 3 5 11 3 5" xfId="10898"/>
    <cellStyle name="Percent 3 5 11 3 6" xfId="10899"/>
    <cellStyle name="Percent 3 5 11 4" xfId="10900"/>
    <cellStyle name="Percent 3 5 11 4 2" xfId="10901"/>
    <cellStyle name="Percent 3 5 11 4 2 2" xfId="10902"/>
    <cellStyle name="Percent 3 5 11 4 2 2 2" xfId="10903"/>
    <cellStyle name="Percent 3 5 11 4 2 2 3" xfId="10904"/>
    <cellStyle name="Percent 3 5 11 4 2 3" xfId="10905"/>
    <cellStyle name="Percent 3 5 11 4 2 4" xfId="10906"/>
    <cellStyle name="Percent 3 5 11 4 3" xfId="10907"/>
    <cellStyle name="Percent 3 5 11 4 3 2" xfId="10908"/>
    <cellStyle name="Percent 3 5 11 4 3 2 2" xfId="10909"/>
    <cellStyle name="Percent 3 5 11 4 3 2 3" xfId="10910"/>
    <cellStyle name="Percent 3 5 11 4 3 3" xfId="10911"/>
    <cellStyle name="Percent 3 5 11 4 3 4" xfId="10912"/>
    <cellStyle name="Percent 3 5 11 4 4" xfId="10913"/>
    <cellStyle name="Percent 3 5 11 4 4 2" xfId="10914"/>
    <cellStyle name="Percent 3 5 11 4 4 3" xfId="10915"/>
    <cellStyle name="Percent 3 5 11 4 5" xfId="10916"/>
    <cellStyle name="Percent 3 5 11 4 6" xfId="10917"/>
    <cellStyle name="Percent 3 5 11 5" xfId="10918"/>
    <cellStyle name="Percent 3 5 11 5 2" xfId="10919"/>
    <cellStyle name="Percent 3 5 11 5 2 2" xfId="10920"/>
    <cellStyle name="Percent 3 5 11 5 2 2 2" xfId="10921"/>
    <cellStyle name="Percent 3 5 11 5 2 2 3" xfId="10922"/>
    <cellStyle name="Percent 3 5 11 5 2 3" xfId="10923"/>
    <cellStyle name="Percent 3 5 11 5 2 4" xfId="10924"/>
    <cellStyle name="Percent 3 5 11 5 3" xfId="10925"/>
    <cellStyle name="Percent 3 5 11 5 3 2" xfId="10926"/>
    <cellStyle name="Percent 3 5 11 5 3 2 2" xfId="10927"/>
    <cellStyle name="Percent 3 5 11 5 3 2 3" xfId="10928"/>
    <cellStyle name="Percent 3 5 11 5 3 3" xfId="10929"/>
    <cellStyle name="Percent 3 5 11 5 3 4" xfId="10930"/>
    <cellStyle name="Percent 3 5 11 5 4" xfId="10931"/>
    <cellStyle name="Percent 3 5 11 5 4 2" xfId="10932"/>
    <cellStyle name="Percent 3 5 11 5 4 2 2" xfId="10933"/>
    <cellStyle name="Percent 3 5 11 5 4 2 3" xfId="10934"/>
    <cellStyle name="Percent 3 5 11 5 4 3" xfId="10935"/>
    <cellStyle name="Percent 3 5 11 5 4 4" xfId="10936"/>
    <cellStyle name="Percent 3 5 11 5 5" xfId="10937"/>
    <cellStyle name="Percent 3 5 11 5 5 2" xfId="10938"/>
    <cellStyle name="Percent 3 5 11 5 5 3" xfId="10939"/>
    <cellStyle name="Percent 3 5 11 5 6" xfId="10940"/>
    <cellStyle name="Percent 3 5 11 5 7" xfId="10941"/>
    <cellStyle name="Percent 3 5 11 6" xfId="10942"/>
    <cellStyle name="Percent 3 5 11 6 2" xfId="10943"/>
    <cellStyle name="Percent 3 5 11 6 2 2" xfId="10944"/>
    <cellStyle name="Percent 3 5 11 6 2 2 2" xfId="10945"/>
    <cellStyle name="Percent 3 5 11 6 2 2 3" xfId="10946"/>
    <cellStyle name="Percent 3 5 11 6 2 3" xfId="10947"/>
    <cellStyle name="Percent 3 5 11 6 2 4" xfId="10948"/>
    <cellStyle name="Percent 3 5 11 6 3" xfId="10949"/>
    <cellStyle name="Percent 3 5 11 6 3 2" xfId="10950"/>
    <cellStyle name="Percent 3 5 11 6 3 2 2" xfId="10951"/>
    <cellStyle name="Percent 3 5 11 6 3 2 3" xfId="10952"/>
    <cellStyle name="Percent 3 5 11 6 3 3" xfId="10953"/>
    <cellStyle name="Percent 3 5 11 6 3 4" xfId="10954"/>
    <cellStyle name="Percent 3 5 11 6 4" xfId="10955"/>
    <cellStyle name="Percent 3 5 11 6 4 2" xfId="10956"/>
    <cellStyle name="Percent 3 5 11 6 4 3" xfId="10957"/>
    <cellStyle name="Percent 3 5 11 6 5" xfId="10958"/>
    <cellStyle name="Percent 3 5 11 6 6" xfId="10959"/>
    <cellStyle name="Percent 3 5 11 7" xfId="10960"/>
    <cellStyle name="Percent 3 5 11 7 2" xfId="10961"/>
    <cellStyle name="Percent 3 5 11 7 2 2" xfId="10962"/>
    <cellStyle name="Percent 3 5 11 7 2 3" xfId="10963"/>
    <cellStyle name="Percent 3 5 11 7 3" xfId="10964"/>
    <cellStyle name="Percent 3 5 11 7 4" xfId="10965"/>
    <cellStyle name="Percent 3 5 11 8" xfId="10966"/>
    <cellStyle name="Percent 3 5 11 8 2" xfId="10967"/>
    <cellStyle name="Percent 3 5 11 8 2 2" xfId="10968"/>
    <cellStyle name="Percent 3 5 11 8 2 3" xfId="10969"/>
    <cellStyle name="Percent 3 5 11 8 3" xfId="10970"/>
    <cellStyle name="Percent 3 5 11 8 4" xfId="10971"/>
    <cellStyle name="Percent 3 5 11 9" xfId="10972"/>
    <cellStyle name="Percent 3 5 11 9 2" xfId="10973"/>
    <cellStyle name="Percent 3 5 11 9 2 2" xfId="10974"/>
    <cellStyle name="Percent 3 5 11 9 2 3" xfId="10975"/>
    <cellStyle name="Percent 3 5 11 9 3" xfId="10976"/>
    <cellStyle name="Percent 3 5 11 9 4" xfId="10977"/>
    <cellStyle name="Percent 3 5 12" xfId="10978"/>
    <cellStyle name="Percent 3 5 12 10" xfId="10979"/>
    <cellStyle name="Percent 3 5 12 10 2" xfId="10980"/>
    <cellStyle name="Percent 3 5 12 10 3" xfId="10981"/>
    <cellStyle name="Percent 3 5 12 11" xfId="10982"/>
    <cellStyle name="Percent 3 5 12 11 2" xfId="10983"/>
    <cellStyle name="Percent 3 5 12 11 3" xfId="10984"/>
    <cellStyle name="Percent 3 5 12 12" xfId="10985"/>
    <cellStyle name="Percent 3 5 12 12 2" xfId="10986"/>
    <cellStyle name="Percent 3 5 12 12 3" xfId="10987"/>
    <cellStyle name="Percent 3 5 12 13" xfId="10988"/>
    <cellStyle name="Percent 3 5 12 2" xfId="10989"/>
    <cellStyle name="Percent 3 5 12 2 2" xfId="10990"/>
    <cellStyle name="Percent 3 5 12 2 2 2" xfId="10991"/>
    <cellStyle name="Percent 3 5 12 2 2 2 2" xfId="10992"/>
    <cellStyle name="Percent 3 5 12 2 2 2 3" xfId="10993"/>
    <cellStyle name="Percent 3 5 12 2 2 3" xfId="10994"/>
    <cellStyle name="Percent 3 5 12 2 2 4" xfId="10995"/>
    <cellStyle name="Percent 3 5 12 2 3" xfId="10996"/>
    <cellStyle name="Percent 3 5 12 2 3 2" xfId="10997"/>
    <cellStyle name="Percent 3 5 12 2 3 2 2" xfId="10998"/>
    <cellStyle name="Percent 3 5 12 2 3 2 3" xfId="10999"/>
    <cellStyle name="Percent 3 5 12 2 3 3" xfId="11000"/>
    <cellStyle name="Percent 3 5 12 2 3 4" xfId="11001"/>
    <cellStyle name="Percent 3 5 12 2 4" xfId="11002"/>
    <cellStyle name="Percent 3 5 12 2 4 2" xfId="11003"/>
    <cellStyle name="Percent 3 5 12 2 4 3" xfId="11004"/>
    <cellStyle name="Percent 3 5 12 2 5" xfId="11005"/>
    <cellStyle name="Percent 3 5 12 2 5 2" xfId="11006"/>
    <cellStyle name="Percent 3 5 12 2 5 3" xfId="11007"/>
    <cellStyle name="Percent 3 5 12 2 6" xfId="11008"/>
    <cellStyle name="Percent 3 5 12 2 7" xfId="11009"/>
    <cellStyle name="Percent 3 5 12 3" xfId="11010"/>
    <cellStyle name="Percent 3 5 12 3 2" xfId="11011"/>
    <cellStyle name="Percent 3 5 12 3 2 2" xfId="11012"/>
    <cellStyle name="Percent 3 5 12 3 2 2 2" xfId="11013"/>
    <cellStyle name="Percent 3 5 12 3 2 2 3" xfId="11014"/>
    <cellStyle name="Percent 3 5 12 3 2 3" xfId="11015"/>
    <cellStyle name="Percent 3 5 12 3 2 4" xfId="11016"/>
    <cellStyle name="Percent 3 5 12 3 3" xfId="11017"/>
    <cellStyle name="Percent 3 5 12 3 3 2" xfId="11018"/>
    <cellStyle name="Percent 3 5 12 3 3 2 2" xfId="11019"/>
    <cellStyle name="Percent 3 5 12 3 3 2 3" xfId="11020"/>
    <cellStyle name="Percent 3 5 12 3 3 3" xfId="11021"/>
    <cellStyle name="Percent 3 5 12 3 3 4" xfId="11022"/>
    <cellStyle name="Percent 3 5 12 3 4" xfId="11023"/>
    <cellStyle name="Percent 3 5 12 3 4 2" xfId="11024"/>
    <cellStyle name="Percent 3 5 12 3 4 3" xfId="11025"/>
    <cellStyle name="Percent 3 5 12 3 5" xfId="11026"/>
    <cellStyle name="Percent 3 5 12 3 6" xfId="11027"/>
    <cellStyle name="Percent 3 5 12 4" xfId="11028"/>
    <cellStyle name="Percent 3 5 12 4 2" xfId="11029"/>
    <cellStyle name="Percent 3 5 12 4 2 2" xfId="11030"/>
    <cellStyle name="Percent 3 5 12 4 2 2 2" xfId="11031"/>
    <cellStyle name="Percent 3 5 12 4 2 2 3" xfId="11032"/>
    <cellStyle name="Percent 3 5 12 4 2 3" xfId="11033"/>
    <cellStyle name="Percent 3 5 12 4 2 4" xfId="11034"/>
    <cellStyle name="Percent 3 5 12 4 3" xfId="11035"/>
    <cellStyle name="Percent 3 5 12 4 3 2" xfId="11036"/>
    <cellStyle name="Percent 3 5 12 4 3 2 2" xfId="11037"/>
    <cellStyle name="Percent 3 5 12 4 3 2 3" xfId="11038"/>
    <cellStyle name="Percent 3 5 12 4 3 3" xfId="11039"/>
    <cellStyle name="Percent 3 5 12 4 3 4" xfId="11040"/>
    <cellStyle name="Percent 3 5 12 4 4" xfId="11041"/>
    <cellStyle name="Percent 3 5 12 4 4 2" xfId="11042"/>
    <cellStyle name="Percent 3 5 12 4 4 3" xfId="11043"/>
    <cellStyle name="Percent 3 5 12 4 5" xfId="11044"/>
    <cellStyle name="Percent 3 5 12 4 6" xfId="11045"/>
    <cellStyle name="Percent 3 5 12 5" xfId="11046"/>
    <cellStyle name="Percent 3 5 12 5 2" xfId="11047"/>
    <cellStyle name="Percent 3 5 12 5 2 2" xfId="11048"/>
    <cellStyle name="Percent 3 5 12 5 2 2 2" xfId="11049"/>
    <cellStyle name="Percent 3 5 12 5 2 2 3" xfId="11050"/>
    <cellStyle name="Percent 3 5 12 5 2 3" xfId="11051"/>
    <cellStyle name="Percent 3 5 12 5 2 4" xfId="11052"/>
    <cellStyle name="Percent 3 5 12 5 3" xfId="11053"/>
    <cellStyle name="Percent 3 5 12 5 3 2" xfId="11054"/>
    <cellStyle name="Percent 3 5 12 5 3 2 2" xfId="11055"/>
    <cellStyle name="Percent 3 5 12 5 3 2 3" xfId="11056"/>
    <cellStyle name="Percent 3 5 12 5 3 3" xfId="11057"/>
    <cellStyle name="Percent 3 5 12 5 3 4" xfId="11058"/>
    <cellStyle name="Percent 3 5 12 5 4" xfId="11059"/>
    <cellStyle name="Percent 3 5 12 5 4 2" xfId="11060"/>
    <cellStyle name="Percent 3 5 12 5 4 2 2" xfId="11061"/>
    <cellStyle name="Percent 3 5 12 5 4 2 3" xfId="11062"/>
    <cellStyle name="Percent 3 5 12 5 4 3" xfId="11063"/>
    <cellStyle name="Percent 3 5 12 5 4 4" xfId="11064"/>
    <cellStyle name="Percent 3 5 12 5 5" xfId="11065"/>
    <cellStyle name="Percent 3 5 12 5 5 2" xfId="11066"/>
    <cellStyle name="Percent 3 5 12 5 5 3" xfId="11067"/>
    <cellStyle name="Percent 3 5 12 5 6" xfId="11068"/>
    <cellStyle name="Percent 3 5 12 5 7" xfId="11069"/>
    <cellStyle name="Percent 3 5 12 6" xfId="11070"/>
    <cellStyle name="Percent 3 5 12 6 2" xfId="11071"/>
    <cellStyle name="Percent 3 5 12 6 2 2" xfId="11072"/>
    <cellStyle name="Percent 3 5 12 6 2 2 2" xfId="11073"/>
    <cellStyle name="Percent 3 5 12 6 2 2 3" xfId="11074"/>
    <cellStyle name="Percent 3 5 12 6 2 3" xfId="11075"/>
    <cellStyle name="Percent 3 5 12 6 2 4" xfId="11076"/>
    <cellStyle name="Percent 3 5 12 6 3" xfId="11077"/>
    <cellStyle name="Percent 3 5 12 6 3 2" xfId="11078"/>
    <cellStyle name="Percent 3 5 12 6 3 2 2" xfId="11079"/>
    <cellStyle name="Percent 3 5 12 6 3 2 3" xfId="11080"/>
    <cellStyle name="Percent 3 5 12 6 3 3" xfId="11081"/>
    <cellStyle name="Percent 3 5 12 6 3 4" xfId="11082"/>
    <cellStyle name="Percent 3 5 12 6 4" xfId="11083"/>
    <cellStyle name="Percent 3 5 12 6 4 2" xfId="11084"/>
    <cellStyle name="Percent 3 5 12 6 4 3" xfId="11085"/>
    <cellStyle name="Percent 3 5 12 6 5" xfId="11086"/>
    <cellStyle name="Percent 3 5 12 6 6" xfId="11087"/>
    <cellStyle name="Percent 3 5 12 7" xfId="11088"/>
    <cellStyle name="Percent 3 5 12 7 2" xfId="11089"/>
    <cellStyle name="Percent 3 5 12 7 2 2" xfId="11090"/>
    <cellStyle name="Percent 3 5 12 7 2 3" xfId="11091"/>
    <cellStyle name="Percent 3 5 12 7 3" xfId="11092"/>
    <cellStyle name="Percent 3 5 12 7 4" xfId="11093"/>
    <cellStyle name="Percent 3 5 12 8" xfId="11094"/>
    <cellStyle name="Percent 3 5 12 8 2" xfId="11095"/>
    <cellStyle name="Percent 3 5 12 8 2 2" xfId="11096"/>
    <cellStyle name="Percent 3 5 12 8 2 3" xfId="11097"/>
    <cellStyle name="Percent 3 5 12 8 3" xfId="11098"/>
    <cellStyle name="Percent 3 5 12 8 4" xfId="11099"/>
    <cellStyle name="Percent 3 5 12 9" xfId="11100"/>
    <cellStyle name="Percent 3 5 12 9 2" xfId="11101"/>
    <cellStyle name="Percent 3 5 12 9 2 2" xfId="11102"/>
    <cellStyle name="Percent 3 5 12 9 2 3" xfId="11103"/>
    <cellStyle name="Percent 3 5 12 9 3" xfId="11104"/>
    <cellStyle name="Percent 3 5 12 9 4" xfId="11105"/>
    <cellStyle name="Percent 3 5 13" xfId="11106"/>
    <cellStyle name="Percent 3 5 13 10" xfId="11107"/>
    <cellStyle name="Percent 3 5 13 10 2" xfId="11108"/>
    <cellStyle name="Percent 3 5 13 10 3" xfId="11109"/>
    <cellStyle name="Percent 3 5 13 11" xfId="11110"/>
    <cellStyle name="Percent 3 5 13 11 2" xfId="11111"/>
    <cellStyle name="Percent 3 5 13 11 3" xfId="11112"/>
    <cellStyle name="Percent 3 5 13 12" xfId="11113"/>
    <cellStyle name="Percent 3 5 13 12 2" xfId="11114"/>
    <cellStyle name="Percent 3 5 13 12 3" xfId="11115"/>
    <cellStyle name="Percent 3 5 13 13" xfId="11116"/>
    <cellStyle name="Percent 3 5 13 2" xfId="11117"/>
    <cellStyle name="Percent 3 5 13 2 2" xfId="11118"/>
    <cellStyle name="Percent 3 5 13 2 2 2" xfId="11119"/>
    <cellStyle name="Percent 3 5 13 2 2 2 2" xfId="11120"/>
    <cellStyle name="Percent 3 5 13 2 2 2 3" xfId="11121"/>
    <cellStyle name="Percent 3 5 13 2 2 3" xfId="11122"/>
    <cellStyle name="Percent 3 5 13 2 2 4" xfId="11123"/>
    <cellStyle name="Percent 3 5 13 2 3" xfId="11124"/>
    <cellStyle name="Percent 3 5 13 2 3 2" xfId="11125"/>
    <cellStyle name="Percent 3 5 13 2 3 2 2" xfId="11126"/>
    <cellStyle name="Percent 3 5 13 2 3 2 3" xfId="11127"/>
    <cellStyle name="Percent 3 5 13 2 3 3" xfId="11128"/>
    <cellStyle name="Percent 3 5 13 2 3 4" xfId="11129"/>
    <cellStyle name="Percent 3 5 13 2 4" xfId="11130"/>
    <cellStyle name="Percent 3 5 13 2 4 2" xfId="11131"/>
    <cellStyle name="Percent 3 5 13 2 4 3" xfId="11132"/>
    <cellStyle name="Percent 3 5 13 2 5" xfId="11133"/>
    <cellStyle name="Percent 3 5 13 2 5 2" xfId="11134"/>
    <cellStyle name="Percent 3 5 13 2 5 3" xfId="11135"/>
    <cellStyle name="Percent 3 5 13 2 6" xfId="11136"/>
    <cellStyle name="Percent 3 5 13 2 7" xfId="11137"/>
    <cellStyle name="Percent 3 5 13 3" xfId="11138"/>
    <cellStyle name="Percent 3 5 13 3 2" xfId="11139"/>
    <cellStyle name="Percent 3 5 13 3 2 2" xfId="11140"/>
    <cellStyle name="Percent 3 5 13 3 2 2 2" xfId="11141"/>
    <cellStyle name="Percent 3 5 13 3 2 2 3" xfId="11142"/>
    <cellStyle name="Percent 3 5 13 3 2 3" xfId="11143"/>
    <cellStyle name="Percent 3 5 13 3 2 4" xfId="11144"/>
    <cellStyle name="Percent 3 5 13 3 3" xfId="11145"/>
    <cellStyle name="Percent 3 5 13 3 3 2" xfId="11146"/>
    <cellStyle name="Percent 3 5 13 3 3 2 2" xfId="11147"/>
    <cellStyle name="Percent 3 5 13 3 3 2 3" xfId="11148"/>
    <cellStyle name="Percent 3 5 13 3 3 3" xfId="11149"/>
    <cellStyle name="Percent 3 5 13 3 3 4" xfId="11150"/>
    <cellStyle name="Percent 3 5 13 3 4" xfId="11151"/>
    <cellStyle name="Percent 3 5 13 3 4 2" xfId="11152"/>
    <cellStyle name="Percent 3 5 13 3 4 3" xfId="11153"/>
    <cellStyle name="Percent 3 5 13 3 5" xfId="11154"/>
    <cellStyle name="Percent 3 5 13 3 6" xfId="11155"/>
    <cellStyle name="Percent 3 5 13 4" xfId="11156"/>
    <cellStyle name="Percent 3 5 13 4 2" xfId="11157"/>
    <cellStyle name="Percent 3 5 13 4 2 2" xfId="11158"/>
    <cellStyle name="Percent 3 5 13 4 2 2 2" xfId="11159"/>
    <cellStyle name="Percent 3 5 13 4 2 2 3" xfId="11160"/>
    <cellStyle name="Percent 3 5 13 4 2 3" xfId="11161"/>
    <cellStyle name="Percent 3 5 13 4 2 4" xfId="11162"/>
    <cellStyle name="Percent 3 5 13 4 3" xfId="11163"/>
    <cellStyle name="Percent 3 5 13 4 3 2" xfId="11164"/>
    <cellStyle name="Percent 3 5 13 4 3 2 2" xfId="11165"/>
    <cellStyle name="Percent 3 5 13 4 3 2 3" xfId="11166"/>
    <cellStyle name="Percent 3 5 13 4 3 3" xfId="11167"/>
    <cellStyle name="Percent 3 5 13 4 3 4" xfId="11168"/>
    <cellStyle name="Percent 3 5 13 4 4" xfId="11169"/>
    <cellStyle name="Percent 3 5 13 4 4 2" xfId="11170"/>
    <cellStyle name="Percent 3 5 13 4 4 3" xfId="11171"/>
    <cellStyle name="Percent 3 5 13 4 5" xfId="11172"/>
    <cellStyle name="Percent 3 5 13 4 6" xfId="11173"/>
    <cellStyle name="Percent 3 5 13 5" xfId="11174"/>
    <cellStyle name="Percent 3 5 13 5 2" xfId="11175"/>
    <cellStyle name="Percent 3 5 13 5 2 2" xfId="11176"/>
    <cellStyle name="Percent 3 5 13 5 2 2 2" xfId="11177"/>
    <cellStyle name="Percent 3 5 13 5 2 2 3" xfId="11178"/>
    <cellStyle name="Percent 3 5 13 5 2 3" xfId="11179"/>
    <cellStyle name="Percent 3 5 13 5 2 4" xfId="11180"/>
    <cellStyle name="Percent 3 5 13 5 3" xfId="11181"/>
    <cellStyle name="Percent 3 5 13 5 3 2" xfId="11182"/>
    <cellStyle name="Percent 3 5 13 5 3 2 2" xfId="11183"/>
    <cellStyle name="Percent 3 5 13 5 3 2 3" xfId="11184"/>
    <cellStyle name="Percent 3 5 13 5 3 3" xfId="11185"/>
    <cellStyle name="Percent 3 5 13 5 3 4" xfId="11186"/>
    <cellStyle name="Percent 3 5 13 5 4" xfId="11187"/>
    <cellStyle name="Percent 3 5 13 5 4 2" xfId="11188"/>
    <cellStyle name="Percent 3 5 13 5 4 2 2" xfId="11189"/>
    <cellStyle name="Percent 3 5 13 5 4 2 3" xfId="11190"/>
    <cellStyle name="Percent 3 5 13 5 4 3" xfId="11191"/>
    <cellStyle name="Percent 3 5 13 5 4 4" xfId="11192"/>
    <cellStyle name="Percent 3 5 13 5 5" xfId="11193"/>
    <cellStyle name="Percent 3 5 13 5 5 2" xfId="11194"/>
    <cellStyle name="Percent 3 5 13 5 5 3" xfId="11195"/>
    <cellStyle name="Percent 3 5 13 5 6" xfId="11196"/>
    <cellStyle name="Percent 3 5 13 5 7" xfId="11197"/>
    <cellStyle name="Percent 3 5 13 6" xfId="11198"/>
    <cellStyle name="Percent 3 5 13 6 2" xfId="11199"/>
    <cellStyle name="Percent 3 5 13 6 2 2" xfId="11200"/>
    <cellStyle name="Percent 3 5 13 6 2 2 2" xfId="11201"/>
    <cellStyle name="Percent 3 5 13 6 2 2 3" xfId="11202"/>
    <cellStyle name="Percent 3 5 13 6 2 3" xfId="11203"/>
    <cellStyle name="Percent 3 5 13 6 2 4" xfId="11204"/>
    <cellStyle name="Percent 3 5 13 6 3" xfId="11205"/>
    <cellStyle name="Percent 3 5 13 6 3 2" xfId="11206"/>
    <cellStyle name="Percent 3 5 13 6 3 2 2" xfId="11207"/>
    <cellStyle name="Percent 3 5 13 6 3 2 3" xfId="11208"/>
    <cellStyle name="Percent 3 5 13 6 3 3" xfId="11209"/>
    <cellStyle name="Percent 3 5 13 6 3 4" xfId="11210"/>
    <cellStyle name="Percent 3 5 13 6 4" xfId="11211"/>
    <cellStyle name="Percent 3 5 13 6 4 2" xfId="11212"/>
    <cellStyle name="Percent 3 5 13 6 4 3" xfId="11213"/>
    <cellStyle name="Percent 3 5 13 6 5" xfId="11214"/>
    <cellStyle name="Percent 3 5 13 6 6" xfId="11215"/>
    <cellStyle name="Percent 3 5 13 7" xfId="11216"/>
    <cellStyle name="Percent 3 5 13 7 2" xfId="11217"/>
    <cellStyle name="Percent 3 5 13 7 2 2" xfId="11218"/>
    <cellStyle name="Percent 3 5 13 7 2 3" xfId="11219"/>
    <cellStyle name="Percent 3 5 13 7 3" xfId="11220"/>
    <cellStyle name="Percent 3 5 13 7 4" xfId="11221"/>
    <cellStyle name="Percent 3 5 13 8" xfId="11222"/>
    <cellStyle name="Percent 3 5 13 8 2" xfId="11223"/>
    <cellStyle name="Percent 3 5 13 8 2 2" xfId="11224"/>
    <cellStyle name="Percent 3 5 13 8 2 3" xfId="11225"/>
    <cellStyle name="Percent 3 5 13 8 3" xfId="11226"/>
    <cellStyle name="Percent 3 5 13 8 4" xfId="11227"/>
    <cellStyle name="Percent 3 5 13 9" xfId="11228"/>
    <cellStyle name="Percent 3 5 13 9 2" xfId="11229"/>
    <cellStyle name="Percent 3 5 13 9 2 2" xfId="11230"/>
    <cellStyle name="Percent 3 5 13 9 2 3" xfId="11231"/>
    <cellStyle name="Percent 3 5 13 9 3" xfId="11232"/>
    <cellStyle name="Percent 3 5 13 9 4" xfId="11233"/>
    <cellStyle name="Percent 3 5 14" xfId="11234"/>
    <cellStyle name="Percent 3 5 14 10" xfId="11235"/>
    <cellStyle name="Percent 3 5 14 10 2" xfId="11236"/>
    <cellStyle name="Percent 3 5 14 10 3" xfId="11237"/>
    <cellStyle name="Percent 3 5 14 11" xfId="11238"/>
    <cellStyle name="Percent 3 5 14 11 2" xfId="11239"/>
    <cellStyle name="Percent 3 5 14 11 3" xfId="11240"/>
    <cellStyle name="Percent 3 5 14 12" xfId="11241"/>
    <cellStyle name="Percent 3 5 14 12 2" xfId="11242"/>
    <cellStyle name="Percent 3 5 14 12 3" xfId="11243"/>
    <cellStyle name="Percent 3 5 14 13" xfId="11244"/>
    <cellStyle name="Percent 3 5 14 2" xfId="11245"/>
    <cellStyle name="Percent 3 5 14 2 2" xfId="11246"/>
    <cellStyle name="Percent 3 5 14 2 2 2" xfId="11247"/>
    <cellStyle name="Percent 3 5 14 2 2 2 2" xfId="11248"/>
    <cellStyle name="Percent 3 5 14 2 2 2 3" xfId="11249"/>
    <cellStyle name="Percent 3 5 14 2 2 3" xfId="11250"/>
    <cellStyle name="Percent 3 5 14 2 2 4" xfId="11251"/>
    <cellStyle name="Percent 3 5 14 2 3" xfId="11252"/>
    <cellStyle name="Percent 3 5 14 2 3 2" xfId="11253"/>
    <cellStyle name="Percent 3 5 14 2 3 2 2" xfId="11254"/>
    <cellStyle name="Percent 3 5 14 2 3 2 3" xfId="11255"/>
    <cellStyle name="Percent 3 5 14 2 3 3" xfId="11256"/>
    <cellStyle name="Percent 3 5 14 2 3 4" xfId="11257"/>
    <cellStyle name="Percent 3 5 14 2 4" xfId="11258"/>
    <cellStyle name="Percent 3 5 14 2 4 2" xfId="11259"/>
    <cellStyle name="Percent 3 5 14 2 4 3" xfId="11260"/>
    <cellStyle name="Percent 3 5 14 2 5" xfId="11261"/>
    <cellStyle name="Percent 3 5 14 2 5 2" xfId="11262"/>
    <cellStyle name="Percent 3 5 14 2 5 3" xfId="11263"/>
    <cellStyle name="Percent 3 5 14 2 6" xfId="11264"/>
    <cellStyle name="Percent 3 5 14 2 7" xfId="11265"/>
    <cellStyle name="Percent 3 5 14 3" xfId="11266"/>
    <cellStyle name="Percent 3 5 14 3 2" xfId="11267"/>
    <cellStyle name="Percent 3 5 14 3 2 2" xfId="11268"/>
    <cellStyle name="Percent 3 5 14 3 2 2 2" xfId="11269"/>
    <cellStyle name="Percent 3 5 14 3 2 2 3" xfId="11270"/>
    <cellStyle name="Percent 3 5 14 3 2 3" xfId="11271"/>
    <cellStyle name="Percent 3 5 14 3 2 4" xfId="11272"/>
    <cellStyle name="Percent 3 5 14 3 3" xfId="11273"/>
    <cellStyle name="Percent 3 5 14 3 3 2" xfId="11274"/>
    <cellStyle name="Percent 3 5 14 3 3 2 2" xfId="11275"/>
    <cellStyle name="Percent 3 5 14 3 3 2 3" xfId="11276"/>
    <cellStyle name="Percent 3 5 14 3 3 3" xfId="11277"/>
    <cellStyle name="Percent 3 5 14 3 3 4" xfId="11278"/>
    <cellStyle name="Percent 3 5 14 3 4" xfId="11279"/>
    <cellStyle name="Percent 3 5 14 3 4 2" xfId="11280"/>
    <cellStyle name="Percent 3 5 14 3 4 3" xfId="11281"/>
    <cellStyle name="Percent 3 5 14 3 5" xfId="11282"/>
    <cellStyle name="Percent 3 5 14 3 6" xfId="11283"/>
    <cellStyle name="Percent 3 5 14 4" xfId="11284"/>
    <cellStyle name="Percent 3 5 14 4 2" xfId="11285"/>
    <cellStyle name="Percent 3 5 14 4 2 2" xfId="11286"/>
    <cellStyle name="Percent 3 5 14 4 2 2 2" xfId="11287"/>
    <cellStyle name="Percent 3 5 14 4 2 2 3" xfId="11288"/>
    <cellStyle name="Percent 3 5 14 4 2 3" xfId="11289"/>
    <cellStyle name="Percent 3 5 14 4 2 4" xfId="11290"/>
    <cellStyle name="Percent 3 5 14 4 3" xfId="11291"/>
    <cellStyle name="Percent 3 5 14 4 3 2" xfId="11292"/>
    <cellStyle name="Percent 3 5 14 4 3 2 2" xfId="11293"/>
    <cellStyle name="Percent 3 5 14 4 3 2 3" xfId="11294"/>
    <cellStyle name="Percent 3 5 14 4 3 3" xfId="11295"/>
    <cellStyle name="Percent 3 5 14 4 3 4" xfId="11296"/>
    <cellStyle name="Percent 3 5 14 4 4" xfId="11297"/>
    <cellStyle name="Percent 3 5 14 4 4 2" xfId="11298"/>
    <cellStyle name="Percent 3 5 14 4 4 3" xfId="11299"/>
    <cellStyle name="Percent 3 5 14 4 5" xfId="11300"/>
    <cellStyle name="Percent 3 5 14 4 6" xfId="11301"/>
    <cellStyle name="Percent 3 5 14 5" xfId="11302"/>
    <cellStyle name="Percent 3 5 14 5 2" xfId="11303"/>
    <cellStyle name="Percent 3 5 14 5 2 2" xfId="11304"/>
    <cellStyle name="Percent 3 5 14 5 2 2 2" xfId="11305"/>
    <cellStyle name="Percent 3 5 14 5 2 2 3" xfId="11306"/>
    <cellStyle name="Percent 3 5 14 5 2 3" xfId="11307"/>
    <cellStyle name="Percent 3 5 14 5 2 4" xfId="11308"/>
    <cellStyle name="Percent 3 5 14 5 3" xfId="11309"/>
    <cellStyle name="Percent 3 5 14 5 3 2" xfId="11310"/>
    <cellStyle name="Percent 3 5 14 5 3 2 2" xfId="11311"/>
    <cellStyle name="Percent 3 5 14 5 3 2 3" xfId="11312"/>
    <cellStyle name="Percent 3 5 14 5 3 3" xfId="11313"/>
    <cellStyle name="Percent 3 5 14 5 3 4" xfId="11314"/>
    <cellStyle name="Percent 3 5 14 5 4" xfId="11315"/>
    <cellStyle name="Percent 3 5 14 5 4 2" xfId="11316"/>
    <cellStyle name="Percent 3 5 14 5 4 2 2" xfId="11317"/>
    <cellStyle name="Percent 3 5 14 5 4 2 3" xfId="11318"/>
    <cellStyle name="Percent 3 5 14 5 4 3" xfId="11319"/>
    <cellStyle name="Percent 3 5 14 5 4 4" xfId="11320"/>
    <cellStyle name="Percent 3 5 14 5 5" xfId="11321"/>
    <cellStyle name="Percent 3 5 14 5 5 2" xfId="11322"/>
    <cellStyle name="Percent 3 5 14 5 5 3" xfId="11323"/>
    <cellStyle name="Percent 3 5 14 5 6" xfId="11324"/>
    <cellStyle name="Percent 3 5 14 5 7" xfId="11325"/>
    <cellStyle name="Percent 3 5 14 6" xfId="11326"/>
    <cellStyle name="Percent 3 5 14 6 2" xfId="11327"/>
    <cellStyle name="Percent 3 5 14 6 2 2" xfId="11328"/>
    <cellStyle name="Percent 3 5 14 6 2 2 2" xfId="11329"/>
    <cellStyle name="Percent 3 5 14 6 2 2 3" xfId="11330"/>
    <cellStyle name="Percent 3 5 14 6 2 3" xfId="11331"/>
    <cellStyle name="Percent 3 5 14 6 2 4" xfId="11332"/>
    <cellStyle name="Percent 3 5 14 6 3" xfId="11333"/>
    <cellStyle name="Percent 3 5 14 6 3 2" xfId="11334"/>
    <cellStyle name="Percent 3 5 14 6 3 2 2" xfId="11335"/>
    <cellStyle name="Percent 3 5 14 6 3 2 3" xfId="11336"/>
    <cellStyle name="Percent 3 5 14 6 3 3" xfId="11337"/>
    <cellStyle name="Percent 3 5 14 6 3 4" xfId="11338"/>
    <cellStyle name="Percent 3 5 14 6 4" xfId="11339"/>
    <cellStyle name="Percent 3 5 14 6 4 2" xfId="11340"/>
    <cellStyle name="Percent 3 5 14 6 4 3" xfId="11341"/>
    <cellStyle name="Percent 3 5 14 6 5" xfId="11342"/>
    <cellStyle name="Percent 3 5 14 6 6" xfId="11343"/>
    <cellStyle name="Percent 3 5 14 7" xfId="11344"/>
    <cellStyle name="Percent 3 5 14 7 2" xfId="11345"/>
    <cellStyle name="Percent 3 5 14 7 2 2" xfId="11346"/>
    <cellStyle name="Percent 3 5 14 7 2 3" xfId="11347"/>
    <cellStyle name="Percent 3 5 14 7 3" xfId="11348"/>
    <cellStyle name="Percent 3 5 14 7 4" xfId="11349"/>
    <cellStyle name="Percent 3 5 14 8" xfId="11350"/>
    <cellStyle name="Percent 3 5 14 8 2" xfId="11351"/>
    <cellStyle name="Percent 3 5 14 8 2 2" xfId="11352"/>
    <cellStyle name="Percent 3 5 14 8 2 3" xfId="11353"/>
    <cellStyle name="Percent 3 5 14 8 3" xfId="11354"/>
    <cellStyle name="Percent 3 5 14 8 4" xfId="11355"/>
    <cellStyle name="Percent 3 5 14 9" xfId="11356"/>
    <cellStyle name="Percent 3 5 14 9 2" xfId="11357"/>
    <cellStyle name="Percent 3 5 14 9 2 2" xfId="11358"/>
    <cellStyle name="Percent 3 5 14 9 2 3" xfId="11359"/>
    <cellStyle name="Percent 3 5 14 9 3" xfId="11360"/>
    <cellStyle name="Percent 3 5 14 9 4" xfId="11361"/>
    <cellStyle name="Percent 3 5 15" xfId="11362"/>
    <cellStyle name="Percent 3 5 15 10" xfId="11363"/>
    <cellStyle name="Percent 3 5 15 10 2" xfId="11364"/>
    <cellStyle name="Percent 3 5 15 10 3" xfId="11365"/>
    <cellStyle name="Percent 3 5 15 11" xfId="11366"/>
    <cellStyle name="Percent 3 5 15 11 2" xfId="11367"/>
    <cellStyle name="Percent 3 5 15 11 3" xfId="11368"/>
    <cellStyle name="Percent 3 5 15 12" xfId="11369"/>
    <cellStyle name="Percent 3 5 15 12 2" xfId="11370"/>
    <cellStyle name="Percent 3 5 15 12 3" xfId="11371"/>
    <cellStyle name="Percent 3 5 15 13" xfId="11372"/>
    <cellStyle name="Percent 3 5 15 2" xfId="11373"/>
    <cellStyle name="Percent 3 5 15 2 2" xfId="11374"/>
    <cellStyle name="Percent 3 5 15 2 2 2" xfId="11375"/>
    <cellStyle name="Percent 3 5 15 2 2 2 2" xfId="11376"/>
    <cellStyle name="Percent 3 5 15 2 2 2 3" xfId="11377"/>
    <cellStyle name="Percent 3 5 15 2 2 3" xfId="11378"/>
    <cellStyle name="Percent 3 5 15 2 2 4" xfId="11379"/>
    <cellStyle name="Percent 3 5 15 2 3" xfId="11380"/>
    <cellStyle name="Percent 3 5 15 2 3 2" xfId="11381"/>
    <cellStyle name="Percent 3 5 15 2 3 2 2" xfId="11382"/>
    <cellStyle name="Percent 3 5 15 2 3 2 3" xfId="11383"/>
    <cellStyle name="Percent 3 5 15 2 3 3" xfId="11384"/>
    <cellStyle name="Percent 3 5 15 2 3 4" xfId="11385"/>
    <cellStyle name="Percent 3 5 15 2 4" xfId="11386"/>
    <cellStyle name="Percent 3 5 15 2 4 2" xfId="11387"/>
    <cellStyle name="Percent 3 5 15 2 4 3" xfId="11388"/>
    <cellStyle name="Percent 3 5 15 2 5" xfId="11389"/>
    <cellStyle name="Percent 3 5 15 2 5 2" xfId="11390"/>
    <cellStyle name="Percent 3 5 15 2 5 3" xfId="11391"/>
    <cellStyle name="Percent 3 5 15 2 6" xfId="11392"/>
    <cellStyle name="Percent 3 5 15 2 7" xfId="11393"/>
    <cellStyle name="Percent 3 5 15 3" xfId="11394"/>
    <cellStyle name="Percent 3 5 15 3 2" xfId="11395"/>
    <cellStyle name="Percent 3 5 15 3 2 2" xfId="11396"/>
    <cellStyle name="Percent 3 5 15 3 2 2 2" xfId="11397"/>
    <cellStyle name="Percent 3 5 15 3 2 2 3" xfId="11398"/>
    <cellStyle name="Percent 3 5 15 3 2 3" xfId="11399"/>
    <cellStyle name="Percent 3 5 15 3 2 4" xfId="11400"/>
    <cellStyle name="Percent 3 5 15 3 3" xfId="11401"/>
    <cellStyle name="Percent 3 5 15 3 3 2" xfId="11402"/>
    <cellStyle name="Percent 3 5 15 3 3 2 2" xfId="11403"/>
    <cellStyle name="Percent 3 5 15 3 3 2 3" xfId="11404"/>
    <cellStyle name="Percent 3 5 15 3 3 3" xfId="11405"/>
    <cellStyle name="Percent 3 5 15 3 3 4" xfId="11406"/>
    <cellStyle name="Percent 3 5 15 3 4" xfId="11407"/>
    <cellStyle name="Percent 3 5 15 3 4 2" xfId="11408"/>
    <cellStyle name="Percent 3 5 15 3 4 3" xfId="11409"/>
    <cellStyle name="Percent 3 5 15 3 5" xfId="11410"/>
    <cellStyle name="Percent 3 5 15 3 6" xfId="11411"/>
    <cellStyle name="Percent 3 5 15 4" xfId="11412"/>
    <cellStyle name="Percent 3 5 15 4 2" xfId="11413"/>
    <cellStyle name="Percent 3 5 15 4 2 2" xfId="11414"/>
    <cellStyle name="Percent 3 5 15 4 2 2 2" xfId="11415"/>
    <cellStyle name="Percent 3 5 15 4 2 2 3" xfId="11416"/>
    <cellStyle name="Percent 3 5 15 4 2 3" xfId="11417"/>
    <cellStyle name="Percent 3 5 15 4 2 4" xfId="11418"/>
    <cellStyle name="Percent 3 5 15 4 3" xfId="11419"/>
    <cellStyle name="Percent 3 5 15 4 3 2" xfId="11420"/>
    <cellStyle name="Percent 3 5 15 4 3 2 2" xfId="11421"/>
    <cellStyle name="Percent 3 5 15 4 3 2 3" xfId="11422"/>
    <cellStyle name="Percent 3 5 15 4 3 3" xfId="11423"/>
    <cellStyle name="Percent 3 5 15 4 3 4" xfId="11424"/>
    <cellStyle name="Percent 3 5 15 4 4" xfId="11425"/>
    <cellStyle name="Percent 3 5 15 4 4 2" xfId="11426"/>
    <cellStyle name="Percent 3 5 15 4 4 3" xfId="11427"/>
    <cellStyle name="Percent 3 5 15 4 5" xfId="11428"/>
    <cellStyle name="Percent 3 5 15 4 6" xfId="11429"/>
    <cellStyle name="Percent 3 5 15 5" xfId="11430"/>
    <cellStyle name="Percent 3 5 15 5 2" xfId="11431"/>
    <cellStyle name="Percent 3 5 15 5 2 2" xfId="11432"/>
    <cellStyle name="Percent 3 5 15 5 2 2 2" xfId="11433"/>
    <cellStyle name="Percent 3 5 15 5 2 2 3" xfId="11434"/>
    <cellStyle name="Percent 3 5 15 5 2 3" xfId="11435"/>
    <cellStyle name="Percent 3 5 15 5 2 4" xfId="11436"/>
    <cellStyle name="Percent 3 5 15 5 3" xfId="11437"/>
    <cellStyle name="Percent 3 5 15 5 3 2" xfId="11438"/>
    <cellStyle name="Percent 3 5 15 5 3 2 2" xfId="11439"/>
    <cellStyle name="Percent 3 5 15 5 3 2 3" xfId="11440"/>
    <cellStyle name="Percent 3 5 15 5 3 3" xfId="11441"/>
    <cellStyle name="Percent 3 5 15 5 3 4" xfId="11442"/>
    <cellStyle name="Percent 3 5 15 5 4" xfId="11443"/>
    <cellStyle name="Percent 3 5 15 5 4 2" xfId="11444"/>
    <cellStyle name="Percent 3 5 15 5 4 2 2" xfId="11445"/>
    <cellStyle name="Percent 3 5 15 5 4 2 3" xfId="11446"/>
    <cellStyle name="Percent 3 5 15 5 4 3" xfId="11447"/>
    <cellStyle name="Percent 3 5 15 5 4 4" xfId="11448"/>
    <cellStyle name="Percent 3 5 15 5 5" xfId="11449"/>
    <cellStyle name="Percent 3 5 15 5 5 2" xfId="11450"/>
    <cellStyle name="Percent 3 5 15 5 5 3" xfId="11451"/>
    <cellStyle name="Percent 3 5 15 5 6" xfId="11452"/>
    <cellStyle name="Percent 3 5 15 5 7" xfId="11453"/>
    <cellStyle name="Percent 3 5 15 6" xfId="11454"/>
    <cellStyle name="Percent 3 5 15 6 2" xfId="11455"/>
    <cellStyle name="Percent 3 5 15 6 2 2" xfId="11456"/>
    <cellStyle name="Percent 3 5 15 6 2 2 2" xfId="11457"/>
    <cellStyle name="Percent 3 5 15 6 2 2 3" xfId="11458"/>
    <cellStyle name="Percent 3 5 15 6 2 3" xfId="11459"/>
    <cellStyle name="Percent 3 5 15 6 2 4" xfId="11460"/>
    <cellStyle name="Percent 3 5 15 6 3" xfId="11461"/>
    <cellStyle name="Percent 3 5 15 6 3 2" xfId="11462"/>
    <cellStyle name="Percent 3 5 15 6 3 2 2" xfId="11463"/>
    <cellStyle name="Percent 3 5 15 6 3 2 3" xfId="11464"/>
    <cellStyle name="Percent 3 5 15 6 3 3" xfId="11465"/>
    <cellStyle name="Percent 3 5 15 6 3 4" xfId="11466"/>
    <cellStyle name="Percent 3 5 15 6 4" xfId="11467"/>
    <cellStyle name="Percent 3 5 15 6 4 2" xfId="11468"/>
    <cellStyle name="Percent 3 5 15 6 4 3" xfId="11469"/>
    <cellStyle name="Percent 3 5 15 6 5" xfId="11470"/>
    <cellStyle name="Percent 3 5 15 6 6" xfId="11471"/>
    <cellStyle name="Percent 3 5 15 7" xfId="11472"/>
    <cellStyle name="Percent 3 5 15 7 2" xfId="11473"/>
    <cellStyle name="Percent 3 5 15 7 2 2" xfId="11474"/>
    <cellStyle name="Percent 3 5 15 7 2 3" xfId="11475"/>
    <cellStyle name="Percent 3 5 15 7 3" xfId="11476"/>
    <cellStyle name="Percent 3 5 15 7 4" xfId="11477"/>
    <cellStyle name="Percent 3 5 15 8" xfId="11478"/>
    <cellStyle name="Percent 3 5 15 8 2" xfId="11479"/>
    <cellStyle name="Percent 3 5 15 8 2 2" xfId="11480"/>
    <cellStyle name="Percent 3 5 15 8 2 3" xfId="11481"/>
    <cellStyle name="Percent 3 5 15 8 3" xfId="11482"/>
    <cellStyle name="Percent 3 5 15 8 4" xfId="11483"/>
    <cellStyle name="Percent 3 5 15 9" xfId="11484"/>
    <cellStyle name="Percent 3 5 15 9 2" xfId="11485"/>
    <cellStyle name="Percent 3 5 15 9 2 2" xfId="11486"/>
    <cellStyle name="Percent 3 5 15 9 2 3" xfId="11487"/>
    <cellStyle name="Percent 3 5 15 9 3" xfId="11488"/>
    <cellStyle name="Percent 3 5 15 9 4" xfId="11489"/>
    <cellStyle name="Percent 3 5 16" xfId="11490"/>
    <cellStyle name="Percent 3 5 16 2" xfId="11491"/>
    <cellStyle name="Percent 3 5 16 2 2" xfId="11492"/>
    <cellStyle name="Percent 3 5 16 2 2 2" xfId="11493"/>
    <cellStyle name="Percent 3 5 16 2 2 3" xfId="11494"/>
    <cellStyle name="Percent 3 5 16 2 3" xfId="11495"/>
    <cellStyle name="Percent 3 5 16 2 4" xfId="11496"/>
    <cellStyle name="Percent 3 5 16 3" xfId="11497"/>
    <cellStyle name="Percent 3 5 16 3 2" xfId="11498"/>
    <cellStyle name="Percent 3 5 16 3 2 2" xfId="11499"/>
    <cellStyle name="Percent 3 5 16 3 2 3" xfId="11500"/>
    <cellStyle name="Percent 3 5 16 3 3" xfId="11501"/>
    <cellStyle name="Percent 3 5 16 3 4" xfId="11502"/>
    <cellStyle name="Percent 3 5 16 4" xfId="11503"/>
    <cellStyle name="Percent 3 5 16 4 2" xfId="11504"/>
    <cellStyle name="Percent 3 5 16 4 3" xfId="11505"/>
    <cellStyle name="Percent 3 5 16 5" xfId="11506"/>
    <cellStyle name="Percent 3 5 16 5 2" xfId="11507"/>
    <cellStyle name="Percent 3 5 16 5 3" xfId="11508"/>
    <cellStyle name="Percent 3 5 16 6" xfId="11509"/>
    <cellStyle name="Percent 3 5 16 6 2" xfId="11510"/>
    <cellStyle name="Percent 3 5 16 6 3" xfId="11511"/>
    <cellStyle name="Percent 3 5 16 7" xfId="11512"/>
    <cellStyle name="Percent 3 5 17" xfId="11513"/>
    <cellStyle name="Percent 3 5 17 2" xfId="11514"/>
    <cellStyle name="Percent 3 5 17 2 2" xfId="11515"/>
    <cellStyle name="Percent 3 5 17 2 2 2" xfId="11516"/>
    <cellStyle name="Percent 3 5 17 2 2 3" xfId="11517"/>
    <cellStyle name="Percent 3 5 17 2 3" xfId="11518"/>
    <cellStyle name="Percent 3 5 17 2 4" xfId="11519"/>
    <cellStyle name="Percent 3 5 17 3" xfId="11520"/>
    <cellStyle name="Percent 3 5 17 3 2" xfId="11521"/>
    <cellStyle name="Percent 3 5 17 3 2 2" xfId="11522"/>
    <cellStyle name="Percent 3 5 17 3 2 3" xfId="11523"/>
    <cellStyle name="Percent 3 5 17 3 3" xfId="11524"/>
    <cellStyle name="Percent 3 5 17 3 4" xfId="11525"/>
    <cellStyle name="Percent 3 5 17 4" xfId="11526"/>
    <cellStyle name="Percent 3 5 17 4 2" xfId="11527"/>
    <cellStyle name="Percent 3 5 17 4 3" xfId="11528"/>
    <cellStyle name="Percent 3 5 17 5" xfId="11529"/>
    <cellStyle name="Percent 3 5 17 5 2" xfId="11530"/>
    <cellStyle name="Percent 3 5 17 5 3" xfId="11531"/>
    <cellStyle name="Percent 3 5 17 6" xfId="11532"/>
    <cellStyle name="Percent 3 5 17 7" xfId="11533"/>
    <cellStyle name="Percent 3 5 17 8" xfId="11534"/>
    <cellStyle name="Percent 3 5 18" xfId="11535"/>
    <cellStyle name="Percent 3 5 18 2" xfId="11536"/>
    <cellStyle name="Percent 3 5 18 2 2" xfId="11537"/>
    <cellStyle name="Percent 3 5 18 2 2 2" xfId="11538"/>
    <cellStyle name="Percent 3 5 18 2 2 3" xfId="11539"/>
    <cellStyle name="Percent 3 5 18 2 3" xfId="11540"/>
    <cellStyle name="Percent 3 5 18 2 4" xfId="11541"/>
    <cellStyle name="Percent 3 5 18 3" xfId="11542"/>
    <cellStyle name="Percent 3 5 18 3 2" xfId="11543"/>
    <cellStyle name="Percent 3 5 18 3 2 2" xfId="11544"/>
    <cellStyle name="Percent 3 5 18 3 2 3" xfId="11545"/>
    <cellStyle name="Percent 3 5 18 3 3" xfId="11546"/>
    <cellStyle name="Percent 3 5 18 3 4" xfId="11547"/>
    <cellStyle name="Percent 3 5 18 4" xfId="11548"/>
    <cellStyle name="Percent 3 5 18 4 2" xfId="11549"/>
    <cellStyle name="Percent 3 5 18 4 3" xfId="11550"/>
    <cellStyle name="Percent 3 5 18 5" xfId="11551"/>
    <cellStyle name="Percent 3 5 18 6" xfId="11552"/>
    <cellStyle name="Percent 3 5 19" xfId="11553"/>
    <cellStyle name="Percent 3 5 19 2" xfId="11554"/>
    <cellStyle name="Percent 3 5 19 2 2" xfId="11555"/>
    <cellStyle name="Percent 3 5 19 2 2 2" xfId="11556"/>
    <cellStyle name="Percent 3 5 19 2 2 3" xfId="11557"/>
    <cellStyle name="Percent 3 5 19 2 3" xfId="11558"/>
    <cellStyle name="Percent 3 5 19 2 4" xfId="11559"/>
    <cellStyle name="Percent 3 5 19 3" xfId="11560"/>
    <cellStyle name="Percent 3 5 19 3 2" xfId="11561"/>
    <cellStyle name="Percent 3 5 19 3 2 2" xfId="11562"/>
    <cellStyle name="Percent 3 5 19 3 2 3" xfId="11563"/>
    <cellStyle name="Percent 3 5 19 3 3" xfId="11564"/>
    <cellStyle name="Percent 3 5 19 3 4" xfId="11565"/>
    <cellStyle name="Percent 3 5 19 4" xfId="11566"/>
    <cellStyle name="Percent 3 5 19 4 2" xfId="11567"/>
    <cellStyle name="Percent 3 5 19 4 2 2" xfId="11568"/>
    <cellStyle name="Percent 3 5 19 4 2 3" xfId="11569"/>
    <cellStyle name="Percent 3 5 19 4 3" xfId="11570"/>
    <cellStyle name="Percent 3 5 19 4 4" xfId="11571"/>
    <cellStyle name="Percent 3 5 19 5" xfId="11572"/>
    <cellStyle name="Percent 3 5 19 5 2" xfId="11573"/>
    <cellStyle name="Percent 3 5 19 5 3" xfId="11574"/>
    <cellStyle name="Percent 3 5 19 6" xfId="11575"/>
    <cellStyle name="Percent 3 5 19 7" xfId="11576"/>
    <cellStyle name="Percent 3 5 2" xfId="11577"/>
    <cellStyle name="Percent 3 5 2 10" xfId="11578"/>
    <cellStyle name="Percent 3 5 2 10 2" xfId="11579"/>
    <cellStyle name="Percent 3 5 2 10 3" xfId="11580"/>
    <cellStyle name="Percent 3 5 2 11" xfId="11581"/>
    <cellStyle name="Percent 3 5 2 11 2" xfId="11582"/>
    <cellStyle name="Percent 3 5 2 11 3" xfId="11583"/>
    <cellStyle name="Percent 3 5 2 12" xfId="11584"/>
    <cellStyle name="Percent 3 5 2 12 2" xfId="11585"/>
    <cellStyle name="Percent 3 5 2 12 3" xfId="11586"/>
    <cellStyle name="Percent 3 5 2 13" xfId="11587"/>
    <cellStyle name="Percent 3 5 2 2" xfId="11588"/>
    <cellStyle name="Percent 3 5 2 2 2" xfId="11589"/>
    <cellStyle name="Percent 3 5 2 2 2 2" xfId="11590"/>
    <cellStyle name="Percent 3 5 2 2 2 2 2" xfId="11591"/>
    <cellStyle name="Percent 3 5 2 2 2 2 3" xfId="11592"/>
    <cellStyle name="Percent 3 5 2 2 2 3" xfId="11593"/>
    <cellStyle name="Percent 3 5 2 2 2 4" xfId="11594"/>
    <cellStyle name="Percent 3 5 2 2 3" xfId="11595"/>
    <cellStyle name="Percent 3 5 2 2 3 2" xfId="11596"/>
    <cellStyle name="Percent 3 5 2 2 3 2 2" xfId="11597"/>
    <cellStyle name="Percent 3 5 2 2 3 2 3" xfId="11598"/>
    <cellStyle name="Percent 3 5 2 2 3 3" xfId="11599"/>
    <cellStyle name="Percent 3 5 2 2 3 4" xfId="11600"/>
    <cellStyle name="Percent 3 5 2 2 4" xfId="11601"/>
    <cellStyle name="Percent 3 5 2 2 4 2" xfId="11602"/>
    <cellStyle name="Percent 3 5 2 2 4 3" xfId="11603"/>
    <cellStyle name="Percent 3 5 2 2 5" xfId="11604"/>
    <cellStyle name="Percent 3 5 2 2 5 2" xfId="11605"/>
    <cellStyle name="Percent 3 5 2 2 5 3" xfId="11606"/>
    <cellStyle name="Percent 3 5 2 2 6" xfId="11607"/>
    <cellStyle name="Percent 3 5 2 2 7" xfId="11608"/>
    <cellStyle name="Percent 3 5 2 3" xfId="11609"/>
    <cellStyle name="Percent 3 5 2 3 2" xfId="11610"/>
    <cellStyle name="Percent 3 5 2 3 2 2" xfId="11611"/>
    <cellStyle name="Percent 3 5 2 3 2 2 2" xfId="11612"/>
    <cellStyle name="Percent 3 5 2 3 2 2 3" xfId="11613"/>
    <cellStyle name="Percent 3 5 2 3 2 3" xfId="11614"/>
    <cellStyle name="Percent 3 5 2 3 2 4" xfId="11615"/>
    <cellStyle name="Percent 3 5 2 3 3" xfId="11616"/>
    <cellStyle name="Percent 3 5 2 3 3 2" xfId="11617"/>
    <cellStyle name="Percent 3 5 2 3 3 2 2" xfId="11618"/>
    <cellStyle name="Percent 3 5 2 3 3 2 3" xfId="11619"/>
    <cellStyle name="Percent 3 5 2 3 3 3" xfId="11620"/>
    <cellStyle name="Percent 3 5 2 3 3 4" xfId="11621"/>
    <cellStyle name="Percent 3 5 2 3 4" xfId="11622"/>
    <cellStyle name="Percent 3 5 2 3 4 2" xfId="11623"/>
    <cellStyle name="Percent 3 5 2 3 4 3" xfId="11624"/>
    <cellStyle name="Percent 3 5 2 3 5" xfId="11625"/>
    <cellStyle name="Percent 3 5 2 3 6" xfId="11626"/>
    <cellStyle name="Percent 3 5 2 4" xfId="11627"/>
    <cellStyle name="Percent 3 5 2 4 2" xfId="11628"/>
    <cellStyle name="Percent 3 5 2 4 2 2" xfId="11629"/>
    <cellStyle name="Percent 3 5 2 4 2 2 2" xfId="11630"/>
    <cellStyle name="Percent 3 5 2 4 2 2 3" xfId="11631"/>
    <cellStyle name="Percent 3 5 2 4 2 3" xfId="11632"/>
    <cellStyle name="Percent 3 5 2 4 2 4" xfId="11633"/>
    <cellStyle name="Percent 3 5 2 4 3" xfId="11634"/>
    <cellStyle name="Percent 3 5 2 4 3 2" xfId="11635"/>
    <cellStyle name="Percent 3 5 2 4 3 2 2" xfId="11636"/>
    <cellStyle name="Percent 3 5 2 4 3 2 3" xfId="11637"/>
    <cellStyle name="Percent 3 5 2 4 3 3" xfId="11638"/>
    <cellStyle name="Percent 3 5 2 4 3 4" xfId="11639"/>
    <cellStyle name="Percent 3 5 2 4 4" xfId="11640"/>
    <cellStyle name="Percent 3 5 2 4 4 2" xfId="11641"/>
    <cellStyle name="Percent 3 5 2 4 4 3" xfId="11642"/>
    <cellStyle name="Percent 3 5 2 4 5" xfId="11643"/>
    <cellStyle name="Percent 3 5 2 4 6" xfId="11644"/>
    <cellStyle name="Percent 3 5 2 5" xfId="11645"/>
    <cellStyle name="Percent 3 5 2 5 2" xfId="11646"/>
    <cellStyle name="Percent 3 5 2 5 2 2" xfId="11647"/>
    <cellStyle name="Percent 3 5 2 5 2 2 2" xfId="11648"/>
    <cellStyle name="Percent 3 5 2 5 2 2 3" xfId="11649"/>
    <cellStyle name="Percent 3 5 2 5 2 3" xfId="11650"/>
    <cellStyle name="Percent 3 5 2 5 2 4" xfId="11651"/>
    <cellStyle name="Percent 3 5 2 5 3" xfId="11652"/>
    <cellStyle name="Percent 3 5 2 5 3 2" xfId="11653"/>
    <cellStyle name="Percent 3 5 2 5 3 2 2" xfId="11654"/>
    <cellStyle name="Percent 3 5 2 5 3 2 3" xfId="11655"/>
    <cellStyle name="Percent 3 5 2 5 3 3" xfId="11656"/>
    <cellStyle name="Percent 3 5 2 5 3 4" xfId="11657"/>
    <cellStyle name="Percent 3 5 2 5 4" xfId="11658"/>
    <cellStyle name="Percent 3 5 2 5 4 2" xfId="11659"/>
    <cellStyle name="Percent 3 5 2 5 4 2 2" xfId="11660"/>
    <cellStyle name="Percent 3 5 2 5 4 2 3" xfId="11661"/>
    <cellStyle name="Percent 3 5 2 5 4 3" xfId="11662"/>
    <cellStyle name="Percent 3 5 2 5 4 4" xfId="11663"/>
    <cellStyle name="Percent 3 5 2 5 5" xfId="11664"/>
    <cellStyle name="Percent 3 5 2 5 5 2" xfId="11665"/>
    <cellStyle name="Percent 3 5 2 5 5 3" xfId="11666"/>
    <cellStyle name="Percent 3 5 2 5 6" xfId="11667"/>
    <cellStyle name="Percent 3 5 2 5 7" xfId="11668"/>
    <cellStyle name="Percent 3 5 2 6" xfId="11669"/>
    <cellStyle name="Percent 3 5 2 6 2" xfId="11670"/>
    <cellStyle name="Percent 3 5 2 6 2 2" xfId="11671"/>
    <cellStyle name="Percent 3 5 2 6 2 2 2" xfId="11672"/>
    <cellStyle name="Percent 3 5 2 6 2 2 3" xfId="11673"/>
    <cellStyle name="Percent 3 5 2 6 2 3" xfId="11674"/>
    <cellStyle name="Percent 3 5 2 6 2 4" xfId="11675"/>
    <cellStyle name="Percent 3 5 2 6 3" xfId="11676"/>
    <cellStyle name="Percent 3 5 2 6 3 2" xfId="11677"/>
    <cellStyle name="Percent 3 5 2 6 3 2 2" xfId="11678"/>
    <cellStyle name="Percent 3 5 2 6 3 2 3" xfId="11679"/>
    <cellStyle name="Percent 3 5 2 6 3 3" xfId="11680"/>
    <cellStyle name="Percent 3 5 2 6 3 4" xfId="11681"/>
    <cellStyle name="Percent 3 5 2 6 4" xfId="11682"/>
    <cellStyle name="Percent 3 5 2 6 4 2" xfId="11683"/>
    <cellStyle name="Percent 3 5 2 6 4 3" xfId="11684"/>
    <cellStyle name="Percent 3 5 2 6 5" xfId="11685"/>
    <cellStyle name="Percent 3 5 2 6 6" xfId="11686"/>
    <cellStyle name="Percent 3 5 2 7" xfId="11687"/>
    <cellStyle name="Percent 3 5 2 7 2" xfId="11688"/>
    <cellStyle name="Percent 3 5 2 7 2 2" xfId="11689"/>
    <cellStyle name="Percent 3 5 2 7 2 3" xfId="11690"/>
    <cellStyle name="Percent 3 5 2 7 3" xfId="11691"/>
    <cellStyle name="Percent 3 5 2 7 4" xfId="11692"/>
    <cellStyle name="Percent 3 5 2 8" xfId="11693"/>
    <cellStyle name="Percent 3 5 2 8 2" xfId="11694"/>
    <cellStyle name="Percent 3 5 2 8 2 2" xfId="11695"/>
    <cellStyle name="Percent 3 5 2 8 2 3" xfId="11696"/>
    <cellStyle name="Percent 3 5 2 8 3" xfId="11697"/>
    <cellStyle name="Percent 3 5 2 8 4" xfId="11698"/>
    <cellStyle name="Percent 3 5 2 9" xfId="11699"/>
    <cellStyle name="Percent 3 5 2 9 2" xfId="11700"/>
    <cellStyle name="Percent 3 5 2 9 2 2" xfId="11701"/>
    <cellStyle name="Percent 3 5 2 9 2 3" xfId="11702"/>
    <cellStyle name="Percent 3 5 2 9 3" xfId="11703"/>
    <cellStyle name="Percent 3 5 2 9 4" xfId="11704"/>
    <cellStyle name="Percent 3 5 20" xfId="11705"/>
    <cellStyle name="Percent 3 5 20 2" xfId="11706"/>
    <cellStyle name="Percent 3 5 20 2 2" xfId="11707"/>
    <cellStyle name="Percent 3 5 20 2 2 2" xfId="11708"/>
    <cellStyle name="Percent 3 5 20 2 2 3" xfId="11709"/>
    <cellStyle name="Percent 3 5 20 2 3" xfId="11710"/>
    <cellStyle name="Percent 3 5 20 2 4" xfId="11711"/>
    <cellStyle name="Percent 3 5 20 3" xfId="11712"/>
    <cellStyle name="Percent 3 5 20 3 2" xfId="11713"/>
    <cellStyle name="Percent 3 5 20 3 2 2" xfId="11714"/>
    <cellStyle name="Percent 3 5 20 3 2 3" xfId="11715"/>
    <cellStyle name="Percent 3 5 20 3 3" xfId="11716"/>
    <cellStyle name="Percent 3 5 20 3 4" xfId="11717"/>
    <cellStyle name="Percent 3 5 20 4" xfId="11718"/>
    <cellStyle name="Percent 3 5 20 4 2" xfId="11719"/>
    <cellStyle name="Percent 3 5 20 4 3" xfId="11720"/>
    <cellStyle name="Percent 3 5 20 5" xfId="11721"/>
    <cellStyle name="Percent 3 5 20 6" xfId="11722"/>
    <cellStyle name="Percent 3 5 21" xfId="11723"/>
    <cellStyle name="Percent 3 5 21 2" xfId="11724"/>
    <cellStyle name="Percent 3 5 21 2 2" xfId="11725"/>
    <cellStyle name="Percent 3 5 21 2 3" xfId="11726"/>
    <cellStyle name="Percent 3 5 21 3" xfId="11727"/>
    <cellStyle name="Percent 3 5 21 4" xfId="11728"/>
    <cellStyle name="Percent 3 5 22" xfId="11729"/>
    <cellStyle name="Percent 3 5 22 2" xfId="11730"/>
    <cellStyle name="Percent 3 5 22 2 2" xfId="11731"/>
    <cellStyle name="Percent 3 5 22 2 3" xfId="11732"/>
    <cellStyle name="Percent 3 5 22 3" xfId="11733"/>
    <cellStyle name="Percent 3 5 22 4" xfId="11734"/>
    <cellStyle name="Percent 3 5 23" xfId="11735"/>
    <cellStyle name="Percent 3 5 23 2" xfId="11736"/>
    <cellStyle name="Percent 3 5 23 2 2" xfId="11737"/>
    <cellStyle name="Percent 3 5 23 2 3" xfId="11738"/>
    <cellStyle name="Percent 3 5 23 3" xfId="11739"/>
    <cellStyle name="Percent 3 5 23 4" xfId="11740"/>
    <cellStyle name="Percent 3 5 24" xfId="11741"/>
    <cellStyle name="Percent 3 5 24 2" xfId="11742"/>
    <cellStyle name="Percent 3 5 24 3" xfId="11743"/>
    <cellStyle name="Percent 3 5 25" xfId="11744"/>
    <cellStyle name="Percent 3 5 25 2" xfId="11745"/>
    <cellStyle name="Percent 3 5 25 3" xfId="11746"/>
    <cellStyle name="Percent 3 5 26" xfId="11747"/>
    <cellStyle name="Percent 3 5 26 2" xfId="11748"/>
    <cellStyle name="Percent 3 5 26 3" xfId="11749"/>
    <cellStyle name="Percent 3 5 27" xfId="11750"/>
    <cellStyle name="Percent 3 5 3" xfId="11751"/>
    <cellStyle name="Percent 3 5 3 10" xfId="11752"/>
    <cellStyle name="Percent 3 5 3 10 2" xfId="11753"/>
    <cellStyle name="Percent 3 5 3 10 3" xfId="11754"/>
    <cellStyle name="Percent 3 5 3 11" xfId="11755"/>
    <cellStyle name="Percent 3 5 3 11 2" xfId="11756"/>
    <cellStyle name="Percent 3 5 3 11 3" xfId="11757"/>
    <cellStyle name="Percent 3 5 3 12" xfId="11758"/>
    <cellStyle name="Percent 3 5 3 12 2" xfId="11759"/>
    <cellStyle name="Percent 3 5 3 12 3" xfId="11760"/>
    <cellStyle name="Percent 3 5 3 13" xfId="11761"/>
    <cellStyle name="Percent 3 5 3 2" xfId="11762"/>
    <cellStyle name="Percent 3 5 3 2 2" xfId="11763"/>
    <cellStyle name="Percent 3 5 3 2 2 2" xfId="11764"/>
    <cellStyle name="Percent 3 5 3 2 2 2 2" xfId="11765"/>
    <cellStyle name="Percent 3 5 3 2 2 2 3" xfId="11766"/>
    <cellStyle name="Percent 3 5 3 2 2 3" xfId="11767"/>
    <cellStyle name="Percent 3 5 3 2 2 4" xfId="11768"/>
    <cellStyle name="Percent 3 5 3 2 3" xfId="11769"/>
    <cellStyle name="Percent 3 5 3 2 3 2" xfId="11770"/>
    <cellStyle name="Percent 3 5 3 2 3 2 2" xfId="11771"/>
    <cellStyle name="Percent 3 5 3 2 3 2 3" xfId="11772"/>
    <cellStyle name="Percent 3 5 3 2 3 3" xfId="11773"/>
    <cellStyle name="Percent 3 5 3 2 3 4" xfId="11774"/>
    <cellStyle name="Percent 3 5 3 2 4" xfId="11775"/>
    <cellStyle name="Percent 3 5 3 2 4 2" xfId="11776"/>
    <cellStyle name="Percent 3 5 3 2 4 3" xfId="11777"/>
    <cellStyle name="Percent 3 5 3 2 5" xfId="11778"/>
    <cellStyle name="Percent 3 5 3 2 5 2" xfId="11779"/>
    <cellStyle name="Percent 3 5 3 2 5 3" xfId="11780"/>
    <cellStyle name="Percent 3 5 3 2 6" xfId="11781"/>
    <cellStyle name="Percent 3 5 3 2 7" xfId="11782"/>
    <cellStyle name="Percent 3 5 3 3" xfId="11783"/>
    <cellStyle name="Percent 3 5 3 3 2" xfId="11784"/>
    <cellStyle name="Percent 3 5 3 3 2 2" xfId="11785"/>
    <cellStyle name="Percent 3 5 3 3 2 2 2" xfId="11786"/>
    <cellStyle name="Percent 3 5 3 3 2 2 3" xfId="11787"/>
    <cellStyle name="Percent 3 5 3 3 2 3" xfId="11788"/>
    <cellStyle name="Percent 3 5 3 3 2 4" xfId="11789"/>
    <cellStyle name="Percent 3 5 3 3 3" xfId="11790"/>
    <cellStyle name="Percent 3 5 3 3 3 2" xfId="11791"/>
    <cellStyle name="Percent 3 5 3 3 3 2 2" xfId="11792"/>
    <cellStyle name="Percent 3 5 3 3 3 2 3" xfId="11793"/>
    <cellStyle name="Percent 3 5 3 3 3 3" xfId="11794"/>
    <cellStyle name="Percent 3 5 3 3 3 4" xfId="11795"/>
    <cellStyle name="Percent 3 5 3 3 4" xfId="11796"/>
    <cellStyle name="Percent 3 5 3 3 4 2" xfId="11797"/>
    <cellStyle name="Percent 3 5 3 3 4 3" xfId="11798"/>
    <cellStyle name="Percent 3 5 3 3 5" xfId="11799"/>
    <cellStyle name="Percent 3 5 3 3 6" xfId="11800"/>
    <cellStyle name="Percent 3 5 3 4" xfId="11801"/>
    <cellStyle name="Percent 3 5 3 4 2" xfId="11802"/>
    <cellStyle name="Percent 3 5 3 4 2 2" xfId="11803"/>
    <cellStyle name="Percent 3 5 3 4 2 2 2" xfId="11804"/>
    <cellStyle name="Percent 3 5 3 4 2 2 3" xfId="11805"/>
    <cellStyle name="Percent 3 5 3 4 2 3" xfId="11806"/>
    <cellStyle name="Percent 3 5 3 4 2 4" xfId="11807"/>
    <cellStyle name="Percent 3 5 3 4 3" xfId="11808"/>
    <cellStyle name="Percent 3 5 3 4 3 2" xfId="11809"/>
    <cellStyle name="Percent 3 5 3 4 3 2 2" xfId="11810"/>
    <cellStyle name="Percent 3 5 3 4 3 2 3" xfId="11811"/>
    <cellStyle name="Percent 3 5 3 4 3 3" xfId="11812"/>
    <cellStyle name="Percent 3 5 3 4 3 4" xfId="11813"/>
    <cellStyle name="Percent 3 5 3 4 4" xfId="11814"/>
    <cellStyle name="Percent 3 5 3 4 4 2" xfId="11815"/>
    <cellStyle name="Percent 3 5 3 4 4 3" xfId="11816"/>
    <cellStyle name="Percent 3 5 3 4 5" xfId="11817"/>
    <cellStyle name="Percent 3 5 3 4 6" xfId="11818"/>
    <cellStyle name="Percent 3 5 3 5" xfId="11819"/>
    <cellStyle name="Percent 3 5 3 5 2" xfId="11820"/>
    <cellStyle name="Percent 3 5 3 5 2 2" xfId="11821"/>
    <cellStyle name="Percent 3 5 3 5 2 2 2" xfId="11822"/>
    <cellStyle name="Percent 3 5 3 5 2 2 3" xfId="11823"/>
    <cellStyle name="Percent 3 5 3 5 2 3" xfId="11824"/>
    <cellStyle name="Percent 3 5 3 5 2 4" xfId="11825"/>
    <cellStyle name="Percent 3 5 3 5 3" xfId="11826"/>
    <cellStyle name="Percent 3 5 3 5 3 2" xfId="11827"/>
    <cellStyle name="Percent 3 5 3 5 3 2 2" xfId="11828"/>
    <cellStyle name="Percent 3 5 3 5 3 2 3" xfId="11829"/>
    <cellStyle name="Percent 3 5 3 5 3 3" xfId="11830"/>
    <cellStyle name="Percent 3 5 3 5 3 4" xfId="11831"/>
    <cellStyle name="Percent 3 5 3 5 4" xfId="11832"/>
    <cellStyle name="Percent 3 5 3 5 4 2" xfId="11833"/>
    <cellStyle name="Percent 3 5 3 5 4 2 2" xfId="11834"/>
    <cellStyle name="Percent 3 5 3 5 4 2 3" xfId="11835"/>
    <cellStyle name="Percent 3 5 3 5 4 3" xfId="11836"/>
    <cellStyle name="Percent 3 5 3 5 4 4" xfId="11837"/>
    <cellStyle name="Percent 3 5 3 5 5" xfId="11838"/>
    <cellStyle name="Percent 3 5 3 5 5 2" xfId="11839"/>
    <cellStyle name="Percent 3 5 3 5 5 3" xfId="11840"/>
    <cellStyle name="Percent 3 5 3 5 6" xfId="11841"/>
    <cellStyle name="Percent 3 5 3 5 7" xfId="11842"/>
    <cellStyle name="Percent 3 5 3 6" xfId="11843"/>
    <cellStyle name="Percent 3 5 3 6 2" xfId="11844"/>
    <cellStyle name="Percent 3 5 3 6 2 2" xfId="11845"/>
    <cellStyle name="Percent 3 5 3 6 2 2 2" xfId="11846"/>
    <cellStyle name="Percent 3 5 3 6 2 2 3" xfId="11847"/>
    <cellStyle name="Percent 3 5 3 6 2 3" xfId="11848"/>
    <cellStyle name="Percent 3 5 3 6 2 4" xfId="11849"/>
    <cellStyle name="Percent 3 5 3 6 3" xfId="11850"/>
    <cellStyle name="Percent 3 5 3 6 3 2" xfId="11851"/>
    <cellStyle name="Percent 3 5 3 6 3 2 2" xfId="11852"/>
    <cellStyle name="Percent 3 5 3 6 3 2 3" xfId="11853"/>
    <cellStyle name="Percent 3 5 3 6 3 3" xfId="11854"/>
    <cellStyle name="Percent 3 5 3 6 3 4" xfId="11855"/>
    <cellStyle name="Percent 3 5 3 6 4" xfId="11856"/>
    <cellStyle name="Percent 3 5 3 6 4 2" xfId="11857"/>
    <cellStyle name="Percent 3 5 3 6 4 3" xfId="11858"/>
    <cellStyle name="Percent 3 5 3 6 5" xfId="11859"/>
    <cellStyle name="Percent 3 5 3 6 6" xfId="11860"/>
    <cellStyle name="Percent 3 5 3 7" xfId="11861"/>
    <cellStyle name="Percent 3 5 3 7 2" xfId="11862"/>
    <cellStyle name="Percent 3 5 3 7 2 2" xfId="11863"/>
    <cellStyle name="Percent 3 5 3 7 2 3" xfId="11864"/>
    <cellStyle name="Percent 3 5 3 7 3" xfId="11865"/>
    <cellStyle name="Percent 3 5 3 7 4" xfId="11866"/>
    <cellStyle name="Percent 3 5 3 8" xfId="11867"/>
    <cellStyle name="Percent 3 5 3 8 2" xfId="11868"/>
    <cellStyle name="Percent 3 5 3 8 2 2" xfId="11869"/>
    <cellStyle name="Percent 3 5 3 8 2 3" xfId="11870"/>
    <cellStyle name="Percent 3 5 3 8 3" xfId="11871"/>
    <cellStyle name="Percent 3 5 3 8 4" xfId="11872"/>
    <cellStyle name="Percent 3 5 3 9" xfId="11873"/>
    <cellStyle name="Percent 3 5 3 9 2" xfId="11874"/>
    <cellStyle name="Percent 3 5 3 9 2 2" xfId="11875"/>
    <cellStyle name="Percent 3 5 3 9 2 3" xfId="11876"/>
    <cellStyle name="Percent 3 5 3 9 3" xfId="11877"/>
    <cellStyle name="Percent 3 5 3 9 4" xfId="11878"/>
    <cellStyle name="Percent 3 5 4" xfId="11879"/>
    <cellStyle name="Percent 3 5 4 10" xfId="11880"/>
    <cellStyle name="Percent 3 5 4 10 2" xfId="11881"/>
    <cellStyle name="Percent 3 5 4 10 3" xfId="11882"/>
    <cellStyle name="Percent 3 5 4 11" xfId="11883"/>
    <cellStyle name="Percent 3 5 4 11 2" xfId="11884"/>
    <cellStyle name="Percent 3 5 4 11 3" xfId="11885"/>
    <cellStyle name="Percent 3 5 4 12" xfId="11886"/>
    <cellStyle name="Percent 3 5 4 12 2" xfId="11887"/>
    <cellStyle name="Percent 3 5 4 12 3" xfId="11888"/>
    <cellStyle name="Percent 3 5 4 13" xfId="11889"/>
    <cellStyle name="Percent 3 5 4 2" xfId="11890"/>
    <cellStyle name="Percent 3 5 4 2 2" xfId="11891"/>
    <cellStyle name="Percent 3 5 4 2 2 2" xfId="11892"/>
    <cellStyle name="Percent 3 5 4 2 2 2 2" xfId="11893"/>
    <cellStyle name="Percent 3 5 4 2 2 2 3" xfId="11894"/>
    <cellStyle name="Percent 3 5 4 2 2 3" xfId="11895"/>
    <cellStyle name="Percent 3 5 4 2 2 4" xfId="11896"/>
    <cellStyle name="Percent 3 5 4 2 3" xfId="11897"/>
    <cellStyle name="Percent 3 5 4 2 3 2" xfId="11898"/>
    <cellStyle name="Percent 3 5 4 2 3 2 2" xfId="11899"/>
    <cellStyle name="Percent 3 5 4 2 3 2 3" xfId="11900"/>
    <cellStyle name="Percent 3 5 4 2 3 3" xfId="11901"/>
    <cellStyle name="Percent 3 5 4 2 3 4" xfId="11902"/>
    <cellStyle name="Percent 3 5 4 2 4" xfId="11903"/>
    <cellStyle name="Percent 3 5 4 2 4 2" xfId="11904"/>
    <cellStyle name="Percent 3 5 4 2 4 3" xfId="11905"/>
    <cellStyle name="Percent 3 5 4 2 5" xfId="11906"/>
    <cellStyle name="Percent 3 5 4 2 5 2" xfId="11907"/>
    <cellStyle name="Percent 3 5 4 2 5 3" xfId="11908"/>
    <cellStyle name="Percent 3 5 4 2 6" xfId="11909"/>
    <cellStyle name="Percent 3 5 4 2 7" xfId="11910"/>
    <cellStyle name="Percent 3 5 4 3" xfId="11911"/>
    <cellStyle name="Percent 3 5 4 3 2" xfId="11912"/>
    <cellStyle name="Percent 3 5 4 3 2 2" xfId="11913"/>
    <cellStyle name="Percent 3 5 4 3 2 2 2" xfId="11914"/>
    <cellStyle name="Percent 3 5 4 3 2 2 3" xfId="11915"/>
    <cellStyle name="Percent 3 5 4 3 2 3" xfId="11916"/>
    <cellStyle name="Percent 3 5 4 3 2 4" xfId="11917"/>
    <cellStyle name="Percent 3 5 4 3 3" xfId="11918"/>
    <cellStyle name="Percent 3 5 4 3 3 2" xfId="11919"/>
    <cellStyle name="Percent 3 5 4 3 3 2 2" xfId="11920"/>
    <cellStyle name="Percent 3 5 4 3 3 2 3" xfId="11921"/>
    <cellStyle name="Percent 3 5 4 3 3 3" xfId="11922"/>
    <cellStyle name="Percent 3 5 4 3 3 4" xfId="11923"/>
    <cellStyle name="Percent 3 5 4 3 4" xfId="11924"/>
    <cellStyle name="Percent 3 5 4 3 4 2" xfId="11925"/>
    <cellStyle name="Percent 3 5 4 3 4 3" xfId="11926"/>
    <cellStyle name="Percent 3 5 4 3 5" xfId="11927"/>
    <cellStyle name="Percent 3 5 4 3 6" xfId="11928"/>
    <cellStyle name="Percent 3 5 4 4" xfId="11929"/>
    <cellStyle name="Percent 3 5 4 4 2" xfId="11930"/>
    <cellStyle name="Percent 3 5 4 4 2 2" xfId="11931"/>
    <cellStyle name="Percent 3 5 4 4 2 2 2" xfId="11932"/>
    <cellStyle name="Percent 3 5 4 4 2 2 3" xfId="11933"/>
    <cellStyle name="Percent 3 5 4 4 2 3" xfId="11934"/>
    <cellStyle name="Percent 3 5 4 4 2 4" xfId="11935"/>
    <cellStyle name="Percent 3 5 4 4 3" xfId="11936"/>
    <cellStyle name="Percent 3 5 4 4 3 2" xfId="11937"/>
    <cellStyle name="Percent 3 5 4 4 3 2 2" xfId="11938"/>
    <cellStyle name="Percent 3 5 4 4 3 2 3" xfId="11939"/>
    <cellStyle name="Percent 3 5 4 4 3 3" xfId="11940"/>
    <cellStyle name="Percent 3 5 4 4 3 4" xfId="11941"/>
    <cellStyle name="Percent 3 5 4 4 4" xfId="11942"/>
    <cellStyle name="Percent 3 5 4 4 4 2" xfId="11943"/>
    <cellStyle name="Percent 3 5 4 4 4 3" xfId="11944"/>
    <cellStyle name="Percent 3 5 4 4 5" xfId="11945"/>
    <cellStyle name="Percent 3 5 4 4 6" xfId="11946"/>
    <cellStyle name="Percent 3 5 4 5" xfId="11947"/>
    <cellStyle name="Percent 3 5 4 5 2" xfId="11948"/>
    <cellStyle name="Percent 3 5 4 5 2 2" xfId="11949"/>
    <cellStyle name="Percent 3 5 4 5 2 2 2" xfId="11950"/>
    <cellStyle name="Percent 3 5 4 5 2 2 3" xfId="11951"/>
    <cellStyle name="Percent 3 5 4 5 2 3" xfId="11952"/>
    <cellStyle name="Percent 3 5 4 5 2 4" xfId="11953"/>
    <cellStyle name="Percent 3 5 4 5 3" xfId="11954"/>
    <cellStyle name="Percent 3 5 4 5 3 2" xfId="11955"/>
    <cellStyle name="Percent 3 5 4 5 3 2 2" xfId="11956"/>
    <cellStyle name="Percent 3 5 4 5 3 2 3" xfId="11957"/>
    <cellStyle name="Percent 3 5 4 5 3 3" xfId="11958"/>
    <cellStyle name="Percent 3 5 4 5 3 4" xfId="11959"/>
    <cellStyle name="Percent 3 5 4 5 4" xfId="11960"/>
    <cellStyle name="Percent 3 5 4 5 4 2" xfId="11961"/>
    <cellStyle name="Percent 3 5 4 5 4 2 2" xfId="11962"/>
    <cellStyle name="Percent 3 5 4 5 4 2 3" xfId="11963"/>
    <cellStyle name="Percent 3 5 4 5 4 3" xfId="11964"/>
    <cellStyle name="Percent 3 5 4 5 4 4" xfId="11965"/>
    <cellStyle name="Percent 3 5 4 5 5" xfId="11966"/>
    <cellStyle name="Percent 3 5 4 5 5 2" xfId="11967"/>
    <cellStyle name="Percent 3 5 4 5 5 3" xfId="11968"/>
    <cellStyle name="Percent 3 5 4 5 6" xfId="11969"/>
    <cellStyle name="Percent 3 5 4 5 7" xfId="11970"/>
    <cellStyle name="Percent 3 5 4 6" xfId="11971"/>
    <cellStyle name="Percent 3 5 4 6 2" xfId="11972"/>
    <cellStyle name="Percent 3 5 4 6 2 2" xfId="11973"/>
    <cellStyle name="Percent 3 5 4 6 2 2 2" xfId="11974"/>
    <cellStyle name="Percent 3 5 4 6 2 2 3" xfId="11975"/>
    <cellStyle name="Percent 3 5 4 6 2 3" xfId="11976"/>
    <cellStyle name="Percent 3 5 4 6 2 4" xfId="11977"/>
    <cellStyle name="Percent 3 5 4 6 3" xfId="11978"/>
    <cellStyle name="Percent 3 5 4 6 3 2" xfId="11979"/>
    <cellStyle name="Percent 3 5 4 6 3 2 2" xfId="11980"/>
    <cellStyle name="Percent 3 5 4 6 3 2 3" xfId="11981"/>
    <cellStyle name="Percent 3 5 4 6 3 3" xfId="11982"/>
    <cellStyle name="Percent 3 5 4 6 3 4" xfId="11983"/>
    <cellStyle name="Percent 3 5 4 6 4" xfId="11984"/>
    <cellStyle name="Percent 3 5 4 6 4 2" xfId="11985"/>
    <cellStyle name="Percent 3 5 4 6 4 3" xfId="11986"/>
    <cellStyle name="Percent 3 5 4 6 5" xfId="11987"/>
    <cellStyle name="Percent 3 5 4 6 6" xfId="11988"/>
    <cellStyle name="Percent 3 5 4 7" xfId="11989"/>
    <cellStyle name="Percent 3 5 4 7 2" xfId="11990"/>
    <cellStyle name="Percent 3 5 4 7 2 2" xfId="11991"/>
    <cellStyle name="Percent 3 5 4 7 2 3" xfId="11992"/>
    <cellStyle name="Percent 3 5 4 7 3" xfId="11993"/>
    <cellStyle name="Percent 3 5 4 7 4" xfId="11994"/>
    <cellStyle name="Percent 3 5 4 8" xfId="11995"/>
    <cellStyle name="Percent 3 5 4 8 2" xfId="11996"/>
    <cellStyle name="Percent 3 5 4 8 2 2" xfId="11997"/>
    <cellStyle name="Percent 3 5 4 8 2 3" xfId="11998"/>
    <cellStyle name="Percent 3 5 4 8 3" xfId="11999"/>
    <cellStyle name="Percent 3 5 4 8 4" xfId="12000"/>
    <cellStyle name="Percent 3 5 4 9" xfId="12001"/>
    <cellStyle name="Percent 3 5 4 9 2" xfId="12002"/>
    <cellStyle name="Percent 3 5 4 9 2 2" xfId="12003"/>
    <cellStyle name="Percent 3 5 4 9 2 3" xfId="12004"/>
    <cellStyle name="Percent 3 5 4 9 3" xfId="12005"/>
    <cellStyle name="Percent 3 5 4 9 4" xfId="12006"/>
    <cellStyle name="Percent 3 5 5" xfId="12007"/>
    <cellStyle name="Percent 3 5 5 10" xfId="12008"/>
    <cellStyle name="Percent 3 5 5 10 2" xfId="12009"/>
    <cellStyle name="Percent 3 5 5 10 3" xfId="12010"/>
    <cellStyle name="Percent 3 5 5 11" xfId="12011"/>
    <cellStyle name="Percent 3 5 5 11 2" xfId="12012"/>
    <cellStyle name="Percent 3 5 5 11 3" xfId="12013"/>
    <cellStyle name="Percent 3 5 5 12" xfId="12014"/>
    <cellStyle name="Percent 3 5 5 12 2" xfId="12015"/>
    <cellStyle name="Percent 3 5 5 12 3" xfId="12016"/>
    <cellStyle name="Percent 3 5 5 13" xfId="12017"/>
    <cellStyle name="Percent 3 5 5 2" xfId="12018"/>
    <cellStyle name="Percent 3 5 5 2 2" xfId="12019"/>
    <cellStyle name="Percent 3 5 5 2 2 2" xfId="12020"/>
    <cellStyle name="Percent 3 5 5 2 2 2 2" xfId="12021"/>
    <cellStyle name="Percent 3 5 5 2 2 2 3" xfId="12022"/>
    <cellStyle name="Percent 3 5 5 2 2 3" xfId="12023"/>
    <cellStyle name="Percent 3 5 5 2 2 4" xfId="12024"/>
    <cellStyle name="Percent 3 5 5 2 3" xfId="12025"/>
    <cellStyle name="Percent 3 5 5 2 3 2" xfId="12026"/>
    <cellStyle name="Percent 3 5 5 2 3 2 2" xfId="12027"/>
    <cellStyle name="Percent 3 5 5 2 3 2 3" xfId="12028"/>
    <cellStyle name="Percent 3 5 5 2 3 3" xfId="12029"/>
    <cellStyle name="Percent 3 5 5 2 3 4" xfId="12030"/>
    <cellStyle name="Percent 3 5 5 2 4" xfId="12031"/>
    <cellStyle name="Percent 3 5 5 2 4 2" xfId="12032"/>
    <cellStyle name="Percent 3 5 5 2 4 3" xfId="12033"/>
    <cellStyle name="Percent 3 5 5 2 5" xfId="12034"/>
    <cellStyle name="Percent 3 5 5 2 5 2" xfId="12035"/>
    <cellStyle name="Percent 3 5 5 2 5 3" xfId="12036"/>
    <cellStyle name="Percent 3 5 5 2 6" xfId="12037"/>
    <cellStyle name="Percent 3 5 5 2 7" xfId="12038"/>
    <cellStyle name="Percent 3 5 5 3" xfId="12039"/>
    <cellStyle name="Percent 3 5 5 3 2" xfId="12040"/>
    <cellStyle name="Percent 3 5 5 3 2 2" xfId="12041"/>
    <cellStyle name="Percent 3 5 5 3 2 2 2" xfId="12042"/>
    <cellStyle name="Percent 3 5 5 3 2 2 3" xfId="12043"/>
    <cellStyle name="Percent 3 5 5 3 2 3" xfId="12044"/>
    <cellStyle name="Percent 3 5 5 3 2 4" xfId="12045"/>
    <cellStyle name="Percent 3 5 5 3 3" xfId="12046"/>
    <cellStyle name="Percent 3 5 5 3 3 2" xfId="12047"/>
    <cellStyle name="Percent 3 5 5 3 3 2 2" xfId="12048"/>
    <cellStyle name="Percent 3 5 5 3 3 2 3" xfId="12049"/>
    <cellStyle name="Percent 3 5 5 3 3 3" xfId="12050"/>
    <cellStyle name="Percent 3 5 5 3 3 4" xfId="12051"/>
    <cellStyle name="Percent 3 5 5 3 4" xfId="12052"/>
    <cellStyle name="Percent 3 5 5 3 4 2" xfId="12053"/>
    <cellStyle name="Percent 3 5 5 3 4 3" xfId="12054"/>
    <cellStyle name="Percent 3 5 5 3 5" xfId="12055"/>
    <cellStyle name="Percent 3 5 5 3 6" xfId="12056"/>
    <cellStyle name="Percent 3 5 5 4" xfId="12057"/>
    <cellStyle name="Percent 3 5 5 4 2" xfId="12058"/>
    <cellStyle name="Percent 3 5 5 4 2 2" xfId="12059"/>
    <cellStyle name="Percent 3 5 5 4 2 2 2" xfId="12060"/>
    <cellStyle name="Percent 3 5 5 4 2 2 3" xfId="12061"/>
    <cellStyle name="Percent 3 5 5 4 2 3" xfId="12062"/>
    <cellStyle name="Percent 3 5 5 4 2 4" xfId="12063"/>
    <cellStyle name="Percent 3 5 5 4 3" xfId="12064"/>
    <cellStyle name="Percent 3 5 5 4 3 2" xfId="12065"/>
    <cellStyle name="Percent 3 5 5 4 3 2 2" xfId="12066"/>
    <cellStyle name="Percent 3 5 5 4 3 2 3" xfId="12067"/>
    <cellStyle name="Percent 3 5 5 4 3 3" xfId="12068"/>
    <cellStyle name="Percent 3 5 5 4 3 4" xfId="12069"/>
    <cellStyle name="Percent 3 5 5 4 4" xfId="12070"/>
    <cellStyle name="Percent 3 5 5 4 4 2" xfId="12071"/>
    <cellStyle name="Percent 3 5 5 4 4 3" xfId="12072"/>
    <cellStyle name="Percent 3 5 5 4 5" xfId="12073"/>
    <cellStyle name="Percent 3 5 5 4 6" xfId="12074"/>
    <cellStyle name="Percent 3 5 5 5" xfId="12075"/>
    <cellStyle name="Percent 3 5 5 5 2" xfId="12076"/>
    <cellStyle name="Percent 3 5 5 5 2 2" xfId="12077"/>
    <cellStyle name="Percent 3 5 5 5 2 2 2" xfId="12078"/>
    <cellStyle name="Percent 3 5 5 5 2 2 3" xfId="12079"/>
    <cellStyle name="Percent 3 5 5 5 2 3" xfId="12080"/>
    <cellStyle name="Percent 3 5 5 5 2 4" xfId="12081"/>
    <cellStyle name="Percent 3 5 5 5 3" xfId="12082"/>
    <cellStyle name="Percent 3 5 5 5 3 2" xfId="12083"/>
    <cellStyle name="Percent 3 5 5 5 3 2 2" xfId="12084"/>
    <cellStyle name="Percent 3 5 5 5 3 2 3" xfId="12085"/>
    <cellStyle name="Percent 3 5 5 5 3 3" xfId="12086"/>
    <cellStyle name="Percent 3 5 5 5 3 4" xfId="12087"/>
    <cellStyle name="Percent 3 5 5 5 4" xfId="12088"/>
    <cellStyle name="Percent 3 5 5 5 4 2" xfId="12089"/>
    <cellStyle name="Percent 3 5 5 5 4 2 2" xfId="12090"/>
    <cellStyle name="Percent 3 5 5 5 4 2 3" xfId="12091"/>
    <cellStyle name="Percent 3 5 5 5 4 3" xfId="12092"/>
    <cellStyle name="Percent 3 5 5 5 4 4" xfId="12093"/>
    <cellStyle name="Percent 3 5 5 5 5" xfId="12094"/>
    <cellStyle name="Percent 3 5 5 5 5 2" xfId="12095"/>
    <cellStyle name="Percent 3 5 5 5 5 3" xfId="12096"/>
    <cellStyle name="Percent 3 5 5 5 6" xfId="12097"/>
    <cellStyle name="Percent 3 5 5 5 7" xfId="12098"/>
    <cellStyle name="Percent 3 5 5 6" xfId="12099"/>
    <cellStyle name="Percent 3 5 5 6 2" xfId="12100"/>
    <cellStyle name="Percent 3 5 5 6 2 2" xfId="12101"/>
    <cellStyle name="Percent 3 5 5 6 2 2 2" xfId="12102"/>
    <cellStyle name="Percent 3 5 5 6 2 2 3" xfId="12103"/>
    <cellStyle name="Percent 3 5 5 6 2 3" xfId="12104"/>
    <cellStyle name="Percent 3 5 5 6 2 4" xfId="12105"/>
    <cellStyle name="Percent 3 5 5 6 3" xfId="12106"/>
    <cellStyle name="Percent 3 5 5 6 3 2" xfId="12107"/>
    <cellStyle name="Percent 3 5 5 6 3 2 2" xfId="12108"/>
    <cellStyle name="Percent 3 5 5 6 3 2 3" xfId="12109"/>
    <cellStyle name="Percent 3 5 5 6 3 3" xfId="12110"/>
    <cellStyle name="Percent 3 5 5 6 3 4" xfId="12111"/>
    <cellStyle name="Percent 3 5 5 6 4" xfId="12112"/>
    <cellStyle name="Percent 3 5 5 6 4 2" xfId="12113"/>
    <cellStyle name="Percent 3 5 5 6 4 3" xfId="12114"/>
    <cellStyle name="Percent 3 5 5 6 5" xfId="12115"/>
    <cellStyle name="Percent 3 5 5 6 6" xfId="12116"/>
    <cellStyle name="Percent 3 5 5 7" xfId="12117"/>
    <cellStyle name="Percent 3 5 5 7 2" xfId="12118"/>
    <cellStyle name="Percent 3 5 5 7 2 2" xfId="12119"/>
    <cellStyle name="Percent 3 5 5 7 2 3" xfId="12120"/>
    <cellStyle name="Percent 3 5 5 7 3" xfId="12121"/>
    <cellStyle name="Percent 3 5 5 7 4" xfId="12122"/>
    <cellStyle name="Percent 3 5 5 8" xfId="12123"/>
    <cellStyle name="Percent 3 5 5 8 2" xfId="12124"/>
    <cellStyle name="Percent 3 5 5 8 2 2" xfId="12125"/>
    <cellStyle name="Percent 3 5 5 8 2 3" xfId="12126"/>
    <cellStyle name="Percent 3 5 5 8 3" xfId="12127"/>
    <cellStyle name="Percent 3 5 5 8 4" xfId="12128"/>
    <cellStyle name="Percent 3 5 5 9" xfId="12129"/>
    <cellStyle name="Percent 3 5 5 9 2" xfId="12130"/>
    <cellStyle name="Percent 3 5 5 9 2 2" xfId="12131"/>
    <cellStyle name="Percent 3 5 5 9 2 3" xfId="12132"/>
    <cellStyle name="Percent 3 5 5 9 3" xfId="12133"/>
    <cellStyle name="Percent 3 5 5 9 4" xfId="12134"/>
    <cellStyle name="Percent 3 5 6" xfId="12135"/>
    <cellStyle name="Percent 3 5 6 10" xfId="12136"/>
    <cellStyle name="Percent 3 5 6 10 2" xfId="12137"/>
    <cellStyle name="Percent 3 5 6 10 3" xfId="12138"/>
    <cellStyle name="Percent 3 5 6 11" xfId="12139"/>
    <cellStyle name="Percent 3 5 6 11 2" xfId="12140"/>
    <cellStyle name="Percent 3 5 6 11 3" xfId="12141"/>
    <cellStyle name="Percent 3 5 6 12" xfId="12142"/>
    <cellStyle name="Percent 3 5 6 12 2" xfId="12143"/>
    <cellStyle name="Percent 3 5 6 12 3" xfId="12144"/>
    <cellStyle name="Percent 3 5 6 13" xfId="12145"/>
    <cellStyle name="Percent 3 5 6 2" xfId="12146"/>
    <cellStyle name="Percent 3 5 6 2 2" xfId="12147"/>
    <cellStyle name="Percent 3 5 6 2 2 2" xfId="12148"/>
    <cellStyle name="Percent 3 5 6 2 2 2 2" xfId="12149"/>
    <cellStyle name="Percent 3 5 6 2 2 2 3" xfId="12150"/>
    <cellStyle name="Percent 3 5 6 2 2 3" xfId="12151"/>
    <cellStyle name="Percent 3 5 6 2 2 4" xfId="12152"/>
    <cellStyle name="Percent 3 5 6 2 3" xfId="12153"/>
    <cellStyle name="Percent 3 5 6 2 3 2" xfId="12154"/>
    <cellStyle name="Percent 3 5 6 2 3 2 2" xfId="12155"/>
    <cellStyle name="Percent 3 5 6 2 3 2 3" xfId="12156"/>
    <cellStyle name="Percent 3 5 6 2 3 3" xfId="12157"/>
    <cellStyle name="Percent 3 5 6 2 3 4" xfId="12158"/>
    <cellStyle name="Percent 3 5 6 2 4" xfId="12159"/>
    <cellStyle name="Percent 3 5 6 2 4 2" xfId="12160"/>
    <cellStyle name="Percent 3 5 6 2 4 3" xfId="12161"/>
    <cellStyle name="Percent 3 5 6 2 5" xfId="12162"/>
    <cellStyle name="Percent 3 5 6 2 5 2" xfId="12163"/>
    <cellStyle name="Percent 3 5 6 2 5 3" xfId="12164"/>
    <cellStyle name="Percent 3 5 6 2 6" xfId="12165"/>
    <cellStyle name="Percent 3 5 6 2 7" xfId="12166"/>
    <cellStyle name="Percent 3 5 6 3" xfId="12167"/>
    <cellStyle name="Percent 3 5 6 3 2" xfId="12168"/>
    <cellStyle name="Percent 3 5 6 3 2 2" xfId="12169"/>
    <cellStyle name="Percent 3 5 6 3 2 2 2" xfId="12170"/>
    <cellStyle name="Percent 3 5 6 3 2 2 3" xfId="12171"/>
    <cellStyle name="Percent 3 5 6 3 2 3" xfId="12172"/>
    <cellStyle name="Percent 3 5 6 3 2 4" xfId="12173"/>
    <cellStyle name="Percent 3 5 6 3 3" xfId="12174"/>
    <cellStyle name="Percent 3 5 6 3 3 2" xfId="12175"/>
    <cellStyle name="Percent 3 5 6 3 3 2 2" xfId="12176"/>
    <cellStyle name="Percent 3 5 6 3 3 2 3" xfId="12177"/>
    <cellStyle name="Percent 3 5 6 3 3 3" xfId="12178"/>
    <cellStyle name="Percent 3 5 6 3 3 4" xfId="12179"/>
    <cellStyle name="Percent 3 5 6 3 4" xfId="12180"/>
    <cellStyle name="Percent 3 5 6 3 4 2" xfId="12181"/>
    <cellStyle name="Percent 3 5 6 3 4 3" xfId="12182"/>
    <cellStyle name="Percent 3 5 6 3 5" xfId="12183"/>
    <cellStyle name="Percent 3 5 6 3 6" xfId="12184"/>
    <cellStyle name="Percent 3 5 6 4" xfId="12185"/>
    <cellStyle name="Percent 3 5 6 4 2" xfId="12186"/>
    <cellStyle name="Percent 3 5 6 4 2 2" xfId="12187"/>
    <cellStyle name="Percent 3 5 6 4 2 2 2" xfId="12188"/>
    <cellStyle name="Percent 3 5 6 4 2 2 3" xfId="12189"/>
    <cellStyle name="Percent 3 5 6 4 2 3" xfId="12190"/>
    <cellStyle name="Percent 3 5 6 4 2 4" xfId="12191"/>
    <cellStyle name="Percent 3 5 6 4 3" xfId="12192"/>
    <cellStyle name="Percent 3 5 6 4 3 2" xfId="12193"/>
    <cellStyle name="Percent 3 5 6 4 3 2 2" xfId="12194"/>
    <cellStyle name="Percent 3 5 6 4 3 2 3" xfId="12195"/>
    <cellStyle name="Percent 3 5 6 4 3 3" xfId="12196"/>
    <cellStyle name="Percent 3 5 6 4 3 4" xfId="12197"/>
    <cellStyle name="Percent 3 5 6 4 4" xfId="12198"/>
    <cellStyle name="Percent 3 5 6 4 4 2" xfId="12199"/>
    <cellStyle name="Percent 3 5 6 4 4 3" xfId="12200"/>
    <cellStyle name="Percent 3 5 6 4 5" xfId="12201"/>
    <cellStyle name="Percent 3 5 6 4 6" xfId="12202"/>
    <cellStyle name="Percent 3 5 6 5" xfId="12203"/>
    <cellStyle name="Percent 3 5 6 5 2" xfId="12204"/>
    <cellStyle name="Percent 3 5 6 5 2 2" xfId="12205"/>
    <cellStyle name="Percent 3 5 6 5 2 2 2" xfId="12206"/>
    <cellStyle name="Percent 3 5 6 5 2 2 3" xfId="12207"/>
    <cellStyle name="Percent 3 5 6 5 2 3" xfId="12208"/>
    <cellStyle name="Percent 3 5 6 5 2 4" xfId="12209"/>
    <cellStyle name="Percent 3 5 6 5 3" xfId="12210"/>
    <cellStyle name="Percent 3 5 6 5 3 2" xfId="12211"/>
    <cellStyle name="Percent 3 5 6 5 3 2 2" xfId="12212"/>
    <cellStyle name="Percent 3 5 6 5 3 2 3" xfId="12213"/>
    <cellStyle name="Percent 3 5 6 5 3 3" xfId="12214"/>
    <cellStyle name="Percent 3 5 6 5 3 4" xfId="12215"/>
    <cellStyle name="Percent 3 5 6 5 4" xfId="12216"/>
    <cellStyle name="Percent 3 5 6 5 4 2" xfId="12217"/>
    <cellStyle name="Percent 3 5 6 5 4 2 2" xfId="12218"/>
    <cellStyle name="Percent 3 5 6 5 4 2 3" xfId="12219"/>
    <cellStyle name="Percent 3 5 6 5 4 3" xfId="12220"/>
    <cellStyle name="Percent 3 5 6 5 4 4" xfId="12221"/>
    <cellStyle name="Percent 3 5 6 5 5" xfId="12222"/>
    <cellStyle name="Percent 3 5 6 5 5 2" xfId="12223"/>
    <cellStyle name="Percent 3 5 6 5 5 3" xfId="12224"/>
    <cellStyle name="Percent 3 5 6 5 6" xfId="12225"/>
    <cellStyle name="Percent 3 5 6 5 7" xfId="12226"/>
    <cellStyle name="Percent 3 5 6 6" xfId="12227"/>
    <cellStyle name="Percent 3 5 6 6 2" xfId="12228"/>
    <cellStyle name="Percent 3 5 6 6 2 2" xfId="12229"/>
    <cellStyle name="Percent 3 5 6 6 2 2 2" xfId="12230"/>
    <cellStyle name="Percent 3 5 6 6 2 2 3" xfId="12231"/>
    <cellStyle name="Percent 3 5 6 6 2 3" xfId="12232"/>
    <cellStyle name="Percent 3 5 6 6 2 4" xfId="12233"/>
    <cellStyle name="Percent 3 5 6 6 3" xfId="12234"/>
    <cellStyle name="Percent 3 5 6 6 3 2" xfId="12235"/>
    <cellStyle name="Percent 3 5 6 6 3 2 2" xfId="12236"/>
    <cellStyle name="Percent 3 5 6 6 3 2 3" xfId="12237"/>
    <cellStyle name="Percent 3 5 6 6 3 3" xfId="12238"/>
    <cellStyle name="Percent 3 5 6 6 3 4" xfId="12239"/>
    <cellStyle name="Percent 3 5 6 6 4" xfId="12240"/>
    <cellStyle name="Percent 3 5 6 6 4 2" xfId="12241"/>
    <cellStyle name="Percent 3 5 6 6 4 3" xfId="12242"/>
    <cellStyle name="Percent 3 5 6 6 5" xfId="12243"/>
    <cellStyle name="Percent 3 5 6 6 6" xfId="12244"/>
    <cellStyle name="Percent 3 5 6 7" xfId="12245"/>
    <cellStyle name="Percent 3 5 6 7 2" xfId="12246"/>
    <cellStyle name="Percent 3 5 6 7 2 2" xfId="12247"/>
    <cellStyle name="Percent 3 5 6 7 2 3" xfId="12248"/>
    <cellStyle name="Percent 3 5 6 7 3" xfId="12249"/>
    <cellStyle name="Percent 3 5 6 7 4" xfId="12250"/>
    <cellStyle name="Percent 3 5 6 8" xfId="12251"/>
    <cellStyle name="Percent 3 5 6 8 2" xfId="12252"/>
    <cellStyle name="Percent 3 5 6 8 2 2" xfId="12253"/>
    <cellStyle name="Percent 3 5 6 8 2 3" xfId="12254"/>
    <cellStyle name="Percent 3 5 6 8 3" xfId="12255"/>
    <cellStyle name="Percent 3 5 6 8 4" xfId="12256"/>
    <cellStyle name="Percent 3 5 6 9" xfId="12257"/>
    <cellStyle name="Percent 3 5 6 9 2" xfId="12258"/>
    <cellStyle name="Percent 3 5 6 9 2 2" xfId="12259"/>
    <cellStyle name="Percent 3 5 6 9 2 3" xfId="12260"/>
    <cellStyle name="Percent 3 5 6 9 3" xfId="12261"/>
    <cellStyle name="Percent 3 5 6 9 4" xfId="12262"/>
    <cellStyle name="Percent 3 5 7" xfId="12263"/>
    <cellStyle name="Percent 3 5 7 10" xfId="12264"/>
    <cellStyle name="Percent 3 5 7 10 2" xfId="12265"/>
    <cellStyle name="Percent 3 5 7 10 3" xfId="12266"/>
    <cellStyle name="Percent 3 5 7 11" xfId="12267"/>
    <cellStyle name="Percent 3 5 7 11 2" xfId="12268"/>
    <cellStyle name="Percent 3 5 7 11 3" xfId="12269"/>
    <cellStyle name="Percent 3 5 7 12" xfId="12270"/>
    <cellStyle name="Percent 3 5 7 12 2" xfId="12271"/>
    <cellStyle name="Percent 3 5 7 12 3" xfId="12272"/>
    <cellStyle name="Percent 3 5 7 13" xfId="12273"/>
    <cellStyle name="Percent 3 5 7 2" xfId="12274"/>
    <cellStyle name="Percent 3 5 7 2 2" xfId="12275"/>
    <cellStyle name="Percent 3 5 7 2 2 2" xfId="12276"/>
    <cellStyle name="Percent 3 5 7 2 2 2 2" xfId="12277"/>
    <cellStyle name="Percent 3 5 7 2 2 2 3" xfId="12278"/>
    <cellStyle name="Percent 3 5 7 2 2 3" xfId="12279"/>
    <cellStyle name="Percent 3 5 7 2 2 4" xfId="12280"/>
    <cellStyle name="Percent 3 5 7 2 3" xfId="12281"/>
    <cellStyle name="Percent 3 5 7 2 3 2" xfId="12282"/>
    <cellStyle name="Percent 3 5 7 2 3 2 2" xfId="12283"/>
    <cellStyle name="Percent 3 5 7 2 3 2 3" xfId="12284"/>
    <cellStyle name="Percent 3 5 7 2 3 3" xfId="12285"/>
    <cellStyle name="Percent 3 5 7 2 3 4" xfId="12286"/>
    <cellStyle name="Percent 3 5 7 2 4" xfId="12287"/>
    <cellStyle name="Percent 3 5 7 2 4 2" xfId="12288"/>
    <cellStyle name="Percent 3 5 7 2 4 3" xfId="12289"/>
    <cellStyle name="Percent 3 5 7 2 5" xfId="12290"/>
    <cellStyle name="Percent 3 5 7 2 5 2" xfId="12291"/>
    <cellStyle name="Percent 3 5 7 2 5 3" xfId="12292"/>
    <cellStyle name="Percent 3 5 7 2 6" xfId="12293"/>
    <cellStyle name="Percent 3 5 7 2 7" xfId="12294"/>
    <cellStyle name="Percent 3 5 7 3" xfId="12295"/>
    <cellStyle name="Percent 3 5 7 3 2" xfId="12296"/>
    <cellStyle name="Percent 3 5 7 3 2 2" xfId="12297"/>
    <cellStyle name="Percent 3 5 7 3 2 2 2" xfId="12298"/>
    <cellStyle name="Percent 3 5 7 3 2 2 3" xfId="12299"/>
    <cellStyle name="Percent 3 5 7 3 2 3" xfId="12300"/>
    <cellStyle name="Percent 3 5 7 3 2 4" xfId="12301"/>
    <cellStyle name="Percent 3 5 7 3 3" xfId="12302"/>
    <cellStyle name="Percent 3 5 7 3 3 2" xfId="12303"/>
    <cellStyle name="Percent 3 5 7 3 3 2 2" xfId="12304"/>
    <cellStyle name="Percent 3 5 7 3 3 2 3" xfId="12305"/>
    <cellStyle name="Percent 3 5 7 3 3 3" xfId="12306"/>
    <cellStyle name="Percent 3 5 7 3 3 4" xfId="12307"/>
    <cellStyle name="Percent 3 5 7 3 4" xfId="12308"/>
    <cellStyle name="Percent 3 5 7 3 4 2" xfId="12309"/>
    <cellStyle name="Percent 3 5 7 3 4 3" xfId="12310"/>
    <cellStyle name="Percent 3 5 7 3 5" xfId="12311"/>
    <cellStyle name="Percent 3 5 7 3 6" xfId="12312"/>
    <cellStyle name="Percent 3 5 7 4" xfId="12313"/>
    <cellStyle name="Percent 3 5 7 4 2" xfId="12314"/>
    <cellStyle name="Percent 3 5 7 4 2 2" xfId="12315"/>
    <cellStyle name="Percent 3 5 7 4 2 2 2" xfId="12316"/>
    <cellStyle name="Percent 3 5 7 4 2 2 3" xfId="12317"/>
    <cellStyle name="Percent 3 5 7 4 2 3" xfId="12318"/>
    <cellStyle name="Percent 3 5 7 4 2 4" xfId="12319"/>
    <cellStyle name="Percent 3 5 7 4 3" xfId="12320"/>
    <cellStyle name="Percent 3 5 7 4 3 2" xfId="12321"/>
    <cellStyle name="Percent 3 5 7 4 3 2 2" xfId="12322"/>
    <cellStyle name="Percent 3 5 7 4 3 2 3" xfId="12323"/>
    <cellStyle name="Percent 3 5 7 4 3 3" xfId="12324"/>
    <cellStyle name="Percent 3 5 7 4 3 4" xfId="12325"/>
    <cellStyle name="Percent 3 5 7 4 4" xfId="12326"/>
    <cellStyle name="Percent 3 5 7 4 4 2" xfId="12327"/>
    <cellStyle name="Percent 3 5 7 4 4 3" xfId="12328"/>
    <cellStyle name="Percent 3 5 7 4 5" xfId="12329"/>
    <cellStyle name="Percent 3 5 7 4 6" xfId="12330"/>
    <cellStyle name="Percent 3 5 7 5" xfId="12331"/>
    <cellStyle name="Percent 3 5 7 5 2" xfId="12332"/>
    <cellStyle name="Percent 3 5 7 5 2 2" xfId="12333"/>
    <cellStyle name="Percent 3 5 7 5 2 2 2" xfId="12334"/>
    <cellStyle name="Percent 3 5 7 5 2 2 3" xfId="12335"/>
    <cellStyle name="Percent 3 5 7 5 2 3" xfId="12336"/>
    <cellStyle name="Percent 3 5 7 5 2 4" xfId="12337"/>
    <cellStyle name="Percent 3 5 7 5 3" xfId="12338"/>
    <cellStyle name="Percent 3 5 7 5 3 2" xfId="12339"/>
    <cellStyle name="Percent 3 5 7 5 3 2 2" xfId="12340"/>
    <cellStyle name="Percent 3 5 7 5 3 2 3" xfId="12341"/>
    <cellStyle name="Percent 3 5 7 5 3 3" xfId="12342"/>
    <cellStyle name="Percent 3 5 7 5 3 4" xfId="12343"/>
    <cellStyle name="Percent 3 5 7 5 4" xfId="12344"/>
    <cellStyle name="Percent 3 5 7 5 4 2" xfId="12345"/>
    <cellStyle name="Percent 3 5 7 5 4 2 2" xfId="12346"/>
    <cellStyle name="Percent 3 5 7 5 4 2 3" xfId="12347"/>
    <cellStyle name="Percent 3 5 7 5 4 3" xfId="12348"/>
    <cellStyle name="Percent 3 5 7 5 4 4" xfId="12349"/>
    <cellStyle name="Percent 3 5 7 5 5" xfId="12350"/>
    <cellStyle name="Percent 3 5 7 5 5 2" xfId="12351"/>
    <cellStyle name="Percent 3 5 7 5 5 3" xfId="12352"/>
    <cellStyle name="Percent 3 5 7 5 6" xfId="12353"/>
    <cellStyle name="Percent 3 5 7 5 7" xfId="12354"/>
    <cellStyle name="Percent 3 5 7 6" xfId="12355"/>
    <cellStyle name="Percent 3 5 7 6 2" xfId="12356"/>
    <cellStyle name="Percent 3 5 7 6 2 2" xfId="12357"/>
    <cellStyle name="Percent 3 5 7 6 2 2 2" xfId="12358"/>
    <cellStyle name="Percent 3 5 7 6 2 2 3" xfId="12359"/>
    <cellStyle name="Percent 3 5 7 6 2 3" xfId="12360"/>
    <cellStyle name="Percent 3 5 7 6 2 4" xfId="12361"/>
    <cellStyle name="Percent 3 5 7 6 3" xfId="12362"/>
    <cellStyle name="Percent 3 5 7 6 3 2" xfId="12363"/>
    <cellStyle name="Percent 3 5 7 6 3 2 2" xfId="12364"/>
    <cellStyle name="Percent 3 5 7 6 3 2 3" xfId="12365"/>
    <cellStyle name="Percent 3 5 7 6 3 3" xfId="12366"/>
    <cellStyle name="Percent 3 5 7 6 3 4" xfId="12367"/>
    <cellStyle name="Percent 3 5 7 6 4" xfId="12368"/>
    <cellStyle name="Percent 3 5 7 6 4 2" xfId="12369"/>
    <cellStyle name="Percent 3 5 7 6 4 3" xfId="12370"/>
    <cellStyle name="Percent 3 5 7 6 5" xfId="12371"/>
    <cellStyle name="Percent 3 5 7 6 6" xfId="12372"/>
    <cellStyle name="Percent 3 5 7 7" xfId="12373"/>
    <cellStyle name="Percent 3 5 7 7 2" xfId="12374"/>
    <cellStyle name="Percent 3 5 7 7 2 2" xfId="12375"/>
    <cellStyle name="Percent 3 5 7 7 2 3" xfId="12376"/>
    <cellStyle name="Percent 3 5 7 7 3" xfId="12377"/>
    <cellStyle name="Percent 3 5 7 7 4" xfId="12378"/>
    <cellStyle name="Percent 3 5 7 8" xfId="12379"/>
    <cellStyle name="Percent 3 5 7 8 2" xfId="12380"/>
    <cellStyle name="Percent 3 5 7 8 2 2" xfId="12381"/>
    <cellStyle name="Percent 3 5 7 8 2 3" xfId="12382"/>
    <cellStyle name="Percent 3 5 7 8 3" xfId="12383"/>
    <cellStyle name="Percent 3 5 7 8 4" xfId="12384"/>
    <cellStyle name="Percent 3 5 7 9" xfId="12385"/>
    <cellStyle name="Percent 3 5 7 9 2" xfId="12386"/>
    <cellStyle name="Percent 3 5 7 9 2 2" xfId="12387"/>
    <cellStyle name="Percent 3 5 7 9 2 3" xfId="12388"/>
    <cellStyle name="Percent 3 5 7 9 3" xfId="12389"/>
    <cellStyle name="Percent 3 5 7 9 4" xfId="12390"/>
    <cellStyle name="Percent 3 5 8" xfId="12391"/>
    <cellStyle name="Percent 3 5 8 10" xfId="12392"/>
    <cellStyle name="Percent 3 5 8 10 2" xfId="12393"/>
    <cellStyle name="Percent 3 5 8 10 3" xfId="12394"/>
    <cellStyle name="Percent 3 5 8 11" xfId="12395"/>
    <cellStyle name="Percent 3 5 8 11 2" xfId="12396"/>
    <cellStyle name="Percent 3 5 8 11 3" xfId="12397"/>
    <cellStyle name="Percent 3 5 8 12" xfId="12398"/>
    <cellStyle name="Percent 3 5 8 12 2" xfId="12399"/>
    <cellStyle name="Percent 3 5 8 12 3" xfId="12400"/>
    <cellStyle name="Percent 3 5 8 13" xfId="12401"/>
    <cellStyle name="Percent 3 5 8 2" xfId="12402"/>
    <cellStyle name="Percent 3 5 8 2 2" xfId="12403"/>
    <cellStyle name="Percent 3 5 8 2 2 2" xfId="12404"/>
    <cellStyle name="Percent 3 5 8 2 2 2 2" xfId="12405"/>
    <cellStyle name="Percent 3 5 8 2 2 2 3" xfId="12406"/>
    <cellStyle name="Percent 3 5 8 2 2 3" xfId="12407"/>
    <cellStyle name="Percent 3 5 8 2 2 4" xfId="12408"/>
    <cellStyle name="Percent 3 5 8 2 3" xfId="12409"/>
    <cellStyle name="Percent 3 5 8 2 3 2" xfId="12410"/>
    <cellStyle name="Percent 3 5 8 2 3 2 2" xfId="12411"/>
    <cellStyle name="Percent 3 5 8 2 3 2 3" xfId="12412"/>
    <cellStyle name="Percent 3 5 8 2 3 3" xfId="12413"/>
    <cellStyle name="Percent 3 5 8 2 3 4" xfId="12414"/>
    <cellStyle name="Percent 3 5 8 2 4" xfId="12415"/>
    <cellStyle name="Percent 3 5 8 2 4 2" xfId="12416"/>
    <cellStyle name="Percent 3 5 8 2 4 3" xfId="12417"/>
    <cellStyle name="Percent 3 5 8 2 5" xfId="12418"/>
    <cellStyle name="Percent 3 5 8 2 5 2" xfId="12419"/>
    <cellStyle name="Percent 3 5 8 2 5 3" xfId="12420"/>
    <cellStyle name="Percent 3 5 8 2 6" xfId="12421"/>
    <cellStyle name="Percent 3 5 8 2 7" xfId="12422"/>
    <cellStyle name="Percent 3 5 8 3" xfId="12423"/>
    <cellStyle name="Percent 3 5 8 3 2" xfId="12424"/>
    <cellStyle name="Percent 3 5 8 3 2 2" xfId="12425"/>
    <cellStyle name="Percent 3 5 8 3 2 2 2" xfId="12426"/>
    <cellStyle name="Percent 3 5 8 3 2 2 3" xfId="12427"/>
    <cellStyle name="Percent 3 5 8 3 2 3" xfId="12428"/>
    <cellStyle name="Percent 3 5 8 3 2 4" xfId="12429"/>
    <cellStyle name="Percent 3 5 8 3 3" xfId="12430"/>
    <cellStyle name="Percent 3 5 8 3 3 2" xfId="12431"/>
    <cellStyle name="Percent 3 5 8 3 3 2 2" xfId="12432"/>
    <cellStyle name="Percent 3 5 8 3 3 2 3" xfId="12433"/>
    <cellStyle name="Percent 3 5 8 3 3 3" xfId="12434"/>
    <cellStyle name="Percent 3 5 8 3 3 4" xfId="12435"/>
    <cellStyle name="Percent 3 5 8 3 4" xfId="12436"/>
    <cellStyle name="Percent 3 5 8 3 4 2" xfId="12437"/>
    <cellStyle name="Percent 3 5 8 3 4 3" xfId="12438"/>
    <cellStyle name="Percent 3 5 8 3 5" xfId="12439"/>
    <cellStyle name="Percent 3 5 8 3 6" xfId="12440"/>
    <cellStyle name="Percent 3 5 8 4" xfId="12441"/>
    <cellStyle name="Percent 3 5 8 4 2" xfId="12442"/>
    <cellStyle name="Percent 3 5 8 4 2 2" xfId="12443"/>
    <cellStyle name="Percent 3 5 8 4 2 2 2" xfId="12444"/>
    <cellStyle name="Percent 3 5 8 4 2 2 3" xfId="12445"/>
    <cellStyle name="Percent 3 5 8 4 2 3" xfId="12446"/>
    <cellStyle name="Percent 3 5 8 4 2 4" xfId="12447"/>
    <cellStyle name="Percent 3 5 8 4 3" xfId="12448"/>
    <cellStyle name="Percent 3 5 8 4 3 2" xfId="12449"/>
    <cellStyle name="Percent 3 5 8 4 3 2 2" xfId="12450"/>
    <cellStyle name="Percent 3 5 8 4 3 2 3" xfId="12451"/>
    <cellStyle name="Percent 3 5 8 4 3 3" xfId="12452"/>
    <cellStyle name="Percent 3 5 8 4 3 4" xfId="12453"/>
    <cellStyle name="Percent 3 5 8 4 4" xfId="12454"/>
    <cellStyle name="Percent 3 5 8 4 4 2" xfId="12455"/>
    <cellStyle name="Percent 3 5 8 4 4 3" xfId="12456"/>
    <cellStyle name="Percent 3 5 8 4 5" xfId="12457"/>
    <cellStyle name="Percent 3 5 8 4 6" xfId="12458"/>
    <cellStyle name="Percent 3 5 8 5" xfId="12459"/>
    <cellStyle name="Percent 3 5 8 5 2" xfId="12460"/>
    <cellStyle name="Percent 3 5 8 5 2 2" xfId="12461"/>
    <cellStyle name="Percent 3 5 8 5 2 2 2" xfId="12462"/>
    <cellStyle name="Percent 3 5 8 5 2 2 3" xfId="12463"/>
    <cellStyle name="Percent 3 5 8 5 2 3" xfId="12464"/>
    <cellStyle name="Percent 3 5 8 5 2 4" xfId="12465"/>
    <cellStyle name="Percent 3 5 8 5 3" xfId="12466"/>
    <cellStyle name="Percent 3 5 8 5 3 2" xfId="12467"/>
    <cellStyle name="Percent 3 5 8 5 3 2 2" xfId="12468"/>
    <cellStyle name="Percent 3 5 8 5 3 2 3" xfId="12469"/>
    <cellStyle name="Percent 3 5 8 5 3 3" xfId="12470"/>
    <cellStyle name="Percent 3 5 8 5 3 4" xfId="12471"/>
    <cellStyle name="Percent 3 5 8 5 4" xfId="12472"/>
    <cellStyle name="Percent 3 5 8 5 4 2" xfId="12473"/>
    <cellStyle name="Percent 3 5 8 5 4 2 2" xfId="12474"/>
    <cellStyle name="Percent 3 5 8 5 4 2 3" xfId="12475"/>
    <cellStyle name="Percent 3 5 8 5 4 3" xfId="12476"/>
    <cellStyle name="Percent 3 5 8 5 4 4" xfId="12477"/>
    <cellStyle name="Percent 3 5 8 5 5" xfId="12478"/>
    <cellStyle name="Percent 3 5 8 5 5 2" xfId="12479"/>
    <cellStyle name="Percent 3 5 8 5 5 3" xfId="12480"/>
    <cellStyle name="Percent 3 5 8 5 6" xfId="12481"/>
    <cellStyle name="Percent 3 5 8 5 7" xfId="12482"/>
    <cellStyle name="Percent 3 5 8 6" xfId="12483"/>
    <cellStyle name="Percent 3 5 8 6 2" xfId="12484"/>
    <cellStyle name="Percent 3 5 8 6 2 2" xfId="12485"/>
    <cellStyle name="Percent 3 5 8 6 2 2 2" xfId="12486"/>
    <cellStyle name="Percent 3 5 8 6 2 2 3" xfId="12487"/>
    <cellStyle name="Percent 3 5 8 6 2 3" xfId="12488"/>
    <cellStyle name="Percent 3 5 8 6 2 4" xfId="12489"/>
    <cellStyle name="Percent 3 5 8 6 3" xfId="12490"/>
    <cellStyle name="Percent 3 5 8 6 3 2" xfId="12491"/>
    <cellStyle name="Percent 3 5 8 6 3 2 2" xfId="12492"/>
    <cellStyle name="Percent 3 5 8 6 3 2 3" xfId="12493"/>
    <cellStyle name="Percent 3 5 8 6 3 3" xfId="12494"/>
    <cellStyle name="Percent 3 5 8 6 3 4" xfId="12495"/>
    <cellStyle name="Percent 3 5 8 6 4" xfId="12496"/>
    <cellStyle name="Percent 3 5 8 6 4 2" xfId="12497"/>
    <cellStyle name="Percent 3 5 8 6 4 3" xfId="12498"/>
    <cellStyle name="Percent 3 5 8 6 5" xfId="12499"/>
    <cellStyle name="Percent 3 5 8 6 6" xfId="12500"/>
    <cellStyle name="Percent 3 5 8 7" xfId="12501"/>
    <cellStyle name="Percent 3 5 8 7 2" xfId="12502"/>
    <cellStyle name="Percent 3 5 8 7 2 2" xfId="12503"/>
    <cellStyle name="Percent 3 5 8 7 2 3" xfId="12504"/>
    <cellStyle name="Percent 3 5 8 7 3" xfId="12505"/>
    <cellStyle name="Percent 3 5 8 7 4" xfId="12506"/>
    <cellStyle name="Percent 3 5 8 8" xfId="12507"/>
    <cellStyle name="Percent 3 5 8 8 2" xfId="12508"/>
    <cellStyle name="Percent 3 5 8 8 2 2" xfId="12509"/>
    <cellStyle name="Percent 3 5 8 8 2 3" xfId="12510"/>
    <cellStyle name="Percent 3 5 8 8 3" xfId="12511"/>
    <cellStyle name="Percent 3 5 8 8 4" xfId="12512"/>
    <cellStyle name="Percent 3 5 8 9" xfId="12513"/>
    <cellStyle name="Percent 3 5 8 9 2" xfId="12514"/>
    <cellStyle name="Percent 3 5 8 9 2 2" xfId="12515"/>
    <cellStyle name="Percent 3 5 8 9 2 3" xfId="12516"/>
    <cellStyle name="Percent 3 5 8 9 3" xfId="12517"/>
    <cellStyle name="Percent 3 5 8 9 4" xfId="12518"/>
    <cellStyle name="Percent 3 5 9" xfId="12519"/>
    <cellStyle name="Percent 3 5 9 10" xfId="12520"/>
    <cellStyle name="Percent 3 5 9 10 2" xfId="12521"/>
    <cellStyle name="Percent 3 5 9 10 3" xfId="12522"/>
    <cellStyle name="Percent 3 5 9 11" xfId="12523"/>
    <cellStyle name="Percent 3 5 9 11 2" xfId="12524"/>
    <cellStyle name="Percent 3 5 9 11 3" xfId="12525"/>
    <cellStyle name="Percent 3 5 9 12" xfId="12526"/>
    <cellStyle name="Percent 3 5 9 12 2" xfId="12527"/>
    <cellStyle name="Percent 3 5 9 12 3" xfId="12528"/>
    <cellStyle name="Percent 3 5 9 13" xfId="12529"/>
    <cellStyle name="Percent 3 5 9 2" xfId="12530"/>
    <cellStyle name="Percent 3 5 9 2 2" xfId="12531"/>
    <cellStyle name="Percent 3 5 9 2 2 2" xfId="12532"/>
    <cellStyle name="Percent 3 5 9 2 2 2 2" xfId="12533"/>
    <cellStyle name="Percent 3 5 9 2 2 2 3" xfId="12534"/>
    <cellStyle name="Percent 3 5 9 2 2 3" xfId="12535"/>
    <cellStyle name="Percent 3 5 9 2 2 4" xfId="12536"/>
    <cellStyle name="Percent 3 5 9 2 3" xfId="12537"/>
    <cellStyle name="Percent 3 5 9 2 3 2" xfId="12538"/>
    <cellStyle name="Percent 3 5 9 2 3 2 2" xfId="12539"/>
    <cellStyle name="Percent 3 5 9 2 3 2 3" xfId="12540"/>
    <cellStyle name="Percent 3 5 9 2 3 3" xfId="12541"/>
    <cellStyle name="Percent 3 5 9 2 3 4" xfId="12542"/>
    <cellStyle name="Percent 3 5 9 2 4" xfId="12543"/>
    <cellStyle name="Percent 3 5 9 2 4 2" xfId="12544"/>
    <cellStyle name="Percent 3 5 9 2 4 3" xfId="12545"/>
    <cellStyle name="Percent 3 5 9 2 5" xfId="12546"/>
    <cellStyle name="Percent 3 5 9 2 5 2" xfId="12547"/>
    <cellStyle name="Percent 3 5 9 2 5 3" xfId="12548"/>
    <cellStyle name="Percent 3 5 9 2 6" xfId="12549"/>
    <cellStyle name="Percent 3 5 9 2 7" xfId="12550"/>
    <cellStyle name="Percent 3 5 9 3" xfId="12551"/>
    <cellStyle name="Percent 3 5 9 3 2" xfId="12552"/>
    <cellStyle name="Percent 3 5 9 3 2 2" xfId="12553"/>
    <cellStyle name="Percent 3 5 9 3 2 2 2" xfId="12554"/>
    <cellStyle name="Percent 3 5 9 3 2 2 3" xfId="12555"/>
    <cellStyle name="Percent 3 5 9 3 2 3" xfId="12556"/>
    <cellStyle name="Percent 3 5 9 3 2 4" xfId="12557"/>
    <cellStyle name="Percent 3 5 9 3 3" xfId="12558"/>
    <cellStyle name="Percent 3 5 9 3 3 2" xfId="12559"/>
    <cellStyle name="Percent 3 5 9 3 3 2 2" xfId="12560"/>
    <cellStyle name="Percent 3 5 9 3 3 2 3" xfId="12561"/>
    <cellStyle name="Percent 3 5 9 3 3 3" xfId="12562"/>
    <cellStyle name="Percent 3 5 9 3 3 4" xfId="12563"/>
    <cellStyle name="Percent 3 5 9 3 4" xfId="12564"/>
    <cellStyle name="Percent 3 5 9 3 4 2" xfId="12565"/>
    <cellStyle name="Percent 3 5 9 3 4 3" xfId="12566"/>
    <cellStyle name="Percent 3 5 9 3 5" xfId="12567"/>
    <cellStyle name="Percent 3 5 9 3 6" xfId="12568"/>
    <cellStyle name="Percent 3 5 9 4" xfId="12569"/>
    <cellStyle name="Percent 3 5 9 4 2" xfId="12570"/>
    <cellStyle name="Percent 3 5 9 4 2 2" xfId="12571"/>
    <cellStyle name="Percent 3 5 9 4 2 2 2" xfId="12572"/>
    <cellStyle name="Percent 3 5 9 4 2 2 3" xfId="12573"/>
    <cellStyle name="Percent 3 5 9 4 2 3" xfId="12574"/>
    <cellStyle name="Percent 3 5 9 4 2 4" xfId="12575"/>
    <cellStyle name="Percent 3 5 9 4 3" xfId="12576"/>
    <cellStyle name="Percent 3 5 9 4 3 2" xfId="12577"/>
    <cellStyle name="Percent 3 5 9 4 3 2 2" xfId="12578"/>
    <cellStyle name="Percent 3 5 9 4 3 2 3" xfId="12579"/>
    <cellStyle name="Percent 3 5 9 4 3 3" xfId="12580"/>
    <cellStyle name="Percent 3 5 9 4 3 4" xfId="12581"/>
    <cellStyle name="Percent 3 5 9 4 4" xfId="12582"/>
    <cellStyle name="Percent 3 5 9 4 4 2" xfId="12583"/>
    <cellStyle name="Percent 3 5 9 4 4 3" xfId="12584"/>
    <cellStyle name="Percent 3 5 9 4 5" xfId="12585"/>
    <cellStyle name="Percent 3 5 9 4 6" xfId="12586"/>
    <cellStyle name="Percent 3 5 9 5" xfId="12587"/>
    <cellStyle name="Percent 3 5 9 5 2" xfId="12588"/>
    <cellStyle name="Percent 3 5 9 5 2 2" xfId="12589"/>
    <cellStyle name="Percent 3 5 9 5 2 2 2" xfId="12590"/>
    <cellStyle name="Percent 3 5 9 5 2 2 3" xfId="12591"/>
    <cellStyle name="Percent 3 5 9 5 2 3" xfId="12592"/>
    <cellStyle name="Percent 3 5 9 5 2 4" xfId="12593"/>
    <cellStyle name="Percent 3 5 9 5 3" xfId="12594"/>
    <cellStyle name="Percent 3 5 9 5 3 2" xfId="12595"/>
    <cellStyle name="Percent 3 5 9 5 3 2 2" xfId="12596"/>
    <cellStyle name="Percent 3 5 9 5 3 2 3" xfId="12597"/>
    <cellStyle name="Percent 3 5 9 5 3 3" xfId="12598"/>
    <cellStyle name="Percent 3 5 9 5 3 4" xfId="12599"/>
    <cellStyle name="Percent 3 5 9 5 4" xfId="12600"/>
    <cellStyle name="Percent 3 5 9 5 4 2" xfId="12601"/>
    <cellStyle name="Percent 3 5 9 5 4 2 2" xfId="12602"/>
    <cellStyle name="Percent 3 5 9 5 4 2 3" xfId="12603"/>
    <cellStyle name="Percent 3 5 9 5 4 3" xfId="12604"/>
    <cellStyle name="Percent 3 5 9 5 4 4" xfId="12605"/>
    <cellStyle name="Percent 3 5 9 5 5" xfId="12606"/>
    <cellStyle name="Percent 3 5 9 5 5 2" xfId="12607"/>
    <cellStyle name="Percent 3 5 9 5 5 3" xfId="12608"/>
    <cellStyle name="Percent 3 5 9 5 6" xfId="12609"/>
    <cellStyle name="Percent 3 5 9 5 7" xfId="12610"/>
    <cellStyle name="Percent 3 5 9 6" xfId="12611"/>
    <cellStyle name="Percent 3 5 9 6 2" xfId="12612"/>
    <cellStyle name="Percent 3 5 9 6 2 2" xfId="12613"/>
    <cellStyle name="Percent 3 5 9 6 2 2 2" xfId="12614"/>
    <cellStyle name="Percent 3 5 9 6 2 2 3" xfId="12615"/>
    <cellStyle name="Percent 3 5 9 6 2 3" xfId="12616"/>
    <cellStyle name="Percent 3 5 9 6 2 4" xfId="12617"/>
    <cellStyle name="Percent 3 5 9 6 3" xfId="12618"/>
    <cellStyle name="Percent 3 5 9 6 3 2" xfId="12619"/>
    <cellStyle name="Percent 3 5 9 6 3 2 2" xfId="12620"/>
    <cellStyle name="Percent 3 5 9 6 3 2 3" xfId="12621"/>
    <cellStyle name="Percent 3 5 9 6 3 3" xfId="12622"/>
    <cellStyle name="Percent 3 5 9 6 3 4" xfId="12623"/>
    <cellStyle name="Percent 3 5 9 6 4" xfId="12624"/>
    <cellStyle name="Percent 3 5 9 6 4 2" xfId="12625"/>
    <cellStyle name="Percent 3 5 9 6 4 3" xfId="12626"/>
    <cellStyle name="Percent 3 5 9 6 5" xfId="12627"/>
    <cellStyle name="Percent 3 5 9 6 6" xfId="12628"/>
    <cellStyle name="Percent 3 5 9 7" xfId="12629"/>
    <cellStyle name="Percent 3 5 9 7 2" xfId="12630"/>
    <cellStyle name="Percent 3 5 9 7 2 2" xfId="12631"/>
    <cellStyle name="Percent 3 5 9 7 2 3" xfId="12632"/>
    <cellStyle name="Percent 3 5 9 7 3" xfId="12633"/>
    <cellStyle name="Percent 3 5 9 7 4" xfId="12634"/>
    <cellStyle name="Percent 3 5 9 8" xfId="12635"/>
    <cellStyle name="Percent 3 5 9 8 2" xfId="12636"/>
    <cellStyle name="Percent 3 5 9 8 2 2" xfId="12637"/>
    <cellStyle name="Percent 3 5 9 8 2 3" xfId="12638"/>
    <cellStyle name="Percent 3 5 9 8 3" xfId="12639"/>
    <cellStyle name="Percent 3 5 9 8 4" xfId="12640"/>
    <cellStyle name="Percent 3 5 9 9" xfId="12641"/>
    <cellStyle name="Percent 3 5 9 9 2" xfId="12642"/>
    <cellStyle name="Percent 3 5 9 9 2 2" xfId="12643"/>
    <cellStyle name="Percent 3 5 9 9 2 3" xfId="12644"/>
    <cellStyle name="Percent 3 5 9 9 3" xfId="12645"/>
    <cellStyle name="Percent 3 5 9 9 4" xfId="12646"/>
    <cellStyle name="Percent 3 6" xfId="12647"/>
    <cellStyle name="Percent 3 6 10" xfId="12648"/>
    <cellStyle name="Percent 3 6 10 10" xfId="12649"/>
    <cellStyle name="Percent 3 6 10 10 2" xfId="12650"/>
    <cellStyle name="Percent 3 6 10 10 3" xfId="12651"/>
    <cellStyle name="Percent 3 6 10 11" xfId="12652"/>
    <cellStyle name="Percent 3 6 10 11 2" xfId="12653"/>
    <cellStyle name="Percent 3 6 10 11 3" xfId="12654"/>
    <cellStyle name="Percent 3 6 10 12" xfId="12655"/>
    <cellStyle name="Percent 3 6 10 12 2" xfId="12656"/>
    <cellStyle name="Percent 3 6 10 12 3" xfId="12657"/>
    <cellStyle name="Percent 3 6 10 13" xfId="12658"/>
    <cellStyle name="Percent 3 6 10 2" xfId="12659"/>
    <cellStyle name="Percent 3 6 10 2 2" xfId="12660"/>
    <cellStyle name="Percent 3 6 10 2 2 2" xfId="12661"/>
    <cellStyle name="Percent 3 6 10 2 2 2 2" xfId="12662"/>
    <cellStyle name="Percent 3 6 10 2 2 2 3" xfId="12663"/>
    <cellStyle name="Percent 3 6 10 2 2 3" xfId="12664"/>
    <cellStyle name="Percent 3 6 10 2 2 4" xfId="12665"/>
    <cellStyle name="Percent 3 6 10 2 3" xfId="12666"/>
    <cellStyle name="Percent 3 6 10 2 3 2" xfId="12667"/>
    <cellStyle name="Percent 3 6 10 2 3 2 2" xfId="12668"/>
    <cellStyle name="Percent 3 6 10 2 3 2 3" xfId="12669"/>
    <cellStyle name="Percent 3 6 10 2 3 3" xfId="12670"/>
    <cellStyle name="Percent 3 6 10 2 3 4" xfId="12671"/>
    <cellStyle name="Percent 3 6 10 2 4" xfId="12672"/>
    <cellStyle name="Percent 3 6 10 2 4 2" xfId="12673"/>
    <cellStyle name="Percent 3 6 10 2 4 3" xfId="12674"/>
    <cellStyle name="Percent 3 6 10 2 5" xfId="12675"/>
    <cellStyle name="Percent 3 6 10 2 5 2" xfId="12676"/>
    <cellStyle name="Percent 3 6 10 2 5 3" xfId="12677"/>
    <cellStyle name="Percent 3 6 10 2 6" xfId="12678"/>
    <cellStyle name="Percent 3 6 10 2 7" xfId="12679"/>
    <cellStyle name="Percent 3 6 10 3" xfId="12680"/>
    <cellStyle name="Percent 3 6 10 3 2" xfId="12681"/>
    <cellStyle name="Percent 3 6 10 3 2 2" xfId="12682"/>
    <cellStyle name="Percent 3 6 10 3 2 2 2" xfId="12683"/>
    <cellStyle name="Percent 3 6 10 3 2 2 3" xfId="12684"/>
    <cellStyle name="Percent 3 6 10 3 2 3" xfId="12685"/>
    <cellStyle name="Percent 3 6 10 3 2 4" xfId="12686"/>
    <cellStyle name="Percent 3 6 10 3 3" xfId="12687"/>
    <cellStyle name="Percent 3 6 10 3 3 2" xfId="12688"/>
    <cellStyle name="Percent 3 6 10 3 3 2 2" xfId="12689"/>
    <cellStyle name="Percent 3 6 10 3 3 2 3" xfId="12690"/>
    <cellStyle name="Percent 3 6 10 3 3 3" xfId="12691"/>
    <cellStyle name="Percent 3 6 10 3 3 4" xfId="12692"/>
    <cellStyle name="Percent 3 6 10 3 4" xfId="12693"/>
    <cellStyle name="Percent 3 6 10 3 4 2" xfId="12694"/>
    <cellStyle name="Percent 3 6 10 3 4 3" xfId="12695"/>
    <cellStyle name="Percent 3 6 10 3 5" xfId="12696"/>
    <cellStyle name="Percent 3 6 10 3 6" xfId="12697"/>
    <cellStyle name="Percent 3 6 10 4" xfId="12698"/>
    <cellStyle name="Percent 3 6 10 4 2" xfId="12699"/>
    <cellStyle name="Percent 3 6 10 4 2 2" xfId="12700"/>
    <cellStyle name="Percent 3 6 10 4 2 2 2" xfId="12701"/>
    <cellStyle name="Percent 3 6 10 4 2 2 3" xfId="12702"/>
    <cellStyle name="Percent 3 6 10 4 2 3" xfId="12703"/>
    <cellStyle name="Percent 3 6 10 4 2 4" xfId="12704"/>
    <cellStyle name="Percent 3 6 10 4 3" xfId="12705"/>
    <cellStyle name="Percent 3 6 10 4 3 2" xfId="12706"/>
    <cellStyle name="Percent 3 6 10 4 3 2 2" xfId="12707"/>
    <cellStyle name="Percent 3 6 10 4 3 2 3" xfId="12708"/>
    <cellStyle name="Percent 3 6 10 4 3 3" xfId="12709"/>
    <cellStyle name="Percent 3 6 10 4 3 4" xfId="12710"/>
    <cellStyle name="Percent 3 6 10 4 4" xfId="12711"/>
    <cellStyle name="Percent 3 6 10 4 4 2" xfId="12712"/>
    <cellStyle name="Percent 3 6 10 4 4 3" xfId="12713"/>
    <cellStyle name="Percent 3 6 10 4 5" xfId="12714"/>
    <cellStyle name="Percent 3 6 10 4 6" xfId="12715"/>
    <cellStyle name="Percent 3 6 10 5" xfId="12716"/>
    <cellStyle name="Percent 3 6 10 5 2" xfId="12717"/>
    <cellStyle name="Percent 3 6 10 5 2 2" xfId="12718"/>
    <cellStyle name="Percent 3 6 10 5 2 2 2" xfId="12719"/>
    <cellStyle name="Percent 3 6 10 5 2 2 3" xfId="12720"/>
    <cellStyle name="Percent 3 6 10 5 2 3" xfId="12721"/>
    <cellStyle name="Percent 3 6 10 5 2 4" xfId="12722"/>
    <cellStyle name="Percent 3 6 10 5 3" xfId="12723"/>
    <cellStyle name="Percent 3 6 10 5 3 2" xfId="12724"/>
    <cellStyle name="Percent 3 6 10 5 3 2 2" xfId="12725"/>
    <cellStyle name="Percent 3 6 10 5 3 2 3" xfId="12726"/>
    <cellStyle name="Percent 3 6 10 5 3 3" xfId="12727"/>
    <cellStyle name="Percent 3 6 10 5 3 4" xfId="12728"/>
    <cellStyle name="Percent 3 6 10 5 4" xfId="12729"/>
    <cellStyle name="Percent 3 6 10 5 4 2" xfId="12730"/>
    <cellStyle name="Percent 3 6 10 5 4 2 2" xfId="12731"/>
    <cellStyle name="Percent 3 6 10 5 4 2 3" xfId="12732"/>
    <cellStyle name="Percent 3 6 10 5 4 3" xfId="12733"/>
    <cellStyle name="Percent 3 6 10 5 4 4" xfId="12734"/>
    <cellStyle name="Percent 3 6 10 5 5" xfId="12735"/>
    <cellStyle name="Percent 3 6 10 5 5 2" xfId="12736"/>
    <cellStyle name="Percent 3 6 10 5 5 3" xfId="12737"/>
    <cellStyle name="Percent 3 6 10 5 6" xfId="12738"/>
    <cellStyle name="Percent 3 6 10 5 7" xfId="12739"/>
    <cellStyle name="Percent 3 6 10 6" xfId="12740"/>
    <cellStyle name="Percent 3 6 10 6 2" xfId="12741"/>
    <cellStyle name="Percent 3 6 10 6 2 2" xfId="12742"/>
    <cellStyle name="Percent 3 6 10 6 2 2 2" xfId="12743"/>
    <cellStyle name="Percent 3 6 10 6 2 2 3" xfId="12744"/>
    <cellStyle name="Percent 3 6 10 6 2 3" xfId="12745"/>
    <cellStyle name="Percent 3 6 10 6 2 4" xfId="12746"/>
    <cellStyle name="Percent 3 6 10 6 3" xfId="12747"/>
    <cellStyle name="Percent 3 6 10 6 3 2" xfId="12748"/>
    <cellStyle name="Percent 3 6 10 6 3 2 2" xfId="12749"/>
    <cellStyle name="Percent 3 6 10 6 3 2 3" xfId="12750"/>
    <cellStyle name="Percent 3 6 10 6 3 3" xfId="12751"/>
    <cellStyle name="Percent 3 6 10 6 3 4" xfId="12752"/>
    <cellStyle name="Percent 3 6 10 6 4" xfId="12753"/>
    <cellStyle name="Percent 3 6 10 6 4 2" xfId="12754"/>
    <cellStyle name="Percent 3 6 10 6 4 3" xfId="12755"/>
    <cellStyle name="Percent 3 6 10 6 5" xfId="12756"/>
    <cellStyle name="Percent 3 6 10 6 6" xfId="12757"/>
    <cellStyle name="Percent 3 6 10 7" xfId="12758"/>
    <cellStyle name="Percent 3 6 10 7 2" xfId="12759"/>
    <cellStyle name="Percent 3 6 10 7 2 2" xfId="12760"/>
    <cellStyle name="Percent 3 6 10 7 2 3" xfId="12761"/>
    <cellStyle name="Percent 3 6 10 7 3" xfId="12762"/>
    <cellStyle name="Percent 3 6 10 7 4" xfId="12763"/>
    <cellStyle name="Percent 3 6 10 8" xfId="12764"/>
    <cellStyle name="Percent 3 6 10 8 2" xfId="12765"/>
    <cellStyle name="Percent 3 6 10 8 2 2" xfId="12766"/>
    <cellStyle name="Percent 3 6 10 8 2 3" xfId="12767"/>
    <cellStyle name="Percent 3 6 10 8 3" xfId="12768"/>
    <cellStyle name="Percent 3 6 10 8 4" xfId="12769"/>
    <cellStyle name="Percent 3 6 10 9" xfId="12770"/>
    <cellStyle name="Percent 3 6 10 9 2" xfId="12771"/>
    <cellStyle name="Percent 3 6 10 9 2 2" xfId="12772"/>
    <cellStyle name="Percent 3 6 10 9 2 3" xfId="12773"/>
    <cellStyle name="Percent 3 6 10 9 3" xfId="12774"/>
    <cellStyle name="Percent 3 6 10 9 4" xfId="12775"/>
    <cellStyle name="Percent 3 6 11" xfId="12776"/>
    <cellStyle name="Percent 3 6 11 10" xfId="12777"/>
    <cellStyle name="Percent 3 6 11 10 2" xfId="12778"/>
    <cellStyle name="Percent 3 6 11 10 3" xfId="12779"/>
    <cellStyle name="Percent 3 6 11 11" xfId="12780"/>
    <cellStyle name="Percent 3 6 11 11 2" xfId="12781"/>
    <cellStyle name="Percent 3 6 11 11 3" xfId="12782"/>
    <cellStyle name="Percent 3 6 11 12" xfId="12783"/>
    <cellStyle name="Percent 3 6 11 12 2" xfId="12784"/>
    <cellStyle name="Percent 3 6 11 12 3" xfId="12785"/>
    <cellStyle name="Percent 3 6 11 13" xfId="12786"/>
    <cellStyle name="Percent 3 6 11 2" xfId="12787"/>
    <cellStyle name="Percent 3 6 11 2 2" xfId="12788"/>
    <cellStyle name="Percent 3 6 11 2 2 2" xfId="12789"/>
    <cellStyle name="Percent 3 6 11 2 2 2 2" xfId="12790"/>
    <cellStyle name="Percent 3 6 11 2 2 2 3" xfId="12791"/>
    <cellStyle name="Percent 3 6 11 2 2 3" xfId="12792"/>
    <cellStyle name="Percent 3 6 11 2 2 4" xfId="12793"/>
    <cellStyle name="Percent 3 6 11 2 3" xfId="12794"/>
    <cellStyle name="Percent 3 6 11 2 3 2" xfId="12795"/>
    <cellStyle name="Percent 3 6 11 2 3 2 2" xfId="12796"/>
    <cellStyle name="Percent 3 6 11 2 3 2 3" xfId="12797"/>
    <cellStyle name="Percent 3 6 11 2 3 3" xfId="12798"/>
    <cellStyle name="Percent 3 6 11 2 3 4" xfId="12799"/>
    <cellStyle name="Percent 3 6 11 2 4" xfId="12800"/>
    <cellStyle name="Percent 3 6 11 2 4 2" xfId="12801"/>
    <cellStyle name="Percent 3 6 11 2 4 3" xfId="12802"/>
    <cellStyle name="Percent 3 6 11 2 5" xfId="12803"/>
    <cellStyle name="Percent 3 6 11 2 5 2" xfId="12804"/>
    <cellStyle name="Percent 3 6 11 2 5 3" xfId="12805"/>
    <cellStyle name="Percent 3 6 11 2 6" xfId="12806"/>
    <cellStyle name="Percent 3 6 11 2 7" xfId="12807"/>
    <cellStyle name="Percent 3 6 11 3" xfId="12808"/>
    <cellStyle name="Percent 3 6 11 3 2" xfId="12809"/>
    <cellStyle name="Percent 3 6 11 3 2 2" xfId="12810"/>
    <cellStyle name="Percent 3 6 11 3 2 2 2" xfId="12811"/>
    <cellStyle name="Percent 3 6 11 3 2 2 3" xfId="12812"/>
    <cellStyle name="Percent 3 6 11 3 2 3" xfId="12813"/>
    <cellStyle name="Percent 3 6 11 3 2 4" xfId="12814"/>
    <cellStyle name="Percent 3 6 11 3 3" xfId="12815"/>
    <cellStyle name="Percent 3 6 11 3 3 2" xfId="12816"/>
    <cellStyle name="Percent 3 6 11 3 3 2 2" xfId="12817"/>
    <cellStyle name="Percent 3 6 11 3 3 2 3" xfId="12818"/>
    <cellStyle name="Percent 3 6 11 3 3 3" xfId="12819"/>
    <cellStyle name="Percent 3 6 11 3 3 4" xfId="12820"/>
    <cellStyle name="Percent 3 6 11 3 4" xfId="12821"/>
    <cellStyle name="Percent 3 6 11 3 4 2" xfId="12822"/>
    <cellStyle name="Percent 3 6 11 3 4 3" xfId="12823"/>
    <cellStyle name="Percent 3 6 11 3 5" xfId="12824"/>
    <cellStyle name="Percent 3 6 11 3 6" xfId="12825"/>
    <cellStyle name="Percent 3 6 11 4" xfId="12826"/>
    <cellStyle name="Percent 3 6 11 4 2" xfId="12827"/>
    <cellStyle name="Percent 3 6 11 4 2 2" xfId="12828"/>
    <cellStyle name="Percent 3 6 11 4 2 2 2" xfId="12829"/>
    <cellStyle name="Percent 3 6 11 4 2 2 3" xfId="12830"/>
    <cellStyle name="Percent 3 6 11 4 2 3" xfId="12831"/>
    <cellStyle name="Percent 3 6 11 4 2 4" xfId="12832"/>
    <cellStyle name="Percent 3 6 11 4 3" xfId="12833"/>
    <cellStyle name="Percent 3 6 11 4 3 2" xfId="12834"/>
    <cellStyle name="Percent 3 6 11 4 3 2 2" xfId="12835"/>
    <cellStyle name="Percent 3 6 11 4 3 2 3" xfId="12836"/>
    <cellStyle name="Percent 3 6 11 4 3 3" xfId="12837"/>
    <cellStyle name="Percent 3 6 11 4 3 4" xfId="12838"/>
    <cellStyle name="Percent 3 6 11 4 4" xfId="12839"/>
    <cellStyle name="Percent 3 6 11 4 4 2" xfId="12840"/>
    <cellStyle name="Percent 3 6 11 4 4 3" xfId="12841"/>
    <cellStyle name="Percent 3 6 11 4 5" xfId="12842"/>
    <cellStyle name="Percent 3 6 11 4 6" xfId="12843"/>
    <cellStyle name="Percent 3 6 11 5" xfId="12844"/>
    <cellStyle name="Percent 3 6 11 5 2" xfId="12845"/>
    <cellStyle name="Percent 3 6 11 5 2 2" xfId="12846"/>
    <cellStyle name="Percent 3 6 11 5 2 2 2" xfId="12847"/>
    <cellStyle name="Percent 3 6 11 5 2 2 3" xfId="12848"/>
    <cellStyle name="Percent 3 6 11 5 2 3" xfId="12849"/>
    <cellStyle name="Percent 3 6 11 5 2 4" xfId="12850"/>
    <cellStyle name="Percent 3 6 11 5 3" xfId="12851"/>
    <cellStyle name="Percent 3 6 11 5 3 2" xfId="12852"/>
    <cellStyle name="Percent 3 6 11 5 3 2 2" xfId="12853"/>
    <cellStyle name="Percent 3 6 11 5 3 2 3" xfId="12854"/>
    <cellStyle name="Percent 3 6 11 5 3 3" xfId="12855"/>
    <cellStyle name="Percent 3 6 11 5 3 4" xfId="12856"/>
    <cellStyle name="Percent 3 6 11 5 4" xfId="12857"/>
    <cellStyle name="Percent 3 6 11 5 4 2" xfId="12858"/>
    <cellStyle name="Percent 3 6 11 5 4 2 2" xfId="12859"/>
    <cellStyle name="Percent 3 6 11 5 4 2 3" xfId="12860"/>
    <cellStyle name="Percent 3 6 11 5 4 3" xfId="12861"/>
    <cellStyle name="Percent 3 6 11 5 4 4" xfId="12862"/>
    <cellStyle name="Percent 3 6 11 5 5" xfId="12863"/>
    <cellStyle name="Percent 3 6 11 5 5 2" xfId="12864"/>
    <cellStyle name="Percent 3 6 11 5 5 3" xfId="12865"/>
    <cellStyle name="Percent 3 6 11 5 6" xfId="12866"/>
    <cellStyle name="Percent 3 6 11 5 7" xfId="12867"/>
    <cellStyle name="Percent 3 6 11 6" xfId="12868"/>
    <cellStyle name="Percent 3 6 11 6 2" xfId="12869"/>
    <cellStyle name="Percent 3 6 11 6 2 2" xfId="12870"/>
    <cellStyle name="Percent 3 6 11 6 2 2 2" xfId="12871"/>
    <cellStyle name="Percent 3 6 11 6 2 2 3" xfId="12872"/>
    <cellStyle name="Percent 3 6 11 6 2 3" xfId="12873"/>
    <cellStyle name="Percent 3 6 11 6 2 4" xfId="12874"/>
    <cellStyle name="Percent 3 6 11 6 3" xfId="12875"/>
    <cellStyle name="Percent 3 6 11 6 3 2" xfId="12876"/>
    <cellStyle name="Percent 3 6 11 6 3 2 2" xfId="12877"/>
    <cellStyle name="Percent 3 6 11 6 3 2 3" xfId="12878"/>
    <cellStyle name="Percent 3 6 11 6 3 3" xfId="12879"/>
    <cellStyle name="Percent 3 6 11 6 3 4" xfId="12880"/>
    <cellStyle name="Percent 3 6 11 6 4" xfId="12881"/>
    <cellStyle name="Percent 3 6 11 6 4 2" xfId="12882"/>
    <cellStyle name="Percent 3 6 11 6 4 3" xfId="12883"/>
    <cellStyle name="Percent 3 6 11 6 5" xfId="12884"/>
    <cellStyle name="Percent 3 6 11 6 6" xfId="12885"/>
    <cellStyle name="Percent 3 6 11 7" xfId="12886"/>
    <cellStyle name="Percent 3 6 11 7 2" xfId="12887"/>
    <cellStyle name="Percent 3 6 11 7 2 2" xfId="12888"/>
    <cellStyle name="Percent 3 6 11 7 2 3" xfId="12889"/>
    <cellStyle name="Percent 3 6 11 7 3" xfId="12890"/>
    <cellStyle name="Percent 3 6 11 7 4" xfId="12891"/>
    <cellStyle name="Percent 3 6 11 8" xfId="12892"/>
    <cellStyle name="Percent 3 6 11 8 2" xfId="12893"/>
    <cellStyle name="Percent 3 6 11 8 2 2" xfId="12894"/>
    <cellStyle name="Percent 3 6 11 8 2 3" xfId="12895"/>
    <cellStyle name="Percent 3 6 11 8 3" xfId="12896"/>
    <cellStyle name="Percent 3 6 11 8 4" xfId="12897"/>
    <cellStyle name="Percent 3 6 11 9" xfId="12898"/>
    <cellStyle name="Percent 3 6 11 9 2" xfId="12899"/>
    <cellStyle name="Percent 3 6 11 9 2 2" xfId="12900"/>
    <cellStyle name="Percent 3 6 11 9 2 3" xfId="12901"/>
    <cellStyle name="Percent 3 6 11 9 3" xfId="12902"/>
    <cellStyle name="Percent 3 6 11 9 4" xfId="12903"/>
    <cellStyle name="Percent 3 6 12" xfId="12904"/>
    <cellStyle name="Percent 3 6 12 10" xfId="12905"/>
    <cellStyle name="Percent 3 6 12 10 2" xfId="12906"/>
    <cellStyle name="Percent 3 6 12 10 3" xfId="12907"/>
    <cellStyle name="Percent 3 6 12 11" xfId="12908"/>
    <cellStyle name="Percent 3 6 12 11 2" xfId="12909"/>
    <cellStyle name="Percent 3 6 12 11 3" xfId="12910"/>
    <cellStyle name="Percent 3 6 12 12" xfId="12911"/>
    <cellStyle name="Percent 3 6 12 12 2" xfId="12912"/>
    <cellStyle name="Percent 3 6 12 12 3" xfId="12913"/>
    <cellStyle name="Percent 3 6 12 13" xfId="12914"/>
    <cellStyle name="Percent 3 6 12 2" xfId="12915"/>
    <cellStyle name="Percent 3 6 12 2 2" xfId="12916"/>
    <cellStyle name="Percent 3 6 12 2 2 2" xfId="12917"/>
    <cellStyle name="Percent 3 6 12 2 2 2 2" xfId="12918"/>
    <cellStyle name="Percent 3 6 12 2 2 2 3" xfId="12919"/>
    <cellStyle name="Percent 3 6 12 2 2 3" xfId="12920"/>
    <cellStyle name="Percent 3 6 12 2 2 4" xfId="12921"/>
    <cellStyle name="Percent 3 6 12 2 3" xfId="12922"/>
    <cellStyle name="Percent 3 6 12 2 3 2" xfId="12923"/>
    <cellStyle name="Percent 3 6 12 2 3 2 2" xfId="12924"/>
    <cellStyle name="Percent 3 6 12 2 3 2 3" xfId="12925"/>
    <cellStyle name="Percent 3 6 12 2 3 3" xfId="12926"/>
    <cellStyle name="Percent 3 6 12 2 3 4" xfId="12927"/>
    <cellStyle name="Percent 3 6 12 2 4" xfId="12928"/>
    <cellStyle name="Percent 3 6 12 2 4 2" xfId="12929"/>
    <cellStyle name="Percent 3 6 12 2 4 3" xfId="12930"/>
    <cellStyle name="Percent 3 6 12 2 5" xfId="12931"/>
    <cellStyle name="Percent 3 6 12 2 5 2" xfId="12932"/>
    <cellStyle name="Percent 3 6 12 2 5 3" xfId="12933"/>
    <cellStyle name="Percent 3 6 12 2 6" xfId="12934"/>
    <cellStyle name="Percent 3 6 12 2 7" xfId="12935"/>
    <cellStyle name="Percent 3 6 12 3" xfId="12936"/>
    <cellStyle name="Percent 3 6 12 3 2" xfId="12937"/>
    <cellStyle name="Percent 3 6 12 3 2 2" xfId="12938"/>
    <cellStyle name="Percent 3 6 12 3 2 2 2" xfId="12939"/>
    <cellStyle name="Percent 3 6 12 3 2 2 3" xfId="12940"/>
    <cellStyle name="Percent 3 6 12 3 2 3" xfId="12941"/>
    <cellStyle name="Percent 3 6 12 3 2 4" xfId="12942"/>
    <cellStyle name="Percent 3 6 12 3 3" xfId="12943"/>
    <cellStyle name="Percent 3 6 12 3 3 2" xfId="12944"/>
    <cellStyle name="Percent 3 6 12 3 3 2 2" xfId="12945"/>
    <cellStyle name="Percent 3 6 12 3 3 2 3" xfId="12946"/>
    <cellStyle name="Percent 3 6 12 3 3 3" xfId="12947"/>
    <cellStyle name="Percent 3 6 12 3 3 4" xfId="12948"/>
    <cellStyle name="Percent 3 6 12 3 4" xfId="12949"/>
    <cellStyle name="Percent 3 6 12 3 4 2" xfId="12950"/>
    <cellStyle name="Percent 3 6 12 3 4 3" xfId="12951"/>
    <cellStyle name="Percent 3 6 12 3 5" xfId="12952"/>
    <cellStyle name="Percent 3 6 12 3 6" xfId="12953"/>
    <cellStyle name="Percent 3 6 12 4" xfId="12954"/>
    <cellStyle name="Percent 3 6 12 4 2" xfId="12955"/>
    <cellStyle name="Percent 3 6 12 4 2 2" xfId="12956"/>
    <cellStyle name="Percent 3 6 12 4 2 2 2" xfId="12957"/>
    <cellStyle name="Percent 3 6 12 4 2 2 3" xfId="12958"/>
    <cellStyle name="Percent 3 6 12 4 2 3" xfId="12959"/>
    <cellStyle name="Percent 3 6 12 4 2 4" xfId="12960"/>
    <cellStyle name="Percent 3 6 12 4 3" xfId="12961"/>
    <cellStyle name="Percent 3 6 12 4 3 2" xfId="12962"/>
    <cellStyle name="Percent 3 6 12 4 3 2 2" xfId="12963"/>
    <cellStyle name="Percent 3 6 12 4 3 2 3" xfId="12964"/>
    <cellStyle name="Percent 3 6 12 4 3 3" xfId="12965"/>
    <cellStyle name="Percent 3 6 12 4 3 4" xfId="12966"/>
    <cellStyle name="Percent 3 6 12 4 4" xfId="12967"/>
    <cellStyle name="Percent 3 6 12 4 4 2" xfId="12968"/>
    <cellStyle name="Percent 3 6 12 4 4 3" xfId="12969"/>
    <cellStyle name="Percent 3 6 12 4 5" xfId="12970"/>
    <cellStyle name="Percent 3 6 12 4 6" xfId="12971"/>
    <cellStyle name="Percent 3 6 12 5" xfId="12972"/>
    <cellStyle name="Percent 3 6 12 5 2" xfId="12973"/>
    <cellStyle name="Percent 3 6 12 5 2 2" xfId="12974"/>
    <cellStyle name="Percent 3 6 12 5 2 2 2" xfId="12975"/>
    <cellStyle name="Percent 3 6 12 5 2 2 3" xfId="12976"/>
    <cellStyle name="Percent 3 6 12 5 2 3" xfId="12977"/>
    <cellStyle name="Percent 3 6 12 5 2 4" xfId="12978"/>
    <cellStyle name="Percent 3 6 12 5 3" xfId="12979"/>
    <cellStyle name="Percent 3 6 12 5 3 2" xfId="12980"/>
    <cellStyle name="Percent 3 6 12 5 3 2 2" xfId="12981"/>
    <cellStyle name="Percent 3 6 12 5 3 2 3" xfId="12982"/>
    <cellStyle name="Percent 3 6 12 5 3 3" xfId="12983"/>
    <cellStyle name="Percent 3 6 12 5 3 4" xfId="12984"/>
    <cellStyle name="Percent 3 6 12 5 4" xfId="12985"/>
    <cellStyle name="Percent 3 6 12 5 4 2" xfId="12986"/>
    <cellStyle name="Percent 3 6 12 5 4 2 2" xfId="12987"/>
    <cellStyle name="Percent 3 6 12 5 4 2 3" xfId="12988"/>
    <cellStyle name="Percent 3 6 12 5 4 3" xfId="12989"/>
    <cellStyle name="Percent 3 6 12 5 4 4" xfId="12990"/>
    <cellStyle name="Percent 3 6 12 5 5" xfId="12991"/>
    <cellStyle name="Percent 3 6 12 5 5 2" xfId="12992"/>
    <cellStyle name="Percent 3 6 12 5 5 3" xfId="12993"/>
    <cellStyle name="Percent 3 6 12 5 6" xfId="12994"/>
    <cellStyle name="Percent 3 6 12 5 7" xfId="12995"/>
    <cellStyle name="Percent 3 6 12 6" xfId="12996"/>
    <cellStyle name="Percent 3 6 12 6 2" xfId="12997"/>
    <cellStyle name="Percent 3 6 12 6 2 2" xfId="12998"/>
    <cellStyle name="Percent 3 6 12 6 2 2 2" xfId="12999"/>
    <cellStyle name="Percent 3 6 12 6 2 2 3" xfId="13000"/>
    <cellStyle name="Percent 3 6 12 6 2 3" xfId="13001"/>
    <cellStyle name="Percent 3 6 12 6 2 4" xfId="13002"/>
    <cellStyle name="Percent 3 6 12 6 3" xfId="13003"/>
    <cellStyle name="Percent 3 6 12 6 3 2" xfId="13004"/>
    <cellStyle name="Percent 3 6 12 6 3 2 2" xfId="13005"/>
    <cellStyle name="Percent 3 6 12 6 3 2 3" xfId="13006"/>
    <cellStyle name="Percent 3 6 12 6 3 3" xfId="13007"/>
    <cellStyle name="Percent 3 6 12 6 3 4" xfId="13008"/>
    <cellStyle name="Percent 3 6 12 6 4" xfId="13009"/>
    <cellStyle name="Percent 3 6 12 6 4 2" xfId="13010"/>
    <cellStyle name="Percent 3 6 12 6 4 3" xfId="13011"/>
    <cellStyle name="Percent 3 6 12 6 5" xfId="13012"/>
    <cellStyle name="Percent 3 6 12 6 6" xfId="13013"/>
    <cellStyle name="Percent 3 6 12 7" xfId="13014"/>
    <cellStyle name="Percent 3 6 12 7 2" xfId="13015"/>
    <cellStyle name="Percent 3 6 12 7 2 2" xfId="13016"/>
    <cellStyle name="Percent 3 6 12 7 2 3" xfId="13017"/>
    <cellStyle name="Percent 3 6 12 7 3" xfId="13018"/>
    <cellStyle name="Percent 3 6 12 7 4" xfId="13019"/>
    <cellStyle name="Percent 3 6 12 8" xfId="13020"/>
    <cellStyle name="Percent 3 6 12 8 2" xfId="13021"/>
    <cellStyle name="Percent 3 6 12 8 2 2" xfId="13022"/>
    <cellStyle name="Percent 3 6 12 8 2 3" xfId="13023"/>
    <cellStyle name="Percent 3 6 12 8 3" xfId="13024"/>
    <cellStyle name="Percent 3 6 12 8 4" xfId="13025"/>
    <cellStyle name="Percent 3 6 12 9" xfId="13026"/>
    <cellStyle name="Percent 3 6 12 9 2" xfId="13027"/>
    <cellStyle name="Percent 3 6 12 9 2 2" xfId="13028"/>
    <cellStyle name="Percent 3 6 12 9 2 3" xfId="13029"/>
    <cellStyle name="Percent 3 6 12 9 3" xfId="13030"/>
    <cellStyle name="Percent 3 6 12 9 4" xfId="13031"/>
    <cellStyle name="Percent 3 6 13" xfId="13032"/>
    <cellStyle name="Percent 3 6 13 10" xfId="13033"/>
    <cellStyle name="Percent 3 6 13 10 2" xfId="13034"/>
    <cellStyle name="Percent 3 6 13 10 3" xfId="13035"/>
    <cellStyle name="Percent 3 6 13 11" xfId="13036"/>
    <cellStyle name="Percent 3 6 13 11 2" xfId="13037"/>
    <cellStyle name="Percent 3 6 13 11 3" xfId="13038"/>
    <cellStyle name="Percent 3 6 13 12" xfId="13039"/>
    <cellStyle name="Percent 3 6 13 12 2" xfId="13040"/>
    <cellStyle name="Percent 3 6 13 12 3" xfId="13041"/>
    <cellStyle name="Percent 3 6 13 13" xfId="13042"/>
    <cellStyle name="Percent 3 6 13 2" xfId="13043"/>
    <cellStyle name="Percent 3 6 13 2 2" xfId="13044"/>
    <cellStyle name="Percent 3 6 13 2 2 2" xfId="13045"/>
    <cellStyle name="Percent 3 6 13 2 2 2 2" xfId="13046"/>
    <cellStyle name="Percent 3 6 13 2 2 2 3" xfId="13047"/>
    <cellStyle name="Percent 3 6 13 2 2 3" xfId="13048"/>
    <cellStyle name="Percent 3 6 13 2 2 4" xfId="13049"/>
    <cellStyle name="Percent 3 6 13 2 3" xfId="13050"/>
    <cellStyle name="Percent 3 6 13 2 3 2" xfId="13051"/>
    <cellStyle name="Percent 3 6 13 2 3 2 2" xfId="13052"/>
    <cellStyle name="Percent 3 6 13 2 3 2 3" xfId="13053"/>
    <cellStyle name="Percent 3 6 13 2 3 3" xfId="13054"/>
    <cellStyle name="Percent 3 6 13 2 3 4" xfId="13055"/>
    <cellStyle name="Percent 3 6 13 2 4" xfId="13056"/>
    <cellStyle name="Percent 3 6 13 2 4 2" xfId="13057"/>
    <cellStyle name="Percent 3 6 13 2 4 3" xfId="13058"/>
    <cellStyle name="Percent 3 6 13 2 5" xfId="13059"/>
    <cellStyle name="Percent 3 6 13 2 5 2" xfId="13060"/>
    <cellStyle name="Percent 3 6 13 2 5 3" xfId="13061"/>
    <cellStyle name="Percent 3 6 13 2 6" xfId="13062"/>
    <cellStyle name="Percent 3 6 13 2 7" xfId="13063"/>
    <cellStyle name="Percent 3 6 13 3" xfId="13064"/>
    <cellStyle name="Percent 3 6 13 3 2" xfId="13065"/>
    <cellStyle name="Percent 3 6 13 3 2 2" xfId="13066"/>
    <cellStyle name="Percent 3 6 13 3 2 2 2" xfId="13067"/>
    <cellStyle name="Percent 3 6 13 3 2 2 3" xfId="13068"/>
    <cellStyle name="Percent 3 6 13 3 2 3" xfId="13069"/>
    <cellStyle name="Percent 3 6 13 3 2 4" xfId="13070"/>
    <cellStyle name="Percent 3 6 13 3 3" xfId="13071"/>
    <cellStyle name="Percent 3 6 13 3 3 2" xfId="13072"/>
    <cellStyle name="Percent 3 6 13 3 3 2 2" xfId="13073"/>
    <cellStyle name="Percent 3 6 13 3 3 2 3" xfId="13074"/>
    <cellStyle name="Percent 3 6 13 3 3 3" xfId="13075"/>
    <cellStyle name="Percent 3 6 13 3 3 4" xfId="13076"/>
    <cellStyle name="Percent 3 6 13 3 4" xfId="13077"/>
    <cellStyle name="Percent 3 6 13 3 4 2" xfId="13078"/>
    <cellStyle name="Percent 3 6 13 3 4 3" xfId="13079"/>
    <cellStyle name="Percent 3 6 13 3 5" xfId="13080"/>
    <cellStyle name="Percent 3 6 13 3 6" xfId="13081"/>
    <cellStyle name="Percent 3 6 13 4" xfId="13082"/>
    <cellStyle name="Percent 3 6 13 4 2" xfId="13083"/>
    <cellStyle name="Percent 3 6 13 4 2 2" xfId="13084"/>
    <cellStyle name="Percent 3 6 13 4 2 2 2" xfId="13085"/>
    <cellStyle name="Percent 3 6 13 4 2 2 3" xfId="13086"/>
    <cellStyle name="Percent 3 6 13 4 2 3" xfId="13087"/>
    <cellStyle name="Percent 3 6 13 4 2 4" xfId="13088"/>
    <cellStyle name="Percent 3 6 13 4 3" xfId="13089"/>
    <cellStyle name="Percent 3 6 13 4 3 2" xfId="13090"/>
    <cellStyle name="Percent 3 6 13 4 3 2 2" xfId="13091"/>
    <cellStyle name="Percent 3 6 13 4 3 2 3" xfId="13092"/>
    <cellStyle name="Percent 3 6 13 4 3 3" xfId="13093"/>
    <cellStyle name="Percent 3 6 13 4 3 4" xfId="13094"/>
    <cellStyle name="Percent 3 6 13 4 4" xfId="13095"/>
    <cellStyle name="Percent 3 6 13 4 4 2" xfId="13096"/>
    <cellStyle name="Percent 3 6 13 4 4 3" xfId="13097"/>
    <cellStyle name="Percent 3 6 13 4 5" xfId="13098"/>
    <cellStyle name="Percent 3 6 13 4 6" xfId="13099"/>
    <cellStyle name="Percent 3 6 13 5" xfId="13100"/>
    <cellStyle name="Percent 3 6 13 5 2" xfId="13101"/>
    <cellStyle name="Percent 3 6 13 5 2 2" xfId="13102"/>
    <cellStyle name="Percent 3 6 13 5 2 2 2" xfId="13103"/>
    <cellStyle name="Percent 3 6 13 5 2 2 3" xfId="13104"/>
    <cellStyle name="Percent 3 6 13 5 2 3" xfId="13105"/>
    <cellStyle name="Percent 3 6 13 5 2 4" xfId="13106"/>
    <cellStyle name="Percent 3 6 13 5 3" xfId="13107"/>
    <cellStyle name="Percent 3 6 13 5 3 2" xfId="13108"/>
    <cellStyle name="Percent 3 6 13 5 3 2 2" xfId="13109"/>
    <cellStyle name="Percent 3 6 13 5 3 2 3" xfId="13110"/>
    <cellStyle name="Percent 3 6 13 5 3 3" xfId="13111"/>
    <cellStyle name="Percent 3 6 13 5 3 4" xfId="13112"/>
    <cellStyle name="Percent 3 6 13 5 4" xfId="13113"/>
    <cellStyle name="Percent 3 6 13 5 4 2" xfId="13114"/>
    <cellStyle name="Percent 3 6 13 5 4 2 2" xfId="13115"/>
    <cellStyle name="Percent 3 6 13 5 4 2 3" xfId="13116"/>
    <cellStyle name="Percent 3 6 13 5 4 3" xfId="13117"/>
    <cellStyle name="Percent 3 6 13 5 4 4" xfId="13118"/>
    <cellStyle name="Percent 3 6 13 5 5" xfId="13119"/>
    <cellStyle name="Percent 3 6 13 5 5 2" xfId="13120"/>
    <cellStyle name="Percent 3 6 13 5 5 3" xfId="13121"/>
    <cellStyle name="Percent 3 6 13 5 6" xfId="13122"/>
    <cellStyle name="Percent 3 6 13 5 7" xfId="13123"/>
    <cellStyle name="Percent 3 6 13 6" xfId="13124"/>
    <cellStyle name="Percent 3 6 13 6 2" xfId="13125"/>
    <cellStyle name="Percent 3 6 13 6 2 2" xfId="13126"/>
    <cellStyle name="Percent 3 6 13 6 2 2 2" xfId="13127"/>
    <cellStyle name="Percent 3 6 13 6 2 2 3" xfId="13128"/>
    <cellStyle name="Percent 3 6 13 6 2 3" xfId="13129"/>
    <cellStyle name="Percent 3 6 13 6 2 4" xfId="13130"/>
    <cellStyle name="Percent 3 6 13 6 3" xfId="13131"/>
    <cellStyle name="Percent 3 6 13 6 3 2" xfId="13132"/>
    <cellStyle name="Percent 3 6 13 6 3 2 2" xfId="13133"/>
    <cellStyle name="Percent 3 6 13 6 3 2 3" xfId="13134"/>
    <cellStyle name="Percent 3 6 13 6 3 3" xfId="13135"/>
    <cellStyle name="Percent 3 6 13 6 3 4" xfId="13136"/>
    <cellStyle name="Percent 3 6 13 6 4" xfId="13137"/>
    <cellStyle name="Percent 3 6 13 6 4 2" xfId="13138"/>
    <cellStyle name="Percent 3 6 13 6 4 3" xfId="13139"/>
    <cellStyle name="Percent 3 6 13 6 5" xfId="13140"/>
    <cellStyle name="Percent 3 6 13 6 6" xfId="13141"/>
    <cellStyle name="Percent 3 6 13 7" xfId="13142"/>
    <cellStyle name="Percent 3 6 13 7 2" xfId="13143"/>
    <cellStyle name="Percent 3 6 13 7 2 2" xfId="13144"/>
    <cellStyle name="Percent 3 6 13 7 2 3" xfId="13145"/>
    <cellStyle name="Percent 3 6 13 7 3" xfId="13146"/>
    <cellStyle name="Percent 3 6 13 7 4" xfId="13147"/>
    <cellStyle name="Percent 3 6 13 8" xfId="13148"/>
    <cellStyle name="Percent 3 6 13 8 2" xfId="13149"/>
    <cellStyle name="Percent 3 6 13 8 2 2" xfId="13150"/>
    <cellStyle name="Percent 3 6 13 8 2 3" xfId="13151"/>
    <cellStyle name="Percent 3 6 13 8 3" xfId="13152"/>
    <cellStyle name="Percent 3 6 13 8 4" xfId="13153"/>
    <cellStyle name="Percent 3 6 13 9" xfId="13154"/>
    <cellStyle name="Percent 3 6 13 9 2" xfId="13155"/>
    <cellStyle name="Percent 3 6 13 9 2 2" xfId="13156"/>
    <cellStyle name="Percent 3 6 13 9 2 3" xfId="13157"/>
    <cellStyle name="Percent 3 6 13 9 3" xfId="13158"/>
    <cellStyle name="Percent 3 6 13 9 4" xfId="13159"/>
    <cellStyle name="Percent 3 6 14" xfId="13160"/>
    <cellStyle name="Percent 3 6 14 10" xfId="13161"/>
    <cellStyle name="Percent 3 6 14 10 2" xfId="13162"/>
    <cellStyle name="Percent 3 6 14 10 3" xfId="13163"/>
    <cellStyle name="Percent 3 6 14 11" xfId="13164"/>
    <cellStyle name="Percent 3 6 14 11 2" xfId="13165"/>
    <cellStyle name="Percent 3 6 14 11 3" xfId="13166"/>
    <cellStyle name="Percent 3 6 14 12" xfId="13167"/>
    <cellStyle name="Percent 3 6 14 12 2" xfId="13168"/>
    <cellStyle name="Percent 3 6 14 12 3" xfId="13169"/>
    <cellStyle name="Percent 3 6 14 13" xfId="13170"/>
    <cellStyle name="Percent 3 6 14 2" xfId="13171"/>
    <cellStyle name="Percent 3 6 14 2 2" xfId="13172"/>
    <cellStyle name="Percent 3 6 14 2 2 2" xfId="13173"/>
    <cellStyle name="Percent 3 6 14 2 2 2 2" xfId="13174"/>
    <cellStyle name="Percent 3 6 14 2 2 2 3" xfId="13175"/>
    <cellStyle name="Percent 3 6 14 2 2 3" xfId="13176"/>
    <cellStyle name="Percent 3 6 14 2 2 4" xfId="13177"/>
    <cellStyle name="Percent 3 6 14 2 3" xfId="13178"/>
    <cellStyle name="Percent 3 6 14 2 3 2" xfId="13179"/>
    <cellStyle name="Percent 3 6 14 2 3 2 2" xfId="13180"/>
    <cellStyle name="Percent 3 6 14 2 3 2 3" xfId="13181"/>
    <cellStyle name="Percent 3 6 14 2 3 3" xfId="13182"/>
    <cellStyle name="Percent 3 6 14 2 3 4" xfId="13183"/>
    <cellStyle name="Percent 3 6 14 2 4" xfId="13184"/>
    <cellStyle name="Percent 3 6 14 2 4 2" xfId="13185"/>
    <cellStyle name="Percent 3 6 14 2 4 3" xfId="13186"/>
    <cellStyle name="Percent 3 6 14 2 5" xfId="13187"/>
    <cellStyle name="Percent 3 6 14 2 5 2" xfId="13188"/>
    <cellStyle name="Percent 3 6 14 2 5 3" xfId="13189"/>
    <cellStyle name="Percent 3 6 14 2 6" xfId="13190"/>
    <cellStyle name="Percent 3 6 14 2 7" xfId="13191"/>
    <cellStyle name="Percent 3 6 14 3" xfId="13192"/>
    <cellStyle name="Percent 3 6 14 3 2" xfId="13193"/>
    <cellStyle name="Percent 3 6 14 3 2 2" xfId="13194"/>
    <cellStyle name="Percent 3 6 14 3 2 2 2" xfId="13195"/>
    <cellStyle name="Percent 3 6 14 3 2 2 3" xfId="13196"/>
    <cellStyle name="Percent 3 6 14 3 2 3" xfId="13197"/>
    <cellStyle name="Percent 3 6 14 3 2 4" xfId="13198"/>
    <cellStyle name="Percent 3 6 14 3 3" xfId="13199"/>
    <cellStyle name="Percent 3 6 14 3 3 2" xfId="13200"/>
    <cellStyle name="Percent 3 6 14 3 3 2 2" xfId="13201"/>
    <cellStyle name="Percent 3 6 14 3 3 2 3" xfId="13202"/>
    <cellStyle name="Percent 3 6 14 3 3 3" xfId="13203"/>
    <cellStyle name="Percent 3 6 14 3 3 4" xfId="13204"/>
    <cellStyle name="Percent 3 6 14 3 4" xfId="13205"/>
    <cellStyle name="Percent 3 6 14 3 4 2" xfId="13206"/>
    <cellStyle name="Percent 3 6 14 3 4 3" xfId="13207"/>
    <cellStyle name="Percent 3 6 14 3 5" xfId="13208"/>
    <cellStyle name="Percent 3 6 14 3 6" xfId="13209"/>
    <cellStyle name="Percent 3 6 14 4" xfId="13210"/>
    <cellStyle name="Percent 3 6 14 4 2" xfId="13211"/>
    <cellStyle name="Percent 3 6 14 4 2 2" xfId="13212"/>
    <cellStyle name="Percent 3 6 14 4 2 2 2" xfId="13213"/>
    <cellStyle name="Percent 3 6 14 4 2 2 3" xfId="13214"/>
    <cellStyle name="Percent 3 6 14 4 2 3" xfId="13215"/>
    <cellStyle name="Percent 3 6 14 4 2 4" xfId="13216"/>
    <cellStyle name="Percent 3 6 14 4 3" xfId="13217"/>
    <cellStyle name="Percent 3 6 14 4 3 2" xfId="13218"/>
    <cellStyle name="Percent 3 6 14 4 3 2 2" xfId="13219"/>
    <cellStyle name="Percent 3 6 14 4 3 2 3" xfId="13220"/>
    <cellStyle name="Percent 3 6 14 4 3 3" xfId="13221"/>
    <cellStyle name="Percent 3 6 14 4 3 4" xfId="13222"/>
    <cellStyle name="Percent 3 6 14 4 4" xfId="13223"/>
    <cellStyle name="Percent 3 6 14 4 4 2" xfId="13224"/>
    <cellStyle name="Percent 3 6 14 4 4 3" xfId="13225"/>
    <cellStyle name="Percent 3 6 14 4 5" xfId="13226"/>
    <cellStyle name="Percent 3 6 14 4 6" xfId="13227"/>
    <cellStyle name="Percent 3 6 14 5" xfId="13228"/>
    <cellStyle name="Percent 3 6 14 5 2" xfId="13229"/>
    <cellStyle name="Percent 3 6 14 5 2 2" xfId="13230"/>
    <cellStyle name="Percent 3 6 14 5 2 2 2" xfId="13231"/>
    <cellStyle name="Percent 3 6 14 5 2 2 3" xfId="13232"/>
    <cellStyle name="Percent 3 6 14 5 2 3" xfId="13233"/>
    <cellStyle name="Percent 3 6 14 5 2 4" xfId="13234"/>
    <cellStyle name="Percent 3 6 14 5 3" xfId="13235"/>
    <cellStyle name="Percent 3 6 14 5 3 2" xfId="13236"/>
    <cellStyle name="Percent 3 6 14 5 3 2 2" xfId="13237"/>
    <cellStyle name="Percent 3 6 14 5 3 2 3" xfId="13238"/>
    <cellStyle name="Percent 3 6 14 5 3 3" xfId="13239"/>
    <cellStyle name="Percent 3 6 14 5 3 4" xfId="13240"/>
    <cellStyle name="Percent 3 6 14 5 4" xfId="13241"/>
    <cellStyle name="Percent 3 6 14 5 4 2" xfId="13242"/>
    <cellStyle name="Percent 3 6 14 5 4 2 2" xfId="13243"/>
    <cellStyle name="Percent 3 6 14 5 4 2 3" xfId="13244"/>
    <cellStyle name="Percent 3 6 14 5 4 3" xfId="13245"/>
    <cellStyle name="Percent 3 6 14 5 4 4" xfId="13246"/>
    <cellStyle name="Percent 3 6 14 5 5" xfId="13247"/>
    <cellStyle name="Percent 3 6 14 5 5 2" xfId="13248"/>
    <cellStyle name="Percent 3 6 14 5 5 3" xfId="13249"/>
    <cellStyle name="Percent 3 6 14 5 6" xfId="13250"/>
    <cellStyle name="Percent 3 6 14 5 7" xfId="13251"/>
    <cellStyle name="Percent 3 6 14 6" xfId="13252"/>
    <cellStyle name="Percent 3 6 14 6 2" xfId="13253"/>
    <cellStyle name="Percent 3 6 14 6 2 2" xfId="13254"/>
    <cellStyle name="Percent 3 6 14 6 2 2 2" xfId="13255"/>
    <cellStyle name="Percent 3 6 14 6 2 2 3" xfId="13256"/>
    <cellStyle name="Percent 3 6 14 6 2 3" xfId="13257"/>
    <cellStyle name="Percent 3 6 14 6 2 4" xfId="13258"/>
    <cellStyle name="Percent 3 6 14 6 3" xfId="13259"/>
    <cellStyle name="Percent 3 6 14 6 3 2" xfId="13260"/>
    <cellStyle name="Percent 3 6 14 6 3 2 2" xfId="13261"/>
    <cellStyle name="Percent 3 6 14 6 3 2 3" xfId="13262"/>
    <cellStyle name="Percent 3 6 14 6 3 3" xfId="13263"/>
    <cellStyle name="Percent 3 6 14 6 3 4" xfId="13264"/>
    <cellStyle name="Percent 3 6 14 6 4" xfId="13265"/>
    <cellStyle name="Percent 3 6 14 6 4 2" xfId="13266"/>
    <cellStyle name="Percent 3 6 14 6 4 3" xfId="13267"/>
    <cellStyle name="Percent 3 6 14 6 5" xfId="13268"/>
    <cellStyle name="Percent 3 6 14 6 6" xfId="13269"/>
    <cellStyle name="Percent 3 6 14 7" xfId="13270"/>
    <cellStyle name="Percent 3 6 14 7 2" xfId="13271"/>
    <cellStyle name="Percent 3 6 14 7 2 2" xfId="13272"/>
    <cellStyle name="Percent 3 6 14 7 2 3" xfId="13273"/>
    <cellStyle name="Percent 3 6 14 7 3" xfId="13274"/>
    <cellStyle name="Percent 3 6 14 7 4" xfId="13275"/>
    <cellStyle name="Percent 3 6 14 8" xfId="13276"/>
    <cellStyle name="Percent 3 6 14 8 2" xfId="13277"/>
    <cellStyle name="Percent 3 6 14 8 2 2" xfId="13278"/>
    <cellStyle name="Percent 3 6 14 8 2 3" xfId="13279"/>
    <cellStyle name="Percent 3 6 14 8 3" xfId="13280"/>
    <cellStyle name="Percent 3 6 14 8 4" xfId="13281"/>
    <cellStyle name="Percent 3 6 14 9" xfId="13282"/>
    <cellStyle name="Percent 3 6 14 9 2" xfId="13283"/>
    <cellStyle name="Percent 3 6 14 9 2 2" xfId="13284"/>
    <cellStyle name="Percent 3 6 14 9 2 3" xfId="13285"/>
    <cellStyle name="Percent 3 6 14 9 3" xfId="13286"/>
    <cellStyle name="Percent 3 6 14 9 4" xfId="13287"/>
    <cellStyle name="Percent 3 6 15" xfId="13288"/>
    <cellStyle name="Percent 3 6 15 10" xfId="13289"/>
    <cellStyle name="Percent 3 6 15 10 2" xfId="13290"/>
    <cellStyle name="Percent 3 6 15 10 3" xfId="13291"/>
    <cellStyle name="Percent 3 6 15 11" xfId="13292"/>
    <cellStyle name="Percent 3 6 15 11 2" xfId="13293"/>
    <cellStyle name="Percent 3 6 15 11 3" xfId="13294"/>
    <cellStyle name="Percent 3 6 15 12" xfId="13295"/>
    <cellStyle name="Percent 3 6 15 12 2" xfId="13296"/>
    <cellStyle name="Percent 3 6 15 12 3" xfId="13297"/>
    <cellStyle name="Percent 3 6 15 13" xfId="13298"/>
    <cellStyle name="Percent 3 6 15 2" xfId="13299"/>
    <cellStyle name="Percent 3 6 15 2 2" xfId="13300"/>
    <cellStyle name="Percent 3 6 15 2 2 2" xfId="13301"/>
    <cellStyle name="Percent 3 6 15 2 2 2 2" xfId="13302"/>
    <cellStyle name="Percent 3 6 15 2 2 2 3" xfId="13303"/>
    <cellStyle name="Percent 3 6 15 2 2 3" xfId="13304"/>
    <cellStyle name="Percent 3 6 15 2 2 4" xfId="13305"/>
    <cellStyle name="Percent 3 6 15 2 3" xfId="13306"/>
    <cellStyle name="Percent 3 6 15 2 3 2" xfId="13307"/>
    <cellStyle name="Percent 3 6 15 2 3 2 2" xfId="13308"/>
    <cellStyle name="Percent 3 6 15 2 3 2 3" xfId="13309"/>
    <cellStyle name="Percent 3 6 15 2 3 3" xfId="13310"/>
    <cellStyle name="Percent 3 6 15 2 3 4" xfId="13311"/>
    <cellStyle name="Percent 3 6 15 2 4" xfId="13312"/>
    <cellStyle name="Percent 3 6 15 2 4 2" xfId="13313"/>
    <cellStyle name="Percent 3 6 15 2 4 3" xfId="13314"/>
    <cellStyle name="Percent 3 6 15 2 5" xfId="13315"/>
    <cellStyle name="Percent 3 6 15 2 5 2" xfId="13316"/>
    <cellStyle name="Percent 3 6 15 2 5 3" xfId="13317"/>
    <cellStyle name="Percent 3 6 15 2 6" xfId="13318"/>
    <cellStyle name="Percent 3 6 15 2 7" xfId="13319"/>
    <cellStyle name="Percent 3 6 15 3" xfId="13320"/>
    <cellStyle name="Percent 3 6 15 3 2" xfId="13321"/>
    <cellStyle name="Percent 3 6 15 3 2 2" xfId="13322"/>
    <cellStyle name="Percent 3 6 15 3 2 2 2" xfId="13323"/>
    <cellStyle name="Percent 3 6 15 3 2 2 3" xfId="13324"/>
    <cellStyle name="Percent 3 6 15 3 2 3" xfId="13325"/>
    <cellStyle name="Percent 3 6 15 3 2 4" xfId="13326"/>
    <cellStyle name="Percent 3 6 15 3 3" xfId="13327"/>
    <cellStyle name="Percent 3 6 15 3 3 2" xfId="13328"/>
    <cellStyle name="Percent 3 6 15 3 3 2 2" xfId="13329"/>
    <cellStyle name="Percent 3 6 15 3 3 2 3" xfId="13330"/>
    <cellStyle name="Percent 3 6 15 3 3 3" xfId="13331"/>
    <cellStyle name="Percent 3 6 15 3 3 4" xfId="13332"/>
    <cellStyle name="Percent 3 6 15 3 4" xfId="13333"/>
    <cellStyle name="Percent 3 6 15 3 4 2" xfId="13334"/>
    <cellStyle name="Percent 3 6 15 3 4 3" xfId="13335"/>
    <cellStyle name="Percent 3 6 15 3 5" xfId="13336"/>
    <cellStyle name="Percent 3 6 15 3 6" xfId="13337"/>
    <cellStyle name="Percent 3 6 15 4" xfId="13338"/>
    <cellStyle name="Percent 3 6 15 4 2" xfId="13339"/>
    <cellStyle name="Percent 3 6 15 4 2 2" xfId="13340"/>
    <cellStyle name="Percent 3 6 15 4 2 2 2" xfId="13341"/>
    <cellStyle name="Percent 3 6 15 4 2 2 3" xfId="13342"/>
    <cellStyle name="Percent 3 6 15 4 2 3" xfId="13343"/>
    <cellStyle name="Percent 3 6 15 4 2 4" xfId="13344"/>
    <cellStyle name="Percent 3 6 15 4 3" xfId="13345"/>
    <cellStyle name="Percent 3 6 15 4 3 2" xfId="13346"/>
    <cellStyle name="Percent 3 6 15 4 3 2 2" xfId="13347"/>
    <cellStyle name="Percent 3 6 15 4 3 2 3" xfId="13348"/>
    <cellStyle name="Percent 3 6 15 4 3 3" xfId="13349"/>
    <cellStyle name="Percent 3 6 15 4 3 4" xfId="13350"/>
    <cellStyle name="Percent 3 6 15 4 4" xfId="13351"/>
    <cellStyle name="Percent 3 6 15 4 4 2" xfId="13352"/>
    <cellStyle name="Percent 3 6 15 4 4 3" xfId="13353"/>
    <cellStyle name="Percent 3 6 15 4 5" xfId="13354"/>
    <cellStyle name="Percent 3 6 15 4 6" xfId="13355"/>
    <cellStyle name="Percent 3 6 15 5" xfId="13356"/>
    <cellStyle name="Percent 3 6 15 5 2" xfId="13357"/>
    <cellStyle name="Percent 3 6 15 5 2 2" xfId="13358"/>
    <cellStyle name="Percent 3 6 15 5 2 2 2" xfId="13359"/>
    <cellStyle name="Percent 3 6 15 5 2 2 3" xfId="13360"/>
    <cellStyle name="Percent 3 6 15 5 2 3" xfId="13361"/>
    <cellStyle name="Percent 3 6 15 5 2 4" xfId="13362"/>
    <cellStyle name="Percent 3 6 15 5 3" xfId="13363"/>
    <cellStyle name="Percent 3 6 15 5 3 2" xfId="13364"/>
    <cellStyle name="Percent 3 6 15 5 3 2 2" xfId="13365"/>
    <cellStyle name="Percent 3 6 15 5 3 2 3" xfId="13366"/>
    <cellStyle name="Percent 3 6 15 5 3 3" xfId="13367"/>
    <cellStyle name="Percent 3 6 15 5 3 4" xfId="13368"/>
    <cellStyle name="Percent 3 6 15 5 4" xfId="13369"/>
    <cellStyle name="Percent 3 6 15 5 4 2" xfId="13370"/>
    <cellStyle name="Percent 3 6 15 5 4 2 2" xfId="13371"/>
    <cellStyle name="Percent 3 6 15 5 4 2 3" xfId="13372"/>
    <cellStyle name="Percent 3 6 15 5 4 3" xfId="13373"/>
    <cellStyle name="Percent 3 6 15 5 4 4" xfId="13374"/>
    <cellStyle name="Percent 3 6 15 5 5" xfId="13375"/>
    <cellStyle name="Percent 3 6 15 5 5 2" xfId="13376"/>
    <cellStyle name="Percent 3 6 15 5 5 3" xfId="13377"/>
    <cellStyle name="Percent 3 6 15 5 6" xfId="13378"/>
    <cellStyle name="Percent 3 6 15 5 7" xfId="13379"/>
    <cellStyle name="Percent 3 6 15 6" xfId="13380"/>
    <cellStyle name="Percent 3 6 15 6 2" xfId="13381"/>
    <cellStyle name="Percent 3 6 15 6 2 2" xfId="13382"/>
    <cellStyle name="Percent 3 6 15 6 2 2 2" xfId="13383"/>
    <cellStyle name="Percent 3 6 15 6 2 2 3" xfId="13384"/>
    <cellStyle name="Percent 3 6 15 6 2 3" xfId="13385"/>
    <cellStyle name="Percent 3 6 15 6 2 4" xfId="13386"/>
    <cellStyle name="Percent 3 6 15 6 3" xfId="13387"/>
    <cellStyle name="Percent 3 6 15 6 3 2" xfId="13388"/>
    <cellStyle name="Percent 3 6 15 6 3 2 2" xfId="13389"/>
    <cellStyle name="Percent 3 6 15 6 3 2 3" xfId="13390"/>
    <cellStyle name="Percent 3 6 15 6 3 3" xfId="13391"/>
    <cellStyle name="Percent 3 6 15 6 3 4" xfId="13392"/>
    <cellStyle name="Percent 3 6 15 6 4" xfId="13393"/>
    <cellStyle name="Percent 3 6 15 6 4 2" xfId="13394"/>
    <cellStyle name="Percent 3 6 15 6 4 3" xfId="13395"/>
    <cellStyle name="Percent 3 6 15 6 5" xfId="13396"/>
    <cellStyle name="Percent 3 6 15 6 6" xfId="13397"/>
    <cellStyle name="Percent 3 6 15 7" xfId="13398"/>
    <cellStyle name="Percent 3 6 15 7 2" xfId="13399"/>
    <cellStyle name="Percent 3 6 15 7 2 2" xfId="13400"/>
    <cellStyle name="Percent 3 6 15 7 2 3" xfId="13401"/>
    <cellStyle name="Percent 3 6 15 7 3" xfId="13402"/>
    <cellStyle name="Percent 3 6 15 7 4" xfId="13403"/>
    <cellStyle name="Percent 3 6 15 8" xfId="13404"/>
    <cellStyle name="Percent 3 6 15 8 2" xfId="13405"/>
    <cellStyle name="Percent 3 6 15 8 2 2" xfId="13406"/>
    <cellStyle name="Percent 3 6 15 8 2 3" xfId="13407"/>
    <cellStyle name="Percent 3 6 15 8 3" xfId="13408"/>
    <cellStyle name="Percent 3 6 15 8 4" xfId="13409"/>
    <cellStyle name="Percent 3 6 15 9" xfId="13410"/>
    <cellStyle name="Percent 3 6 15 9 2" xfId="13411"/>
    <cellStyle name="Percent 3 6 15 9 2 2" xfId="13412"/>
    <cellStyle name="Percent 3 6 15 9 2 3" xfId="13413"/>
    <cellStyle name="Percent 3 6 15 9 3" xfId="13414"/>
    <cellStyle name="Percent 3 6 15 9 4" xfId="13415"/>
    <cellStyle name="Percent 3 6 16" xfId="13416"/>
    <cellStyle name="Percent 3 6 16 2" xfId="13417"/>
    <cellStyle name="Percent 3 6 16 2 2" xfId="13418"/>
    <cellStyle name="Percent 3 6 16 2 2 2" xfId="13419"/>
    <cellStyle name="Percent 3 6 16 2 2 3" xfId="13420"/>
    <cellStyle name="Percent 3 6 16 2 3" xfId="13421"/>
    <cellStyle name="Percent 3 6 16 2 4" xfId="13422"/>
    <cellStyle name="Percent 3 6 16 3" xfId="13423"/>
    <cellStyle name="Percent 3 6 16 3 2" xfId="13424"/>
    <cellStyle name="Percent 3 6 16 3 2 2" xfId="13425"/>
    <cellStyle name="Percent 3 6 16 3 2 3" xfId="13426"/>
    <cellStyle name="Percent 3 6 16 3 3" xfId="13427"/>
    <cellStyle name="Percent 3 6 16 3 4" xfId="13428"/>
    <cellStyle name="Percent 3 6 16 4" xfId="13429"/>
    <cellStyle name="Percent 3 6 16 4 2" xfId="13430"/>
    <cellStyle name="Percent 3 6 16 4 3" xfId="13431"/>
    <cellStyle name="Percent 3 6 16 5" xfId="13432"/>
    <cellStyle name="Percent 3 6 16 5 2" xfId="13433"/>
    <cellStyle name="Percent 3 6 16 5 3" xfId="13434"/>
    <cellStyle name="Percent 3 6 16 6" xfId="13435"/>
    <cellStyle name="Percent 3 6 16 7" xfId="13436"/>
    <cellStyle name="Percent 3 6 17" xfId="13437"/>
    <cellStyle name="Percent 3 6 17 2" xfId="13438"/>
    <cellStyle name="Percent 3 6 17 2 2" xfId="13439"/>
    <cellStyle name="Percent 3 6 17 2 2 2" xfId="13440"/>
    <cellStyle name="Percent 3 6 17 2 2 3" xfId="13441"/>
    <cellStyle name="Percent 3 6 17 2 3" xfId="13442"/>
    <cellStyle name="Percent 3 6 17 2 4" xfId="13443"/>
    <cellStyle name="Percent 3 6 17 3" xfId="13444"/>
    <cellStyle name="Percent 3 6 17 3 2" xfId="13445"/>
    <cellStyle name="Percent 3 6 17 3 2 2" xfId="13446"/>
    <cellStyle name="Percent 3 6 17 3 2 3" xfId="13447"/>
    <cellStyle name="Percent 3 6 17 3 3" xfId="13448"/>
    <cellStyle name="Percent 3 6 17 3 4" xfId="13449"/>
    <cellStyle name="Percent 3 6 17 4" xfId="13450"/>
    <cellStyle name="Percent 3 6 17 4 2" xfId="13451"/>
    <cellStyle name="Percent 3 6 17 4 3" xfId="13452"/>
    <cellStyle name="Percent 3 6 17 5" xfId="13453"/>
    <cellStyle name="Percent 3 6 17 6" xfId="13454"/>
    <cellStyle name="Percent 3 6 18" xfId="13455"/>
    <cellStyle name="Percent 3 6 18 2" xfId="13456"/>
    <cellStyle name="Percent 3 6 18 2 2" xfId="13457"/>
    <cellStyle name="Percent 3 6 18 2 2 2" xfId="13458"/>
    <cellStyle name="Percent 3 6 18 2 2 3" xfId="13459"/>
    <cellStyle name="Percent 3 6 18 2 3" xfId="13460"/>
    <cellStyle name="Percent 3 6 18 2 4" xfId="13461"/>
    <cellStyle name="Percent 3 6 18 3" xfId="13462"/>
    <cellStyle name="Percent 3 6 18 3 2" xfId="13463"/>
    <cellStyle name="Percent 3 6 18 3 2 2" xfId="13464"/>
    <cellStyle name="Percent 3 6 18 3 2 3" xfId="13465"/>
    <cellStyle name="Percent 3 6 18 3 3" xfId="13466"/>
    <cellStyle name="Percent 3 6 18 3 4" xfId="13467"/>
    <cellStyle name="Percent 3 6 18 4" xfId="13468"/>
    <cellStyle name="Percent 3 6 18 4 2" xfId="13469"/>
    <cellStyle name="Percent 3 6 18 4 3" xfId="13470"/>
    <cellStyle name="Percent 3 6 18 5" xfId="13471"/>
    <cellStyle name="Percent 3 6 18 6" xfId="13472"/>
    <cellStyle name="Percent 3 6 19" xfId="13473"/>
    <cellStyle name="Percent 3 6 19 2" xfId="13474"/>
    <cellStyle name="Percent 3 6 19 2 2" xfId="13475"/>
    <cellStyle name="Percent 3 6 19 2 2 2" xfId="13476"/>
    <cellStyle name="Percent 3 6 19 2 2 3" xfId="13477"/>
    <cellStyle name="Percent 3 6 19 2 3" xfId="13478"/>
    <cellStyle name="Percent 3 6 19 2 4" xfId="13479"/>
    <cellStyle name="Percent 3 6 19 3" xfId="13480"/>
    <cellStyle name="Percent 3 6 19 3 2" xfId="13481"/>
    <cellStyle name="Percent 3 6 19 3 2 2" xfId="13482"/>
    <cellStyle name="Percent 3 6 19 3 2 3" xfId="13483"/>
    <cellStyle name="Percent 3 6 19 3 3" xfId="13484"/>
    <cellStyle name="Percent 3 6 19 3 4" xfId="13485"/>
    <cellStyle name="Percent 3 6 19 4" xfId="13486"/>
    <cellStyle name="Percent 3 6 19 4 2" xfId="13487"/>
    <cellStyle name="Percent 3 6 19 4 2 2" xfId="13488"/>
    <cellStyle name="Percent 3 6 19 4 2 3" xfId="13489"/>
    <cellStyle name="Percent 3 6 19 4 3" xfId="13490"/>
    <cellStyle name="Percent 3 6 19 4 4" xfId="13491"/>
    <cellStyle name="Percent 3 6 19 5" xfId="13492"/>
    <cellStyle name="Percent 3 6 19 5 2" xfId="13493"/>
    <cellStyle name="Percent 3 6 19 5 3" xfId="13494"/>
    <cellStyle name="Percent 3 6 19 6" xfId="13495"/>
    <cellStyle name="Percent 3 6 19 7" xfId="13496"/>
    <cellStyle name="Percent 3 6 2" xfId="13497"/>
    <cellStyle name="Percent 3 6 2 10" xfId="13498"/>
    <cellStyle name="Percent 3 6 2 10 2" xfId="13499"/>
    <cellStyle name="Percent 3 6 2 10 3" xfId="13500"/>
    <cellStyle name="Percent 3 6 2 11" xfId="13501"/>
    <cellStyle name="Percent 3 6 2 11 2" xfId="13502"/>
    <cellStyle name="Percent 3 6 2 11 3" xfId="13503"/>
    <cellStyle name="Percent 3 6 2 12" xfId="13504"/>
    <cellStyle name="Percent 3 6 2 12 2" xfId="13505"/>
    <cellStyle name="Percent 3 6 2 12 3" xfId="13506"/>
    <cellStyle name="Percent 3 6 2 13" xfId="13507"/>
    <cellStyle name="Percent 3 6 2 2" xfId="13508"/>
    <cellStyle name="Percent 3 6 2 2 2" xfId="13509"/>
    <cellStyle name="Percent 3 6 2 2 2 2" xfId="13510"/>
    <cellStyle name="Percent 3 6 2 2 2 2 2" xfId="13511"/>
    <cellStyle name="Percent 3 6 2 2 2 2 3" xfId="13512"/>
    <cellStyle name="Percent 3 6 2 2 2 3" xfId="13513"/>
    <cellStyle name="Percent 3 6 2 2 2 4" xfId="13514"/>
    <cellStyle name="Percent 3 6 2 2 3" xfId="13515"/>
    <cellStyle name="Percent 3 6 2 2 3 2" xfId="13516"/>
    <cellStyle name="Percent 3 6 2 2 3 2 2" xfId="13517"/>
    <cellStyle name="Percent 3 6 2 2 3 2 3" xfId="13518"/>
    <cellStyle name="Percent 3 6 2 2 3 3" xfId="13519"/>
    <cellStyle name="Percent 3 6 2 2 3 4" xfId="13520"/>
    <cellStyle name="Percent 3 6 2 2 4" xfId="13521"/>
    <cellStyle name="Percent 3 6 2 2 4 2" xfId="13522"/>
    <cellStyle name="Percent 3 6 2 2 4 3" xfId="13523"/>
    <cellStyle name="Percent 3 6 2 2 5" xfId="13524"/>
    <cellStyle name="Percent 3 6 2 2 5 2" xfId="13525"/>
    <cellStyle name="Percent 3 6 2 2 5 3" xfId="13526"/>
    <cellStyle name="Percent 3 6 2 2 6" xfId="13527"/>
    <cellStyle name="Percent 3 6 2 2 7" xfId="13528"/>
    <cellStyle name="Percent 3 6 2 3" xfId="13529"/>
    <cellStyle name="Percent 3 6 2 3 2" xfId="13530"/>
    <cellStyle name="Percent 3 6 2 3 2 2" xfId="13531"/>
    <cellStyle name="Percent 3 6 2 3 2 2 2" xfId="13532"/>
    <cellStyle name="Percent 3 6 2 3 2 2 3" xfId="13533"/>
    <cellStyle name="Percent 3 6 2 3 2 3" xfId="13534"/>
    <cellStyle name="Percent 3 6 2 3 2 4" xfId="13535"/>
    <cellStyle name="Percent 3 6 2 3 3" xfId="13536"/>
    <cellStyle name="Percent 3 6 2 3 3 2" xfId="13537"/>
    <cellStyle name="Percent 3 6 2 3 3 2 2" xfId="13538"/>
    <cellStyle name="Percent 3 6 2 3 3 2 3" xfId="13539"/>
    <cellStyle name="Percent 3 6 2 3 3 3" xfId="13540"/>
    <cellStyle name="Percent 3 6 2 3 3 4" xfId="13541"/>
    <cellStyle name="Percent 3 6 2 3 4" xfId="13542"/>
    <cellStyle name="Percent 3 6 2 3 4 2" xfId="13543"/>
    <cellStyle name="Percent 3 6 2 3 4 3" xfId="13544"/>
    <cellStyle name="Percent 3 6 2 3 5" xfId="13545"/>
    <cellStyle name="Percent 3 6 2 3 6" xfId="13546"/>
    <cellStyle name="Percent 3 6 2 4" xfId="13547"/>
    <cellStyle name="Percent 3 6 2 4 2" xfId="13548"/>
    <cellStyle name="Percent 3 6 2 4 2 2" xfId="13549"/>
    <cellStyle name="Percent 3 6 2 4 2 2 2" xfId="13550"/>
    <cellStyle name="Percent 3 6 2 4 2 2 3" xfId="13551"/>
    <cellStyle name="Percent 3 6 2 4 2 3" xfId="13552"/>
    <cellStyle name="Percent 3 6 2 4 2 4" xfId="13553"/>
    <cellStyle name="Percent 3 6 2 4 3" xfId="13554"/>
    <cellStyle name="Percent 3 6 2 4 3 2" xfId="13555"/>
    <cellStyle name="Percent 3 6 2 4 3 2 2" xfId="13556"/>
    <cellStyle name="Percent 3 6 2 4 3 2 3" xfId="13557"/>
    <cellStyle name="Percent 3 6 2 4 3 3" xfId="13558"/>
    <cellStyle name="Percent 3 6 2 4 3 4" xfId="13559"/>
    <cellStyle name="Percent 3 6 2 4 4" xfId="13560"/>
    <cellStyle name="Percent 3 6 2 4 4 2" xfId="13561"/>
    <cellStyle name="Percent 3 6 2 4 4 3" xfId="13562"/>
    <cellStyle name="Percent 3 6 2 4 5" xfId="13563"/>
    <cellStyle name="Percent 3 6 2 4 6" xfId="13564"/>
    <cellStyle name="Percent 3 6 2 5" xfId="13565"/>
    <cellStyle name="Percent 3 6 2 5 2" xfId="13566"/>
    <cellStyle name="Percent 3 6 2 5 2 2" xfId="13567"/>
    <cellStyle name="Percent 3 6 2 5 2 2 2" xfId="13568"/>
    <cellStyle name="Percent 3 6 2 5 2 2 3" xfId="13569"/>
    <cellStyle name="Percent 3 6 2 5 2 3" xfId="13570"/>
    <cellStyle name="Percent 3 6 2 5 2 4" xfId="13571"/>
    <cellStyle name="Percent 3 6 2 5 3" xfId="13572"/>
    <cellStyle name="Percent 3 6 2 5 3 2" xfId="13573"/>
    <cellStyle name="Percent 3 6 2 5 3 2 2" xfId="13574"/>
    <cellStyle name="Percent 3 6 2 5 3 2 3" xfId="13575"/>
    <cellStyle name="Percent 3 6 2 5 3 3" xfId="13576"/>
    <cellStyle name="Percent 3 6 2 5 3 4" xfId="13577"/>
    <cellStyle name="Percent 3 6 2 5 4" xfId="13578"/>
    <cellStyle name="Percent 3 6 2 5 4 2" xfId="13579"/>
    <cellStyle name="Percent 3 6 2 5 4 2 2" xfId="13580"/>
    <cellStyle name="Percent 3 6 2 5 4 2 3" xfId="13581"/>
    <cellStyle name="Percent 3 6 2 5 4 3" xfId="13582"/>
    <cellStyle name="Percent 3 6 2 5 4 4" xfId="13583"/>
    <cellStyle name="Percent 3 6 2 5 5" xfId="13584"/>
    <cellStyle name="Percent 3 6 2 5 5 2" xfId="13585"/>
    <cellStyle name="Percent 3 6 2 5 5 3" xfId="13586"/>
    <cellStyle name="Percent 3 6 2 5 6" xfId="13587"/>
    <cellStyle name="Percent 3 6 2 5 7" xfId="13588"/>
    <cellStyle name="Percent 3 6 2 6" xfId="13589"/>
    <cellStyle name="Percent 3 6 2 6 2" xfId="13590"/>
    <cellStyle name="Percent 3 6 2 6 2 2" xfId="13591"/>
    <cellStyle name="Percent 3 6 2 6 2 2 2" xfId="13592"/>
    <cellStyle name="Percent 3 6 2 6 2 2 3" xfId="13593"/>
    <cellStyle name="Percent 3 6 2 6 2 3" xfId="13594"/>
    <cellStyle name="Percent 3 6 2 6 2 4" xfId="13595"/>
    <cellStyle name="Percent 3 6 2 6 3" xfId="13596"/>
    <cellStyle name="Percent 3 6 2 6 3 2" xfId="13597"/>
    <cellStyle name="Percent 3 6 2 6 3 2 2" xfId="13598"/>
    <cellStyle name="Percent 3 6 2 6 3 2 3" xfId="13599"/>
    <cellStyle name="Percent 3 6 2 6 3 3" xfId="13600"/>
    <cellStyle name="Percent 3 6 2 6 3 4" xfId="13601"/>
    <cellStyle name="Percent 3 6 2 6 4" xfId="13602"/>
    <cellStyle name="Percent 3 6 2 6 4 2" xfId="13603"/>
    <cellStyle name="Percent 3 6 2 6 4 3" xfId="13604"/>
    <cellStyle name="Percent 3 6 2 6 5" xfId="13605"/>
    <cellStyle name="Percent 3 6 2 6 6" xfId="13606"/>
    <cellStyle name="Percent 3 6 2 7" xfId="13607"/>
    <cellStyle name="Percent 3 6 2 7 2" xfId="13608"/>
    <cellStyle name="Percent 3 6 2 7 2 2" xfId="13609"/>
    <cellStyle name="Percent 3 6 2 7 2 3" xfId="13610"/>
    <cellStyle name="Percent 3 6 2 7 3" xfId="13611"/>
    <cellStyle name="Percent 3 6 2 7 4" xfId="13612"/>
    <cellStyle name="Percent 3 6 2 8" xfId="13613"/>
    <cellStyle name="Percent 3 6 2 8 2" xfId="13614"/>
    <cellStyle name="Percent 3 6 2 8 2 2" xfId="13615"/>
    <cellStyle name="Percent 3 6 2 8 2 3" xfId="13616"/>
    <cellStyle name="Percent 3 6 2 8 3" xfId="13617"/>
    <cellStyle name="Percent 3 6 2 8 4" xfId="13618"/>
    <cellStyle name="Percent 3 6 2 9" xfId="13619"/>
    <cellStyle name="Percent 3 6 2 9 2" xfId="13620"/>
    <cellStyle name="Percent 3 6 2 9 2 2" xfId="13621"/>
    <cellStyle name="Percent 3 6 2 9 2 3" xfId="13622"/>
    <cellStyle name="Percent 3 6 2 9 3" xfId="13623"/>
    <cellStyle name="Percent 3 6 2 9 4" xfId="13624"/>
    <cellStyle name="Percent 3 6 20" xfId="13625"/>
    <cellStyle name="Percent 3 6 20 2" xfId="13626"/>
    <cellStyle name="Percent 3 6 20 2 2" xfId="13627"/>
    <cellStyle name="Percent 3 6 20 2 2 2" xfId="13628"/>
    <cellStyle name="Percent 3 6 20 2 2 3" xfId="13629"/>
    <cellStyle name="Percent 3 6 20 2 3" xfId="13630"/>
    <cellStyle name="Percent 3 6 20 2 4" xfId="13631"/>
    <cellStyle name="Percent 3 6 20 3" xfId="13632"/>
    <cellStyle name="Percent 3 6 20 3 2" xfId="13633"/>
    <cellStyle name="Percent 3 6 20 3 2 2" xfId="13634"/>
    <cellStyle name="Percent 3 6 20 3 2 3" xfId="13635"/>
    <cellStyle name="Percent 3 6 20 3 3" xfId="13636"/>
    <cellStyle name="Percent 3 6 20 3 4" xfId="13637"/>
    <cellStyle name="Percent 3 6 20 4" xfId="13638"/>
    <cellStyle name="Percent 3 6 20 4 2" xfId="13639"/>
    <cellStyle name="Percent 3 6 20 4 3" xfId="13640"/>
    <cellStyle name="Percent 3 6 20 5" xfId="13641"/>
    <cellStyle name="Percent 3 6 20 6" xfId="13642"/>
    <cellStyle name="Percent 3 6 21" xfId="13643"/>
    <cellStyle name="Percent 3 6 21 2" xfId="13644"/>
    <cellStyle name="Percent 3 6 21 2 2" xfId="13645"/>
    <cellStyle name="Percent 3 6 21 2 3" xfId="13646"/>
    <cellStyle name="Percent 3 6 21 3" xfId="13647"/>
    <cellStyle name="Percent 3 6 21 4" xfId="13648"/>
    <cellStyle name="Percent 3 6 22" xfId="13649"/>
    <cellStyle name="Percent 3 6 22 2" xfId="13650"/>
    <cellStyle name="Percent 3 6 22 2 2" xfId="13651"/>
    <cellStyle name="Percent 3 6 22 2 3" xfId="13652"/>
    <cellStyle name="Percent 3 6 22 3" xfId="13653"/>
    <cellStyle name="Percent 3 6 22 4" xfId="13654"/>
    <cellStyle name="Percent 3 6 23" xfId="13655"/>
    <cellStyle name="Percent 3 6 23 2" xfId="13656"/>
    <cellStyle name="Percent 3 6 23 2 2" xfId="13657"/>
    <cellStyle name="Percent 3 6 23 2 3" xfId="13658"/>
    <cellStyle name="Percent 3 6 23 3" xfId="13659"/>
    <cellStyle name="Percent 3 6 23 4" xfId="13660"/>
    <cellStyle name="Percent 3 6 24" xfId="13661"/>
    <cellStyle name="Percent 3 6 24 2" xfId="13662"/>
    <cellStyle name="Percent 3 6 24 3" xfId="13663"/>
    <cellStyle name="Percent 3 6 25" xfId="13664"/>
    <cellStyle name="Percent 3 6 25 2" xfId="13665"/>
    <cellStyle name="Percent 3 6 25 3" xfId="13666"/>
    <cellStyle name="Percent 3 6 26" xfId="13667"/>
    <cellStyle name="Percent 3 6 26 2" xfId="13668"/>
    <cellStyle name="Percent 3 6 26 3" xfId="13669"/>
    <cellStyle name="Percent 3 6 27" xfId="13670"/>
    <cellStyle name="Percent 3 6 3" xfId="13671"/>
    <cellStyle name="Percent 3 6 3 10" xfId="13672"/>
    <cellStyle name="Percent 3 6 3 10 2" xfId="13673"/>
    <cellStyle name="Percent 3 6 3 10 3" xfId="13674"/>
    <cellStyle name="Percent 3 6 3 11" xfId="13675"/>
    <cellStyle name="Percent 3 6 3 11 2" xfId="13676"/>
    <cellStyle name="Percent 3 6 3 11 3" xfId="13677"/>
    <cellStyle name="Percent 3 6 3 12" xfId="13678"/>
    <cellStyle name="Percent 3 6 3 12 2" xfId="13679"/>
    <cellStyle name="Percent 3 6 3 12 3" xfId="13680"/>
    <cellStyle name="Percent 3 6 3 13" xfId="13681"/>
    <cellStyle name="Percent 3 6 3 2" xfId="13682"/>
    <cellStyle name="Percent 3 6 3 2 2" xfId="13683"/>
    <cellStyle name="Percent 3 6 3 2 2 2" xfId="13684"/>
    <cellStyle name="Percent 3 6 3 2 2 2 2" xfId="13685"/>
    <cellStyle name="Percent 3 6 3 2 2 2 3" xfId="13686"/>
    <cellStyle name="Percent 3 6 3 2 2 3" xfId="13687"/>
    <cellStyle name="Percent 3 6 3 2 2 4" xfId="13688"/>
    <cellStyle name="Percent 3 6 3 2 3" xfId="13689"/>
    <cellStyle name="Percent 3 6 3 2 3 2" xfId="13690"/>
    <cellStyle name="Percent 3 6 3 2 3 2 2" xfId="13691"/>
    <cellStyle name="Percent 3 6 3 2 3 2 3" xfId="13692"/>
    <cellStyle name="Percent 3 6 3 2 3 3" xfId="13693"/>
    <cellStyle name="Percent 3 6 3 2 3 4" xfId="13694"/>
    <cellStyle name="Percent 3 6 3 2 4" xfId="13695"/>
    <cellStyle name="Percent 3 6 3 2 4 2" xfId="13696"/>
    <cellStyle name="Percent 3 6 3 2 4 3" xfId="13697"/>
    <cellStyle name="Percent 3 6 3 2 5" xfId="13698"/>
    <cellStyle name="Percent 3 6 3 2 5 2" xfId="13699"/>
    <cellStyle name="Percent 3 6 3 2 5 3" xfId="13700"/>
    <cellStyle name="Percent 3 6 3 2 6" xfId="13701"/>
    <cellStyle name="Percent 3 6 3 2 7" xfId="13702"/>
    <cellStyle name="Percent 3 6 3 3" xfId="13703"/>
    <cellStyle name="Percent 3 6 3 3 2" xfId="13704"/>
    <cellStyle name="Percent 3 6 3 3 2 2" xfId="13705"/>
    <cellStyle name="Percent 3 6 3 3 2 2 2" xfId="13706"/>
    <cellStyle name="Percent 3 6 3 3 2 2 3" xfId="13707"/>
    <cellStyle name="Percent 3 6 3 3 2 3" xfId="13708"/>
    <cellStyle name="Percent 3 6 3 3 2 4" xfId="13709"/>
    <cellStyle name="Percent 3 6 3 3 3" xfId="13710"/>
    <cellStyle name="Percent 3 6 3 3 3 2" xfId="13711"/>
    <cellStyle name="Percent 3 6 3 3 3 2 2" xfId="13712"/>
    <cellStyle name="Percent 3 6 3 3 3 2 3" xfId="13713"/>
    <cellStyle name="Percent 3 6 3 3 3 3" xfId="13714"/>
    <cellStyle name="Percent 3 6 3 3 3 4" xfId="13715"/>
    <cellStyle name="Percent 3 6 3 3 4" xfId="13716"/>
    <cellStyle name="Percent 3 6 3 3 4 2" xfId="13717"/>
    <cellStyle name="Percent 3 6 3 3 4 3" xfId="13718"/>
    <cellStyle name="Percent 3 6 3 3 5" xfId="13719"/>
    <cellStyle name="Percent 3 6 3 3 6" xfId="13720"/>
    <cellStyle name="Percent 3 6 3 4" xfId="13721"/>
    <cellStyle name="Percent 3 6 3 4 2" xfId="13722"/>
    <cellStyle name="Percent 3 6 3 4 2 2" xfId="13723"/>
    <cellStyle name="Percent 3 6 3 4 2 2 2" xfId="13724"/>
    <cellStyle name="Percent 3 6 3 4 2 2 3" xfId="13725"/>
    <cellStyle name="Percent 3 6 3 4 2 3" xfId="13726"/>
    <cellStyle name="Percent 3 6 3 4 2 4" xfId="13727"/>
    <cellStyle name="Percent 3 6 3 4 3" xfId="13728"/>
    <cellStyle name="Percent 3 6 3 4 3 2" xfId="13729"/>
    <cellStyle name="Percent 3 6 3 4 3 2 2" xfId="13730"/>
    <cellStyle name="Percent 3 6 3 4 3 2 3" xfId="13731"/>
    <cellStyle name="Percent 3 6 3 4 3 3" xfId="13732"/>
    <cellStyle name="Percent 3 6 3 4 3 4" xfId="13733"/>
    <cellStyle name="Percent 3 6 3 4 4" xfId="13734"/>
    <cellStyle name="Percent 3 6 3 4 4 2" xfId="13735"/>
    <cellStyle name="Percent 3 6 3 4 4 3" xfId="13736"/>
    <cellStyle name="Percent 3 6 3 4 5" xfId="13737"/>
    <cellStyle name="Percent 3 6 3 4 6" xfId="13738"/>
    <cellStyle name="Percent 3 6 3 5" xfId="13739"/>
    <cellStyle name="Percent 3 6 3 5 2" xfId="13740"/>
    <cellStyle name="Percent 3 6 3 5 2 2" xfId="13741"/>
    <cellStyle name="Percent 3 6 3 5 2 2 2" xfId="13742"/>
    <cellStyle name="Percent 3 6 3 5 2 2 3" xfId="13743"/>
    <cellStyle name="Percent 3 6 3 5 2 3" xfId="13744"/>
    <cellStyle name="Percent 3 6 3 5 2 4" xfId="13745"/>
    <cellStyle name="Percent 3 6 3 5 3" xfId="13746"/>
    <cellStyle name="Percent 3 6 3 5 3 2" xfId="13747"/>
    <cellStyle name="Percent 3 6 3 5 3 2 2" xfId="13748"/>
    <cellStyle name="Percent 3 6 3 5 3 2 3" xfId="13749"/>
    <cellStyle name="Percent 3 6 3 5 3 3" xfId="13750"/>
    <cellStyle name="Percent 3 6 3 5 3 4" xfId="13751"/>
    <cellStyle name="Percent 3 6 3 5 4" xfId="13752"/>
    <cellStyle name="Percent 3 6 3 5 4 2" xfId="13753"/>
    <cellStyle name="Percent 3 6 3 5 4 2 2" xfId="13754"/>
    <cellStyle name="Percent 3 6 3 5 4 2 3" xfId="13755"/>
    <cellStyle name="Percent 3 6 3 5 4 3" xfId="13756"/>
    <cellStyle name="Percent 3 6 3 5 4 4" xfId="13757"/>
    <cellStyle name="Percent 3 6 3 5 5" xfId="13758"/>
    <cellStyle name="Percent 3 6 3 5 5 2" xfId="13759"/>
    <cellStyle name="Percent 3 6 3 5 5 3" xfId="13760"/>
    <cellStyle name="Percent 3 6 3 5 6" xfId="13761"/>
    <cellStyle name="Percent 3 6 3 5 7" xfId="13762"/>
    <cellStyle name="Percent 3 6 3 6" xfId="13763"/>
    <cellStyle name="Percent 3 6 3 6 2" xfId="13764"/>
    <cellStyle name="Percent 3 6 3 6 2 2" xfId="13765"/>
    <cellStyle name="Percent 3 6 3 6 2 2 2" xfId="13766"/>
    <cellStyle name="Percent 3 6 3 6 2 2 3" xfId="13767"/>
    <cellStyle name="Percent 3 6 3 6 2 3" xfId="13768"/>
    <cellStyle name="Percent 3 6 3 6 2 4" xfId="13769"/>
    <cellStyle name="Percent 3 6 3 6 3" xfId="13770"/>
    <cellStyle name="Percent 3 6 3 6 3 2" xfId="13771"/>
    <cellStyle name="Percent 3 6 3 6 3 2 2" xfId="13772"/>
    <cellStyle name="Percent 3 6 3 6 3 2 3" xfId="13773"/>
    <cellStyle name="Percent 3 6 3 6 3 3" xfId="13774"/>
    <cellStyle name="Percent 3 6 3 6 3 4" xfId="13775"/>
    <cellStyle name="Percent 3 6 3 6 4" xfId="13776"/>
    <cellStyle name="Percent 3 6 3 6 4 2" xfId="13777"/>
    <cellStyle name="Percent 3 6 3 6 4 3" xfId="13778"/>
    <cellStyle name="Percent 3 6 3 6 5" xfId="13779"/>
    <cellStyle name="Percent 3 6 3 6 6" xfId="13780"/>
    <cellStyle name="Percent 3 6 3 7" xfId="13781"/>
    <cellStyle name="Percent 3 6 3 7 2" xfId="13782"/>
    <cellStyle name="Percent 3 6 3 7 2 2" xfId="13783"/>
    <cellStyle name="Percent 3 6 3 7 2 3" xfId="13784"/>
    <cellStyle name="Percent 3 6 3 7 3" xfId="13785"/>
    <cellStyle name="Percent 3 6 3 7 4" xfId="13786"/>
    <cellStyle name="Percent 3 6 3 8" xfId="13787"/>
    <cellStyle name="Percent 3 6 3 8 2" xfId="13788"/>
    <cellStyle name="Percent 3 6 3 8 2 2" xfId="13789"/>
    <cellStyle name="Percent 3 6 3 8 2 3" xfId="13790"/>
    <cellStyle name="Percent 3 6 3 8 3" xfId="13791"/>
    <cellStyle name="Percent 3 6 3 8 4" xfId="13792"/>
    <cellStyle name="Percent 3 6 3 9" xfId="13793"/>
    <cellStyle name="Percent 3 6 3 9 2" xfId="13794"/>
    <cellStyle name="Percent 3 6 3 9 2 2" xfId="13795"/>
    <cellStyle name="Percent 3 6 3 9 2 3" xfId="13796"/>
    <cellStyle name="Percent 3 6 3 9 3" xfId="13797"/>
    <cellStyle name="Percent 3 6 3 9 4" xfId="13798"/>
    <cellStyle name="Percent 3 6 4" xfId="13799"/>
    <cellStyle name="Percent 3 6 4 10" xfId="13800"/>
    <cellStyle name="Percent 3 6 4 10 2" xfId="13801"/>
    <cellStyle name="Percent 3 6 4 10 3" xfId="13802"/>
    <cellStyle name="Percent 3 6 4 11" xfId="13803"/>
    <cellStyle name="Percent 3 6 4 11 2" xfId="13804"/>
    <cellStyle name="Percent 3 6 4 11 3" xfId="13805"/>
    <cellStyle name="Percent 3 6 4 12" xfId="13806"/>
    <cellStyle name="Percent 3 6 4 12 2" xfId="13807"/>
    <cellStyle name="Percent 3 6 4 12 3" xfId="13808"/>
    <cellStyle name="Percent 3 6 4 13" xfId="13809"/>
    <cellStyle name="Percent 3 6 4 2" xfId="13810"/>
    <cellStyle name="Percent 3 6 4 2 2" xfId="13811"/>
    <cellStyle name="Percent 3 6 4 2 2 2" xfId="13812"/>
    <cellStyle name="Percent 3 6 4 2 2 2 2" xfId="13813"/>
    <cellStyle name="Percent 3 6 4 2 2 2 3" xfId="13814"/>
    <cellStyle name="Percent 3 6 4 2 2 3" xfId="13815"/>
    <cellStyle name="Percent 3 6 4 2 2 4" xfId="13816"/>
    <cellStyle name="Percent 3 6 4 2 3" xfId="13817"/>
    <cellStyle name="Percent 3 6 4 2 3 2" xfId="13818"/>
    <cellStyle name="Percent 3 6 4 2 3 2 2" xfId="13819"/>
    <cellStyle name="Percent 3 6 4 2 3 2 3" xfId="13820"/>
    <cellStyle name="Percent 3 6 4 2 3 3" xfId="13821"/>
    <cellStyle name="Percent 3 6 4 2 3 4" xfId="13822"/>
    <cellStyle name="Percent 3 6 4 2 4" xfId="13823"/>
    <cellStyle name="Percent 3 6 4 2 4 2" xfId="13824"/>
    <cellStyle name="Percent 3 6 4 2 4 3" xfId="13825"/>
    <cellStyle name="Percent 3 6 4 2 5" xfId="13826"/>
    <cellStyle name="Percent 3 6 4 2 5 2" xfId="13827"/>
    <cellStyle name="Percent 3 6 4 2 5 3" xfId="13828"/>
    <cellStyle name="Percent 3 6 4 2 6" xfId="13829"/>
    <cellStyle name="Percent 3 6 4 2 7" xfId="13830"/>
    <cellStyle name="Percent 3 6 4 3" xfId="13831"/>
    <cellStyle name="Percent 3 6 4 3 2" xfId="13832"/>
    <cellStyle name="Percent 3 6 4 3 2 2" xfId="13833"/>
    <cellStyle name="Percent 3 6 4 3 2 2 2" xfId="13834"/>
    <cellStyle name="Percent 3 6 4 3 2 2 3" xfId="13835"/>
    <cellStyle name="Percent 3 6 4 3 2 3" xfId="13836"/>
    <cellStyle name="Percent 3 6 4 3 2 4" xfId="13837"/>
    <cellStyle name="Percent 3 6 4 3 3" xfId="13838"/>
    <cellStyle name="Percent 3 6 4 3 3 2" xfId="13839"/>
    <cellStyle name="Percent 3 6 4 3 3 2 2" xfId="13840"/>
    <cellStyle name="Percent 3 6 4 3 3 2 3" xfId="13841"/>
    <cellStyle name="Percent 3 6 4 3 3 3" xfId="13842"/>
    <cellStyle name="Percent 3 6 4 3 3 4" xfId="13843"/>
    <cellStyle name="Percent 3 6 4 3 4" xfId="13844"/>
    <cellStyle name="Percent 3 6 4 3 4 2" xfId="13845"/>
    <cellStyle name="Percent 3 6 4 3 4 3" xfId="13846"/>
    <cellStyle name="Percent 3 6 4 3 5" xfId="13847"/>
    <cellStyle name="Percent 3 6 4 3 6" xfId="13848"/>
    <cellStyle name="Percent 3 6 4 4" xfId="13849"/>
    <cellStyle name="Percent 3 6 4 4 2" xfId="13850"/>
    <cellStyle name="Percent 3 6 4 4 2 2" xfId="13851"/>
    <cellStyle name="Percent 3 6 4 4 2 2 2" xfId="13852"/>
    <cellStyle name="Percent 3 6 4 4 2 2 3" xfId="13853"/>
    <cellStyle name="Percent 3 6 4 4 2 3" xfId="13854"/>
    <cellStyle name="Percent 3 6 4 4 2 4" xfId="13855"/>
    <cellStyle name="Percent 3 6 4 4 3" xfId="13856"/>
    <cellStyle name="Percent 3 6 4 4 3 2" xfId="13857"/>
    <cellStyle name="Percent 3 6 4 4 3 2 2" xfId="13858"/>
    <cellStyle name="Percent 3 6 4 4 3 2 3" xfId="13859"/>
    <cellStyle name="Percent 3 6 4 4 3 3" xfId="13860"/>
    <cellStyle name="Percent 3 6 4 4 3 4" xfId="13861"/>
    <cellStyle name="Percent 3 6 4 4 4" xfId="13862"/>
    <cellStyle name="Percent 3 6 4 4 4 2" xfId="13863"/>
    <cellStyle name="Percent 3 6 4 4 4 3" xfId="13864"/>
    <cellStyle name="Percent 3 6 4 4 5" xfId="13865"/>
    <cellStyle name="Percent 3 6 4 4 6" xfId="13866"/>
    <cellStyle name="Percent 3 6 4 5" xfId="13867"/>
    <cellStyle name="Percent 3 6 4 5 2" xfId="13868"/>
    <cellStyle name="Percent 3 6 4 5 2 2" xfId="13869"/>
    <cellStyle name="Percent 3 6 4 5 2 2 2" xfId="13870"/>
    <cellStyle name="Percent 3 6 4 5 2 2 3" xfId="13871"/>
    <cellStyle name="Percent 3 6 4 5 2 3" xfId="13872"/>
    <cellStyle name="Percent 3 6 4 5 2 4" xfId="13873"/>
    <cellStyle name="Percent 3 6 4 5 3" xfId="13874"/>
    <cellStyle name="Percent 3 6 4 5 3 2" xfId="13875"/>
    <cellStyle name="Percent 3 6 4 5 3 2 2" xfId="13876"/>
    <cellStyle name="Percent 3 6 4 5 3 2 3" xfId="13877"/>
    <cellStyle name="Percent 3 6 4 5 3 3" xfId="13878"/>
    <cellStyle name="Percent 3 6 4 5 3 4" xfId="13879"/>
    <cellStyle name="Percent 3 6 4 5 4" xfId="13880"/>
    <cellStyle name="Percent 3 6 4 5 4 2" xfId="13881"/>
    <cellStyle name="Percent 3 6 4 5 4 2 2" xfId="13882"/>
    <cellStyle name="Percent 3 6 4 5 4 2 3" xfId="13883"/>
    <cellStyle name="Percent 3 6 4 5 4 3" xfId="13884"/>
    <cellStyle name="Percent 3 6 4 5 4 4" xfId="13885"/>
    <cellStyle name="Percent 3 6 4 5 5" xfId="13886"/>
    <cellStyle name="Percent 3 6 4 5 5 2" xfId="13887"/>
    <cellStyle name="Percent 3 6 4 5 5 3" xfId="13888"/>
    <cellStyle name="Percent 3 6 4 5 6" xfId="13889"/>
    <cellStyle name="Percent 3 6 4 5 7" xfId="13890"/>
    <cellStyle name="Percent 3 6 4 6" xfId="13891"/>
    <cellStyle name="Percent 3 6 4 6 2" xfId="13892"/>
    <cellStyle name="Percent 3 6 4 6 2 2" xfId="13893"/>
    <cellStyle name="Percent 3 6 4 6 2 2 2" xfId="13894"/>
    <cellStyle name="Percent 3 6 4 6 2 2 3" xfId="13895"/>
    <cellStyle name="Percent 3 6 4 6 2 3" xfId="13896"/>
    <cellStyle name="Percent 3 6 4 6 2 4" xfId="13897"/>
    <cellStyle name="Percent 3 6 4 6 3" xfId="13898"/>
    <cellStyle name="Percent 3 6 4 6 3 2" xfId="13899"/>
    <cellStyle name="Percent 3 6 4 6 3 2 2" xfId="13900"/>
    <cellStyle name="Percent 3 6 4 6 3 2 3" xfId="13901"/>
    <cellStyle name="Percent 3 6 4 6 3 3" xfId="13902"/>
    <cellStyle name="Percent 3 6 4 6 3 4" xfId="13903"/>
    <cellStyle name="Percent 3 6 4 6 4" xfId="13904"/>
    <cellStyle name="Percent 3 6 4 6 4 2" xfId="13905"/>
    <cellStyle name="Percent 3 6 4 6 4 3" xfId="13906"/>
    <cellStyle name="Percent 3 6 4 6 5" xfId="13907"/>
    <cellStyle name="Percent 3 6 4 6 6" xfId="13908"/>
    <cellStyle name="Percent 3 6 4 7" xfId="13909"/>
    <cellStyle name="Percent 3 6 4 7 2" xfId="13910"/>
    <cellStyle name="Percent 3 6 4 7 2 2" xfId="13911"/>
    <cellStyle name="Percent 3 6 4 7 2 3" xfId="13912"/>
    <cellStyle name="Percent 3 6 4 7 3" xfId="13913"/>
    <cellStyle name="Percent 3 6 4 7 4" xfId="13914"/>
    <cellStyle name="Percent 3 6 4 8" xfId="13915"/>
    <cellStyle name="Percent 3 6 4 8 2" xfId="13916"/>
    <cellStyle name="Percent 3 6 4 8 2 2" xfId="13917"/>
    <cellStyle name="Percent 3 6 4 8 2 3" xfId="13918"/>
    <cellStyle name="Percent 3 6 4 8 3" xfId="13919"/>
    <cellStyle name="Percent 3 6 4 8 4" xfId="13920"/>
    <cellStyle name="Percent 3 6 4 9" xfId="13921"/>
    <cellStyle name="Percent 3 6 4 9 2" xfId="13922"/>
    <cellStyle name="Percent 3 6 4 9 2 2" xfId="13923"/>
    <cellStyle name="Percent 3 6 4 9 2 3" xfId="13924"/>
    <cellStyle name="Percent 3 6 4 9 3" xfId="13925"/>
    <cellStyle name="Percent 3 6 4 9 4" xfId="13926"/>
    <cellStyle name="Percent 3 6 5" xfId="13927"/>
    <cellStyle name="Percent 3 6 5 10" xfId="13928"/>
    <cellStyle name="Percent 3 6 5 10 2" xfId="13929"/>
    <cellStyle name="Percent 3 6 5 10 3" xfId="13930"/>
    <cellStyle name="Percent 3 6 5 11" xfId="13931"/>
    <cellStyle name="Percent 3 6 5 11 2" xfId="13932"/>
    <cellStyle name="Percent 3 6 5 11 3" xfId="13933"/>
    <cellStyle name="Percent 3 6 5 12" xfId="13934"/>
    <cellStyle name="Percent 3 6 5 12 2" xfId="13935"/>
    <cellStyle name="Percent 3 6 5 12 3" xfId="13936"/>
    <cellStyle name="Percent 3 6 5 13" xfId="13937"/>
    <cellStyle name="Percent 3 6 5 2" xfId="13938"/>
    <cellStyle name="Percent 3 6 5 2 2" xfId="13939"/>
    <cellStyle name="Percent 3 6 5 2 2 2" xfId="13940"/>
    <cellStyle name="Percent 3 6 5 2 2 2 2" xfId="13941"/>
    <cellStyle name="Percent 3 6 5 2 2 2 3" xfId="13942"/>
    <cellStyle name="Percent 3 6 5 2 2 3" xfId="13943"/>
    <cellStyle name="Percent 3 6 5 2 2 4" xfId="13944"/>
    <cellStyle name="Percent 3 6 5 2 3" xfId="13945"/>
    <cellStyle name="Percent 3 6 5 2 3 2" xfId="13946"/>
    <cellStyle name="Percent 3 6 5 2 3 2 2" xfId="13947"/>
    <cellStyle name="Percent 3 6 5 2 3 2 3" xfId="13948"/>
    <cellStyle name="Percent 3 6 5 2 3 3" xfId="13949"/>
    <cellStyle name="Percent 3 6 5 2 3 4" xfId="13950"/>
    <cellStyle name="Percent 3 6 5 2 4" xfId="13951"/>
    <cellStyle name="Percent 3 6 5 2 4 2" xfId="13952"/>
    <cellStyle name="Percent 3 6 5 2 4 3" xfId="13953"/>
    <cellStyle name="Percent 3 6 5 2 5" xfId="13954"/>
    <cellStyle name="Percent 3 6 5 2 5 2" xfId="13955"/>
    <cellStyle name="Percent 3 6 5 2 5 3" xfId="13956"/>
    <cellStyle name="Percent 3 6 5 2 6" xfId="13957"/>
    <cellStyle name="Percent 3 6 5 2 7" xfId="13958"/>
    <cellStyle name="Percent 3 6 5 3" xfId="13959"/>
    <cellStyle name="Percent 3 6 5 3 2" xfId="13960"/>
    <cellStyle name="Percent 3 6 5 3 2 2" xfId="13961"/>
    <cellStyle name="Percent 3 6 5 3 2 2 2" xfId="13962"/>
    <cellStyle name="Percent 3 6 5 3 2 2 3" xfId="13963"/>
    <cellStyle name="Percent 3 6 5 3 2 3" xfId="13964"/>
    <cellStyle name="Percent 3 6 5 3 2 4" xfId="13965"/>
    <cellStyle name="Percent 3 6 5 3 3" xfId="13966"/>
    <cellStyle name="Percent 3 6 5 3 3 2" xfId="13967"/>
    <cellStyle name="Percent 3 6 5 3 3 2 2" xfId="13968"/>
    <cellStyle name="Percent 3 6 5 3 3 2 3" xfId="13969"/>
    <cellStyle name="Percent 3 6 5 3 3 3" xfId="13970"/>
    <cellStyle name="Percent 3 6 5 3 3 4" xfId="13971"/>
    <cellStyle name="Percent 3 6 5 3 4" xfId="13972"/>
    <cellStyle name="Percent 3 6 5 3 4 2" xfId="13973"/>
    <cellStyle name="Percent 3 6 5 3 4 3" xfId="13974"/>
    <cellStyle name="Percent 3 6 5 3 5" xfId="13975"/>
    <cellStyle name="Percent 3 6 5 3 6" xfId="13976"/>
    <cellStyle name="Percent 3 6 5 4" xfId="13977"/>
    <cellStyle name="Percent 3 6 5 4 2" xfId="13978"/>
    <cellStyle name="Percent 3 6 5 4 2 2" xfId="13979"/>
    <cellStyle name="Percent 3 6 5 4 2 2 2" xfId="13980"/>
    <cellStyle name="Percent 3 6 5 4 2 2 3" xfId="13981"/>
    <cellStyle name="Percent 3 6 5 4 2 3" xfId="13982"/>
    <cellStyle name="Percent 3 6 5 4 2 4" xfId="13983"/>
    <cellStyle name="Percent 3 6 5 4 3" xfId="13984"/>
    <cellStyle name="Percent 3 6 5 4 3 2" xfId="13985"/>
    <cellStyle name="Percent 3 6 5 4 3 2 2" xfId="13986"/>
    <cellStyle name="Percent 3 6 5 4 3 2 3" xfId="13987"/>
    <cellStyle name="Percent 3 6 5 4 3 3" xfId="13988"/>
    <cellStyle name="Percent 3 6 5 4 3 4" xfId="13989"/>
    <cellStyle name="Percent 3 6 5 4 4" xfId="13990"/>
    <cellStyle name="Percent 3 6 5 4 4 2" xfId="13991"/>
    <cellStyle name="Percent 3 6 5 4 4 3" xfId="13992"/>
    <cellStyle name="Percent 3 6 5 4 5" xfId="13993"/>
    <cellStyle name="Percent 3 6 5 4 6" xfId="13994"/>
    <cellStyle name="Percent 3 6 5 5" xfId="13995"/>
    <cellStyle name="Percent 3 6 5 5 2" xfId="13996"/>
    <cellStyle name="Percent 3 6 5 5 2 2" xfId="13997"/>
    <cellStyle name="Percent 3 6 5 5 2 2 2" xfId="13998"/>
    <cellStyle name="Percent 3 6 5 5 2 2 3" xfId="13999"/>
    <cellStyle name="Percent 3 6 5 5 2 3" xfId="14000"/>
    <cellStyle name="Percent 3 6 5 5 2 4" xfId="14001"/>
    <cellStyle name="Percent 3 6 5 5 3" xfId="14002"/>
    <cellStyle name="Percent 3 6 5 5 3 2" xfId="14003"/>
    <cellStyle name="Percent 3 6 5 5 3 2 2" xfId="14004"/>
    <cellStyle name="Percent 3 6 5 5 3 2 3" xfId="14005"/>
    <cellStyle name="Percent 3 6 5 5 3 3" xfId="14006"/>
    <cellStyle name="Percent 3 6 5 5 3 4" xfId="14007"/>
    <cellStyle name="Percent 3 6 5 5 4" xfId="14008"/>
    <cellStyle name="Percent 3 6 5 5 4 2" xfId="14009"/>
    <cellStyle name="Percent 3 6 5 5 4 2 2" xfId="14010"/>
    <cellStyle name="Percent 3 6 5 5 4 2 3" xfId="14011"/>
    <cellStyle name="Percent 3 6 5 5 4 3" xfId="14012"/>
    <cellStyle name="Percent 3 6 5 5 4 4" xfId="14013"/>
    <cellStyle name="Percent 3 6 5 5 5" xfId="14014"/>
    <cellStyle name="Percent 3 6 5 5 5 2" xfId="14015"/>
    <cellStyle name="Percent 3 6 5 5 5 3" xfId="14016"/>
    <cellStyle name="Percent 3 6 5 5 6" xfId="14017"/>
    <cellStyle name="Percent 3 6 5 5 7" xfId="14018"/>
    <cellStyle name="Percent 3 6 5 6" xfId="14019"/>
    <cellStyle name="Percent 3 6 5 6 2" xfId="14020"/>
    <cellStyle name="Percent 3 6 5 6 2 2" xfId="14021"/>
    <cellStyle name="Percent 3 6 5 6 2 2 2" xfId="14022"/>
    <cellStyle name="Percent 3 6 5 6 2 2 3" xfId="14023"/>
    <cellStyle name="Percent 3 6 5 6 2 3" xfId="14024"/>
    <cellStyle name="Percent 3 6 5 6 2 4" xfId="14025"/>
    <cellStyle name="Percent 3 6 5 6 3" xfId="14026"/>
    <cellStyle name="Percent 3 6 5 6 3 2" xfId="14027"/>
    <cellStyle name="Percent 3 6 5 6 3 2 2" xfId="14028"/>
    <cellStyle name="Percent 3 6 5 6 3 2 3" xfId="14029"/>
    <cellStyle name="Percent 3 6 5 6 3 3" xfId="14030"/>
    <cellStyle name="Percent 3 6 5 6 3 4" xfId="14031"/>
    <cellStyle name="Percent 3 6 5 6 4" xfId="14032"/>
    <cellStyle name="Percent 3 6 5 6 4 2" xfId="14033"/>
    <cellStyle name="Percent 3 6 5 6 4 3" xfId="14034"/>
    <cellStyle name="Percent 3 6 5 6 5" xfId="14035"/>
    <cellStyle name="Percent 3 6 5 6 6" xfId="14036"/>
    <cellStyle name="Percent 3 6 5 7" xfId="14037"/>
    <cellStyle name="Percent 3 6 5 7 2" xfId="14038"/>
    <cellStyle name="Percent 3 6 5 7 2 2" xfId="14039"/>
    <cellStyle name="Percent 3 6 5 7 2 3" xfId="14040"/>
    <cellStyle name="Percent 3 6 5 7 3" xfId="14041"/>
    <cellStyle name="Percent 3 6 5 7 4" xfId="14042"/>
    <cellStyle name="Percent 3 6 5 8" xfId="14043"/>
    <cellStyle name="Percent 3 6 5 8 2" xfId="14044"/>
    <cellStyle name="Percent 3 6 5 8 2 2" xfId="14045"/>
    <cellStyle name="Percent 3 6 5 8 2 3" xfId="14046"/>
    <cellStyle name="Percent 3 6 5 8 3" xfId="14047"/>
    <cellStyle name="Percent 3 6 5 8 4" xfId="14048"/>
    <cellStyle name="Percent 3 6 5 9" xfId="14049"/>
    <cellStyle name="Percent 3 6 5 9 2" xfId="14050"/>
    <cellStyle name="Percent 3 6 5 9 2 2" xfId="14051"/>
    <cellStyle name="Percent 3 6 5 9 2 3" xfId="14052"/>
    <cellStyle name="Percent 3 6 5 9 3" xfId="14053"/>
    <cellStyle name="Percent 3 6 5 9 4" xfId="14054"/>
    <cellStyle name="Percent 3 6 6" xfId="14055"/>
    <cellStyle name="Percent 3 6 6 10" xfId="14056"/>
    <cellStyle name="Percent 3 6 6 10 2" xfId="14057"/>
    <cellStyle name="Percent 3 6 6 10 3" xfId="14058"/>
    <cellStyle name="Percent 3 6 6 11" xfId="14059"/>
    <cellStyle name="Percent 3 6 6 11 2" xfId="14060"/>
    <cellStyle name="Percent 3 6 6 11 3" xfId="14061"/>
    <cellStyle name="Percent 3 6 6 12" xfId="14062"/>
    <cellStyle name="Percent 3 6 6 12 2" xfId="14063"/>
    <cellStyle name="Percent 3 6 6 12 3" xfId="14064"/>
    <cellStyle name="Percent 3 6 6 13" xfId="14065"/>
    <cellStyle name="Percent 3 6 6 2" xfId="14066"/>
    <cellStyle name="Percent 3 6 6 2 2" xfId="14067"/>
    <cellStyle name="Percent 3 6 6 2 2 2" xfId="14068"/>
    <cellStyle name="Percent 3 6 6 2 2 2 2" xfId="14069"/>
    <cellStyle name="Percent 3 6 6 2 2 2 3" xfId="14070"/>
    <cellStyle name="Percent 3 6 6 2 2 3" xfId="14071"/>
    <cellStyle name="Percent 3 6 6 2 2 4" xfId="14072"/>
    <cellStyle name="Percent 3 6 6 2 3" xfId="14073"/>
    <cellStyle name="Percent 3 6 6 2 3 2" xfId="14074"/>
    <cellStyle name="Percent 3 6 6 2 3 2 2" xfId="14075"/>
    <cellStyle name="Percent 3 6 6 2 3 2 3" xfId="14076"/>
    <cellStyle name="Percent 3 6 6 2 3 3" xfId="14077"/>
    <cellStyle name="Percent 3 6 6 2 3 4" xfId="14078"/>
    <cellStyle name="Percent 3 6 6 2 4" xfId="14079"/>
    <cellStyle name="Percent 3 6 6 2 4 2" xfId="14080"/>
    <cellStyle name="Percent 3 6 6 2 4 3" xfId="14081"/>
    <cellStyle name="Percent 3 6 6 2 5" xfId="14082"/>
    <cellStyle name="Percent 3 6 6 2 5 2" xfId="14083"/>
    <cellStyle name="Percent 3 6 6 2 5 3" xfId="14084"/>
    <cellStyle name="Percent 3 6 6 2 6" xfId="14085"/>
    <cellStyle name="Percent 3 6 6 2 7" xfId="14086"/>
    <cellStyle name="Percent 3 6 6 3" xfId="14087"/>
    <cellStyle name="Percent 3 6 6 3 2" xfId="14088"/>
    <cellStyle name="Percent 3 6 6 3 2 2" xfId="14089"/>
    <cellStyle name="Percent 3 6 6 3 2 2 2" xfId="14090"/>
    <cellStyle name="Percent 3 6 6 3 2 2 3" xfId="14091"/>
    <cellStyle name="Percent 3 6 6 3 2 3" xfId="14092"/>
    <cellStyle name="Percent 3 6 6 3 2 4" xfId="14093"/>
    <cellStyle name="Percent 3 6 6 3 3" xfId="14094"/>
    <cellStyle name="Percent 3 6 6 3 3 2" xfId="14095"/>
    <cellStyle name="Percent 3 6 6 3 3 2 2" xfId="14096"/>
    <cellStyle name="Percent 3 6 6 3 3 2 3" xfId="14097"/>
    <cellStyle name="Percent 3 6 6 3 3 3" xfId="14098"/>
    <cellStyle name="Percent 3 6 6 3 3 4" xfId="14099"/>
    <cellStyle name="Percent 3 6 6 3 4" xfId="14100"/>
    <cellStyle name="Percent 3 6 6 3 4 2" xfId="14101"/>
    <cellStyle name="Percent 3 6 6 3 4 3" xfId="14102"/>
    <cellStyle name="Percent 3 6 6 3 5" xfId="14103"/>
    <cellStyle name="Percent 3 6 6 3 6" xfId="14104"/>
    <cellStyle name="Percent 3 6 6 4" xfId="14105"/>
    <cellStyle name="Percent 3 6 6 4 2" xfId="14106"/>
    <cellStyle name="Percent 3 6 6 4 2 2" xfId="14107"/>
    <cellStyle name="Percent 3 6 6 4 2 2 2" xfId="14108"/>
    <cellStyle name="Percent 3 6 6 4 2 2 3" xfId="14109"/>
    <cellStyle name="Percent 3 6 6 4 2 3" xfId="14110"/>
    <cellStyle name="Percent 3 6 6 4 2 4" xfId="14111"/>
    <cellStyle name="Percent 3 6 6 4 3" xfId="14112"/>
    <cellStyle name="Percent 3 6 6 4 3 2" xfId="14113"/>
    <cellStyle name="Percent 3 6 6 4 3 2 2" xfId="14114"/>
    <cellStyle name="Percent 3 6 6 4 3 2 3" xfId="14115"/>
    <cellStyle name="Percent 3 6 6 4 3 3" xfId="14116"/>
    <cellStyle name="Percent 3 6 6 4 3 4" xfId="14117"/>
    <cellStyle name="Percent 3 6 6 4 4" xfId="14118"/>
    <cellStyle name="Percent 3 6 6 4 4 2" xfId="14119"/>
    <cellStyle name="Percent 3 6 6 4 4 3" xfId="14120"/>
    <cellStyle name="Percent 3 6 6 4 5" xfId="14121"/>
    <cellStyle name="Percent 3 6 6 4 6" xfId="14122"/>
    <cellStyle name="Percent 3 6 6 5" xfId="14123"/>
    <cellStyle name="Percent 3 6 6 5 2" xfId="14124"/>
    <cellStyle name="Percent 3 6 6 5 2 2" xfId="14125"/>
    <cellStyle name="Percent 3 6 6 5 2 2 2" xfId="14126"/>
    <cellStyle name="Percent 3 6 6 5 2 2 3" xfId="14127"/>
    <cellStyle name="Percent 3 6 6 5 2 3" xfId="14128"/>
    <cellStyle name="Percent 3 6 6 5 2 4" xfId="14129"/>
    <cellStyle name="Percent 3 6 6 5 3" xfId="14130"/>
    <cellStyle name="Percent 3 6 6 5 3 2" xfId="14131"/>
    <cellStyle name="Percent 3 6 6 5 3 2 2" xfId="14132"/>
    <cellStyle name="Percent 3 6 6 5 3 2 3" xfId="14133"/>
    <cellStyle name="Percent 3 6 6 5 3 3" xfId="14134"/>
    <cellStyle name="Percent 3 6 6 5 3 4" xfId="14135"/>
    <cellStyle name="Percent 3 6 6 5 4" xfId="14136"/>
    <cellStyle name="Percent 3 6 6 5 4 2" xfId="14137"/>
    <cellStyle name="Percent 3 6 6 5 4 2 2" xfId="14138"/>
    <cellStyle name="Percent 3 6 6 5 4 2 3" xfId="14139"/>
    <cellStyle name="Percent 3 6 6 5 4 3" xfId="14140"/>
    <cellStyle name="Percent 3 6 6 5 4 4" xfId="14141"/>
    <cellStyle name="Percent 3 6 6 5 5" xfId="14142"/>
    <cellStyle name="Percent 3 6 6 5 5 2" xfId="14143"/>
    <cellStyle name="Percent 3 6 6 5 5 3" xfId="14144"/>
    <cellStyle name="Percent 3 6 6 5 6" xfId="14145"/>
    <cellStyle name="Percent 3 6 6 5 7" xfId="14146"/>
    <cellStyle name="Percent 3 6 6 6" xfId="14147"/>
    <cellStyle name="Percent 3 6 6 6 2" xfId="14148"/>
    <cellStyle name="Percent 3 6 6 6 2 2" xfId="14149"/>
    <cellStyle name="Percent 3 6 6 6 2 2 2" xfId="14150"/>
    <cellStyle name="Percent 3 6 6 6 2 2 3" xfId="14151"/>
    <cellStyle name="Percent 3 6 6 6 2 3" xfId="14152"/>
    <cellStyle name="Percent 3 6 6 6 2 4" xfId="14153"/>
    <cellStyle name="Percent 3 6 6 6 3" xfId="14154"/>
    <cellStyle name="Percent 3 6 6 6 3 2" xfId="14155"/>
    <cellStyle name="Percent 3 6 6 6 3 2 2" xfId="14156"/>
    <cellStyle name="Percent 3 6 6 6 3 2 3" xfId="14157"/>
    <cellStyle name="Percent 3 6 6 6 3 3" xfId="14158"/>
    <cellStyle name="Percent 3 6 6 6 3 4" xfId="14159"/>
    <cellStyle name="Percent 3 6 6 6 4" xfId="14160"/>
    <cellStyle name="Percent 3 6 6 6 4 2" xfId="14161"/>
    <cellStyle name="Percent 3 6 6 6 4 3" xfId="14162"/>
    <cellStyle name="Percent 3 6 6 6 5" xfId="14163"/>
    <cellStyle name="Percent 3 6 6 6 6" xfId="14164"/>
    <cellStyle name="Percent 3 6 6 7" xfId="14165"/>
    <cellStyle name="Percent 3 6 6 7 2" xfId="14166"/>
    <cellStyle name="Percent 3 6 6 7 2 2" xfId="14167"/>
    <cellStyle name="Percent 3 6 6 7 2 3" xfId="14168"/>
    <cellStyle name="Percent 3 6 6 7 3" xfId="14169"/>
    <cellStyle name="Percent 3 6 6 7 4" xfId="14170"/>
    <cellStyle name="Percent 3 6 6 8" xfId="14171"/>
    <cellStyle name="Percent 3 6 6 8 2" xfId="14172"/>
    <cellStyle name="Percent 3 6 6 8 2 2" xfId="14173"/>
    <cellStyle name="Percent 3 6 6 8 2 3" xfId="14174"/>
    <cellStyle name="Percent 3 6 6 8 3" xfId="14175"/>
    <cellStyle name="Percent 3 6 6 8 4" xfId="14176"/>
    <cellStyle name="Percent 3 6 6 9" xfId="14177"/>
    <cellStyle name="Percent 3 6 6 9 2" xfId="14178"/>
    <cellStyle name="Percent 3 6 6 9 2 2" xfId="14179"/>
    <cellStyle name="Percent 3 6 6 9 2 3" xfId="14180"/>
    <cellStyle name="Percent 3 6 6 9 3" xfId="14181"/>
    <cellStyle name="Percent 3 6 6 9 4" xfId="14182"/>
    <cellStyle name="Percent 3 6 7" xfId="14183"/>
    <cellStyle name="Percent 3 6 7 10" xfId="14184"/>
    <cellStyle name="Percent 3 6 7 10 2" xfId="14185"/>
    <cellStyle name="Percent 3 6 7 10 3" xfId="14186"/>
    <cellStyle name="Percent 3 6 7 11" xfId="14187"/>
    <cellStyle name="Percent 3 6 7 11 2" xfId="14188"/>
    <cellStyle name="Percent 3 6 7 11 3" xfId="14189"/>
    <cellStyle name="Percent 3 6 7 12" xfId="14190"/>
    <cellStyle name="Percent 3 6 7 12 2" xfId="14191"/>
    <cellStyle name="Percent 3 6 7 12 3" xfId="14192"/>
    <cellStyle name="Percent 3 6 7 13" xfId="14193"/>
    <cellStyle name="Percent 3 6 7 2" xfId="14194"/>
    <cellStyle name="Percent 3 6 7 2 2" xfId="14195"/>
    <cellStyle name="Percent 3 6 7 2 2 2" xfId="14196"/>
    <cellStyle name="Percent 3 6 7 2 2 2 2" xfId="14197"/>
    <cellStyle name="Percent 3 6 7 2 2 2 3" xfId="14198"/>
    <cellStyle name="Percent 3 6 7 2 2 3" xfId="14199"/>
    <cellStyle name="Percent 3 6 7 2 2 4" xfId="14200"/>
    <cellStyle name="Percent 3 6 7 2 3" xfId="14201"/>
    <cellStyle name="Percent 3 6 7 2 3 2" xfId="14202"/>
    <cellStyle name="Percent 3 6 7 2 3 2 2" xfId="14203"/>
    <cellStyle name="Percent 3 6 7 2 3 2 3" xfId="14204"/>
    <cellStyle name="Percent 3 6 7 2 3 3" xfId="14205"/>
    <cellStyle name="Percent 3 6 7 2 3 4" xfId="14206"/>
    <cellStyle name="Percent 3 6 7 2 4" xfId="14207"/>
    <cellStyle name="Percent 3 6 7 2 4 2" xfId="14208"/>
    <cellStyle name="Percent 3 6 7 2 4 3" xfId="14209"/>
    <cellStyle name="Percent 3 6 7 2 5" xfId="14210"/>
    <cellStyle name="Percent 3 6 7 2 5 2" xfId="14211"/>
    <cellStyle name="Percent 3 6 7 2 5 3" xfId="14212"/>
    <cellStyle name="Percent 3 6 7 2 6" xfId="14213"/>
    <cellStyle name="Percent 3 6 7 2 7" xfId="14214"/>
    <cellStyle name="Percent 3 6 7 3" xfId="14215"/>
    <cellStyle name="Percent 3 6 7 3 2" xfId="14216"/>
    <cellStyle name="Percent 3 6 7 3 2 2" xfId="14217"/>
    <cellStyle name="Percent 3 6 7 3 2 2 2" xfId="14218"/>
    <cellStyle name="Percent 3 6 7 3 2 2 3" xfId="14219"/>
    <cellStyle name="Percent 3 6 7 3 2 3" xfId="14220"/>
    <cellStyle name="Percent 3 6 7 3 2 4" xfId="14221"/>
    <cellStyle name="Percent 3 6 7 3 3" xfId="14222"/>
    <cellStyle name="Percent 3 6 7 3 3 2" xfId="14223"/>
    <cellStyle name="Percent 3 6 7 3 3 2 2" xfId="14224"/>
    <cellStyle name="Percent 3 6 7 3 3 2 3" xfId="14225"/>
    <cellStyle name="Percent 3 6 7 3 3 3" xfId="14226"/>
    <cellStyle name="Percent 3 6 7 3 3 4" xfId="14227"/>
    <cellStyle name="Percent 3 6 7 3 4" xfId="14228"/>
    <cellStyle name="Percent 3 6 7 3 4 2" xfId="14229"/>
    <cellStyle name="Percent 3 6 7 3 4 3" xfId="14230"/>
    <cellStyle name="Percent 3 6 7 3 5" xfId="14231"/>
    <cellStyle name="Percent 3 6 7 3 6" xfId="14232"/>
    <cellStyle name="Percent 3 6 7 4" xfId="14233"/>
    <cellStyle name="Percent 3 6 7 4 2" xfId="14234"/>
    <cellStyle name="Percent 3 6 7 4 2 2" xfId="14235"/>
    <cellStyle name="Percent 3 6 7 4 2 2 2" xfId="14236"/>
    <cellStyle name="Percent 3 6 7 4 2 2 3" xfId="14237"/>
    <cellStyle name="Percent 3 6 7 4 2 3" xfId="14238"/>
    <cellStyle name="Percent 3 6 7 4 2 4" xfId="14239"/>
    <cellStyle name="Percent 3 6 7 4 3" xfId="14240"/>
    <cellStyle name="Percent 3 6 7 4 3 2" xfId="14241"/>
    <cellStyle name="Percent 3 6 7 4 3 2 2" xfId="14242"/>
    <cellStyle name="Percent 3 6 7 4 3 2 3" xfId="14243"/>
    <cellStyle name="Percent 3 6 7 4 3 3" xfId="14244"/>
    <cellStyle name="Percent 3 6 7 4 3 4" xfId="14245"/>
    <cellStyle name="Percent 3 6 7 4 4" xfId="14246"/>
    <cellStyle name="Percent 3 6 7 4 4 2" xfId="14247"/>
    <cellStyle name="Percent 3 6 7 4 4 3" xfId="14248"/>
    <cellStyle name="Percent 3 6 7 4 5" xfId="14249"/>
    <cellStyle name="Percent 3 6 7 4 6" xfId="14250"/>
    <cellStyle name="Percent 3 6 7 5" xfId="14251"/>
    <cellStyle name="Percent 3 6 7 5 2" xfId="14252"/>
    <cellStyle name="Percent 3 6 7 5 2 2" xfId="14253"/>
    <cellStyle name="Percent 3 6 7 5 2 2 2" xfId="14254"/>
    <cellStyle name="Percent 3 6 7 5 2 2 3" xfId="14255"/>
    <cellStyle name="Percent 3 6 7 5 2 3" xfId="14256"/>
    <cellStyle name="Percent 3 6 7 5 2 4" xfId="14257"/>
    <cellStyle name="Percent 3 6 7 5 3" xfId="14258"/>
    <cellStyle name="Percent 3 6 7 5 3 2" xfId="14259"/>
    <cellStyle name="Percent 3 6 7 5 3 2 2" xfId="14260"/>
    <cellStyle name="Percent 3 6 7 5 3 2 3" xfId="14261"/>
    <cellStyle name="Percent 3 6 7 5 3 3" xfId="14262"/>
    <cellStyle name="Percent 3 6 7 5 3 4" xfId="14263"/>
    <cellStyle name="Percent 3 6 7 5 4" xfId="14264"/>
    <cellStyle name="Percent 3 6 7 5 4 2" xfId="14265"/>
    <cellStyle name="Percent 3 6 7 5 4 2 2" xfId="14266"/>
    <cellStyle name="Percent 3 6 7 5 4 2 3" xfId="14267"/>
    <cellStyle name="Percent 3 6 7 5 4 3" xfId="14268"/>
    <cellStyle name="Percent 3 6 7 5 4 4" xfId="14269"/>
    <cellStyle name="Percent 3 6 7 5 5" xfId="14270"/>
    <cellStyle name="Percent 3 6 7 5 5 2" xfId="14271"/>
    <cellStyle name="Percent 3 6 7 5 5 3" xfId="14272"/>
    <cellStyle name="Percent 3 6 7 5 6" xfId="14273"/>
    <cellStyle name="Percent 3 6 7 5 7" xfId="14274"/>
    <cellStyle name="Percent 3 6 7 6" xfId="14275"/>
    <cellStyle name="Percent 3 6 7 6 2" xfId="14276"/>
    <cellStyle name="Percent 3 6 7 6 2 2" xfId="14277"/>
    <cellStyle name="Percent 3 6 7 6 2 2 2" xfId="14278"/>
    <cellStyle name="Percent 3 6 7 6 2 2 3" xfId="14279"/>
    <cellStyle name="Percent 3 6 7 6 2 3" xfId="14280"/>
    <cellStyle name="Percent 3 6 7 6 2 4" xfId="14281"/>
    <cellStyle name="Percent 3 6 7 6 3" xfId="14282"/>
    <cellStyle name="Percent 3 6 7 6 3 2" xfId="14283"/>
    <cellStyle name="Percent 3 6 7 6 3 2 2" xfId="14284"/>
    <cellStyle name="Percent 3 6 7 6 3 2 3" xfId="14285"/>
    <cellStyle name="Percent 3 6 7 6 3 3" xfId="14286"/>
    <cellStyle name="Percent 3 6 7 6 3 4" xfId="14287"/>
    <cellStyle name="Percent 3 6 7 6 4" xfId="14288"/>
    <cellStyle name="Percent 3 6 7 6 4 2" xfId="14289"/>
    <cellStyle name="Percent 3 6 7 6 4 3" xfId="14290"/>
    <cellStyle name="Percent 3 6 7 6 5" xfId="14291"/>
    <cellStyle name="Percent 3 6 7 6 6" xfId="14292"/>
    <cellStyle name="Percent 3 6 7 7" xfId="14293"/>
    <cellStyle name="Percent 3 6 7 7 2" xfId="14294"/>
    <cellStyle name="Percent 3 6 7 7 2 2" xfId="14295"/>
    <cellStyle name="Percent 3 6 7 7 2 3" xfId="14296"/>
    <cellStyle name="Percent 3 6 7 7 3" xfId="14297"/>
    <cellStyle name="Percent 3 6 7 7 4" xfId="14298"/>
    <cellStyle name="Percent 3 6 7 8" xfId="14299"/>
    <cellStyle name="Percent 3 6 7 8 2" xfId="14300"/>
    <cellStyle name="Percent 3 6 7 8 2 2" xfId="14301"/>
    <cellStyle name="Percent 3 6 7 8 2 3" xfId="14302"/>
    <cellStyle name="Percent 3 6 7 8 3" xfId="14303"/>
    <cellStyle name="Percent 3 6 7 8 4" xfId="14304"/>
    <cellStyle name="Percent 3 6 7 9" xfId="14305"/>
    <cellStyle name="Percent 3 6 7 9 2" xfId="14306"/>
    <cellStyle name="Percent 3 6 7 9 2 2" xfId="14307"/>
    <cellStyle name="Percent 3 6 7 9 2 3" xfId="14308"/>
    <cellStyle name="Percent 3 6 7 9 3" xfId="14309"/>
    <cellStyle name="Percent 3 6 7 9 4" xfId="14310"/>
    <cellStyle name="Percent 3 6 8" xfId="14311"/>
    <cellStyle name="Percent 3 6 8 10" xfId="14312"/>
    <cellStyle name="Percent 3 6 8 10 2" xfId="14313"/>
    <cellStyle name="Percent 3 6 8 10 3" xfId="14314"/>
    <cellStyle name="Percent 3 6 8 11" xfId="14315"/>
    <cellStyle name="Percent 3 6 8 11 2" xfId="14316"/>
    <cellStyle name="Percent 3 6 8 11 3" xfId="14317"/>
    <cellStyle name="Percent 3 6 8 12" xfId="14318"/>
    <cellStyle name="Percent 3 6 8 12 2" xfId="14319"/>
    <cellStyle name="Percent 3 6 8 12 3" xfId="14320"/>
    <cellStyle name="Percent 3 6 8 13" xfId="14321"/>
    <cellStyle name="Percent 3 6 8 2" xfId="14322"/>
    <cellStyle name="Percent 3 6 8 2 2" xfId="14323"/>
    <cellStyle name="Percent 3 6 8 2 2 2" xfId="14324"/>
    <cellStyle name="Percent 3 6 8 2 2 2 2" xfId="14325"/>
    <cellStyle name="Percent 3 6 8 2 2 2 3" xfId="14326"/>
    <cellStyle name="Percent 3 6 8 2 2 3" xfId="14327"/>
    <cellStyle name="Percent 3 6 8 2 2 4" xfId="14328"/>
    <cellStyle name="Percent 3 6 8 2 3" xfId="14329"/>
    <cellStyle name="Percent 3 6 8 2 3 2" xfId="14330"/>
    <cellStyle name="Percent 3 6 8 2 3 2 2" xfId="14331"/>
    <cellStyle name="Percent 3 6 8 2 3 2 3" xfId="14332"/>
    <cellStyle name="Percent 3 6 8 2 3 3" xfId="14333"/>
    <cellStyle name="Percent 3 6 8 2 3 4" xfId="14334"/>
    <cellStyle name="Percent 3 6 8 2 4" xfId="14335"/>
    <cellStyle name="Percent 3 6 8 2 4 2" xfId="14336"/>
    <cellStyle name="Percent 3 6 8 2 4 3" xfId="14337"/>
    <cellStyle name="Percent 3 6 8 2 5" xfId="14338"/>
    <cellStyle name="Percent 3 6 8 2 5 2" xfId="14339"/>
    <cellStyle name="Percent 3 6 8 2 5 3" xfId="14340"/>
    <cellStyle name="Percent 3 6 8 2 6" xfId="14341"/>
    <cellStyle name="Percent 3 6 8 2 7" xfId="14342"/>
    <cellStyle name="Percent 3 6 8 3" xfId="14343"/>
    <cellStyle name="Percent 3 6 8 3 2" xfId="14344"/>
    <cellStyle name="Percent 3 6 8 3 2 2" xfId="14345"/>
    <cellStyle name="Percent 3 6 8 3 2 2 2" xfId="14346"/>
    <cellStyle name="Percent 3 6 8 3 2 2 3" xfId="14347"/>
    <cellStyle name="Percent 3 6 8 3 2 3" xfId="14348"/>
    <cellStyle name="Percent 3 6 8 3 2 4" xfId="14349"/>
    <cellStyle name="Percent 3 6 8 3 3" xfId="14350"/>
    <cellStyle name="Percent 3 6 8 3 3 2" xfId="14351"/>
    <cellStyle name="Percent 3 6 8 3 3 2 2" xfId="14352"/>
    <cellStyle name="Percent 3 6 8 3 3 2 3" xfId="14353"/>
    <cellStyle name="Percent 3 6 8 3 3 3" xfId="14354"/>
    <cellStyle name="Percent 3 6 8 3 3 4" xfId="14355"/>
    <cellStyle name="Percent 3 6 8 3 4" xfId="14356"/>
    <cellStyle name="Percent 3 6 8 3 4 2" xfId="14357"/>
    <cellStyle name="Percent 3 6 8 3 4 3" xfId="14358"/>
    <cellStyle name="Percent 3 6 8 3 5" xfId="14359"/>
    <cellStyle name="Percent 3 6 8 3 6" xfId="14360"/>
    <cellStyle name="Percent 3 6 8 4" xfId="14361"/>
    <cellStyle name="Percent 3 6 8 4 2" xfId="14362"/>
    <cellStyle name="Percent 3 6 8 4 2 2" xfId="14363"/>
    <cellStyle name="Percent 3 6 8 4 2 2 2" xfId="14364"/>
    <cellStyle name="Percent 3 6 8 4 2 2 3" xfId="14365"/>
    <cellStyle name="Percent 3 6 8 4 2 3" xfId="14366"/>
    <cellStyle name="Percent 3 6 8 4 2 4" xfId="14367"/>
    <cellStyle name="Percent 3 6 8 4 3" xfId="14368"/>
    <cellStyle name="Percent 3 6 8 4 3 2" xfId="14369"/>
    <cellStyle name="Percent 3 6 8 4 3 2 2" xfId="14370"/>
    <cellStyle name="Percent 3 6 8 4 3 2 3" xfId="14371"/>
    <cellStyle name="Percent 3 6 8 4 3 3" xfId="14372"/>
    <cellStyle name="Percent 3 6 8 4 3 4" xfId="14373"/>
    <cellStyle name="Percent 3 6 8 4 4" xfId="14374"/>
    <cellStyle name="Percent 3 6 8 4 4 2" xfId="14375"/>
    <cellStyle name="Percent 3 6 8 4 4 3" xfId="14376"/>
    <cellStyle name="Percent 3 6 8 4 5" xfId="14377"/>
    <cellStyle name="Percent 3 6 8 4 6" xfId="14378"/>
    <cellStyle name="Percent 3 6 8 5" xfId="14379"/>
    <cellStyle name="Percent 3 6 8 5 2" xfId="14380"/>
    <cellStyle name="Percent 3 6 8 5 2 2" xfId="14381"/>
    <cellStyle name="Percent 3 6 8 5 2 2 2" xfId="14382"/>
    <cellStyle name="Percent 3 6 8 5 2 2 3" xfId="14383"/>
    <cellStyle name="Percent 3 6 8 5 2 3" xfId="14384"/>
    <cellStyle name="Percent 3 6 8 5 2 4" xfId="14385"/>
    <cellStyle name="Percent 3 6 8 5 3" xfId="14386"/>
    <cellStyle name="Percent 3 6 8 5 3 2" xfId="14387"/>
    <cellStyle name="Percent 3 6 8 5 3 2 2" xfId="14388"/>
    <cellStyle name="Percent 3 6 8 5 3 2 3" xfId="14389"/>
    <cellStyle name="Percent 3 6 8 5 3 3" xfId="14390"/>
    <cellStyle name="Percent 3 6 8 5 3 4" xfId="14391"/>
    <cellStyle name="Percent 3 6 8 5 4" xfId="14392"/>
    <cellStyle name="Percent 3 6 8 5 4 2" xfId="14393"/>
    <cellStyle name="Percent 3 6 8 5 4 2 2" xfId="14394"/>
    <cellStyle name="Percent 3 6 8 5 4 2 3" xfId="14395"/>
    <cellStyle name="Percent 3 6 8 5 4 3" xfId="14396"/>
    <cellStyle name="Percent 3 6 8 5 4 4" xfId="14397"/>
    <cellStyle name="Percent 3 6 8 5 5" xfId="14398"/>
    <cellStyle name="Percent 3 6 8 5 5 2" xfId="14399"/>
    <cellStyle name="Percent 3 6 8 5 5 3" xfId="14400"/>
    <cellStyle name="Percent 3 6 8 5 6" xfId="14401"/>
    <cellStyle name="Percent 3 6 8 5 7" xfId="14402"/>
    <cellStyle name="Percent 3 6 8 6" xfId="14403"/>
    <cellStyle name="Percent 3 6 8 6 2" xfId="14404"/>
    <cellStyle name="Percent 3 6 8 6 2 2" xfId="14405"/>
    <cellStyle name="Percent 3 6 8 6 2 2 2" xfId="14406"/>
    <cellStyle name="Percent 3 6 8 6 2 2 3" xfId="14407"/>
    <cellStyle name="Percent 3 6 8 6 2 3" xfId="14408"/>
    <cellStyle name="Percent 3 6 8 6 2 4" xfId="14409"/>
    <cellStyle name="Percent 3 6 8 6 3" xfId="14410"/>
    <cellStyle name="Percent 3 6 8 6 3 2" xfId="14411"/>
    <cellStyle name="Percent 3 6 8 6 3 2 2" xfId="14412"/>
    <cellStyle name="Percent 3 6 8 6 3 2 3" xfId="14413"/>
    <cellStyle name="Percent 3 6 8 6 3 3" xfId="14414"/>
    <cellStyle name="Percent 3 6 8 6 3 4" xfId="14415"/>
    <cellStyle name="Percent 3 6 8 6 4" xfId="14416"/>
    <cellStyle name="Percent 3 6 8 6 4 2" xfId="14417"/>
    <cellStyle name="Percent 3 6 8 6 4 3" xfId="14418"/>
    <cellStyle name="Percent 3 6 8 6 5" xfId="14419"/>
    <cellStyle name="Percent 3 6 8 6 6" xfId="14420"/>
    <cellStyle name="Percent 3 6 8 7" xfId="14421"/>
    <cellStyle name="Percent 3 6 8 7 2" xfId="14422"/>
    <cellStyle name="Percent 3 6 8 7 2 2" xfId="14423"/>
    <cellStyle name="Percent 3 6 8 7 2 3" xfId="14424"/>
    <cellStyle name="Percent 3 6 8 7 3" xfId="14425"/>
    <cellStyle name="Percent 3 6 8 7 4" xfId="14426"/>
    <cellStyle name="Percent 3 6 8 8" xfId="14427"/>
    <cellStyle name="Percent 3 6 8 8 2" xfId="14428"/>
    <cellStyle name="Percent 3 6 8 8 2 2" xfId="14429"/>
    <cellStyle name="Percent 3 6 8 8 2 3" xfId="14430"/>
    <cellStyle name="Percent 3 6 8 8 3" xfId="14431"/>
    <cellStyle name="Percent 3 6 8 8 4" xfId="14432"/>
    <cellStyle name="Percent 3 6 8 9" xfId="14433"/>
    <cellStyle name="Percent 3 6 8 9 2" xfId="14434"/>
    <cellStyle name="Percent 3 6 8 9 2 2" xfId="14435"/>
    <cellStyle name="Percent 3 6 8 9 2 3" xfId="14436"/>
    <cellStyle name="Percent 3 6 8 9 3" xfId="14437"/>
    <cellStyle name="Percent 3 6 8 9 4" xfId="14438"/>
    <cellStyle name="Percent 3 6 9" xfId="14439"/>
    <cellStyle name="Percent 3 6 9 10" xfId="14440"/>
    <cellStyle name="Percent 3 6 9 10 2" xfId="14441"/>
    <cellStyle name="Percent 3 6 9 10 3" xfId="14442"/>
    <cellStyle name="Percent 3 6 9 11" xfId="14443"/>
    <cellStyle name="Percent 3 6 9 11 2" xfId="14444"/>
    <cellStyle name="Percent 3 6 9 11 3" xfId="14445"/>
    <cellStyle name="Percent 3 6 9 12" xfId="14446"/>
    <cellStyle name="Percent 3 6 9 12 2" xfId="14447"/>
    <cellStyle name="Percent 3 6 9 12 3" xfId="14448"/>
    <cellStyle name="Percent 3 6 9 13" xfId="14449"/>
    <cellStyle name="Percent 3 6 9 2" xfId="14450"/>
    <cellStyle name="Percent 3 6 9 2 2" xfId="14451"/>
    <cellStyle name="Percent 3 6 9 2 2 2" xfId="14452"/>
    <cellStyle name="Percent 3 6 9 2 2 2 2" xfId="14453"/>
    <cellStyle name="Percent 3 6 9 2 2 2 3" xfId="14454"/>
    <cellStyle name="Percent 3 6 9 2 2 3" xfId="14455"/>
    <cellStyle name="Percent 3 6 9 2 2 4" xfId="14456"/>
    <cellStyle name="Percent 3 6 9 2 3" xfId="14457"/>
    <cellStyle name="Percent 3 6 9 2 3 2" xfId="14458"/>
    <cellStyle name="Percent 3 6 9 2 3 2 2" xfId="14459"/>
    <cellStyle name="Percent 3 6 9 2 3 2 3" xfId="14460"/>
    <cellStyle name="Percent 3 6 9 2 3 3" xfId="14461"/>
    <cellStyle name="Percent 3 6 9 2 3 4" xfId="14462"/>
    <cellStyle name="Percent 3 6 9 2 4" xfId="14463"/>
    <cellStyle name="Percent 3 6 9 2 4 2" xfId="14464"/>
    <cellStyle name="Percent 3 6 9 2 4 3" xfId="14465"/>
    <cellStyle name="Percent 3 6 9 2 5" xfId="14466"/>
    <cellStyle name="Percent 3 6 9 2 5 2" xfId="14467"/>
    <cellStyle name="Percent 3 6 9 2 5 3" xfId="14468"/>
    <cellStyle name="Percent 3 6 9 2 6" xfId="14469"/>
    <cellStyle name="Percent 3 6 9 2 7" xfId="14470"/>
    <cellStyle name="Percent 3 6 9 3" xfId="14471"/>
    <cellStyle name="Percent 3 6 9 3 2" xfId="14472"/>
    <cellStyle name="Percent 3 6 9 3 2 2" xfId="14473"/>
    <cellStyle name="Percent 3 6 9 3 2 2 2" xfId="14474"/>
    <cellStyle name="Percent 3 6 9 3 2 2 3" xfId="14475"/>
    <cellStyle name="Percent 3 6 9 3 2 3" xfId="14476"/>
    <cellStyle name="Percent 3 6 9 3 2 4" xfId="14477"/>
    <cellStyle name="Percent 3 6 9 3 3" xfId="14478"/>
    <cellStyle name="Percent 3 6 9 3 3 2" xfId="14479"/>
    <cellStyle name="Percent 3 6 9 3 3 2 2" xfId="14480"/>
    <cellStyle name="Percent 3 6 9 3 3 2 3" xfId="14481"/>
    <cellStyle name="Percent 3 6 9 3 3 3" xfId="14482"/>
    <cellStyle name="Percent 3 6 9 3 3 4" xfId="14483"/>
    <cellStyle name="Percent 3 6 9 3 4" xfId="14484"/>
    <cellStyle name="Percent 3 6 9 3 4 2" xfId="14485"/>
    <cellStyle name="Percent 3 6 9 3 4 3" xfId="14486"/>
    <cellStyle name="Percent 3 6 9 3 5" xfId="14487"/>
    <cellStyle name="Percent 3 6 9 3 6" xfId="14488"/>
    <cellStyle name="Percent 3 6 9 4" xfId="14489"/>
    <cellStyle name="Percent 3 6 9 4 2" xfId="14490"/>
    <cellStyle name="Percent 3 6 9 4 2 2" xfId="14491"/>
    <cellStyle name="Percent 3 6 9 4 2 2 2" xfId="14492"/>
    <cellStyle name="Percent 3 6 9 4 2 2 3" xfId="14493"/>
    <cellStyle name="Percent 3 6 9 4 2 3" xfId="14494"/>
    <cellStyle name="Percent 3 6 9 4 2 4" xfId="14495"/>
    <cellStyle name="Percent 3 6 9 4 3" xfId="14496"/>
    <cellStyle name="Percent 3 6 9 4 3 2" xfId="14497"/>
    <cellStyle name="Percent 3 6 9 4 3 2 2" xfId="14498"/>
    <cellStyle name="Percent 3 6 9 4 3 2 3" xfId="14499"/>
    <cellStyle name="Percent 3 6 9 4 3 3" xfId="14500"/>
    <cellStyle name="Percent 3 6 9 4 3 4" xfId="14501"/>
    <cellStyle name="Percent 3 6 9 4 4" xfId="14502"/>
    <cellStyle name="Percent 3 6 9 4 4 2" xfId="14503"/>
    <cellStyle name="Percent 3 6 9 4 4 3" xfId="14504"/>
    <cellStyle name="Percent 3 6 9 4 5" xfId="14505"/>
    <cellStyle name="Percent 3 6 9 4 6" xfId="14506"/>
    <cellStyle name="Percent 3 6 9 5" xfId="14507"/>
    <cellStyle name="Percent 3 6 9 5 2" xfId="14508"/>
    <cellStyle name="Percent 3 6 9 5 2 2" xfId="14509"/>
    <cellStyle name="Percent 3 6 9 5 2 2 2" xfId="14510"/>
    <cellStyle name="Percent 3 6 9 5 2 2 3" xfId="14511"/>
    <cellStyle name="Percent 3 6 9 5 2 3" xfId="14512"/>
    <cellStyle name="Percent 3 6 9 5 2 4" xfId="14513"/>
    <cellStyle name="Percent 3 6 9 5 3" xfId="14514"/>
    <cellStyle name="Percent 3 6 9 5 3 2" xfId="14515"/>
    <cellStyle name="Percent 3 6 9 5 3 2 2" xfId="14516"/>
    <cellStyle name="Percent 3 6 9 5 3 2 3" xfId="14517"/>
    <cellStyle name="Percent 3 6 9 5 3 3" xfId="14518"/>
    <cellStyle name="Percent 3 6 9 5 3 4" xfId="14519"/>
    <cellStyle name="Percent 3 6 9 5 4" xfId="14520"/>
    <cellStyle name="Percent 3 6 9 5 4 2" xfId="14521"/>
    <cellStyle name="Percent 3 6 9 5 4 2 2" xfId="14522"/>
    <cellStyle name="Percent 3 6 9 5 4 2 3" xfId="14523"/>
    <cellStyle name="Percent 3 6 9 5 4 3" xfId="14524"/>
    <cellStyle name="Percent 3 6 9 5 4 4" xfId="14525"/>
    <cellStyle name="Percent 3 6 9 5 5" xfId="14526"/>
    <cellStyle name="Percent 3 6 9 5 5 2" xfId="14527"/>
    <cellStyle name="Percent 3 6 9 5 5 3" xfId="14528"/>
    <cellStyle name="Percent 3 6 9 5 6" xfId="14529"/>
    <cellStyle name="Percent 3 6 9 5 7" xfId="14530"/>
    <cellStyle name="Percent 3 6 9 6" xfId="14531"/>
    <cellStyle name="Percent 3 6 9 6 2" xfId="14532"/>
    <cellStyle name="Percent 3 6 9 6 2 2" xfId="14533"/>
    <cellStyle name="Percent 3 6 9 6 2 2 2" xfId="14534"/>
    <cellStyle name="Percent 3 6 9 6 2 2 3" xfId="14535"/>
    <cellStyle name="Percent 3 6 9 6 2 3" xfId="14536"/>
    <cellStyle name="Percent 3 6 9 6 2 4" xfId="14537"/>
    <cellStyle name="Percent 3 6 9 6 3" xfId="14538"/>
    <cellStyle name="Percent 3 6 9 6 3 2" xfId="14539"/>
    <cellStyle name="Percent 3 6 9 6 3 2 2" xfId="14540"/>
    <cellStyle name="Percent 3 6 9 6 3 2 3" xfId="14541"/>
    <cellStyle name="Percent 3 6 9 6 3 3" xfId="14542"/>
    <cellStyle name="Percent 3 6 9 6 3 4" xfId="14543"/>
    <cellStyle name="Percent 3 6 9 6 4" xfId="14544"/>
    <cellStyle name="Percent 3 6 9 6 4 2" xfId="14545"/>
    <cellStyle name="Percent 3 6 9 6 4 3" xfId="14546"/>
    <cellStyle name="Percent 3 6 9 6 5" xfId="14547"/>
    <cellStyle name="Percent 3 6 9 6 6" xfId="14548"/>
    <cellStyle name="Percent 3 6 9 7" xfId="14549"/>
    <cellStyle name="Percent 3 6 9 7 2" xfId="14550"/>
    <cellStyle name="Percent 3 6 9 7 2 2" xfId="14551"/>
    <cellStyle name="Percent 3 6 9 7 2 3" xfId="14552"/>
    <cellStyle name="Percent 3 6 9 7 3" xfId="14553"/>
    <cellStyle name="Percent 3 6 9 7 4" xfId="14554"/>
    <cellStyle name="Percent 3 6 9 8" xfId="14555"/>
    <cellStyle name="Percent 3 6 9 8 2" xfId="14556"/>
    <cellStyle name="Percent 3 6 9 8 2 2" xfId="14557"/>
    <cellStyle name="Percent 3 6 9 8 2 3" xfId="14558"/>
    <cellStyle name="Percent 3 6 9 8 3" xfId="14559"/>
    <cellStyle name="Percent 3 6 9 8 4" xfId="14560"/>
    <cellStyle name="Percent 3 6 9 9" xfId="14561"/>
    <cellStyle name="Percent 3 6 9 9 2" xfId="14562"/>
    <cellStyle name="Percent 3 6 9 9 2 2" xfId="14563"/>
    <cellStyle name="Percent 3 6 9 9 2 3" xfId="14564"/>
    <cellStyle name="Percent 3 6 9 9 3" xfId="14565"/>
    <cellStyle name="Percent 3 6 9 9 4" xfId="14566"/>
    <cellStyle name="Percent 3 7" xfId="14567"/>
    <cellStyle name="Percent 3 7 10" xfId="14568"/>
    <cellStyle name="Percent 3 7 10 10" xfId="14569"/>
    <cellStyle name="Percent 3 7 10 10 2" xfId="14570"/>
    <cellStyle name="Percent 3 7 10 10 3" xfId="14571"/>
    <cellStyle name="Percent 3 7 10 11" xfId="14572"/>
    <cellStyle name="Percent 3 7 10 11 2" xfId="14573"/>
    <cellStyle name="Percent 3 7 10 11 3" xfId="14574"/>
    <cellStyle name="Percent 3 7 10 12" xfId="14575"/>
    <cellStyle name="Percent 3 7 10 12 2" xfId="14576"/>
    <cellStyle name="Percent 3 7 10 12 3" xfId="14577"/>
    <cellStyle name="Percent 3 7 10 13" xfId="14578"/>
    <cellStyle name="Percent 3 7 10 2" xfId="14579"/>
    <cellStyle name="Percent 3 7 10 2 2" xfId="14580"/>
    <cellStyle name="Percent 3 7 10 2 2 2" xfId="14581"/>
    <cellStyle name="Percent 3 7 10 2 2 2 2" xfId="14582"/>
    <cellStyle name="Percent 3 7 10 2 2 2 3" xfId="14583"/>
    <cellStyle name="Percent 3 7 10 2 2 3" xfId="14584"/>
    <cellStyle name="Percent 3 7 10 2 2 4" xfId="14585"/>
    <cellStyle name="Percent 3 7 10 2 3" xfId="14586"/>
    <cellStyle name="Percent 3 7 10 2 3 2" xfId="14587"/>
    <cellStyle name="Percent 3 7 10 2 3 2 2" xfId="14588"/>
    <cellStyle name="Percent 3 7 10 2 3 2 3" xfId="14589"/>
    <cellStyle name="Percent 3 7 10 2 3 3" xfId="14590"/>
    <cellStyle name="Percent 3 7 10 2 3 4" xfId="14591"/>
    <cellStyle name="Percent 3 7 10 2 4" xfId="14592"/>
    <cellStyle name="Percent 3 7 10 2 4 2" xfId="14593"/>
    <cellStyle name="Percent 3 7 10 2 4 3" xfId="14594"/>
    <cellStyle name="Percent 3 7 10 2 5" xfId="14595"/>
    <cellStyle name="Percent 3 7 10 2 5 2" xfId="14596"/>
    <cellStyle name="Percent 3 7 10 2 5 3" xfId="14597"/>
    <cellStyle name="Percent 3 7 10 2 6" xfId="14598"/>
    <cellStyle name="Percent 3 7 10 2 7" xfId="14599"/>
    <cellStyle name="Percent 3 7 10 3" xfId="14600"/>
    <cellStyle name="Percent 3 7 10 3 2" xfId="14601"/>
    <cellStyle name="Percent 3 7 10 3 2 2" xfId="14602"/>
    <cellStyle name="Percent 3 7 10 3 2 2 2" xfId="14603"/>
    <cellStyle name="Percent 3 7 10 3 2 2 3" xfId="14604"/>
    <cellStyle name="Percent 3 7 10 3 2 3" xfId="14605"/>
    <cellStyle name="Percent 3 7 10 3 2 4" xfId="14606"/>
    <cellStyle name="Percent 3 7 10 3 3" xfId="14607"/>
    <cellStyle name="Percent 3 7 10 3 3 2" xfId="14608"/>
    <cellStyle name="Percent 3 7 10 3 3 2 2" xfId="14609"/>
    <cellStyle name="Percent 3 7 10 3 3 2 3" xfId="14610"/>
    <cellStyle name="Percent 3 7 10 3 3 3" xfId="14611"/>
    <cellStyle name="Percent 3 7 10 3 3 4" xfId="14612"/>
    <cellStyle name="Percent 3 7 10 3 4" xfId="14613"/>
    <cellStyle name="Percent 3 7 10 3 4 2" xfId="14614"/>
    <cellStyle name="Percent 3 7 10 3 4 3" xfId="14615"/>
    <cellStyle name="Percent 3 7 10 3 5" xfId="14616"/>
    <cellStyle name="Percent 3 7 10 3 6" xfId="14617"/>
    <cellStyle name="Percent 3 7 10 4" xfId="14618"/>
    <cellStyle name="Percent 3 7 10 4 2" xfId="14619"/>
    <cellStyle name="Percent 3 7 10 4 2 2" xfId="14620"/>
    <cellStyle name="Percent 3 7 10 4 2 2 2" xfId="14621"/>
    <cellStyle name="Percent 3 7 10 4 2 2 3" xfId="14622"/>
    <cellStyle name="Percent 3 7 10 4 2 3" xfId="14623"/>
    <cellStyle name="Percent 3 7 10 4 2 4" xfId="14624"/>
    <cellStyle name="Percent 3 7 10 4 3" xfId="14625"/>
    <cellStyle name="Percent 3 7 10 4 3 2" xfId="14626"/>
    <cellStyle name="Percent 3 7 10 4 3 2 2" xfId="14627"/>
    <cellStyle name="Percent 3 7 10 4 3 2 3" xfId="14628"/>
    <cellStyle name="Percent 3 7 10 4 3 3" xfId="14629"/>
    <cellStyle name="Percent 3 7 10 4 3 4" xfId="14630"/>
    <cellStyle name="Percent 3 7 10 4 4" xfId="14631"/>
    <cellStyle name="Percent 3 7 10 4 4 2" xfId="14632"/>
    <cellStyle name="Percent 3 7 10 4 4 3" xfId="14633"/>
    <cellStyle name="Percent 3 7 10 4 5" xfId="14634"/>
    <cellStyle name="Percent 3 7 10 4 6" xfId="14635"/>
    <cellStyle name="Percent 3 7 10 5" xfId="14636"/>
    <cellStyle name="Percent 3 7 10 5 2" xfId="14637"/>
    <cellStyle name="Percent 3 7 10 5 2 2" xfId="14638"/>
    <cellStyle name="Percent 3 7 10 5 2 2 2" xfId="14639"/>
    <cellStyle name="Percent 3 7 10 5 2 2 3" xfId="14640"/>
    <cellStyle name="Percent 3 7 10 5 2 3" xfId="14641"/>
    <cellStyle name="Percent 3 7 10 5 2 4" xfId="14642"/>
    <cellStyle name="Percent 3 7 10 5 3" xfId="14643"/>
    <cellStyle name="Percent 3 7 10 5 3 2" xfId="14644"/>
    <cellStyle name="Percent 3 7 10 5 3 2 2" xfId="14645"/>
    <cellStyle name="Percent 3 7 10 5 3 2 3" xfId="14646"/>
    <cellStyle name="Percent 3 7 10 5 3 3" xfId="14647"/>
    <cellStyle name="Percent 3 7 10 5 3 4" xfId="14648"/>
    <cellStyle name="Percent 3 7 10 5 4" xfId="14649"/>
    <cellStyle name="Percent 3 7 10 5 4 2" xfId="14650"/>
    <cellStyle name="Percent 3 7 10 5 4 2 2" xfId="14651"/>
    <cellStyle name="Percent 3 7 10 5 4 2 3" xfId="14652"/>
    <cellStyle name="Percent 3 7 10 5 4 3" xfId="14653"/>
    <cellStyle name="Percent 3 7 10 5 4 4" xfId="14654"/>
    <cellStyle name="Percent 3 7 10 5 5" xfId="14655"/>
    <cellStyle name="Percent 3 7 10 5 5 2" xfId="14656"/>
    <cellStyle name="Percent 3 7 10 5 5 3" xfId="14657"/>
    <cellStyle name="Percent 3 7 10 5 6" xfId="14658"/>
    <cellStyle name="Percent 3 7 10 5 7" xfId="14659"/>
    <cellStyle name="Percent 3 7 10 6" xfId="14660"/>
    <cellStyle name="Percent 3 7 10 6 2" xfId="14661"/>
    <cellStyle name="Percent 3 7 10 6 2 2" xfId="14662"/>
    <cellStyle name="Percent 3 7 10 6 2 2 2" xfId="14663"/>
    <cellStyle name="Percent 3 7 10 6 2 2 3" xfId="14664"/>
    <cellStyle name="Percent 3 7 10 6 2 3" xfId="14665"/>
    <cellStyle name="Percent 3 7 10 6 2 4" xfId="14666"/>
    <cellStyle name="Percent 3 7 10 6 3" xfId="14667"/>
    <cellStyle name="Percent 3 7 10 6 3 2" xfId="14668"/>
    <cellStyle name="Percent 3 7 10 6 3 2 2" xfId="14669"/>
    <cellStyle name="Percent 3 7 10 6 3 2 3" xfId="14670"/>
    <cellStyle name="Percent 3 7 10 6 3 3" xfId="14671"/>
    <cellStyle name="Percent 3 7 10 6 3 4" xfId="14672"/>
    <cellStyle name="Percent 3 7 10 6 4" xfId="14673"/>
    <cellStyle name="Percent 3 7 10 6 4 2" xfId="14674"/>
    <cellStyle name="Percent 3 7 10 6 4 3" xfId="14675"/>
    <cellStyle name="Percent 3 7 10 6 5" xfId="14676"/>
    <cellStyle name="Percent 3 7 10 6 6" xfId="14677"/>
    <cellStyle name="Percent 3 7 10 7" xfId="14678"/>
    <cellStyle name="Percent 3 7 10 7 2" xfId="14679"/>
    <cellStyle name="Percent 3 7 10 7 2 2" xfId="14680"/>
    <cellStyle name="Percent 3 7 10 7 2 3" xfId="14681"/>
    <cellStyle name="Percent 3 7 10 7 3" xfId="14682"/>
    <cellStyle name="Percent 3 7 10 7 4" xfId="14683"/>
    <cellStyle name="Percent 3 7 10 8" xfId="14684"/>
    <cellStyle name="Percent 3 7 10 8 2" xfId="14685"/>
    <cellStyle name="Percent 3 7 10 8 2 2" xfId="14686"/>
    <cellStyle name="Percent 3 7 10 8 2 3" xfId="14687"/>
    <cellStyle name="Percent 3 7 10 8 3" xfId="14688"/>
    <cellStyle name="Percent 3 7 10 8 4" xfId="14689"/>
    <cellStyle name="Percent 3 7 10 9" xfId="14690"/>
    <cellStyle name="Percent 3 7 10 9 2" xfId="14691"/>
    <cellStyle name="Percent 3 7 10 9 2 2" xfId="14692"/>
    <cellStyle name="Percent 3 7 10 9 2 3" xfId="14693"/>
    <cellStyle name="Percent 3 7 10 9 3" xfId="14694"/>
    <cellStyle name="Percent 3 7 10 9 4" xfId="14695"/>
    <cellStyle name="Percent 3 7 11" xfId="14696"/>
    <cellStyle name="Percent 3 7 11 10" xfId="14697"/>
    <cellStyle name="Percent 3 7 11 10 2" xfId="14698"/>
    <cellStyle name="Percent 3 7 11 10 3" xfId="14699"/>
    <cellStyle name="Percent 3 7 11 11" xfId="14700"/>
    <cellStyle name="Percent 3 7 11 11 2" xfId="14701"/>
    <cellStyle name="Percent 3 7 11 11 3" xfId="14702"/>
    <cellStyle name="Percent 3 7 11 12" xfId="14703"/>
    <cellStyle name="Percent 3 7 11 12 2" xfId="14704"/>
    <cellStyle name="Percent 3 7 11 12 3" xfId="14705"/>
    <cellStyle name="Percent 3 7 11 13" xfId="14706"/>
    <cellStyle name="Percent 3 7 11 2" xfId="14707"/>
    <cellStyle name="Percent 3 7 11 2 2" xfId="14708"/>
    <cellStyle name="Percent 3 7 11 2 2 2" xfId="14709"/>
    <cellStyle name="Percent 3 7 11 2 2 2 2" xfId="14710"/>
    <cellStyle name="Percent 3 7 11 2 2 2 3" xfId="14711"/>
    <cellStyle name="Percent 3 7 11 2 2 3" xfId="14712"/>
    <cellStyle name="Percent 3 7 11 2 2 4" xfId="14713"/>
    <cellStyle name="Percent 3 7 11 2 3" xfId="14714"/>
    <cellStyle name="Percent 3 7 11 2 3 2" xfId="14715"/>
    <cellStyle name="Percent 3 7 11 2 3 2 2" xfId="14716"/>
    <cellStyle name="Percent 3 7 11 2 3 2 3" xfId="14717"/>
    <cellStyle name="Percent 3 7 11 2 3 3" xfId="14718"/>
    <cellStyle name="Percent 3 7 11 2 3 4" xfId="14719"/>
    <cellStyle name="Percent 3 7 11 2 4" xfId="14720"/>
    <cellStyle name="Percent 3 7 11 2 4 2" xfId="14721"/>
    <cellStyle name="Percent 3 7 11 2 4 3" xfId="14722"/>
    <cellStyle name="Percent 3 7 11 2 5" xfId="14723"/>
    <cellStyle name="Percent 3 7 11 2 5 2" xfId="14724"/>
    <cellStyle name="Percent 3 7 11 2 5 3" xfId="14725"/>
    <cellStyle name="Percent 3 7 11 2 6" xfId="14726"/>
    <cellStyle name="Percent 3 7 11 2 7" xfId="14727"/>
    <cellStyle name="Percent 3 7 11 3" xfId="14728"/>
    <cellStyle name="Percent 3 7 11 3 2" xfId="14729"/>
    <cellStyle name="Percent 3 7 11 3 2 2" xfId="14730"/>
    <cellStyle name="Percent 3 7 11 3 2 2 2" xfId="14731"/>
    <cellStyle name="Percent 3 7 11 3 2 2 3" xfId="14732"/>
    <cellStyle name="Percent 3 7 11 3 2 3" xfId="14733"/>
    <cellStyle name="Percent 3 7 11 3 2 4" xfId="14734"/>
    <cellStyle name="Percent 3 7 11 3 3" xfId="14735"/>
    <cellStyle name="Percent 3 7 11 3 3 2" xfId="14736"/>
    <cellStyle name="Percent 3 7 11 3 3 2 2" xfId="14737"/>
    <cellStyle name="Percent 3 7 11 3 3 2 3" xfId="14738"/>
    <cellStyle name="Percent 3 7 11 3 3 3" xfId="14739"/>
    <cellStyle name="Percent 3 7 11 3 3 4" xfId="14740"/>
    <cellStyle name="Percent 3 7 11 3 4" xfId="14741"/>
    <cellStyle name="Percent 3 7 11 3 4 2" xfId="14742"/>
    <cellStyle name="Percent 3 7 11 3 4 3" xfId="14743"/>
    <cellStyle name="Percent 3 7 11 3 5" xfId="14744"/>
    <cellStyle name="Percent 3 7 11 3 6" xfId="14745"/>
    <cellStyle name="Percent 3 7 11 4" xfId="14746"/>
    <cellStyle name="Percent 3 7 11 4 2" xfId="14747"/>
    <cellStyle name="Percent 3 7 11 4 2 2" xfId="14748"/>
    <cellStyle name="Percent 3 7 11 4 2 2 2" xfId="14749"/>
    <cellStyle name="Percent 3 7 11 4 2 2 3" xfId="14750"/>
    <cellStyle name="Percent 3 7 11 4 2 3" xfId="14751"/>
    <cellStyle name="Percent 3 7 11 4 2 4" xfId="14752"/>
    <cellStyle name="Percent 3 7 11 4 3" xfId="14753"/>
    <cellStyle name="Percent 3 7 11 4 3 2" xfId="14754"/>
    <cellStyle name="Percent 3 7 11 4 3 2 2" xfId="14755"/>
    <cellStyle name="Percent 3 7 11 4 3 2 3" xfId="14756"/>
    <cellStyle name="Percent 3 7 11 4 3 3" xfId="14757"/>
    <cellStyle name="Percent 3 7 11 4 3 4" xfId="14758"/>
    <cellStyle name="Percent 3 7 11 4 4" xfId="14759"/>
    <cellStyle name="Percent 3 7 11 4 4 2" xfId="14760"/>
    <cellStyle name="Percent 3 7 11 4 4 3" xfId="14761"/>
    <cellStyle name="Percent 3 7 11 4 5" xfId="14762"/>
    <cellStyle name="Percent 3 7 11 4 6" xfId="14763"/>
    <cellStyle name="Percent 3 7 11 5" xfId="14764"/>
    <cellStyle name="Percent 3 7 11 5 2" xfId="14765"/>
    <cellStyle name="Percent 3 7 11 5 2 2" xfId="14766"/>
    <cellStyle name="Percent 3 7 11 5 2 2 2" xfId="14767"/>
    <cellStyle name="Percent 3 7 11 5 2 2 3" xfId="14768"/>
    <cellStyle name="Percent 3 7 11 5 2 3" xfId="14769"/>
    <cellStyle name="Percent 3 7 11 5 2 4" xfId="14770"/>
    <cellStyle name="Percent 3 7 11 5 3" xfId="14771"/>
    <cellStyle name="Percent 3 7 11 5 3 2" xfId="14772"/>
    <cellStyle name="Percent 3 7 11 5 3 2 2" xfId="14773"/>
    <cellStyle name="Percent 3 7 11 5 3 2 3" xfId="14774"/>
    <cellStyle name="Percent 3 7 11 5 3 3" xfId="14775"/>
    <cellStyle name="Percent 3 7 11 5 3 4" xfId="14776"/>
    <cellStyle name="Percent 3 7 11 5 4" xfId="14777"/>
    <cellStyle name="Percent 3 7 11 5 4 2" xfId="14778"/>
    <cellStyle name="Percent 3 7 11 5 4 2 2" xfId="14779"/>
    <cellStyle name="Percent 3 7 11 5 4 2 3" xfId="14780"/>
    <cellStyle name="Percent 3 7 11 5 4 3" xfId="14781"/>
    <cellStyle name="Percent 3 7 11 5 4 4" xfId="14782"/>
    <cellStyle name="Percent 3 7 11 5 5" xfId="14783"/>
    <cellStyle name="Percent 3 7 11 5 5 2" xfId="14784"/>
    <cellStyle name="Percent 3 7 11 5 5 3" xfId="14785"/>
    <cellStyle name="Percent 3 7 11 5 6" xfId="14786"/>
    <cellStyle name="Percent 3 7 11 5 7" xfId="14787"/>
    <cellStyle name="Percent 3 7 11 6" xfId="14788"/>
    <cellStyle name="Percent 3 7 11 6 2" xfId="14789"/>
    <cellStyle name="Percent 3 7 11 6 2 2" xfId="14790"/>
    <cellStyle name="Percent 3 7 11 6 2 2 2" xfId="14791"/>
    <cellStyle name="Percent 3 7 11 6 2 2 3" xfId="14792"/>
    <cellStyle name="Percent 3 7 11 6 2 3" xfId="14793"/>
    <cellStyle name="Percent 3 7 11 6 2 4" xfId="14794"/>
    <cellStyle name="Percent 3 7 11 6 3" xfId="14795"/>
    <cellStyle name="Percent 3 7 11 6 3 2" xfId="14796"/>
    <cellStyle name="Percent 3 7 11 6 3 2 2" xfId="14797"/>
    <cellStyle name="Percent 3 7 11 6 3 2 3" xfId="14798"/>
    <cellStyle name="Percent 3 7 11 6 3 3" xfId="14799"/>
    <cellStyle name="Percent 3 7 11 6 3 4" xfId="14800"/>
    <cellStyle name="Percent 3 7 11 6 4" xfId="14801"/>
    <cellStyle name="Percent 3 7 11 6 4 2" xfId="14802"/>
    <cellStyle name="Percent 3 7 11 6 4 3" xfId="14803"/>
    <cellStyle name="Percent 3 7 11 6 5" xfId="14804"/>
    <cellStyle name="Percent 3 7 11 6 6" xfId="14805"/>
    <cellStyle name="Percent 3 7 11 7" xfId="14806"/>
    <cellStyle name="Percent 3 7 11 7 2" xfId="14807"/>
    <cellStyle name="Percent 3 7 11 7 2 2" xfId="14808"/>
    <cellStyle name="Percent 3 7 11 7 2 3" xfId="14809"/>
    <cellStyle name="Percent 3 7 11 7 3" xfId="14810"/>
    <cellStyle name="Percent 3 7 11 7 4" xfId="14811"/>
    <cellStyle name="Percent 3 7 11 8" xfId="14812"/>
    <cellStyle name="Percent 3 7 11 8 2" xfId="14813"/>
    <cellStyle name="Percent 3 7 11 8 2 2" xfId="14814"/>
    <cellStyle name="Percent 3 7 11 8 2 3" xfId="14815"/>
    <cellStyle name="Percent 3 7 11 8 3" xfId="14816"/>
    <cellStyle name="Percent 3 7 11 8 4" xfId="14817"/>
    <cellStyle name="Percent 3 7 11 9" xfId="14818"/>
    <cellStyle name="Percent 3 7 11 9 2" xfId="14819"/>
    <cellStyle name="Percent 3 7 11 9 2 2" xfId="14820"/>
    <cellStyle name="Percent 3 7 11 9 2 3" xfId="14821"/>
    <cellStyle name="Percent 3 7 11 9 3" xfId="14822"/>
    <cellStyle name="Percent 3 7 11 9 4" xfId="14823"/>
    <cellStyle name="Percent 3 7 12" xfId="14824"/>
    <cellStyle name="Percent 3 7 12 10" xfId="14825"/>
    <cellStyle name="Percent 3 7 12 10 2" xfId="14826"/>
    <cellStyle name="Percent 3 7 12 10 3" xfId="14827"/>
    <cellStyle name="Percent 3 7 12 11" xfId="14828"/>
    <cellStyle name="Percent 3 7 12 11 2" xfId="14829"/>
    <cellStyle name="Percent 3 7 12 11 3" xfId="14830"/>
    <cellStyle name="Percent 3 7 12 12" xfId="14831"/>
    <cellStyle name="Percent 3 7 12 12 2" xfId="14832"/>
    <cellStyle name="Percent 3 7 12 12 3" xfId="14833"/>
    <cellStyle name="Percent 3 7 12 13" xfId="14834"/>
    <cellStyle name="Percent 3 7 12 2" xfId="14835"/>
    <cellStyle name="Percent 3 7 12 2 2" xfId="14836"/>
    <cellStyle name="Percent 3 7 12 2 2 2" xfId="14837"/>
    <cellStyle name="Percent 3 7 12 2 2 2 2" xfId="14838"/>
    <cellStyle name="Percent 3 7 12 2 2 2 3" xfId="14839"/>
    <cellStyle name="Percent 3 7 12 2 2 3" xfId="14840"/>
    <cellStyle name="Percent 3 7 12 2 2 4" xfId="14841"/>
    <cellStyle name="Percent 3 7 12 2 3" xfId="14842"/>
    <cellStyle name="Percent 3 7 12 2 3 2" xfId="14843"/>
    <cellStyle name="Percent 3 7 12 2 3 2 2" xfId="14844"/>
    <cellStyle name="Percent 3 7 12 2 3 2 3" xfId="14845"/>
    <cellStyle name="Percent 3 7 12 2 3 3" xfId="14846"/>
    <cellStyle name="Percent 3 7 12 2 3 4" xfId="14847"/>
    <cellStyle name="Percent 3 7 12 2 4" xfId="14848"/>
    <cellStyle name="Percent 3 7 12 2 4 2" xfId="14849"/>
    <cellStyle name="Percent 3 7 12 2 4 3" xfId="14850"/>
    <cellStyle name="Percent 3 7 12 2 5" xfId="14851"/>
    <cellStyle name="Percent 3 7 12 2 5 2" xfId="14852"/>
    <cellStyle name="Percent 3 7 12 2 5 3" xfId="14853"/>
    <cellStyle name="Percent 3 7 12 2 6" xfId="14854"/>
    <cellStyle name="Percent 3 7 12 2 7" xfId="14855"/>
    <cellStyle name="Percent 3 7 12 3" xfId="14856"/>
    <cellStyle name="Percent 3 7 12 3 2" xfId="14857"/>
    <cellStyle name="Percent 3 7 12 3 2 2" xfId="14858"/>
    <cellStyle name="Percent 3 7 12 3 2 2 2" xfId="14859"/>
    <cellStyle name="Percent 3 7 12 3 2 2 3" xfId="14860"/>
    <cellStyle name="Percent 3 7 12 3 2 3" xfId="14861"/>
    <cellStyle name="Percent 3 7 12 3 2 4" xfId="14862"/>
    <cellStyle name="Percent 3 7 12 3 3" xfId="14863"/>
    <cellStyle name="Percent 3 7 12 3 3 2" xfId="14864"/>
    <cellStyle name="Percent 3 7 12 3 3 2 2" xfId="14865"/>
    <cellStyle name="Percent 3 7 12 3 3 2 3" xfId="14866"/>
    <cellStyle name="Percent 3 7 12 3 3 3" xfId="14867"/>
    <cellStyle name="Percent 3 7 12 3 3 4" xfId="14868"/>
    <cellStyle name="Percent 3 7 12 3 4" xfId="14869"/>
    <cellStyle name="Percent 3 7 12 3 4 2" xfId="14870"/>
    <cellStyle name="Percent 3 7 12 3 4 3" xfId="14871"/>
    <cellStyle name="Percent 3 7 12 3 5" xfId="14872"/>
    <cellStyle name="Percent 3 7 12 3 6" xfId="14873"/>
    <cellStyle name="Percent 3 7 12 4" xfId="14874"/>
    <cellStyle name="Percent 3 7 12 4 2" xfId="14875"/>
    <cellStyle name="Percent 3 7 12 4 2 2" xfId="14876"/>
    <cellStyle name="Percent 3 7 12 4 2 2 2" xfId="14877"/>
    <cellStyle name="Percent 3 7 12 4 2 2 3" xfId="14878"/>
    <cellStyle name="Percent 3 7 12 4 2 3" xfId="14879"/>
    <cellStyle name="Percent 3 7 12 4 2 4" xfId="14880"/>
    <cellStyle name="Percent 3 7 12 4 3" xfId="14881"/>
    <cellStyle name="Percent 3 7 12 4 3 2" xfId="14882"/>
    <cellStyle name="Percent 3 7 12 4 3 2 2" xfId="14883"/>
    <cellStyle name="Percent 3 7 12 4 3 2 3" xfId="14884"/>
    <cellStyle name="Percent 3 7 12 4 3 3" xfId="14885"/>
    <cellStyle name="Percent 3 7 12 4 3 4" xfId="14886"/>
    <cellStyle name="Percent 3 7 12 4 4" xfId="14887"/>
    <cellStyle name="Percent 3 7 12 4 4 2" xfId="14888"/>
    <cellStyle name="Percent 3 7 12 4 4 3" xfId="14889"/>
    <cellStyle name="Percent 3 7 12 4 5" xfId="14890"/>
    <cellStyle name="Percent 3 7 12 4 6" xfId="14891"/>
    <cellStyle name="Percent 3 7 12 5" xfId="14892"/>
    <cellStyle name="Percent 3 7 12 5 2" xfId="14893"/>
    <cellStyle name="Percent 3 7 12 5 2 2" xfId="14894"/>
    <cellStyle name="Percent 3 7 12 5 2 2 2" xfId="14895"/>
    <cellStyle name="Percent 3 7 12 5 2 2 3" xfId="14896"/>
    <cellStyle name="Percent 3 7 12 5 2 3" xfId="14897"/>
    <cellStyle name="Percent 3 7 12 5 2 4" xfId="14898"/>
    <cellStyle name="Percent 3 7 12 5 3" xfId="14899"/>
    <cellStyle name="Percent 3 7 12 5 3 2" xfId="14900"/>
    <cellStyle name="Percent 3 7 12 5 3 2 2" xfId="14901"/>
    <cellStyle name="Percent 3 7 12 5 3 2 3" xfId="14902"/>
    <cellStyle name="Percent 3 7 12 5 3 3" xfId="14903"/>
    <cellStyle name="Percent 3 7 12 5 3 4" xfId="14904"/>
    <cellStyle name="Percent 3 7 12 5 4" xfId="14905"/>
    <cellStyle name="Percent 3 7 12 5 4 2" xfId="14906"/>
    <cellStyle name="Percent 3 7 12 5 4 2 2" xfId="14907"/>
    <cellStyle name="Percent 3 7 12 5 4 2 3" xfId="14908"/>
    <cellStyle name="Percent 3 7 12 5 4 3" xfId="14909"/>
    <cellStyle name="Percent 3 7 12 5 4 4" xfId="14910"/>
    <cellStyle name="Percent 3 7 12 5 5" xfId="14911"/>
    <cellStyle name="Percent 3 7 12 5 5 2" xfId="14912"/>
    <cellStyle name="Percent 3 7 12 5 5 3" xfId="14913"/>
    <cellStyle name="Percent 3 7 12 5 6" xfId="14914"/>
    <cellStyle name="Percent 3 7 12 5 7" xfId="14915"/>
    <cellStyle name="Percent 3 7 12 6" xfId="14916"/>
    <cellStyle name="Percent 3 7 12 6 2" xfId="14917"/>
    <cellStyle name="Percent 3 7 12 6 2 2" xfId="14918"/>
    <cellStyle name="Percent 3 7 12 6 2 2 2" xfId="14919"/>
    <cellStyle name="Percent 3 7 12 6 2 2 3" xfId="14920"/>
    <cellStyle name="Percent 3 7 12 6 2 3" xfId="14921"/>
    <cellStyle name="Percent 3 7 12 6 2 4" xfId="14922"/>
    <cellStyle name="Percent 3 7 12 6 3" xfId="14923"/>
    <cellStyle name="Percent 3 7 12 6 3 2" xfId="14924"/>
    <cellStyle name="Percent 3 7 12 6 3 2 2" xfId="14925"/>
    <cellStyle name="Percent 3 7 12 6 3 2 3" xfId="14926"/>
    <cellStyle name="Percent 3 7 12 6 3 3" xfId="14927"/>
    <cellStyle name="Percent 3 7 12 6 3 4" xfId="14928"/>
    <cellStyle name="Percent 3 7 12 6 4" xfId="14929"/>
    <cellStyle name="Percent 3 7 12 6 4 2" xfId="14930"/>
    <cellStyle name="Percent 3 7 12 6 4 3" xfId="14931"/>
    <cellStyle name="Percent 3 7 12 6 5" xfId="14932"/>
    <cellStyle name="Percent 3 7 12 6 6" xfId="14933"/>
    <cellStyle name="Percent 3 7 12 7" xfId="14934"/>
    <cellStyle name="Percent 3 7 12 7 2" xfId="14935"/>
    <cellStyle name="Percent 3 7 12 7 2 2" xfId="14936"/>
    <cellStyle name="Percent 3 7 12 7 2 3" xfId="14937"/>
    <cellStyle name="Percent 3 7 12 7 3" xfId="14938"/>
    <cellStyle name="Percent 3 7 12 7 4" xfId="14939"/>
    <cellStyle name="Percent 3 7 12 8" xfId="14940"/>
    <cellStyle name="Percent 3 7 12 8 2" xfId="14941"/>
    <cellStyle name="Percent 3 7 12 8 2 2" xfId="14942"/>
    <cellStyle name="Percent 3 7 12 8 2 3" xfId="14943"/>
    <cellStyle name="Percent 3 7 12 8 3" xfId="14944"/>
    <cellStyle name="Percent 3 7 12 8 4" xfId="14945"/>
    <cellStyle name="Percent 3 7 12 9" xfId="14946"/>
    <cellStyle name="Percent 3 7 12 9 2" xfId="14947"/>
    <cellStyle name="Percent 3 7 12 9 2 2" xfId="14948"/>
    <cellStyle name="Percent 3 7 12 9 2 3" xfId="14949"/>
    <cellStyle name="Percent 3 7 12 9 3" xfId="14950"/>
    <cellStyle name="Percent 3 7 12 9 4" xfId="14951"/>
    <cellStyle name="Percent 3 7 13" xfId="14952"/>
    <cellStyle name="Percent 3 7 13 10" xfId="14953"/>
    <cellStyle name="Percent 3 7 13 10 2" xfId="14954"/>
    <cellStyle name="Percent 3 7 13 10 3" xfId="14955"/>
    <cellStyle name="Percent 3 7 13 11" xfId="14956"/>
    <cellStyle name="Percent 3 7 13 11 2" xfId="14957"/>
    <cellStyle name="Percent 3 7 13 11 3" xfId="14958"/>
    <cellStyle name="Percent 3 7 13 12" xfId="14959"/>
    <cellStyle name="Percent 3 7 13 12 2" xfId="14960"/>
    <cellStyle name="Percent 3 7 13 12 3" xfId="14961"/>
    <cellStyle name="Percent 3 7 13 13" xfId="14962"/>
    <cellStyle name="Percent 3 7 13 2" xfId="14963"/>
    <cellStyle name="Percent 3 7 13 2 2" xfId="14964"/>
    <cellStyle name="Percent 3 7 13 2 2 2" xfId="14965"/>
    <cellStyle name="Percent 3 7 13 2 2 2 2" xfId="14966"/>
    <cellStyle name="Percent 3 7 13 2 2 2 3" xfId="14967"/>
    <cellStyle name="Percent 3 7 13 2 2 3" xfId="14968"/>
    <cellStyle name="Percent 3 7 13 2 2 4" xfId="14969"/>
    <cellStyle name="Percent 3 7 13 2 3" xfId="14970"/>
    <cellStyle name="Percent 3 7 13 2 3 2" xfId="14971"/>
    <cellStyle name="Percent 3 7 13 2 3 2 2" xfId="14972"/>
    <cellStyle name="Percent 3 7 13 2 3 2 3" xfId="14973"/>
    <cellStyle name="Percent 3 7 13 2 3 3" xfId="14974"/>
    <cellStyle name="Percent 3 7 13 2 3 4" xfId="14975"/>
    <cellStyle name="Percent 3 7 13 2 4" xfId="14976"/>
    <cellStyle name="Percent 3 7 13 2 4 2" xfId="14977"/>
    <cellStyle name="Percent 3 7 13 2 4 3" xfId="14978"/>
    <cellStyle name="Percent 3 7 13 2 5" xfId="14979"/>
    <cellStyle name="Percent 3 7 13 2 5 2" xfId="14980"/>
    <cellStyle name="Percent 3 7 13 2 5 3" xfId="14981"/>
    <cellStyle name="Percent 3 7 13 2 6" xfId="14982"/>
    <cellStyle name="Percent 3 7 13 2 7" xfId="14983"/>
    <cellStyle name="Percent 3 7 13 3" xfId="14984"/>
    <cellStyle name="Percent 3 7 13 3 2" xfId="14985"/>
    <cellStyle name="Percent 3 7 13 3 2 2" xfId="14986"/>
    <cellStyle name="Percent 3 7 13 3 2 2 2" xfId="14987"/>
    <cellStyle name="Percent 3 7 13 3 2 2 3" xfId="14988"/>
    <cellStyle name="Percent 3 7 13 3 2 3" xfId="14989"/>
    <cellStyle name="Percent 3 7 13 3 2 4" xfId="14990"/>
    <cellStyle name="Percent 3 7 13 3 3" xfId="14991"/>
    <cellStyle name="Percent 3 7 13 3 3 2" xfId="14992"/>
    <cellStyle name="Percent 3 7 13 3 3 2 2" xfId="14993"/>
    <cellStyle name="Percent 3 7 13 3 3 2 3" xfId="14994"/>
    <cellStyle name="Percent 3 7 13 3 3 3" xfId="14995"/>
    <cellStyle name="Percent 3 7 13 3 3 4" xfId="14996"/>
    <cellStyle name="Percent 3 7 13 3 4" xfId="14997"/>
    <cellStyle name="Percent 3 7 13 3 4 2" xfId="14998"/>
    <cellStyle name="Percent 3 7 13 3 4 3" xfId="14999"/>
    <cellStyle name="Percent 3 7 13 3 5" xfId="15000"/>
    <cellStyle name="Percent 3 7 13 3 6" xfId="15001"/>
    <cellStyle name="Percent 3 7 13 4" xfId="15002"/>
    <cellStyle name="Percent 3 7 13 4 2" xfId="15003"/>
    <cellStyle name="Percent 3 7 13 4 2 2" xfId="15004"/>
    <cellStyle name="Percent 3 7 13 4 2 2 2" xfId="15005"/>
    <cellStyle name="Percent 3 7 13 4 2 2 3" xfId="15006"/>
    <cellStyle name="Percent 3 7 13 4 2 3" xfId="15007"/>
    <cellStyle name="Percent 3 7 13 4 2 4" xfId="15008"/>
    <cellStyle name="Percent 3 7 13 4 3" xfId="15009"/>
    <cellStyle name="Percent 3 7 13 4 3 2" xfId="15010"/>
    <cellStyle name="Percent 3 7 13 4 3 2 2" xfId="15011"/>
    <cellStyle name="Percent 3 7 13 4 3 2 3" xfId="15012"/>
    <cellStyle name="Percent 3 7 13 4 3 3" xfId="15013"/>
    <cellStyle name="Percent 3 7 13 4 3 4" xfId="15014"/>
    <cellStyle name="Percent 3 7 13 4 4" xfId="15015"/>
    <cellStyle name="Percent 3 7 13 4 4 2" xfId="15016"/>
    <cellStyle name="Percent 3 7 13 4 4 3" xfId="15017"/>
    <cellStyle name="Percent 3 7 13 4 5" xfId="15018"/>
    <cellStyle name="Percent 3 7 13 4 6" xfId="15019"/>
    <cellStyle name="Percent 3 7 13 5" xfId="15020"/>
    <cellStyle name="Percent 3 7 13 5 2" xfId="15021"/>
    <cellStyle name="Percent 3 7 13 5 2 2" xfId="15022"/>
    <cellStyle name="Percent 3 7 13 5 2 2 2" xfId="15023"/>
    <cellStyle name="Percent 3 7 13 5 2 2 3" xfId="15024"/>
    <cellStyle name="Percent 3 7 13 5 2 3" xfId="15025"/>
    <cellStyle name="Percent 3 7 13 5 2 4" xfId="15026"/>
    <cellStyle name="Percent 3 7 13 5 3" xfId="15027"/>
    <cellStyle name="Percent 3 7 13 5 3 2" xfId="15028"/>
    <cellStyle name="Percent 3 7 13 5 3 2 2" xfId="15029"/>
    <cellStyle name="Percent 3 7 13 5 3 2 3" xfId="15030"/>
    <cellStyle name="Percent 3 7 13 5 3 3" xfId="15031"/>
    <cellStyle name="Percent 3 7 13 5 3 4" xfId="15032"/>
    <cellStyle name="Percent 3 7 13 5 4" xfId="15033"/>
    <cellStyle name="Percent 3 7 13 5 4 2" xfId="15034"/>
    <cellStyle name="Percent 3 7 13 5 4 2 2" xfId="15035"/>
    <cellStyle name="Percent 3 7 13 5 4 2 3" xfId="15036"/>
    <cellStyle name="Percent 3 7 13 5 4 3" xfId="15037"/>
    <cellStyle name="Percent 3 7 13 5 4 4" xfId="15038"/>
    <cellStyle name="Percent 3 7 13 5 5" xfId="15039"/>
    <cellStyle name="Percent 3 7 13 5 5 2" xfId="15040"/>
    <cellStyle name="Percent 3 7 13 5 5 3" xfId="15041"/>
    <cellStyle name="Percent 3 7 13 5 6" xfId="15042"/>
    <cellStyle name="Percent 3 7 13 5 7" xfId="15043"/>
    <cellStyle name="Percent 3 7 13 6" xfId="15044"/>
    <cellStyle name="Percent 3 7 13 6 2" xfId="15045"/>
    <cellStyle name="Percent 3 7 13 6 2 2" xfId="15046"/>
    <cellStyle name="Percent 3 7 13 6 2 2 2" xfId="15047"/>
    <cellStyle name="Percent 3 7 13 6 2 2 3" xfId="15048"/>
    <cellStyle name="Percent 3 7 13 6 2 3" xfId="15049"/>
    <cellStyle name="Percent 3 7 13 6 2 4" xfId="15050"/>
    <cellStyle name="Percent 3 7 13 6 3" xfId="15051"/>
    <cellStyle name="Percent 3 7 13 6 3 2" xfId="15052"/>
    <cellStyle name="Percent 3 7 13 6 3 2 2" xfId="15053"/>
    <cellStyle name="Percent 3 7 13 6 3 2 3" xfId="15054"/>
    <cellStyle name="Percent 3 7 13 6 3 3" xfId="15055"/>
    <cellStyle name="Percent 3 7 13 6 3 4" xfId="15056"/>
    <cellStyle name="Percent 3 7 13 6 4" xfId="15057"/>
    <cellStyle name="Percent 3 7 13 6 4 2" xfId="15058"/>
    <cellStyle name="Percent 3 7 13 6 4 3" xfId="15059"/>
    <cellStyle name="Percent 3 7 13 6 5" xfId="15060"/>
    <cellStyle name="Percent 3 7 13 6 6" xfId="15061"/>
    <cellStyle name="Percent 3 7 13 7" xfId="15062"/>
    <cellStyle name="Percent 3 7 13 7 2" xfId="15063"/>
    <cellStyle name="Percent 3 7 13 7 2 2" xfId="15064"/>
    <cellStyle name="Percent 3 7 13 7 2 3" xfId="15065"/>
    <cellStyle name="Percent 3 7 13 7 3" xfId="15066"/>
    <cellStyle name="Percent 3 7 13 7 4" xfId="15067"/>
    <cellStyle name="Percent 3 7 13 8" xfId="15068"/>
    <cellStyle name="Percent 3 7 13 8 2" xfId="15069"/>
    <cellStyle name="Percent 3 7 13 8 2 2" xfId="15070"/>
    <cellStyle name="Percent 3 7 13 8 2 3" xfId="15071"/>
    <cellStyle name="Percent 3 7 13 8 3" xfId="15072"/>
    <cellStyle name="Percent 3 7 13 8 4" xfId="15073"/>
    <cellStyle name="Percent 3 7 13 9" xfId="15074"/>
    <cellStyle name="Percent 3 7 13 9 2" xfId="15075"/>
    <cellStyle name="Percent 3 7 13 9 2 2" xfId="15076"/>
    <cellStyle name="Percent 3 7 13 9 2 3" xfId="15077"/>
    <cellStyle name="Percent 3 7 13 9 3" xfId="15078"/>
    <cellStyle name="Percent 3 7 13 9 4" xfId="15079"/>
    <cellStyle name="Percent 3 7 14" xfId="15080"/>
    <cellStyle name="Percent 3 7 14 10" xfId="15081"/>
    <cellStyle name="Percent 3 7 14 10 2" xfId="15082"/>
    <cellStyle name="Percent 3 7 14 10 3" xfId="15083"/>
    <cellStyle name="Percent 3 7 14 11" xfId="15084"/>
    <cellStyle name="Percent 3 7 14 11 2" xfId="15085"/>
    <cellStyle name="Percent 3 7 14 11 3" xfId="15086"/>
    <cellStyle name="Percent 3 7 14 12" xfId="15087"/>
    <cellStyle name="Percent 3 7 14 12 2" xfId="15088"/>
    <cellStyle name="Percent 3 7 14 12 3" xfId="15089"/>
    <cellStyle name="Percent 3 7 14 13" xfId="15090"/>
    <cellStyle name="Percent 3 7 14 2" xfId="15091"/>
    <cellStyle name="Percent 3 7 14 2 2" xfId="15092"/>
    <cellStyle name="Percent 3 7 14 2 2 2" xfId="15093"/>
    <cellStyle name="Percent 3 7 14 2 2 2 2" xfId="15094"/>
    <cellStyle name="Percent 3 7 14 2 2 2 3" xfId="15095"/>
    <cellStyle name="Percent 3 7 14 2 2 3" xfId="15096"/>
    <cellStyle name="Percent 3 7 14 2 2 4" xfId="15097"/>
    <cellStyle name="Percent 3 7 14 2 3" xfId="15098"/>
    <cellStyle name="Percent 3 7 14 2 3 2" xfId="15099"/>
    <cellStyle name="Percent 3 7 14 2 3 2 2" xfId="15100"/>
    <cellStyle name="Percent 3 7 14 2 3 2 3" xfId="15101"/>
    <cellStyle name="Percent 3 7 14 2 3 3" xfId="15102"/>
    <cellStyle name="Percent 3 7 14 2 3 4" xfId="15103"/>
    <cellStyle name="Percent 3 7 14 2 4" xfId="15104"/>
    <cellStyle name="Percent 3 7 14 2 4 2" xfId="15105"/>
    <cellStyle name="Percent 3 7 14 2 4 3" xfId="15106"/>
    <cellStyle name="Percent 3 7 14 2 5" xfId="15107"/>
    <cellStyle name="Percent 3 7 14 2 5 2" xfId="15108"/>
    <cellStyle name="Percent 3 7 14 2 5 3" xfId="15109"/>
    <cellStyle name="Percent 3 7 14 2 6" xfId="15110"/>
    <cellStyle name="Percent 3 7 14 2 7" xfId="15111"/>
    <cellStyle name="Percent 3 7 14 3" xfId="15112"/>
    <cellStyle name="Percent 3 7 14 3 2" xfId="15113"/>
    <cellStyle name="Percent 3 7 14 3 2 2" xfId="15114"/>
    <cellStyle name="Percent 3 7 14 3 2 2 2" xfId="15115"/>
    <cellStyle name="Percent 3 7 14 3 2 2 3" xfId="15116"/>
    <cellStyle name="Percent 3 7 14 3 2 3" xfId="15117"/>
    <cellStyle name="Percent 3 7 14 3 2 4" xfId="15118"/>
    <cellStyle name="Percent 3 7 14 3 3" xfId="15119"/>
    <cellStyle name="Percent 3 7 14 3 3 2" xfId="15120"/>
    <cellStyle name="Percent 3 7 14 3 3 2 2" xfId="15121"/>
    <cellStyle name="Percent 3 7 14 3 3 2 3" xfId="15122"/>
    <cellStyle name="Percent 3 7 14 3 3 3" xfId="15123"/>
    <cellStyle name="Percent 3 7 14 3 3 4" xfId="15124"/>
    <cellStyle name="Percent 3 7 14 3 4" xfId="15125"/>
    <cellStyle name="Percent 3 7 14 3 4 2" xfId="15126"/>
    <cellStyle name="Percent 3 7 14 3 4 3" xfId="15127"/>
    <cellStyle name="Percent 3 7 14 3 5" xfId="15128"/>
    <cellStyle name="Percent 3 7 14 3 6" xfId="15129"/>
    <cellStyle name="Percent 3 7 14 4" xfId="15130"/>
    <cellStyle name="Percent 3 7 14 4 2" xfId="15131"/>
    <cellStyle name="Percent 3 7 14 4 2 2" xfId="15132"/>
    <cellStyle name="Percent 3 7 14 4 2 2 2" xfId="15133"/>
    <cellStyle name="Percent 3 7 14 4 2 2 3" xfId="15134"/>
    <cellStyle name="Percent 3 7 14 4 2 3" xfId="15135"/>
    <cellStyle name="Percent 3 7 14 4 2 4" xfId="15136"/>
    <cellStyle name="Percent 3 7 14 4 3" xfId="15137"/>
    <cellStyle name="Percent 3 7 14 4 3 2" xfId="15138"/>
    <cellStyle name="Percent 3 7 14 4 3 2 2" xfId="15139"/>
    <cellStyle name="Percent 3 7 14 4 3 2 3" xfId="15140"/>
    <cellStyle name="Percent 3 7 14 4 3 3" xfId="15141"/>
    <cellStyle name="Percent 3 7 14 4 3 4" xfId="15142"/>
    <cellStyle name="Percent 3 7 14 4 4" xfId="15143"/>
    <cellStyle name="Percent 3 7 14 4 4 2" xfId="15144"/>
    <cellStyle name="Percent 3 7 14 4 4 3" xfId="15145"/>
    <cellStyle name="Percent 3 7 14 4 5" xfId="15146"/>
    <cellStyle name="Percent 3 7 14 4 6" xfId="15147"/>
    <cellStyle name="Percent 3 7 14 5" xfId="15148"/>
    <cellStyle name="Percent 3 7 14 5 2" xfId="15149"/>
    <cellStyle name="Percent 3 7 14 5 2 2" xfId="15150"/>
    <cellStyle name="Percent 3 7 14 5 2 2 2" xfId="15151"/>
    <cellStyle name="Percent 3 7 14 5 2 2 3" xfId="15152"/>
    <cellStyle name="Percent 3 7 14 5 2 3" xfId="15153"/>
    <cellStyle name="Percent 3 7 14 5 2 4" xfId="15154"/>
    <cellStyle name="Percent 3 7 14 5 3" xfId="15155"/>
    <cellStyle name="Percent 3 7 14 5 3 2" xfId="15156"/>
    <cellStyle name="Percent 3 7 14 5 3 2 2" xfId="15157"/>
    <cellStyle name="Percent 3 7 14 5 3 2 3" xfId="15158"/>
    <cellStyle name="Percent 3 7 14 5 3 3" xfId="15159"/>
    <cellStyle name="Percent 3 7 14 5 3 4" xfId="15160"/>
    <cellStyle name="Percent 3 7 14 5 4" xfId="15161"/>
    <cellStyle name="Percent 3 7 14 5 4 2" xfId="15162"/>
    <cellStyle name="Percent 3 7 14 5 4 2 2" xfId="15163"/>
    <cellStyle name="Percent 3 7 14 5 4 2 3" xfId="15164"/>
    <cellStyle name="Percent 3 7 14 5 4 3" xfId="15165"/>
    <cellStyle name="Percent 3 7 14 5 4 4" xfId="15166"/>
    <cellStyle name="Percent 3 7 14 5 5" xfId="15167"/>
    <cellStyle name="Percent 3 7 14 5 5 2" xfId="15168"/>
    <cellStyle name="Percent 3 7 14 5 5 3" xfId="15169"/>
    <cellStyle name="Percent 3 7 14 5 6" xfId="15170"/>
    <cellStyle name="Percent 3 7 14 5 7" xfId="15171"/>
    <cellStyle name="Percent 3 7 14 6" xfId="15172"/>
    <cellStyle name="Percent 3 7 14 6 2" xfId="15173"/>
    <cellStyle name="Percent 3 7 14 6 2 2" xfId="15174"/>
    <cellStyle name="Percent 3 7 14 6 2 2 2" xfId="15175"/>
    <cellStyle name="Percent 3 7 14 6 2 2 3" xfId="15176"/>
    <cellStyle name="Percent 3 7 14 6 2 3" xfId="15177"/>
    <cellStyle name="Percent 3 7 14 6 2 4" xfId="15178"/>
    <cellStyle name="Percent 3 7 14 6 3" xfId="15179"/>
    <cellStyle name="Percent 3 7 14 6 3 2" xfId="15180"/>
    <cellStyle name="Percent 3 7 14 6 3 2 2" xfId="15181"/>
    <cellStyle name="Percent 3 7 14 6 3 2 3" xfId="15182"/>
    <cellStyle name="Percent 3 7 14 6 3 3" xfId="15183"/>
    <cellStyle name="Percent 3 7 14 6 3 4" xfId="15184"/>
    <cellStyle name="Percent 3 7 14 6 4" xfId="15185"/>
    <cellStyle name="Percent 3 7 14 6 4 2" xfId="15186"/>
    <cellStyle name="Percent 3 7 14 6 4 3" xfId="15187"/>
    <cellStyle name="Percent 3 7 14 6 5" xfId="15188"/>
    <cellStyle name="Percent 3 7 14 6 6" xfId="15189"/>
    <cellStyle name="Percent 3 7 14 7" xfId="15190"/>
    <cellStyle name="Percent 3 7 14 7 2" xfId="15191"/>
    <cellStyle name="Percent 3 7 14 7 2 2" xfId="15192"/>
    <cellStyle name="Percent 3 7 14 7 2 3" xfId="15193"/>
    <cellStyle name="Percent 3 7 14 7 3" xfId="15194"/>
    <cellStyle name="Percent 3 7 14 7 4" xfId="15195"/>
    <cellStyle name="Percent 3 7 14 8" xfId="15196"/>
    <cellStyle name="Percent 3 7 14 8 2" xfId="15197"/>
    <cellStyle name="Percent 3 7 14 8 2 2" xfId="15198"/>
    <cellStyle name="Percent 3 7 14 8 2 3" xfId="15199"/>
    <cellStyle name="Percent 3 7 14 8 3" xfId="15200"/>
    <cellStyle name="Percent 3 7 14 8 4" xfId="15201"/>
    <cellStyle name="Percent 3 7 14 9" xfId="15202"/>
    <cellStyle name="Percent 3 7 14 9 2" xfId="15203"/>
    <cellStyle name="Percent 3 7 14 9 2 2" xfId="15204"/>
    <cellStyle name="Percent 3 7 14 9 2 3" xfId="15205"/>
    <cellStyle name="Percent 3 7 14 9 3" xfId="15206"/>
    <cellStyle name="Percent 3 7 14 9 4" xfId="15207"/>
    <cellStyle name="Percent 3 7 15" xfId="15208"/>
    <cellStyle name="Percent 3 7 15 10" xfId="15209"/>
    <cellStyle name="Percent 3 7 15 10 2" xfId="15210"/>
    <cellStyle name="Percent 3 7 15 10 3" xfId="15211"/>
    <cellStyle name="Percent 3 7 15 11" xfId="15212"/>
    <cellStyle name="Percent 3 7 15 11 2" xfId="15213"/>
    <cellStyle name="Percent 3 7 15 11 3" xfId="15214"/>
    <cellStyle name="Percent 3 7 15 12" xfId="15215"/>
    <cellStyle name="Percent 3 7 15 12 2" xfId="15216"/>
    <cellStyle name="Percent 3 7 15 12 3" xfId="15217"/>
    <cellStyle name="Percent 3 7 15 13" xfId="15218"/>
    <cellStyle name="Percent 3 7 15 2" xfId="15219"/>
    <cellStyle name="Percent 3 7 15 2 2" xfId="15220"/>
    <cellStyle name="Percent 3 7 15 2 2 2" xfId="15221"/>
    <cellStyle name="Percent 3 7 15 2 2 2 2" xfId="15222"/>
    <cellStyle name="Percent 3 7 15 2 2 2 3" xfId="15223"/>
    <cellStyle name="Percent 3 7 15 2 2 3" xfId="15224"/>
    <cellStyle name="Percent 3 7 15 2 2 4" xfId="15225"/>
    <cellStyle name="Percent 3 7 15 2 3" xfId="15226"/>
    <cellStyle name="Percent 3 7 15 2 3 2" xfId="15227"/>
    <cellStyle name="Percent 3 7 15 2 3 2 2" xfId="15228"/>
    <cellStyle name="Percent 3 7 15 2 3 2 3" xfId="15229"/>
    <cellStyle name="Percent 3 7 15 2 3 3" xfId="15230"/>
    <cellStyle name="Percent 3 7 15 2 3 4" xfId="15231"/>
    <cellStyle name="Percent 3 7 15 2 4" xfId="15232"/>
    <cellStyle name="Percent 3 7 15 2 4 2" xfId="15233"/>
    <cellStyle name="Percent 3 7 15 2 4 3" xfId="15234"/>
    <cellStyle name="Percent 3 7 15 2 5" xfId="15235"/>
    <cellStyle name="Percent 3 7 15 2 5 2" xfId="15236"/>
    <cellStyle name="Percent 3 7 15 2 5 3" xfId="15237"/>
    <cellStyle name="Percent 3 7 15 2 6" xfId="15238"/>
    <cellStyle name="Percent 3 7 15 2 7" xfId="15239"/>
    <cellStyle name="Percent 3 7 15 3" xfId="15240"/>
    <cellStyle name="Percent 3 7 15 3 2" xfId="15241"/>
    <cellStyle name="Percent 3 7 15 3 2 2" xfId="15242"/>
    <cellStyle name="Percent 3 7 15 3 2 2 2" xfId="15243"/>
    <cellStyle name="Percent 3 7 15 3 2 2 3" xfId="15244"/>
    <cellStyle name="Percent 3 7 15 3 2 3" xfId="15245"/>
    <cellStyle name="Percent 3 7 15 3 2 4" xfId="15246"/>
    <cellStyle name="Percent 3 7 15 3 3" xfId="15247"/>
    <cellStyle name="Percent 3 7 15 3 3 2" xfId="15248"/>
    <cellStyle name="Percent 3 7 15 3 3 2 2" xfId="15249"/>
    <cellStyle name="Percent 3 7 15 3 3 2 3" xfId="15250"/>
    <cellStyle name="Percent 3 7 15 3 3 3" xfId="15251"/>
    <cellStyle name="Percent 3 7 15 3 3 4" xfId="15252"/>
    <cellStyle name="Percent 3 7 15 3 4" xfId="15253"/>
    <cellStyle name="Percent 3 7 15 3 4 2" xfId="15254"/>
    <cellStyle name="Percent 3 7 15 3 4 3" xfId="15255"/>
    <cellStyle name="Percent 3 7 15 3 5" xfId="15256"/>
    <cellStyle name="Percent 3 7 15 3 6" xfId="15257"/>
    <cellStyle name="Percent 3 7 15 4" xfId="15258"/>
    <cellStyle name="Percent 3 7 15 4 2" xfId="15259"/>
    <cellStyle name="Percent 3 7 15 4 2 2" xfId="15260"/>
    <cellStyle name="Percent 3 7 15 4 2 2 2" xfId="15261"/>
    <cellStyle name="Percent 3 7 15 4 2 2 3" xfId="15262"/>
    <cellStyle name="Percent 3 7 15 4 2 3" xfId="15263"/>
    <cellStyle name="Percent 3 7 15 4 2 4" xfId="15264"/>
    <cellStyle name="Percent 3 7 15 4 3" xfId="15265"/>
    <cellStyle name="Percent 3 7 15 4 3 2" xfId="15266"/>
    <cellStyle name="Percent 3 7 15 4 3 2 2" xfId="15267"/>
    <cellStyle name="Percent 3 7 15 4 3 2 3" xfId="15268"/>
    <cellStyle name="Percent 3 7 15 4 3 3" xfId="15269"/>
    <cellStyle name="Percent 3 7 15 4 3 4" xfId="15270"/>
    <cellStyle name="Percent 3 7 15 4 4" xfId="15271"/>
    <cellStyle name="Percent 3 7 15 4 4 2" xfId="15272"/>
    <cellStyle name="Percent 3 7 15 4 4 3" xfId="15273"/>
    <cellStyle name="Percent 3 7 15 4 5" xfId="15274"/>
    <cellStyle name="Percent 3 7 15 4 6" xfId="15275"/>
    <cellStyle name="Percent 3 7 15 5" xfId="15276"/>
    <cellStyle name="Percent 3 7 15 5 2" xfId="15277"/>
    <cellStyle name="Percent 3 7 15 5 2 2" xfId="15278"/>
    <cellStyle name="Percent 3 7 15 5 2 2 2" xfId="15279"/>
    <cellStyle name="Percent 3 7 15 5 2 2 3" xfId="15280"/>
    <cellStyle name="Percent 3 7 15 5 2 3" xfId="15281"/>
    <cellStyle name="Percent 3 7 15 5 2 4" xfId="15282"/>
    <cellStyle name="Percent 3 7 15 5 3" xfId="15283"/>
    <cellStyle name="Percent 3 7 15 5 3 2" xfId="15284"/>
    <cellStyle name="Percent 3 7 15 5 3 2 2" xfId="15285"/>
    <cellStyle name="Percent 3 7 15 5 3 2 3" xfId="15286"/>
    <cellStyle name="Percent 3 7 15 5 3 3" xfId="15287"/>
    <cellStyle name="Percent 3 7 15 5 3 4" xfId="15288"/>
    <cellStyle name="Percent 3 7 15 5 4" xfId="15289"/>
    <cellStyle name="Percent 3 7 15 5 4 2" xfId="15290"/>
    <cellStyle name="Percent 3 7 15 5 4 2 2" xfId="15291"/>
    <cellStyle name="Percent 3 7 15 5 4 2 3" xfId="15292"/>
    <cellStyle name="Percent 3 7 15 5 4 3" xfId="15293"/>
    <cellStyle name="Percent 3 7 15 5 4 4" xfId="15294"/>
    <cellStyle name="Percent 3 7 15 5 5" xfId="15295"/>
    <cellStyle name="Percent 3 7 15 5 5 2" xfId="15296"/>
    <cellStyle name="Percent 3 7 15 5 5 3" xfId="15297"/>
    <cellStyle name="Percent 3 7 15 5 6" xfId="15298"/>
    <cellStyle name="Percent 3 7 15 5 7" xfId="15299"/>
    <cellStyle name="Percent 3 7 15 6" xfId="15300"/>
    <cellStyle name="Percent 3 7 15 6 2" xfId="15301"/>
    <cellStyle name="Percent 3 7 15 6 2 2" xfId="15302"/>
    <cellStyle name="Percent 3 7 15 6 2 2 2" xfId="15303"/>
    <cellStyle name="Percent 3 7 15 6 2 2 3" xfId="15304"/>
    <cellStyle name="Percent 3 7 15 6 2 3" xfId="15305"/>
    <cellStyle name="Percent 3 7 15 6 2 4" xfId="15306"/>
    <cellStyle name="Percent 3 7 15 6 3" xfId="15307"/>
    <cellStyle name="Percent 3 7 15 6 3 2" xfId="15308"/>
    <cellStyle name="Percent 3 7 15 6 3 2 2" xfId="15309"/>
    <cellStyle name="Percent 3 7 15 6 3 2 3" xfId="15310"/>
    <cellStyle name="Percent 3 7 15 6 3 3" xfId="15311"/>
    <cellStyle name="Percent 3 7 15 6 3 4" xfId="15312"/>
    <cellStyle name="Percent 3 7 15 6 4" xfId="15313"/>
    <cellStyle name="Percent 3 7 15 6 4 2" xfId="15314"/>
    <cellStyle name="Percent 3 7 15 6 4 3" xfId="15315"/>
    <cellStyle name="Percent 3 7 15 6 5" xfId="15316"/>
    <cellStyle name="Percent 3 7 15 6 6" xfId="15317"/>
    <cellStyle name="Percent 3 7 15 7" xfId="15318"/>
    <cellStyle name="Percent 3 7 15 7 2" xfId="15319"/>
    <cellStyle name="Percent 3 7 15 7 2 2" xfId="15320"/>
    <cellStyle name="Percent 3 7 15 7 2 3" xfId="15321"/>
    <cellStyle name="Percent 3 7 15 7 3" xfId="15322"/>
    <cellStyle name="Percent 3 7 15 7 4" xfId="15323"/>
    <cellStyle name="Percent 3 7 15 8" xfId="15324"/>
    <cellStyle name="Percent 3 7 15 8 2" xfId="15325"/>
    <cellStyle name="Percent 3 7 15 8 2 2" xfId="15326"/>
    <cellStyle name="Percent 3 7 15 8 2 3" xfId="15327"/>
    <cellStyle name="Percent 3 7 15 8 3" xfId="15328"/>
    <cellStyle name="Percent 3 7 15 8 4" xfId="15329"/>
    <cellStyle name="Percent 3 7 15 9" xfId="15330"/>
    <cellStyle name="Percent 3 7 15 9 2" xfId="15331"/>
    <cellStyle name="Percent 3 7 15 9 2 2" xfId="15332"/>
    <cellStyle name="Percent 3 7 15 9 2 3" xfId="15333"/>
    <cellStyle name="Percent 3 7 15 9 3" xfId="15334"/>
    <cellStyle name="Percent 3 7 15 9 4" xfId="15335"/>
    <cellStyle name="Percent 3 7 16" xfId="15336"/>
    <cellStyle name="Percent 3 7 16 2" xfId="15337"/>
    <cellStyle name="Percent 3 7 16 2 2" xfId="15338"/>
    <cellStyle name="Percent 3 7 16 2 2 2" xfId="15339"/>
    <cellStyle name="Percent 3 7 16 2 2 3" xfId="15340"/>
    <cellStyle name="Percent 3 7 16 2 3" xfId="15341"/>
    <cellStyle name="Percent 3 7 16 2 4" xfId="15342"/>
    <cellStyle name="Percent 3 7 16 3" xfId="15343"/>
    <cellStyle name="Percent 3 7 16 3 2" xfId="15344"/>
    <cellStyle name="Percent 3 7 16 3 2 2" xfId="15345"/>
    <cellStyle name="Percent 3 7 16 3 2 3" xfId="15346"/>
    <cellStyle name="Percent 3 7 16 3 3" xfId="15347"/>
    <cellStyle name="Percent 3 7 16 3 4" xfId="15348"/>
    <cellStyle name="Percent 3 7 16 4" xfId="15349"/>
    <cellStyle name="Percent 3 7 16 4 2" xfId="15350"/>
    <cellStyle name="Percent 3 7 16 4 3" xfId="15351"/>
    <cellStyle name="Percent 3 7 16 5" xfId="15352"/>
    <cellStyle name="Percent 3 7 16 5 2" xfId="15353"/>
    <cellStyle name="Percent 3 7 16 5 3" xfId="15354"/>
    <cellStyle name="Percent 3 7 16 6" xfId="15355"/>
    <cellStyle name="Percent 3 7 16 7" xfId="15356"/>
    <cellStyle name="Percent 3 7 17" xfId="15357"/>
    <cellStyle name="Percent 3 7 17 2" xfId="15358"/>
    <cellStyle name="Percent 3 7 17 2 2" xfId="15359"/>
    <cellStyle name="Percent 3 7 17 2 2 2" xfId="15360"/>
    <cellStyle name="Percent 3 7 17 2 2 3" xfId="15361"/>
    <cellStyle name="Percent 3 7 17 2 3" xfId="15362"/>
    <cellStyle name="Percent 3 7 17 2 4" xfId="15363"/>
    <cellStyle name="Percent 3 7 17 3" xfId="15364"/>
    <cellStyle name="Percent 3 7 17 3 2" xfId="15365"/>
    <cellStyle name="Percent 3 7 17 3 2 2" xfId="15366"/>
    <cellStyle name="Percent 3 7 17 3 2 3" xfId="15367"/>
    <cellStyle name="Percent 3 7 17 3 3" xfId="15368"/>
    <cellStyle name="Percent 3 7 17 3 4" xfId="15369"/>
    <cellStyle name="Percent 3 7 17 4" xfId="15370"/>
    <cellStyle name="Percent 3 7 17 4 2" xfId="15371"/>
    <cellStyle name="Percent 3 7 17 4 3" xfId="15372"/>
    <cellStyle name="Percent 3 7 17 5" xfId="15373"/>
    <cellStyle name="Percent 3 7 17 6" xfId="15374"/>
    <cellStyle name="Percent 3 7 18" xfId="15375"/>
    <cellStyle name="Percent 3 7 18 2" xfId="15376"/>
    <cellStyle name="Percent 3 7 18 2 2" xfId="15377"/>
    <cellStyle name="Percent 3 7 18 2 2 2" xfId="15378"/>
    <cellStyle name="Percent 3 7 18 2 2 3" xfId="15379"/>
    <cellStyle name="Percent 3 7 18 2 3" xfId="15380"/>
    <cellStyle name="Percent 3 7 18 2 4" xfId="15381"/>
    <cellStyle name="Percent 3 7 18 3" xfId="15382"/>
    <cellStyle name="Percent 3 7 18 3 2" xfId="15383"/>
    <cellStyle name="Percent 3 7 18 3 2 2" xfId="15384"/>
    <cellStyle name="Percent 3 7 18 3 2 3" xfId="15385"/>
    <cellStyle name="Percent 3 7 18 3 3" xfId="15386"/>
    <cellStyle name="Percent 3 7 18 3 4" xfId="15387"/>
    <cellStyle name="Percent 3 7 18 4" xfId="15388"/>
    <cellStyle name="Percent 3 7 18 4 2" xfId="15389"/>
    <cellStyle name="Percent 3 7 18 4 3" xfId="15390"/>
    <cellStyle name="Percent 3 7 18 5" xfId="15391"/>
    <cellStyle name="Percent 3 7 18 6" xfId="15392"/>
    <cellStyle name="Percent 3 7 19" xfId="15393"/>
    <cellStyle name="Percent 3 7 19 2" xfId="15394"/>
    <cellStyle name="Percent 3 7 19 2 2" xfId="15395"/>
    <cellStyle name="Percent 3 7 19 2 2 2" xfId="15396"/>
    <cellStyle name="Percent 3 7 19 2 2 3" xfId="15397"/>
    <cellStyle name="Percent 3 7 19 2 3" xfId="15398"/>
    <cellStyle name="Percent 3 7 19 2 4" xfId="15399"/>
    <cellStyle name="Percent 3 7 19 3" xfId="15400"/>
    <cellStyle name="Percent 3 7 19 3 2" xfId="15401"/>
    <cellStyle name="Percent 3 7 19 3 2 2" xfId="15402"/>
    <cellStyle name="Percent 3 7 19 3 2 3" xfId="15403"/>
    <cellStyle name="Percent 3 7 19 3 3" xfId="15404"/>
    <cellStyle name="Percent 3 7 19 3 4" xfId="15405"/>
    <cellStyle name="Percent 3 7 19 4" xfId="15406"/>
    <cellStyle name="Percent 3 7 19 4 2" xfId="15407"/>
    <cellStyle name="Percent 3 7 19 4 2 2" xfId="15408"/>
    <cellStyle name="Percent 3 7 19 4 2 3" xfId="15409"/>
    <cellStyle name="Percent 3 7 19 4 3" xfId="15410"/>
    <cellStyle name="Percent 3 7 19 4 4" xfId="15411"/>
    <cellStyle name="Percent 3 7 19 5" xfId="15412"/>
    <cellStyle name="Percent 3 7 19 5 2" xfId="15413"/>
    <cellStyle name="Percent 3 7 19 5 3" xfId="15414"/>
    <cellStyle name="Percent 3 7 19 6" xfId="15415"/>
    <cellStyle name="Percent 3 7 19 7" xfId="15416"/>
    <cellStyle name="Percent 3 7 2" xfId="15417"/>
    <cellStyle name="Percent 3 7 2 10" xfId="15418"/>
    <cellStyle name="Percent 3 7 2 10 2" xfId="15419"/>
    <cellStyle name="Percent 3 7 2 10 3" xfId="15420"/>
    <cellStyle name="Percent 3 7 2 11" xfId="15421"/>
    <cellStyle name="Percent 3 7 2 11 2" xfId="15422"/>
    <cellStyle name="Percent 3 7 2 11 3" xfId="15423"/>
    <cellStyle name="Percent 3 7 2 12" xfId="15424"/>
    <cellStyle name="Percent 3 7 2 12 2" xfId="15425"/>
    <cellStyle name="Percent 3 7 2 12 3" xfId="15426"/>
    <cellStyle name="Percent 3 7 2 13" xfId="15427"/>
    <cellStyle name="Percent 3 7 2 2" xfId="15428"/>
    <cellStyle name="Percent 3 7 2 2 2" xfId="15429"/>
    <cellStyle name="Percent 3 7 2 2 2 2" xfId="15430"/>
    <cellStyle name="Percent 3 7 2 2 2 2 2" xfId="15431"/>
    <cellStyle name="Percent 3 7 2 2 2 2 3" xfId="15432"/>
    <cellStyle name="Percent 3 7 2 2 2 3" xfId="15433"/>
    <cellStyle name="Percent 3 7 2 2 2 4" xfId="15434"/>
    <cellStyle name="Percent 3 7 2 2 3" xfId="15435"/>
    <cellStyle name="Percent 3 7 2 2 3 2" xfId="15436"/>
    <cellStyle name="Percent 3 7 2 2 3 2 2" xfId="15437"/>
    <cellStyle name="Percent 3 7 2 2 3 2 3" xfId="15438"/>
    <cellStyle name="Percent 3 7 2 2 3 3" xfId="15439"/>
    <cellStyle name="Percent 3 7 2 2 3 4" xfId="15440"/>
    <cellStyle name="Percent 3 7 2 2 4" xfId="15441"/>
    <cellStyle name="Percent 3 7 2 2 4 2" xfId="15442"/>
    <cellStyle name="Percent 3 7 2 2 4 3" xfId="15443"/>
    <cellStyle name="Percent 3 7 2 2 5" xfId="15444"/>
    <cellStyle name="Percent 3 7 2 2 5 2" xfId="15445"/>
    <cellStyle name="Percent 3 7 2 2 5 3" xfId="15446"/>
    <cellStyle name="Percent 3 7 2 2 6" xfId="15447"/>
    <cellStyle name="Percent 3 7 2 2 7" xfId="15448"/>
    <cellStyle name="Percent 3 7 2 3" xfId="15449"/>
    <cellStyle name="Percent 3 7 2 3 2" xfId="15450"/>
    <cellStyle name="Percent 3 7 2 3 2 2" xfId="15451"/>
    <cellStyle name="Percent 3 7 2 3 2 2 2" xfId="15452"/>
    <cellStyle name="Percent 3 7 2 3 2 2 3" xfId="15453"/>
    <cellStyle name="Percent 3 7 2 3 2 3" xfId="15454"/>
    <cellStyle name="Percent 3 7 2 3 2 4" xfId="15455"/>
    <cellStyle name="Percent 3 7 2 3 3" xfId="15456"/>
    <cellStyle name="Percent 3 7 2 3 3 2" xfId="15457"/>
    <cellStyle name="Percent 3 7 2 3 3 2 2" xfId="15458"/>
    <cellStyle name="Percent 3 7 2 3 3 2 3" xfId="15459"/>
    <cellStyle name="Percent 3 7 2 3 3 3" xfId="15460"/>
    <cellStyle name="Percent 3 7 2 3 3 4" xfId="15461"/>
    <cellStyle name="Percent 3 7 2 3 4" xfId="15462"/>
    <cellStyle name="Percent 3 7 2 3 4 2" xfId="15463"/>
    <cellStyle name="Percent 3 7 2 3 4 3" xfId="15464"/>
    <cellStyle name="Percent 3 7 2 3 5" xfId="15465"/>
    <cellStyle name="Percent 3 7 2 3 6" xfId="15466"/>
    <cellStyle name="Percent 3 7 2 4" xfId="15467"/>
    <cellStyle name="Percent 3 7 2 4 2" xfId="15468"/>
    <cellStyle name="Percent 3 7 2 4 2 2" xfId="15469"/>
    <cellStyle name="Percent 3 7 2 4 2 2 2" xfId="15470"/>
    <cellStyle name="Percent 3 7 2 4 2 2 3" xfId="15471"/>
    <cellStyle name="Percent 3 7 2 4 2 3" xfId="15472"/>
    <cellStyle name="Percent 3 7 2 4 2 4" xfId="15473"/>
    <cellStyle name="Percent 3 7 2 4 3" xfId="15474"/>
    <cellStyle name="Percent 3 7 2 4 3 2" xfId="15475"/>
    <cellStyle name="Percent 3 7 2 4 3 2 2" xfId="15476"/>
    <cellStyle name="Percent 3 7 2 4 3 2 3" xfId="15477"/>
    <cellStyle name="Percent 3 7 2 4 3 3" xfId="15478"/>
    <cellStyle name="Percent 3 7 2 4 3 4" xfId="15479"/>
    <cellStyle name="Percent 3 7 2 4 4" xfId="15480"/>
    <cellStyle name="Percent 3 7 2 4 4 2" xfId="15481"/>
    <cellStyle name="Percent 3 7 2 4 4 3" xfId="15482"/>
    <cellStyle name="Percent 3 7 2 4 5" xfId="15483"/>
    <cellStyle name="Percent 3 7 2 4 6" xfId="15484"/>
    <cellStyle name="Percent 3 7 2 5" xfId="15485"/>
    <cellStyle name="Percent 3 7 2 5 2" xfId="15486"/>
    <cellStyle name="Percent 3 7 2 5 2 2" xfId="15487"/>
    <cellStyle name="Percent 3 7 2 5 2 2 2" xfId="15488"/>
    <cellStyle name="Percent 3 7 2 5 2 2 3" xfId="15489"/>
    <cellStyle name="Percent 3 7 2 5 2 3" xfId="15490"/>
    <cellStyle name="Percent 3 7 2 5 2 4" xfId="15491"/>
    <cellStyle name="Percent 3 7 2 5 3" xfId="15492"/>
    <cellStyle name="Percent 3 7 2 5 3 2" xfId="15493"/>
    <cellStyle name="Percent 3 7 2 5 3 2 2" xfId="15494"/>
    <cellStyle name="Percent 3 7 2 5 3 2 3" xfId="15495"/>
    <cellStyle name="Percent 3 7 2 5 3 3" xfId="15496"/>
    <cellStyle name="Percent 3 7 2 5 3 4" xfId="15497"/>
    <cellStyle name="Percent 3 7 2 5 4" xfId="15498"/>
    <cellStyle name="Percent 3 7 2 5 4 2" xfId="15499"/>
    <cellStyle name="Percent 3 7 2 5 4 2 2" xfId="15500"/>
    <cellStyle name="Percent 3 7 2 5 4 2 3" xfId="15501"/>
    <cellStyle name="Percent 3 7 2 5 4 3" xfId="15502"/>
    <cellStyle name="Percent 3 7 2 5 4 4" xfId="15503"/>
    <cellStyle name="Percent 3 7 2 5 5" xfId="15504"/>
    <cellStyle name="Percent 3 7 2 5 5 2" xfId="15505"/>
    <cellStyle name="Percent 3 7 2 5 5 3" xfId="15506"/>
    <cellStyle name="Percent 3 7 2 5 6" xfId="15507"/>
    <cellStyle name="Percent 3 7 2 5 7" xfId="15508"/>
    <cellStyle name="Percent 3 7 2 6" xfId="15509"/>
    <cellStyle name="Percent 3 7 2 6 2" xfId="15510"/>
    <cellStyle name="Percent 3 7 2 6 2 2" xfId="15511"/>
    <cellStyle name="Percent 3 7 2 6 2 2 2" xfId="15512"/>
    <cellStyle name="Percent 3 7 2 6 2 2 3" xfId="15513"/>
    <cellStyle name="Percent 3 7 2 6 2 3" xfId="15514"/>
    <cellStyle name="Percent 3 7 2 6 2 4" xfId="15515"/>
    <cellStyle name="Percent 3 7 2 6 3" xfId="15516"/>
    <cellStyle name="Percent 3 7 2 6 3 2" xfId="15517"/>
    <cellStyle name="Percent 3 7 2 6 3 2 2" xfId="15518"/>
    <cellStyle name="Percent 3 7 2 6 3 2 3" xfId="15519"/>
    <cellStyle name="Percent 3 7 2 6 3 3" xfId="15520"/>
    <cellStyle name="Percent 3 7 2 6 3 4" xfId="15521"/>
    <cellStyle name="Percent 3 7 2 6 4" xfId="15522"/>
    <cellStyle name="Percent 3 7 2 6 4 2" xfId="15523"/>
    <cellStyle name="Percent 3 7 2 6 4 3" xfId="15524"/>
    <cellStyle name="Percent 3 7 2 6 5" xfId="15525"/>
    <cellStyle name="Percent 3 7 2 6 6" xfId="15526"/>
    <cellStyle name="Percent 3 7 2 7" xfId="15527"/>
    <cellStyle name="Percent 3 7 2 7 2" xfId="15528"/>
    <cellStyle name="Percent 3 7 2 7 2 2" xfId="15529"/>
    <cellStyle name="Percent 3 7 2 7 2 3" xfId="15530"/>
    <cellStyle name="Percent 3 7 2 7 3" xfId="15531"/>
    <cellStyle name="Percent 3 7 2 7 4" xfId="15532"/>
    <cellStyle name="Percent 3 7 2 8" xfId="15533"/>
    <cellStyle name="Percent 3 7 2 8 2" xfId="15534"/>
    <cellStyle name="Percent 3 7 2 8 2 2" xfId="15535"/>
    <cellStyle name="Percent 3 7 2 8 2 3" xfId="15536"/>
    <cellStyle name="Percent 3 7 2 8 3" xfId="15537"/>
    <cellStyle name="Percent 3 7 2 8 4" xfId="15538"/>
    <cellStyle name="Percent 3 7 2 9" xfId="15539"/>
    <cellStyle name="Percent 3 7 2 9 2" xfId="15540"/>
    <cellStyle name="Percent 3 7 2 9 2 2" xfId="15541"/>
    <cellStyle name="Percent 3 7 2 9 2 3" xfId="15542"/>
    <cellStyle name="Percent 3 7 2 9 3" xfId="15543"/>
    <cellStyle name="Percent 3 7 2 9 4" xfId="15544"/>
    <cellStyle name="Percent 3 7 20" xfId="15545"/>
    <cellStyle name="Percent 3 7 20 2" xfId="15546"/>
    <cellStyle name="Percent 3 7 20 2 2" xfId="15547"/>
    <cellStyle name="Percent 3 7 20 2 2 2" xfId="15548"/>
    <cellStyle name="Percent 3 7 20 2 2 3" xfId="15549"/>
    <cellStyle name="Percent 3 7 20 2 3" xfId="15550"/>
    <cellStyle name="Percent 3 7 20 2 4" xfId="15551"/>
    <cellStyle name="Percent 3 7 20 3" xfId="15552"/>
    <cellStyle name="Percent 3 7 20 3 2" xfId="15553"/>
    <cellStyle name="Percent 3 7 20 3 2 2" xfId="15554"/>
    <cellStyle name="Percent 3 7 20 3 2 3" xfId="15555"/>
    <cellStyle name="Percent 3 7 20 3 3" xfId="15556"/>
    <cellStyle name="Percent 3 7 20 3 4" xfId="15557"/>
    <cellStyle name="Percent 3 7 20 4" xfId="15558"/>
    <cellStyle name="Percent 3 7 20 4 2" xfId="15559"/>
    <cellStyle name="Percent 3 7 20 4 3" xfId="15560"/>
    <cellStyle name="Percent 3 7 20 5" xfId="15561"/>
    <cellStyle name="Percent 3 7 20 6" xfId="15562"/>
    <cellStyle name="Percent 3 7 21" xfId="15563"/>
    <cellStyle name="Percent 3 7 21 2" xfId="15564"/>
    <cellStyle name="Percent 3 7 21 2 2" xfId="15565"/>
    <cellStyle name="Percent 3 7 21 2 3" xfId="15566"/>
    <cellStyle name="Percent 3 7 21 3" xfId="15567"/>
    <cellStyle name="Percent 3 7 21 4" xfId="15568"/>
    <cellStyle name="Percent 3 7 22" xfId="15569"/>
    <cellStyle name="Percent 3 7 22 2" xfId="15570"/>
    <cellStyle name="Percent 3 7 22 2 2" xfId="15571"/>
    <cellStyle name="Percent 3 7 22 2 3" xfId="15572"/>
    <cellStyle name="Percent 3 7 22 3" xfId="15573"/>
    <cellStyle name="Percent 3 7 22 4" xfId="15574"/>
    <cellStyle name="Percent 3 7 23" xfId="15575"/>
    <cellStyle name="Percent 3 7 23 2" xfId="15576"/>
    <cellStyle name="Percent 3 7 23 2 2" xfId="15577"/>
    <cellStyle name="Percent 3 7 23 2 3" xfId="15578"/>
    <cellStyle name="Percent 3 7 23 3" xfId="15579"/>
    <cellStyle name="Percent 3 7 23 4" xfId="15580"/>
    <cellStyle name="Percent 3 7 24" xfId="15581"/>
    <cellStyle name="Percent 3 7 24 2" xfId="15582"/>
    <cellStyle name="Percent 3 7 24 3" xfId="15583"/>
    <cellStyle name="Percent 3 7 25" xfId="15584"/>
    <cellStyle name="Percent 3 7 25 2" xfId="15585"/>
    <cellStyle name="Percent 3 7 25 3" xfId="15586"/>
    <cellStyle name="Percent 3 7 26" xfId="15587"/>
    <cellStyle name="Percent 3 7 26 2" xfId="15588"/>
    <cellStyle name="Percent 3 7 26 3" xfId="15589"/>
    <cellStyle name="Percent 3 7 27" xfId="15590"/>
    <cellStyle name="Percent 3 7 3" xfId="15591"/>
    <cellStyle name="Percent 3 7 3 10" xfId="15592"/>
    <cellStyle name="Percent 3 7 3 10 2" xfId="15593"/>
    <cellStyle name="Percent 3 7 3 10 3" xfId="15594"/>
    <cellStyle name="Percent 3 7 3 11" xfId="15595"/>
    <cellStyle name="Percent 3 7 3 11 2" xfId="15596"/>
    <cellStyle name="Percent 3 7 3 11 3" xfId="15597"/>
    <cellStyle name="Percent 3 7 3 12" xfId="15598"/>
    <cellStyle name="Percent 3 7 3 12 2" xfId="15599"/>
    <cellStyle name="Percent 3 7 3 12 3" xfId="15600"/>
    <cellStyle name="Percent 3 7 3 13" xfId="15601"/>
    <cellStyle name="Percent 3 7 3 2" xfId="15602"/>
    <cellStyle name="Percent 3 7 3 2 2" xfId="15603"/>
    <cellStyle name="Percent 3 7 3 2 2 2" xfId="15604"/>
    <cellStyle name="Percent 3 7 3 2 2 2 2" xfId="15605"/>
    <cellStyle name="Percent 3 7 3 2 2 2 3" xfId="15606"/>
    <cellStyle name="Percent 3 7 3 2 2 3" xfId="15607"/>
    <cellStyle name="Percent 3 7 3 2 2 4" xfId="15608"/>
    <cellStyle name="Percent 3 7 3 2 3" xfId="15609"/>
    <cellStyle name="Percent 3 7 3 2 3 2" xfId="15610"/>
    <cellStyle name="Percent 3 7 3 2 3 2 2" xfId="15611"/>
    <cellStyle name="Percent 3 7 3 2 3 2 3" xfId="15612"/>
    <cellStyle name="Percent 3 7 3 2 3 3" xfId="15613"/>
    <cellStyle name="Percent 3 7 3 2 3 4" xfId="15614"/>
    <cellStyle name="Percent 3 7 3 2 4" xfId="15615"/>
    <cellStyle name="Percent 3 7 3 2 4 2" xfId="15616"/>
    <cellStyle name="Percent 3 7 3 2 4 3" xfId="15617"/>
    <cellStyle name="Percent 3 7 3 2 5" xfId="15618"/>
    <cellStyle name="Percent 3 7 3 2 5 2" xfId="15619"/>
    <cellStyle name="Percent 3 7 3 2 5 3" xfId="15620"/>
    <cellStyle name="Percent 3 7 3 2 6" xfId="15621"/>
    <cellStyle name="Percent 3 7 3 2 7" xfId="15622"/>
    <cellStyle name="Percent 3 7 3 3" xfId="15623"/>
    <cellStyle name="Percent 3 7 3 3 2" xfId="15624"/>
    <cellStyle name="Percent 3 7 3 3 2 2" xfId="15625"/>
    <cellStyle name="Percent 3 7 3 3 2 2 2" xfId="15626"/>
    <cellStyle name="Percent 3 7 3 3 2 2 3" xfId="15627"/>
    <cellStyle name="Percent 3 7 3 3 2 3" xfId="15628"/>
    <cellStyle name="Percent 3 7 3 3 2 4" xfId="15629"/>
    <cellStyle name="Percent 3 7 3 3 3" xfId="15630"/>
    <cellStyle name="Percent 3 7 3 3 3 2" xfId="15631"/>
    <cellStyle name="Percent 3 7 3 3 3 2 2" xfId="15632"/>
    <cellStyle name="Percent 3 7 3 3 3 2 3" xfId="15633"/>
    <cellStyle name="Percent 3 7 3 3 3 3" xfId="15634"/>
    <cellStyle name="Percent 3 7 3 3 3 4" xfId="15635"/>
    <cellStyle name="Percent 3 7 3 3 4" xfId="15636"/>
    <cellStyle name="Percent 3 7 3 3 4 2" xfId="15637"/>
    <cellStyle name="Percent 3 7 3 3 4 3" xfId="15638"/>
    <cellStyle name="Percent 3 7 3 3 5" xfId="15639"/>
    <cellStyle name="Percent 3 7 3 3 6" xfId="15640"/>
    <cellStyle name="Percent 3 7 3 4" xfId="15641"/>
    <cellStyle name="Percent 3 7 3 4 2" xfId="15642"/>
    <cellStyle name="Percent 3 7 3 4 2 2" xfId="15643"/>
    <cellStyle name="Percent 3 7 3 4 2 2 2" xfId="15644"/>
    <cellStyle name="Percent 3 7 3 4 2 2 3" xfId="15645"/>
    <cellStyle name="Percent 3 7 3 4 2 3" xfId="15646"/>
    <cellStyle name="Percent 3 7 3 4 2 4" xfId="15647"/>
    <cellStyle name="Percent 3 7 3 4 3" xfId="15648"/>
    <cellStyle name="Percent 3 7 3 4 3 2" xfId="15649"/>
    <cellStyle name="Percent 3 7 3 4 3 2 2" xfId="15650"/>
    <cellStyle name="Percent 3 7 3 4 3 2 3" xfId="15651"/>
    <cellStyle name="Percent 3 7 3 4 3 3" xfId="15652"/>
    <cellStyle name="Percent 3 7 3 4 3 4" xfId="15653"/>
    <cellStyle name="Percent 3 7 3 4 4" xfId="15654"/>
    <cellStyle name="Percent 3 7 3 4 4 2" xfId="15655"/>
    <cellStyle name="Percent 3 7 3 4 4 3" xfId="15656"/>
    <cellStyle name="Percent 3 7 3 4 5" xfId="15657"/>
    <cellStyle name="Percent 3 7 3 4 6" xfId="15658"/>
    <cellStyle name="Percent 3 7 3 5" xfId="15659"/>
    <cellStyle name="Percent 3 7 3 5 2" xfId="15660"/>
    <cellStyle name="Percent 3 7 3 5 2 2" xfId="15661"/>
    <cellStyle name="Percent 3 7 3 5 2 2 2" xfId="15662"/>
    <cellStyle name="Percent 3 7 3 5 2 2 3" xfId="15663"/>
    <cellStyle name="Percent 3 7 3 5 2 3" xfId="15664"/>
    <cellStyle name="Percent 3 7 3 5 2 4" xfId="15665"/>
    <cellStyle name="Percent 3 7 3 5 3" xfId="15666"/>
    <cellStyle name="Percent 3 7 3 5 3 2" xfId="15667"/>
    <cellStyle name="Percent 3 7 3 5 3 2 2" xfId="15668"/>
    <cellStyle name="Percent 3 7 3 5 3 2 3" xfId="15669"/>
    <cellStyle name="Percent 3 7 3 5 3 3" xfId="15670"/>
    <cellStyle name="Percent 3 7 3 5 3 4" xfId="15671"/>
    <cellStyle name="Percent 3 7 3 5 4" xfId="15672"/>
    <cellStyle name="Percent 3 7 3 5 4 2" xfId="15673"/>
    <cellStyle name="Percent 3 7 3 5 4 2 2" xfId="15674"/>
    <cellStyle name="Percent 3 7 3 5 4 2 3" xfId="15675"/>
    <cellStyle name="Percent 3 7 3 5 4 3" xfId="15676"/>
    <cellStyle name="Percent 3 7 3 5 4 4" xfId="15677"/>
    <cellStyle name="Percent 3 7 3 5 5" xfId="15678"/>
    <cellStyle name="Percent 3 7 3 5 5 2" xfId="15679"/>
    <cellStyle name="Percent 3 7 3 5 5 3" xfId="15680"/>
    <cellStyle name="Percent 3 7 3 5 6" xfId="15681"/>
    <cellStyle name="Percent 3 7 3 5 7" xfId="15682"/>
    <cellStyle name="Percent 3 7 3 6" xfId="15683"/>
    <cellStyle name="Percent 3 7 3 6 2" xfId="15684"/>
    <cellStyle name="Percent 3 7 3 6 2 2" xfId="15685"/>
    <cellStyle name="Percent 3 7 3 6 2 2 2" xfId="15686"/>
    <cellStyle name="Percent 3 7 3 6 2 2 3" xfId="15687"/>
    <cellStyle name="Percent 3 7 3 6 2 3" xfId="15688"/>
    <cellStyle name="Percent 3 7 3 6 2 4" xfId="15689"/>
    <cellStyle name="Percent 3 7 3 6 3" xfId="15690"/>
    <cellStyle name="Percent 3 7 3 6 3 2" xfId="15691"/>
    <cellStyle name="Percent 3 7 3 6 3 2 2" xfId="15692"/>
    <cellStyle name="Percent 3 7 3 6 3 2 3" xfId="15693"/>
    <cellStyle name="Percent 3 7 3 6 3 3" xfId="15694"/>
    <cellStyle name="Percent 3 7 3 6 3 4" xfId="15695"/>
    <cellStyle name="Percent 3 7 3 6 4" xfId="15696"/>
    <cellStyle name="Percent 3 7 3 6 4 2" xfId="15697"/>
    <cellStyle name="Percent 3 7 3 6 4 3" xfId="15698"/>
    <cellStyle name="Percent 3 7 3 6 5" xfId="15699"/>
    <cellStyle name="Percent 3 7 3 6 6" xfId="15700"/>
    <cellStyle name="Percent 3 7 3 7" xfId="15701"/>
    <cellStyle name="Percent 3 7 3 7 2" xfId="15702"/>
    <cellStyle name="Percent 3 7 3 7 2 2" xfId="15703"/>
    <cellStyle name="Percent 3 7 3 7 2 3" xfId="15704"/>
    <cellStyle name="Percent 3 7 3 7 3" xfId="15705"/>
    <cellStyle name="Percent 3 7 3 7 4" xfId="15706"/>
    <cellStyle name="Percent 3 7 3 8" xfId="15707"/>
    <cellStyle name="Percent 3 7 3 8 2" xfId="15708"/>
    <cellStyle name="Percent 3 7 3 8 2 2" xfId="15709"/>
    <cellStyle name="Percent 3 7 3 8 2 3" xfId="15710"/>
    <cellStyle name="Percent 3 7 3 8 3" xfId="15711"/>
    <cellStyle name="Percent 3 7 3 8 4" xfId="15712"/>
    <cellStyle name="Percent 3 7 3 9" xfId="15713"/>
    <cellStyle name="Percent 3 7 3 9 2" xfId="15714"/>
    <cellStyle name="Percent 3 7 3 9 2 2" xfId="15715"/>
    <cellStyle name="Percent 3 7 3 9 2 3" xfId="15716"/>
    <cellStyle name="Percent 3 7 3 9 3" xfId="15717"/>
    <cellStyle name="Percent 3 7 3 9 4" xfId="15718"/>
    <cellStyle name="Percent 3 7 4" xfId="15719"/>
    <cellStyle name="Percent 3 7 4 10" xfId="15720"/>
    <cellStyle name="Percent 3 7 4 10 2" xfId="15721"/>
    <cellStyle name="Percent 3 7 4 10 3" xfId="15722"/>
    <cellStyle name="Percent 3 7 4 11" xfId="15723"/>
    <cellStyle name="Percent 3 7 4 11 2" xfId="15724"/>
    <cellStyle name="Percent 3 7 4 11 3" xfId="15725"/>
    <cellStyle name="Percent 3 7 4 12" xfId="15726"/>
    <cellStyle name="Percent 3 7 4 12 2" xfId="15727"/>
    <cellStyle name="Percent 3 7 4 12 3" xfId="15728"/>
    <cellStyle name="Percent 3 7 4 13" xfId="15729"/>
    <cellStyle name="Percent 3 7 4 2" xfId="15730"/>
    <cellStyle name="Percent 3 7 4 2 2" xfId="15731"/>
    <cellStyle name="Percent 3 7 4 2 2 2" xfId="15732"/>
    <cellStyle name="Percent 3 7 4 2 2 2 2" xfId="15733"/>
    <cellStyle name="Percent 3 7 4 2 2 2 3" xfId="15734"/>
    <cellStyle name="Percent 3 7 4 2 2 3" xfId="15735"/>
    <cellStyle name="Percent 3 7 4 2 2 4" xfId="15736"/>
    <cellStyle name="Percent 3 7 4 2 3" xfId="15737"/>
    <cellStyle name="Percent 3 7 4 2 3 2" xfId="15738"/>
    <cellStyle name="Percent 3 7 4 2 3 2 2" xfId="15739"/>
    <cellStyle name="Percent 3 7 4 2 3 2 3" xfId="15740"/>
    <cellStyle name="Percent 3 7 4 2 3 3" xfId="15741"/>
    <cellStyle name="Percent 3 7 4 2 3 4" xfId="15742"/>
    <cellStyle name="Percent 3 7 4 2 4" xfId="15743"/>
    <cellStyle name="Percent 3 7 4 2 4 2" xfId="15744"/>
    <cellStyle name="Percent 3 7 4 2 4 3" xfId="15745"/>
    <cellStyle name="Percent 3 7 4 2 5" xfId="15746"/>
    <cellStyle name="Percent 3 7 4 2 5 2" xfId="15747"/>
    <cellStyle name="Percent 3 7 4 2 5 3" xfId="15748"/>
    <cellStyle name="Percent 3 7 4 2 6" xfId="15749"/>
    <cellStyle name="Percent 3 7 4 2 7" xfId="15750"/>
    <cellStyle name="Percent 3 7 4 3" xfId="15751"/>
    <cellStyle name="Percent 3 7 4 3 2" xfId="15752"/>
    <cellStyle name="Percent 3 7 4 3 2 2" xfId="15753"/>
    <cellStyle name="Percent 3 7 4 3 2 2 2" xfId="15754"/>
    <cellStyle name="Percent 3 7 4 3 2 2 3" xfId="15755"/>
    <cellStyle name="Percent 3 7 4 3 2 3" xfId="15756"/>
    <cellStyle name="Percent 3 7 4 3 2 4" xfId="15757"/>
    <cellStyle name="Percent 3 7 4 3 3" xfId="15758"/>
    <cellStyle name="Percent 3 7 4 3 3 2" xfId="15759"/>
    <cellStyle name="Percent 3 7 4 3 3 2 2" xfId="15760"/>
    <cellStyle name="Percent 3 7 4 3 3 2 3" xfId="15761"/>
    <cellStyle name="Percent 3 7 4 3 3 3" xfId="15762"/>
    <cellStyle name="Percent 3 7 4 3 3 4" xfId="15763"/>
    <cellStyle name="Percent 3 7 4 3 4" xfId="15764"/>
    <cellStyle name="Percent 3 7 4 3 4 2" xfId="15765"/>
    <cellStyle name="Percent 3 7 4 3 4 3" xfId="15766"/>
    <cellStyle name="Percent 3 7 4 3 5" xfId="15767"/>
    <cellStyle name="Percent 3 7 4 3 6" xfId="15768"/>
    <cellStyle name="Percent 3 7 4 4" xfId="15769"/>
    <cellStyle name="Percent 3 7 4 4 2" xfId="15770"/>
    <cellStyle name="Percent 3 7 4 4 2 2" xfId="15771"/>
    <cellStyle name="Percent 3 7 4 4 2 2 2" xfId="15772"/>
    <cellStyle name="Percent 3 7 4 4 2 2 3" xfId="15773"/>
    <cellStyle name="Percent 3 7 4 4 2 3" xfId="15774"/>
    <cellStyle name="Percent 3 7 4 4 2 4" xfId="15775"/>
    <cellStyle name="Percent 3 7 4 4 3" xfId="15776"/>
    <cellStyle name="Percent 3 7 4 4 3 2" xfId="15777"/>
    <cellStyle name="Percent 3 7 4 4 3 2 2" xfId="15778"/>
    <cellStyle name="Percent 3 7 4 4 3 2 3" xfId="15779"/>
    <cellStyle name="Percent 3 7 4 4 3 3" xfId="15780"/>
    <cellStyle name="Percent 3 7 4 4 3 4" xfId="15781"/>
    <cellStyle name="Percent 3 7 4 4 4" xfId="15782"/>
    <cellStyle name="Percent 3 7 4 4 4 2" xfId="15783"/>
    <cellStyle name="Percent 3 7 4 4 4 3" xfId="15784"/>
    <cellStyle name="Percent 3 7 4 4 5" xfId="15785"/>
    <cellStyle name="Percent 3 7 4 4 6" xfId="15786"/>
    <cellStyle name="Percent 3 7 4 5" xfId="15787"/>
    <cellStyle name="Percent 3 7 4 5 2" xfId="15788"/>
    <cellStyle name="Percent 3 7 4 5 2 2" xfId="15789"/>
    <cellStyle name="Percent 3 7 4 5 2 2 2" xfId="15790"/>
    <cellStyle name="Percent 3 7 4 5 2 2 3" xfId="15791"/>
    <cellStyle name="Percent 3 7 4 5 2 3" xfId="15792"/>
    <cellStyle name="Percent 3 7 4 5 2 4" xfId="15793"/>
    <cellStyle name="Percent 3 7 4 5 3" xfId="15794"/>
    <cellStyle name="Percent 3 7 4 5 3 2" xfId="15795"/>
    <cellStyle name="Percent 3 7 4 5 3 2 2" xfId="15796"/>
    <cellStyle name="Percent 3 7 4 5 3 2 3" xfId="15797"/>
    <cellStyle name="Percent 3 7 4 5 3 3" xfId="15798"/>
    <cellStyle name="Percent 3 7 4 5 3 4" xfId="15799"/>
    <cellStyle name="Percent 3 7 4 5 4" xfId="15800"/>
    <cellStyle name="Percent 3 7 4 5 4 2" xfId="15801"/>
    <cellStyle name="Percent 3 7 4 5 4 2 2" xfId="15802"/>
    <cellStyle name="Percent 3 7 4 5 4 2 3" xfId="15803"/>
    <cellStyle name="Percent 3 7 4 5 4 3" xfId="15804"/>
    <cellStyle name="Percent 3 7 4 5 4 4" xfId="15805"/>
    <cellStyle name="Percent 3 7 4 5 5" xfId="15806"/>
    <cellStyle name="Percent 3 7 4 5 5 2" xfId="15807"/>
    <cellStyle name="Percent 3 7 4 5 5 3" xfId="15808"/>
    <cellStyle name="Percent 3 7 4 5 6" xfId="15809"/>
    <cellStyle name="Percent 3 7 4 5 7" xfId="15810"/>
    <cellStyle name="Percent 3 7 4 6" xfId="15811"/>
    <cellStyle name="Percent 3 7 4 6 2" xfId="15812"/>
    <cellStyle name="Percent 3 7 4 6 2 2" xfId="15813"/>
    <cellStyle name="Percent 3 7 4 6 2 2 2" xfId="15814"/>
    <cellStyle name="Percent 3 7 4 6 2 2 3" xfId="15815"/>
    <cellStyle name="Percent 3 7 4 6 2 3" xfId="15816"/>
    <cellStyle name="Percent 3 7 4 6 2 4" xfId="15817"/>
    <cellStyle name="Percent 3 7 4 6 3" xfId="15818"/>
    <cellStyle name="Percent 3 7 4 6 3 2" xfId="15819"/>
    <cellStyle name="Percent 3 7 4 6 3 2 2" xfId="15820"/>
    <cellStyle name="Percent 3 7 4 6 3 2 3" xfId="15821"/>
    <cellStyle name="Percent 3 7 4 6 3 3" xfId="15822"/>
    <cellStyle name="Percent 3 7 4 6 3 4" xfId="15823"/>
    <cellStyle name="Percent 3 7 4 6 4" xfId="15824"/>
    <cellStyle name="Percent 3 7 4 6 4 2" xfId="15825"/>
    <cellStyle name="Percent 3 7 4 6 4 3" xfId="15826"/>
    <cellStyle name="Percent 3 7 4 6 5" xfId="15827"/>
    <cellStyle name="Percent 3 7 4 6 6" xfId="15828"/>
    <cellStyle name="Percent 3 7 4 7" xfId="15829"/>
    <cellStyle name="Percent 3 7 4 7 2" xfId="15830"/>
    <cellStyle name="Percent 3 7 4 7 2 2" xfId="15831"/>
    <cellStyle name="Percent 3 7 4 7 2 3" xfId="15832"/>
    <cellStyle name="Percent 3 7 4 7 3" xfId="15833"/>
    <cellStyle name="Percent 3 7 4 7 4" xfId="15834"/>
    <cellStyle name="Percent 3 7 4 8" xfId="15835"/>
    <cellStyle name="Percent 3 7 4 8 2" xfId="15836"/>
    <cellStyle name="Percent 3 7 4 8 2 2" xfId="15837"/>
    <cellStyle name="Percent 3 7 4 8 2 3" xfId="15838"/>
    <cellStyle name="Percent 3 7 4 8 3" xfId="15839"/>
    <cellStyle name="Percent 3 7 4 8 4" xfId="15840"/>
    <cellStyle name="Percent 3 7 4 9" xfId="15841"/>
    <cellStyle name="Percent 3 7 4 9 2" xfId="15842"/>
    <cellStyle name="Percent 3 7 4 9 2 2" xfId="15843"/>
    <cellStyle name="Percent 3 7 4 9 2 3" xfId="15844"/>
    <cellStyle name="Percent 3 7 4 9 3" xfId="15845"/>
    <cellStyle name="Percent 3 7 4 9 4" xfId="15846"/>
    <cellStyle name="Percent 3 7 5" xfId="15847"/>
    <cellStyle name="Percent 3 7 5 10" xfId="15848"/>
    <cellStyle name="Percent 3 7 5 10 2" xfId="15849"/>
    <cellStyle name="Percent 3 7 5 10 3" xfId="15850"/>
    <cellStyle name="Percent 3 7 5 11" xfId="15851"/>
    <cellStyle name="Percent 3 7 5 11 2" xfId="15852"/>
    <cellStyle name="Percent 3 7 5 11 3" xfId="15853"/>
    <cellStyle name="Percent 3 7 5 12" xfId="15854"/>
    <cellStyle name="Percent 3 7 5 12 2" xfId="15855"/>
    <cellStyle name="Percent 3 7 5 12 3" xfId="15856"/>
    <cellStyle name="Percent 3 7 5 13" xfId="15857"/>
    <cellStyle name="Percent 3 7 5 2" xfId="15858"/>
    <cellStyle name="Percent 3 7 5 2 2" xfId="15859"/>
    <cellStyle name="Percent 3 7 5 2 2 2" xfId="15860"/>
    <cellStyle name="Percent 3 7 5 2 2 2 2" xfId="15861"/>
    <cellStyle name="Percent 3 7 5 2 2 2 3" xfId="15862"/>
    <cellStyle name="Percent 3 7 5 2 2 3" xfId="15863"/>
    <cellStyle name="Percent 3 7 5 2 2 4" xfId="15864"/>
    <cellStyle name="Percent 3 7 5 2 3" xfId="15865"/>
    <cellStyle name="Percent 3 7 5 2 3 2" xfId="15866"/>
    <cellStyle name="Percent 3 7 5 2 3 2 2" xfId="15867"/>
    <cellStyle name="Percent 3 7 5 2 3 2 3" xfId="15868"/>
    <cellStyle name="Percent 3 7 5 2 3 3" xfId="15869"/>
    <cellStyle name="Percent 3 7 5 2 3 4" xfId="15870"/>
    <cellStyle name="Percent 3 7 5 2 4" xfId="15871"/>
    <cellStyle name="Percent 3 7 5 2 4 2" xfId="15872"/>
    <cellStyle name="Percent 3 7 5 2 4 3" xfId="15873"/>
    <cellStyle name="Percent 3 7 5 2 5" xfId="15874"/>
    <cellStyle name="Percent 3 7 5 2 5 2" xfId="15875"/>
    <cellStyle name="Percent 3 7 5 2 5 3" xfId="15876"/>
    <cellStyle name="Percent 3 7 5 2 6" xfId="15877"/>
    <cellStyle name="Percent 3 7 5 2 7" xfId="15878"/>
    <cellStyle name="Percent 3 7 5 3" xfId="15879"/>
    <cellStyle name="Percent 3 7 5 3 2" xfId="15880"/>
    <cellStyle name="Percent 3 7 5 3 2 2" xfId="15881"/>
    <cellStyle name="Percent 3 7 5 3 2 2 2" xfId="15882"/>
    <cellStyle name="Percent 3 7 5 3 2 2 3" xfId="15883"/>
    <cellStyle name="Percent 3 7 5 3 2 3" xfId="15884"/>
    <cellStyle name="Percent 3 7 5 3 2 4" xfId="15885"/>
    <cellStyle name="Percent 3 7 5 3 3" xfId="15886"/>
    <cellStyle name="Percent 3 7 5 3 3 2" xfId="15887"/>
    <cellStyle name="Percent 3 7 5 3 3 2 2" xfId="15888"/>
    <cellStyle name="Percent 3 7 5 3 3 2 3" xfId="15889"/>
    <cellStyle name="Percent 3 7 5 3 3 3" xfId="15890"/>
    <cellStyle name="Percent 3 7 5 3 3 4" xfId="15891"/>
    <cellStyle name="Percent 3 7 5 3 4" xfId="15892"/>
    <cellStyle name="Percent 3 7 5 3 4 2" xfId="15893"/>
    <cellStyle name="Percent 3 7 5 3 4 3" xfId="15894"/>
    <cellStyle name="Percent 3 7 5 3 5" xfId="15895"/>
    <cellStyle name="Percent 3 7 5 3 6" xfId="15896"/>
    <cellStyle name="Percent 3 7 5 4" xfId="15897"/>
    <cellStyle name="Percent 3 7 5 4 2" xfId="15898"/>
    <cellStyle name="Percent 3 7 5 4 2 2" xfId="15899"/>
    <cellStyle name="Percent 3 7 5 4 2 2 2" xfId="15900"/>
    <cellStyle name="Percent 3 7 5 4 2 2 3" xfId="15901"/>
    <cellStyle name="Percent 3 7 5 4 2 3" xfId="15902"/>
    <cellStyle name="Percent 3 7 5 4 2 4" xfId="15903"/>
    <cellStyle name="Percent 3 7 5 4 3" xfId="15904"/>
    <cellStyle name="Percent 3 7 5 4 3 2" xfId="15905"/>
    <cellStyle name="Percent 3 7 5 4 3 2 2" xfId="15906"/>
    <cellStyle name="Percent 3 7 5 4 3 2 3" xfId="15907"/>
    <cellStyle name="Percent 3 7 5 4 3 3" xfId="15908"/>
    <cellStyle name="Percent 3 7 5 4 3 4" xfId="15909"/>
    <cellStyle name="Percent 3 7 5 4 4" xfId="15910"/>
    <cellStyle name="Percent 3 7 5 4 4 2" xfId="15911"/>
    <cellStyle name="Percent 3 7 5 4 4 3" xfId="15912"/>
    <cellStyle name="Percent 3 7 5 4 5" xfId="15913"/>
    <cellStyle name="Percent 3 7 5 4 6" xfId="15914"/>
    <cellStyle name="Percent 3 7 5 5" xfId="15915"/>
    <cellStyle name="Percent 3 7 5 5 2" xfId="15916"/>
    <cellStyle name="Percent 3 7 5 5 2 2" xfId="15917"/>
    <cellStyle name="Percent 3 7 5 5 2 2 2" xfId="15918"/>
    <cellStyle name="Percent 3 7 5 5 2 2 3" xfId="15919"/>
    <cellStyle name="Percent 3 7 5 5 2 3" xfId="15920"/>
    <cellStyle name="Percent 3 7 5 5 2 4" xfId="15921"/>
    <cellStyle name="Percent 3 7 5 5 3" xfId="15922"/>
    <cellStyle name="Percent 3 7 5 5 3 2" xfId="15923"/>
    <cellStyle name="Percent 3 7 5 5 3 2 2" xfId="15924"/>
    <cellStyle name="Percent 3 7 5 5 3 2 3" xfId="15925"/>
    <cellStyle name="Percent 3 7 5 5 3 3" xfId="15926"/>
    <cellStyle name="Percent 3 7 5 5 3 4" xfId="15927"/>
    <cellStyle name="Percent 3 7 5 5 4" xfId="15928"/>
    <cellStyle name="Percent 3 7 5 5 4 2" xfId="15929"/>
    <cellStyle name="Percent 3 7 5 5 4 2 2" xfId="15930"/>
    <cellStyle name="Percent 3 7 5 5 4 2 3" xfId="15931"/>
    <cellStyle name="Percent 3 7 5 5 4 3" xfId="15932"/>
    <cellStyle name="Percent 3 7 5 5 4 4" xfId="15933"/>
    <cellStyle name="Percent 3 7 5 5 5" xfId="15934"/>
    <cellStyle name="Percent 3 7 5 5 5 2" xfId="15935"/>
    <cellStyle name="Percent 3 7 5 5 5 3" xfId="15936"/>
    <cellStyle name="Percent 3 7 5 5 6" xfId="15937"/>
    <cellStyle name="Percent 3 7 5 5 7" xfId="15938"/>
    <cellStyle name="Percent 3 7 5 6" xfId="15939"/>
    <cellStyle name="Percent 3 7 5 6 2" xfId="15940"/>
    <cellStyle name="Percent 3 7 5 6 2 2" xfId="15941"/>
    <cellStyle name="Percent 3 7 5 6 2 2 2" xfId="15942"/>
    <cellStyle name="Percent 3 7 5 6 2 2 3" xfId="15943"/>
    <cellStyle name="Percent 3 7 5 6 2 3" xfId="15944"/>
    <cellStyle name="Percent 3 7 5 6 2 4" xfId="15945"/>
    <cellStyle name="Percent 3 7 5 6 3" xfId="15946"/>
    <cellStyle name="Percent 3 7 5 6 3 2" xfId="15947"/>
    <cellStyle name="Percent 3 7 5 6 3 2 2" xfId="15948"/>
    <cellStyle name="Percent 3 7 5 6 3 2 3" xfId="15949"/>
    <cellStyle name="Percent 3 7 5 6 3 3" xfId="15950"/>
    <cellStyle name="Percent 3 7 5 6 3 4" xfId="15951"/>
    <cellStyle name="Percent 3 7 5 6 4" xfId="15952"/>
    <cellStyle name="Percent 3 7 5 6 4 2" xfId="15953"/>
    <cellStyle name="Percent 3 7 5 6 4 3" xfId="15954"/>
    <cellStyle name="Percent 3 7 5 6 5" xfId="15955"/>
    <cellStyle name="Percent 3 7 5 6 6" xfId="15956"/>
    <cellStyle name="Percent 3 7 5 7" xfId="15957"/>
    <cellStyle name="Percent 3 7 5 7 2" xfId="15958"/>
    <cellStyle name="Percent 3 7 5 7 2 2" xfId="15959"/>
    <cellStyle name="Percent 3 7 5 7 2 3" xfId="15960"/>
    <cellStyle name="Percent 3 7 5 7 3" xfId="15961"/>
    <cellStyle name="Percent 3 7 5 7 4" xfId="15962"/>
    <cellStyle name="Percent 3 7 5 8" xfId="15963"/>
    <cellStyle name="Percent 3 7 5 8 2" xfId="15964"/>
    <cellStyle name="Percent 3 7 5 8 2 2" xfId="15965"/>
    <cellStyle name="Percent 3 7 5 8 2 3" xfId="15966"/>
    <cellStyle name="Percent 3 7 5 8 3" xfId="15967"/>
    <cellStyle name="Percent 3 7 5 8 4" xfId="15968"/>
    <cellStyle name="Percent 3 7 5 9" xfId="15969"/>
    <cellStyle name="Percent 3 7 5 9 2" xfId="15970"/>
    <cellStyle name="Percent 3 7 5 9 2 2" xfId="15971"/>
    <cellStyle name="Percent 3 7 5 9 2 3" xfId="15972"/>
    <cellStyle name="Percent 3 7 5 9 3" xfId="15973"/>
    <cellStyle name="Percent 3 7 5 9 4" xfId="15974"/>
    <cellStyle name="Percent 3 7 6" xfId="15975"/>
    <cellStyle name="Percent 3 7 6 10" xfId="15976"/>
    <cellStyle name="Percent 3 7 6 10 2" xfId="15977"/>
    <cellStyle name="Percent 3 7 6 10 3" xfId="15978"/>
    <cellStyle name="Percent 3 7 6 11" xfId="15979"/>
    <cellStyle name="Percent 3 7 6 11 2" xfId="15980"/>
    <cellStyle name="Percent 3 7 6 11 3" xfId="15981"/>
    <cellStyle name="Percent 3 7 6 12" xfId="15982"/>
    <cellStyle name="Percent 3 7 6 12 2" xfId="15983"/>
    <cellStyle name="Percent 3 7 6 12 3" xfId="15984"/>
    <cellStyle name="Percent 3 7 6 13" xfId="15985"/>
    <cellStyle name="Percent 3 7 6 2" xfId="15986"/>
    <cellStyle name="Percent 3 7 6 2 2" xfId="15987"/>
    <cellStyle name="Percent 3 7 6 2 2 2" xfId="15988"/>
    <cellStyle name="Percent 3 7 6 2 2 2 2" xfId="15989"/>
    <cellStyle name="Percent 3 7 6 2 2 2 3" xfId="15990"/>
    <cellStyle name="Percent 3 7 6 2 2 3" xfId="15991"/>
    <cellStyle name="Percent 3 7 6 2 2 4" xfId="15992"/>
    <cellStyle name="Percent 3 7 6 2 3" xfId="15993"/>
    <cellStyle name="Percent 3 7 6 2 3 2" xfId="15994"/>
    <cellStyle name="Percent 3 7 6 2 3 2 2" xfId="15995"/>
    <cellStyle name="Percent 3 7 6 2 3 2 3" xfId="15996"/>
    <cellStyle name="Percent 3 7 6 2 3 3" xfId="15997"/>
    <cellStyle name="Percent 3 7 6 2 3 4" xfId="15998"/>
    <cellStyle name="Percent 3 7 6 2 4" xfId="15999"/>
    <cellStyle name="Percent 3 7 6 2 4 2" xfId="16000"/>
    <cellStyle name="Percent 3 7 6 2 4 3" xfId="16001"/>
    <cellStyle name="Percent 3 7 6 2 5" xfId="16002"/>
    <cellStyle name="Percent 3 7 6 2 5 2" xfId="16003"/>
    <cellStyle name="Percent 3 7 6 2 5 3" xfId="16004"/>
    <cellStyle name="Percent 3 7 6 2 6" xfId="16005"/>
    <cellStyle name="Percent 3 7 6 2 7" xfId="16006"/>
    <cellStyle name="Percent 3 7 6 3" xfId="16007"/>
    <cellStyle name="Percent 3 7 6 3 2" xfId="16008"/>
    <cellStyle name="Percent 3 7 6 3 2 2" xfId="16009"/>
    <cellStyle name="Percent 3 7 6 3 2 2 2" xfId="16010"/>
    <cellStyle name="Percent 3 7 6 3 2 2 3" xfId="16011"/>
    <cellStyle name="Percent 3 7 6 3 2 3" xfId="16012"/>
    <cellStyle name="Percent 3 7 6 3 2 4" xfId="16013"/>
    <cellStyle name="Percent 3 7 6 3 3" xfId="16014"/>
    <cellStyle name="Percent 3 7 6 3 3 2" xfId="16015"/>
    <cellStyle name="Percent 3 7 6 3 3 2 2" xfId="16016"/>
    <cellStyle name="Percent 3 7 6 3 3 2 3" xfId="16017"/>
    <cellStyle name="Percent 3 7 6 3 3 3" xfId="16018"/>
    <cellStyle name="Percent 3 7 6 3 3 4" xfId="16019"/>
    <cellStyle name="Percent 3 7 6 3 4" xfId="16020"/>
    <cellStyle name="Percent 3 7 6 3 4 2" xfId="16021"/>
    <cellStyle name="Percent 3 7 6 3 4 3" xfId="16022"/>
    <cellStyle name="Percent 3 7 6 3 5" xfId="16023"/>
    <cellStyle name="Percent 3 7 6 3 6" xfId="16024"/>
    <cellStyle name="Percent 3 7 6 4" xfId="16025"/>
    <cellStyle name="Percent 3 7 6 4 2" xfId="16026"/>
    <cellStyle name="Percent 3 7 6 4 2 2" xfId="16027"/>
    <cellStyle name="Percent 3 7 6 4 2 2 2" xfId="16028"/>
    <cellStyle name="Percent 3 7 6 4 2 2 3" xfId="16029"/>
    <cellStyle name="Percent 3 7 6 4 2 3" xfId="16030"/>
    <cellStyle name="Percent 3 7 6 4 2 4" xfId="16031"/>
    <cellStyle name="Percent 3 7 6 4 3" xfId="16032"/>
    <cellStyle name="Percent 3 7 6 4 3 2" xfId="16033"/>
    <cellStyle name="Percent 3 7 6 4 3 2 2" xfId="16034"/>
    <cellStyle name="Percent 3 7 6 4 3 2 3" xfId="16035"/>
    <cellStyle name="Percent 3 7 6 4 3 3" xfId="16036"/>
    <cellStyle name="Percent 3 7 6 4 3 4" xfId="16037"/>
    <cellStyle name="Percent 3 7 6 4 4" xfId="16038"/>
    <cellStyle name="Percent 3 7 6 4 4 2" xfId="16039"/>
    <cellStyle name="Percent 3 7 6 4 4 3" xfId="16040"/>
    <cellStyle name="Percent 3 7 6 4 5" xfId="16041"/>
    <cellStyle name="Percent 3 7 6 4 6" xfId="16042"/>
    <cellStyle name="Percent 3 7 6 5" xfId="16043"/>
    <cellStyle name="Percent 3 7 6 5 2" xfId="16044"/>
    <cellStyle name="Percent 3 7 6 5 2 2" xfId="16045"/>
    <cellStyle name="Percent 3 7 6 5 2 2 2" xfId="16046"/>
    <cellStyle name="Percent 3 7 6 5 2 2 3" xfId="16047"/>
    <cellStyle name="Percent 3 7 6 5 2 3" xfId="16048"/>
    <cellStyle name="Percent 3 7 6 5 2 4" xfId="16049"/>
    <cellStyle name="Percent 3 7 6 5 3" xfId="16050"/>
    <cellStyle name="Percent 3 7 6 5 3 2" xfId="16051"/>
    <cellStyle name="Percent 3 7 6 5 3 2 2" xfId="16052"/>
    <cellStyle name="Percent 3 7 6 5 3 2 3" xfId="16053"/>
    <cellStyle name="Percent 3 7 6 5 3 3" xfId="16054"/>
    <cellStyle name="Percent 3 7 6 5 3 4" xfId="16055"/>
    <cellStyle name="Percent 3 7 6 5 4" xfId="16056"/>
    <cellStyle name="Percent 3 7 6 5 4 2" xfId="16057"/>
    <cellStyle name="Percent 3 7 6 5 4 2 2" xfId="16058"/>
    <cellStyle name="Percent 3 7 6 5 4 2 3" xfId="16059"/>
    <cellStyle name="Percent 3 7 6 5 4 3" xfId="16060"/>
    <cellStyle name="Percent 3 7 6 5 4 4" xfId="16061"/>
    <cellStyle name="Percent 3 7 6 5 5" xfId="16062"/>
    <cellStyle name="Percent 3 7 6 5 5 2" xfId="16063"/>
    <cellStyle name="Percent 3 7 6 5 5 3" xfId="16064"/>
    <cellStyle name="Percent 3 7 6 5 6" xfId="16065"/>
    <cellStyle name="Percent 3 7 6 5 7" xfId="16066"/>
    <cellStyle name="Percent 3 7 6 6" xfId="16067"/>
    <cellStyle name="Percent 3 7 6 6 2" xfId="16068"/>
    <cellStyle name="Percent 3 7 6 6 2 2" xfId="16069"/>
    <cellStyle name="Percent 3 7 6 6 2 2 2" xfId="16070"/>
    <cellStyle name="Percent 3 7 6 6 2 2 3" xfId="16071"/>
    <cellStyle name="Percent 3 7 6 6 2 3" xfId="16072"/>
    <cellStyle name="Percent 3 7 6 6 2 4" xfId="16073"/>
    <cellStyle name="Percent 3 7 6 6 3" xfId="16074"/>
    <cellStyle name="Percent 3 7 6 6 3 2" xfId="16075"/>
    <cellStyle name="Percent 3 7 6 6 3 2 2" xfId="16076"/>
    <cellStyle name="Percent 3 7 6 6 3 2 3" xfId="16077"/>
    <cellStyle name="Percent 3 7 6 6 3 3" xfId="16078"/>
    <cellStyle name="Percent 3 7 6 6 3 4" xfId="16079"/>
    <cellStyle name="Percent 3 7 6 6 4" xfId="16080"/>
    <cellStyle name="Percent 3 7 6 6 4 2" xfId="16081"/>
    <cellStyle name="Percent 3 7 6 6 4 3" xfId="16082"/>
    <cellStyle name="Percent 3 7 6 6 5" xfId="16083"/>
    <cellStyle name="Percent 3 7 6 6 6" xfId="16084"/>
    <cellStyle name="Percent 3 7 6 7" xfId="16085"/>
    <cellStyle name="Percent 3 7 6 7 2" xfId="16086"/>
    <cellStyle name="Percent 3 7 6 7 2 2" xfId="16087"/>
    <cellStyle name="Percent 3 7 6 7 2 3" xfId="16088"/>
    <cellStyle name="Percent 3 7 6 7 3" xfId="16089"/>
    <cellStyle name="Percent 3 7 6 7 4" xfId="16090"/>
    <cellStyle name="Percent 3 7 6 8" xfId="16091"/>
    <cellStyle name="Percent 3 7 6 8 2" xfId="16092"/>
    <cellStyle name="Percent 3 7 6 8 2 2" xfId="16093"/>
    <cellStyle name="Percent 3 7 6 8 2 3" xfId="16094"/>
    <cellStyle name="Percent 3 7 6 8 3" xfId="16095"/>
    <cellStyle name="Percent 3 7 6 8 4" xfId="16096"/>
    <cellStyle name="Percent 3 7 6 9" xfId="16097"/>
    <cellStyle name="Percent 3 7 6 9 2" xfId="16098"/>
    <cellStyle name="Percent 3 7 6 9 2 2" xfId="16099"/>
    <cellStyle name="Percent 3 7 6 9 2 3" xfId="16100"/>
    <cellStyle name="Percent 3 7 6 9 3" xfId="16101"/>
    <cellStyle name="Percent 3 7 6 9 4" xfId="16102"/>
    <cellStyle name="Percent 3 7 7" xfId="16103"/>
    <cellStyle name="Percent 3 7 7 10" xfId="16104"/>
    <cellStyle name="Percent 3 7 7 10 2" xfId="16105"/>
    <cellStyle name="Percent 3 7 7 10 3" xfId="16106"/>
    <cellStyle name="Percent 3 7 7 11" xfId="16107"/>
    <cellStyle name="Percent 3 7 7 11 2" xfId="16108"/>
    <cellStyle name="Percent 3 7 7 11 3" xfId="16109"/>
    <cellStyle name="Percent 3 7 7 12" xfId="16110"/>
    <cellStyle name="Percent 3 7 7 12 2" xfId="16111"/>
    <cellStyle name="Percent 3 7 7 12 3" xfId="16112"/>
    <cellStyle name="Percent 3 7 7 13" xfId="16113"/>
    <cellStyle name="Percent 3 7 7 2" xfId="16114"/>
    <cellStyle name="Percent 3 7 7 2 2" xfId="16115"/>
    <cellStyle name="Percent 3 7 7 2 2 2" xfId="16116"/>
    <cellStyle name="Percent 3 7 7 2 2 2 2" xfId="16117"/>
    <cellStyle name="Percent 3 7 7 2 2 2 3" xfId="16118"/>
    <cellStyle name="Percent 3 7 7 2 2 3" xfId="16119"/>
    <cellStyle name="Percent 3 7 7 2 2 4" xfId="16120"/>
    <cellStyle name="Percent 3 7 7 2 3" xfId="16121"/>
    <cellStyle name="Percent 3 7 7 2 3 2" xfId="16122"/>
    <cellStyle name="Percent 3 7 7 2 3 2 2" xfId="16123"/>
    <cellStyle name="Percent 3 7 7 2 3 2 3" xfId="16124"/>
    <cellStyle name="Percent 3 7 7 2 3 3" xfId="16125"/>
    <cellStyle name="Percent 3 7 7 2 3 4" xfId="16126"/>
    <cellStyle name="Percent 3 7 7 2 4" xfId="16127"/>
    <cellStyle name="Percent 3 7 7 2 4 2" xfId="16128"/>
    <cellStyle name="Percent 3 7 7 2 4 3" xfId="16129"/>
    <cellStyle name="Percent 3 7 7 2 5" xfId="16130"/>
    <cellStyle name="Percent 3 7 7 2 5 2" xfId="16131"/>
    <cellStyle name="Percent 3 7 7 2 5 3" xfId="16132"/>
    <cellStyle name="Percent 3 7 7 2 6" xfId="16133"/>
    <cellStyle name="Percent 3 7 7 2 7" xfId="16134"/>
    <cellStyle name="Percent 3 7 7 3" xfId="16135"/>
    <cellStyle name="Percent 3 7 7 3 2" xfId="16136"/>
    <cellStyle name="Percent 3 7 7 3 2 2" xfId="16137"/>
    <cellStyle name="Percent 3 7 7 3 2 2 2" xfId="16138"/>
    <cellStyle name="Percent 3 7 7 3 2 2 3" xfId="16139"/>
    <cellStyle name="Percent 3 7 7 3 2 3" xfId="16140"/>
    <cellStyle name="Percent 3 7 7 3 2 4" xfId="16141"/>
    <cellStyle name="Percent 3 7 7 3 3" xfId="16142"/>
    <cellStyle name="Percent 3 7 7 3 3 2" xfId="16143"/>
    <cellStyle name="Percent 3 7 7 3 3 2 2" xfId="16144"/>
    <cellStyle name="Percent 3 7 7 3 3 2 3" xfId="16145"/>
    <cellStyle name="Percent 3 7 7 3 3 3" xfId="16146"/>
    <cellStyle name="Percent 3 7 7 3 3 4" xfId="16147"/>
    <cellStyle name="Percent 3 7 7 3 4" xfId="16148"/>
    <cellStyle name="Percent 3 7 7 3 4 2" xfId="16149"/>
    <cellStyle name="Percent 3 7 7 3 4 3" xfId="16150"/>
    <cellStyle name="Percent 3 7 7 3 5" xfId="16151"/>
    <cellStyle name="Percent 3 7 7 3 6" xfId="16152"/>
    <cellStyle name="Percent 3 7 7 4" xfId="16153"/>
    <cellStyle name="Percent 3 7 7 4 2" xfId="16154"/>
    <cellStyle name="Percent 3 7 7 4 2 2" xfId="16155"/>
    <cellStyle name="Percent 3 7 7 4 2 2 2" xfId="16156"/>
    <cellStyle name="Percent 3 7 7 4 2 2 3" xfId="16157"/>
    <cellStyle name="Percent 3 7 7 4 2 3" xfId="16158"/>
    <cellStyle name="Percent 3 7 7 4 2 4" xfId="16159"/>
    <cellStyle name="Percent 3 7 7 4 3" xfId="16160"/>
    <cellStyle name="Percent 3 7 7 4 3 2" xfId="16161"/>
    <cellStyle name="Percent 3 7 7 4 3 2 2" xfId="16162"/>
    <cellStyle name="Percent 3 7 7 4 3 2 3" xfId="16163"/>
    <cellStyle name="Percent 3 7 7 4 3 3" xfId="16164"/>
    <cellStyle name="Percent 3 7 7 4 3 4" xfId="16165"/>
    <cellStyle name="Percent 3 7 7 4 4" xfId="16166"/>
    <cellStyle name="Percent 3 7 7 4 4 2" xfId="16167"/>
    <cellStyle name="Percent 3 7 7 4 4 3" xfId="16168"/>
    <cellStyle name="Percent 3 7 7 4 5" xfId="16169"/>
    <cellStyle name="Percent 3 7 7 4 6" xfId="16170"/>
    <cellStyle name="Percent 3 7 7 5" xfId="16171"/>
    <cellStyle name="Percent 3 7 7 5 2" xfId="16172"/>
    <cellStyle name="Percent 3 7 7 5 2 2" xfId="16173"/>
    <cellStyle name="Percent 3 7 7 5 2 2 2" xfId="16174"/>
    <cellStyle name="Percent 3 7 7 5 2 2 3" xfId="16175"/>
    <cellStyle name="Percent 3 7 7 5 2 3" xfId="16176"/>
    <cellStyle name="Percent 3 7 7 5 2 4" xfId="16177"/>
    <cellStyle name="Percent 3 7 7 5 3" xfId="16178"/>
    <cellStyle name="Percent 3 7 7 5 3 2" xfId="16179"/>
    <cellStyle name="Percent 3 7 7 5 3 2 2" xfId="16180"/>
    <cellStyle name="Percent 3 7 7 5 3 2 3" xfId="16181"/>
    <cellStyle name="Percent 3 7 7 5 3 3" xfId="16182"/>
    <cellStyle name="Percent 3 7 7 5 3 4" xfId="16183"/>
    <cellStyle name="Percent 3 7 7 5 4" xfId="16184"/>
    <cellStyle name="Percent 3 7 7 5 4 2" xfId="16185"/>
    <cellStyle name="Percent 3 7 7 5 4 2 2" xfId="16186"/>
    <cellStyle name="Percent 3 7 7 5 4 2 3" xfId="16187"/>
    <cellStyle name="Percent 3 7 7 5 4 3" xfId="16188"/>
    <cellStyle name="Percent 3 7 7 5 4 4" xfId="16189"/>
    <cellStyle name="Percent 3 7 7 5 5" xfId="16190"/>
    <cellStyle name="Percent 3 7 7 5 5 2" xfId="16191"/>
    <cellStyle name="Percent 3 7 7 5 5 3" xfId="16192"/>
    <cellStyle name="Percent 3 7 7 5 6" xfId="16193"/>
    <cellStyle name="Percent 3 7 7 5 7" xfId="16194"/>
    <cellStyle name="Percent 3 7 7 6" xfId="16195"/>
    <cellStyle name="Percent 3 7 7 6 2" xfId="16196"/>
    <cellStyle name="Percent 3 7 7 6 2 2" xfId="16197"/>
    <cellStyle name="Percent 3 7 7 6 2 2 2" xfId="16198"/>
    <cellStyle name="Percent 3 7 7 6 2 2 3" xfId="16199"/>
    <cellStyle name="Percent 3 7 7 6 2 3" xfId="16200"/>
    <cellStyle name="Percent 3 7 7 6 2 4" xfId="16201"/>
    <cellStyle name="Percent 3 7 7 6 3" xfId="16202"/>
    <cellStyle name="Percent 3 7 7 6 3 2" xfId="16203"/>
    <cellStyle name="Percent 3 7 7 6 3 2 2" xfId="16204"/>
    <cellStyle name="Percent 3 7 7 6 3 2 3" xfId="16205"/>
    <cellStyle name="Percent 3 7 7 6 3 3" xfId="16206"/>
    <cellStyle name="Percent 3 7 7 6 3 4" xfId="16207"/>
    <cellStyle name="Percent 3 7 7 6 4" xfId="16208"/>
    <cellStyle name="Percent 3 7 7 6 4 2" xfId="16209"/>
    <cellStyle name="Percent 3 7 7 6 4 3" xfId="16210"/>
    <cellStyle name="Percent 3 7 7 6 5" xfId="16211"/>
    <cellStyle name="Percent 3 7 7 6 6" xfId="16212"/>
    <cellStyle name="Percent 3 7 7 7" xfId="16213"/>
    <cellStyle name="Percent 3 7 7 7 2" xfId="16214"/>
    <cellStyle name="Percent 3 7 7 7 2 2" xfId="16215"/>
    <cellStyle name="Percent 3 7 7 7 2 3" xfId="16216"/>
    <cellStyle name="Percent 3 7 7 7 3" xfId="16217"/>
    <cellStyle name="Percent 3 7 7 7 4" xfId="16218"/>
    <cellStyle name="Percent 3 7 7 8" xfId="16219"/>
    <cellStyle name="Percent 3 7 7 8 2" xfId="16220"/>
    <cellStyle name="Percent 3 7 7 8 2 2" xfId="16221"/>
    <cellStyle name="Percent 3 7 7 8 2 3" xfId="16222"/>
    <cellStyle name="Percent 3 7 7 8 3" xfId="16223"/>
    <cellStyle name="Percent 3 7 7 8 4" xfId="16224"/>
    <cellStyle name="Percent 3 7 7 9" xfId="16225"/>
    <cellStyle name="Percent 3 7 7 9 2" xfId="16226"/>
    <cellStyle name="Percent 3 7 7 9 2 2" xfId="16227"/>
    <cellStyle name="Percent 3 7 7 9 2 3" xfId="16228"/>
    <cellStyle name="Percent 3 7 7 9 3" xfId="16229"/>
    <cellStyle name="Percent 3 7 7 9 4" xfId="16230"/>
    <cellStyle name="Percent 3 7 8" xfId="16231"/>
    <cellStyle name="Percent 3 7 8 10" xfId="16232"/>
    <cellStyle name="Percent 3 7 8 10 2" xfId="16233"/>
    <cellStyle name="Percent 3 7 8 10 3" xfId="16234"/>
    <cellStyle name="Percent 3 7 8 11" xfId="16235"/>
    <cellStyle name="Percent 3 7 8 11 2" xfId="16236"/>
    <cellStyle name="Percent 3 7 8 11 3" xfId="16237"/>
    <cellStyle name="Percent 3 7 8 12" xfId="16238"/>
    <cellStyle name="Percent 3 7 8 12 2" xfId="16239"/>
    <cellStyle name="Percent 3 7 8 12 3" xfId="16240"/>
    <cellStyle name="Percent 3 7 8 13" xfId="16241"/>
    <cellStyle name="Percent 3 7 8 2" xfId="16242"/>
    <cellStyle name="Percent 3 7 8 2 2" xfId="16243"/>
    <cellStyle name="Percent 3 7 8 2 2 2" xfId="16244"/>
    <cellStyle name="Percent 3 7 8 2 2 2 2" xfId="16245"/>
    <cellStyle name="Percent 3 7 8 2 2 2 3" xfId="16246"/>
    <cellStyle name="Percent 3 7 8 2 2 3" xfId="16247"/>
    <cellStyle name="Percent 3 7 8 2 2 4" xfId="16248"/>
    <cellStyle name="Percent 3 7 8 2 3" xfId="16249"/>
    <cellStyle name="Percent 3 7 8 2 3 2" xfId="16250"/>
    <cellStyle name="Percent 3 7 8 2 3 2 2" xfId="16251"/>
    <cellStyle name="Percent 3 7 8 2 3 2 3" xfId="16252"/>
    <cellStyle name="Percent 3 7 8 2 3 3" xfId="16253"/>
    <cellStyle name="Percent 3 7 8 2 3 4" xfId="16254"/>
    <cellStyle name="Percent 3 7 8 2 4" xfId="16255"/>
    <cellStyle name="Percent 3 7 8 2 4 2" xfId="16256"/>
    <cellStyle name="Percent 3 7 8 2 4 3" xfId="16257"/>
    <cellStyle name="Percent 3 7 8 2 5" xfId="16258"/>
    <cellStyle name="Percent 3 7 8 2 5 2" xfId="16259"/>
    <cellStyle name="Percent 3 7 8 2 5 3" xfId="16260"/>
    <cellStyle name="Percent 3 7 8 2 6" xfId="16261"/>
    <cellStyle name="Percent 3 7 8 2 7" xfId="16262"/>
    <cellStyle name="Percent 3 7 8 3" xfId="16263"/>
    <cellStyle name="Percent 3 7 8 3 2" xfId="16264"/>
    <cellStyle name="Percent 3 7 8 3 2 2" xfId="16265"/>
    <cellStyle name="Percent 3 7 8 3 2 2 2" xfId="16266"/>
    <cellStyle name="Percent 3 7 8 3 2 2 3" xfId="16267"/>
    <cellStyle name="Percent 3 7 8 3 2 3" xfId="16268"/>
    <cellStyle name="Percent 3 7 8 3 2 4" xfId="16269"/>
    <cellStyle name="Percent 3 7 8 3 3" xfId="16270"/>
    <cellStyle name="Percent 3 7 8 3 3 2" xfId="16271"/>
    <cellStyle name="Percent 3 7 8 3 3 2 2" xfId="16272"/>
    <cellStyle name="Percent 3 7 8 3 3 2 3" xfId="16273"/>
    <cellStyle name="Percent 3 7 8 3 3 3" xfId="16274"/>
    <cellStyle name="Percent 3 7 8 3 3 4" xfId="16275"/>
    <cellStyle name="Percent 3 7 8 3 4" xfId="16276"/>
    <cellStyle name="Percent 3 7 8 3 4 2" xfId="16277"/>
    <cellStyle name="Percent 3 7 8 3 4 3" xfId="16278"/>
    <cellStyle name="Percent 3 7 8 3 5" xfId="16279"/>
    <cellStyle name="Percent 3 7 8 3 6" xfId="16280"/>
    <cellStyle name="Percent 3 7 8 4" xfId="16281"/>
    <cellStyle name="Percent 3 7 8 4 2" xfId="16282"/>
    <cellStyle name="Percent 3 7 8 4 2 2" xfId="16283"/>
    <cellStyle name="Percent 3 7 8 4 2 2 2" xfId="16284"/>
    <cellStyle name="Percent 3 7 8 4 2 2 3" xfId="16285"/>
    <cellStyle name="Percent 3 7 8 4 2 3" xfId="16286"/>
    <cellStyle name="Percent 3 7 8 4 2 4" xfId="16287"/>
    <cellStyle name="Percent 3 7 8 4 3" xfId="16288"/>
    <cellStyle name="Percent 3 7 8 4 3 2" xfId="16289"/>
    <cellStyle name="Percent 3 7 8 4 3 2 2" xfId="16290"/>
    <cellStyle name="Percent 3 7 8 4 3 2 3" xfId="16291"/>
    <cellStyle name="Percent 3 7 8 4 3 3" xfId="16292"/>
    <cellStyle name="Percent 3 7 8 4 3 4" xfId="16293"/>
    <cellStyle name="Percent 3 7 8 4 4" xfId="16294"/>
    <cellStyle name="Percent 3 7 8 4 4 2" xfId="16295"/>
    <cellStyle name="Percent 3 7 8 4 4 3" xfId="16296"/>
    <cellStyle name="Percent 3 7 8 4 5" xfId="16297"/>
    <cellStyle name="Percent 3 7 8 4 6" xfId="16298"/>
    <cellStyle name="Percent 3 7 8 5" xfId="16299"/>
    <cellStyle name="Percent 3 7 8 5 2" xfId="16300"/>
    <cellStyle name="Percent 3 7 8 5 2 2" xfId="16301"/>
    <cellStyle name="Percent 3 7 8 5 2 2 2" xfId="16302"/>
    <cellStyle name="Percent 3 7 8 5 2 2 3" xfId="16303"/>
    <cellStyle name="Percent 3 7 8 5 2 3" xfId="16304"/>
    <cellStyle name="Percent 3 7 8 5 2 4" xfId="16305"/>
    <cellStyle name="Percent 3 7 8 5 3" xfId="16306"/>
    <cellStyle name="Percent 3 7 8 5 3 2" xfId="16307"/>
    <cellStyle name="Percent 3 7 8 5 3 2 2" xfId="16308"/>
    <cellStyle name="Percent 3 7 8 5 3 2 3" xfId="16309"/>
    <cellStyle name="Percent 3 7 8 5 3 3" xfId="16310"/>
    <cellStyle name="Percent 3 7 8 5 3 4" xfId="16311"/>
    <cellStyle name="Percent 3 7 8 5 4" xfId="16312"/>
    <cellStyle name="Percent 3 7 8 5 4 2" xfId="16313"/>
    <cellStyle name="Percent 3 7 8 5 4 2 2" xfId="16314"/>
    <cellStyle name="Percent 3 7 8 5 4 2 3" xfId="16315"/>
    <cellStyle name="Percent 3 7 8 5 4 3" xfId="16316"/>
    <cellStyle name="Percent 3 7 8 5 4 4" xfId="16317"/>
    <cellStyle name="Percent 3 7 8 5 5" xfId="16318"/>
    <cellStyle name="Percent 3 7 8 5 5 2" xfId="16319"/>
    <cellStyle name="Percent 3 7 8 5 5 3" xfId="16320"/>
    <cellStyle name="Percent 3 7 8 5 6" xfId="16321"/>
    <cellStyle name="Percent 3 7 8 5 7" xfId="16322"/>
    <cellStyle name="Percent 3 7 8 6" xfId="16323"/>
    <cellStyle name="Percent 3 7 8 6 2" xfId="16324"/>
    <cellStyle name="Percent 3 7 8 6 2 2" xfId="16325"/>
    <cellStyle name="Percent 3 7 8 6 2 2 2" xfId="16326"/>
    <cellStyle name="Percent 3 7 8 6 2 2 3" xfId="16327"/>
    <cellStyle name="Percent 3 7 8 6 2 3" xfId="16328"/>
    <cellStyle name="Percent 3 7 8 6 2 4" xfId="16329"/>
    <cellStyle name="Percent 3 7 8 6 3" xfId="16330"/>
    <cellStyle name="Percent 3 7 8 6 3 2" xfId="16331"/>
    <cellStyle name="Percent 3 7 8 6 3 2 2" xfId="16332"/>
    <cellStyle name="Percent 3 7 8 6 3 2 3" xfId="16333"/>
    <cellStyle name="Percent 3 7 8 6 3 3" xfId="16334"/>
    <cellStyle name="Percent 3 7 8 6 3 4" xfId="16335"/>
    <cellStyle name="Percent 3 7 8 6 4" xfId="16336"/>
    <cellStyle name="Percent 3 7 8 6 4 2" xfId="16337"/>
    <cellStyle name="Percent 3 7 8 6 4 3" xfId="16338"/>
    <cellStyle name="Percent 3 7 8 6 5" xfId="16339"/>
    <cellStyle name="Percent 3 7 8 6 6" xfId="16340"/>
    <cellStyle name="Percent 3 7 8 7" xfId="16341"/>
    <cellStyle name="Percent 3 7 8 7 2" xfId="16342"/>
    <cellStyle name="Percent 3 7 8 7 2 2" xfId="16343"/>
    <cellStyle name="Percent 3 7 8 7 2 3" xfId="16344"/>
    <cellStyle name="Percent 3 7 8 7 3" xfId="16345"/>
    <cellStyle name="Percent 3 7 8 7 4" xfId="16346"/>
    <cellStyle name="Percent 3 7 8 8" xfId="16347"/>
    <cellStyle name="Percent 3 7 8 8 2" xfId="16348"/>
    <cellStyle name="Percent 3 7 8 8 2 2" xfId="16349"/>
    <cellStyle name="Percent 3 7 8 8 2 3" xfId="16350"/>
    <cellStyle name="Percent 3 7 8 8 3" xfId="16351"/>
    <cellStyle name="Percent 3 7 8 8 4" xfId="16352"/>
    <cellStyle name="Percent 3 7 8 9" xfId="16353"/>
    <cellStyle name="Percent 3 7 8 9 2" xfId="16354"/>
    <cellStyle name="Percent 3 7 8 9 2 2" xfId="16355"/>
    <cellStyle name="Percent 3 7 8 9 2 3" xfId="16356"/>
    <cellStyle name="Percent 3 7 8 9 3" xfId="16357"/>
    <cellStyle name="Percent 3 7 8 9 4" xfId="16358"/>
    <cellStyle name="Percent 3 7 9" xfId="16359"/>
    <cellStyle name="Percent 3 7 9 10" xfId="16360"/>
    <cellStyle name="Percent 3 7 9 10 2" xfId="16361"/>
    <cellStyle name="Percent 3 7 9 10 3" xfId="16362"/>
    <cellStyle name="Percent 3 7 9 11" xfId="16363"/>
    <cellStyle name="Percent 3 7 9 11 2" xfId="16364"/>
    <cellStyle name="Percent 3 7 9 11 3" xfId="16365"/>
    <cellStyle name="Percent 3 7 9 12" xfId="16366"/>
    <cellStyle name="Percent 3 7 9 12 2" xfId="16367"/>
    <cellStyle name="Percent 3 7 9 12 3" xfId="16368"/>
    <cellStyle name="Percent 3 7 9 13" xfId="16369"/>
    <cellStyle name="Percent 3 7 9 2" xfId="16370"/>
    <cellStyle name="Percent 3 7 9 2 2" xfId="16371"/>
    <cellStyle name="Percent 3 7 9 2 2 2" xfId="16372"/>
    <cellStyle name="Percent 3 7 9 2 2 2 2" xfId="16373"/>
    <cellStyle name="Percent 3 7 9 2 2 2 3" xfId="16374"/>
    <cellStyle name="Percent 3 7 9 2 2 3" xfId="16375"/>
    <cellStyle name="Percent 3 7 9 2 2 4" xfId="16376"/>
    <cellStyle name="Percent 3 7 9 2 3" xfId="16377"/>
    <cellStyle name="Percent 3 7 9 2 3 2" xfId="16378"/>
    <cellStyle name="Percent 3 7 9 2 3 2 2" xfId="16379"/>
    <cellStyle name="Percent 3 7 9 2 3 2 3" xfId="16380"/>
    <cellStyle name="Percent 3 7 9 2 3 3" xfId="16381"/>
    <cellStyle name="Percent 3 7 9 2 3 4" xfId="16382"/>
    <cellStyle name="Percent 3 7 9 2 4" xfId="16383"/>
    <cellStyle name="Percent 3 7 9 2 4 2" xfId="16384"/>
    <cellStyle name="Percent 3 7 9 2 4 3" xfId="16385"/>
    <cellStyle name="Percent 3 7 9 2 5" xfId="16386"/>
    <cellStyle name="Percent 3 7 9 2 5 2" xfId="16387"/>
    <cellStyle name="Percent 3 7 9 2 5 3" xfId="16388"/>
    <cellStyle name="Percent 3 7 9 2 6" xfId="16389"/>
    <cellStyle name="Percent 3 7 9 2 7" xfId="16390"/>
    <cellStyle name="Percent 3 7 9 3" xfId="16391"/>
    <cellStyle name="Percent 3 7 9 3 2" xfId="16392"/>
    <cellStyle name="Percent 3 7 9 3 2 2" xfId="16393"/>
    <cellStyle name="Percent 3 7 9 3 2 2 2" xfId="16394"/>
    <cellStyle name="Percent 3 7 9 3 2 2 3" xfId="16395"/>
    <cellStyle name="Percent 3 7 9 3 2 3" xfId="16396"/>
    <cellStyle name="Percent 3 7 9 3 2 4" xfId="16397"/>
    <cellStyle name="Percent 3 7 9 3 3" xfId="16398"/>
    <cellStyle name="Percent 3 7 9 3 3 2" xfId="16399"/>
    <cellStyle name="Percent 3 7 9 3 3 2 2" xfId="16400"/>
    <cellStyle name="Percent 3 7 9 3 3 2 3" xfId="16401"/>
    <cellStyle name="Percent 3 7 9 3 3 3" xfId="16402"/>
    <cellStyle name="Percent 3 7 9 3 3 4" xfId="16403"/>
    <cellStyle name="Percent 3 7 9 3 4" xfId="16404"/>
    <cellStyle name="Percent 3 7 9 3 4 2" xfId="16405"/>
    <cellStyle name="Percent 3 7 9 3 4 3" xfId="16406"/>
    <cellStyle name="Percent 3 7 9 3 5" xfId="16407"/>
    <cellStyle name="Percent 3 7 9 3 6" xfId="16408"/>
    <cellStyle name="Percent 3 7 9 4" xfId="16409"/>
    <cellStyle name="Percent 3 7 9 4 2" xfId="16410"/>
    <cellStyle name="Percent 3 7 9 4 2 2" xfId="16411"/>
    <cellStyle name="Percent 3 7 9 4 2 2 2" xfId="16412"/>
    <cellStyle name="Percent 3 7 9 4 2 2 3" xfId="16413"/>
    <cellStyle name="Percent 3 7 9 4 2 3" xfId="16414"/>
    <cellStyle name="Percent 3 7 9 4 2 4" xfId="16415"/>
    <cellStyle name="Percent 3 7 9 4 3" xfId="16416"/>
    <cellStyle name="Percent 3 7 9 4 3 2" xfId="16417"/>
    <cellStyle name="Percent 3 7 9 4 3 2 2" xfId="16418"/>
    <cellStyle name="Percent 3 7 9 4 3 2 3" xfId="16419"/>
    <cellStyle name="Percent 3 7 9 4 3 3" xfId="16420"/>
    <cellStyle name="Percent 3 7 9 4 3 4" xfId="16421"/>
    <cellStyle name="Percent 3 7 9 4 4" xfId="16422"/>
    <cellStyle name="Percent 3 7 9 4 4 2" xfId="16423"/>
    <cellStyle name="Percent 3 7 9 4 4 3" xfId="16424"/>
    <cellStyle name="Percent 3 7 9 4 5" xfId="16425"/>
    <cellStyle name="Percent 3 7 9 4 6" xfId="16426"/>
    <cellStyle name="Percent 3 7 9 5" xfId="16427"/>
    <cellStyle name="Percent 3 7 9 5 2" xfId="16428"/>
    <cellStyle name="Percent 3 7 9 5 2 2" xfId="16429"/>
    <cellStyle name="Percent 3 7 9 5 2 2 2" xfId="16430"/>
    <cellStyle name="Percent 3 7 9 5 2 2 3" xfId="16431"/>
    <cellStyle name="Percent 3 7 9 5 2 3" xfId="16432"/>
    <cellStyle name="Percent 3 7 9 5 2 4" xfId="16433"/>
    <cellStyle name="Percent 3 7 9 5 3" xfId="16434"/>
    <cellStyle name="Percent 3 7 9 5 3 2" xfId="16435"/>
    <cellStyle name="Percent 3 7 9 5 3 2 2" xfId="16436"/>
    <cellStyle name="Percent 3 7 9 5 3 2 3" xfId="16437"/>
    <cellStyle name="Percent 3 7 9 5 3 3" xfId="16438"/>
    <cellStyle name="Percent 3 7 9 5 3 4" xfId="16439"/>
    <cellStyle name="Percent 3 7 9 5 4" xfId="16440"/>
    <cellStyle name="Percent 3 7 9 5 4 2" xfId="16441"/>
    <cellStyle name="Percent 3 7 9 5 4 2 2" xfId="16442"/>
    <cellStyle name="Percent 3 7 9 5 4 2 3" xfId="16443"/>
    <cellStyle name="Percent 3 7 9 5 4 3" xfId="16444"/>
    <cellStyle name="Percent 3 7 9 5 4 4" xfId="16445"/>
    <cellStyle name="Percent 3 7 9 5 5" xfId="16446"/>
    <cellStyle name="Percent 3 7 9 5 5 2" xfId="16447"/>
    <cellStyle name="Percent 3 7 9 5 5 3" xfId="16448"/>
    <cellStyle name="Percent 3 7 9 5 6" xfId="16449"/>
    <cellStyle name="Percent 3 7 9 5 7" xfId="16450"/>
    <cellStyle name="Percent 3 7 9 6" xfId="16451"/>
    <cellStyle name="Percent 3 7 9 6 2" xfId="16452"/>
    <cellStyle name="Percent 3 7 9 6 2 2" xfId="16453"/>
    <cellStyle name="Percent 3 7 9 6 2 2 2" xfId="16454"/>
    <cellStyle name="Percent 3 7 9 6 2 2 3" xfId="16455"/>
    <cellStyle name="Percent 3 7 9 6 2 3" xfId="16456"/>
    <cellStyle name="Percent 3 7 9 6 2 4" xfId="16457"/>
    <cellStyle name="Percent 3 7 9 6 3" xfId="16458"/>
    <cellStyle name="Percent 3 7 9 6 3 2" xfId="16459"/>
    <cellStyle name="Percent 3 7 9 6 3 2 2" xfId="16460"/>
    <cellStyle name="Percent 3 7 9 6 3 2 3" xfId="16461"/>
    <cellStyle name="Percent 3 7 9 6 3 3" xfId="16462"/>
    <cellStyle name="Percent 3 7 9 6 3 4" xfId="16463"/>
    <cellStyle name="Percent 3 7 9 6 4" xfId="16464"/>
    <cellStyle name="Percent 3 7 9 6 4 2" xfId="16465"/>
    <cellStyle name="Percent 3 7 9 6 4 3" xfId="16466"/>
    <cellStyle name="Percent 3 7 9 6 5" xfId="16467"/>
    <cellStyle name="Percent 3 7 9 6 6" xfId="16468"/>
    <cellStyle name="Percent 3 7 9 7" xfId="16469"/>
    <cellStyle name="Percent 3 7 9 7 2" xfId="16470"/>
    <cellStyle name="Percent 3 7 9 7 2 2" xfId="16471"/>
    <cellStyle name="Percent 3 7 9 7 2 3" xfId="16472"/>
    <cellStyle name="Percent 3 7 9 7 3" xfId="16473"/>
    <cellStyle name="Percent 3 7 9 7 4" xfId="16474"/>
    <cellStyle name="Percent 3 7 9 8" xfId="16475"/>
    <cellStyle name="Percent 3 7 9 8 2" xfId="16476"/>
    <cellStyle name="Percent 3 7 9 8 2 2" xfId="16477"/>
    <cellStyle name="Percent 3 7 9 8 2 3" xfId="16478"/>
    <cellStyle name="Percent 3 7 9 8 3" xfId="16479"/>
    <cellStyle name="Percent 3 7 9 8 4" xfId="16480"/>
    <cellStyle name="Percent 3 7 9 9" xfId="16481"/>
    <cellStyle name="Percent 3 7 9 9 2" xfId="16482"/>
    <cellStyle name="Percent 3 7 9 9 2 2" xfId="16483"/>
    <cellStyle name="Percent 3 7 9 9 2 3" xfId="16484"/>
    <cellStyle name="Percent 3 7 9 9 3" xfId="16485"/>
    <cellStyle name="Percent 3 7 9 9 4" xfId="16486"/>
    <cellStyle name="Percent 3 8" xfId="16487"/>
    <cellStyle name="Percent 3 8 10" xfId="16488"/>
    <cellStyle name="Percent 3 8 10 10" xfId="16489"/>
    <cellStyle name="Percent 3 8 10 10 2" xfId="16490"/>
    <cellStyle name="Percent 3 8 10 10 3" xfId="16491"/>
    <cellStyle name="Percent 3 8 10 11" xfId="16492"/>
    <cellStyle name="Percent 3 8 10 11 2" xfId="16493"/>
    <cellStyle name="Percent 3 8 10 11 3" xfId="16494"/>
    <cellStyle name="Percent 3 8 10 12" xfId="16495"/>
    <cellStyle name="Percent 3 8 10 12 2" xfId="16496"/>
    <cellStyle name="Percent 3 8 10 12 3" xfId="16497"/>
    <cellStyle name="Percent 3 8 10 13" xfId="16498"/>
    <cellStyle name="Percent 3 8 10 2" xfId="16499"/>
    <cellStyle name="Percent 3 8 10 2 2" xfId="16500"/>
    <cellStyle name="Percent 3 8 10 2 2 2" xfId="16501"/>
    <cellStyle name="Percent 3 8 10 2 2 2 2" xfId="16502"/>
    <cellStyle name="Percent 3 8 10 2 2 2 3" xfId="16503"/>
    <cellStyle name="Percent 3 8 10 2 2 3" xfId="16504"/>
    <cellStyle name="Percent 3 8 10 2 2 4" xfId="16505"/>
    <cellStyle name="Percent 3 8 10 2 3" xfId="16506"/>
    <cellStyle name="Percent 3 8 10 2 3 2" xfId="16507"/>
    <cellStyle name="Percent 3 8 10 2 3 2 2" xfId="16508"/>
    <cellStyle name="Percent 3 8 10 2 3 2 3" xfId="16509"/>
    <cellStyle name="Percent 3 8 10 2 3 3" xfId="16510"/>
    <cellStyle name="Percent 3 8 10 2 3 4" xfId="16511"/>
    <cellStyle name="Percent 3 8 10 2 4" xfId="16512"/>
    <cellStyle name="Percent 3 8 10 2 4 2" xfId="16513"/>
    <cellStyle name="Percent 3 8 10 2 4 3" xfId="16514"/>
    <cellStyle name="Percent 3 8 10 2 5" xfId="16515"/>
    <cellStyle name="Percent 3 8 10 2 5 2" xfId="16516"/>
    <cellStyle name="Percent 3 8 10 2 5 3" xfId="16517"/>
    <cellStyle name="Percent 3 8 10 2 6" xfId="16518"/>
    <cellStyle name="Percent 3 8 10 2 7" xfId="16519"/>
    <cellStyle name="Percent 3 8 10 3" xfId="16520"/>
    <cellStyle name="Percent 3 8 10 3 2" xfId="16521"/>
    <cellStyle name="Percent 3 8 10 3 2 2" xfId="16522"/>
    <cellStyle name="Percent 3 8 10 3 2 2 2" xfId="16523"/>
    <cellStyle name="Percent 3 8 10 3 2 2 3" xfId="16524"/>
    <cellStyle name="Percent 3 8 10 3 2 3" xfId="16525"/>
    <cellStyle name="Percent 3 8 10 3 2 4" xfId="16526"/>
    <cellStyle name="Percent 3 8 10 3 3" xfId="16527"/>
    <cellStyle name="Percent 3 8 10 3 3 2" xfId="16528"/>
    <cellStyle name="Percent 3 8 10 3 3 2 2" xfId="16529"/>
    <cellStyle name="Percent 3 8 10 3 3 2 3" xfId="16530"/>
    <cellStyle name="Percent 3 8 10 3 3 3" xfId="16531"/>
    <cellStyle name="Percent 3 8 10 3 3 4" xfId="16532"/>
    <cellStyle name="Percent 3 8 10 3 4" xfId="16533"/>
    <cellStyle name="Percent 3 8 10 3 4 2" xfId="16534"/>
    <cellStyle name="Percent 3 8 10 3 4 3" xfId="16535"/>
    <cellStyle name="Percent 3 8 10 3 5" xfId="16536"/>
    <cellStyle name="Percent 3 8 10 3 6" xfId="16537"/>
    <cellStyle name="Percent 3 8 10 4" xfId="16538"/>
    <cellStyle name="Percent 3 8 10 4 2" xfId="16539"/>
    <cellStyle name="Percent 3 8 10 4 2 2" xfId="16540"/>
    <cellStyle name="Percent 3 8 10 4 2 2 2" xfId="16541"/>
    <cellStyle name="Percent 3 8 10 4 2 2 3" xfId="16542"/>
    <cellStyle name="Percent 3 8 10 4 2 3" xfId="16543"/>
    <cellStyle name="Percent 3 8 10 4 2 4" xfId="16544"/>
    <cellStyle name="Percent 3 8 10 4 3" xfId="16545"/>
    <cellStyle name="Percent 3 8 10 4 3 2" xfId="16546"/>
    <cellStyle name="Percent 3 8 10 4 3 2 2" xfId="16547"/>
    <cellStyle name="Percent 3 8 10 4 3 2 3" xfId="16548"/>
    <cellStyle name="Percent 3 8 10 4 3 3" xfId="16549"/>
    <cellStyle name="Percent 3 8 10 4 3 4" xfId="16550"/>
    <cellStyle name="Percent 3 8 10 4 4" xfId="16551"/>
    <cellStyle name="Percent 3 8 10 4 4 2" xfId="16552"/>
    <cellStyle name="Percent 3 8 10 4 4 3" xfId="16553"/>
    <cellStyle name="Percent 3 8 10 4 5" xfId="16554"/>
    <cellStyle name="Percent 3 8 10 4 6" xfId="16555"/>
    <cellStyle name="Percent 3 8 10 5" xfId="16556"/>
    <cellStyle name="Percent 3 8 10 5 2" xfId="16557"/>
    <cellStyle name="Percent 3 8 10 5 2 2" xfId="16558"/>
    <cellStyle name="Percent 3 8 10 5 2 2 2" xfId="16559"/>
    <cellStyle name="Percent 3 8 10 5 2 2 3" xfId="16560"/>
    <cellStyle name="Percent 3 8 10 5 2 3" xfId="16561"/>
    <cellStyle name="Percent 3 8 10 5 2 4" xfId="16562"/>
    <cellStyle name="Percent 3 8 10 5 3" xfId="16563"/>
    <cellStyle name="Percent 3 8 10 5 3 2" xfId="16564"/>
    <cellStyle name="Percent 3 8 10 5 3 2 2" xfId="16565"/>
    <cellStyle name="Percent 3 8 10 5 3 2 3" xfId="16566"/>
    <cellStyle name="Percent 3 8 10 5 3 3" xfId="16567"/>
    <cellStyle name="Percent 3 8 10 5 3 4" xfId="16568"/>
    <cellStyle name="Percent 3 8 10 5 4" xfId="16569"/>
    <cellStyle name="Percent 3 8 10 5 4 2" xfId="16570"/>
    <cellStyle name="Percent 3 8 10 5 4 2 2" xfId="16571"/>
    <cellStyle name="Percent 3 8 10 5 4 2 3" xfId="16572"/>
    <cellStyle name="Percent 3 8 10 5 4 3" xfId="16573"/>
    <cellStyle name="Percent 3 8 10 5 4 4" xfId="16574"/>
    <cellStyle name="Percent 3 8 10 5 5" xfId="16575"/>
    <cellStyle name="Percent 3 8 10 5 5 2" xfId="16576"/>
    <cellStyle name="Percent 3 8 10 5 5 3" xfId="16577"/>
    <cellStyle name="Percent 3 8 10 5 6" xfId="16578"/>
    <cellStyle name="Percent 3 8 10 5 7" xfId="16579"/>
    <cellStyle name="Percent 3 8 10 6" xfId="16580"/>
    <cellStyle name="Percent 3 8 10 6 2" xfId="16581"/>
    <cellStyle name="Percent 3 8 10 6 2 2" xfId="16582"/>
    <cellStyle name="Percent 3 8 10 6 2 2 2" xfId="16583"/>
    <cellStyle name="Percent 3 8 10 6 2 2 3" xfId="16584"/>
    <cellStyle name="Percent 3 8 10 6 2 3" xfId="16585"/>
    <cellStyle name="Percent 3 8 10 6 2 4" xfId="16586"/>
    <cellStyle name="Percent 3 8 10 6 3" xfId="16587"/>
    <cellStyle name="Percent 3 8 10 6 3 2" xfId="16588"/>
    <cellStyle name="Percent 3 8 10 6 3 2 2" xfId="16589"/>
    <cellStyle name="Percent 3 8 10 6 3 2 3" xfId="16590"/>
    <cellStyle name="Percent 3 8 10 6 3 3" xfId="16591"/>
    <cellStyle name="Percent 3 8 10 6 3 4" xfId="16592"/>
    <cellStyle name="Percent 3 8 10 6 4" xfId="16593"/>
    <cellStyle name="Percent 3 8 10 6 4 2" xfId="16594"/>
    <cellStyle name="Percent 3 8 10 6 4 3" xfId="16595"/>
    <cellStyle name="Percent 3 8 10 6 5" xfId="16596"/>
    <cellStyle name="Percent 3 8 10 6 6" xfId="16597"/>
    <cellStyle name="Percent 3 8 10 7" xfId="16598"/>
    <cellStyle name="Percent 3 8 10 7 2" xfId="16599"/>
    <cellStyle name="Percent 3 8 10 7 2 2" xfId="16600"/>
    <cellStyle name="Percent 3 8 10 7 2 3" xfId="16601"/>
    <cellStyle name="Percent 3 8 10 7 3" xfId="16602"/>
    <cellStyle name="Percent 3 8 10 7 4" xfId="16603"/>
    <cellStyle name="Percent 3 8 10 8" xfId="16604"/>
    <cellStyle name="Percent 3 8 10 8 2" xfId="16605"/>
    <cellStyle name="Percent 3 8 10 8 2 2" xfId="16606"/>
    <cellStyle name="Percent 3 8 10 8 2 3" xfId="16607"/>
    <cellStyle name="Percent 3 8 10 8 3" xfId="16608"/>
    <cellStyle name="Percent 3 8 10 8 4" xfId="16609"/>
    <cellStyle name="Percent 3 8 10 9" xfId="16610"/>
    <cellStyle name="Percent 3 8 10 9 2" xfId="16611"/>
    <cellStyle name="Percent 3 8 10 9 2 2" xfId="16612"/>
    <cellStyle name="Percent 3 8 10 9 2 3" xfId="16613"/>
    <cellStyle name="Percent 3 8 10 9 3" xfId="16614"/>
    <cellStyle name="Percent 3 8 10 9 4" xfId="16615"/>
    <cellStyle name="Percent 3 8 11" xfId="16616"/>
    <cellStyle name="Percent 3 8 11 10" xfId="16617"/>
    <cellStyle name="Percent 3 8 11 10 2" xfId="16618"/>
    <cellStyle name="Percent 3 8 11 10 3" xfId="16619"/>
    <cellStyle name="Percent 3 8 11 11" xfId="16620"/>
    <cellStyle name="Percent 3 8 11 11 2" xfId="16621"/>
    <cellStyle name="Percent 3 8 11 11 3" xfId="16622"/>
    <cellStyle name="Percent 3 8 11 12" xfId="16623"/>
    <cellStyle name="Percent 3 8 11 12 2" xfId="16624"/>
    <cellStyle name="Percent 3 8 11 12 3" xfId="16625"/>
    <cellStyle name="Percent 3 8 11 13" xfId="16626"/>
    <cellStyle name="Percent 3 8 11 2" xfId="16627"/>
    <cellStyle name="Percent 3 8 11 2 2" xfId="16628"/>
    <cellStyle name="Percent 3 8 11 2 2 2" xfId="16629"/>
    <cellStyle name="Percent 3 8 11 2 2 2 2" xfId="16630"/>
    <cellStyle name="Percent 3 8 11 2 2 2 3" xfId="16631"/>
    <cellStyle name="Percent 3 8 11 2 2 3" xfId="16632"/>
    <cellStyle name="Percent 3 8 11 2 2 4" xfId="16633"/>
    <cellStyle name="Percent 3 8 11 2 3" xfId="16634"/>
    <cellStyle name="Percent 3 8 11 2 3 2" xfId="16635"/>
    <cellStyle name="Percent 3 8 11 2 3 2 2" xfId="16636"/>
    <cellStyle name="Percent 3 8 11 2 3 2 3" xfId="16637"/>
    <cellStyle name="Percent 3 8 11 2 3 3" xfId="16638"/>
    <cellStyle name="Percent 3 8 11 2 3 4" xfId="16639"/>
    <cellStyle name="Percent 3 8 11 2 4" xfId="16640"/>
    <cellStyle name="Percent 3 8 11 2 4 2" xfId="16641"/>
    <cellStyle name="Percent 3 8 11 2 4 3" xfId="16642"/>
    <cellStyle name="Percent 3 8 11 2 5" xfId="16643"/>
    <cellStyle name="Percent 3 8 11 2 5 2" xfId="16644"/>
    <cellStyle name="Percent 3 8 11 2 5 3" xfId="16645"/>
    <cellStyle name="Percent 3 8 11 2 6" xfId="16646"/>
    <cellStyle name="Percent 3 8 11 2 7" xfId="16647"/>
    <cellStyle name="Percent 3 8 11 3" xfId="16648"/>
    <cellStyle name="Percent 3 8 11 3 2" xfId="16649"/>
    <cellStyle name="Percent 3 8 11 3 2 2" xfId="16650"/>
    <cellStyle name="Percent 3 8 11 3 2 2 2" xfId="16651"/>
    <cellStyle name="Percent 3 8 11 3 2 2 3" xfId="16652"/>
    <cellStyle name="Percent 3 8 11 3 2 3" xfId="16653"/>
    <cellStyle name="Percent 3 8 11 3 2 4" xfId="16654"/>
    <cellStyle name="Percent 3 8 11 3 3" xfId="16655"/>
    <cellStyle name="Percent 3 8 11 3 3 2" xfId="16656"/>
    <cellStyle name="Percent 3 8 11 3 3 2 2" xfId="16657"/>
    <cellStyle name="Percent 3 8 11 3 3 2 3" xfId="16658"/>
    <cellStyle name="Percent 3 8 11 3 3 3" xfId="16659"/>
    <cellStyle name="Percent 3 8 11 3 3 4" xfId="16660"/>
    <cellStyle name="Percent 3 8 11 3 4" xfId="16661"/>
    <cellStyle name="Percent 3 8 11 3 4 2" xfId="16662"/>
    <cellStyle name="Percent 3 8 11 3 4 3" xfId="16663"/>
    <cellStyle name="Percent 3 8 11 3 5" xfId="16664"/>
    <cellStyle name="Percent 3 8 11 3 6" xfId="16665"/>
    <cellStyle name="Percent 3 8 11 4" xfId="16666"/>
    <cellStyle name="Percent 3 8 11 4 2" xfId="16667"/>
    <cellStyle name="Percent 3 8 11 4 2 2" xfId="16668"/>
    <cellStyle name="Percent 3 8 11 4 2 2 2" xfId="16669"/>
    <cellStyle name="Percent 3 8 11 4 2 2 3" xfId="16670"/>
    <cellStyle name="Percent 3 8 11 4 2 3" xfId="16671"/>
    <cellStyle name="Percent 3 8 11 4 2 4" xfId="16672"/>
    <cellStyle name="Percent 3 8 11 4 3" xfId="16673"/>
    <cellStyle name="Percent 3 8 11 4 3 2" xfId="16674"/>
    <cellStyle name="Percent 3 8 11 4 3 2 2" xfId="16675"/>
    <cellStyle name="Percent 3 8 11 4 3 2 3" xfId="16676"/>
    <cellStyle name="Percent 3 8 11 4 3 3" xfId="16677"/>
    <cellStyle name="Percent 3 8 11 4 3 4" xfId="16678"/>
    <cellStyle name="Percent 3 8 11 4 4" xfId="16679"/>
    <cellStyle name="Percent 3 8 11 4 4 2" xfId="16680"/>
    <cellStyle name="Percent 3 8 11 4 4 3" xfId="16681"/>
    <cellStyle name="Percent 3 8 11 4 5" xfId="16682"/>
    <cellStyle name="Percent 3 8 11 4 6" xfId="16683"/>
    <cellStyle name="Percent 3 8 11 5" xfId="16684"/>
    <cellStyle name="Percent 3 8 11 5 2" xfId="16685"/>
    <cellStyle name="Percent 3 8 11 5 2 2" xfId="16686"/>
    <cellStyle name="Percent 3 8 11 5 2 2 2" xfId="16687"/>
    <cellStyle name="Percent 3 8 11 5 2 2 3" xfId="16688"/>
    <cellStyle name="Percent 3 8 11 5 2 3" xfId="16689"/>
    <cellStyle name="Percent 3 8 11 5 2 4" xfId="16690"/>
    <cellStyle name="Percent 3 8 11 5 3" xfId="16691"/>
    <cellStyle name="Percent 3 8 11 5 3 2" xfId="16692"/>
    <cellStyle name="Percent 3 8 11 5 3 2 2" xfId="16693"/>
    <cellStyle name="Percent 3 8 11 5 3 2 3" xfId="16694"/>
    <cellStyle name="Percent 3 8 11 5 3 3" xfId="16695"/>
    <cellStyle name="Percent 3 8 11 5 3 4" xfId="16696"/>
    <cellStyle name="Percent 3 8 11 5 4" xfId="16697"/>
    <cellStyle name="Percent 3 8 11 5 4 2" xfId="16698"/>
    <cellStyle name="Percent 3 8 11 5 4 2 2" xfId="16699"/>
    <cellStyle name="Percent 3 8 11 5 4 2 3" xfId="16700"/>
    <cellStyle name="Percent 3 8 11 5 4 3" xfId="16701"/>
    <cellStyle name="Percent 3 8 11 5 4 4" xfId="16702"/>
    <cellStyle name="Percent 3 8 11 5 5" xfId="16703"/>
    <cellStyle name="Percent 3 8 11 5 5 2" xfId="16704"/>
    <cellStyle name="Percent 3 8 11 5 5 3" xfId="16705"/>
    <cellStyle name="Percent 3 8 11 5 6" xfId="16706"/>
    <cellStyle name="Percent 3 8 11 5 7" xfId="16707"/>
    <cellStyle name="Percent 3 8 11 6" xfId="16708"/>
    <cellStyle name="Percent 3 8 11 6 2" xfId="16709"/>
    <cellStyle name="Percent 3 8 11 6 2 2" xfId="16710"/>
    <cellStyle name="Percent 3 8 11 6 2 2 2" xfId="16711"/>
    <cellStyle name="Percent 3 8 11 6 2 2 3" xfId="16712"/>
    <cellStyle name="Percent 3 8 11 6 2 3" xfId="16713"/>
    <cellStyle name="Percent 3 8 11 6 2 4" xfId="16714"/>
    <cellStyle name="Percent 3 8 11 6 3" xfId="16715"/>
    <cellStyle name="Percent 3 8 11 6 3 2" xfId="16716"/>
    <cellStyle name="Percent 3 8 11 6 3 2 2" xfId="16717"/>
    <cellStyle name="Percent 3 8 11 6 3 2 3" xfId="16718"/>
    <cellStyle name="Percent 3 8 11 6 3 3" xfId="16719"/>
    <cellStyle name="Percent 3 8 11 6 3 4" xfId="16720"/>
    <cellStyle name="Percent 3 8 11 6 4" xfId="16721"/>
    <cellStyle name="Percent 3 8 11 6 4 2" xfId="16722"/>
    <cellStyle name="Percent 3 8 11 6 4 3" xfId="16723"/>
    <cellStyle name="Percent 3 8 11 6 5" xfId="16724"/>
    <cellStyle name="Percent 3 8 11 6 6" xfId="16725"/>
    <cellStyle name="Percent 3 8 11 7" xfId="16726"/>
    <cellStyle name="Percent 3 8 11 7 2" xfId="16727"/>
    <cellStyle name="Percent 3 8 11 7 2 2" xfId="16728"/>
    <cellStyle name="Percent 3 8 11 7 2 3" xfId="16729"/>
    <cellStyle name="Percent 3 8 11 7 3" xfId="16730"/>
    <cellStyle name="Percent 3 8 11 7 4" xfId="16731"/>
    <cellStyle name="Percent 3 8 11 8" xfId="16732"/>
    <cellStyle name="Percent 3 8 11 8 2" xfId="16733"/>
    <cellStyle name="Percent 3 8 11 8 2 2" xfId="16734"/>
    <cellStyle name="Percent 3 8 11 8 2 3" xfId="16735"/>
    <cellStyle name="Percent 3 8 11 8 3" xfId="16736"/>
    <cellStyle name="Percent 3 8 11 8 4" xfId="16737"/>
    <cellStyle name="Percent 3 8 11 9" xfId="16738"/>
    <cellStyle name="Percent 3 8 11 9 2" xfId="16739"/>
    <cellStyle name="Percent 3 8 11 9 2 2" xfId="16740"/>
    <cellStyle name="Percent 3 8 11 9 2 3" xfId="16741"/>
    <cellStyle name="Percent 3 8 11 9 3" xfId="16742"/>
    <cellStyle name="Percent 3 8 11 9 4" xfId="16743"/>
    <cellStyle name="Percent 3 8 12" xfId="16744"/>
    <cellStyle name="Percent 3 8 12 10" xfId="16745"/>
    <cellStyle name="Percent 3 8 12 10 2" xfId="16746"/>
    <cellStyle name="Percent 3 8 12 10 3" xfId="16747"/>
    <cellStyle name="Percent 3 8 12 11" xfId="16748"/>
    <cellStyle name="Percent 3 8 12 11 2" xfId="16749"/>
    <cellStyle name="Percent 3 8 12 11 3" xfId="16750"/>
    <cellStyle name="Percent 3 8 12 12" xfId="16751"/>
    <cellStyle name="Percent 3 8 12 12 2" xfId="16752"/>
    <cellStyle name="Percent 3 8 12 12 3" xfId="16753"/>
    <cellStyle name="Percent 3 8 12 13" xfId="16754"/>
    <cellStyle name="Percent 3 8 12 2" xfId="16755"/>
    <cellStyle name="Percent 3 8 12 2 2" xfId="16756"/>
    <cellStyle name="Percent 3 8 12 2 2 2" xfId="16757"/>
    <cellStyle name="Percent 3 8 12 2 2 2 2" xfId="16758"/>
    <cellStyle name="Percent 3 8 12 2 2 2 3" xfId="16759"/>
    <cellStyle name="Percent 3 8 12 2 2 3" xfId="16760"/>
    <cellStyle name="Percent 3 8 12 2 2 4" xfId="16761"/>
    <cellStyle name="Percent 3 8 12 2 3" xfId="16762"/>
    <cellStyle name="Percent 3 8 12 2 3 2" xfId="16763"/>
    <cellStyle name="Percent 3 8 12 2 3 2 2" xfId="16764"/>
    <cellStyle name="Percent 3 8 12 2 3 2 3" xfId="16765"/>
    <cellStyle name="Percent 3 8 12 2 3 3" xfId="16766"/>
    <cellStyle name="Percent 3 8 12 2 3 4" xfId="16767"/>
    <cellStyle name="Percent 3 8 12 2 4" xfId="16768"/>
    <cellStyle name="Percent 3 8 12 2 4 2" xfId="16769"/>
    <cellStyle name="Percent 3 8 12 2 4 3" xfId="16770"/>
    <cellStyle name="Percent 3 8 12 2 5" xfId="16771"/>
    <cellStyle name="Percent 3 8 12 2 5 2" xfId="16772"/>
    <cellStyle name="Percent 3 8 12 2 5 3" xfId="16773"/>
    <cellStyle name="Percent 3 8 12 2 6" xfId="16774"/>
    <cellStyle name="Percent 3 8 12 2 7" xfId="16775"/>
    <cellStyle name="Percent 3 8 12 3" xfId="16776"/>
    <cellStyle name="Percent 3 8 12 3 2" xfId="16777"/>
    <cellStyle name="Percent 3 8 12 3 2 2" xfId="16778"/>
    <cellStyle name="Percent 3 8 12 3 2 2 2" xfId="16779"/>
    <cellStyle name="Percent 3 8 12 3 2 2 3" xfId="16780"/>
    <cellStyle name="Percent 3 8 12 3 2 3" xfId="16781"/>
    <cellStyle name="Percent 3 8 12 3 2 4" xfId="16782"/>
    <cellStyle name="Percent 3 8 12 3 3" xfId="16783"/>
    <cellStyle name="Percent 3 8 12 3 3 2" xfId="16784"/>
    <cellStyle name="Percent 3 8 12 3 3 2 2" xfId="16785"/>
    <cellStyle name="Percent 3 8 12 3 3 2 3" xfId="16786"/>
    <cellStyle name="Percent 3 8 12 3 3 3" xfId="16787"/>
    <cellStyle name="Percent 3 8 12 3 3 4" xfId="16788"/>
    <cellStyle name="Percent 3 8 12 3 4" xfId="16789"/>
    <cellStyle name="Percent 3 8 12 3 4 2" xfId="16790"/>
    <cellStyle name="Percent 3 8 12 3 4 3" xfId="16791"/>
    <cellStyle name="Percent 3 8 12 3 5" xfId="16792"/>
    <cellStyle name="Percent 3 8 12 3 6" xfId="16793"/>
    <cellStyle name="Percent 3 8 12 4" xfId="16794"/>
    <cellStyle name="Percent 3 8 12 4 2" xfId="16795"/>
    <cellStyle name="Percent 3 8 12 4 2 2" xfId="16796"/>
    <cellStyle name="Percent 3 8 12 4 2 2 2" xfId="16797"/>
    <cellStyle name="Percent 3 8 12 4 2 2 3" xfId="16798"/>
    <cellStyle name="Percent 3 8 12 4 2 3" xfId="16799"/>
    <cellStyle name="Percent 3 8 12 4 2 4" xfId="16800"/>
    <cellStyle name="Percent 3 8 12 4 3" xfId="16801"/>
    <cellStyle name="Percent 3 8 12 4 3 2" xfId="16802"/>
    <cellStyle name="Percent 3 8 12 4 3 2 2" xfId="16803"/>
    <cellStyle name="Percent 3 8 12 4 3 2 3" xfId="16804"/>
    <cellStyle name="Percent 3 8 12 4 3 3" xfId="16805"/>
    <cellStyle name="Percent 3 8 12 4 3 4" xfId="16806"/>
    <cellStyle name="Percent 3 8 12 4 4" xfId="16807"/>
    <cellStyle name="Percent 3 8 12 4 4 2" xfId="16808"/>
    <cellStyle name="Percent 3 8 12 4 4 3" xfId="16809"/>
    <cellStyle name="Percent 3 8 12 4 5" xfId="16810"/>
    <cellStyle name="Percent 3 8 12 4 6" xfId="16811"/>
    <cellStyle name="Percent 3 8 12 5" xfId="16812"/>
    <cellStyle name="Percent 3 8 12 5 2" xfId="16813"/>
    <cellStyle name="Percent 3 8 12 5 2 2" xfId="16814"/>
    <cellStyle name="Percent 3 8 12 5 2 2 2" xfId="16815"/>
    <cellStyle name="Percent 3 8 12 5 2 2 3" xfId="16816"/>
    <cellStyle name="Percent 3 8 12 5 2 3" xfId="16817"/>
    <cellStyle name="Percent 3 8 12 5 2 4" xfId="16818"/>
    <cellStyle name="Percent 3 8 12 5 3" xfId="16819"/>
    <cellStyle name="Percent 3 8 12 5 3 2" xfId="16820"/>
    <cellStyle name="Percent 3 8 12 5 3 2 2" xfId="16821"/>
    <cellStyle name="Percent 3 8 12 5 3 2 3" xfId="16822"/>
    <cellStyle name="Percent 3 8 12 5 3 3" xfId="16823"/>
    <cellStyle name="Percent 3 8 12 5 3 4" xfId="16824"/>
    <cellStyle name="Percent 3 8 12 5 4" xfId="16825"/>
    <cellStyle name="Percent 3 8 12 5 4 2" xfId="16826"/>
    <cellStyle name="Percent 3 8 12 5 4 2 2" xfId="16827"/>
    <cellStyle name="Percent 3 8 12 5 4 2 3" xfId="16828"/>
    <cellStyle name="Percent 3 8 12 5 4 3" xfId="16829"/>
    <cellStyle name="Percent 3 8 12 5 4 4" xfId="16830"/>
    <cellStyle name="Percent 3 8 12 5 5" xfId="16831"/>
    <cellStyle name="Percent 3 8 12 5 5 2" xfId="16832"/>
    <cellStyle name="Percent 3 8 12 5 5 3" xfId="16833"/>
    <cellStyle name="Percent 3 8 12 5 6" xfId="16834"/>
    <cellStyle name="Percent 3 8 12 5 7" xfId="16835"/>
    <cellStyle name="Percent 3 8 12 6" xfId="16836"/>
    <cellStyle name="Percent 3 8 12 6 2" xfId="16837"/>
    <cellStyle name="Percent 3 8 12 6 2 2" xfId="16838"/>
    <cellStyle name="Percent 3 8 12 6 2 2 2" xfId="16839"/>
    <cellStyle name="Percent 3 8 12 6 2 2 3" xfId="16840"/>
    <cellStyle name="Percent 3 8 12 6 2 3" xfId="16841"/>
    <cellStyle name="Percent 3 8 12 6 2 4" xfId="16842"/>
    <cellStyle name="Percent 3 8 12 6 3" xfId="16843"/>
    <cellStyle name="Percent 3 8 12 6 3 2" xfId="16844"/>
    <cellStyle name="Percent 3 8 12 6 3 2 2" xfId="16845"/>
    <cellStyle name="Percent 3 8 12 6 3 2 3" xfId="16846"/>
    <cellStyle name="Percent 3 8 12 6 3 3" xfId="16847"/>
    <cellStyle name="Percent 3 8 12 6 3 4" xfId="16848"/>
    <cellStyle name="Percent 3 8 12 6 4" xfId="16849"/>
    <cellStyle name="Percent 3 8 12 6 4 2" xfId="16850"/>
    <cellStyle name="Percent 3 8 12 6 4 3" xfId="16851"/>
    <cellStyle name="Percent 3 8 12 6 5" xfId="16852"/>
    <cellStyle name="Percent 3 8 12 6 6" xfId="16853"/>
    <cellStyle name="Percent 3 8 12 7" xfId="16854"/>
    <cellStyle name="Percent 3 8 12 7 2" xfId="16855"/>
    <cellStyle name="Percent 3 8 12 7 2 2" xfId="16856"/>
    <cellStyle name="Percent 3 8 12 7 2 3" xfId="16857"/>
    <cellStyle name="Percent 3 8 12 7 3" xfId="16858"/>
    <cellStyle name="Percent 3 8 12 7 4" xfId="16859"/>
    <cellStyle name="Percent 3 8 12 8" xfId="16860"/>
    <cellStyle name="Percent 3 8 12 8 2" xfId="16861"/>
    <cellStyle name="Percent 3 8 12 8 2 2" xfId="16862"/>
    <cellStyle name="Percent 3 8 12 8 2 3" xfId="16863"/>
    <cellStyle name="Percent 3 8 12 8 3" xfId="16864"/>
    <cellStyle name="Percent 3 8 12 8 4" xfId="16865"/>
    <cellStyle name="Percent 3 8 12 9" xfId="16866"/>
    <cellStyle name="Percent 3 8 12 9 2" xfId="16867"/>
    <cellStyle name="Percent 3 8 12 9 2 2" xfId="16868"/>
    <cellStyle name="Percent 3 8 12 9 2 3" xfId="16869"/>
    <cellStyle name="Percent 3 8 12 9 3" xfId="16870"/>
    <cellStyle name="Percent 3 8 12 9 4" xfId="16871"/>
    <cellStyle name="Percent 3 8 13" xfId="16872"/>
    <cellStyle name="Percent 3 8 13 10" xfId="16873"/>
    <cellStyle name="Percent 3 8 13 10 2" xfId="16874"/>
    <cellStyle name="Percent 3 8 13 10 3" xfId="16875"/>
    <cellStyle name="Percent 3 8 13 11" xfId="16876"/>
    <cellStyle name="Percent 3 8 13 11 2" xfId="16877"/>
    <cellStyle name="Percent 3 8 13 11 3" xfId="16878"/>
    <cellStyle name="Percent 3 8 13 12" xfId="16879"/>
    <cellStyle name="Percent 3 8 13 12 2" xfId="16880"/>
    <cellStyle name="Percent 3 8 13 12 3" xfId="16881"/>
    <cellStyle name="Percent 3 8 13 13" xfId="16882"/>
    <cellStyle name="Percent 3 8 13 2" xfId="16883"/>
    <cellStyle name="Percent 3 8 13 2 2" xfId="16884"/>
    <cellStyle name="Percent 3 8 13 2 2 2" xfId="16885"/>
    <cellStyle name="Percent 3 8 13 2 2 2 2" xfId="16886"/>
    <cellStyle name="Percent 3 8 13 2 2 2 3" xfId="16887"/>
    <cellStyle name="Percent 3 8 13 2 2 3" xfId="16888"/>
    <cellStyle name="Percent 3 8 13 2 2 4" xfId="16889"/>
    <cellStyle name="Percent 3 8 13 2 3" xfId="16890"/>
    <cellStyle name="Percent 3 8 13 2 3 2" xfId="16891"/>
    <cellStyle name="Percent 3 8 13 2 3 2 2" xfId="16892"/>
    <cellStyle name="Percent 3 8 13 2 3 2 3" xfId="16893"/>
    <cellStyle name="Percent 3 8 13 2 3 3" xfId="16894"/>
    <cellStyle name="Percent 3 8 13 2 3 4" xfId="16895"/>
    <cellStyle name="Percent 3 8 13 2 4" xfId="16896"/>
    <cellStyle name="Percent 3 8 13 2 4 2" xfId="16897"/>
    <cellStyle name="Percent 3 8 13 2 4 3" xfId="16898"/>
    <cellStyle name="Percent 3 8 13 2 5" xfId="16899"/>
    <cellStyle name="Percent 3 8 13 2 5 2" xfId="16900"/>
    <cellStyle name="Percent 3 8 13 2 5 3" xfId="16901"/>
    <cellStyle name="Percent 3 8 13 2 6" xfId="16902"/>
    <cellStyle name="Percent 3 8 13 2 7" xfId="16903"/>
    <cellStyle name="Percent 3 8 13 3" xfId="16904"/>
    <cellStyle name="Percent 3 8 13 3 2" xfId="16905"/>
    <cellStyle name="Percent 3 8 13 3 2 2" xfId="16906"/>
    <cellStyle name="Percent 3 8 13 3 2 2 2" xfId="16907"/>
    <cellStyle name="Percent 3 8 13 3 2 2 3" xfId="16908"/>
    <cellStyle name="Percent 3 8 13 3 2 3" xfId="16909"/>
    <cellStyle name="Percent 3 8 13 3 2 4" xfId="16910"/>
    <cellStyle name="Percent 3 8 13 3 3" xfId="16911"/>
    <cellStyle name="Percent 3 8 13 3 3 2" xfId="16912"/>
    <cellStyle name="Percent 3 8 13 3 3 2 2" xfId="16913"/>
    <cellStyle name="Percent 3 8 13 3 3 2 3" xfId="16914"/>
    <cellStyle name="Percent 3 8 13 3 3 3" xfId="16915"/>
    <cellStyle name="Percent 3 8 13 3 3 4" xfId="16916"/>
    <cellStyle name="Percent 3 8 13 3 4" xfId="16917"/>
    <cellStyle name="Percent 3 8 13 3 4 2" xfId="16918"/>
    <cellStyle name="Percent 3 8 13 3 4 3" xfId="16919"/>
    <cellStyle name="Percent 3 8 13 3 5" xfId="16920"/>
    <cellStyle name="Percent 3 8 13 3 6" xfId="16921"/>
    <cellStyle name="Percent 3 8 13 4" xfId="16922"/>
    <cellStyle name="Percent 3 8 13 4 2" xfId="16923"/>
    <cellStyle name="Percent 3 8 13 4 2 2" xfId="16924"/>
    <cellStyle name="Percent 3 8 13 4 2 2 2" xfId="16925"/>
    <cellStyle name="Percent 3 8 13 4 2 2 3" xfId="16926"/>
    <cellStyle name="Percent 3 8 13 4 2 3" xfId="16927"/>
    <cellStyle name="Percent 3 8 13 4 2 4" xfId="16928"/>
    <cellStyle name="Percent 3 8 13 4 3" xfId="16929"/>
    <cellStyle name="Percent 3 8 13 4 3 2" xfId="16930"/>
    <cellStyle name="Percent 3 8 13 4 3 2 2" xfId="16931"/>
    <cellStyle name="Percent 3 8 13 4 3 2 3" xfId="16932"/>
    <cellStyle name="Percent 3 8 13 4 3 3" xfId="16933"/>
    <cellStyle name="Percent 3 8 13 4 3 4" xfId="16934"/>
    <cellStyle name="Percent 3 8 13 4 4" xfId="16935"/>
    <cellStyle name="Percent 3 8 13 4 4 2" xfId="16936"/>
    <cellStyle name="Percent 3 8 13 4 4 3" xfId="16937"/>
    <cellStyle name="Percent 3 8 13 4 5" xfId="16938"/>
    <cellStyle name="Percent 3 8 13 4 6" xfId="16939"/>
    <cellStyle name="Percent 3 8 13 5" xfId="16940"/>
    <cellStyle name="Percent 3 8 13 5 2" xfId="16941"/>
    <cellStyle name="Percent 3 8 13 5 2 2" xfId="16942"/>
    <cellStyle name="Percent 3 8 13 5 2 2 2" xfId="16943"/>
    <cellStyle name="Percent 3 8 13 5 2 2 3" xfId="16944"/>
    <cellStyle name="Percent 3 8 13 5 2 3" xfId="16945"/>
    <cellStyle name="Percent 3 8 13 5 2 4" xfId="16946"/>
    <cellStyle name="Percent 3 8 13 5 3" xfId="16947"/>
    <cellStyle name="Percent 3 8 13 5 3 2" xfId="16948"/>
    <cellStyle name="Percent 3 8 13 5 3 2 2" xfId="16949"/>
    <cellStyle name="Percent 3 8 13 5 3 2 3" xfId="16950"/>
    <cellStyle name="Percent 3 8 13 5 3 3" xfId="16951"/>
    <cellStyle name="Percent 3 8 13 5 3 4" xfId="16952"/>
    <cellStyle name="Percent 3 8 13 5 4" xfId="16953"/>
    <cellStyle name="Percent 3 8 13 5 4 2" xfId="16954"/>
    <cellStyle name="Percent 3 8 13 5 4 2 2" xfId="16955"/>
    <cellStyle name="Percent 3 8 13 5 4 2 3" xfId="16956"/>
    <cellStyle name="Percent 3 8 13 5 4 3" xfId="16957"/>
    <cellStyle name="Percent 3 8 13 5 4 4" xfId="16958"/>
    <cellStyle name="Percent 3 8 13 5 5" xfId="16959"/>
    <cellStyle name="Percent 3 8 13 5 5 2" xfId="16960"/>
    <cellStyle name="Percent 3 8 13 5 5 3" xfId="16961"/>
    <cellStyle name="Percent 3 8 13 5 6" xfId="16962"/>
    <cellStyle name="Percent 3 8 13 5 7" xfId="16963"/>
    <cellStyle name="Percent 3 8 13 6" xfId="16964"/>
    <cellStyle name="Percent 3 8 13 6 2" xfId="16965"/>
    <cellStyle name="Percent 3 8 13 6 2 2" xfId="16966"/>
    <cellStyle name="Percent 3 8 13 6 2 2 2" xfId="16967"/>
    <cellStyle name="Percent 3 8 13 6 2 2 3" xfId="16968"/>
    <cellStyle name="Percent 3 8 13 6 2 3" xfId="16969"/>
    <cellStyle name="Percent 3 8 13 6 2 4" xfId="16970"/>
    <cellStyle name="Percent 3 8 13 6 3" xfId="16971"/>
    <cellStyle name="Percent 3 8 13 6 3 2" xfId="16972"/>
    <cellStyle name="Percent 3 8 13 6 3 2 2" xfId="16973"/>
    <cellStyle name="Percent 3 8 13 6 3 2 3" xfId="16974"/>
    <cellStyle name="Percent 3 8 13 6 3 3" xfId="16975"/>
    <cellStyle name="Percent 3 8 13 6 3 4" xfId="16976"/>
    <cellStyle name="Percent 3 8 13 6 4" xfId="16977"/>
    <cellStyle name="Percent 3 8 13 6 4 2" xfId="16978"/>
    <cellStyle name="Percent 3 8 13 6 4 3" xfId="16979"/>
    <cellStyle name="Percent 3 8 13 6 5" xfId="16980"/>
    <cellStyle name="Percent 3 8 13 6 6" xfId="16981"/>
    <cellStyle name="Percent 3 8 13 7" xfId="16982"/>
    <cellStyle name="Percent 3 8 13 7 2" xfId="16983"/>
    <cellStyle name="Percent 3 8 13 7 2 2" xfId="16984"/>
    <cellStyle name="Percent 3 8 13 7 2 3" xfId="16985"/>
    <cellStyle name="Percent 3 8 13 7 3" xfId="16986"/>
    <cellStyle name="Percent 3 8 13 7 4" xfId="16987"/>
    <cellStyle name="Percent 3 8 13 8" xfId="16988"/>
    <cellStyle name="Percent 3 8 13 8 2" xfId="16989"/>
    <cellStyle name="Percent 3 8 13 8 2 2" xfId="16990"/>
    <cellStyle name="Percent 3 8 13 8 2 3" xfId="16991"/>
    <cellStyle name="Percent 3 8 13 8 3" xfId="16992"/>
    <cellStyle name="Percent 3 8 13 8 4" xfId="16993"/>
    <cellStyle name="Percent 3 8 13 9" xfId="16994"/>
    <cellStyle name="Percent 3 8 13 9 2" xfId="16995"/>
    <cellStyle name="Percent 3 8 13 9 2 2" xfId="16996"/>
    <cellStyle name="Percent 3 8 13 9 2 3" xfId="16997"/>
    <cellStyle name="Percent 3 8 13 9 3" xfId="16998"/>
    <cellStyle name="Percent 3 8 13 9 4" xfId="16999"/>
    <cellStyle name="Percent 3 8 14" xfId="17000"/>
    <cellStyle name="Percent 3 8 14 10" xfId="17001"/>
    <cellStyle name="Percent 3 8 14 10 2" xfId="17002"/>
    <cellStyle name="Percent 3 8 14 10 3" xfId="17003"/>
    <cellStyle name="Percent 3 8 14 11" xfId="17004"/>
    <cellStyle name="Percent 3 8 14 11 2" xfId="17005"/>
    <cellStyle name="Percent 3 8 14 11 3" xfId="17006"/>
    <cellStyle name="Percent 3 8 14 12" xfId="17007"/>
    <cellStyle name="Percent 3 8 14 12 2" xfId="17008"/>
    <cellStyle name="Percent 3 8 14 12 3" xfId="17009"/>
    <cellStyle name="Percent 3 8 14 13" xfId="17010"/>
    <cellStyle name="Percent 3 8 14 2" xfId="17011"/>
    <cellStyle name="Percent 3 8 14 2 2" xfId="17012"/>
    <cellStyle name="Percent 3 8 14 2 2 2" xfId="17013"/>
    <cellStyle name="Percent 3 8 14 2 2 2 2" xfId="17014"/>
    <cellStyle name="Percent 3 8 14 2 2 2 3" xfId="17015"/>
    <cellStyle name="Percent 3 8 14 2 2 3" xfId="17016"/>
    <cellStyle name="Percent 3 8 14 2 2 4" xfId="17017"/>
    <cellStyle name="Percent 3 8 14 2 3" xfId="17018"/>
    <cellStyle name="Percent 3 8 14 2 3 2" xfId="17019"/>
    <cellStyle name="Percent 3 8 14 2 3 2 2" xfId="17020"/>
    <cellStyle name="Percent 3 8 14 2 3 2 3" xfId="17021"/>
    <cellStyle name="Percent 3 8 14 2 3 3" xfId="17022"/>
    <cellStyle name="Percent 3 8 14 2 3 4" xfId="17023"/>
    <cellStyle name="Percent 3 8 14 2 4" xfId="17024"/>
    <cellStyle name="Percent 3 8 14 2 4 2" xfId="17025"/>
    <cellStyle name="Percent 3 8 14 2 4 3" xfId="17026"/>
    <cellStyle name="Percent 3 8 14 2 5" xfId="17027"/>
    <cellStyle name="Percent 3 8 14 2 5 2" xfId="17028"/>
    <cellStyle name="Percent 3 8 14 2 5 3" xfId="17029"/>
    <cellStyle name="Percent 3 8 14 2 6" xfId="17030"/>
    <cellStyle name="Percent 3 8 14 2 7" xfId="17031"/>
    <cellStyle name="Percent 3 8 14 3" xfId="17032"/>
    <cellStyle name="Percent 3 8 14 3 2" xfId="17033"/>
    <cellStyle name="Percent 3 8 14 3 2 2" xfId="17034"/>
    <cellStyle name="Percent 3 8 14 3 2 2 2" xfId="17035"/>
    <cellStyle name="Percent 3 8 14 3 2 2 3" xfId="17036"/>
    <cellStyle name="Percent 3 8 14 3 2 3" xfId="17037"/>
    <cellStyle name="Percent 3 8 14 3 2 4" xfId="17038"/>
    <cellStyle name="Percent 3 8 14 3 3" xfId="17039"/>
    <cellStyle name="Percent 3 8 14 3 3 2" xfId="17040"/>
    <cellStyle name="Percent 3 8 14 3 3 2 2" xfId="17041"/>
    <cellStyle name="Percent 3 8 14 3 3 2 3" xfId="17042"/>
    <cellStyle name="Percent 3 8 14 3 3 3" xfId="17043"/>
    <cellStyle name="Percent 3 8 14 3 3 4" xfId="17044"/>
    <cellStyle name="Percent 3 8 14 3 4" xfId="17045"/>
    <cellStyle name="Percent 3 8 14 3 4 2" xfId="17046"/>
    <cellStyle name="Percent 3 8 14 3 4 3" xfId="17047"/>
    <cellStyle name="Percent 3 8 14 3 5" xfId="17048"/>
    <cellStyle name="Percent 3 8 14 3 6" xfId="17049"/>
    <cellStyle name="Percent 3 8 14 4" xfId="17050"/>
    <cellStyle name="Percent 3 8 14 4 2" xfId="17051"/>
    <cellStyle name="Percent 3 8 14 4 2 2" xfId="17052"/>
    <cellStyle name="Percent 3 8 14 4 2 2 2" xfId="17053"/>
    <cellStyle name="Percent 3 8 14 4 2 2 3" xfId="17054"/>
    <cellStyle name="Percent 3 8 14 4 2 3" xfId="17055"/>
    <cellStyle name="Percent 3 8 14 4 2 4" xfId="17056"/>
    <cellStyle name="Percent 3 8 14 4 3" xfId="17057"/>
    <cellStyle name="Percent 3 8 14 4 3 2" xfId="17058"/>
    <cellStyle name="Percent 3 8 14 4 3 2 2" xfId="17059"/>
    <cellStyle name="Percent 3 8 14 4 3 2 3" xfId="17060"/>
    <cellStyle name="Percent 3 8 14 4 3 3" xfId="17061"/>
    <cellStyle name="Percent 3 8 14 4 3 4" xfId="17062"/>
    <cellStyle name="Percent 3 8 14 4 4" xfId="17063"/>
    <cellStyle name="Percent 3 8 14 4 4 2" xfId="17064"/>
    <cellStyle name="Percent 3 8 14 4 4 3" xfId="17065"/>
    <cellStyle name="Percent 3 8 14 4 5" xfId="17066"/>
    <cellStyle name="Percent 3 8 14 4 6" xfId="17067"/>
    <cellStyle name="Percent 3 8 14 5" xfId="17068"/>
    <cellStyle name="Percent 3 8 14 5 2" xfId="17069"/>
    <cellStyle name="Percent 3 8 14 5 2 2" xfId="17070"/>
    <cellStyle name="Percent 3 8 14 5 2 2 2" xfId="17071"/>
    <cellStyle name="Percent 3 8 14 5 2 2 3" xfId="17072"/>
    <cellStyle name="Percent 3 8 14 5 2 3" xfId="17073"/>
    <cellStyle name="Percent 3 8 14 5 2 4" xfId="17074"/>
    <cellStyle name="Percent 3 8 14 5 3" xfId="17075"/>
    <cellStyle name="Percent 3 8 14 5 3 2" xfId="17076"/>
    <cellStyle name="Percent 3 8 14 5 3 2 2" xfId="17077"/>
    <cellStyle name="Percent 3 8 14 5 3 2 3" xfId="17078"/>
    <cellStyle name="Percent 3 8 14 5 3 3" xfId="17079"/>
    <cellStyle name="Percent 3 8 14 5 3 4" xfId="17080"/>
    <cellStyle name="Percent 3 8 14 5 4" xfId="17081"/>
    <cellStyle name="Percent 3 8 14 5 4 2" xfId="17082"/>
    <cellStyle name="Percent 3 8 14 5 4 2 2" xfId="17083"/>
    <cellStyle name="Percent 3 8 14 5 4 2 3" xfId="17084"/>
    <cellStyle name="Percent 3 8 14 5 4 3" xfId="17085"/>
    <cellStyle name="Percent 3 8 14 5 4 4" xfId="17086"/>
    <cellStyle name="Percent 3 8 14 5 5" xfId="17087"/>
    <cellStyle name="Percent 3 8 14 5 5 2" xfId="17088"/>
    <cellStyle name="Percent 3 8 14 5 5 3" xfId="17089"/>
    <cellStyle name="Percent 3 8 14 5 6" xfId="17090"/>
    <cellStyle name="Percent 3 8 14 5 7" xfId="17091"/>
    <cellStyle name="Percent 3 8 14 6" xfId="17092"/>
    <cellStyle name="Percent 3 8 14 6 2" xfId="17093"/>
    <cellStyle name="Percent 3 8 14 6 2 2" xfId="17094"/>
    <cellStyle name="Percent 3 8 14 6 2 2 2" xfId="17095"/>
    <cellStyle name="Percent 3 8 14 6 2 2 3" xfId="17096"/>
    <cellStyle name="Percent 3 8 14 6 2 3" xfId="17097"/>
    <cellStyle name="Percent 3 8 14 6 2 4" xfId="17098"/>
    <cellStyle name="Percent 3 8 14 6 3" xfId="17099"/>
    <cellStyle name="Percent 3 8 14 6 3 2" xfId="17100"/>
    <cellStyle name="Percent 3 8 14 6 3 2 2" xfId="17101"/>
    <cellStyle name="Percent 3 8 14 6 3 2 3" xfId="17102"/>
    <cellStyle name="Percent 3 8 14 6 3 3" xfId="17103"/>
    <cellStyle name="Percent 3 8 14 6 3 4" xfId="17104"/>
    <cellStyle name="Percent 3 8 14 6 4" xfId="17105"/>
    <cellStyle name="Percent 3 8 14 6 4 2" xfId="17106"/>
    <cellStyle name="Percent 3 8 14 6 4 3" xfId="17107"/>
    <cellStyle name="Percent 3 8 14 6 5" xfId="17108"/>
    <cellStyle name="Percent 3 8 14 6 6" xfId="17109"/>
    <cellStyle name="Percent 3 8 14 7" xfId="17110"/>
    <cellStyle name="Percent 3 8 14 7 2" xfId="17111"/>
    <cellStyle name="Percent 3 8 14 7 2 2" xfId="17112"/>
    <cellStyle name="Percent 3 8 14 7 2 3" xfId="17113"/>
    <cellStyle name="Percent 3 8 14 7 3" xfId="17114"/>
    <cellStyle name="Percent 3 8 14 7 4" xfId="17115"/>
    <cellStyle name="Percent 3 8 14 8" xfId="17116"/>
    <cellStyle name="Percent 3 8 14 8 2" xfId="17117"/>
    <cellStyle name="Percent 3 8 14 8 2 2" xfId="17118"/>
    <cellStyle name="Percent 3 8 14 8 2 3" xfId="17119"/>
    <cellStyle name="Percent 3 8 14 8 3" xfId="17120"/>
    <cellStyle name="Percent 3 8 14 8 4" xfId="17121"/>
    <cellStyle name="Percent 3 8 14 9" xfId="17122"/>
    <cellStyle name="Percent 3 8 14 9 2" xfId="17123"/>
    <cellStyle name="Percent 3 8 14 9 2 2" xfId="17124"/>
    <cellStyle name="Percent 3 8 14 9 2 3" xfId="17125"/>
    <cellStyle name="Percent 3 8 14 9 3" xfId="17126"/>
    <cellStyle name="Percent 3 8 14 9 4" xfId="17127"/>
    <cellStyle name="Percent 3 8 15" xfId="17128"/>
    <cellStyle name="Percent 3 8 15 10" xfId="17129"/>
    <cellStyle name="Percent 3 8 15 10 2" xfId="17130"/>
    <cellStyle name="Percent 3 8 15 10 3" xfId="17131"/>
    <cellStyle name="Percent 3 8 15 11" xfId="17132"/>
    <cellStyle name="Percent 3 8 15 11 2" xfId="17133"/>
    <cellStyle name="Percent 3 8 15 11 3" xfId="17134"/>
    <cellStyle name="Percent 3 8 15 12" xfId="17135"/>
    <cellStyle name="Percent 3 8 15 12 2" xfId="17136"/>
    <cellStyle name="Percent 3 8 15 12 3" xfId="17137"/>
    <cellStyle name="Percent 3 8 15 13" xfId="17138"/>
    <cellStyle name="Percent 3 8 15 2" xfId="17139"/>
    <cellStyle name="Percent 3 8 15 2 2" xfId="17140"/>
    <cellStyle name="Percent 3 8 15 2 2 2" xfId="17141"/>
    <cellStyle name="Percent 3 8 15 2 2 2 2" xfId="17142"/>
    <cellStyle name="Percent 3 8 15 2 2 2 3" xfId="17143"/>
    <cellStyle name="Percent 3 8 15 2 2 3" xfId="17144"/>
    <cellStyle name="Percent 3 8 15 2 2 4" xfId="17145"/>
    <cellStyle name="Percent 3 8 15 2 3" xfId="17146"/>
    <cellStyle name="Percent 3 8 15 2 3 2" xfId="17147"/>
    <cellStyle name="Percent 3 8 15 2 3 2 2" xfId="17148"/>
    <cellStyle name="Percent 3 8 15 2 3 2 3" xfId="17149"/>
    <cellStyle name="Percent 3 8 15 2 3 3" xfId="17150"/>
    <cellStyle name="Percent 3 8 15 2 3 4" xfId="17151"/>
    <cellStyle name="Percent 3 8 15 2 4" xfId="17152"/>
    <cellStyle name="Percent 3 8 15 2 4 2" xfId="17153"/>
    <cellStyle name="Percent 3 8 15 2 4 3" xfId="17154"/>
    <cellStyle name="Percent 3 8 15 2 5" xfId="17155"/>
    <cellStyle name="Percent 3 8 15 2 5 2" xfId="17156"/>
    <cellStyle name="Percent 3 8 15 2 5 3" xfId="17157"/>
    <cellStyle name="Percent 3 8 15 2 6" xfId="17158"/>
    <cellStyle name="Percent 3 8 15 2 7" xfId="17159"/>
    <cellStyle name="Percent 3 8 15 3" xfId="17160"/>
    <cellStyle name="Percent 3 8 15 3 2" xfId="17161"/>
    <cellStyle name="Percent 3 8 15 3 2 2" xfId="17162"/>
    <cellStyle name="Percent 3 8 15 3 2 2 2" xfId="17163"/>
    <cellStyle name="Percent 3 8 15 3 2 2 3" xfId="17164"/>
    <cellStyle name="Percent 3 8 15 3 2 3" xfId="17165"/>
    <cellStyle name="Percent 3 8 15 3 2 4" xfId="17166"/>
    <cellStyle name="Percent 3 8 15 3 3" xfId="17167"/>
    <cellStyle name="Percent 3 8 15 3 3 2" xfId="17168"/>
    <cellStyle name="Percent 3 8 15 3 3 2 2" xfId="17169"/>
    <cellStyle name="Percent 3 8 15 3 3 2 3" xfId="17170"/>
    <cellStyle name="Percent 3 8 15 3 3 3" xfId="17171"/>
    <cellStyle name="Percent 3 8 15 3 3 4" xfId="17172"/>
    <cellStyle name="Percent 3 8 15 3 4" xfId="17173"/>
    <cellStyle name="Percent 3 8 15 3 4 2" xfId="17174"/>
    <cellStyle name="Percent 3 8 15 3 4 3" xfId="17175"/>
    <cellStyle name="Percent 3 8 15 3 5" xfId="17176"/>
    <cellStyle name="Percent 3 8 15 3 6" xfId="17177"/>
    <cellStyle name="Percent 3 8 15 4" xfId="17178"/>
    <cellStyle name="Percent 3 8 15 4 2" xfId="17179"/>
    <cellStyle name="Percent 3 8 15 4 2 2" xfId="17180"/>
    <cellStyle name="Percent 3 8 15 4 2 2 2" xfId="17181"/>
    <cellStyle name="Percent 3 8 15 4 2 2 3" xfId="17182"/>
    <cellStyle name="Percent 3 8 15 4 2 3" xfId="17183"/>
    <cellStyle name="Percent 3 8 15 4 2 4" xfId="17184"/>
    <cellStyle name="Percent 3 8 15 4 3" xfId="17185"/>
    <cellStyle name="Percent 3 8 15 4 3 2" xfId="17186"/>
    <cellStyle name="Percent 3 8 15 4 3 2 2" xfId="17187"/>
    <cellStyle name="Percent 3 8 15 4 3 2 3" xfId="17188"/>
    <cellStyle name="Percent 3 8 15 4 3 3" xfId="17189"/>
    <cellStyle name="Percent 3 8 15 4 3 4" xfId="17190"/>
    <cellStyle name="Percent 3 8 15 4 4" xfId="17191"/>
    <cellStyle name="Percent 3 8 15 4 4 2" xfId="17192"/>
    <cellStyle name="Percent 3 8 15 4 4 3" xfId="17193"/>
    <cellStyle name="Percent 3 8 15 4 5" xfId="17194"/>
    <cellStyle name="Percent 3 8 15 4 6" xfId="17195"/>
    <cellStyle name="Percent 3 8 15 5" xfId="17196"/>
    <cellStyle name="Percent 3 8 15 5 2" xfId="17197"/>
    <cellStyle name="Percent 3 8 15 5 2 2" xfId="17198"/>
    <cellStyle name="Percent 3 8 15 5 2 2 2" xfId="17199"/>
    <cellStyle name="Percent 3 8 15 5 2 2 3" xfId="17200"/>
    <cellStyle name="Percent 3 8 15 5 2 3" xfId="17201"/>
    <cellStyle name="Percent 3 8 15 5 2 4" xfId="17202"/>
    <cellStyle name="Percent 3 8 15 5 3" xfId="17203"/>
    <cellStyle name="Percent 3 8 15 5 3 2" xfId="17204"/>
    <cellStyle name="Percent 3 8 15 5 3 2 2" xfId="17205"/>
    <cellStyle name="Percent 3 8 15 5 3 2 3" xfId="17206"/>
    <cellStyle name="Percent 3 8 15 5 3 3" xfId="17207"/>
    <cellStyle name="Percent 3 8 15 5 3 4" xfId="17208"/>
    <cellStyle name="Percent 3 8 15 5 4" xfId="17209"/>
    <cellStyle name="Percent 3 8 15 5 4 2" xfId="17210"/>
    <cellStyle name="Percent 3 8 15 5 4 2 2" xfId="17211"/>
    <cellStyle name="Percent 3 8 15 5 4 2 3" xfId="17212"/>
    <cellStyle name="Percent 3 8 15 5 4 3" xfId="17213"/>
    <cellStyle name="Percent 3 8 15 5 4 4" xfId="17214"/>
    <cellStyle name="Percent 3 8 15 5 5" xfId="17215"/>
    <cellStyle name="Percent 3 8 15 5 5 2" xfId="17216"/>
    <cellStyle name="Percent 3 8 15 5 5 3" xfId="17217"/>
    <cellStyle name="Percent 3 8 15 5 6" xfId="17218"/>
    <cellStyle name="Percent 3 8 15 5 7" xfId="17219"/>
    <cellStyle name="Percent 3 8 15 6" xfId="17220"/>
    <cellStyle name="Percent 3 8 15 6 2" xfId="17221"/>
    <cellStyle name="Percent 3 8 15 6 2 2" xfId="17222"/>
    <cellStyle name="Percent 3 8 15 6 2 2 2" xfId="17223"/>
    <cellStyle name="Percent 3 8 15 6 2 2 3" xfId="17224"/>
    <cellStyle name="Percent 3 8 15 6 2 3" xfId="17225"/>
    <cellStyle name="Percent 3 8 15 6 2 4" xfId="17226"/>
    <cellStyle name="Percent 3 8 15 6 3" xfId="17227"/>
    <cellStyle name="Percent 3 8 15 6 3 2" xfId="17228"/>
    <cellStyle name="Percent 3 8 15 6 3 2 2" xfId="17229"/>
    <cellStyle name="Percent 3 8 15 6 3 2 3" xfId="17230"/>
    <cellStyle name="Percent 3 8 15 6 3 3" xfId="17231"/>
    <cellStyle name="Percent 3 8 15 6 3 4" xfId="17232"/>
    <cellStyle name="Percent 3 8 15 6 4" xfId="17233"/>
    <cellStyle name="Percent 3 8 15 6 4 2" xfId="17234"/>
    <cellStyle name="Percent 3 8 15 6 4 3" xfId="17235"/>
    <cellStyle name="Percent 3 8 15 6 5" xfId="17236"/>
    <cellStyle name="Percent 3 8 15 6 6" xfId="17237"/>
    <cellStyle name="Percent 3 8 15 7" xfId="17238"/>
    <cellStyle name="Percent 3 8 15 7 2" xfId="17239"/>
    <cellStyle name="Percent 3 8 15 7 2 2" xfId="17240"/>
    <cellStyle name="Percent 3 8 15 7 2 3" xfId="17241"/>
    <cellStyle name="Percent 3 8 15 7 3" xfId="17242"/>
    <cellStyle name="Percent 3 8 15 7 4" xfId="17243"/>
    <cellStyle name="Percent 3 8 15 8" xfId="17244"/>
    <cellStyle name="Percent 3 8 15 8 2" xfId="17245"/>
    <cellStyle name="Percent 3 8 15 8 2 2" xfId="17246"/>
    <cellStyle name="Percent 3 8 15 8 2 3" xfId="17247"/>
    <cellStyle name="Percent 3 8 15 8 3" xfId="17248"/>
    <cellStyle name="Percent 3 8 15 8 4" xfId="17249"/>
    <cellStyle name="Percent 3 8 15 9" xfId="17250"/>
    <cellStyle name="Percent 3 8 15 9 2" xfId="17251"/>
    <cellStyle name="Percent 3 8 15 9 2 2" xfId="17252"/>
    <cellStyle name="Percent 3 8 15 9 2 3" xfId="17253"/>
    <cellStyle name="Percent 3 8 15 9 3" xfId="17254"/>
    <cellStyle name="Percent 3 8 15 9 4" xfId="17255"/>
    <cellStyle name="Percent 3 8 16" xfId="17256"/>
    <cellStyle name="Percent 3 8 16 2" xfId="17257"/>
    <cellStyle name="Percent 3 8 16 2 2" xfId="17258"/>
    <cellStyle name="Percent 3 8 16 2 2 2" xfId="17259"/>
    <cellStyle name="Percent 3 8 16 2 2 3" xfId="17260"/>
    <cellStyle name="Percent 3 8 16 2 3" xfId="17261"/>
    <cellStyle name="Percent 3 8 16 2 4" xfId="17262"/>
    <cellStyle name="Percent 3 8 16 3" xfId="17263"/>
    <cellStyle name="Percent 3 8 16 3 2" xfId="17264"/>
    <cellStyle name="Percent 3 8 16 3 2 2" xfId="17265"/>
    <cellStyle name="Percent 3 8 16 3 2 3" xfId="17266"/>
    <cellStyle name="Percent 3 8 16 3 3" xfId="17267"/>
    <cellStyle name="Percent 3 8 16 3 4" xfId="17268"/>
    <cellStyle name="Percent 3 8 16 4" xfId="17269"/>
    <cellStyle name="Percent 3 8 16 4 2" xfId="17270"/>
    <cellStyle name="Percent 3 8 16 4 3" xfId="17271"/>
    <cellStyle name="Percent 3 8 16 5" xfId="17272"/>
    <cellStyle name="Percent 3 8 16 5 2" xfId="17273"/>
    <cellStyle name="Percent 3 8 16 5 3" xfId="17274"/>
    <cellStyle name="Percent 3 8 16 6" xfId="17275"/>
    <cellStyle name="Percent 3 8 16 7" xfId="17276"/>
    <cellStyle name="Percent 3 8 17" xfId="17277"/>
    <cellStyle name="Percent 3 8 17 2" xfId="17278"/>
    <cellStyle name="Percent 3 8 17 2 2" xfId="17279"/>
    <cellStyle name="Percent 3 8 17 2 2 2" xfId="17280"/>
    <cellStyle name="Percent 3 8 17 2 2 3" xfId="17281"/>
    <cellStyle name="Percent 3 8 17 2 3" xfId="17282"/>
    <cellStyle name="Percent 3 8 17 2 4" xfId="17283"/>
    <cellStyle name="Percent 3 8 17 3" xfId="17284"/>
    <cellStyle name="Percent 3 8 17 3 2" xfId="17285"/>
    <cellStyle name="Percent 3 8 17 3 2 2" xfId="17286"/>
    <cellStyle name="Percent 3 8 17 3 2 3" xfId="17287"/>
    <cellStyle name="Percent 3 8 17 3 3" xfId="17288"/>
    <cellStyle name="Percent 3 8 17 3 4" xfId="17289"/>
    <cellStyle name="Percent 3 8 17 4" xfId="17290"/>
    <cellStyle name="Percent 3 8 17 4 2" xfId="17291"/>
    <cellStyle name="Percent 3 8 17 4 3" xfId="17292"/>
    <cellStyle name="Percent 3 8 17 5" xfId="17293"/>
    <cellStyle name="Percent 3 8 17 6" xfId="17294"/>
    <cellStyle name="Percent 3 8 18" xfId="17295"/>
    <cellStyle name="Percent 3 8 18 2" xfId="17296"/>
    <cellStyle name="Percent 3 8 18 2 2" xfId="17297"/>
    <cellStyle name="Percent 3 8 18 2 2 2" xfId="17298"/>
    <cellStyle name="Percent 3 8 18 2 2 3" xfId="17299"/>
    <cellStyle name="Percent 3 8 18 2 3" xfId="17300"/>
    <cellStyle name="Percent 3 8 18 2 4" xfId="17301"/>
    <cellStyle name="Percent 3 8 18 3" xfId="17302"/>
    <cellStyle name="Percent 3 8 18 3 2" xfId="17303"/>
    <cellStyle name="Percent 3 8 18 3 2 2" xfId="17304"/>
    <cellStyle name="Percent 3 8 18 3 2 3" xfId="17305"/>
    <cellStyle name="Percent 3 8 18 3 3" xfId="17306"/>
    <cellStyle name="Percent 3 8 18 3 4" xfId="17307"/>
    <cellStyle name="Percent 3 8 18 4" xfId="17308"/>
    <cellStyle name="Percent 3 8 18 4 2" xfId="17309"/>
    <cellStyle name="Percent 3 8 18 4 3" xfId="17310"/>
    <cellStyle name="Percent 3 8 18 5" xfId="17311"/>
    <cellStyle name="Percent 3 8 18 6" xfId="17312"/>
    <cellStyle name="Percent 3 8 19" xfId="17313"/>
    <cellStyle name="Percent 3 8 19 2" xfId="17314"/>
    <cellStyle name="Percent 3 8 19 2 2" xfId="17315"/>
    <cellStyle name="Percent 3 8 19 2 2 2" xfId="17316"/>
    <cellStyle name="Percent 3 8 19 2 2 3" xfId="17317"/>
    <cellStyle name="Percent 3 8 19 2 3" xfId="17318"/>
    <cellStyle name="Percent 3 8 19 2 4" xfId="17319"/>
    <cellStyle name="Percent 3 8 19 3" xfId="17320"/>
    <cellStyle name="Percent 3 8 19 3 2" xfId="17321"/>
    <cellStyle name="Percent 3 8 19 3 2 2" xfId="17322"/>
    <cellStyle name="Percent 3 8 19 3 2 3" xfId="17323"/>
    <cellStyle name="Percent 3 8 19 3 3" xfId="17324"/>
    <cellStyle name="Percent 3 8 19 3 4" xfId="17325"/>
    <cellStyle name="Percent 3 8 19 4" xfId="17326"/>
    <cellStyle name="Percent 3 8 19 4 2" xfId="17327"/>
    <cellStyle name="Percent 3 8 19 4 2 2" xfId="17328"/>
    <cellStyle name="Percent 3 8 19 4 2 3" xfId="17329"/>
    <cellStyle name="Percent 3 8 19 4 3" xfId="17330"/>
    <cellStyle name="Percent 3 8 19 4 4" xfId="17331"/>
    <cellStyle name="Percent 3 8 19 5" xfId="17332"/>
    <cellStyle name="Percent 3 8 19 5 2" xfId="17333"/>
    <cellStyle name="Percent 3 8 19 5 3" xfId="17334"/>
    <cellStyle name="Percent 3 8 19 6" xfId="17335"/>
    <cellStyle name="Percent 3 8 19 7" xfId="17336"/>
    <cellStyle name="Percent 3 8 2" xfId="17337"/>
    <cellStyle name="Percent 3 8 2 10" xfId="17338"/>
    <cellStyle name="Percent 3 8 2 10 2" xfId="17339"/>
    <cellStyle name="Percent 3 8 2 10 3" xfId="17340"/>
    <cellStyle name="Percent 3 8 2 11" xfId="17341"/>
    <cellStyle name="Percent 3 8 2 11 2" xfId="17342"/>
    <cellStyle name="Percent 3 8 2 11 3" xfId="17343"/>
    <cellStyle name="Percent 3 8 2 12" xfId="17344"/>
    <cellStyle name="Percent 3 8 2 12 2" xfId="17345"/>
    <cellStyle name="Percent 3 8 2 12 3" xfId="17346"/>
    <cellStyle name="Percent 3 8 2 13" xfId="17347"/>
    <cellStyle name="Percent 3 8 2 2" xfId="17348"/>
    <cellStyle name="Percent 3 8 2 2 2" xfId="17349"/>
    <cellStyle name="Percent 3 8 2 2 2 2" xfId="17350"/>
    <cellStyle name="Percent 3 8 2 2 2 2 2" xfId="17351"/>
    <cellStyle name="Percent 3 8 2 2 2 2 3" xfId="17352"/>
    <cellStyle name="Percent 3 8 2 2 2 3" xfId="17353"/>
    <cellStyle name="Percent 3 8 2 2 2 4" xfId="17354"/>
    <cellStyle name="Percent 3 8 2 2 3" xfId="17355"/>
    <cellStyle name="Percent 3 8 2 2 3 2" xfId="17356"/>
    <cellStyle name="Percent 3 8 2 2 3 2 2" xfId="17357"/>
    <cellStyle name="Percent 3 8 2 2 3 2 3" xfId="17358"/>
    <cellStyle name="Percent 3 8 2 2 3 3" xfId="17359"/>
    <cellStyle name="Percent 3 8 2 2 3 4" xfId="17360"/>
    <cellStyle name="Percent 3 8 2 2 4" xfId="17361"/>
    <cellStyle name="Percent 3 8 2 2 4 2" xfId="17362"/>
    <cellStyle name="Percent 3 8 2 2 4 3" xfId="17363"/>
    <cellStyle name="Percent 3 8 2 2 5" xfId="17364"/>
    <cellStyle name="Percent 3 8 2 2 5 2" xfId="17365"/>
    <cellStyle name="Percent 3 8 2 2 5 3" xfId="17366"/>
    <cellStyle name="Percent 3 8 2 2 6" xfId="17367"/>
    <cellStyle name="Percent 3 8 2 2 7" xfId="17368"/>
    <cellStyle name="Percent 3 8 2 3" xfId="17369"/>
    <cellStyle name="Percent 3 8 2 3 2" xfId="17370"/>
    <cellStyle name="Percent 3 8 2 3 2 2" xfId="17371"/>
    <cellStyle name="Percent 3 8 2 3 2 2 2" xfId="17372"/>
    <cellStyle name="Percent 3 8 2 3 2 2 3" xfId="17373"/>
    <cellStyle name="Percent 3 8 2 3 2 3" xfId="17374"/>
    <cellStyle name="Percent 3 8 2 3 2 4" xfId="17375"/>
    <cellStyle name="Percent 3 8 2 3 3" xfId="17376"/>
    <cellStyle name="Percent 3 8 2 3 3 2" xfId="17377"/>
    <cellStyle name="Percent 3 8 2 3 3 2 2" xfId="17378"/>
    <cellStyle name="Percent 3 8 2 3 3 2 3" xfId="17379"/>
    <cellStyle name="Percent 3 8 2 3 3 3" xfId="17380"/>
    <cellStyle name="Percent 3 8 2 3 3 4" xfId="17381"/>
    <cellStyle name="Percent 3 8 2 3 4" xfId="17382"/>
    <cellStyle name="Percent 3 8 2 3 4 2" xfId="17383"/>
    <cellStyle name="Percent 3 8 2 3 4 3" xfId="17384"/>
    <cellStyle name="Percent 3 8 2 3 5" xfId="17385"/>
    <cellStyle name="Percent 3 8 2 3 6" xfId="17386"/>
    <cellStyle name="Percent 3 8 2 4" xfId="17387"/>
    <cellStyle name="Percent 3 8 2 4 2" xfId="17388"/>
    <cellStyle name="Percent 3 8 2 4 2 2" xfId="17389"/>
    <cellStyle name="Percent 3 8 2 4 2 2 2" xfId="17390"/>
    <cellStyle name="Percent 3 8 2 4 2 2 3" xfId="17391"/>
    <cellStyle name="Percent 3 8 2 4 2 3" xfId="17392"/>
    <cellStyle name="Percent 3 8 2 4 2 4" xfId="17393"/>
    <cellStyle name="Percent 3 8 2 4 3" xfId="17394"/>
    <cellStyle name="Percent 3 8 2 4 3 2" xfId="17395"/>
    <cellStyle name="Percent 3 8 2 4 3 2 2" xfId="17396"/>
    <cellStyle name="Percent 3 8 2 4 3 2 3" xfId="17397"/>
    <cellStyle name="Percent 3 8 2 4 3 3" xfId="17398"/>
    <cellStyle name="Percent 3 8 2 4 3 4" xfId="17399"/>
    <cellStyle name="Percent 3 8 2 4 4" xfId="17400"/>
    <cellStyle name="Percent 3 8 2 4 4 2" xfId="17401"/>
    <cellStyle name="Percent 3 8 2 4 4 3" xfId="17402"/>
    <cellStyle name="Percent 3 8 2 4 5" xfId="17403"/>
    <cellStyle name="Percent 3 8 2 4 6" xfId="17404"/>
    <cellStyle name="Percent 3 8 2 5" xfId="17405"/>
    <cellStyle name="Percent 3 8 2 5 2" xfId="17406"/>
    <cellStyle name="Percent 3 8 2 5 2 2" xfId="17407"/>
    <cellStyle name="Percent 3 8 2 5 2 2 2" xfId="17408"/>
    <cellStyle name="Percent 3 8 2 5 2 2 3" xfId="17409"/>
    <cellStyle name="Percent 3 8 2 5 2 3" xfId="17410"/>
    <cellStyle name="Percent 3 8 2 5 2 4" xfId="17411"/>
    <cellStyle name="Percent 3 8 2 5 3" xfId="17412"/>
    <cellStyle name="Percent 3 8 2 5 3 2" xfId="17413"/>
    <cellStyle name="Percent 3 8 2 5 3 2 2" xfId="17414"/>
    <cellStyle name="Percent 3 8 2 5 3 2 3" xfId="17415"/>
    <cellStyle name="Percent 3 8 2 5 3 3" xfId="17416"/>
    <cellStyle name="Percent 3 8 2 5 3 4" xfId="17417"/>
    <cellStyle name="Percent 3 8 2 5 4" xfId="17418"/>
    <cellStyle name="Percent 3 8 2 5 4 2" xfId="17419"/>
    <cellStyle name="Percent 3 8 2 5 4 2 2" xfId="17420"/>
    <cellStyle name="Percent 3 8 2 5 4 2 3" xfId="17421"/>
    <cellStyle name="Percent 3 8 2 5 4 3" xfId="17422"/>
    <cellStyle name="Percent 3 8 2 5 4 4" xfId="17423"/>
    <cellStyle name="Percent 3 8 2 5 5" xfId="17424"/>
    <cellStyle name="Percent 3 8 2 5 5 2" xfId="17425"/>
    <cellStyle name="Percent 3 8 2 5 5 3" xfId="17426"/>
    <cellStyle name="Percent 3 8 2 5 6" xfId="17427"/>
    <cellStyle name="Percent 3 8 2 5 7" xfId="17428"/>
    <cellStyle name="Percent 3 8 2 6" xfId="17429"/>
    <cellStyle name="Percent 3 8 2 6 2" xfId="17430"/>
    <cellStyle name="Percent 3 8 2 6 2 2" xfId="17431"/>
    <cellStyle name="Percent 3 8 2 6 2 2 2" xfId="17432"/>
    <cellStyle name="Percent 3 8 2 6 2 2 3" xfId="17433"/>
    <cellStyle name="Percent 3 8 2 6 2 3" xfId="17434"/>
    <cellStyle name="Percent 3 8 2 6 2 4" xfId="17435"/>
    <cellStyle name="Percent 3 8 2 6 3" xfId="17436"/>
    <cellStyle name="Percent 3 8 2 6 3 2" xfId="17437"/>
    <cellStyle name="Percent 3 8 2 6 3 2 2" xfId="17438"/>
    <cellStyle name="Percent 3 8 2 6 3 2 3" xfId="17439"/>
    <cellStyle name="Percent 3 8 2 6 3 3" xfId="17440"/>
    <cellStyle name="Percent 3 8 2 6 3 4" xfId="17441"/>
    <cellStyle name="Percent 3 8 2 6 4" xfId="17442"/>
    <cellStyle name="Percent 3 8 2 6 4 2" xfId="17443"/>
    <cellStyle name="Percent 3 8 2 6 4 3" xfId="17444"/>
    <cellStyle name="Percent 3 8 2 6 5" xfId="17445"/>
    <cellStyle name="Percent 3 8 2 6 6" xfId="17446"/>
    <cellStyle name="Percent 3 8 2 7" xfId="17447"/>
    <cellStyle name="Percent 3 8 2 7 2" xfId="17448"/>
    <cellStyle name="Percent 3 8 2 7 2 2" xfId="17449"/>
    <cellStyle name="Percent 3 8 2 7 2 3" xfId="17450"/>
    <cellStyle name="Percent 3 8 2 7 3" xfId="17451"/>
    <cellStyle name="Percent 3 8 2 7 4" xfId="17452"/>
    <cellStyle name="Percent 3 8 2 8" xfId="17453"/>
    <cellStyle name="Percent 3 8 2 8 2" xfId="17454"/>
    <cellStyle name="Percent 3 8 2 8 2 2" xfId="17455"/>
    <cellStyle name="Percent 3 8 2 8 2 3" xfId="17456"/>
    <cellStyle name="Percent 3 8 2 8 3" xfId="17457"/>
    <cellStyle name="Percent 3 8 2 8 4" xfId="17458"/>
    <cellStyle name="Percent 3 8 2 9" xfId="17459"/>
    <cellStyle name="Percent 3 8 2 9 2" xfId="17460"/>
    <cellStyle name="Percent 3 8 2 9 2 2" xfId="17461"/>
    <cellStyle name="Percent 3 8 2 9 2 3" xfId="17462"/>
    <cellStyle name="Percent 3 8 2 9 3" xfId="17463"/>
    <cellStyle name="Percent 3 8 2 9 4" xfId="17464"/>
    <cellStyle name="Percent 3 8 20" xfId="17465"/>
    <cellStyle name="Percent 3 8 20 2" xfId="17466"/>
    <cellStyle name="Percent 3 8 20 2 2" xfId="17467"/>
    <cellStyle name="Percent 3 8 20 2 2 2" xfId="17468"/>
    <cellStyle name="Percent 3 8 20 2 2 3" xfId="17469"/>
    <cellStyle name="Percent 3 8 20 2 3" xfId="17470"/>
    <cellStyle name="Percent 3 8 20 2 4" xfId="17471"/>
    <cellStyle name="Percent 3 8 20 3" xfId="17472"/>
    <cellStyle name="Percent 3 8 20 3 2" xfId="17473"/>
    <cellStyle name="Percent 3 8 20 3 2 2" xfId="17474"/>
    <cellStyle name="Percent 3 8 20 3 2 3" xfId="17475"/>
    <cellStyle name="Percent 3 8 20 3 3" xfId="17476"/>
    <cellStyle name="Percent 3 8 20 3 4" xfId="17477"/>
    <cellStyle name="Percent 3 8 20 4" xfId="17478"/>
    <cellStyle name="Percent 3 8 20 4 2" xfId="17479"/>
    <cellStyle name="Percent 3 8 20 4 3" xfId="17480"/>
    <cellStyle name="Percent 3 8 20 5" xfId="17481"/>
    <cellStyle name="Percent 3 8 20 6" xfId="17482"/>
    <cellStyle name="Percent 3 8 21" xfId="17483"/>
    <cellStyle name="Percent 3 8 21 2" xfId="17484"/>
    <cellStyle name="Percent 3 8 21 2 2" xfId="17485"/>
    <cellStyle name="Percent 3 8 21 2 3" xfId="17486"/>
    <cellStyle name="Percent 3 8 21 3" xfId="17487"/>
    <cellStyle name="Percent 3 8 21 4" xfId="17488"/>
    <cellStyle name="Percent 3 8 22" xfId="17489"/>
    <cellStyle name="Percent 3 8 22 2" xfId="17490"/>
    <cellStyle name="Percent 3 8 22 2 2" xfId="17491"/>
    <cellStyle name="Percent 3 8 22 2 3" xfId="17492"/>
    <cellStyle name="Percent 3 8 22 3" xfId="17493"/>
    <cellStyle name="Percent 3 8 22 4" xfId="17494"/>
    <cellStyle name="Percent 3 8 23" xfId="17495"/>
    <cellStyle name="Percent 3 8 23 2" xfId="17496"/>
    <cellStyle name="Percent 3 8 23 2 2" xfId="17497"/>
    <cellStyle name="Percent 3 8 23 2 3" xfId="17498"/>
    <cellStyle name="Percent 3 8 23 3" xfId="17499"/>
    <cellStyle name="Percent 3 8 23 4" xfId="17500"/>
    <cellStyle name="Percent 3 8 24" xfId="17501"/>
    <cellStyle name="Percent 3 8 24 2" xfId="17502"/>
    <cellStyle name="Percent 3 8 24 3" xfId="17503"/>
    <cellStyle name="Percent 3 8 25" xfId="17504"/>
    <cellStyle name="Percent 3 8 25 2" xfId="17505"/>
    <cellStyle name="Percent 3 8 25 3" xfId="17506"/>
    <cellStyle name="Percent 3 8 26" xfId="17507"/>
    <cellStyle name="Percent 3 8 26 2" xfId="17508"/>
    <cellStyle name="Percent 3 8 26 3" xfId="17509"/>
    <cellStyle name="Percent 3 8 27" xfId="17510"/>
    <cellStyle name="Percent 3 8 3" xfId="17511"/>
    <cellStyle name="Percent 3 8 3 10" xfId="17512"/>
    <cellStyle name="Percent 3 8 3 10 2" xfId="17513"/>
    <cellStyle name="Percent 3 8 3 10 3" xfId="17514"/>
    <cellStyle name="Percent 3 8 3 11" xfId="17515"/>
    <cellStyle name="Percent 3 8 3 11 2" xfId="17516"/>
    <cellStyle name="Percent 3 8 3 11 3" xfId="17517"/>
    <cellStyle name="Percent 3 8 3 12" xfId="17518"/>
    <cellStyle name="Percent 3 8 3 12 2" xfId="17519"/>
    <cellStyle name="Percent 3 8 3 12 3" xfId="17520"/>
    <cellStyle name="Percent 3 8 3 13" xfId="17521"/>
    <cellStyle name="Percent 3 8 3 2" xfId="17522"/>
    <cellStyle name="Percent 3 8 3 2 2" xfId="17523"/>
    <cellStyle name="Percent 3 8 3 2 2 2" xfId="17524"/>
    <cellStyle name="Percent 3 8 3 2 2 2 2" xfId="17525"/>
    <cellStyle name="Percent 3 8 3 2 2 2 3" xfId="17526"/>
    <cellStyle name="Percent 3 8 3 2 2 3" xfId="17527"/>
    <cellStyle name="Percent 3 8 3 2 2 4" xfId="17528"/>
    <cellStyle name="Percent 3 8 3 2 3" xfId="17529"/>
    <cellStyle name="Percent 3 8 3 2 3 2" xfId="17530"/>
    <cellStyle name="Percent 3 8 3 2 3 2 2" xfId="17531"/>
    <cellStyle name="Percent 3 8 3 2 3 2 3" xfId="17532"/>
    <cellStyle name="Percent 3 8 3 2 3 3" xfId="17533"/>
    <cellStyle name="Percent 3 8 3 2 3 4" xfId="17534"/>
    <cellStyle name="Percent 3 8 3 2 4" xfId="17535"/>
    <cellStyle name="Percent 3 8 3 2 4 2" xfId="17536"/>
    <cellStyle name="Percent 3 8 3 2 4 3" xfId="17537"/>
    <cellStyle name="Percent 3 8 3 2 5" xfId="17538"/>
    <cellStyle name="Percent 3 8 3 2 5 2" xfId="17539"/>
    <cellStyle name="Percent 3 8 3 2 5 3" xfId="17540"/>
    <cellStyle name="Percent 3 8 3 2 6" xfId="17541"/>
    <cellStyle name="Percent 3 8 3 2 7" xfId="17542"/>
    <cellStyle name="Percent 3 8 3 3" xfId="17543"/>
    <cellStyle name="Percent 3 8 3 3 2" xfId="17544"/>
    <cellStyle name="Percent 3 8 3 3 2 2" xfId="17545"/>
    <cellStyle name="Percent 3 8 3 3 2 2 2" xfId="17546"/>
    <cellStyle name="Percent 3 8 3 3 2 2 3" xfId="17547"/>
    <cellStyle name="Percent 3 8 3 3 2 3" xfId="17548"/>
    <cellStyle name="Percent 3 8 3 3 2 4" xfId="17549"/>
    <cellStyle name="Percent 3 8 3 3 3" xfId="17550"/>
    <cellStyle name="Percent 3 8 3 3 3 2" xfId="17551"/>
    <cellStyle name="Percent 3 8 3 3 3 2 2" xfId="17552"/>
    <cellStyle name="Percent 3 8 3 3 3 2 3" xfId="17553"/>
    <cellStyle name="Percent 3 8 3 3 3 3" xfId="17554"/>
    <cellStyle name="Percent 3 8 3 3 3 4" xfId="17555"/>
    <cellStyle name="Percent 3 8 3 3 4" xfId="17556"/>
    <cellStyle name="Percent 3 8 3 3 4 2" xfId="17557"/>
    <cellStyle name="Percent 3 8 3 3 4 3" xfId="17558"/>
    <cellStyle name="Percent 3 8 3 3 5" xfId="17559"/>
    <cellStyle name="Percent 3 8 3 3 6" xfId="17560"/>
    <cellStyle name="Percent 3 8 3 4" xfId="17561"/>
    <cellStyle name="Percent 3 8 3 4 2" xfId="17562"/>
    <cellStyle name="Percent 3 8 3 4 2 2" xfId="17563"/>
    <cellStyle name="Percent 3 8 3 4 2 2 2" xfId="17564"/>
    <cellStyle name="Percent 3 8 3 4 2 2 3" xfId="17565"/>
    <cellStyle name="Percent 3 8 3 4 2 3" xfId="17566"/>
    <cellStyle name="Percent 3 8 3 4 2 4" xfId="17567"/>
    <cellStyle name="Percent 3 8 3 4 3" xfId="17568"/>
    <cellStyle name="Percent 3 8 3 4 3 2" xfId="17569"/>
    <cellStyle name="Percent 3 8 3 4 3 2 2" xfId="17570"/>
    <cellStyle name="Percent 3 8 3 4 3 2 3" xfId="17571"/>
    <cellStyle name="Percent 3 8 3 4 3 3" xfId="17572"/>
    <cellStyle name="Percent 3 8 3 4 3 4" xfId="17573"/>
    <cellStyle name="Percent 3 8 3 4 4" xfId="17574"/>
    <cellStyle name="Percent 3 8 3 4 4 2" xfId="17575"/>
    <cellStyle name="Percent 3 8 3 4 4 3" xfId="17576"/>
    <cellStyle name="Percent 3 8 3 4 5" xfId="17577"/>
    <cellStyle name="Percent 3 8 3 4 6" xfId="17578"/>
    <cellStyle name="Percent 3 8 3 5" xfId="17579"/>
    <cellStyle name="Percent 3 8 3 5 2" xfId="17580"/>
    <cellStyle name="Percent 3 8 3 5 2 2" xfId="17581"/>
    <cellStyle name="Percent 3 8 3 5 2 2 2" xfId="17582"/>
    <cellStyle name="Percent 3 8 3 5 2 2 3" xfId="17583"/>
    <cellStyle name="Percent 3 8 3 5 2 3" xfId="17584"/>
    <cellStyle name="Percent 3 8 3 5 2 4" xfId="17585"/>
    <cellStyle name="Percent 3 8 3 5 3" xfId="17586"/>
    <cellStyle name="Percent 3 8 3 5 3 2" xfId="17587"/>
    <cellStyle name="Percent 3 8 3 5 3 2 2" xfId="17588"/>
    <cellStyle name="Percent 3 8 3 5 3 2 3" xfId="17589"/>
    <cellStyle name="Percent 3 8 3 5 3 3" xfId="17590"/>
    <cellStyle name="Percent 3 8 3 5 3 4" xfId="17591"/>
    <cellStyle name="Percent 3 8 3 5 4" xfId="17592"/>
    <cellStyle name="Percent 3 8 3 5 4 2" xfId="17593"/>
    <cellStyle name="Percent 3 8 3 5 4 2 2" xfId="17594"/>
    <cellStyle name="Percent 3 8 3 5 4 2 3" xfId="17595"/>
    <cellStyle name="Percent 3 8 3 5 4 3" xfId="17596"/>
    <cellStyle name="Percent 3 8 3 5 4 4" xfId="17597"/>
    <cellStyle name="Percent 3 8 3 5 5" xfId="17598"/>
    <cellStyle name="Percent 3 8 3 5 5 2" xfId="17599"/>
    <cellStyle name="Percent 3 8 3 5 5 3" xfId="17600"/>
    <cellStyle name="Percent 3 8 3 5 6" xfId="17601"/>
    <cellStyle name="Percent 3 8 3 5 7" xfId="17602"/>
    <cellStyle name="Percent 3 8 3 6" xfId="17603"/>
    <cellStyle name="Percent 3 8 3 6 2" xfId="17604"/>
    <cellStyle name="Percent 3 8 3 6 2 2" xfId="17605"/>
    <cellStyle name="Percent 3 8 3 6 2 2 2" xfId="17606"/>
    <cellStyle name="Percent 3 8 3 6 2 2 3" xfId="17607"/>
    <cellStyle name="Percent 3 8 3 6 2 3" xfId="17608"/>
    <cellStyle name="Percent 3 8 3 6 2 4" xfId="17609"/>
    <cellStyle name="Percent 3 8 3 6 3" xfId="17610"/>
    <cellStyle name="Percent 3 8 3 6 3 2" xfId="17611"/>
    <cellStyle name="Percent 3 8 3 6 3 2 2" xfId="17612"/>
    <cellStyle name="Percent 3 8 3 6 3 2 3" xfId="17613"/>
    <cellStyle name="Percent 3 8 3 6 3 3" xfId="17614"/>
    <cellStyle name="Percent 3 8 3 6 3 4" xfId="17615"/>
    <cellStyle name="Percent 3 8 3 6 4" xfId="17616"/>
    <cellStyle name="Percent 3 8 3 6 4 2" xfId="17617"/>
    <cellStyle name="Percent 3 8 3 6 4 3" xfId="17618"/>
    <cellStyle name="Percent 3 8 3 6 5" xfId="17619"/>
    <cellStyle name="Percent 3 8 3 6 6" xfId="17620"/>
    <cellStyle name="Percent 3 8 3 7" xfId="17621"/>
    <cellStyle name="Percent 3 8 3 7 2" xfId="17622"/>
    <cellStyle name="Percent 3 8 3 7 2 2" xfId="17623"/>
    <cellStyle name="Percent 3 8 3 7 2 3" xfId="17624"/>
    <cellStyle name="Percent 3 8 3 7 3" xfId="17625"/>
    <cellStyle name="Percent 3 8 3 7 4" xfId="17626"/>
    <cellStyle name="Percent 3 8 3 8" xfId="17627"/>
    <cellStyle name="Percent 3 8 3 8 2" xfId="17628"/>
    <cellStyle name="Percent 3 8 3 8 2 2" xfId="17629"/>
    <cellStyle name="Percent 3 8 3 8 2 3" xfId="17630"/>
    <cellStyle name="Percent 3 8 3 8 3" xfId="17631"/>
    <cellStyle name="Percent 3 8 3 8 4" xfId="17632"/>
    <cellStyle name="Percent 3 8 3 9" xfId="17633"/>
    <cellStyle name="Percent 3 8 3 9 2" xfId="17634"/>
    <cellStyle name="Percent 3 8 3 9 2 2" xfId="17635"/>
    <cellStyle name="Percent 3 8 3 9 2 3" xfId="17636"/>
    <cellStyle name="Percent 3 8 3 9 3" xfId="17637"/>
    <cellStyle name="Percent 3 8 3 9 4" xfId="17638"/>
    <cellStyle name="Percent 3 8 4" xfId="17639"/>
    <cellStyle name="Percent 3 8 4 10" xfId="17640"/>
    <cellStyle name="Percent 3 8 4 10 2" xfId="17641"/>
    <cellStyle name="Percent 3 8 4 10 3" xfId="17642"/>
    <cellStyle name="Percent 3 8 4 11" xfId="17643"/>
    <cellStyle name="Percent 3 8 4 11 2" xfId="17644"/>
    <cellStyle name="Percent 3 8 4 11 3" xfId="17645"/>
    <cellStyle name="Percent 3 8 4 12" xfId="17646"/>
    <cellStyle name="Percent 3 8 4 12 2" xfId="17647"/>
    <cellStyle name="Percent 3 8 4 12 3" xfId="17648"/>
    <cellStyle name="Percent 3 8 4 13" xfId="17649"/>
    <cellStyle name="Percent 3 8 4 2" xfId="17650"/>
    <cellStyle name="Percent 3 8 4 2 2" xfId="17651"/>
    <cellStyle name="Percent 3 8 4 2 2 2" xfId="17652"/>
    <cellStyle name="Percent 3 8 4 2 2 2 2" xfId="17653"/>
    <cellStyle name="Percent 3 8 4 2 2 2 3" xfId="17654"/>
    <cellStyle name="Percent 3 8 4 2 2 3" xfId="17655"/>
    <cellStyle name="Percent 3 8 4 2 2 4" xfId="17656"/>
    <cellStyle name="Percent 3 8 4 2 3" xfId="17657"/>
    <cellStyle name="Percent 3 8 4 2 3 2" xfId="17658"/>
    <cellStyle name="Percent 3 8 4 2 3 2 2" xfId="17659"/>
    <cellStyle name="Percent 3 8 4 2 3 2 3" xfId="17660"/>
    <cellStyle name="Percent 3 8 4 2 3 3" xfId="17661"/>
    <cellStyle name="Percent 3 8 4 2 3 4" xfId="17662"/>
    <cellStyle name="Percent 3 8 4 2 4" xfId="17663"/>
    <cellStyle name="Percent 3 8 4 2 4 2" xfId="17664"/>
    <cellStyle name="Percent 3 8 4 2 4 3" xfId="17665"/>
    <cellStyle name="Percent 3 8 4 2 5" xfId="17666"/>
    <cellStyle name="Percent 3 8 4 2 5 2" xfId="17667"/>
    <cellStyle name="Percent 3 8 4 2 5 3" xfId="17668"/>
    <cellStyle name="Percent 3 8 4 2 6" xfId="17669"/>
    <cellStyle name="Percent 3 8 4 2 7" xfId="17670"/>
    <cellStyle name="Percent 3 8 4 3" xfId="17671"/>
    <cellStyle name="Percent 3 8 4 3 2" xfId="17672"/>
    <cellStyle name="Percent 3 8 4 3 2 2" xfId="17673"/>
    <cellStyle name="Percent 3 8 4 3 2 2 2" xfId="17674"/>
    <cellStyle name="Percent 3 8 4 3 2 2 3" xfId="17675"/>
    <cellStyle name="Percent 3 8 4 3 2 3" xfId="17676"/>
    <cellStyle name="Percent 3 8 4 3 2 4" xfId="17677"/>
    <cellStyle name="Percent 3 8 4 3 3" xfId="17678"/>
    <cellStyle name="Percent 3 8 4 3 3 2" xfId="17679"/>
    <cellStyle name="Percent 3 8 4 3 3 2 2" xfId="17680"/>
    <cellStyle name="Percent 3 8 4 3 3 2 3" xfId="17681"/>
    <cellStyle name="Percent 3 8 4 3 3 3" xfId="17682"/>
    <cellStyle name="Percent 3 8 4 3 3 4" xfId="17683"/>
    <cellStyle name="Percent 3 8 4 3 4" xfId="17684"/>
    <cellStyle name="Percent 3 8 4 3 4 2" xfId="17685"/>
    <cellStyle name="Percent 3 8 4 3 4 3" xfId="17686"/>
    <cellStyle name="Percent 3 8 4 3 5" xfId="17687"/>
    <cellStyle name="Percent 3 8 4 3 6" xfId="17688"/>
    <cellStyle name="Percent 3 8 4 4" xfId="17689"/>
    <cellStyle name="Percent 3 8 4 4 2" xfId="17690"/>
    <cellStyle name="Percent 3 8 4 4 2 2" xfId="17691"/>
    <cellStyle name="Percent 3 8 4 4 2 2 2" xfId="17692"/>
    <cellStyle name="Percent 3 8 4 4 2 2 3" xfId="17693"/>
    <cellStyle name="Percent 3 8 4 4 2 3" xfId="17694"/>
    <cellStyle name="Percent 3 8 4 4 2 4" xfId="17695"/>
    <cellStyle name="Percent 3 8 4 4 3" xfId="17696"/>
    <cellStyle name="Percent 3 8 4 4 3 2" xfId="17697"/>
    <cellStyle name="Percent 3 8 4 4 3 2 2" xfId="17698"/>
    <cellStyle name="Percent 3 8 4 4 3 2 3" xfId="17699"/>
    <cellStyle name="Percent 3 8 4 4 3 3" xfId="17700"/>
    <cellStyle name="Percent 3 8 4 4 3 4" xfId="17701"/>
    <cellStyle name="Percent 3 8 4 4 4" xfId="17702"/>
    <cellStyle name="Percent 3 8 4 4 4 2" xfId="17703"/>
    <cellStyle name="Percent 3 8 4 4 4 3" xfId="17704"/>
    <cellStyle name="Percent 3 8 4 4 5" xfId="17705"/>
    <cellStyle name="Percent 3 8 4 4 6" xfId="17706"/>
    <cellStyle name="Percent 3 8 4 5" xfId="17707"/>
    <cellStyle name="Percent 3 8 4 5 2" xfId="17708"/>
    <cellStyle name="Percent 3 8 4 5 2 2" xfId="17709"/>
    <cellStyle name="Percent 3 8 4 5 2 2 2" xfId="17710"/>
    <cellStyle name="Percent 3 8 4 5 2 2 3" xfId="17711"/>
    <cellStyle name="Percent 3 8 4 5 2 3" xfId="17712"/>
    <cellStyle name="Percent 3 8 4 5 2 4" xfId="17713"/>
    <cellStyle name="Percent 3 8 4 5 3" xfId="17714"/>
    <cellStyle name="Percent 3 8 4 5 3 2" xfId="17715"/>
    <cellStyle name="Percent 3 8 4 5 3 2 2" xfId="17716"/>
    <cellStyle name="Percent 3 8 4 5 3 2 3" xfId="17717"/>
    <cellStyle name="Percent 3 8 4 5 3 3" xfId="17718"/>
    <cellStyle name="Percent 3 8 4 5 3 4" xfId="17719"/>
    <cellStyle name="Percent 3 8 4 5 4" xfId="17720"/>
    <cellStyle name="Percent 3 8 4 5 4 2" xfId="17721"/>
    <cellStyle name="Percent 3 8 4 5 4 2 2" xfId="17722"/>
    <cellStyle name="Percent 3 8 4 5 4 2 3" xfId="17723"/>
    <cellStyle name="Percent 3 8 4 5 4 3" xfId="17724"/>
    <cellStyle name="Percent 3 8 4 5 4 4" xfId="17725"/>
    <cellStyle name="Percent 3 8 4 5 5" xfId="17726"/>
    <cellStyle name="Percent 3 8 4 5 5 2" xfId="17727"/>
    <cellStyle name="Percent 3 8 4 5 5 3" xfId="17728"/>
    <cellStyle name="Percent 3 8 4 5 6" xfId="17729"/>
    <cellStyle name="Percent 3 8 4 5 7" xfId="17730"/>
    <cellStyle name="Percent 3 8 4 6" xfId="17731"/>
    <cellStyle name="Percent 3 8 4 6 2" xfId="17732"/>
    <cellStyle name="Percent 3 8 4 6 2 2" xfId="17733"/>
    <cellStyle name="Percent 3 8 4 6 2 2 2" xfId="17734"/>
    <cellStyle name="Percent 3 8 4 6 2 2 3" xfId="17735"/>
    <cellStyle name="Percent 3 8 4 6 2 3" xfId="17736"/>
    <cellStyle name="Percent 3 8 4 6 2 4" xfId="17737"/>
    <cellStyle name="Percent 3 8 4 6 3" xfId="17738"/>
    <cellStyle name="Percent 3 8 4 6 3 2" xfId="17739"/>
    <cellStyle name="Percent 3 8 4 6 3 2 2" xfId="17740"/>
    <cellStyle name="Percent 3 8 4 6 3 2 3" xfId="17741"/>
    <cellStyle name="Percent 3 8 4 6 3 3" xfId="17742"/>
    <cellStyle name="Percent 3 8 4 6 3 4" xfId="17743"/>
    <cellStyle name="Percent 3 8 4 6 4" xfId="17744"/>
    <cellStyle name="Percent 3 8 4 6 4 2" xfId="17745"/>
    <cellStyle name="Percent 3 8 4 6 4 3" xfId="17746"/>
    <cellStyle name="Percent 3 8 4 6 5" xfId="17747"/>
    <cellStyle name="Percent 3 8 4 6 6" xfId="17748"/>
    <cellStyle name="Percent 3 8 4 7" xfId="17749"/>
    <cellStyle name="Percent 3 8 4 7 2" xfId="17750"/>
    <cellStyle name="Percent 3 8 4 7 2 2" xfId="17751"/>
    <cellStyle name="Percent 3 8 4 7 2 3" xfId="17752"/>
    <cellStyle name="Percent 3 8 4 7 3" xfId="17753"/>
    <cellStyle name="Percent 3 8 4 7 4" xfId="17754"/>
    <cellStyle name="Percent 3 8 4 8" xfId="17755"/>
    <cellStyle name="Percent 3 8 4 8 2" xfId="17756"/>
    <cellStyle name="Percent 3 8 4 8 2 2" xfId="17757"/>
    <cellStyle name="Percent 3 8 4 8 2 3" xfId="17758"/>
    <cellStyle name="Percent 3 8 4 8 3" xfId="17759"/>
    <cellStyle name="Percent 3 8 4 8 4" xfId="17760"/>
    <cellStyle name="Percent 3 8 4 9" xfId="17761"/>
    <cellStyle name="Percent 3 8 4 9 2" xfId="17762"/>
    <cellStyle name="Percent 3 8 4 9 2 2" xfId="17763"/>
    <cellStyle name="Percent 3 8 4 9 2 3" xfId="17764"/>
    <cellStyle name="Percent 3 8 4 9 3" xfId="17765"/>
    <cellStyle name="Percent 3 8 4 9 4" xfId="17766"/>
    <cellStyle name="Percent 3 8 5" xfId="17767"/>
    <cellStyle name="Percent 3 8 5 10" xfId="17768"/>
    <cellStyle name="Percent 3 8 5 10 2" xfId="17769"/>
    <cellStyle name="Percent 3 8 5 10 3" xfId="17770"/>
    <cellStyle name="Percent 3 8 5 11" xfId="17771"/>
    <cellStyle name="Percent 3 8 5 11 2" xfId="17772"/>
    <cellStyle name="Percent 3 8 5 11 3" xfId="17773"/>
    <cellStyle name="Percent 3 8 5 12" xfId="17774"/>
    <cellStyle name="Percent 3 8 5 12 2" xfId="17775"/>
    <cellStyle name="Percent 3 8 5 12 3" xfId="17776"/>
    <cellStyle name="Percent 3 8 5 13" xfId="17777"/>
    <cellStyle name="Percent 3 8 5 2" xfId="17778"/>
    <cellStyle name="Percent 3 8 5 2 2" xfId="17779"/>
    <cellStyle name="Percent 3 8 5 2 2 2" xfId="17780"/>
    <cellStyle name="Percent 3 8 5 2 2 2 2" xfId="17781"/>
    <cellStyle name="Percent 3 8 5 2 2 2 3" xfId="17782"/>
    <cellStyle name="Percent 3 8 5 2 2 3" xfId="17783"/>
    <cellStyle name="Percent 3 8 5 2 2 4" xfId="17784"/>
    <cellStyle name="Percent 3 8 5 2 3" xfId="17785"/>
    <cellStyle name="Percent 3 8 5 2 3 2" xfId="17786"/>
    <cellStyle name="Percent 3 8 5 2 3 2 2" xfId="17787"/>
    <cellStyle name="Percent 3 8 5 2 3 2 3" xfId="17788"/>
    <cellStyle name="Percent 3 8 5 2 3 3" xfId="17789"/>
    <cellStyle name="Percent 3 8 5 2 3 4" xfId="17790"/>
    <cellStyle name="Percent 3 8 5 2 4" xfId="17791"/>
    <cellStyle name="Percent 3 8 5 2 4 2" xfId="17792"/>
    <cellStyle name="Percent 3 8 5 2 4 3" xfId="17793"/>
    <cellStyle name="Percent 3 8 5 2 5" xfId="17794"/>
    <cellStyle name="Percent 3 8 5 2 5 2" xfId="17795"/>
    <cellStyle name="Percent 3 8 5 2 5 3" xfId="17796"/>
    <cellStyle name="Percent 3 8 5 2 6" xfId="17797"/>
    <cellStyle name="Percent 3 8 5 2 7" xfId="17798"/>
    <cellStyle name="Percent 3 8 5 3" xfId="17799"/>
    <cellStyle name="Percent 3 8 5 3 2" xfId="17800"/>
    <cellStyle name="Percent 3 8 5 3 2 2" xfId="17801"/>
    <cellStyle name="Percent 3 8 5 3 2 2 2" xfId="17802"/>
    <cellStyle name="Percent 3 8 5 3 2 2 3" xfId="17803"/>
    <cellStyle name="Percent 3 8 5 3 2 3" xfId="17804"/>
    <cellStyle name="Percent 3 8 5 3 2 4" xfId="17805"/>
    <cellStyle name="Percent 3 8 5 3 3" xfId="17806"/>
    <cellStyle name="Percent 3 8 5 3 3 2" xfId="17807"/>
    <cellStyle name="Percent 3 8 5 3 3 2 2" xfId="17808"/>
    <cellStyle name="Percent 3 8 5 3 3 2 3" xfId="17809"/>
    <cellStyle name="Percent 3 8 5 3 3 3" xfId="17810"/>
    <cellStyle name="Percent 3 8 5 3 3 4" xfId="17811"/>
    <cellStyle name="Percent 3 8 5 3 4" xfId="17812"/>
    <cellStyle name="Percent 3 8 5 3 4 2" xfId="17813"/>
    <cellStyle name="Percent 3 8 5 3 4 3" xfId="17814"/>
    <cellStyle name="Percent 3 8 5 3 5" xfId="17815"/>
    <cellStyle name="Percent 3 8 5 3 6" xfId="17816"/>
    <cellStyle name="Percent 3 8 5 4" xfId="17817"/>
    <cellStyle name="Percent 3 8 5 4 2" xfId="17818"/>
    <cellStyle name="Percent 3 8 5 4 2 2" xfId="17819"/>
    <cellStyle name="Percent 3 8 5 4 2 2 2" xfId="17820"/>
    <cellStyle name="Percent 3 8 5 4 2 2 3" xfId="17821"/>
    <cellStyle name="Percent 3 8 5 4 2 3" xfId="17822"/>
    <cellStyle name="Percent 3 8 5 4 2 4" xfId="17823"/>
    <cellStyle name="Percent 3 8 5 4 3" xfId="17824"/>
    <cellStyle name="Percent 3 8 5 4 3 2" xfId="17825"/>
    <cellStyle name="Percent 3 8 5 4 3 2 2" xfId="17826"/>
    <cellStyle name="Percent 3 8 5 4 3 2 3" xfId="17827"/>
    <cellStyle name="Percent 3 8 5 4 3 3" xfId="17828"/>
    <cellStyle name="Percent 3 8 5 4 3 4" xfId="17829"/>
    <cellStyle name="Percent 3 8 5 4 4" xfId="17830"/>
    <cellStyle name="Percent 3 8 5 4 4 2" xfId="17831"/>
    <cellStyle name="Percent 3 8 5 4 4 3" xfId="17832"/>
    <cellStyle name="Percent 3 8 5 4 5" xfId="17833"/>
    <cellStyle name="Percent 3 8 5 4 6" xfId="17834"/>
    <cellStyle name="Percent 3 8 5 5" xfId="17835"/>
    <cellStyle name="Percent 3 8 5 5 2" xfId="17836"/>
    <cellStyle name="Percent 3 8 5 5 2 2" xfId="17837"/>
    <cellStyle name="Percent 3 8 5 5 2 2 2" xfId="17838"/>
    <cellStyle name="Percent 3 8 5 5 2 2 3" xfId="17839"/>
    <cellStyle name="Percent 3 8 5 5 2 3" xfId="17840"/>
    <cellStyle name="Percent 3 8 5 5 2 4" xfId="17841"/>
    <cellStyle name="Percent 3 8 5 5 3" xfId="17842"/>
    <cellStyle name="Percent 3 8 5 5 3 2" xfId="17843"/>
    <cellStyle name="Percent 3 8 5 5 3 2 2" xfId="17844"/>
    <cellStyle name="Percent 3 8 5 5 3 2 3" xfId="17845"/>
    <cellStyle name="Percent 3 8 5 5 3 3" xfId="17846"/>
    <cellStyle name="Percent 3 8 5 5 3 4" xfId="17847"/>
    <cellStyle name="Percent 3 8 5 5 4" xfId="17848"/>
    <cellStyle name="Percent 3 8 5 5 4 2" xfId="17849"/>
    <cellStyle name="Percent 3 8 5 5 4 2 2" xfId="17850"/>
    <cellStyle name="Percent 3 8 5 5 4 2 3" xfId="17851"/>
    <cellStyle name="Percent 3 8 5 5 4 3" xfId="17852"/>
    <cellStyle name="Percent 3 8 5 5 4 4" xfId="17853"/>
    <cellStyle name="Percent 3 8 5 5 5" xfId="17854"/>
    <cellStyle name="Percent 3 8 5 5 5 2" xfId="17855"/>
    <cellStyle name="Percent 3 8 5 5 5 3" xfId="17856"/>
    <cellStyle name="Percent 3 8 5 5 6" xfId="17857"/>
    <cellStyle name="Percent 3 8 5 5 7" xfId="17858"/>
    <cellStyle name="Percent 3 8 5 6" xfId="17859"/>
    <cellStyle name="Percent 3 8 5 6 2" xfId="17860"/>
    <cellStyle name="Percent 3 8 5 6 2 2" xfId="17861"/>
    <cellStyle name="Percent 3 8 5 6 2 2 2" xfId="17862"/>
    <cellStyle name="Percent 3 8 5 6 2 2 3" xfId="17863"/>
    <cellStyle name="Percent 3 8 5 6 2 3" xfId="17864"/>
    <cellStyle name="Percent 3 8 5 6 2 4" xfId="17865"/>
    <cellStyle name="Percent 3 8 5 6 3" xfId="17866"/>
    <cellStyle name="Percent 3 8 5 6 3 2" xfId="17867"/>
    <cellStyle name="Percent 3 8 5 6 3 2 2" xfId="17868"/>
    <cellStyle name="Percent 3 8 5 6 3 2 3" xfId="17869"/>
    <cellStyle name="Percent 3 8 5 6 3 3" xfId="17870"/>
    <cellStyle name="Percent 3 8 5 6 3 4" xfId="17871"/>
    <cellStyle name="Percent 3 8 5 6 4" xfId="17872"/>
    <cellStyle name="Percent 3 8 5 6 4 2" xfId="17873"/>
    <cellStyle name="Percent 3 8 5 6 4 3" xfId="17874"/>
    <cellStyle name="Percent 3 8 5 6 5" xfId="17875"/>
    <cellStyle name="Percent 3 8 5 6 6" xfId="17876"/>
    <cellStyle name="Percent 3 8 5 7" xfId="17877"/>
    <cellStyle name="Percent 3 8 5 7 2" xfId="17878"/>
    <cellStyle name="Percent 3 8 5 7 2 2" xfId="17879"/>
    <cellStyle name="Percent 3 8 5 7 2 3" xfId="17880"/>
    <cellStyle name="Percent 3 8 5 7 3" xfId="17881"/>
    <cellStyle name="Percent 3 8 5 7 4" xfId="17882"/>
    <cellStyle name="Percent 3 8 5 8" xfId="17883"/>
    <cellStyle name="Percent 3 8 5 8 2" xfId="17884"/>
    <cellStyle name="Percent 3 8 5 8 2 2" xfId="17885"/>
    <cellStyle name="Percent 3 8 5 8 2 3" xfId="17886"/>
    <cellStyle name="Percent 3 8 5 8 3" xfId="17887"/>
    <cellStyle name="Percent 3 8 5 8 4" xfId="17888"/>
    <cellStyle name="Percent 3 8 5 9" xfId="17889"/>
    <cellStyle name="Percent 3 8 5 9 2" xfId="17890"/>
    <cellStyle name="Percent 3 8 5 9 2 2" xfId="17891"/>
    <cellStyle name="Percent 3 8 5 9 2 3" xfId="17892"/>
    <cellStyle name="Percent 3 8 5 9 3" xfId="17893"/>
    <cellStyle name="Percent 3 8 5 9 4" xfId="17894"/>
    <cellStyle name="Percent 3 8 6" xfId="17895"/>
    <cellStyle name="Percent 3 8 6 10" xfId="17896"/>
    <cellStyle name="Percent 3 8 6 10 2" xfId="17897"/>
    <cellStyle name="Percent 3 8 6 10 3" xfId="17898"/>
    <cellStyle name="Percent 3 8 6 11" xfId="17899"/>
    <cellStyle name="Percent 3 8 6 11 2" xfId="17900"/>
    <cellStyle name="Percent 3 8 6 11 3" xfId="17901"/>
    <cellStyle name="Percent 3 8 6 12" xfId="17902"/>
    <cellStyle name="Percent 3 8 6 12 2" xfId="17903"/>
    <cellStyle name="Percent 3 8 6 12 3" xfId="17904"/>
    <cellStyle name="Percent 3 8 6 13" xfId="17905"/>
    <cellStyle name="Percent 3 8 6 2" xfId="17906"/>
    <cellStyle name="Percent 3 8 6 2 2" xfId="17907"/>
    <cellStyle name="Percent 3 8 6 2 2 2" xfId="17908"/>
    <cellStyle name="Percent 3 8 6 2 2 2 2" xfId="17909"/>
    <cellStyle name="Percent 3 8 6 2 2 2 3" xfId="17910"/>
    <cellStyle name="Percent 3 8 6 2 2 3" xfId="17911"/>
    <cellStyle name="Percent 3 8 6 2 2 4" xfId="17912"/>
    <cellStyle name="Percent 3 8 6 2 3" xfId="17913"/>
    <cellStyle name="Percent 3 8 6 2 3 2" xfId="17914"/>
    <cellStyle name="Percent 3 8 6 2 3 2 2" xfId="17915"/>
    <cellStyle name="Percent 3 8 6 2 3 2 3" xfId="17916"/>
    <cellStyle name="Percent 3 8 6 2 3 3" xfId="17917"/>
    <cellStyle name="Percent 3 8 6 2 3 4" xfId="17918"/>
    <cellStyle name="Percent 3 8 6 2 4" xfId="17919"/>
    <cellStyle name="Percent 3 8 6 2 4 2" xfId="17920"/>
    <cellStyle name="Percent 3 8 6 2 4 3" xfId="17921"/>
    <cellStyle name="Percent 3 8 6 2 5" xfId="17922"/>
    <cellStyle name="Percent 3 8 6 2 5 2" xfId="17923"/>
    <cellStyle name="Percent 3 8 6 2 5 3" xfId="17924"/>
    <cellStyle name="Percent 3 8 6 2 6" xfId="17925"/>
    <cellStyle name="Percent 3 8 6 2 7" xfId="17926"/>
    <cellStyle name="Percent 3 8 6 3" xfId="17927"/>
    <cellStyle name="Percent 3 8 6 3 2" xfId="17928"/>
    <cellStyle name="Percent 3 8 6 3 2 2" xfId="17929"/>
    <cellStyle name="Percent 3 8 6 3 2 2 2" xfId="17930"/>
    <cellStyle name="Percent 3 8 6 3 2 2 3" xfId="17931"/>
    <cellStyle name="Percent 3 8 6 3 2 3" xfId="17932"/>
    <cellStyle name="Percent 3 8 6 3 2 4" xfId="17933"/>
    <cellStyle name="Percent 3 8 6 3 3" xfId="17934"/>
    <cellStyle name="Percent 3 8 6 3 3 2" xfId="17935"/>
    <cellStyle name="Percent 3 8 6 3 3 2 2" xfId="17936"/>
    <cellStyle name="Percent 3 8 6 3 3 2 3" xfId="17937"/>
    <cellStyle name="Percent 3 8 6 3 3 3" xfId="17938"/>
    <cellStyle name="Percent 3 8 6 3 3 4" xfId="17939"/>
    <cellStyle name="Percent 3 8 6 3 4" xfId="17940"/>
    <cellStyle name="Percent 3 8 6 3 4 2" xfId="17941"/>
    <cellStyle name="Percent 3 8 6 3 4 3" xfId="17942"/>
    <cellStyle name="Percent 3 8 6 3 5" xfId="17943"/>
    <cellStyle name="Percent 3 8 6 3 6" xfId="17944"/>
    <cellStyle name="Percent 3 8 6 4" xfId="17945"/>
    <cellStyle name="Percent 3 8 6 4 2" xfId="17946"/>
    <cellStyle name="Percent 3 8 6 4 2 2" xfId="17947"/>
    <cellStyle name="Percent 3 8 6 4 2 2 2" xfId="17948"/>
    <cellStyle name="Percent 3 8 6 4 2 2 3" xfId="17949"/>
    <cellStyle name="Percent 3 8 6 4 2 3" xfId="17950"/>
    <cellStyle name="Percent 3 8 6 4 2 4" xfId="17951"/>
    <cellStyle name="Percent 3 8 6 4 3" xfId="17952"/>
    <cellStyle name="Percent 3 8 6 4 3 2" xfId="17953"/>
    <cellStyle name="Percent 3 8 6 4 3 2 2" xfId="17954"/>
    <cellStyle name="Percent 3 8 6 4 3 2 3" xfId="17955"/>
    <cellStyle name="Percent 3 8 6 4 3 3" xfId="17956"/>
    <cellStyle name="Percent 3 8 6 4 3 4" xfId="17957"/>
    <cellStyle name="Percent 3 8 6 4 4" xfId="17958"/>
    <cellStyle name="Percent 3 8 6 4 4 2" xfId="17959"/>
    <cellStyle name="Percent 3 8 6 4 4 3" xfId="17960"/>
    <cellStyle name="Percent 3 8 6 4 5" xfId="17961"/>
    <cellStyle name="Percent 3 8 6 4 6" xfId="17962"/>
    <cellStyle name="Percent 3 8 6 5" xfId="17963"/>
    <cellStyle name="Percent 3 8 6 5 2" xfId="17964"/>
    <cellStyle name="Percent 3 8 6 5 2 2" xfId="17965"/>
    <cellStyle name="Percent 3 8 6 5 2 2 2" xfId="17966"/>
    <cellStyle name="Percent 3 8 6 5 2 2 3" xfId="17967"/>
    <cellStyle name="Percent 3 8 6 5 2 3" xfId="17968"/>
    <cellStyle name="Percent 3 8 6 5 2 4" xfId="17969"/>
    <cellStyle name="Percent 3 8 6 5 3" xfId="17970"/>
    <cellStyle name="Percent 3 8 6 5 3 2" xfId="17971"/>
    <cellStyle name="Percent 3 8 6 5 3 2 2" xfId="17972"/>
    <cellStyle name="Percent 3 8 6 5 3 2 3" xfId="17973"/>
    <cellStyle name="Percent 3 8 6 5 3 3" xfId="17974"/>
    <cellStyle name="Percent 3 8 6 5 3 4" xfId="17975"/>
    <cellStyle name="Percent 3 8 6 5 4" xfId="17976"/>
    <cellStyle name="Percent 3 8 6 5 4 2" xfId="17977"/>
    <cellStyle name="Percent 3 8 6 5 4 2 2" xfId="17978"/>
    <cellStyle name="Percent 3 8 6 5 4 2 3" xfId="17979"/>
    <cellStyle name="Percent 3 8 6 5 4 3" xfId="17980"/>
    <cellStyle name="Percent 3 8 6 5 4 4" xfId="17981"/>
    <cellStyle name="Percent 3 8 6 5 5" xfId="17982"/>
    <cellStyle name="Percent 3 8 6 5 5 2" xfId="17983"/>
    <cellStyle name="Percent 3 8 6 5 5 3" xfId="17984"/>
    <cellStyle name="Percent 3 8 6 5 6" xfId="17985"/>
    <cellStyle name="Percent 3 8 6 5 7" xfId="17986"/>
    <cellStyle name="Percent 3 8 6 6" xfId="17987"/>
    <cellStyle name="Percent 3 8 6 6 2" xfId="17988"/>
    <cellStyle name="Percent 3 8 6 6 2 2" xfId="17989"/>
    <cellStyle name="Percent 3 8 6 6 2 2 2" xfId="17990"/>
    <cellStyle name="Percent 3 8 6 6 2 2 3" xfId="17991"/>
    <cellStyle name="Percent 3 8 6 6 2 3" xfId="17992"/>
    <cellStyle name="Percent 3 8 6 6 2 4" xfId="17993"/>
    <cellStyle name="Percent 3 8 6 6 3" xfId="17994"/>
    <cellStyle name="Percent 3 8 6 6 3 2" xfId="17995"/>
    <cellStyle name="Percent 3 8 6 6 3 2 2" xfId="17996"/>
    <cellStyle name="Percent 3 8 6 6 3 2 3" xfId="17997"/>
    <cellStyle name="Percent 3 8 6 6 3 3" xfId="17998"/>
    <cellStyle name="Percent 3 8 6 6 3 4" xfId="17999"/>
    <cellStyle name="Percent 3 8 6 6 4" xfId="18000"/>
    <cellStyle name="Percent 3 8 6 6 4 2" xfId="18001"/>
    <cellStyle name="Percent 3 8 6 6 4 3" xfId="18002"/>
    <cellStyle name="Percent 3 8 6 6 5" xfId="18003"/>
    <cellStyle name="Percent 3 8 6 6 6" xfId="18004"/>
    <cellStyle name="Percent 3 8 6 7" xfId="18005"/>
    <cellStyle name="Percent 3 8 6 7 2" xfId="18006"/>
    <cellStyle name="Percent 3 8 6 7 2 2" xfId="18007"/>
    <cellStyle name="Percent 3 8 6 7 2 3" xfId="18008"/>
    <cellStyle name="Percent 3 8 6 7 3" xfId="18009"/>
    <cellStyle name="Percent 3 8 6 7 4" xfId="18010"/>
    <cellStyle name="Percent 3 8 6 8" xfId="18011"/>
    <cellStyle name="Percent 3 8 6 8 2" xfId="18012"/>
    <cellStyle name="Percent 3 8 6 8 2 2" xfId="18013"/>
    <cellStyle name="Percent 3 8 6 8 2 3" xfId="18014"/>
    <cellStyle name="Percent 3 8 6 8 3" xfId="18015"/>
    <cellStyle name="Percent 3 8 6 8 4" xfId="18016"/>
    <cellStyle name="Percent 3 8 6 9" xfId="18017"/>
    <cellStyle name="Percent 3 8 6 9 2" xfId="18018"/>
    <cellStyle name="Percent 3 8 6 9 2 2" xfId="18019"/>
    <cellStyle name="Percent 3 8 6 9 2 3" xfId="18020"/>
    <cellStyle name="Percent 3 8 6 9 3" xfId="18021"/>
    <cellStyle name="Percent 3 8 6 9 4" xfId="18022"/>
    <cellStyle name="Percent 3 8 7" xfId="18023"/>
    <cellStyle name="Percent 3 8 7 10" xfId="18024"/>
    <cellStyle name="Percent 3 8 7 10 2" xfId="18025"/>
    <cellStyle name="Percent 3 8 7 10 3" xfId="18026"/>
    <cellStyle name="Percent 3 8 7 11" xfId="18027"/>
    <cellStyle name="Percent 3 8 7 11 2" xfId="18028"/>
    <cellStyle name="Percent 3 8 7 11 3" xfId="18029"/>
    <cellStyle name="Percent 3 8 7 12" xfId="18030"/>
    <cellStyle name="Percent 3 8 7 12 2" xfId="18031"/>
    <cellStyle name="Percent 3 8 7 12 3" xfId="18032"/>
    <cellStyle name="Percent 3 8 7 13" xfId="18033"/>
    <cellStyle name="Percent 3 8 7 2" xfId="18034"/>
    <cellStyle name="Percent 3 8 7 2 2" xfId="18035"/>
    <cellStyle name="Percent 3 8 7 2 2 2" xfId="18036"/>
    <cellStyle name="Percent 3 8 7 2 2 2 2" xfId="18037"/>
    <cellStyle name="Percent 3 8 7 2 2 2 3" xfId="18038"/>
    <cellStyle name="Percent 3 8 7 2 2 3" xfId="18039"/>
    <cellStyle name="Percent 3 8 7 2 2 4" xfId="18040"/>
    <cellStyle name="Percent 3 8 7 2 3" xfId="18041"/>
    <cellStyle name="Percent 3 8 7 2 3 2" xfId="18042"/>
    <cellStyle name="Percent 3 8 7 2 3 2 2" xfId="18043"/>
    <cellStyle name="Percent 3 8 7 2 3 2 3" xfId="18044"/>
    <cellStyle name="Percent 3 8 7 2 3 3" xfId="18045"/>
    <cellStyle name="Percent 3 8 7 2 3 4" xfId="18046"/>
    <cellStyle name="Percent 3 8 7 2 4" xfId="18047"/>
    <cellStyle name="Percent 3 8 7 2 4 2" xfId="18048"/>
    <cellStyle name="Percent 3 8 7 2 4 3" xfId="18049"/>
    <cellStyle name="Percent 3 8 7 2 5" xfId="18050"/>
    <cellStyle name="Percent 3 8 7 2 5 2" xfId="18051"/>
    <cellStyle name="Percent 3 8 7 2 5 3" xfId="18052"/>
    <cellStyle name="Percent 3 8 7 2 6" xfId="18053"/>
    <cellStyle name="Percent 3 8 7 2 7" xfId="18054"/>
    <cellStyle name="Percent 3 8 7 3" xfId="18055"/>
    <cellStyle name="Percent 3 8 7 3 2" xfId="18056"/>
    <cellStyle name="Percent 3 8 7 3 2 2" xfId="18057"/>
    <cellStyle name="Percent 3 8 7 3 2 2 2" xfId="18058"/>
    <cellStyle name="Percent 3 8 7 3 2 2 3" xfId="18059"/>
    <cellStyle name="Percent 3 8 7 3 2 3" xfId="18060"/>
    <cellStyle name="Percent 3 8 7 3 2 4" xfId="18061"/>
    <cellStyle name="Percent 3 8 7 3 3" xfId="18062"/>
    <cellStyle name="Percent 3 8 7 3 3 2" xfId="18063"/>
    <cellStyle name="Percent 3 8 7 3 3 2 2" xfId="18064"/>
    <cellStyle name="Percent 3 8 7 3 3 2 3" xfId="18065"/>
    <cellStyle name="Percent 3 8 7 3 3 3" xfId="18066"/>
    <cellStyle name="Percent 3 8 7 3 3 4" xfId="18067"/>
    <cellStyle name="Percent 3 8 7 3 4" xfId="18068"/>
    <cellStyle name="Percent 3 8 7 3 4 2" xfId="18069"/>
    <cellStyle name="Percent 3 8 7 3 4 3" xfId="18070"/>
    <cellStyle name="Percent 3 8 7 3 5" xfId="18071"/>
    <cellStyle name="Percent 3 8 7 3 6" xfId="18072"/>
    <cellStyle name="Percent 3 8 7 4" xfId="18073"/>
    <cellStyle name="Percent 3 8 7 4 2" xfId="18074"/>
    <cellStyle name="Percent 3 8 7 4 2 2" xfId="18075"/>
    <cellStyle name="Percent 3 8 7 4 2 2 2" xfId="18076"/>
    <cellStyle name="Percent 3 8 7 4 2 2 3" xfId="18077"/>
    <cellStyle name="Percent 3 8 7 4 2 3" xfId="18078"/>
    <cellStyle name="Percent 3 8 7 4 2 4" xfId="18079"/>
    <cellStyle name="Percent 3 8 7 4 3" xfId="18080"/>
    <cellStyle name="Percent 3 8 7 4 3 2" xfId="18081"/>
    <cellStyle name="Percent 3 8 7 4 3 2 2" xfId="18082"/>
    <cellStyle name="Percent 3 8 7 4 3 2 3" xfId="18083"/>
    <cellStyle name="Percent 3 8 7 4 3 3" xfId="18084"/>
    <cellStyle name="Percent 3 8 7 4 3 4" xfId="18085"/>
    <cellStyle name="Percent 3 8 7 4 4" xfId="18086"/>
    <cellStyle name="Percent 3 8 7 4 4 2" xfId="18087"/>
    <cellStyle name="Percent 3 8 7 4 4 3" xfId="18088"/>
    <cellStyle name="Percent 3 8 7 4 5" xfId="18089"/>
    <cellStyle name="Percent 3 8 7 4 6" xfId="18090"/>
    <cellStyle name="Percent 3 8 7 5" xfId="18091"/>
    <cellStyle name="Percent 3 8 7 5 2" xfId="18092"/>
    <cellStyle name="Percent 3 8 7 5 2 2" xfId="18093"/>
    <cellStyle name="Percent 3 8 7 5 2 2 2" xfId="18094"/>
    <cellStyle name="Percent 3 8 7 5 2 2 3" xfId="18095"/>
    <cellStyle name="Percent 3 8 7 5 2 3" xfId="18096"/>
    <cellStyle name="Percent 3 8 7 5 2 4" xfId="18097"/>
    <cellStyle name="Percent 3 8 7 5 3" xfId="18098"/>
    <cellStyle name="Percent 3 8 7 5 3 2" xfId="18099"/>
    <cellStyle name="Percent 3 8 7 5 3 2 2" xfId="18100"/>
    <cellStyle name="Percent 3 8 7 5 3 2 3" xfId="18101"/>
    <cellStyle name="Percent 3 8 7 5 3 3" xfId="18102"/>
    <cellStyle name="Percent 3 8 7 5 3 4" xfId="18103"/>
    <cellStyle name="Percent 3 8 7 5 4" xfId="18104"/>
    <cellStyle name="Percent 3 8 7 5 4 2" xfId="18105"/>
    <cellStyle name="Percent 3 8 7 5 4 2 2" xfId="18106"/>
    <cellStyle name="Percent 3 8 7 5 4 2 3" xfId="18107"/>
    <cellStyle name="Percent 3 8 7 5 4 3" xfId="18108"/>
    <cellStyle name="Percent 3 8 7 5 4 4" xfId="18109"/>
    <cellStyle name="Percent 3 8 7 5 5" xfId="18110"/>
    <cellStyle name="Percent 3 8 7 5 5 2" xfId="18111"/>
    <cellStyle name="Percent 3 8 7 5 5 3" xfId="18112"/>
    <cellStyle name="Percent 3 8 7 5 6" xfId="18113"/>
    <cellStyle name="Percent 3 8 7 5 7" xfId="18114"/>
    <cellStyle name="Percent 3 8 7 6" xfId="18115"/>
    <cellStyle name="Percent 3 8 7 6 2" xfId="18116"/>
    <cellStyle name="Percent 3 8 7 6 2 2" xfId="18117"/>
    <cellStyle name="Percent 3 8 7 6 2 2 2" xfId="18118"/>
    <cellStyle name="Percent 3 8 7 6 2 2 3" xfId="18119"/>
    <cellStyle name="Percent 3 8 7 6 2 3" xfId="18120"/>
    <cellStyle name="Percent 3 8 7 6 2 4" xfId="18121"/>
    <cellStyle name="Percent 3 8 7 6 3" xfId="18122"/>
    <cellStyle name="Percent 3 8 7 6 3 2" xfId="18123"/>
    <cellStyle name="Percent 3 8 7 6 3 2 2" xfId="18124"/>
    <cellStyle name="Percent 3 8 7 6 3 2 3" xfId="18125"/>
    <cellStyle name="Percent 3 8 7 6 3 3" xfId="18126"/>
    <cellStyle name="Percent 3 8 7 6 3 4" xfId="18127"/>
    <cellStyle name="Percent 3 8 7 6 4" xfId="18128"/>
    <cellStyle name="Percent 3 8 7 6 4 2" xfId="18129"/>
    <cellStyle name="Percent 3 8 7 6 4 3" xfId="18130"/>
    <cellStyle name="Percent 3 8 7 6 5" xfId="18131"/>
    <cellStyle name="Percent 3 8 7 6 6" xfId="18132"/>
    <cellStyle name="Percent 3 8 7 7" xfId="18133"/>
    <cellStyle name="Percent 3 8 7 7 2" xfId="18134"/>
    <cellStyle name="Percent 3 8 7 7 2 2" xfId="18135"/>
    <cellStyle name="Percent 3 8 7 7 2 3" xfId="18136"/>
    <cellStyle name="Percent 3 8 7 7 3" xfId="18137"/>
    <cellStyle name="Percent 3 8 7 7 4" xfId="18138"/>
    <cellStyle name="Percent 3 8 7 8" xfId="18139"/>
    <cellStyle name="Percent 3 8 7 8 2" xfId="18140"/>
    <cellStyle name="Percent 3 8 7 8 2 2" xfId="18141"/>
    <cellStyle name="Percent 3 8 7 8 2 3" xfId="18142"/>
    <cellStyle name="Percent 3 8 7 8 3" xfId="18143"/>
    <cellStyle name="Percent 3 8 7 8 4" xfId="18144"/>
    <cellStyle name="Percent 3 8 7 9" xfId="18145"/>
    <cellStyle name="Percent 3 8 7 9 2" xfId="18146"/>
    <cellStyle name="Percent 3 8 7 9 2 2" xfId="18147"/>
    <cellStyle name="Percent 3 8 7 9 2 3" xfId="18148"/>
    <cellStyle name="Percent 3 8 7 9 3" xfId="18149"/>
    <cellStyle name="Percent 3 8 7 9 4" xfId="18150"/>
    <cellStyle name="Percent 3 8 8" xfId="18151"/>
    <cellStyle name="Percent 3 8 8 10" xfId="18152"/>
    <cellStyle name="Percent 3 8 8 10 2" xfId="18153"/>
    <cellStyle name="Percent 3 8 8 10 3" xfId="18154"/>
    <cellStyle name="Percent 3 8 8 11" xfId="18155"/>
    <cellStyle name="Percent 3 8 8 11 2" xfId="18156"/>
    <cellStyle name="Percent 3 8 8 11 3" xfId="18157"/>
    <cellStyle name="Percent 3 8 8 12" xfId="18158"/>
    <cellStyle name="Percent 3 8 8 12 2" xfId="18159"/>
    <cellStyle name="Percent 3 8 8 12 3" xfId="18160"/>
    <cellStyle name="Percent 3 8 8 13" xfId="18161"/>
    <cellStyle name="Percent 3 8 8 2" xfId="18162"/>
    <cellStyle name="Percent 3 8 8 2 2" xfId="18163"/>
    <cellStyle name="Percent 3 8 8 2 2 2" xfId="18164"/>
    <cellStyle name="Percent 3 8 8 2 2 2 2" xfId="18165"/>
    <cellStyle name="Percent 3 8 8 2 2 2 3" xfId="18166"/>
    <cellStyle name="Percent 3 8 8 2 2 3" xfId="18167"/>
    <cellStyle name="Percent 3 8 8 2 2 4" xfId="18168"/>
    <cellStyle name="Percent 3 8 8 2 3" xfId="18169"/>
    <cellStyle name="Percent 3 8 8 2 3 2" xfId="18170"/>
    <cellStyle name="Percent 3 8 8 2 3 2 2" xfId="18171"/>
    <cellStyle name="Percent 3 8 8 2 3 2 3" xfId="18172"/>
    <cellStyle name="Percent 3 8 8 2 3 3" xfId="18173"/>
    <cellStyle name="Percent 3 8 8 2 3 4" xfId="18174"/>
    <cellStyle name="Percent 3 8 8 2 4" xfId="18175"/>
    <cellStyle name="Percent 3 8 8 2 4 2" xfId="18176"/>
    <cellStyle name="Percent 3 8 8 2 4 3" xfId="18177"/>
    <cellStyle name="Percent 3 8 8 2 5" xfId="18178"/>
    <cellStyle name="Percent 3 8 8 2 5 2" xfId="18179"/>
    <cellStyle name="Percent 3 8 8 2 5 3" xfId="18180"/>
    <cellStyle name="Percent 3 8 8 2 6" xfId="18181"/>
    <cellStyle name="Percent 3 8 8 2 7" xfId="18182"/>
    <cellStyle name="Percent 3 8 8 3" xfId="18183"/>
    <cellStyle name="Percent 3 8 8 3 2" xfId="18184"/>
    <cellStyle name="Percent 3 8 8 3 2 2" xfId="18185"/>
    <cellStyle name="Percent 3 8 8 3 2 2 2" xfId="18186"/>
    <cellStyle name="Percent 3 8 8 3 2 2 3" xfId="18187"/>
    <cellStyle name="Percent 3 8 8 3 2 3" xfId="18188"/>
    <cellStyle name="Percent 3 8 8 3 2 4" xfId="18189"/>
    <cellStyle name="Percent 3 8 8 3 3" xfId="18190"/>
    <cellStyle name="Percent 3 8 8 3 3 2" xfId="18191"/>
    <cellStyle name="Percent 3 8 8 3 3 2 2" xfId="18192"/>
    <cellStyle name="Percent 3 8 8 3 3 2 3" xfId="18193"/>
    <cellStyle name="Percent 3 8 8 3 3 3" xfId="18194"/>
    <cellStyle name="Percent 3 8 8 3 3 4" xfId="18195"/>
    <cellStyle name="Percent 3 8 8 3 4" xfId="18196"/>
    <cellStyle name="Percent 3 8 8 3 4 2" xfId="18197"/>
    <cellStyle name="Percent 3 8 8 3 4 3" xfId="18198"/>
    <cellStyle name="Percent 3 8 8 3 5" xfId="18199"/>
    <cellStyle name="Percent 3 8 8 3 6" xfId="18200"/>
    <cellStyle name="Percent 3 8 8 4" xfId="18201"/>
    <cellStyle name="Percent 3 8 8 4 2" xfId="18202"/>
    <cellStyle name="Percent 3 8 8 4 2 2" xfId="18203"/>
    <cellStyle name="Percent 3 8 8 4 2 2 2" xfId="18204"/>
    <cellStyle name="Percent 3 8 8 4 2 2 3" xfId="18205"/>
    <cellStyle name="Percent 3 8 8 4 2 3" xfId="18206"/>
    <cellStyle name="Percent 3 8 8 4 2 4" xfId="18207"/>
    <cellStyle name="Percent 3 8 8 4 3" xfId="18208"/>
    <cellStyle name="Percent 3 8 8 4 3 2" xfId="18209"/>
    <cellStyle name="Percent 3 8 8 4 3 2 2" xfId="18210"/>
    <cellStyle name="Percent 3 8 8 4 3 2 3" xfId="18211"/>
    <cellStyle name="Percent 3 8 8 4 3 3" xfId="18212"/>
    <cellStyle name="Percent 3 8 8 4 3 4" xfId="18213"/>
    <cellStyle name="Percent 3 8 8 4 4" xfId="18214"/>
    <cellStyle name="Percent 3 8 8 4 4 2" xfId="18215"/>
    <cellStyle name="Percent 3 8 8 4 4 3" xfId="18216"/>
    <cellStyle name="Percent 3 8 8 4 5" xfId="18217"/>
    <cellStyle name="Percent 3 8 8 4 6" xfId="18218"/>
    <cellStyle name="Percent 3 8 8 5" xfId="18219"/>
    <cellStyle name="Percent 3 8 8 5 2" xfId="18220"/>
    <cellStyle name="Percent 3 8 8 5 2 2" xfId="18221"/>
    <cellStyle name="Percent 3 8 8 5 2 2 2" xfId="18222"/>
    <cellStyle name="Percent 3 8 8 5 2 2 3" xfId="18223"/>
    <cellStyle name="Percent 3 8 8 5 2 3" xfId="18224"/>
    <cellStyle name="Percent 3 8 8 5 2 4" xfId="18225"/>
    <cellStyle name="Percent 3 8 8 5 3" xfId="18226"/>
    <cellStyle name="Percent 3 8 8 5 3 2" xfId="18227"/>
    <cellStyle name="Percent 3 8 8 5 3 2 2" xfId="18228"/>
    <cellStyle name="Percent 3 8 8 5 3 2 3" xfId="18229"/>
    <cellStyle name="Percent 3 8 8 5 3 3" xfId="18230"/>
    <cellStyle name="Percent 3 8 8 5 3 4" xfId="18231"/>
    <cellStyle name="Percent 3 8 8 5 4" xfId="18232"/>
    <cellStyle name="Percent 3 8 8 5 4 2" xfId="18233"/>
    <cellStyle name="Percent 3 8 8 5 4 2 2" xfId="18234"/>
    <cellStyle name="Percent 3 8 8 5 4 2 3" xfId="18235"/>
    <cellStyle name="Percent 3 8 8 5 4 3" xfId="18236"/>
    <cellStyle name="Percent 3 8 8 5 4 4" xfId="18237"/>
    <cellStyle name="Percent 3 8 8 5 5" xfId="18238"/>
    <cellStyle name="Percent 3 8 8 5 5 2" xfId="18239"/>
    <cellStyle name="Percent 3 8 8 5 5 3" xfId="18240"/>
    <cellStyle name="Percent 3 8 8 5 6" xfId="18241"/>
    <cellStyle name="Percent 3 8 8 5 7" xfId="18242"/>
    <cellStyle name="Percent 3 8 8 6" xfId="18243"/>
    <cellStyle name="Percent 3 8 8 6 2" xfId="18244"/>
    <cellStyle name="Percent 3 8 8 6 2 2" xfId="18245"/>
    <cellStyle name="Percent 3 8 8 6 2 2 2" xfId="18246"/>
    <cellStyle name="Percent 3 8 8 6 2 2 3" xfId="18247"/>
    <cellStyle name="Percent 3 8 8 6 2 3" xfId="18248"/>
    <cellStyle name="Percent 3 8 8 6 2 4" xfId="18249"/>
    <cellStyle name="Percent 3 8 8 6 3" xfId="18250"/>
    <cellStyle name="Percent 3 8 8 6 3 2" xfId="18251"/>
    <cellStyle name="Percent 3 8 8 6 3 2 2" xfId="18252"/>
    <cellStyle name="Percent 3 8 8 6 3 2 3" xfId="18253"/>
    <cellStyle name="Percent 3 8 8 6 3 3" xfId="18254"/>
    <cellStyle name="Percent 3 8 8 6 3 4" xfId="18255"/>
    <cellStyle name="Percent 3 8 8 6 4" xfId="18256"/>
    <cellStyle name="Percent 3 8 8 6 4 2" xfId="18257"/>
    <cellStyle name="Percent 3 8 8 6 4 3" xfId="18258"/>
    <cellStyle name="Percent 3 8 8 6 5" xfId="18259"/>
    <cellStyle name="Percent 3 8 8 6 6" xfId="18260"/>
    <cellStyle name="Percent 3 8 8 7" xfId="18261"/>
    <cellStyle name="Percent 3 8 8 7 2" xfId="18262"/>
    <cellStyle name="Percent 3 8 8 7 2 2" xfId="18263"/>
    <cellStyle name="Percent 3 8 8 7 2 3" xfId="18264"/>
    <cellStyle name="Percent 3 8 8 7 3" xfId="18265"/>
    <cellStyle name="Percent 3 8 8 7 4" xfId="18266"/>
    <cellStyle name="Percent 3 8 8 8" xfId="18267"/>
    <cellStyle name="Percent 3 8 8 8 2" xfId="18268"/>
    <cellStyle name="Percent 3 8 8 8 2 2" xfId="18269"/>
    <cellStyle name="Percent 3 8 8 8 2 3" xfId="18270"/>
    <cellStyle name="Percent 3 8 8 8 3" xfId="18271"/>
    <cellStyle name="Percent 3 8 8 8 4" xfId="18272"/>
    <cellStyle name="Percent 3 8 8 9" xfId="18273"/>
    <cellStyle name="Percent 3 8 8 9 2" xfId="18274"/>
    <cellStyle name="Percent 3 8 8 9 2 2" xfId="18275"/>
    <cellStyle name="Percent 3 8 8 9 2 3" xfId="18276"/>
    <cellStyle name="Percent 3 8 8 9 3" xfId="18277"/>
    <cellStyle name="Percent 3 8 8 9 4" xfId="18278"/>
    <cellStyle name="Percent 3 8 9" xfId="18279"/>
    <cellStyle name="Percent 3 8 9 10" xfId="18280"/>
    <cellStyle name="Percent 3 8 9 10 2" xfId="18281"/>
    <cellStyle name="Percent 3 8 9 10 3" xfId="18282"/>
    <cellStyle name="Percent 3 8 9 11" xfId="18283"/>
    <cellStyle name="Percent 3 8 9 11 2" xfId="18284"/>
    <cellStyle name="Percent 3 8 9 11 3" xfId="18285"/>
    <cellStyle name="Percent 3 8 9 12" xfId="18286"/>
    <cellStyle name="Percent 3 8 9 12 2" xfId="18287"/>
    <cellStyle name="Percent 3 8 9 12 3" xfId="18288"/>
    <cellStyle name="Percent 3 8 9 13" xfId="18289"/>
    <cellStyle name="Percent 3 8 9 2" xfId="18290"/>
    <cellStyle name="Percent 3 8 9 2 2" xfId="18291"/>
    <cellStyle name="Percent 3 8 9 2 2 2" xfId="18292"/>
    <cellStyle name="Percent 3 8 9 2 2 2 2" xfId="18293"/>
    <cellStyle name="Percent 3 8 9 2 2 2 3" xfId="18294"/>
    <cellStyle name="Percent 3 8 9 2 2 3" xfId="18295"/>
    <cellStyle name="Percent 3 8 9 2 2 4" xfId="18296"/>
    <cellStyle name="Percent 3 8 9 2 3" xfId="18297"/>
    <cellStyle name="Percent 3 8 9 2 3 2" xfId="18298"/>
    <cellStyle name="Percent 3 8 9 2 3 2 2" xfId="18299"/>
    <cellStyle name="Percent 3 8 9 2 3 2 3" xfId="18300"/>
    <cellStyle name="Percent 3 8 9 2 3 3" xfId="18301"/>
    <cellStyle name="Percent 3 8 9 2 3 4" xfId="18302"/>
    <cellStyle name="Percent 3 8 9 2 4" xfId="18303"/>
    <cellStyle name="Percent 3 8 9 2 4 2" xfId="18304"/>
    <cellStyle name="Percent 3 8 9 2 4 3" xfId="18305"/>
    <cellStyle name="Percent 3 8 9 2 5" xfId="18306"/>
    <cellStyle name="Percent 3 8 9 2 5 2" xfId="18307"/>
    <cellStyle name="Percent 3 8 9 2 5 3" xfId="18308"/>
    <cellStyle name="Percent 3 8 9 2 6" xfId="18309"/>
    <cellStyle name="Percent 3 8 9 2 7" xfId="18310"/>
    <cellStyle name="Percent 3 8 9 3" xfId="18311"/>
    <cellStyle name="Percent 3 8 9 3 2" xfId="18312"/>
    <cellStyle name="Percent 3 8 9 3 2 2" xfId="18313"/>
    <cellStyle name="Percent 3 8 9 3 2 2 2" xfId="18314"/>
    <cellStyle name="Percent 3 8 9 3 2 2 3" xfId="18315"/>
    <cellStyle name="Percent 3 8 9 3 2 3" xfId="18316"/>
    <cellStyle name="Percent 3 8 9 3 2 4" xfId="18317"/>
    <cellStyle name="Percent 3 8 9 3 3" xfId="18318"/>
    <cellStyle name="Percent 3 8 9 3 3 2" xfId="18319"/>
    <cellStyle name="Percent 3 8 9 3 3 2 2" xfId="18320"/>
    <cellStyle name="Percent 3 8 9 3 3 2 3" xfId="18321"/>
    <cellStyle name="Percent 3 8 9 3 3 3" xfId="18322"/>
    <cellStyle name="Percent 3 8 9 3 3 4" xfId="18323"/>
    <cellStyle name="Percent 3 8 9 3 4" xfId="18324"/>
    <cellStyle name="Percent 3 8 9 3 4 2" xfId="18325"/>
    <cellStyle name="Percent 3 8 9 3 4 3" xfId="18326"/>
    <cellStyle name="Percent 3 8 9 3 5" xfId="18327"/>
    <cellStyle name="Percent 3 8 9 3 6" xfId="18328"/>
    <cellStyle name="Percent 3 8 9 4" xfId="18329"/>
    <cellStyle name="Percent 3 8 9 4 2" xfId="18330"/>
    <cellStyle name="Percent 3 8 9 4 2 2" xfId="18331"/>
    <cellStyle name="Percent 3 8 9 4 2 2 2" xfId="18332"/>
    <cellStyle name="Percent 3 8 9 4 2 2 3" xfId="18333"/>
    <cellStyle name="Percent 3 8 9 4 2 3" xfId="18334"/>
    <cellStyle name="Percent 3 8 9 4 2 4" xfId="18335"/>
    <cellStyle name="Percent 3 8 9 4 3" xfId="18336"/>
    <cellStyle name="Percent 3 8 9 4 3 2" xfId="18337"/>
    <cellStyle name="Percent 3 8 9 4 3 2 2" xfId="18338"/>
    <cellStyle name="Percent 3 8 9 4 3 2 3" xfId="18339"/>
    <cellStyle name="Percent 3 8 9 4 3 3" xfId="18340"/>
    <cellStyle name="Percent 3 8 9 4 3 4" xfId="18341"/>
    <cellStyle name="Percent 3 8 9 4 4" xfId="18342"/>
    <cellStyle name="Percent 3 8 9 4 4 2" xfId="18343"/>
    <cellStyle name="Percent 3 8 9 4 4 3" xfId="18344"/>
    <cellStyle name="Percent 3 8 9 4 5" xfId="18345"/>
    <cellStyle name="Percent 3 8 9 4 6" xfId="18346"/>
    <cellStyle name="Percent 3 8 9 5" xfId="18347"/>
    <cellStyle name="Percent 3 8 9 5 2" xfId="18348"/>
    <cellStyle name="Percent 3 8 9 5 2 2" xfId="18349"/>
    <cellStyle name="Percent 3 8 9 5 2 2 2" xfId="18350"/>
    <cellStyle name="Percent 3 8 9 5 2 2 3" xfId="18351"/>
    <cellStyle name="Percent 3 8 9 5 2 3" xfId="18352"/>
    <cellStyle name="Percent 3 8 9 5 2 4" xfId="18353"/>
    <cellStyle name="Percent 3 8 9 5 3" xfId="18354"/>
    <cellStyle name="Percent 3 8 9 5 3 2" xfId="18355"/>
    <cellStyle name="Percent 3 8 9 5 3 2 2" xfId="18356"/>
    <cellStyle name="Percent 3 8 9 5 3 2 3" xfId="18357"/>
    <cellStyle name="Percent 3 8 9 5 3 3" xfId="18358"/>
    <cellStyle name="Percent 3 8 9 5 3 4" xfId="18359"/>
    <cellStyle name="Percent 3 8 9 5 4" xfId="18360"/>
    <cellStyle name="Percent 3 8 9 5 4 2" xfId="18361"/>
    <cellStyle name="Percent 3 8 9 5 4 2 2" xfId="18362"/>
    <cellStyle name="Percent 3 8 9 5 4 2 3" xfId="18363"/>
    <cellStyle name="Percent 3 8 9 5 4 3" xfId="18364"/>
    <cellStyle name="Percent 3 8 9 5 4 4" xfId="18365"/>
    <cellStyle name="Percent 3 8 9 5 5" xfId="18366"/>
    <cellStyle name="Percent 3 8 9 5 5 2" xfId="18367"/>
    <cellStyle name="Percent 3 8 9 5 5 3" xfId="18368"/>
    <cellStyle name="Percent 3 8 9 5 6" xfId="18369"/>
    <cellStyle name="Percent 3 8 9 5 7" xfId="18370"/>
    <cellStyle name="Percent 3 8 9 6" xfId="18371"/>
    <cellStyle name="Percent 3 8 9 6 2" xfId="18372"/>
    <cellStyle name="Percent 3 8 9 6 2 2" xfId="18373"/>
    <cellStyle name="Percent 3 8 9 6 2 2 2" xfId="18374"/>
    <cellStyle name="Percent 3 8 9 6 2 2 3" xfId="18375"/>
    <cellStyle name="Percent 3 8 9 6 2 3" xfId="18376"/>
    <cellStyle name="Percent 3 8 9 6 2 4" xfId="18377"/>
    <cellStyle name="Percent 3 8 9 6 3" xfId="18378"/>
    <cellStyle name="Percent 3 8 9 6 3 2" xfId="18379"/>
    <cellStyle name="Percent 3 8 9 6 3 2 2" xfId="18380"/>
    <cellStyle name="Percent 3 8 9 6 3 2 3" xfId="18381"/>
    <cellStyle name="Percent 3 8 9 6 3 3" xfId="18382"/>
    <cellStyle name="Percent 3 8 9 6 3 4" xfId="18383"/>
    <cellStyle name="Percent 3 8 9 6 4" xfId="18384"/>
    <cellStyle name="Percent 3 8 9 6 4 2" xfId="18385"/>
    <cellStyle name="Percent 3 8 9 6 4 3" xfId="18386"/>
    <cellStyle name="Percent 3 8 9 6 5" xfId="18387"/>
    <cellStyle name="Percent 3 8 9 6 6" xfId="18388"/>
    <cellStyle name="Percent 3 8 9 7" xfId="18389"/>
    <cellStyle name="Percent 3 8 9 7 2" xfId="18390"/>
    <cellStyle name="Percent 3 8 9 7 2 2" xfId="18391"/>
    <cellStyle name="Percent 3 8 9 7 2 3" xfId="18392"/>
    <cellStyle name="Percent 3 8 9 7 3" xfId="18393"/>
    <cellStyle name="Percent 3 8 9 7 4" xfId="18394"/>
    <cellStyle name="Percent 3 8 9 8" xfId="18395"/>
    <cellStyle name="Percent 3 8 9 8 2" xfId="18396"/>
    <cellStyle name="Percent 3 8 9 8 2 2" xfId="18397"/>
    <cellStyle name="Percent 3 8 9 8 2 3" xfId="18398"/>
    <cellStyle name="Percent 3 8 9 8 3" xfId="18399"/>
    <cellStyle name="Percent 3 8 9 8 4" xfId="18400"/>
    <cellStyle name="Percent 3 8 9 9" xfId="18401"/>
    <cellStyle name="Percent 3 8 9 9 2" xfId="18402"/>
    <cellStyle name="Percent 3 8 9 9 2 2" xfId="18403"/>
    <cellStyle name="Percent 3 8 9 9 2 3" xfId="18404"/>
    <cellStyle name="Percent 3 8 9 9 3" xfId="18405"/>
    <cellStyle name="Percent 3 8 9 9 4" xfId="18406"/>
    <cellStyle name="Percent 3 9" xfId="18407"/>
    <cellStyle name="Percent 3 9 10" xfId="18408"/>
    <cellStyle name="Percent 3 9 10 10" xfId="18409"/>
    <cellStyle name="Percent 3 9 10 10 2" xfId="18410"/>
    <cellStyle name="Percent 3 9 10 10 3" xfId="18411"/>
    <cellStyle name="Percent 3 9 10 11" xfId="18412"/>
    <cellStyle name="Percent 3 9 10 11 2" xfId="18413"/>
    <cellStyle name="Percent 3 9 10 11 3" xfId="18414"/>
    <cellStyle name="Percent 3 9 10 12" xfId="18415"/>
    <cellStyle name="Percent 3 9 10 12 2" xfId="18416"/>
    <cellStyle name="Percent 3 9 10 12 3" xfId="18417"/>
    <cellStyle name="Percent 3 9 10 13" xfId="18418"/>
    <cellStyle name="Percent 3 9 10 2" xfId="18419"/>
    <cellStyle name="Percent 3 9 10 2 2" xfId="18420"/>
    <cellStyle name="Percent 3 9 10 2 2 2" xfId="18421"/>
    <cellStyle name="Percent 3 9 10 2 2 2 2" xfId="18422"/>
    <cellStyle name="Percent 3 9 10 2 2 2 3" xfId="18423"/>
    <cellStyle name="Percent 3 9 10 2 2 3" xfId="18424"/>
    <cellStyle name="Percent 3 9 10 2 2 4" xfId="18425"/>
    <cellStyle name="Percent 3 9 10 2 3" xfId="18426"/>
    <cellStyle name="Percent 3 9 10 2 3 2" xfId="18427"/>
    <cellStyle name="Percent 3 9 10 2 3 2 2" xfId="18428"/>
    <cellStyle name="Percent 3 9 10 2 3 2 3" xfId="18429"/>
    <cellStyle name="Percent 3 9 10 2 3 3" xfId="18430"/>
    <cellStyle name="Percent 3 9 10 2 3 4" xfId="18431"/>
    <cellStyle name="Percent 3 9 10 2 4" xfId="18432"/>
    <cellStyle name="Percent 3 9 10 2 4 2" xfId="18433"/>
    <cellStyle name="Percent 3 9 10 2 4 3" xfId="18434"/>
    <cellStyle name="Percent 3 9 10 2 5" xfId="18435"/>
    <cellStyle name="Percent 3 9 10 2 5 2" xfId="18436"/>
    <cellStyle name="Percent 3 9 10 2 5 3" xfId="18437"/>
    <cellStyle name="Percent 3 9 10 2 6" xfId="18438"/>
    <cellStyle name="Percent 3 9 10 2 7" xfId="18439"/>
    <cellStyle name="Percent 3 9 10 3" xfId="18440"/>
    <cellStyle name="Percent 3 9 10 3 2" xfId="18441"/>
    <cellStyle name="Percent 3 9 10 3 2 2" xfId="18442"/>
    <cellStyle name="Percent 3 9 10 3 2 2 2" xfId="18443"/>
    <cellStyle name="Percent 3 9 10 3 2 2 3" xfId="18444"/>
    <cellStyle name="Percent 3 9 10 3 2 3" xfId="18445"/>
    <cellStyle name="Percent 3 9 10 3 2 4" xfId="18446"/>
    <cellStyle name="Percent 3 9 10 3 3" xfId="18447"/>
    <cellStyle name="Percent 3 9 10 3 3 2" xfId="18448"/>
    <cellStyle name="Percent 3 9 10 3 3 2 2" xfId="18449"/>
    <cellStyle name="Percent 3 9 10 3 3 2 3" xfId="18450"/>
    <cellStyle name="Percent 3 9 10 3 3 3" xfId="18451"/>
    <cellStyle name="Percent 3 9 10 3 3 4" xfId="18452"/>
    <cellStyle name="Percent 3 9 10 3 4" xfId="18453"/>
    <cellStyle name="Percent 3 9 10 3 4 2" xfId="18454"/>
    <cellStyle name="Percent 3 9 10 3 4 3" xfId="18455"/>
    <cellStyle name="Percent 3 9 10 3 5" xfId="18456"/>
    <cellStyle name="Percent 3 9 10 3 6" xfId="18457"/>
    <cellStyle name="Percent 3 9 10 4" xfId="18458"/>
    <cellStyle name="Percent 3 9 10 4 2" xfId="18459"/>
    <cellStyle name="Percent 3 9 10 4 2 2" xfId="18460"/>
    <cellStyle name="Percent 3 9 10 4 2 2 2" xfId="18461"/>
    <cellStyle name="Percent 3 9 10 4 2 2 3" xfId="18462"/>
    <cellStyle name="Percent 3 9 10 4 2 3" xfId="18463"/>
    <cellStyle name="Percent 3 9 10 4 2 4" xfId="18464"/>
    <cellStyle name="Percent 3 9 10 4 3" xfId="18465"/>
    <cellStyle name="Percent 3 9 10 4 3 2" xfId="18466"/>
    <cellStyle name="Percent 3 9 10 4 3 2 2" xfId="18467"/>
    <cellStyle name="Percent 3 9 10 4 3 2 3" xfId="18468"/>
    <cellStyle name="Percent 3 9 10 4 3 3" xfId="18469"/>
    <cellStyle name="Percent 3 9 10 4 3 4" xfId="18470"/>
    <cellStyle name="Percent 3 9 10 4 4" xfId="18471"/>
    <cellStyle name="Percent 3 9 10 4 4 2" xfId="18472"/>
    <cellStyle name="Percent 3 9 10 4 4 3" xfId="18473"/>
    <cellStyle name="Percent 3 9 10 4 5" xfId="18474"/>
    <cellStyle name="Percent 3 9 10 4 6" xfId="18475"/>
    <cellStyle name="Percent 3 9 10 5" xfId="18476"/>
    <cellStyle name="Percent 3 9 10 5 2" xfId="18477"/>
    <cellStyle name="Percent 3 9 10 5 2 2" xfId="18478"/>
    <cellStyle name="Percent 3 9 10 5 2 2 2" xfId="18479"/>
    <cellStyle name="Percent 3 9 10 5 2 2 3" xfId="18480"/>
    <cellStyle name="Percent 3 9 10 5 2 3" xfId="18481"/>
    <cellStyle name="Percent 3 9 10 5 2 4" xfId="18482"/>
    <cellStyle name="Percent 3 9 10 5 3" xfId="18483"/>
    <cellStyle name="Percent 3 9 10 5 3 2" xfId="18484"/>
    <cellStyle name="Percent 3 9 10 5 3 2 2" xfId="18485"/>
    <cellStyle name="Percent 3 9 10 5 3 2 3" xfId="18486"/>
    <cellStyle name="Percent 3 9 10 5 3 3" xfId="18487"/>
    <cellStyle name="Percent 3 9 10 5 3 4" xfId="18488"/>
    <cellStyle name="Percent 3 9 10 5 4" xfId="18489"/>
    <cellStyle name="Percent 3 9 10 5 4 2" xfId="18490"/>
    <cellStyle name="Percent 3 9 10 5 4 2 2" xfId="18491"/>
    <cellStyle name="Percent 3 9 10 5 4 2 3" xfId="18492"/>
    <cellStyle name="Percent 3 9 10 5 4 3" xfId="18493"/>
    <cellStyle name="Percent 3 9 10 5 4 4" xfId="18494"/>
    <cellStyle name="Percent 3 9 10 5 5" xfId="18495"/>
    <cellStyle name="Percent 3 9 10 5 5 2" xfId="18496"/>
    <cellStyle name="Percent 3 9 10 5 5 3" xfId="18497"/>
    <cellStyle name="Percent 3 9 10 5 6" xfId="18498"/>
    <cellStyle name="Percent 3 9 10 5 7" xfId="18499"/>
    <cellStyle name="Percent 3 9 10 6" xfId="18500"/>
    <cellStyle name="Percent 3 9 10 6 2" xfId="18501"/>
    <cellStyle name="Percent 3 9 10 6 2 2" xfId="18502"/>
    <cellStyle name="Percent 3 9 10 6 2 2 2" xfId="18503"/>
    <cellStyle name="Percent 3 9 10 6 2 2 3" xfId="18504"/>
    <cellStyle name="Percent 3 9 10 6 2 3" xfId="18505"/>
    <cellStyle name="Percent 3 9 10 6 2 4" xfId="18506"/>
    <cellStyle name="Percent 3 9 10 6 3" xfId="18507"/>
    <cellStyle name="Percent 3 9 10 6 3 2" xfId="18508"/>
    <cellStyle name="Percent 3 9 10 6 3 2 2" xfId="18509"/>
    <cellStyle name="Percent 3 9 10 6 3 2 3" xfId="18510"/>
    <cellStyle name="Percent 3 9 10 6 3 3" xfId="18511"/>
    <cellStyle name="Percent 3 9 10 6 3 4" xfId="18512"/>
    <cellStyle name="Percent 3 9 10 6 4" xfId="18513"/>
    <cellStyle name="Percent 3 9 10 6 4 2" xfId="18514"/>
    <cellStyle name="Percent 3 9 10 6 4 3" xfId="18515"/>
    <cellStyle name="Percent 3 9 10 6 5" xfId="18516"/>
    <cellStyle name="Percent 3 9 10 6 6" xfId="18517"/>
    <cellStyle name="Percent 3 9 10 7" xfId="18518"/>
    <cellStyle name="Percent 3 9 10 7 2" xfId="18519"/>
    <cellStyle name="Percent 3 9 10 7 2 2" xfId="18520"/>
    <cellStyle name="Percent 3 9 10 7 2 3" xfId="18521"/>
    <cellStyle name="Percent 3 9 10 7 3" xfId="18522"/>
    <cellStyle name="Percent 3 9 10 7 4" xfId="18523"/>
    <cellStyle name="Percent 3 9 10 8" xfId="18524"/>
    <cellStyle name="Percent 3 9 10 8 2" xfId="18525"/>
    <cellStyle name="Percent 3 9 10 8 2 2" xfId="18526"/>
    <cellStyle name="Percent 3 9 10 8 2 3" xfId="18527"/>
    <cellStyle name="Percent 3 9 10 8 3" xfId="18528"/>
    <cellStyle name="Percent 3 9 10 8 4" xfId="18529"/>
    <cellStyle name="Percent 3 9 10 9" xfId="18530"/>
    <cellStyle name="Percent 3 9 10 9 2" xfId="18531"/>
    <cellStyle name="Percent 3 9 10 9 2 2" xfId="18532"/>
    <cellStyle name="Percent 3 9 10 9 2 3" xfId="18533"/>
    <cellStyle name="Percent 3 9 10 9 3" xfId="18534"/>
    <cellStyle name="Percent 3 9 10 9 4" xfId="18535"/>
    <cellStyle name="Percent 3 9 11" xfId="18536"/>
    <cellStyle name="Percent 3 9 11 10" xfId="18537"/>
    <cellStyle name="Percent 3 9 11 10 2" xfId="18538"/>
    <cellStyle name="Percent 3 9 11 10 3" xfId="18539"/>
    <cellStyle name="Percent 3 9 11 11" xfId="18540"/>
    <cellStyle name="Percent 3 9 11 11 2" xfId="18541"/>
    <cellStyle name="Percent 3 9 11 11 3" xfId="18542"/>
    <cellStyle name="Percent 3 9 11 12" xfId="18543"/>
    <cellStyle name="Percent 3 9 11 12 2" xfId="18544"/>
    <cellStyle name="Percent 3 9 11 12 3" xfId="18545"/>
    <cellStyle name="Percent 3 9 11 13" xfId="18546"/>
    <cellStyle name="Percent 3 9 11 2" xfId="18547"/>
    <cellStyle name="Percent 3 9 11 2 2" xfId="18548"/>
    <cellStyle name="Percent 3 9 11 2 2 2" xfId="18549"/>
    <cellStyle name="Percent 3 9 11 2 2 2 2" xfId="18550"/>
    <cellStyle name="Percent 3 9 11 2 2 2 3" xfId="18551"/>
    <cellStyle name="Percent 3 9 11 2 2 3" xfId="18552"/>
    <cellStyle name="Percent 3 9 11 2 2 4" xfId="18553"/>
    <cellStyle name="Percent 3 9 11 2 3" xfId="18554"/>
    <cellStyle name="Percent 3 9 11 2 3 2" xfId="18555"/>
    <cellStyle name="Percent 3 9 11 2 3 2 2" xfId="18556"/>
    <cellStyle name="Percent 3 9 11 2 3 2 3" xfId="18557"/>
    <cellStyle name="Percent 3 9 11 2 3 3" xfId="18558"/>
    <cellStyle name="Percent 3 9 11 2 3 4" xfId="18559"/>
    <cellStyle name="Percent 3 9 11 2 4" xfId="18560"/>
    <cellStyle name="Percent 3 9 11 2 4 2" xfId="18561"/>
    <cellStyle name="Percent 3 9 11 2 4 3" xfId="18562"/>
    <cellStyle name="Percent 3 9 11 2 5" xfId="18563"/>
    <cellStyle name="Percent 3 9 11 2 5 2" xfId="18564"/>
    <cellStyle name="Percent 3 9 11 2 5 3" xfId="18565"/>
    <cellStyle name="Percent 3 9 11 2 6" xfId="18566"/>
    <cellStyle name="Percent 3 9 11 2 7" xfId="18567"/>
    <cellStyle name="Percent 3 9 11 3" xfId="18568"/>
    <cellStyle name="Percent 3 9 11 3 2" xfId="18569"/>
    <cellStyle name="Percent 3 9 11 3 2 2" xfId="18570"/>
    <cellStyle name="Percent 3 9 11 3 2 2 2" xfId="18571"/>
    <cellStyle name="Percent 3 9 11 3 2 2 3" xfId="18572"/>
    <cellStyle name="Percent 3 9 11 3 2 3" xfId="18573"/>
    <cellStyle name="Percent 3 9 11 3 2 4" xfId="18574"/>
    <cellStyle name="Percent 3 9 11 3 3" xfId="18575"/>
    <cellStyle name="Percent 3 9 11 3 3 2" xfId="18576"/>
    <cellStyle name="Percent 3 9 11 3 3 2 2" xfId="18577"/>
    <cellStyle name="Percent 3 9 11 3 3 2 3" xfId="18578"/>
    <cellStyle name="Percent 3 9 11 3 3 3" xfId="18579"/>
    <cellStyle name="Percent 3 9 11 3 3 4" xfId="18580"/>
    <cellStyle name="Percent 3 9 11 3 4" xfId="18581"/>
    <cellStyle name="Percent 3 9 11 3 4 2" xfId="18582"/>
    <cellStyle name="Percent 3 9 11 3 4 3" xfId="18583"/>
    <cellStyle name="Percent 3 9 11 3 5" xfId="18584"/>
    <cellStyle name="Percent 3 9 11 3 6" xfId="18585"/>
    <cellStyle name="Percent 3 9 11 4" xfId="18586"/>
    <cellStyle name="Percent 3 9 11 4 2" xfId="18587"/>
    <cellStyle name="Percent 3 9 11 4 2 2" xfId="18588"/>
    <cellStyle name="Percent 3 9 11 4 2 2 2" xfId="18589"/>
    <cellStyle name="Percent 3 9 11 4 2 2 3" xfId="18590"/>
    <cellStyle name="Percent 3 9 11 4 2 3" xfId="18591"/>
    <cellStyle name="Percent 3 9 11 4 2 4" xfId="18592"/>
    <cellStyle name="Percent 3 9 11 4 3" xfId="18593"/>
    <cellStyle name="Percent 3 9 11 4 3 2" xfId="18594"/>
    <cellStyle name="Percent 3 9 11 4 3 2 2" xfId="18595"/>
    <cellStyle name="Percent 3 9 11 4 3 2 3" xfId="18596"/>
    <cellStyle name="Percent 3 9 11 4 3 3" xfId="18597"/>
    <cellStyle name="Percent 3 9 11 4 3 4" xfId="18598"/>
    <cellStyle name="Percent 3 9 11 4 4" xfId="18599"/>
    <cellStyle name="Percent 3 9 11 4 4 2" xfId="18600"/>
    <cellStyle name="Percent 3 9 11 4 4 3" xfId="18601"/>
    <cellStyle name="Percent 3 9 11 4 5" xfId="18602"/>
    <cellStyle name="Percent 3 9 11 4 6" xfId="18603"/>
    <cellStyle name="Percent 3 9 11 5" xfId="18604"/>
    <cellStyle name="Percent 3 9 11 5 2" xfId="18605"/>
    <cellStyle name="Percent 3 9 11 5 2 2" xfId="18606"/>
    <cellStyle name="Percent 3 9 11 5 2 2 2" xfId="18607"/>
    <cellStyle name="Percent 3 9 11 5 2 2 3" xfId="18608"/>
    <cellStyle name="Percent 3 9 11 5 2 3" xfId="18609"/>
    <cellStyle name="Percent 3 9 11 5 2 4" xfId="18610"/>
    <cellStyle name="Percent 3 9 11 5 3" xfId="18611"/>
    <cellStyle name="Percent 3 9 11 5 3 2" xfId="18612"/>
    <cellStyle name="Percent 3 9 11 5 3 2 2" xfId="18613"/>
    <cellStyle name="Percent 3 9 11 5 3 2 3" xfId="18614"/>
    <cellStyle name="Percent 3 9 11 5 3 3" xfId="18615"/>
    <cellStyle name="Percent 3 9 11 5 3 4" xfId="18616"/>
    <cellStyle name="Percent 3 9 11 5 4" xfId="18617"/>
    <cellStyle name="Percent 3 9 11 5 4 2" xfId="18618"/>
    <cellStyle name="Percent 3 9 11 5 4 2 2" xfId="18619"/>
    <cellStyle name="Percent 3 9 11 5 4 2 3" xfId="18620"/>
    <cellStyle name="Percent 3 9 11 5 4 3" xfId="18621"/>
    <cellStyle name="Percent 3 9 11 5 4 4" xfId="18622"/>
    <cellStyle name="Percent 3 9 11 5 5" xfId="18623"/>
    <cellStyle name="Percent 3 9 11 5 5 2" xfId="18624"/>
    <cellStyle name="Percent 3 9 11 5 5 3" xfId="18625"/>
    <cellStyle name="Percent 3 9 11 5 6" xfId="18626"/>
    <cellStyle name="Percent 3 9 11 5 7" xfId="18627"/>
    <cellStyle name="Percent 3 9 11 6" xfId="18628"/>
    <cellStyle name="Percent 3 9 11 6 2" xfId="18629"/>
    <cellStyle name="Percent 3 9 11 6 2 2" xfId="18630"/>
    <cellStyle name="Percent 3 9 11 6 2 2 2" xfId="18631"/>
    <cellStyle name="Percent 3 9 11 6 2 2 3" xfId="18632"/>
    <cellStyle name="Percent 3 9 11 6 2 3" xfId="18633"/>
    <cellStyle name="Percent 3 9 11 6 2 4" xfId="18634"/>
    <cellStyle name="Percent 3 9 11 6 3" xfId="18635"/>
    <cellStyle name="Percent 3 9 11 6 3 2" xfId="18636"/>
    <cellStyle name="Percent 3 9 11 6 3 2 2" xfId="18637"/>
    <cellStyle name="Percent 3 9 11 6 3 2 3" xfId="18638"/>
    <cellStyle name="Percent 3 9 11 6 3 3" xfId="18639"/>
    <cellStyle name="Percent 3 9 11 6 3 4" xfId="18640"/>
    <cellStyle name="Percent 3 9 11 6 4" xfId="18641"/>
    <cellStyle name="Percent 3 9 11 6 4 2" xfId="18642"/>
    <cellStyle name="Percent 3 9 11 6 4 3" xfId="18643"/>
    <cellStyle name="Percent 3 9 11 6 5" xfId="18644"/>
    <cellStyle name="Percent 3 9 11 6 6" xfId="18645"/>
    <cellStyle name="Percent 3 9 11 7" xfId="18646"/>
    <cellStyle name="Percent 3 9 11 7 2" xfId="18647"/>
    <cellStyle name="Percent 3 9 11 7 2 2" xfId="18648"/>
    <cellStyle name="Percent 3 9 11 7 2 3" xfId="18649"/>
    <cellStyle name="Percent 3 9 11 7 3" xfId="18650"/>
    <cellStyle name="Percent 3 9 11 7 4" xfId="18651"/>
    <cellStyle name="Percent 3 9 11 8" xfId="18652"/>
    <cellStyle name="Percent 3 9 11 8 2" xfId="18653"/>
    <cellStyle name="Percent 3 9 11 8 2 2" xfId="18654"/>
    <cellStyle name="Percent 3 9 11 8 2 3" xfId="18655"/>
    <cellStyle name="Percent 3 9 11 8 3" xfId="18656"/>
    <cellStyle name="Percent 3 9 11 8 4" xfId="18657"/>
    <cellStyle name="Percent 3 9 11 9" xfId="18658"/>
    <cellStyle name="Percent 3 9 11 9 2" xfId="18659"/>
    <cellStyle name="Percent 3 9 11 9 2 2" xfId="18660"/>
    <cellStyle name="Percent 3 9 11 9 2 3" xfId="18661"/>
    <cellStyle name="Percent 3 9 11 9 3" xfId="18662"/>
    <cellStyle name="Percent 3 9 11 9 4" xfId="18663"/>
    <cellStyle name="Percent 3 9 12" xfId="18664"/>
    <cellStyle name="Percent 3 9 12 10" xfId="18665"/>
    <cellStyle name="Percent 3 9 12 10 2" xfId="18666"/>
    <cellStyle name="Percent 3 9 12 10 3" xfId="18667"/>
    <cellStyle name="Percent 3 9 12 11" xfId="18668"/>
    <cellStyle name="Percent 3 9 12 11 2" xfId="18669"/>
    <cellStyle name="Percent 3 9 12 11 3" xfId="18670"/>
    <cellStyle name="Percent 3 9 12 12" xfId="18671"/>
    <cellStyle name="Percent 3 9 12 12 2" xfId="18672"/>
    <cellStyle name="Percent 3 9 12 12 3" xfId="18673"/>
    <cellStyle name="Percent 3 9 12 13" xfId="18674"/>
    <cellStyle name="Percent 3 9 12 2" xfId="18675"/>
    <cellStyle name="Percent 3 9 12 2 2" xfId="18676"/>
    <cellStyle name="Percent 3 9 12 2 2 2" xfId="18677"/>
    <cellStyle name="Percent 3 9 12 2 2 2 2" xfId="18678"/>
    <cellStyle name="Percent 3 9 12 2 2 2 3" xfId="18679"/>
    <cellStyle name="Percent 3 9 12 2 2 3" xfId="18680"/>
    <cellStyle name="Percent 3 9 12 2 2 4" xfId="18681"/>
    <cellStyle name="Percent 3 9 12 2 3" xfId="18682"/>
    <cellStyle name="Percent 3 9 12 2 3 2" xfId="18683"/>
    <cellStyle name="Percent 3 9 12 2 3 2 2" xfId="18684"/>
    <cellStyle name="Percent 3 9 12 2 3 2 3" xfId="18685"/>
    <cellStyle name="Percent 3 9 12 2 3 3" xfId="18686"/>
    <cellStyle name="Percent 3 9 12 2 3 4" xfId="18687"/>
    <cellStyle name="Percent 3 9 12 2 4" xfId="18688"/>
    <cellStyle name="Percent 3 9 12 2 4 2" xfId="18689"/>
    <cellStyle name="Percent 3 9 12 2 4 3" xfId="18690"/>
    <cellStyle name="Percent 3 9 12 2 5" xfId="18691"/>
    <cellStyle name="Percent 3 9 12 2 5 2" xfId="18692"/>
    <cellStyle name="Percent 3 9 12 2 5 3" xfId="18693"/>
    <cellStyle name="Percent 3 9 12 2 6" xfId="18694"/>
    <cellStyle name="Percent 3 9 12 2 7" xfId="18695"/>
    <cellStyle name="Percent 3 9 12 3" xfId="18696"/>
    <cellStyle name="Percent 3 9 12 3 2" xfId="18697"/>
    <cellStyle name="Percent 3 9 12 3 2 2" xfId="18698"/>
    <cellStyle name="Percent 3 9 12 3 2 2 2" xfId="18699"/>
    <cellStyle name="Percent 3 9 12 3 2 2 3" xfId="18700"/>
    <cellStyle name="Percent 3 9 12 3 2 3" xfId="18701"/>
    <cellStyle name="Percent 3 9 12 3 2 4" xfId="18702"/>
    <cellStyle name="Percent 3 9 12 3 3" xfId="18703"/>
    <cellStyle name="Percent 3 9 12 3 3 2" xfId="18704"/>
    <cellStyle name="Percent 3 9 12 3 3 2 2" xfId="18705"/>
    <cellStyle name="Percent 3 9 12 3 3 2 3" xfId="18706"/>
    <cellStyle name="Percent 3 9 12 3 3 3" xfId="18707"/>
    <cellStyle name="Percent 3 9 12 3 3 4" xfId="18708"/>
    <cellStyle name="Percent 3 9 12 3 4" xfId="18709"/>
    <cellStyle name="Percent 3 9 12 3 4 2" xfId="18710"/>
    <cellStyle name="Percent 3 9 12 3 4 3" xfId="18711"/>
    <cellStyle name="Percent 3 9 12 3 5" xfId="18712"/>
    <cellStyle name="Percent 3 9 12 3 6" xfId="18713"/>
    <cellStyle name="Percent 3 9 12 4" xfId="18714"/>
    <cellStyle name="Percent 3 9 12 4 2" xfId="18715"/>
    <cellStyle name="Percent 3 9 12 4 2 2" xfId="18716"/>
    <cellStyle name="Percent 3 9 12 4 2 2 2" xfId="18717"/>
    <cellStyle name="Percent 3 9 12 4 2 2 3" xfId="18718"/>
    <cellStyle name="Percent 3 9 12 4 2 3" xfId="18719"/>
    <cellStyle name="Percent 3 9 12 4 2 4" xfId="18720"/>
    <cellStyle name="Percent 3 9 12 4 3" xfId="18721"/>
    <cellStyle name="Percent 3 9 12 4 3 2" xfId="18722"/>
    <cellStyle name="Percent 3 9 12 4 3 2 2" xfId="18723"/>
    <cellStyle name="Percent 3 9 12 4 3 2 3" xfId="18724"/>
    <cellStyle name="Percent 3 9 12 4 3 3" xfId="18725"/>
    <cellStyle name="Percent 3 9 12 4 3 4" xfId="18726"/>
    <cellStyle name="Percent 3 9 12 4 4" xfId="18727"/>
    <cellStyle name="Percent 3 9 12 4 4 2" xfId="18728"/>
    <cellStyle name="Percent 3 9 12 4 4 3" xfId="18729"/>
    <cellStyle name="Percent 3 9 12 4 5" xfId="18730"/>
    <cellStyle name="Percent 3 9 12 4 6" xfId="18731"/>
    <cellStyle name="Percent 3 9 12 5" xfId="18732"/>
    <cellStyle name="Percent 3 9 12 5 2" xfId="18733"/>
    <cellStyle name="Percent 3 9 12 5 2 2" xfId="18734"/>
    <cellStyle name="Percent 3 9 12 5 2 2 2" xfId="18735"/>
    <cellStyle name="Percent 3 9 12 5 2 2 3" xfId="18736"/>
    <cellStyle name="Percent 3 9 12 5 2 3" xfId="18737"/>
    <cellStyle name="Percent 3 9 12 5 2 4" xfId="18738"/>
    <cellStyle name="Percent 3 9 12 5 3" xfId="18739"/>
    <cellStyle name="Percent 3 9 12 5 3 2" xfId="18740"/>
    <cellStyle name="Percent 3 9 12 5 3 2 2" xfId="18741"/>
    <cellStyle name="Percent 3 9 12 5 3 2 3" xfId="18742"/>
    <cellStyle name="Percent 3 9 12 5 3 3" xfId="18743"/>
    <cellStyle name="Percent 3 9 12 5 3 4" xfId="18744"/>
    <cellStyle name="Percent 3 9 12 5 4" xfId="18745"/>
    <cellStyle name="Percent 3 9 12 5 4 2" xfId="18746"/>
    <cellStyle name="Percent 3 9 12 5 4 2 2" xfId="18747"/>
    <cellStyle name="Percent 3 9 12 5 4 2 3" xfId="18748"/>
    <cellStyle name="Percent 3 9 12 5 4 3" xfId="18749"/>
    <cellStyle name="Percent 3 9 12 5 4 4" xfId="18750"/>
    <cellStyle name="Percent 3 9 12 5 5" xfId="18751"/>
    <cellStyle name="Percent 3 9 12 5 5 2" xfId="18752"/>
    <cellStyle name="Percent 3 9 12 5 5 3" xfId="18753"/>
    <cellStyle name="Percent 3 9 12 5 6" xfId="18754"/>
    <cellStyle name="Percent 3 9 12 5 7" xfId="18755"/>
    <cellStyle name="Percent 3 9 12 6" xfId="18756"/>
    <cellStyle name="Percent 3 9 12 6 2" xfId="18757"/>
    <cellStyle name="Percent 3 9 12 6 2 2" xfId="18758"/>
    <cellStyle name="Percent 3 9 12 6 2 2 2" xfId="18759"/>
    <cellStyle name="Percent 3 9 12 6 2 2 3" xfId="18760"/>
    <cellStyle name="Percent 3 9 12 6 2 3" xfId="18761"/>
    <cellStyle name="Percent 3 9 12 6 2 4" xfId="18762"/>
    <cellStyle name="Percent 3 9 12 6 3" xfId="18763"/>
    <cellStyle name="Percent 3 9 12 6 3 2" xfId="18764"/>
    <cellStyle name="Percent 3 9 12 6 3 2 2" xfId="18765"/>
    <cellStyle name="Percent 3 9 12 6 3 2 3" xfId="18766"/>
    <cellStyle name="Percent 3 9 12 6 3 3" xfId="18767"/>
    <cellStyle name="Percent 3 9 12 6 3 4" xfId="18768"/>
    <cellStyle name="Percent 3 9 12 6 4" xfId="18769"/>
    <cellStyle name="Percent 3 9 12 6 4 2" xfId="18770"/>
    <cellStyle name="Percent 3 9 12 6 4 3" xfId="18771"/>
    <cellStyle name="Percent 3 9 12 6 5" xfId="18772"/>
    <cellStyle name="Percent 3 9 12 6 6" xfId="18773"/>
    <cellStyle name="Percent 3 9 12 7" xfId="18774"/>
    <cellStyle name="Percent 3 9 12 7 2" xfId="18775"/>
    <cellStyle name="Percent 3 9 12 7 2 2" xfId="18776"/>
    <cellStyle name="Percent 3 9 12 7 2 3" xfId="18777"/>
    <cellStyle name="Percent 3 9 12 7 3" xfId="18778"/>
    <cellStyle name="Percent 3 9 12 7 4" xfId="18779"/>
    <cellStyle name="Percent 3 9 12 8" xfId="18780"/>
    <cellStyle name="Percent 3 9 12 8 2" xfId="18781"/>
    <cellStyle name="Percent 3 9 12 8 2 2" xfId="18782"/>
    <cellStyle name="Percent 3 9 12 8 2 3" xfId="18783"/>
    <cellStyle name="Percent 3 9 12 8 3" xfId="18784"/>
    <cellStyle name="Percent 3 9 12 8 4" xfId="18785"/>
    <cellStyle name="Percent 3 9 12 9" xfId="18786"/>
    <cellStyle name="Percent 3 9 12 9 2" xfId="18787"/>
    <cellStyle name="Percent 3 9 12 9 2 2" xfId="18788"/>
    <cellStyle name="Percent 3 9 12 9 2 3" xfId="18789"/>
    <cellStyle name="Percent 3 9 12 9 3" xfId="18790"/>
    <cellStyle name="Percent 3 9 12 9 4" xfId="18791"/>
    <cellStyle name="Percent 3 9 13" xfId="18792"/>
    <cellStyle name="Percent 3 9 13 10" xfId="18793"/>
    <cellStyle name="Percent 3 9 13 10 2" xfId="18794"/>
    <cellStyle name="Percent 3 9 13 10 3" xfId="18795"/>
    <cellStyle name="Percent 3 9 13 11" xfId="18796"/>
    <cellStyle name="Percent 3 9 13 11 2" xfId="18797"/>
    <cellStyle name="Percent 3 9 13 11 3" xfId="18798"/>
    <cellStyle name="Percent 3 9 13 12" xfId="18799"/>
    <cellStyle name="Percent 3 9 13 12 2" xfId="18800"/>
    <cellStyle name="Percent 3 9 13 12 3" xfId="18801"/>
    <cellStyle name="Percent 3 9 13 13" xfId="18802"/>
    <cellStyle name="Percent 3 9 13 2" xfId="18803"/>
    <cellStyle name="Percent 3 9 13 2 2" xfId="18804"/>
    <cellStyle name="Percent 3 9 13 2 2 2" xfId="18805"/>
    <cellStyle name="Percent 3 9 13 2 2 2 2" xfId="18806"/>
    <cellStyle name="Percent 3 9 13 2 2 2 3" xfId="18807"/>
    <cellStyle name="Percent 3 9 13 2 2 3" xfId="18808"/>
    <cellStyle name="Percent 3 9 13 2 2 4" xfId="18809"/>
    <cellStyle name="Percent 3 9 13 2 3" xfId="18810"/>
    <cellStyle name="Percent 3 9 13 2 3 2" xfId="18811"/>
    <cellStyle name="Percent 3 9 13 2 3 2 2" xfId="18812"/>
    <cellStyle name="Percent 3 9 13 2 3 2 3" xfId="18813"/>
    <cellStyle name="Percent 3 9 13 2 3 3" xfId="18814"/>
    <cellStyle name="Percent 3 9 13 2 3 4" xfId="18815"/>
    <cellStyle name="Percent 3 9 13 2 4" xfId="18816"/>
    <cellStyle name="Percent 3 9 13 2 4 2" xfId="18817"/>
    <cellStyle name="Percent 3 9 13 2 4 3" xfId="18818"/>
    <cellStyle name="Percent 3 9 13 2 5" xfId="18819"/>
    <cellStyle name="Percent 3 9 13 2 5 2" xfId="18820"/>
    <cellStyle name="Percent 3 9 13 2 5 3" xfId="18821"/>
    <cellStyle name="Percent 3 9 13 2 6" xfId="18822"/>
    <cellStyle name="Percent 3 9 13 2 7" xfId="18823"/>
    <cellStyle name="Percent 3 9 13 3" xfId="18824"/>
    <cellStyle name="Percent 3 9 13 3 2" xfId="18825"/>
    <cellStyle name="Percent 3 9 13 3 2 2" xfId="18826"/>
    <cellStyle name="Percent 3 9 13 3 2 2 2" xfId="18827"/>
    <cellStyle name="Percent 3 9 13 3 2 2 3" xfId="18828"/>
    <cellStyle name="Percent 3 9 13 3 2 3" xfId="18829"/>
    <cellStyle name="Percent 3 9 13 3 2 4" xfId="18830"/>
    <cellStyle name="Percent 3 9 13 3 3" xfId="18831"/>
    <cellStyle name="Percent 3 9 13 3 3 2" xfId="18832"/>
    <cellStyle name="Percent 3 9 13 3 3 2 2" xfId="18833"/>
    <cellStyle name="Percent 3 9 13 3 3 2 3" xfId="18834"/>
    <cellStyle name="Percent 3 9 13 3 3 3" xfId="18835"/>
    <cellStyle name="Percent 3 9 13 3 3 4" xfId="18836"/>
    <cellStyle name="Percent 3 9 13 3 4" xfId="18837"/>
    <cellStyle name="Percent 3 9 13 3 4 2" xfId="18838"/>
    <cellStyle name="Percent 3 9 13 3 4 3" xfId="18839"/>
    <cellStyle name="Percent 3 9 13 3 5" xfId="18840"/>
    <cellStyle name="Percent 3 9 13 3 6" xfId="18841"/>
    <cellStyle name="Percent 3 9 13 4" xfId="18842"/>
    <cellStyle name="Percent 3 9 13 4 2" xfId="18843"/>
    <cellStyle name="Percent 3 9 13 4 2 2" xfId="18844"/>
    <cellStyle name="Percent 3 9 13 4 2 2 2" xfId="18845"/>
    <cellStyle name="Percent 3 9 13 4 2 2 3" xfId="18846"/>
    <cellStyle name="Percent 3 9 13 4 2 3" xfId="18847"/>
    <cellStyle name="Percent 3 9 13 4 2 4" xfId="18848"/>
    <cellStyle name="Percent 3 9 13 4 3" xfId="18849"/>
    <cellStyle name="Percent 3 9 13 4 3 2" xfId="18850"/>
    <cellStyle name="Percent 3 9 13 4 3 2 2" xfId="18851"/>
    <cellStyle name="Percent 3 9 13 4 3 2 3" xfId="18852"/>
    <cellStyle name="Percent 3 9 13 4 3 3" xfId="18853"/>
    <cellStyle name="Percent 3 9 13 4 3 4" xfId="18854"/>
    <cellStyle name="Percent 3 9 13 4 4" xfId="18855"/>
    <cellStyle name="Percent 3 9 13 4 4 2" xfId="18856"/>
    <cellStyle name="Percent 3 9 13 4 4 3" xfId="18857"/>
    <cellStyle name="Percent 3 9 13 4 5" xfId="18858"/>
    <cellStyle name="Percent 3 9 13 4 6" xfId="18859"/>
    <cellStyle name="Percent 3 9 13 5" xfId="18860"/>
    <cellStyle name="Percent 3 9 13 5 2" xfId="18861"/>
    <cellStyle name="Percent 3 9 13 5 2 2" xfId="18862"/>
    <cellStyle name="Percent 3 9 13 5 2 2 2" xfId="18863"/>
    <cellStyle name="Percent 3 9 13 5 2 2 3" xfId="18864"/>
    <cellStyle name="Percent 3 9 13 5 2 3" xfId="18865"/>
    <cellStyle name="Percent 3 9 13 5 2 4" xfId="18866"/>
    <cellStyle name="Percent 3 9 13 5 3" xfId="18867"/>
    <cellStyle name="Percent 3 9 13 5 3 2" xfId="18868"/>
    <cellStyle name="Percent 3 9 13 5 3 2 2" xfId="18869"/>
    <cellStyle name="Percent 3 9 13 5 3 2 3" xfId="18870"/>
    <cellStyle name="Percent 3 9 13 5 3 3" xfId="18871"/>
    <cellStyle name="Percent 3 9 13 5 3 4" xfId="18872"/>
    <cellStyle name="Percent 3 9 13 5 4" xfId="18873"/>
    <cellStyle name="Percent 3 9 13 5 4 2" xfId="18874"/>
    <cellStyle name="Percent 3 9 13 5 4 2 2" xfId="18875"/>
    <cellStyle name="Percent 3 9 13 5 4 2 3" xfId="18876"/>
    <cellStyle name="Percent 3 9 13 5 4 3" xfId="18877"/>
    <cellStyle name="Percent 3 9 13 5 4 4" xfId="18878"/>
    <cellStyle name="Percent 3 9 13 5 5" xfId="18879"/>
    <cellStyle name="Percent 3 9 13 5 5 2" xfId="18880"/>
    <cellStyle name="Percent 3 9 13 5 5 3" xfId="18881"/>
    <cellStyle name="Percent 3 9 13 5 6" xfId="18882"/>
    <cellStyle name="Percent 3 9 13 5 7" xfId="18883"/>
    <cellStyle name="Percent 3 9 13 6" xfId="18884"/>
    <cellStyle name="Percent 3 9 13 6 2" xfId="18885"/>
    <cellStyle name="Percent 3 9 13 6 2 2" xfId="18886"/>
    <cellStyle name="Percent 3 9 13 6 2 2 2" xfId="18887"/>
    <cellStyle name="Percent 3 9 13 6 2 2 3" xfId="18888"/>
    <cellStyle name="Percent 3 9 13 6 2 3" xfId="18889"/>
    <cellStyle name="Percent 3 9 13 6 2 4" xfId="18890"/>
    <cellStyle name="Percent 3 9 13 6 3" xfId="18891"/>
    <cellStyle name="Percent 3 9 13 6 3 2" xfId="18892"/>
    <cellStyle name="Percent 3 9 13 6 3 2 2" xfId="18893"/>
    <cellStyle name="Percent 3 9 13 6 3 2 3" xfId="18894"/>
    <cellStyle name="Percent 3 9 13 6 3 3" xfId="18895"/>
    <cellStyle name="Percent 3 9 13 6 3 4" xfId="18896"/>
    <cellStyle name="Percent 3 9 13 6 4" xfId="18897"/>
    <cellStyle name="Percent 3 9 13 6 4 2" xfId="18898"/>
    <cellStyle name="Percent 3 9 13 6 4 3" xfId="18899"/>
    <cellStyle name="Percent 3 9 13 6 5" xfId="18900"/>
    <cellStyle name="Percent 3 9 13 6 6" xfId="18901"/>
    <cellStyle name="Percent 3 9 13 7" xfId="18902"/>
    <cellStyle name="Percent 3 9 13 7 2" xfId="18903"/>
    <cellStyle name="Percent 3 9 13 7 2 2" xfId="18904"/>
    <cellStyle name="Percent 3 9 13 7 2 3" xfId="18905"/>
    <cellStyle name="Percent 3 9 13 7 3" xfId="18906"/>
    <cellStyle name="Percent 3 9 13 7 4" xfId="18907"/>
    <cellStyle name="Percent 3 9 13 8" xfId="18908"/>
    <cellStyle name="Percent 3 9 13 8 2" xfId="18909"/>
    <cellStyle name="Percent 3 9 13 8 2 2" xfId="18910"/>
    <cellStyle name="Percent 3 9 13 8 2 3" xfId="18911"/>
    <cellStyle name="Percent 3 9 13 8 3" xfId="18912"/>
    <cellStyle name="Percent 3 9 13 8 4" xfId="18913"/>
    <cellStyle name="Percent 3 9 13 9" xfId="18914"/>
    <cellStyle name="Percent 3 9 13 9 2" xfId="18915"/>
    <cellStyle name="Percent 3 9 13 9 2 2" xfId="18916"/>
    <cellStyle name="Percent 3 9 13 9 2 3" xfId="18917"/>
    <cellStyle name="Percent 3 9 13 9 3" xfId="18918"/>
    <cellStyle name="Percent 3 9 13 9 4" xfId="18919"/>
    <cellStyle name="Percent 3 9 14" xfId="18920"/>
    <cellStyle name="Percent 3 9 14 10" xfId="18921"/>
    <cellStyle name="Percent 3 9 14 10 2" xfId="18922"/>
    <cellStyle name="Percent 3 9 14 10 3" xfId="18923"/>
    <cellStyle name="Percent 3 9 14 11" xfId="18924"/>
    <cellStyle name="Percent 3 9 14 11 2" xfId="18925"/>
    <cellStyle name="Percent 3 9 14 11 3" xfId="18926"/>
    <cellStyle name="Percent 3 9 14 12" xfId="18927"/>
    <cellStyle name="Percent 3 9 14 12 2" xfId="18928"/>
    <cellStyle name="Percent 3 9 14 12 3" xfId="18929"/>
    <cellStyle name="Percent 3 9 14 13" xfId="18930"/>
    <cellStyle name="Percent 3 9 14 2" xfId="18931"/>
    <cellStyle name="Percent 3 9 14 2 2" xfId="18932"/>
    <cellStyle name="Percent 3 9 14 2 2 2" xfId="18933"/>
    <cellStyle name="Percent 3 9 14 2 2 2 2" xfId="18934"/>
    <cellStyle name="Percent 3 9 14 2 2 2 3" xfId="18935"/>
    <cellStyle name="Percent 3 9 14 2 2 3" xfId="18936"/>
    <cellStyle name="Percent 3 9 14 2 2 4" xfId="18937"/>
    <cellStyle name="Percent 3 9 14 2 3" xfId="18938"/>
    <cellStyle name="Percent 3 9 14 2 3 2" xfId="18939"/>
    <cellStyle name="Percent 3 9 14 2 3 2 2" xfId="18940"/>
    <cellStyle name="Percent 3 9 14 2 3 2 3" xfId="18941"/>
    <cellStyle name="Percent 3 9 14 2 3 3" xfId="18942"/>
    <cellStyle name="Percent 3 9 14 2 3 4" xfId="18943"/>
    <cellStyle name="Percent 3 9 14 2 4" xfId="18944"/>
    <cellStyle name="Percent 3 9 14 2 4 2" xfId="18945"/>
    <cellStyle name="Percent 3 9 14 2 4 3" xfId="18946"/>
    <cellStyle name="Percent 3 9 14 2 5" xfId="18947"/>
    <cellStyle name="Percent 3 9 14 2 5 2" xfId="18948"/>
    <cellStyle name="Percent 3 9 14 2 5 3" xfId="18949"/>
    <cellStyle name="Percent 3 9 14 2 6" xfId="18950"/>
    <cellStyle name="Percent 3 9 14 2 7" xfId="18951"/>
    <cellStyle name="Percent 3 9 14 3" xfId="18952"/>
    <cellStyle name="Percent 3 9 14 3 2" xfId="18953"/>
    <cellStyle name="Percent 3 9 14 3 2 2" xfId="18954"/>
    <cellStyle name="Percent 3 9 14 3 2 2 2" xfId="18955"/>
    <cellStyle name="Percent 3 9 14 3 2 2 3" xfId="18956"/>
    <cellStyle name="Percent 3 9 14 3 2 3" xfId="18957"/>
    <cellStyle name="Percent 3 9 14 3 2 4" xfId="18958"/>
    <cellStyle name="Percent 3 9 14 3 3" xfId="18959"/>
    <cellStyle name="Percent 3 9 14 3 3 2" xfId="18960"/>
    <cellStyle name="Percent 3 9 14 3 3 2 2" xfId="18961"/>
    <cellStyle name="Percent 3 9 14 3 3 2 3" xfId="18962"/>
    <cellStyle name="Percent 3 9 14 3 3 3" xfId="18963"/>
    <cellStyle name="Percent 3 9 14 3 3 4" xfId="18964"/>
    <cellStyle name="Percent 3 9 14 3 4" xfId="18965"/>
    <cellStyle name="Percent 3 9 14 3 4 2" xfId="18966"/>
    <cellStyle name="Percent 3 9 14 3 4 3" xfId="18967"/>
    <cellStyle name="Percent 3 9 14 3 5" xfId="18968"/>
    <cellStyle name="Percent 3 9 14 3 6" xfId="18969"/>
    <cellStyle name="Percent 3 9 14 4" xfId="18970"/>
    <cellStyle name="Percent 3 9 14 4 2" xfId="18971"/>
    <cellStyle name="Percent 3 9 14 4 2 2" xfId="18972"/>
    <cellStyle name="Percent 3 9 14 4 2 2 2" xfId="18973"/>
    <cellStyle name="Percent 3 9 14 4 2 2 3" xfId="18974"/>
    <cellStyle name="Percent 3 9 14 4 2 3" xfId="18975"/>
    <cellStyle name="Percent 3 9 14 4 2 4" xfId="18976"/>
    <cellStyle name="Percent 3 9 14 4 3" xfId="18977"/>
    <cellStyle name="Percent 3 9 14 4 3 2" xfId="18978"/>
    <cellStyle name="Percent 3 9 14 4 3 2 2" xfId="18979"/>
    <cellStyle name="Percent 3 9 14 4 3 2 3" xfId="18980"/>
    <cellStyle name="Percent 3 9 14 4 3 3" xfId="18981"/>
    <cellStyle name="Percent 3 9 14 4 3 4" xfId="18982"/>
    <cellStyle name="Percent 3 9 14 4 4" xfId="18983"/>
    <cellStyle name="Percent 3 9 14 4 4 2" xfId="18984"/>
    <cellStyle name="Percent 3 9 14 4 4 3" xfId="18985"/>
    <cellStyle name="Percent 3 9 14 4 5" xfId="18986"/>
    <cellStyle name="Percent 3 9 14 4 6" xfId="18987"/>
    <cellStyle name="Percent 3 9 14 5" xfId="18988"/>
    <cellStyle name="Percent 3 9 14 5 2" xfId="18989"/>
    <cellStyle name="Percent 3 9 14 5 2 2" xfId="18990"/>
    <cellStyle name="Percent 3 9 14 5 2 2 2" xfId="18991"/>
    <cellStyle name="Percent 3 9 14 5 2 2 3" xfId="18992"/>
    <cellStyle name="Percent 3 9 14 5 2 3" xfId="18993"/>
    <cellStyle name="Percent 3 9 14 5 2 4" xfId="18994"/>
    <cellStyle name="Percent 3 9 14 5 3" xfId="18995"/>
    <cellStyle name="Percent 3 9 14 5 3 2" xfId="18996"/>
    <cellStyle name="Percent 3 9 14 5 3 2 2" xfId="18997"/>
    <cellStyle name="Percent 3 9 14 5 3 2 3" xfId="18998"/>
    <cellStyle name="Percent 3 9 14 5 3 3" xfId="18999"/>
    <cellStyle name="Percent 3 9 14 5 3 4" xfId="19000"/>
    <cellStyle name="Percent 3 9 14 5 4" xfId="19001"/>
    <cellStyle name="Percent 3 9 14 5 4 2" xfId="19002"/>
    <cellStyle name="Percent 3 9 14 5 4 2 2" xfId="19003"/>
    <cellStyle name="Percent 3 9 14 5 4 2 3" xfId="19004"/>
    <cellStyle name="Percent 3 9 14 5 4 3" xfId="19005"/>
    <cellStyle name="Percent 3 9 14 5 4 4" xfId="19006"/>
    <cellStyle name="Percent 3 9 14 5 5" xfId="19007"/>
    <cellStyle name="Percent 3 9 14 5 5 2" xfId="19008"/>
    <cellStyle name="Percent 3 9 14 5 5 3" xfId="19009"/>
    <cellStyle name="Percent 3 9 14 5 6" xfId="19010"/>
    <cellStyle name="Percent 3 9 14 5 7" xfId="19011"/>
    <cellStyle name="Percent 3 9 14 6" xfId="19012"/>
    <cellStyle name="Percent 3 9 14 6 2" xfId="19013"/>
    <cellStyle name="Percent 3 9 14 6 2 2" xfId="19014"/>
    <cellStyle name="Percent 3 9 14 6 2 2 2" xfId="19015"/>
    <cellStyle name="Percent 3 9 14 6 2 2 3" xfId="19016"/>
    <cellStyle name="Percent 3 9 14 6 2 3" xfId="19017"/>
    <cellStyle name="Percent 3 9 14 6 2 4" xfId="19018"/>
    <cellStyle name="Percent 3 9 14 6 3" xfId="19019"/>
    <cellStyle name="Percent 3 9 14 6 3 2" xfId="19020"/>
    <cellStyle name="Percent 3 9 14 6 3 2 2" xfId="19021"/>
    <cellStyle name="Percent 3 9 14 6 3 2 3" xfId="19022"/>
    <cellStyle name="Percent 3 9 14 6 3 3" xfId="19023"/>
    <cellStyle name="Percent 3 9 14 6 3 4" xfId="19024"/>
    <cellStyle name="Percent 3 9 14 6 4" xfId="19025"/>
    <cellStyle name="Percent 3 9 14 6 4 2" xfId="19026"/>
    <cellStyle name="Percent 3 9 14 6 4 3" xfId="19027"/>
    <cellStyle name="Percent 3 9 14 6 5" xfId="19028"/>
    <cellStyle name="Percent 3 9 14 6 6" xfId="19029"/>
    <cellStyle name="Percent 3 9 14 7" xfId="19030"/>
    <cellStyle name="Percent 3 9 14 7 2" xfId="19031"/>
    <cellStyle name="Percent 3 9 14 7 2 2" xfId="19032"/>
    <cellStyle name="Percent 3 9 14 7 2 3" xfId="19033"/>
    <cellStyle name="Percent 3 9 14 7 3" xfId="19034"/>
    <cellStyle name="Percent 3 9 14 7 4" xfId="19035"/>
    <cellStyle name="Percent 3 9 14 8" xfId="19036"/>
    <cellStyle name="Percent 3 9 14 8 2" xfId="19037"/>
    <cellStyle name="Percent 3 9 14 8 2 2" xfId="19038"/>
    <cellStyle name="Percent 3 9 14 8 2 3" xfId="19039"/>
    <cellStyle name="Percent 3 9 14 8 3" xfId="19040"/>
    <cellStyle name="Percent 3 9 14 8 4" xfId="19041"/>
    <cellStyle name="Percent 3 9 14 9" xfId="19042"/>
    <cellStyle name="Percent 3 9 14 9 2" xfId="19043"/>
    <cellStyle name="Percent 3 9 14 9 2 2" xfId="19044"/>
    <cellStyle name="Percent 3 9 14 9 2 3" xfId="19045"/>
    <cellStyle name="Percent 3 9 14 9 3" xfId="19046"/>
    <cellStyle name="Percent 3 9 14 9 4" xfId="19047"/>
    <cellStyle name="Percent 3 9 15" xfId="19048"/>
    <cellStyle name="Percent 3 9 15 10" xfId="19049"/>
    <cellStyle name="Percent 3 9 15 10 2" xfId="19050"/>
    <cellStyle name="Percent 3 9 15 10 3" xfId="19051"/>
    <cellStyle name="Percent 3 9 15 11" xfId="19052"/>
    <cellStyle name="Percent 3 9 15 11 2" xfId="19053"/>
    <cellStyle name="Percent 3 9 15 11 3" xfId="19054"/>
    <cellStyle name="Percent 3 9 15 12" xfId="19055"/>
    <cellStyle name="Percent 3 9 15 12 2" xfId="19056"/>
    <cellStyle name="Percent 3 9 15 12 3" xfId="19057"/>
    <cellStyle name="Percent 3 9 15 13" xfId="19058"/>
    <cellStyle name="Percent 3 9 15 2" xfId="19059"/>
    <cellStyle name="Percent 3 9 15 2 2" xfId="19060"/>
    <cellStyle name="Percent 3 9 15 2 2 2" xfId="19061"/>
    <cellStyle name="Percent 3 9 15 2 2 2 2" xfId="19062"/>
    <cellStyle name="Percent 3 9 15 2 2 2 3" xfId="19063"/>
    <cellStyle name="Percent 3 9 15 2 2 3" xfId="19064"/>
    <cellStyle name="Percent 3 9 15 2 2 4" xfId="19065"/>
    <cellStyle name="Percent 3 9 15 2 3" xfId="19066"/>
    <cellStyle name="Percent 3 9 15 2 3 2" xfId="19067"/>
    <cellStyle name="Percent 3 9 15 2 3 2 2" xfId="19068"/>
    <cellStyle name="Percent 3 9 15 2 3 2 3" xfId="19069"/>
    <cellStyle name="Percent 3 9 15 2 3 3" xfId="19070"/>
    <cellStyle name="Percent 3 9 15 2 3 4" xfId="19071"/>
    <cellStyle name="Percent 3 9 15 2 4" xfId="19072"/>
    <cellStyle name="Percent 3 9 15 2 4 2" xfId="19073"/>
    <cellStyle name="Percent 3 9 15 2 4 3" xfId="19074"/>
    <cellStyle name="Percent 3 9 15 2 5" xfId="19075"/>
    <cellStyle name="Percent 3 9 15 2 5 2" xfId="19076"/>
    <cellStyle name="Percent 3 9 15 2 5 3" xfId="19077"/>
    <cellStyle name="Percent 3 9 15 2 6" xfId="19078"/>
    <cellStyle name="Percent 3 9 15 2 7" xfId="19079"/>
    <cellStyle name="Percent 3 9 15 3" xfId="19080"/>
    <cellStyle name="Percent 3 9 15 3 2" xfId="19081"/>
    <cellStyle name="Percent 3 9 15 3 2 2" xfId="19082"/>
    <cellStyle name="Percent 3 9 15 3 2 2 2" xfId="19083"/>
    <cellStyle name="Percent 3 9 15 3 2 2 3" xfId="19084"/>
    <cellStyle name="Percent 3 9 15 3 2 3" xfId="19085"/>
    <cellStyle name="Percent 3 9 15 3 2 4" xfId="19086"/>
    <cellStyle name="Percent 3 9 15 3 3" xfId="19087"/>
    <cellStyle name="Percent 3 9 15 3 3 2" xfId="19088"/>
    <cellStyle name="Percent 3 9 15 3 3 2 2" xfId="19089"/>
    <cellStyle name="Percent 3 9 15 3 3 2 3" xfId="19090"/>
    <cellStyle name="Percent 3 9 15 3 3 3" xfId="19091"/>
    <cellStyle name="Percent 3 9 15 3 3 4" xfId="19092"/>
    <cellStyle name="Percent 3 9 15 3 4" xfId="19093"/>
    <cellStyle name="Percent 3 9 15 3 4 2" xfId="19094"/>
    <cellStyle name="Percent 3 9 15 3 4 3" xfId="19095"/>
    <cellStyle name="Percent 3 9 15 3 5" xfId="19096"/>
    <cellStyle name="Percent 3 9 15 3 6" xfId="19097"/>
    <cellStyle name="Percent 3 9 15 4" xfId="19098"/>
    <cellStyle name="Percent 3 9 15 4 2" xfId="19099"/>
    <cellStyle name="Percent 3 9 15 4 2 2" xfId="19100"/>
    <cellStyle name="Percent 3 9 15 4 2 2 2" xfId="19101"/>
    <cellStyle name="Percent 3 9 15 4 2 2 3" xfId="19102"/>
    <cellStyle name="Percent 3 9 15 4 2 3" xfId="19103"/>
    <cellStyle name="Percent 3 9 15 4 2 4" xfId="19104"/>
    <cellStyle name="Percent 3 9 15 4 3" xfId="19105"/>
    <cellStyle name="Percent 3 9 15 4 3 2" xfId="19106"/>
    <cellStyle name="Percent 3 9 15 4 3 2 2" xfId="19107"/>
    <cellStyle name="Percent 3 9 15 4 3 2 3" xfId="19108"/>
    <cellStyle name="Percent 3 9 15 4 3 3" xfId="19109"/>
    <cellStyle name="Percent 3 9 15 4 3 4" xfId="19110"/>
    <cellStyle name="Percent 3 9 15 4 4" xfId="19111"/>
    <cellStyle name="Percent 3 9 15 4 4 2" xfId="19112"/>
    <cellStyle name="Percent 3 9 15 4 4 3" xfId="19113"/>
    <cellStyle name="Percent 3 9 15 4 5" xfId="19114"/>
    <cellStyle name="Percent 3 9 15 4 6" xfId="19115"/>
    <cellStyle name="Percent 3 9 15 5" xfId="19116"/>
    <cellStyle name="Percent 3 9 15 5 2" xfId="19117"/>
    <cellStyle name="Percent 3 9 15 5 2 2" xfId="19118"/>
    <cellStyle name="Percent 3 9 15 5 2 2 2" xfId="19119"/>
    <cellStyle name="Percent 3 9 15 5 2 2 3" xfId="19120"/>
    <cellStyle name="Percent 3 9 15 5 2 3" xfId="19121"/>
    <cellStyle name="Percent 3 9 15 5 2 4" xfId="19122"/>
    <cellStyle name="Percent 3 9 15 5 3" xfId="19123"/>
    <cellStyle name="Percent 3 9 15 5 3 2" xfId="19124"/>
    <cellStyle name="Percent 3 9 15 5 3 2 2" xfId="19125"/>
    <cellStyle name="Percent 3 9 15 5 3 2 3" xfId="19126"/>
    <cellStyle name="Percent 3 9 15 5 3 3" xfId="19127"/>
    <cellStyle name="Percent 3 9 15 5 3 4" xfId="19128"/>
    <cellStyle name="Percent 3 9 15 5 4" xfId="19129"/>
    <cellStyle name="Percent 3 9 15 5 4 2" xfId="19130"/>
    <cellStyle name="Percent 3 9 15 5 4 2 2" xfId="19131"/>
    <cellStyle name="Percent 3 9 15 5 4 2 3" xfId="19132"/>
    <cellStyle name="Percent 3 9 15 5 4 3" xfId="19133"/>
    <cellStyle name="Percent 3 9 15 5 4 4" xfId="19134"/>
    <cellStyle name="Percent 3 9 15 5 5" xfId="19135"/>
    <cellStyle name="Percent 3 9 15 5 5 2" xfId="19136"/>
    <cellStyle name="Percent 3 9 15 5 5 3" xfId="19137"/>
    <cellStyle name="Percent 3 9 15 5 6" xfId="19138"/>
    <cellStyle name="Percent 3 9 15 5 7" xfId="19139"/>
    <cellStyle name="Percent 3 9 15 6" xfId="19140"/>
    <cellStyle name="Percent 3 9 15 6 2" xfId="19141"/>
    <cellStyle name="Percent 3 9 15 6 2 2" xfId="19142"/>
    <cellStyle name="Percent 3 9 15 6 2 2 2" xfId="19143"/>
    <cellStyle name="Percent 3 9 15 6 2 2 3" xfId="19144"/>
    <cellStyle name="Percent 3 9 15 6 2 3" xfId="19145"/>
    <cellStyle name="Percent 3 9 15 6 2 4" xfId="19146"/>
    <cellStyle name="Percent 3 9 15 6 3" xfId="19147"/>
    <cellStyle name="Percent 3 9 15 6 3 2" xfId="19148"/>
    <cellStyle name="Percent 3 9 15 6 3 2 2" xfId="19149"/>
    <cellStyle name="Percent 3 9 15 6 3 2 3" xfId="19150"/>
    <cellStyle name="Percent 3 9 15 6 3 3" xfId="19151"/>
    <cellStyle name="Percent 3 9 15 6 3 4" xfId="19152"/>
    <cellStyle name="Percent 3 9 15 6 4" xfId="19153"/>
    <cellStyle name="Percent 3 9 15 6 4 2" xfId="19154"/>
    <cellStyle name="Percent 3 9 15 6 4 3" xfId="19155"/>
    <cellStyle name="Percent 3 9 15 6 5" xfId="19156"/>
    <cellStyle name="Percent 3 9 15 6 6" xfId="19157"/>
    <cellStyle name="Percent 3 9 15 7" xfId="19158"/>
    <cellStyle name="Percent 3 9 15 7 2" xfId="19159"/>
    <cellStyle name="Percent 3 9 15 7 2 2" xfId="19160"/>
    <cellStyle name="Percent 3 9 15 7 2 3" xfId="19161"/>
    <cellStyle name="Percent 3 9 15 7 3" xfId="19162"/>
    <cellStyle name="Percent 3 9 15 7 4" xfId="19163"/>
    <cellStyle name="Percent 3 9 15 8" xfId="19164"/>
    <cellStyle name="Percent 3 9 15 8 2" xfId="19165"/>
    <cellStyle name="Percent 3 9 15 8 2 2" xfId="19166"/>
    <cellStyle name="Percent 3 9 15 8 2 3" xfId="19167"/>
    <cellStyle name="Percent 3 9 15 8 3" xfId="19168"/>
    <cellStyle name="Percent 3 9 15 8 4" xfId="19169"/>
    <cellStyle name="Percent 3 9 15 9" xfId="19170"/>
    <cellStyle name="Percent 3 9 15 9 2" xfId="19171"/>
    <cellStyle name="Percent 3 9 15 9 2 2" xfId="19172"/>
    <cellStyle name="Percent 3 9 15 9 2 3" xfId="19173"/>
    <cellStyle name="Percent 3 9 15 9 3" xfId="19174"/>
    <cellStyle name="Percent 3 9 15 9 4" xfId="19175"/>
    <cellStyle name="Percent 3 9 16" xfId="19176"/>
    <cellStyle name="Percent 3 9 16 2" xfId="19177"/>
    <cellStyle name="Percent 3 9 16 2 2" xfId="19178"/>
    <cellStyle name="Percent 3 9 16 2 2 2" xfId="19179"/>
    <cellStyle name="Percent 3 9 16 2 2 3" xfId="19180"/>
    <cellStyle name="Percent 3 9 16 2 3" xfId="19181"/>
    <cellStyle name="Percent 3 9 16 2 4" xfId="19182"/>
    <cellStyle name="Percent 3 9 16 3" xfId="19183"/>
    <cellStyle name="Percent 3 9 16 3 2" xfId="19184"/>
    <cellStyle name="Percent 3 9 16 3 2 2" xfId="19185"/>
    <cellStyle name="Percent 3 9 16 3 2 3" xfId="19186"/>
    <cellStyle name="Percent 3 9 16 3 3" xfId="19187"/>
    <cellStyle name="Percent 3 9 16 3 4" xfId="19188"/>
    <cellStyle name="Percent 3 9 16 4" xfId="19189"/>
    <cellStyle name="Percent 3 9 16 4 2" xfId="19190"/>
    <cellStyle name="Percent 3 9 16 4 3" xfId="19191"/>
    <cellStyle name="Percent 3 9 16 5" xfId="19192"/>
    <cellStyle name="Percent 3 9 16 5 2" xfId="19193"/>
    <cellStyle name="Percent 3 9 16 5 3" xfId="19194"/>
    <cellStyle name="Percent 3 9 16 6" xfId="19195"/>
    <cellStyle name="Percent 3 9 16 7" xfId="19196"/>
    <cellStyle name="Percent 3 9 17" xfId="19197"/>
    <cellStyle name="Percent 3 9 17 2" xfId="19198"/>
    <cellStyle name="Percent 3 9 17 2 2" xfId="19199"/>
    <cellStyle name="Percent 3 9 17 2 2 2" xfId="19200"/>
    <cellStyle name="Percent 3 9 17 2 2 3" xfId="19201"/>
    <cellStyle name="Percent 3 9 17 2 3" xfId="19202"/>
    <cellStyle name="Percent 3 9 17 2 4" xfId="19203"/>
    <cellStyle name="Percent 3 9 17 3" xfId="19204"/>
    <cellStyle name="Percent 3 9 17 3 2" xfId="19205"/>
    <cellStyle name="Percent 3 9 17 3 2 2" xfId="19206"/>
    <cellStyle name="Percent 3 9 17 3 2 3" xfId="19207"/>
    <cellStyle name="Percent 3 9 17 3 3" xfId="19208"/>
    <cellStyle name="Percent 3 9 17 3 4" xfId="19209"/>
    <cellStyle name="Percent 3 9 17 4" xfId="19210"/>
    <cellStyle name="Percent 3 9 17 4 2" xfId="19211"/>
    <cellStyle name="Percent 3 9 17 4 3" xfId="19212"/>
    <cellStyle name="Percent 3 9 17 5" xfId="19213"/>
    <cellStyle name="Percent 3 9 17 6" xfId="19214"/>
    <cellStyle name="Percent 3 9 18" xfId="19215"/>
    <cellStyle name="Percent 3 9 18 2" xfId="19216"/>
    <cellStyle name="Percent 3 9 18 2 2" xfId="19217"/>
    <cellStyle name="Percent 3 9 18 2 2 2" xfId="19218"/>
    <cellStyle name="Percent 3 9 18 2 2 3" xfId="19219"/>
    <cellStyle name="Percent 3 9 18 2 3" xfId="19220"/>
    <cellStyle name="Percent 3 9 18 2 4" xfId="19221"/>
    <cellStyle name="Percent 3 9 18 3" xfId="19222"/>
    <cellStyle name="Percent 3 9 18 3 2" xfId="19223"/>
    <cellStyle name="Percent 3 9 18 3 2 2" xfId="19224"/>
    <cellStyle name="Percent 3 9 18 3 2 3" xfId="19225"/>
    <cellStyle name="Percent 3 9 18 3 3" xfId="19226"/>
    <cellStyle name="Percent 3 9 18 3 4" xfId="19227"/>
    <cellStyle name="Percent 3 9 18 4" xfId="19228"/>
    <cellStyle name="Percent 3 9 18 4 2" xfId="19229"/>
    <cellStyle name="Percent 3 9 18 4 3" xfId="19230"/>
    <cellStyle name="Percent 3 9 18 5" xfId="19231"/>
    <cellStyle name="Percent 3 9 18 6" xfId="19232"/>
    <cellStyle name="Percent 3 9 19" xfId="19233"/>
    <cellStyle name="Percent 3 9 19 2" xfId="19234"/>
    <cellStyle name="Percent 3 9 19 2 2" xfId="19235"/>
    <cellStyle name="Percent 3 9 19 2 2 2" xfId="19236"/>
    <cellStyle name="Percent 3 9 19 2 2 3" xfId="19237"/>
    <cellStyle name="Percent 3 9 19 2 3" xfId="19238"/>
    <cellStyle name="Percent 3 9 19 2 4" xfId="19239"/>
    <cellStyle name="Percent 3 9 19 3" xfId="19240"/>
    <cellStyle name="Percent 3 9 19 3 2" xfId="19241"/>
    <cellStyle name="Percent 3 9 19 3 2 2" xfId="19242"/>
    <cellStyle name="Percent 3 9 19 3 2 3" xfId="19243"/>
    <cellStyle name="Percent 3 9 19 3 3" xfId="19244"/>
    <cellStyle name="Percent 3 9 19 3 4" xfId="19245"/>
    <cellStyle name="Percent 3 9 19 4" xfId="19246"/>
    <cellStyle name="Percent 3 9 19 4 2" xfId="19247"/>
    <cellStyle name="Percent 3 9 19 4 2 2" xfId="19248"/>
    <cellStyle name="Percent 3 9 19 4 2 3" xfId="19249"/>
    <cellStyle name="Percent 3 9 19 4 3" xfId="19250"/>
    <cellStyle name="Percent 3 9 19 4 4" xfId="19251"/>
    <cellStyle name="Percent 3 9 19 5" xfId="19252"/>
    <cellStyle name="Percent 3 9 19 5 2" xfId="19253"/>
    <cellStyle name="Percent 3 9 19 5 3" xfId="19254"/>
    <cellStyle name="Percent 3 9 19 6" xfId="19255"/>
    <cellStyle name="Percent 3 9 19 7" xfId="19256"/>
    <cellStyle name="Percent 3 9 2" xfId="19257"/>
    <cellStyle name="Percent 3 9 2 10" xfId="19258"/>
    <cellStyle name="Percent 3 9 2 10 2" xfId="19259"/>
    <cellStyle name="Percent 3 9 2 10 3" xfId="19260"/>
    <cellStyle name="Percent 3 9 2 11" xfId="19261"/>
    <cellStyle name="Percent 3 9 2 11 2" xfId="19262"/>
    <cellStyle name="Percent 3 9 2 11 3" xfId="19263"/>
    <cellStyle name="Percent 3 9 2 12" xfId="19264"/>
    <cellStyle name="Percent 3 9 2 12 2" xfId="19265"/>
    <cellStyle name="Percent 3 9 2 12 3" xfId="19266"/>
    <cellStyle name="Percent 3 9 2 13" xfId="19267"/>
    <cellStyle name="Percent 3 9 2 2" xfId="19268"/>
    <cellStyle name="Percent 3 9 2 2 2" xfId="19269"/>
    <cellStyle name="Percent 3 9 2 2 2 2" xfId="19270"/>
    <cellStyle name="Percent 3 9 2 2 2 2 2" xfId="19271"/>
    <cellStyle name="Percent 3 9 2 2 2 2 3" xfId="19272"/>
    <cellStyle name="Percent 3 9 2 2 2 3" xfId="19273"/>
    <cellStyle name="Percent 3 9 2 2 2 4" xfId="19274"/>
    <cellStyle name="Percent 3 9 2 2 3" xfId="19275"/>
    <cellStyle name="Percent 3 9 2 2 3 2" xfId="19276"/>
    <cellStyle name="Percent 3 9 2 2 3 2 2" xfId="19277"/>
    <cellStyle name="Percent 3 9 2 2 3 2 3" xfId="19278"/>
    <cellStyle name="Percent 3 9 2 2 3 3" xfId="19279"/>
    <cellStyle name="Percent 3 9 2 2 3 4" xfId="19280"/>
    <cellStyle name="Percent 3 9 2 2 4" xfId="19281"/>
    <cellStyle name="Percent 3 9 2 2 4 2" xfId="19282"/>
    <cellStyle name="Percent 3 9 2 2 4 3" xfId="19283"/>
    <cellStyle name="Percent 3 9 2 2 5" xfId="19284"/>
    <cellStyle name="Percent 3 9 2 2 5 2" xfId="19285"/>
    <cellStyle name="Percent 3 9 2 2 5 3" xfId="19286"/>
    <cellStyle name="Percent 3 9 2 2 6" xfId="19287"/>
    <cellStyle name="Percent 3 9 2 2 7" xfId="19288"/>
    <cellStyle name="Percent 3 9 2 3" xfId="19289"/>
    <cellStyle name="Percent 3 9 2 3 2" xfId="19290"/>
    <cellStyle name="Percent 3 9 2 3 2 2" xfId="19291"/>
    <cellStyle name="Percent 3 9 2 3 2 2 2" xfId="19292"/>
    <cellStyle name="Percent 3 9 2 3 2 2 3" xfId="19293"/>
    <cellStyle name="Percent 3 9 2 3 2 3" xfId="19294"/>
    <cellStyle name="Percent 3 9 2 3 2 4" xfId="19295"/>
    <cellStyle name="Percent 3 9 2 3 3" xfId="19296"/>
    <cellStyle name="Percent 3 9 2 3 3 2" xfId="19297"/>
    <cellStyle name="Percent 3 9 2 3 3 2 2" xfId="19298"/>
    <cellStyle name="Percent 3 9 2 3 3 2 3" xfId="19299"/>
    <cellStyle name="Percent 3 9 2 3 3 3" xfId="19300"/>
    <cellStyle name="Percent 3 9 2 3 3 4" xfId="19301"/>
    <cellStyle name="Percent 3 9 2 3 4" xfId="19302"/>
    <cellStyle name="Percent 3 9 2 3 4 2" xfId="19303"/>
    <cellStyle name="Percent 3 9 2 3 4 3" xfId="19304"/>
    <cellStyle name="Percent 3 9 2 3 5" xfId="19305"/>
    <cellStyle name="Percent 3 9 2 3 6" xfId="19306"/>
    <cellStyle name="Percent 3 9 2 4" xfId="19307"/>
    <cellStyle name="Percent 3 9 2 4 2" xfId="19308"/>
    <cellStyle name="Percent 3 9 2 4 2 2" xfId="19309"/>
    <cellStyle name="Percent 3 9 2 4 2 2 2" xfId="19310"/>
    <cellStyle name="Percent 3 9 2 4 2 2 3" xfId="19311"/>
    <cellStyle name="Percent 3 9 2 4 2 3" xfId="19312"/>
    <cellStyle name="Percent 3 9 2 4 2 4" xfId="19313"/>
    <cellStyle name="Percent 3 9 2 4 3" xfId="19314"/>
    <cellStyle name="Percent 3 9 2 4 3 2" xfId="19315"/>
    <cellStyle name="Percent 3 9 2 4 3 2 2" xfId="19316"/>
    <cellStyle name="Percent 3 9 2 4 3 2 3" xfId="19317"/>
    <cellStyle name="Percent 3 9 2 4 3 3" xfId="19318"/>
    <cellStyle name="Percent 3 9 2 4 3 4" xfId="19319"/>
    <cellStyle name="Percent 3 9 2 4 4" xfId="19320"/>
    <cellStyle name="Percent 3 9 2 4 4 2" xfId="19321"/>
    <cellStyle name="Percent 3 9 2 4 4 3" xfId="19322"/>
    <cellStyle name="Percent 3 9 2 4 5" xfId="19323"/>
    <cellStyle name="Percent 3 9 2 4 6" xfId="19324"/>
    <cellStyle name="Percent 3 9 2 5" xfId="19325"/>
    <cellStyle name="Percent 3 9 2 5 2" xfId="19326"/>
    <cellStyle name="Percent 3 9 2 5 2 2" xfId="19327"/>
    <cellStyle name="Percent 3 9 2 5 2 2 2" xfId="19328"/>
    <cellStyle name="Percent 3 9 2 5 2 2 3" xfId="19329"/>
    <cellStyle name="Percent 3 9 2 5 2 3" xfId="19330"/>
    <cellStyle name="Percent 3 9 2 5 2 4" xfId="19331"/>
    <cellStyle name="Percent 3 9 2 5 3" xfId="19332"/>
    <cellStyle name="Percent 3 9 2 5 3 2" xfId="19333"/>
    <cellStyle name="Percent 3 9 2 5 3 2 2" xfId="19334"/>
    <cellStyle name="Percent 3 9 2 5 3 2 3" xfId="19335"/>
    <cellStyle name="Percent 3 9 2 5 3 3" xfId="19336"/>
    <cellStyle name="Percent 3 9 2 5 3 4" xfId="19337"/>
    <cellStyle name="Percent 3 9 2 5 4" xfId="19338"/>
    <cellStyle name="Percent 3 9 2 5 4 2" xfId="19339"/>
    <cellStyle name="Percent 3 9 2 5 4 2 2" xfId="19340"/>
    <cellStyle name="Percent 3 9 2 5 4 2 3" xfId="19341"/>
    <cellStyle name="Percent 3 9 2 5 4 3" xfId="19342"/>
    <cellStyle name="Percent 3 9 2 5 4 4" xfId="19343"/>
    <cellStyle name="Percent 3 9 2 5 5" xfId="19344"/>
    <cellStyle name="Percent 3 9 2 5 5 2" xfId="19345"/>
    <cellStyle name="Percent 3 9 2 5 5 3" xfId="19346"/>
    <cellStyle name="Percent 3 9 2 5 6" xfId="19347"/>
    <cellStyle name="Percent 3 9 2 5 7" xfId="19348"/>
    <cellStyle name="Percent 3 9 2 6" xfId="19349"/>
    <cellStyle name="Percent 3 9 2 6 2" xfId="19350"/>
    <cellStyle name="Percent 3 9 2 6 2 2" xfId="19351"/>
    <cellStyle name="Percent 3 9 2 6 2 2 2" xfId="19352"/>
    <cellStyle name="Percent 3 9 2 6 2 2 3" xfId="19353"/>
    <cellStyle name="Percent 3 9 2 6 2 3" xfId="19354"/>
    <cellStyle name="Percent 3 9 2 6 2 4" xfId="19355"/>
    <cellStyle name="Percent 3 9 2 6 3" xfId="19356"/>
    <cellStyle name="Percent 3 9 2 6 3 2" xfId="19357"/>
    <cellStyle name="Percent 3 9 2 6 3 2 2" xfId="19358"/>
    <cellStyle name="Percent 3 9 2 6 3 2 3" xfId="19359"/>
    <cellStyle name="Percent 3 9 2 6 3 3" xfId="19360"/>
    <cellStyle name="Percent 3 9 2 6 3 4" xfId="19361"/>
    <cellStyle name="Percent 3 9 2 6 4" xfId="19362"/>
    <cellStyle name="Percent 3 9 2 6 4 2" xfId="19363"/>
    <cellStyle name="Percent 3 9 2 6 4 3" xfId="19364"/>
    <cellStyle name="Percent 3 9 2 6 5" xfId="19365"/>
    <cellStyle name="Percent 3 9 2 6 6" xfId="19366"/>
    <cellStyle name="Percent 3 9 2 7" xfId="19367"/>
    <cellStyle name="Percent 3 9 2 7 2" xfId="19368"/>
    <cellStyle name="Percent 3 9 2 7 2 2" xfId="19369"/>
    <cellStyle name="Percent 3 9 2 7 2 3" xfId="19370"/>
    <cellStyle name="Percent 3 9 2 7 3" xfId="19371"/>
    <cellStyle name="Percent 3 9 2 7 4" xfId="19372"/>
    <cellStyle name="Percent 3 9 2 8" xfId="19373"/>
    <cellStyle name="Percent 3 9 2 8 2" xfId="19374"/>
    <cellStyle name="Percent 3 9 2 8 2 2" xfId="19375"/>
    <cellStyle name="Percent 3 9 2 8 2 3" xfId="19376"/>
    <cellStyle name="Percent 3 9 2 8 3" xfId="19377"/>
    <cellStyle name="Percent 3 9 2 8 4" xfId="19378"/>
    <cellStyle name="Percent 3 9 2 9" xfId="19379"/>
    <cellStyle name="Percent 3 9 2 9 2" xfId="19380"/>
    <cellStyle name="Percent 3 9 2 9 2 2" xfId="19381"/>
    <cellStyle name="Percent 3 9 2 9 2 3" xfId="19382"/>
    <cellStyle name="Percent 3 9 2 9 3" xfId="19383"/>
    <cellStyle name="Percent 3 9 2 9 4" xfId="19384"/>
    <cellStyle name="Percent 3 9 20" xfId="19385"/>
    <cellStyle name="Percent 3 9 20 2" xfId="19386"/>
    <cellStyle name="Percent 3 9 20 2 2" xfId="19387"/>
    <cellStyle name="Percent 3 9 20 2 2 2" xfId="19388"/>
    <cellStyle name="Percent 3 9 20 2 2 3" xfId="19389"/>
    <cellStyle name="Percent 3 9 20 2 3" xfId="19390"/>
    <cellStyle name="Percent 3 9 20 2 4" xfId="19391"/>
    <cellStyle name="Percent 3 9 20 3" xfId="19392"/>
    <cellStyle name="Percent 3 9 20 3 2" xfId="19393"/>
    <cellStyle name="Percent 3 9 20 3 2 2" xfId="19394"/>
    <cellStyle name="Percent 3 9 20 3 2 3" xfId="19395"/>
    <cellStyle name="Percent 3 9 20 3 3" xfId="19396"/>
    <cellStyle name="Percent 3 9 20 3 4" xfId="19397"/>
    <cellStyle name="Percent 3 9 20 4" xfId="19398"/>
    <cellStyle name="Percent 3 9 20 4 2" xfId="19399"/>
    <cellStyle name="Percent 3 9 20 4 3" xfId="19400"/>
    <cellStyle name="Percent 3 9 20 5" xfId="19401"/>
    <cellStyle name="Percent 3 9 20 6" xfId="19402"/>
    <cellStyle name="Percent 3 9 21" xfId="19403"/>
    <cellStyle name="Percent 3 9 21 2" xfId="19404"/>
    <cellStyle name="Percent 3 9 21 2 2" xfId="19405"/>
    <cellStyle name="Percent 3 9 21 2 3" xfId="19406"/>
    <cellStyle name="Percent 3 9 21 3" xfId="19407"/>
    <cellStyle name="Percent 3 9 21 4" xfId="19408"/>
    <cellStyle name="Percent 3 9 22" xfId="19409"/>
    <cellStyle name="Percent 3 9 22 2" xfId="19410"/>
    <cellStyle name="Percent 3 9 22 2 2" xfId="19411"/>
    <cellStyle name="Percent 3 9 22 2 3" xfId="19412"/>
    <cellStyle name="Percent 3 9 22 3" xfId="19413"/>
    <cellStyle name="Percent 3 9 22 4" xfId="19414"/>
    <cellStyle name="Percent 3 9 23" xfId="19415"/>
    <cellStyle name="Percent 3 9 23 2" xfId="19416"/>
    <cellStyle name="Percent 3 9 23 2 2" xfId="19417"/>
    <cellStyle name="Percent 3 9 23 2 3" xfId="19418"/>
    <cellStyle name="Percent 3 9 23 3" xfId="19419"/>
    <cellStyle name="Percent 3 9 23 4" xfId="19420"/>
    <cellStyle name="Percent 3 9 24" xfId="19421"/>
    <cellStyle name="Percent 3 9 24 2" xfId="19422"/>
    <cellStyle name="Percent 3 9 24 3" xfId="19423"/>
    <cellStyle name="Percent 3 9 25" xfId="19424"/>
    <cellStyle name="Percent 3 9 25 2" xfId="19425"/>
    <cellStyle name="Percent 3 9 25 3" xfId="19426"/>
    <cellStyle name="Percent 3 9 26" xfId="19427"/>
    <cellStyle name="Percent 3 9 26 2" xfId="19428"/>
    <cellStyle name="Percent 3 9 26 3" xfId="19429"/>
    <cellStyle name="Percent 3 9 27" xfId="19430"/>
    <cellStyle name="Percent 3 9 3" xfId="19431"/>
    <cellStyle name="Percent 3 9 3 10" xfId="19432"/>
    <cellStyle name="Percent 3 9 3 10 2" xfId="19433"/>
    <cellStyle name="Percent 3 9 3 10 3" xfId="19434"/>
    <cellStyle name="Percent 3 9 3 11" xfId="19435"/>
    <cellStyle name="Percent 3 9 3 11 2" xfId="19436"/>
    <cellStyle name="Percent 3 9 3 11 3" xfId="19437"/>
    <cellStyle name="Percent 3 9 3 12" xfId="19438"/>
    <cellStyle name="Percent 3 9 3 12 2" xfId="19439"/>
    <cellStyle name="Percent 3 9 3 12 3" xfId="19440"/>
    <cellStyle name="Percent 3 9 3 13" xfId="19441"/>
    <cellStyle name="Percent 3 9 3 2" xfId="19442"/>
    <cellStyle name="Percent 3 9 3 2 2" xfId="19443"/>
    <cellStyle name="Percent 3 9 3 2 2 2" xfId="19444"/>
    <cellStyle name="Percent 3 9 3 2 2 2 2" xfId="19445"/>
    <cellStyle name="Percent 3 9 3 2 2 2 3" xfId="19446"/>
    <cellStyle name="Percent 3 9 3 2 2 3" xfId="19447"/>
    <cellStyle name="Percent 3 9 3 2 2 4" xfId="19448"/>
    <cellStyle name="Percent 3 9 3 2 3" xfId="19449"/>
    <cellStyle name="Percent 3 9 3 2 3 2" xfId="19450"/>
    <cellStyle name="Percent 3 9 3 2 3 2 2" xfId="19451"/>
    <cellStyle name="Percent 3 9 3 2 3 2 3" xfId="19452"/>
    <cellStyle name="Percent 3 9 3 2 3 3" xfId="19453"/>
    <cellStyle name="Percent 3 9 3 2 3 4" xfId="19454"/>
    <cellStyle name="Percent 3 9 3 2 4" xfId="19455"/>
    <cellStyle name="Percent 3 9 3 2 4 2" xfId="19456"/>
    <cellStyle name="Percent 3 9 3 2 4 3" xfId="19457"/>
    <cellStyle name="Percent 3 9 3 2 5" xfId="19458"/>
    <cellStyle name="Percent 3 9 3 2 5 2" xfId="19459"/>
    <cellStyle name="Percent 3 9 3 2 5 3" xfId="19460"/>
    <cellStyle name="Percent 3 9 3 2 6" xfId="19461"/>
    <cellStyle name="Percent 3 9 3 2 7" xfId="19462"/>
    <cellStyle name="Percent 3 9 3 3" xfId="19463"/>
    <cellStyle name="Percent 3 9 3 3 2" xfId="19464"/>
    <cellStyle name="Percent 3 9 3 3 2 2" xfId="19465"/>
    <cellStyle name="Percent 3 9 3 3 2 2 2" xfId="19466"/>
    <cellStyle name="Percent 3 9 3 3 2 2 3" xfId="19467"/>
    <cellStyle name="Percent 3 9 3 3 2 3" xfId="19468"/>
    <cellStyle name="Percent 3 9 3 3 2 4" xfId="19469"/>
    <cellStyle name="Percent 3 9 3 3 3" xfId="19470"/>
    <cellStyle name="Percent 3 9 3 3 3 2" xfId="19471"/>
    <cellStyle name="Percent 3 9 3 3 3 2 2" xfId="19472"/>
    <cellStyle name="Percent 3 9 3 3 3 2 3" xfId="19473"/>
    <cellStyle name="Percent 3 9 3 3 3 3" xfId="19474"/>
    <cellStyle name="Percent 3 9 3 3 3 4" xfId="19475"/>
    <cellStyle name="Percent 3 9 3 3 4" xfId="19476"/>
    <cellStyle name="Percent 3 9 3 3 4 2" xfId="19477"/>
    <cellStyle name="Percent 3 9 3 3 4 3" xfId="19478"/>
    <cellStyle name="Percent 3 9 3 3 5" xfId="19479"/>
    <cellStyle name="Percent 3 9 3 3 6" xfId="19480"/>
    <cellStyle name="Percent 3 9 3 4" xfId="19481"/>
    <cellStyle name="Percent 3 9 3 4 2" xfId="19482"/>
    <cellStyle name="Percent 3 9 3 4 2 2" xfId="19483"/>
    <cellStyle name="Percent 3 9 3 4 2 2 2" xfId="19484"/>
    <cellStyle name="Percent 3 9 3 4 2 2 3" xfId="19485"/>
    <cellStyle name="Percent 3 9 3 4 2 3" xfId="19486"/>
    <cellStyle name="Percent 3 9 3 4 2 4" xfId="19487"/>
    <cellStyle name="Percent 3 9 3 4 3" xfId="19488"/>
    <cellStyle name="Percent 3 9 3 4 3 2" xfId="19489"/>
    <cellStyle name="Percent 3 9 3 4 3 2 2" xfId="19490"/>
    <cellStyle name="Percent 3 9 3 4 3 2 3" xfId="19491"/>
    <cellStyle name="Percent 3 9 3 4 3 3" xfId="19492"/>
    <cellStyle name="Percent 3 9 3 4 3 4" xfId="19493"/>
    <cellStyle name="Percent 3 9 3 4 4" xfId="19494"/>
    <cellStyle name="Percent 3 9 3 4 4 2" xfId="19495"/>
    <cellStyle name="Percent 3 9 3 4 4 3" xfId="19496"/>
    <cellStyle name="Percent 3 9 3 4 5" xfId="19497"/>
    <cellStyle name="Percent 3 9 3 4 6" xfId="19498"/>
    <cellStyle name="Percent 3 9 3 5" xfId="19499"/>
    <cellStyle name="Percent 3 9 3 5 2" xfId="19500"/>
    <cellStyle name="Percent 3 9 3 5 2 2" xfId="19501"/>
    <cellStyle name="Percent 3 9 3 5 2 2 2" xfId="19502"/>
    <cellStyle name="Percent 3 9 3 5 2 2 3" xfId="19503"/>
    <cellStyle name="Percent 3 9 3 5 2 3" xfId="19504"/>
    <cellStyle name="Percent 3 9 3 5 2 4" xfId="19505"/>
    <cellStyle name="Percent 3 9 3 5 3" xfId="19506"/>
    <cellStyle name="Percent 3 9 3 5 3 2" xfId="19507"/>
    <cellStyle name="Percent 3 9 3 5 3 2 2" xfId="19508"/>
    <cellStyle name="Percent 3 9 3 5 3 2 3" xfId="19509"/>
    <cellStyle name="Percent 3 9 3 5 3 3" xfId="19510"/>
    <cellStyle name="Percent 3 9 3 5 3 4" xfId="19511"/>
    <cellStyle name="Percent 3 9 3 5 4" xfId="19512"/>
    <cellStyle name="Percent 3 9 3 5 4 2" xfId="19513"/>
    <cellStyle name="Percent 3 9 3 5 4 2 2" xfId="19514"/>
    <cellStyle name="Percent 3 9 3 5 4 2 3" xfId="19515"/>
    <cellStyle name="Percent 3 9 3 5 4 3" xfId="19516"/>
    <cellStyle name="Percent 3 9 3 5 4 4" xfId="19517"/>
    <cellStyle name="Percent 3 9 3 5 5" xfId="19518"/>
    <cellStyle name="Percent 3 9 3 5 5 2" xfId="19519"/>
    <cellStyle name="Percent 3 9 3 5 5 3" xfId="19520"/>
    <cellStyle name="Percent 3 9 3 5 6" xfId="19521"/>
    <cellStyle name="Percent 3 9 3 5 7" xfId="19522"/>
    <cellStyle name="Percent 3 9 3 6" xfId="19523"/>
    <cellStyle name="Percent 3 9 3 6 2" xfId="19524"/>
    <cellStyle name="Percent 3 9 3 6 2 2" xfId="19525"/>
    <cellStyle name="Percent 3 9 3 6 2 2 2" xfId="19526"/>
    <cellStyle name="Percent 3 9 3 6 2 2 3" xfId="19527"/>
    <cellStyle name="Percent 3 9 3 6 2 3" xfId="19528"/>
    <cellStyle name="Percent 3 9 3 6 2 4" xfId="19529"/>
    <cellStyle name="Percent 3 9 3 6 3" xfId="19530"/>
    <cellStyle name="Percent 3 9 3 6 3 2" xfId="19531"/>
    <cellStyle name="Percent 3 9 3 6 3 2 2" xfId="19532"/>
    <cellStyle name="Percent 3 9 3 6 3 2 3" xfId="19533"/>
    <cellStyle name="Percent 3 9 3 6 3 3" xfId="19534"/>
    <cellStyle name="Percent 3 9 3 6 3 4" xfId="19535"/>
    <cellStyle name="Percent 3 9 3 6 4" xfId="19536"/>
    <cellStyle name="Percent 3 9 3 6 4 2" xfId="19537"/>
    <cellStyle name="Percent 3 9 3 6 4 3" xfId="19538"/>
    <cellStyle name="Percent 3 9 3 6 5" xfId="19539"/>
    <cellStyle name="Percent 3 9 3 6 6" xfId="19540"/>
    <cellStyle name="Percent 3 9 3 7" xfId="19541"/>
    <cellStyle name="Percent 3 9 3 7 2" xfId="19542"/>
    <cellStyle name="Percent 3 9 3 7 2 2" xfId="19543"/>
    <cellStyle name="Percent 3 9 3 7 2 3" xfId="19544"/>
    <cellStyle name="Percent 3 9 3 7 3" xfId="19545"/>
    <cellStyle name="Percent 3 9 3 7 4" xfId="19546"/>
    <cellStyle name="Percent 3 9 3 8" xfId="19547"/>
    <cellStyle name="Percent 3 9 3 8 2" xfId="19548"/>
    <cellStyle name="Percent 3 9 3 8 2 2" xfId="19549"/>
    <cellStyle name="Percent 3 9 3 8 2 3" xfId="19550"/>
    <cellStyle name="Percent 3 9 3 8 3" xfId="19551"/>
    <cellStyle name="Percent 3 9 3 8 4" xfId="19552"/>
    <cellStyle name="Percent 3 9 3 9" xfId="19553"/>
    <cellStyle name="Percent 3 9 3 9 2" xfId="19554"/>
    <cellStyle name="Percent 3 9 3 9 2 2" xfId="19555"/>
    <cellStyle name="Percent 3 9 3 9 2 3" xfId="19556"/>
    <cellStyle name="Percent 3 9 3 9 3" xfId="19557"/>
    <cellStyle name="Percent 3 9 3 9 4" xfId="19558"/>
    <cellStyle name="Percent 3 9 4" xfId="19559"/>
    <cellStyle name="Percent 3 9 4 10" xfId="19560"/>
    <cellStyle name="Percent 3 9 4 10 2" xfId="19561"/>
    <cellStyle name="Percent 3 9 4 10 3" xfId="19562"/>
    <cellStyle name="Percent 3 9 4 11" xfId="19563"/>
    <cellStyle name="Percent 3 9 4 11 2" xfId="19564"/>
    <cellStyle name="Percent 3 9 4 11 3" xfId="19565"/>
    <cellStyle name="Percent 3 9 4 12" xfId="19566"/>
    <cellStyle name="Percent 3 9 4 12 2" xfId="19567"/>
    <cellStyle name="Percent 3 9 4 12 3" xfId="19568"/>
    <cellStyle name="Percent 3 9 4 13" xfId="19569"/>
    <cellStyle name="Percent 3 9 4 2" xfId="19570"/>
    <cellStyle name="Percent 3 9 4 2 2" xfId="19571"/>
    <cellStyle name="Percent 3 9 4 2 2 2" xfId="19572"/>
    <cellStyle name="Percent 3 9 4 2 2 2 2" xfId="19573"/>
    <cellStyle name="Percent 3 9 4 2 2 2 3" xfId="19574"/>
    <cellStyle name="Percent 3 9 4 2 2 3" xfId="19575"/>
    <cellStyle name="Percent 3 9 4 2 2 4" xfId="19576"/>
    <cellStyle name="Percent 3 9 4 2 3" xfId="19577"/>
    <cellStyle name="Percent 3 9 4 2 3 2" xfId="19578"/>
    <cellStyle name="Percent 3 9 4 2 3 2 2" xfId="19579"/>
    <cellStyle name="Percent 3 9 4 2 3 2 3" xfId="19580"/>
    <cellStyle name="Percent 3 9 4 2 3 3" xfId="19581"/>
    <cellStyle name="Percent 3 9 4 2 3 4" xfId="19582"/>
    <cellStyle name="Percent 3 9 4 2 4" xfId="19583"/>
    <cellStyle name="Percent 3 9 4 2 4 2" xfId="19584"/>
    <cellStyle name="Percent 3 9 4 2 4 3" xfId="19585"/>
    <cellStyle name="Percent 3 9 4 2 5" xfId="19586"/>
    <cellStyle name="Percent 3 9 4 2 5 2" xfId="19587"/>
    <cellStyle name="Percent 3 9 4 2 5 3" xfId="19588"/>
    <cellStyle name="Percent 3 9 4 2 6" xfId="19589"/>
    <cellStyle name="Percent 3 9 4 2 7" xfId="19590"/>
    <cellStyle name="Percent 3 9 4 3" xfId="19591"/>
    <cellStyle name="Percent 3 9 4 3 2" xfId="19592"/>
    <cellStyle name="Percent 3 9 4 3 2 2" xfId="19593"/>
    <cellStyle name="Percent 3 9 4 3 2 2 2" xfId="19594"/>
    <cellStyle name="Percent 3 9 4 3 2 2 3" xfId="19595"/>
    <cellStyle name="Percent 3 9 4 3 2 3" xfId="19596"/>
    <cellStyle name="Percent 3 9 4 3 2 4" xfId="19597"/>
    <cellStyle name="Percent 3 9 4 3 3" xfId="19598"/>
    <cellStyle name="Percent 3 9 4 3 3 2" xfId="19599"/>
    <cellStyle name="Percent 3 9 4 3 3 2 2" xfId="19600"/>
    <cellStyle name="Percent 3 9 4 3 3 2 3" xfId="19601"/>
    <cellStyle name="Percent 3 9 4 3 3 3" xfId="19602"/>
    <cellStyle name="Percent 3 9 4 3 3 4" xfId="19603"/>
    <cellStyle name="Percent 3 9 4 3 4" xfId="19604"/>
    <cellStyle name="Percent 3 9 4 3 4 2" xfId="19605"/>
    <cellStyle name="Percent 3 9 4 3 4 3" xfId="19606"/>
    <cellStyle name="Percent 3 9 4 3 5" xfId="19607"/>
    <cellStyle name="Percent 3 9 4 3 6" xfId="19608"/>
    <cellStyle name="Percent 3 9 4 4" xfId="19609"/>
    <cellStyle name="Percent 3 9 4 4 2" xfId="19610"/>
    <cellStyle name="Percent 3 9 4 4 2 2" xfId="19611"/>
    <cellStyle name="Percent 3 9 4 4 2 2 2" xfId="19612"/>
    <cellStyle name="Percent 3 9 4 4 2 2 3" xfId="19613"/>
    <cellStyle name="Percent 3 9 4 4 2 3" xfId="19614"/>
    <cellStyle name="Percent 3 9 4 4 2 4" xfId="19615"/>
    <cellStyle name="Percent 3 9 4 4 3" xfId="19616"/>
    <cellStyle name="Percent 3 9 4 4 3 2" xfId="19617"/>
    <cellStyle name="Percent 3 9 4 4 3 2 2" xfId="19618"/>
    <cellStyle name="Percent 3 9 4 4 3 2 3" xfId="19619"/>
    <cellStyle name="Percent 3 9 4 4 3 3" xfId="19620"/>
    <cellStyle name="Percent 3 9 4 4 3 4" xfId="19621"/>
    <cellStyle name="Percent 3 9 4 4 4" xfId="19622"/>
    <cellStyle name="Percent 3 9 4 4 4 2" xfId="19623"/>
    <cellStyle name="Percent 3 9 4 4 4 3" xfId="19624"/>
    <cellStyle name="Percent 3 9 4 4 5" xfId="19625"/>
    <cellStyle name="Percent 3 9 4 4 6" xfId="19626"/>
    <cellStyle name="Percent 3 9 4 5" xfId="19627"/>
    <cellStyle name="Percent 3 9 4 5 2" xfId="19628"/>
    <cellStyle name="Percent 3 9 4 5 2 2" xfId="19629"/>
    <cellStyle name="Percent 3 9 4 5 2 2 2" xfId="19630"/>
    <cellStyle name="Percent 3 9 4 5 2 2 3" xfId="19631"/>
    <cellStyle name="Percent 3 9 4 5 2 3" xfId="19632"/>
    <cellStyle name="Percent 3 9 4 5 2 4" xfId="19633"/>
    <cellStyle name="Percent 3 9 4 5 3" xfId="19634"/>
    <cellStyle name="Percent 3 9 4 5 3 2" xfId="19635"/>
    <cellStyle name="Percent 3 9 4 5 3 2 2" xfId="19636"/>
    <cellStyle name="Percent 3 9 4 5 3 2 3" xfId="19637"/>
    <cellStyle name="Percent 3 9 4 5 3 3" xfId="19638"/>
    <cellStyle name="Percent 3 9 4 5 3 4" xfId="19639"/>
    <cellStyle name="Percent 3 9 4 5 4" xfId="19640"/>
    <cellStyle name="Percent 3 9 4 5 4 2" xfId="19641"/>
    <cellStyle name="Percent 3 9 4 5 4 2 2" xfId="19642"/>
    <cellStyle name="Percent 3 9 4 5 4 2 3" xfId="19643"/>
    <cellStyle name="Percent 3 9 4 5 4 3" xfId="19644"/>
    <cellStyle name="Percent 3 9 4 5 4 4" xfId="19645"/>
    <cellStyle name="Percent 3 9 4 5 5" xfId="19646"/>
    <cellStyle name="Percent 3 9 4 5 5 2" xfId="19647"/>
    <cellStyle name="Percent 3 9 4 5 5 3" xfId="19648"/>
    <cellStyle name="Percent 3 9 4 5 6" xfId="19649"/>
    <cellStyle name="Percent 3 9 4 5 7" xfId="19650"/>
    <cellStyle name="Percent 3 9 4 6" xfId="19651"/>
    <cellStyle name="Percent 3 9 4 6 2" xfId="19652"/>
    <cellStyle name="Percent 3 9 4 6 2 2" xfId="19653"/>
    <cellStyle name="Percent 3 9 4 6 2 2 2" xfId="19654"/>
    <cellStyle name="Percent 3 9 4 6 2 2 3" xfId="19655"/>
    <cellStyle name="Percent 3 9 4 6 2 3" xfId="19656"/>
    <cellStyle name="Percent 3 9 4 6 2 4" xfId="19657"/>
    <cellStyle name="Percent 3 9 4 6 3" xfId="19658"/>
    <cellStyle name="Percent 3 9 4 6 3 2" xfId="19659"/>
    <cellStyle name="Percent 3 9 4 6 3 2 2" xfId="19660"/>
    <cellStyle name="Percent 3 9 4 6 3 2 3" xfId="19661"/>
    <cellStyle name="Percent 3 9 4 6 3 3" xfId="19662"/>
    <cellStyle name="Percent 3 9 4 6 3 4" xfId="19663"/>
    <cellStyle name="Percent 3 9 4 6 4" xfId="19664"/>
    <cellStyle name="Percent 3 9 4 6 4 2" xfId="19665"/>
    <cellStyle name="Percent 3 9 4 6 4 3" xfId="19666"/>
    <cellStyle name="Percent 3 9 4 6 5" xfId="19667"/>
    <cellStyle name="Percent 3 9 4 6 6" xfId="19668"/>
    <cellStyle name="Percent 3 9 4 7" xfId="19669"/>
    <cellStyle name="Percent 3 9 4 7 2" xfId="19670"/>
    <cellStyle name="Percent 3 9 4 7 2 2" xfId="19671"/>
    <cellStyle name="Percent 3 9 4 7 2 3" xfId="19672"/>
    <cellStyle name="Percent 3 9 4 7 3" xfId="19673"/>
    <cellStyle name="Percent 3 9 4 7 4" xfId="19674"/>
    <cellStyle name="Percent 3 9 4 8" xfId="19675"/>
    <cellStyle name="Percent 3 9 4 8 2" xfId="19676"/>
    <cellStyle name="Percent 3 9 4 8 2 2" xfId="19677"/>
    <cellStyle name="Percent 3 9 4 8 2 3" xfId="19678"/>
    <cellStyle name="Percent 3 9 4 8 3" xfId="19679"/>
    <cellStyle name="Percent 3 9 4 8 4" xfId="19680"/>
    <cellStyle name="Percent 3 9 4 9" xfId="19681"/>
    <cellStyle name="Percent 3 9 4 9 2" xfId="19682"/>
    <cellStyle name="Percent 3 9 4 9 2 2" xfId="19683"/>
    <cellStyle name="Percent 3 9 4 9 2 3" xfId="19684"/>
    <cellStyle name="Percent 3 9 4 9 3" xfId="19685"/>
    <cellStyle name="Percent 3 9 4 9 4" xfId="19686"/>
    <cellStyle name="Percent 3 9 5" xfId="19687"/>
    <cellStyle name="Percent 3 9 5 10" xfId="19688"/>
    <cellStyle name="Percent 3 9 5 10 2" xfId="19689"/>
    <cellStyle name="Percent 3 9 5 10 3" xfId="19690"/>
    <cellStyle name="Percent 3 9 5 11" xfId="19691"/>
    <cellStyle name="Percent 3 9 5 11 2" xfId="19692"/>
    <cellStyle name="Percent 3 9 5 11 3" xfId="19693"/>
    <cellStyle name="Percent 3 9 5 12" xfId="19694"/>
    <cellStyle name="Percent 3 9 5 12 2" xfId="19695"/>
    <cellStyle name="Percent 3 9 5 12 3" xfId="19696"/>
    <cellStyle name="Percent 3 9 5 13" xfId="19697"/>
    <cellStyle name="Percent 3 9 5 2" xfId="19698"/>
    <cellStyle name="Percent 3 9 5 2 2" xfId="19699"/>
    <cellStyle name="Percent 3 9 5 2 2 2" xfId="19700"/>
    <cellStyle name="Percent 3 9 5 2 2 2 2" xfId="19701"/>
    <cellStyle name="Percent 3 9 5 2 2 2 3" xfId="19702"/>
    <cellStyle name="Percent 3 9 5 2 2 3" xfId="19703"/>
    <cellStyle name="Percent 3 9 5 2 2 4" xfId="19704"/>
    <cellStyle name="Percent 3 9 5 2 3" xfId="19705"/>
    <cellStyle name="Percent 3 9 5 2 3 2" xfId="19706"/>
    <cellStyle name="Percent 3 9 5 2 3 2 2" xfId="19707"/>
    <cellStyle name="Percent 3 9 5 2 3 2 3" xfId="19708"/>
    <cellStyle name="Percent 3 9 5 2 3 3" xfId="19709"/>
    <cellStyle name="Percent 3 9 5 2 3 4" xfId="19710"/>
    <cellStyle name="Percent 3 9 5 2 4" xfId="19711"/>
    <cellStyle name="Percent 3 9 5 2 4 2" xfId="19712"/>
    <cellStyle name="Percent 3 9 5 2 4 3" xfId="19713"/>
    <cellStyle name="Percent 3 9 5 2 5" xfId="19714"/>
    <cellStyle name="Percent 3 9 5 2 5 2" xfId="19715"/>
    <cellStyle name="Percent 3 9 5 2 5 3" xfId="19716"/>
    <cellStyle name="Percent 3 9 5 2 6" xfId="19717"/>
    <cellStyle name="Percent 3 9 5 2 7" xfId="19718"/>
    <cellStyle name="Percent 3 9 5 3" xfId="19719"/>
    <cellStyle name="Percent 3 9 5 3 2" xfId="19720"/>
    <cellStyle name="Percent 3 9 5 3 2 2" xfId="19721"/>
    <cellStyle name="Percent 3 9 5 3 2 2 2" xfId="19722"/>
    <cellStyle name="Percent 3 9 5 3 2 2 3" xfId="19723"/>
    <cellStyle name="Percent 3 9 5 3 2 3" xfId="19724"/>
    <cellStyle name="Percent 3 9 5 3 2 4" xfId="19725"/>
    <cellStyle name="Percent 3 9 5 3 3" xfId="19726"/>
    <cellStyle name="Percent 3 9 5 3 3 2" xfId="19727"/>
    <cellStyle name="Percent 3 9 5 3 3 2 2" xfId="19728"/>
    <cellStyle name="Percent 3 9 5 3 3 2 3" xfId="19729"/>
    <cellStyle name="Percent 3 9 5 3 3 3" xfId="19730"/>
    <cellStyle name="Percent 3 9 5 3 3 4" xfId="19731"/>
    <cellStyle name="Percent 3 9 5 3 4" xfId="19732"/>
    <cellStyle name="Percent 3 9 5 3 4 2" xfId="19733"/>
    <cellStyle name="Percent 3 9 5 3 4 3" xfId="19734"/>
    <cellStyle name="Percent 3 9 5 3 5" xfId="19735"/>
    <cellStyle name="Percent 3 9 5 3 6" xfId="19736"/>
    <cellStyle name="Percent 3 9 5 4" xfId="19737"/>
    <cellStyle name="Percent 3 9 5 4 2" xfId="19738"/>
    <cellStyle name="Percent 3 9 5 4 2 2" xfId="19739"/>
    <cellStyle name="Percent 3 9 5 4 2 2 2" xfId="19740"/>
    <cellStyle name="Percent 3 9 5 4 2 2 3" xfId="19741"/>
    <cellStyle name="Percent 3 9 5 4 2 3" xfId="19742"/>
    <cellStyle name="Percent 3 9 5 4 2 4" xfId="19743"/>
    <cellStyle name="Percent 3 9 5 4 3" xfId="19744"/>
    <cellStyle name="Percent 3 9 5 4 3 2" xfId="19745"/>
    <cellStyle name="Percent 3 9 5 4 3 2 2" xfId="19746"/>
    <cellStyle name="Percent 3 9 5 4 3 2 3" xfId="19747"/>
    <cellStyle name="Percent 3 9 5 4 3 3" xfId="19748"/>
    <cellStyle name="Percent 3 9 5 4 3 4" xfId="19749"/>
    <cellStyle name="Percent 3 9 5 4 4" xfId="19750"/>
    <cellStyle name="Percent 3 9 5 4 4 2" xfId="19751"/>
    <cellStyle name="Percent 3 9 5 4 4 3" xfId="19752"/>
    <cellStyle name="Percent 3 9 5 4 5" xfId="19753"/>
    <cellStyle name="Percent 3 9 5 4 6" xfId="19754"/>
    <cellStyle name="Percent 3 9 5 5" xfId="19755"/>
    <cellStyle name="Percent 3 9 5 5 2" xfId="19756"/>
    <cellStyle name="Percent 3 9 5 5 2 2" xfId="19757"/>
    <cellStyle name="Percent 3 9 5 5 2 2 2" xfId="19758"/>
    <cellStyle name="Percent 3 9 5 5 2 2 3" xfId="19759"/>
    <cellStyle name="Percent 3 9 5 5 2 3" xfId="19760"/>
    <cellStyle name="Percent 3 9 5 5 2 4" xfId="19761"/>
    <cellStyle name="Percent 3 9 5 5 3" xfId="19762"/>
    <cellStyle name="Percent 3 9 5 5 3 2" xfId="19763"/>
    <cellStyle name="Percent 3 9 5 5 3 2 2" xfId="19764"/>
    <cellStyle name="Percent 3 9 5 5 3 2 3" xfId="19765"/>
    <cellStyle name="Percent 3 9 5 5 3 3" xfId="19766"/>
    <cellStyle name="Percent 3 9 5 5 3 4" xfId="19767"/>
    <cellStyle name="Percent 3 9 5 5 4" xfId="19768"/>
    <cellStyle name="Percent 3 9 5 5 4 2" xfId="19769"/>
    <cellStyle name="Percent 3 9 5 5 4 2 2" xfId="19770"/>
    <cellStyle name="Percent 3 9 5 5 4 2 3" xfId="19771"/>
    <cellStyle name="Percent 3 9 5 5 4 3" xfId="19772"/>
    <cellStyle name="Percent 3 9 5 5 4 4" xfId="19773"/>
    <cellStyle name="Percent 3 9 5 5 5" xfId="19774"/>
    <cellStyle name="Percent 3 9 5 5 5 2" xfId="19775"/>
    <cellStyle name="Percent 3 9 5 5 5 3" xfId="19776"/>
    <cellStyle name="Percent 3 9 5 5 6" xfId="19777"/>
    <cellStyle name="Percent 3 9 5 5 7" xfId="19778"/>
    <cellStyle name="Percent 3 9 5 6" xfId="19779"/>
    <cellStyle name="Percent 3 9 5 6 2" xfId="19780"/>
    <cellStyle name="Percent 3 9 5 6 2 2" xfId="19781"/>
    <cellStyle name="Percent 3 9 5 6 2 2 2" xfId="19782"/>
    <cellStyle name="Percent 3 9 5 6 2 2 3" xfId="19783"/>
    <cellStyle name="Percent 3 9 5 6 2 3" xfId="19784"/>
    <cellStyle name="Percent 3 9 5 6 2 4" xfId="19785"/>
    <cellStyle name="Percent 3 9 5 6 3" xfId="19786"/>
    <cellStyle name="Percent 3 9 5 6 3 2" xfId="19787"/>
    <cellStyle name="Percent 3 9 5 6 3 2 2" xfId="19788"/>
    <cellStyle name="Percent 3 9 5 6 3 2 3" xfId="19789"/>
    <cellStyle name="Percent 3 9 5 6 3 3" xfId="19790"/>
    <cellStyle name="Percent 3 9 5 6 3 4" xfId="19791"/>
    <cellStyle name="Percent 3 9 5 6 4" xfId="19792"/>
    <cellStyle name="Percent 3 9 5 6 4 2" xfId="19793"/>
    <cellStyle name="Percent 3 9 5 6 4 3" xfId="19794"/>
    <cellStyle name="Percent 3 9 5 6 5" xfId="19795"/>
    <cellStyle name="Percent 3 9 5 6 6" xfId="19796"/>
    <cellStyle name="Percent 3 9 5 7" xfId="19797"/>
    <cellStyle name="Percent 3 9 5 7 2" xfId="19798"/>
    <cellStyle name="Percent 3 9 5 7 2 2" xfId="19799"/>
    <cellStyle name="Percent 3 9 5 7 2 3" xfId="19800"/>
    <cellStyle name="Percent 3 9 5 7 3" xfId="19801"/>
    <cellStyle name="Percent 3 9 5 7 4" xfId="19802"/>
    <cellStyle name="Percent 3 9 5 8" xfId="19803"/>
    <cellStyle name="Percent 3 9 5 8 2" xfId="19804"/>
    <cellStyle name="Percent 3 9 5 8 2 2" xfId="19805"/>
    <cellStyle name="Percent 3 9 5 8 2 3" xfId="19806"/>
    <cellStyle name="Percent 3 9 5 8 3" xfId="19807"/>
    <cellStyle name="Percent 3 9 5 8 4" xfId="19808"/>
    <cellStyle name="Percent 3 9 5 9" xfId="19809"/>
    <cellStyle name="Percent 3 9 5 9 2" xfId="19810"/>
    <cellStyle name="Percent 3 9 5 9 2 2" xfId="19811"/>
    <cellStyle name="Percent 3 9 5 9 2 3" xfId="19812"/>
    <cellStyle name="Percent 3 9 5 9 3" xfId="19813"/>
    <cellStyle name="Percent 3 9 5 9 4" xfId="19814"/>
    <cellStyle name="Percent 3 9 6" xfId="19815"/>
    <cellStyle name="Percent 3 9 6 10" xfId="19816"/>
    <cellStyle name="Percent 3 9 6 10 2" xfId="19817"/>
    <cellStyle name="Percent 3 9 6 10 3" xfId="19818"/>
    <cellStyle name="Percent 3 9 6 11" xfId="19819"/>
    <cellStyle name="Percent 3 9 6 11 2" xfId="19820"/>
    <cellStyle name="Percent 3 9 6 11 3" xfId="19821"/>
    <cellStyle name="Percent 3 9 6 12" xfId="19822"/>
    <cellStyle name="Percent 3 9 6 12 2" xfId="19823"/>
    <cellStyle name="Percent 3 9 6 12 3" xfId="19824"/>
    <cellStyle name="Percent 3 9 6 13" xfId="19825"/>
    <cellStyle name="Percent 3 9 6 2" xfId="19826"/>
    <cellStyle name="Percent 3 9 6 2 2" xfId="19827"/>
    <cellStyle name="Percent 3 9 6 2 2 2" xfId="19828"/>
    <cellStyle name="Percent 3 9 6 2 2 2 2" xfId="19829"/>
    <cellStyle name="Percent 3 9 6 2 2 2 3" xfId="19830"/>
    <cellStyle name="Percent 3 9 6 2 2 3" xfId="19831"/>
    <cellStyle name="Percent 3 9 6 2 2 4" xfId="19832"/>
    <cellStyle name="Percent 3 9 6 2 3" xfId="19833"/>
    <cellStyle name="Percent 3 9 6 2 3 2" xfId="19834"/>
    <cellStyle name="Percent 3 9 6 2 3 2 2" xfId="19835"/>
    <cellStyle name="Percent 3 9 6 2 3 2 3" xfId="19836"/>
    <cellStyle name="Percent 3 9 6 2 3 3" xfId="19837"/>
    <cellStyle name="Percent 3 9 6 2 3 4" xfId="19838"/>
    <cellStyle name="Percent 3 9 6 2 4" xfId="19839"/>
    <cellStyle name="Percent 3 9 6 2 4 2" xfId="19840"/>
    <cellStyle name="Percent 3 9 6 2 4 3" xfId="19841"/>
    <cellStyle name="Percent 3 9 6 2 5" xfId="19842"/>
    <cellStyle name="Percent 3 9 6 2 5 2" xfId="19843"/>
    <cellStyle name="Percent 3 9 6 2 5 3" xfId="19844"/>
    <cellStyle name="Percent 3 9 6 2 6" xfId="19845"/>
    <cellStyle name="Percent 3 9 6 2 7" xfId="19846"/>
    <cellStyle name="Percent 3 9 6 3" xfId="19847"/>
    <cellStyle name="Percent 3 9 6 3 2" xfId="19848"/>
    <cellStyle name="Percent 3 9 6 3 2 2" xfId="19849"/>
    <cellStyle name="Percent 3 9 6 3 2 2 2" xfId="19850"/>
    <cellStyle name="Percent 3 9 6 3 2 2 3" xfId="19851"/>
    <cellStyle name="Percent 3 9 6 3 2 3" xfId="19852"/>
    <cellStyle name="Percent 3 9 6 3 2 4" xfId="19853"/>
    <cellStyle name="Percent 3 9 6 3 3" xfId="19854"/>
    <cellStyle name="Percent 3 9 6 3 3 2" xfId="19855"/>
    <cellStyle name="Percent 3 9 6 3 3 2 2" xfId="19856"/>
    <cellStyle name="Percent 3 9 6 3 3 2 3" xfId="19857"/>
    <cellStyle name="Percent 3 9 6 3 3 3" xfId="19858"/>
    <cellStyle name="Percent 3 9 6 3 3 4" xfId="19859"/>
    <cellStyle name="Percent 3 9 6 3 4" xfId="19860"/>
    <cellStyle name="Percent 3 9 6 3 4 2" xfId="19861"/>
    <cellStyle name="Percent 3 9 6 3 4 3" xfId="19862"/>
    <cellStyle name="Percent 3 9 6 3 5" xfId="19863"/>
    <cellStyle name="Percent 3 9 6 3 6" xfId="19864"/>
    <cellStyle name="Percent 3 9 6 4" xfId="19865"/>
    <cellStyle name="Percent 3 9 6 4 2" xfId="19866"/>
    <cellStyle name="Percent 3 9 6 4 2 2" xfId="19867"/>
    <cellStyle name="Percent 3 9 6 4 2 2 2" xfId="19868"/>
    <cellStyle name="Percent 3 9 6 4 2 2 3" xfId="19869"/>
    <cellStyle name="Percent 3 9 6 4 2 3" xfId="19870"/>
    <cellStyle name="Percent 3 9 6 4 2 4" xfId="19871"/>
    <cellStyle name="Percent 3 9 6 4 3" xfId="19872"/>
    <cellStyle name="Percent 3 9 6 4 3 2" xfId="19873"/>
    <cellStyle name="Percent 3 9 6 4 3 2 2" xfId="19874"/>
    <cellStyle name="Percent 3 9 6 4 3 2 3" xfId="19875"/>
    <cellStyle name="Percent 3 9 6 4 3 3" xfId="19876"/>
    <cellStyle name="Percent 3 9 6 4 3 4" xfId="19877"/>
    <cellStyle name="Percent 3 9 6 4 4" xfId="19878"/>
    <cellStyle name="Percent 3 9 6 4 4 2" xfId="19879"/>
    <cellStyle name="Percent 3 9 6 4 4 3" xfId="19880"/>
    <cellStyle name="Percent 3 9 6 4 5" xfId="19881"/>
    <cellStyle name="Percent 3 9 6 4 6" xfId="19882"/>
    <cellStyle name="Percent 3 9 6 5" xfId="19883"/>
    <cellStyle name="Percent 3 9 6 5 2" xfId="19884"/>
    <cellStyle name="Percent 3 9 6 5 2 2" xfId="19885"/>
    <cellStyle name="Percent 3 9 6 5 2 2 2" xfId="19886"/>
    <cellStyle name="Percent 3 9 6 5 2 2 3" xfId="19887"/>
    <cellStyle name="Percent 3 9 6 5 2 3" xfId="19888"/>
    <cellStyle name="Percent 3 9 6 5 2 4" xfId="19889"/>
    <cellStyle name="Percent 3 9 6 5 3" xfId="19890"/>
    <cellStyle name="Percent 3 9 6 5 3 2" xfId="19891"/>
    <cellStyle name="Percent 3 9 6 5 3 2 2" xfId="19892"/>
    <cellStyle name="Percent 3 9 6 5 3 2 3" xfId="19893"/>
    <cellStyle name="Percent 3 9 6 5 3 3" xfId="19894"/>
    <cellStyle name="Percent 3 9 6 5 3 4" xfId="19895"/>
    <cellStyle name="Percent 3 9 6 5 4" xfId="19896"/>
    <cellStyle name="Percent 3 9 6 5 4 2" xfId="19897"/>
    <cellStyle name="Percent 3 9 6 5 4 2 2" xfId="19898"/>
    <cellStyle name="Percent 3 9 6 5 4 2 3" xfId="19899"/>
    <cellStyle name="Percent 3 9 6 5 4 3" xfId="19900"/>
    <cellStyle name="Percent 3 9 6 5 4 4" xfId="19901"/>
    <cellStyle name="Percent 3 9 6 5 5" xfId="19902"/>
    <cellStyle name="Percent 3 9 6 5 5 2" xfId="19903"/>
    <cellStyle name="Percent 3 9 6 5 5 3" xfId="19904"/>
    <cellStyle name="Percent 3 9 6 5 6" xfId="19905"/>
    <cellStyle name="Percent 3 9 6 5 7" xfId="19906"/>
    <cellStyle name="Percent 3 9 6 6" xfId="19907"/>
    <cellStyle name="Percent 3 9 6 6 2" xfId="19908"/>
    <cellStyle name="Percent 3 9 6 6 2 2" xfId="19909"/>
    <cellStyle name="Percent 3 9 6 6 2 2 2" xfId="19910"/>
    <cellStyle name="Percent 3 9 6 6 2 2 3" xfId="19911"/>
    <cellStyle name="Percent 3 9 6 6 2 3" xfId="19912"/>
    <cellStyle name="Percent 3 9 6 6 2 4" xfId="19913"/>
    <cellStyle name="Percent 3 9 6 6 3" xfId="19914"/>
    <cellStyle name="Percent 3 9 6 6 3 2" xfId="19915"/>
    <cellStyle name="Percent 3 9 6 6 3 2 2" xfId="19916"/>
    <cellStyle name="Percent 3 9 6 6 3 2 3" xfId="19917"/>
    <cellStyle name="Percent 3 9 6 6 3 3" xfId="19918"/>
    <cellStyle name="Percent 3 9 6 6 3 4" xfId="19919"/>
    <cellStyle name="Percent 3 9 6 6 4" xfId="19920"/>
    <cellStyle name="Percent 3 9 6 6 4 2" xfId="19921"/>
    <cellStyle name="Percent 3 9 6 6 4 3" xfId="19922"/>
    <cellStyle name="Percent 3 9 6 6 5" xfId="19923"/>
    <cellStyle name="Percent 3 9 6 6 6" xfId="19924"/>
    <cellStyle name="Percent 3 9 6 7" xfId="19925"/>
    <cellStyle name="Percent 3 9 6 7 2" xfId="19926"/>
    <cellStyle name="Percent 3 9 6 7 2 2" xfId="19927"/>
    <cellStyle name="Percent 3 9 6 7 2 3" xfId="19928"/>
    <cellStyle name="Percent 3 9 6 7 3" xfId="19929"/>
    <cellStyle name="Percent 3 9 6 7 4" xfId="19930"/>
    <cellStyle name="Percent 3 9 6 8" xfId="19931"/>
    <cellStyle name="Percent 3 9 6 8 2" xfId="19932"/>
    <cellStyle name="Percent 3 9 6 8 2 2" xfId="19933"/>
    <cellStyle name="Percent 3 9 6 8 2 3" xfId="19934"/>
    <cellStyle name="Percent 3 9 6 8 3" xfId="19935"/>
    <cellStyle name="Percent 3 9 6 8 4" xfId="19936"/>
    <cellStyle name="Percent 3 9 6 9" xfId="19937"/>
    <cellStyle name="Percent 3 9 6 9 2" xfId="19938"/>
    <cellStyle name="Percent 3 9 6 9 2 2" xfId="19939"/>
    <cellStyle name="Percent 3 9 6 9 2 3" xfId="19940"/>
    <cellStyle name="Percent 3 9 6 9 3" xfId="19941"/>
    <cellStyle name="Percent 3 9 6 9 4" xfId="19942"/>
    <cellStyle name="Percent 3 9 7" xfId="19943"/>
    <cellStyle name="Percent 3 9 7 10" xfId="19944"/>
    <cellStyle name="Percent 3 9 7 10 2" xfId="19945"/>
    <cellStyle name="Percent 3 9 7 10 3" xfId="19946"/>
    <cellStyle name="Percent 3 9 7 11" xfId="19947"/>
    <cellStyle name="Percent 3 9 7 11 2" xfId="19948"/>
    <cellStyle name="Percent 3 9 7 11 3" xfId="19949"/>
    <cellStyle name="Percent 3 9 7 12" xfId="19950"/>
    <cellStyle name="Percent 3 9 7 12 2" xfId="19951"/>
    <cellStyle name="Percent 3 9 7 12 3" xfId="19952"/>
    <cellStyle name="Percent 3 9 7 13" xfId="19953"/>
    <cellStyle name="Percent 3 9 7 2" xfId="19954"/>
    <cellStyle name="Percent 3 9 7 2 2" xfId="19955"/>
    <cellStyle name="Percent 3 9 7 2 2 2" xfId="19956"/>
    <cellStyle name="Percent 3 9 7 2 2 2 2" xfId="19957"/>
    <cellStyle name="Percent 3 9 7 2 2 2 3" xfId="19958"/>
    <cellStyle name="Percent 3 9 7 2 2 3" xfId="19959"/>
    <cellStyle name="Percent 3 9 7 2 2 4" xfId="19960"/>
    <cellStyle name="Percent 3 9 7 2 3" xfId="19961"/>
    <cellStyle name="Percent 3 9 7 2 3 2" xfId="19962"/>
    <cellStyle name="Percent 3 9 7 2 3 2 2" xfId="19963"/>
    <cellStyle name="Percent 3 9 7 2 3 2 3" xfId="19964"/>
    <cellStyle name="Percent 3 9 7 2 3 3" xfId="19965"/>
    <cellStyle name="Percent 3 9 7 2 3 4" xfId="19966"/>
    <cellStyle name="Percent 3 9 7 2 4" xfId="19967"/>
    <cellStyle name="Percent 3 9 7 2 4 2" xfId="19968"/>
    <cellStyle name="Percent 3 9 7 2 4 3" xfId="19969"/>
    <cellStyle name="Percent 3 9 7 2 5" xfId="19970"/>
    <cellStyle name="Percent 3 9 7 2 5 2" xfId="19971"/>
    <cellStyle name="Percent 3 9 7 2 5 3" xfId="19972"/>
    <cellStyle name="Percent 3 9 7 2 6" xfId="19973"/>
    <cellStyle name="Percent 3 9 7 2 7" xfId="19974"/>
    <cellStyle name="Percent 3 9 7 3" xfId="19975"/>
    <cellStyle name="Percent 3 9 7 3 2" xfId="19976"/>
    <cellStyle name="Percent 3 9 7 3 2 2" xfId="19977"/>
    <cellStyle name="Percent 3 9 7 3 2 2 2" xfId="19978"/>
    <cellStyle name="Percent 3 9 7 3 2 2 3" xfId="19979"/>
    <cellStyle name="Percent 3 9 7 3 2 3" xfId="19980"/>
    <cellStyle name="Percent 3 9 7 3 2 4" xfId="19981"/>
    <cellStyle name="Percent 3 9 7 3 3" xfId="19982"/>
    <cellStyle name="Percent 3 9 7 3 3 2" xfId="19983"/>
    <cellStyle name="Percent 3 9 7 3 3 2 2" xfId="19984"/>
    <cellStyle name="Percent 3 9 7 3 3 2 3" xfId="19985"/>
    <cellStyle name="Percent 3 9 7 3 3 3" xfId="19986"/>
    <cellStyle name="Percent 3 9 7 3 3 4" xfId="19987"/>
    <cellStyle name="Percent 3 9 7 3 4" xfId="19988"/>
    <cellStyle name="Percent 3 9 7 3 4 2" xfId="19989"/>
    <cellStyle name="Percent 3 9 7 3 4 3" xfId="19990"/>
    <cellStyle name="Percent 3 9 7 3 5" xfId="19991"/>
    <cellStyle name="Percent 3 9 7 3 6" xfId="19992"/>
    <cellStyle name="Percent 3 9 7 4" xfId="19993"/>
    <cellStyle name="Percent 3 9 7 4 2" xfId="19994"/>
    <cellStyle name="Percent 3 9 7 4 2 2" xfId="19995"/>
    <cellStyle name="Percent 3 9 7 4 2 2 2" xfId="19996"/>
    <cellStyle name="Percent 3 9 7 4 2 2 3" xfId="19997"/>
    <cellStyle name="Percent 3 9 7 4 2 3" xfId="19998"/>
    <cellStyle name="Percent 3 9 7 4 2 4" xfId="19999"/>
    <cellStyle name="Percent 3 9 7 4 3" xfId="20000"/>
    <cellStyle name="Percent 3 9 7 4 3 2" xfId="20001"/>
    <cellStyle name="Percent 3 9 7 4 3 2 2" xfId="20002"/>
    <cellStyle name="Percent 3 9 7 4 3 2 3" xfId="20003"/>
    <cellStyle name="Percent 3 9 7 4 3 3" xfId="20004"/>
    <cellStyle name="Percent 3 9 7 4 3 4" xfId="20005"/>
    <cellStyle name="Percent 3 9 7 4 4" xfId="20006"/>
    <cellStyle name="Percent 3 9 7 4 4 2" xfId="20007"/>
    <cellStyle name="Percent 3 9 7 4 4 3" xfId="20008"/>
    <cellStyle name="Percent 3 9 7 4 5" xfId="20009"/>
    <cellStyle name="Percent 3 9 7 4 6" xfId="20010"/>
    <cellStyle name="Percent 3 9 7 5" xfId="20011"/>
    <cellStyle name="Percent 3 9 7 5 2" xfId="20012"/>
    <cellStyle name="Percent 3 9 7 5 2 2" xfId="20013"/>
    <cellStyle name="Percent 3 9 7 5 2 2 2" xfId="20014"/>
    <cellStyle name="Percent 3 9 7 5 2 2 3" xfId="20015"/>
    <cellStyle name="Percent 3 9 7 5 2 3" xfId="20016"/>
    <cellStyle name="Percent 3 9 7 5 2 4" xfId="20017"/>
    <cellStyle name="Percent 3 9 7 5 3" xfId="20018"/>
    <cellStyle name="Percent 3 9 7 5 3 2" xfId="20019"/>
    <cellStyle name="Percent 3 9 7 5 3 2 2" xfId="20020"/>
    <cellStyle name="Percent 3 9 7 5 3 2 3" xfId="20021"/>
    <cellStyle name="Percent 3 9 7 5 3 3" xfId="20022"/>
    <cellStyle name="Percent 3 9 7 5 3 4" xfId="20023"/>
    <cellStyle name="Percent 3 9 7 5 4" xfId="20024"/>
    <cellStyle name="Percent 3 9 7 5 4 2" xfId="20025"/>
    <cellStyle name="Percent 3 9 7 5 4 2 2" xfId="20026"/>
    <cellStyle name="Percent 3 9 7 5 4 2 3" xfId="20027"/>
    <cellStyle name="Percent 3 9 7 5 4 3" xfId="20028"/>
    <cellStyle name="Percent 3 9 7 5 4 4" xfId="20029"/>
    <cellStyle name="Percent 3 9 7 5 5" xfId="20030"/>
    <cellStyle name="Percent 3 9 7 5 5 2" xfId="20031"/>
    <cellStyle name="Percent 3 9 7 5 5 3" xfId="20032"/>
    <cellStyle name="Percent 3 9 7 5 6" xfId="20033"/>
    <cellStyle name="Percent 3 9 7 5 7" xfId="20034"/>
    <cellStyle name="Percent 3 9 7 6" xfId="20035"/>
    <cellStyle name="Percent 3 9 7 6 2" xfId="20036"/>
    <cellStyle name="Percent 3 9 7 6 2 2" xfId="20037"/>
    <cellStyle name="Percent 3 9 7 6 2 2 2" xfId="20038"/>
    <cellStyle name="Percent 3 9 7 6 2 2 3" xfId="20039"/>
    <cellStyle name="Percent 3 9 7 6 2 3" xfId="20040"/>
    <cellStyle name="Percent 3 9 7 6 2 4" xfId="20041"/>
    <cellStyle name="Percent 3 9 7 6 3" xfId="20042"/>
    <cellStyle name="Percent 3 9 7 6 3 2" xfId="20043"/>
    <cellStyle name="Percent 3 9 7 6 3 2 2" xfId="20044"/>
    <cellStyle name="Percent 3 9 7 6 3 2 3" xfId="20045"/>
    <cellStyle name="Percent 3 9 7 6 3 3" xfId="20046"/>
    <cellStyle name="Percent 3 9 7 6 3 4" xfId="20047"/>
    <cellStyle name="Percent 3 9 7 6 4" xfId="20048"/>
    <cellStyle name="Percent 3 9 7 6 4 2" xfId="20049"/>
    <cellStyle name="Percent 3 9 7 6 4 3" xfId="20050"/>
    <cellStyle name="Percent 3 9 7 6 5" xfId="20051"/>
    <cellStyle name="Percent 3 9 7 6 6" xfId="20052"/>
    <cellStyle name="Percent 3 9 7 7" xfId="20053"/>
    <cellStyle name="Percent 3 9 7 7 2" xfId="20054"/>
    <cellStyle name="Percent 3 9 7 7 2 2" xfId="20055"/>
    <cellStyle name="Percent 3 9 7 7 2 3" xfId="20056"/>
    <cellStyle name="Percent 3 9 7 7 3" xfId="20057"/>
    <cellStyle name="Percent 3 9 7 7 4" xfId="20058"/>
    <cellStyle name="Percent 3 9 7 8" xfId="20059"/>
    <cellStyle name="Percent 3 9 7 8 2" xfId="20060"/>
    <cellStyle name="Percent 3 9 7 8 2 2" xfId="20061"/>
    <cellStyle name="Percent 3 9 7 8 2 3" xfId="20062"/>
    <cellStyle name="Percent 3 9 7 8 3" xfId="20063"/>
    <cellStyle name="Percent 3 9 7 8 4" xfId="20064"/>
    <cellStyle name="Percent 3 9 7 9" xfId="20065"/>
    <cellStyle name="Percent 3 9 7 9 2" xfId="20066"/>
    <cellStyle name="Percent 3 9 7 9 2 2" xfId="20067"/>
    <cellStyle name="Percent 3 9 7 9 2 3" xfId="20068"/>
    <cellStyle name="Percent 3 9 7 9 3" xfId="20069"/>
    <cellStyle name="Percent 3 9 7 9 4" xfId="20070"/>
    <cellStyle name="Percent 3 9 8" xfId="20071"/>
    <cellStyle name="Percent 3 9 8 10" xfId="20072"/>
    <cellStyle name="Percent 3 9 8 10 2" xfId="20073"/>
    <cellStyle name="Percent 3 9 8 10 3" xfId="20074"/>
    <cellStyle name="Percent 3 9 8 11" xfId="20075"/>
    <cellStyle name="Percent 3 9 8 11 2" xfId="20076"/>
    <cellStyle name="Percent 3 9 8 11 3" xfId="20077"/>
    <cellStyle name="Percent 3 9 8 12" xfId="20078"/>
    <cellStyle name="Percent 3 9 8 12 2" xfId="20079"/>
    <cellStyle name="Percent 3 9 8 12 3" xfId="20080"/>
    <cellStyle name="Percent 3 9 8 13" xfId="20081"/>
    <cellStyle name="Percent 3 9 8 2" xfId="20082"/>
    <cellStyle name="Percent 3 9 8 2 2" xfId="20083"/>
    <cellStyle name="Percent 3 9 8 2 2 2" xfId="20084"/>
    <cellStyle name="Percent 3 9 8 2 2 2 2" xfId="20085"/>
    <cellStyle name="Percent 3 9 8 2 2 2 3" xfId="20086"/>
    <cellStyle name="Percent 3 9 8 2 2 3" xfId="20087"/>
    <cellStyle name="Percent 3 9 8 2 2 4" xfId="20088"/>
    <cellStyle name="Percent 3 9 8 2 3" xfId="20089"/>
    <cellStyle name="Percent 3 9 8 2 3 2" xfId="20090"/>
    <cellStyle name="Percent 3 9 8 2 3 2 2" xfId="20091"/>
    <cellStyle name="Percent 3 9 8 2 3 2 3" xfId="20092"/>
    <cellStyle name="Percent 3 9 8 2 3 3" xfId="20093"/>
    <cellStyle name="Percent 3 9 8 2 3 4" xfId="20094"/>
    <cellStyle name="Percent 3 9 8 2 4" xfId="20095"/>
    <cellStyle name="Percent 3 9 8 2 4 2" xfId="20096"/>
    <cellStyle name="Percent 3 9 8 2 4 3" xfId="20097"/>
    <cellStyle name="Percent 3 9 8 2 5" xfId="20098"/>
    <cellStyle name="Percent 3 9 8 2 5 2" xfId="20099"/>
    <cellStyle name="Percent 3 9 8 2 5 3" xfId="20100"/>
    <cellStyle name="Percent 3 9 8 2 6" xfId="20101"/>
    <cellStyle name="Percent 3 9 8 2 7" xfId="20102"/>
    <cellStyle name="Percent 3 9 8 3" xfId="20103"/>
    <cellStyle name="Percent 3 9 8 3 2" xfId="20104"/>
    <cellStyle name="Percent 3 9 8 3 2 2" xfId="20105"/>
    <cellStyle name="Percent 3 9 8 3 2 2 2" xfId="20106"/>
    <cellStyle name="Percent 3 9 8 3 2 2 3" xfId="20107"/>
    <cellStyle name="Percent 3 9 8 3 2 3" xfId="20108"/>
    <cellStyle name="Percent 3 9 8 3 2 4" xfId="20109"/>
    <cellStyle name="Percent 3 9 8 3 3" xfId="20110"/>
    <cellStyle name="Percent 3 9 8 3 3 2" xfId="20111"/>
    <cellStyle name="Percent 3 9 8 3 3 2 2" xfId="20112"/>
    <cellStyle name="Percent 3 9 8 3 3 2 3" xfId="20113"/>
    <cellStyle name="Percent 3 9 8 3 3 3" xfId="20114"/>
    <cellStyle name="Percent 3 9 8 3 3 4" xfId="20115"/>
    <cellStyle name="Percent 3 9 8 3 4" xfId="20116"/>
    <cellStyle name="Percent 3 9 8 3 4 2" xfId="20117"/>
    <cellStyle name="Percent 3 9 8 3 4 3" xfId="20118"/>
    <cellStyle name="Percent 3 9 8 3 5" xfId="20119"/>
    <cellStyle name="Percent 3 9 8 3 6" xfId="20120"/>
    <cellStyle name="Percent 3 9 8 4" xfId="20121"/>
    <cellStyle name="Percent 3 9 8 4 2" xfId="20122"/>
    <cellStyle name="Percent 3 9 8 4 2 2" xfId="20123"/>
    <cellStyle name="Percent 3 9 8 4 2 2 2" xfId="20124"/>
    <cellStyle name="Percent 3 9 8 4 2 2 3" xfId="20125"/>
    <cellStyle name="Percent 3 9 8 4 2 3" xfId="20126"/>
    <cellStyle name="Percent 3 9 8 4 2 4" xfId="20127"/>
    <cellStyle name="Percent 3 9 8 4 3" xfId="20128"/>
    <cellStyle name="Percent 3 9 8 4 3 2" xfId="20129"/>
    <cellStyle name="Percent 3 9 8 4 3 2 2" xfId="20130"/>
    <cellStyle name="Percent 3 9 8 4 3 2 3" xfId="20131"/>
    <cellStyle name="Percent 3 9 8 4 3 3" xfId="20132"/>
    <cellStyle name="Percent 3 9 8 4 3 4" xfId="20133"/>
    <cellStyle name="Percent 3 9 8 4 4" xfId="20134"/>
    <cellStyle name="Percent 3 9 8 4 4 2" xfId="20135"/>
    <cellStyle name="Percent 3 9 8 4 4 3" xfId="20136"/>
    <cellStyle name="Percent 3 9 8 4 5" xfId="20137"/>
    <cellStyle name="Percent 3 9 8 4 6" xfId="20138"/>
    <cellStyle name="Percent 3 9 8 5" xfId="20139"/>
    <cellStyle name="Percent 3 9 8 5 2" xfId="20140"/>
    <cellStyle name="Percent 3 9 8 5 2 2" xfId="20141"/>
    <cellStyle name="Percent 3 9 8 5 2 2 2" xfId="20142"/>
    <cellStyle name="Percent 3 9 8 5 2 2 3" xfId="20143"/>
    <cellStyle name="Percent 3 9 8 5 2 3" xfId="20144"/>
    <cellStyle name="Percent 3 9 8 5 2 4" xfId="20145"/>
    <cellStyle name="Percent 3 9 8 5 3" xfId="20146"/>
    <cellStyle name="Percent 3 9 8 5 3 2" xfId="20147"/>
    <cellStyle name="Percent 3 9 8 5 3 2 2" xfId="20148"/>
    <cellStyle name="Percent 3 9 8 5 3 2 3" xfId="20149"/>
    <cellStyle name="Percent 3 9 8 5 3 3" xfId="20150"/>
    <cellStyle name="Percent 3 9 8 5 3 4" xfId="20151"/>
    <cellStyle name="Percent 3 9 8 5 4" xfId="20152"/>
    <cellStyle name="Percent 3 9 8 5 4 2" xfId="20153"/>
    <cellStyle name="Percent 3 9 8 5 4 2 2" xfId="20154"/>
    <cellStyle name="Percent 3 9 8 5 4 2 3" xfId="20155"/>
    <cellStyle name="Percent 3 9 8 5 4 3" xfId="20156"/>
    <cellStyle name="Percent 3 9 8 5 4 4" xfId="20157"/>
    <cellStyle name="Percent 3 9 8 5 5" xfId="20158"/>
    <cellStyle name="Percent 3 9 8 5 5 2" xfId="20159"/>
    <cellStyle name="Percent 3 9 8 5 5 3" xfId="20160"/>
    <cellStyle name="Percent 3 9 8 5 6" xfId="20161"/>
    <cellStyle name="Percent 3 9 8 5 7" xfId="20162"/>
    <cellStyle name="Percent 3 9 8 6" xfId="20163"/>
    <cellStyle name="Percent 3 9 8 6 2" xfId="20164"/>
    <cellStyle name="Percent 3 9 8 6 2 2" xfId="20165"/>
    <cellStyle name="Percent 3 9 8 6 2 2 2" xfId="20166"/>
    <cellStyle name="Percent 3 9 8 6 2 2 3" xfId="20167"/>
    <cellStyle name="Percent 3 9 8 6 2 3" xfId="20168"/>
    <cellStyle name="Percent 3 9 8 6 2 4" xfId="20169"/>
    <cellStyle name="Percent 3 9 8 6 3" xfId="20170"/>
    <cellStyle name="Percent 3 9 8 6 3 2" xfId="20171"/>
    <cellStyle name="Percent 3 9 8 6 3 2 2" xfId="20172"/>
    <cellStyle name="Percent 3 9 8 6 3 2 3" xfId="20173"/>
    <cellStyle name="Percent 3 9 8 6 3 3" xfId="20174"/>
    <cellStyle name="Percent 3 9 8 6 3 4" xfId="20175"/>
    <cellStyle name="Percent 3 9 8 6 4" xfId="20176"/>
    <cellStyle name="Percent 3 9 8 6 4 2" xfId="20177"/>
    <cellStyle name="Percent 3 9 8 6 4 3" xfId="20178"/>
    <cellStyle name="Percent 3 9 8 6 5" xfId="20179"/>
    <cellStyle name="Percent 3 9 8 6 6" xfId="20180"/>
    <cellStyle name="Percent 3 9 8 7" xfId="20181"/>
    <cellStyle name="Percent 3 9 8 7 2" xfId="20182"/>
    <cellStyle name="Percent 3 9 8 7 2 2" xfId="20183"/>
    <cellStyle name="Percent 3 9 8 7 2 3" xfId="20184"/>
    <cellStyle name="Percent 3 9 8 7 3" xfId="20185"/>
    <cellStyle name="Percent 3 9 8 7 4" xfId="20186"/>
    <cellStyle name="Percent 3 9 8 8" xfId="20187"/>
    <cellStyle name="Percent 3 9 8 8 2" xfId="20188"/>
    <cellStyle name="Percent 3 9 8 8 2 2" xfId="20189"/>
    <cellStyle name="Percent 3 9 8 8 2 3" xfId="20190"/>
    <cellStyle name="Percent 3 9 8 8 3" xfId="20191"/>
    <cellStyle name="Percent 3 9 8 8 4" xfId="20192"/>
    <cellStyle name="Percent 3 9 8 9" xfId="20193"/>
    <cellStyle name="Percent 3 9 8 9 2" xfId="20194"/>
    <cellStyle name="Percent 3 9 8 9 2 2" xfId="20195"/>
    <cellStyle name="Percent 3 9 8 9 2 3" xfId="20196"/>
    <cellStyle name="Percent 3 9 8 9 3" xfId="20197"/>
    <cellStyle name="Percent 3 9 8 9 4" xfId="20198"/>
    <cellStyle name="Percent 3 9 9" xfId="20199"/>
    <cellStyle name="Percent 3 9 9 10" xfId="20200"/>
    <cellStyle name="Percent 3 9 9 10 2" xfId="20201"/>
    <cellStyle name="Percent 3 9 9 10 3" xfId="20202"/>
    <cellStyle name="Percent 3 9 9 11" xfId="20203"/>
    <cellStyle name="Percent 3 9 9 11 2" xfId="20204"/>
    <cellStyle name="Percent 3 9 9 11 3" xfId="20205"/>
    <cellStyle name="Percent 3 9 9 12" xfId="20206"/>
    <cellStyle name="Percent 3 9 9 12 2" xfId="20207"/>
    <cellStyle name="Percent 3 9 9 12 3" xfId="20208"/>
    <cellStyle name="Percent 3 9 9 13" xfId="20209"/>
    <cellStyle name="Percent 3 9 9 2" xfId="20210"/>
    <cellStyle name="Percent 3 9 9 2 2" xfId="20211"/>
    <cellStyle name="Percent 3 9 9 2 2 2" xfId="20212"/>
    <cellStyle name="Percent 3 9 9 2 2 2 2" xfId="20213"/>
    <cellStyle name="Percent 3 9 9 2 2 2 3" xfId="20214"/>
    <cellStyle name="Percent 3 9 9 2 2 3" xfId="20215"/>
    <cellStyle name="Percent 3 9 9 2 2 4" xfId="20216"/>
    <cellStyle name="Percent 3 9 9 2 3" xfId="20217"/>
    <cellStyle name="Percent 3 9 9 2 3 2" xfId="20218"/>
    <cellStyle name="Percent 3 9 9 2 3 2 2" xfId="20219"/>
    <cellStyle name="Percent 3 9 9 2 3 2 3" xfId="20220"/>
    <cellStyle name="Percent 3 9 9 2 3 3" xfId="20221"/>
    <cellStyle name="Percent 3 9 9 2 3 4" xfId="20222"/>
    <cellStyle name="Percent 3 9 9 2 4" xfId="20223"/>
    <cellStyle name="Percent 3 9 9 2 4 2" xfId="20224"/>
    <cellStyle name="Percent 3 9 9 2 4 3" xfId="20225"/>
    <cellStyle name="Percent 3 9 9 2 5" xfId="20226"/>
    <cellStyle name="Percent 3 9 9 2 5 2" xfId="20227"/>
    <cellStyle name="Percent 3 9 9 2 5 3" xfId="20228"/>
    <cellStyle name="Percent 3 9 9 2 6" xfId="20229"/>
    <cellStyle name="Percent 3 9 9 2 7" xfId="20230"/>
    <cellStyle name="Percent 3 9 9 3" xfId="20231"/>
    <cellStyle name="Percent 3 9 9 3 2" xfId="20232"/>
    <cellStyle name="Percent 3 9 9 3 2 2" xfId="20233"/>
    <cellStyle name="Percent 3 9 9 3 2 2 2" xfId="20234"/>
    <cellStyle name="Percent 3 9 9 3 2 2 3" xfId="20235"/>
    <cellStyle name="Percent 3 9 9 3 2 3" xfId="20236"/>
    <cellStyle name="Percent 3 9 9 3 2 4" xfId="20237"/>
    <cellStyle name="Percent 3 9 9 3 3" xfId="20238"/>
    <cellStyle name="Percent 3 9 9 3 3 2" xfId="20239"/>
    <cellStyle name="Percent 3 9 9 3 3 2 2" xfId="20240"/>
    <cellStyle name="Percent 3 9 9 3 3 2 3" xfId="20241"/>
    <cellStyle name="Percent 3 9 9 3 3 3" xfId="20242"/>
    <cellStyle name="Percent 3 9 9 3 3 4" xfId="20243"/>
    <cellStyle name="Percent 3 9 9 3 4" xfId="20244"/>
    <cellStyle name="Percent 3 9 9 3 4 2" xfId="20245"/>
    <cellStyle name="Percent 3 9 9 3 4 3" xfId="20246"/>
    <cellStyle name="Percent 3 9 9 3 5" xfId="20247"/>
    <cellStyle name="Percent 3 9 9 3 6" xfId="20248"/>
    <cellStyle name="Percent 3 9 9 4" xfId="20249"/>
    <cellStyle name="Percent 3 9 9 4 2" xfId="20250"/>
    <cellStyle name="Percent 3 9 9 4 2 2" xfId="20251"/>
    <cellStyle name="Percent 3 9 9 4 2 2 2" xfId="20252"/>
    <cellStyle name="Percent 3 9 9 4 2 2 3" xfId="20253"/>
    <cellStyle name="Percent 3 9 9 4 2 3" xfId="20254"/>
    <cellStyle name="Percent 3 9 9 4 2 4" xfId="20255"/>
    <cellStyle name="Percent 3 9 9 4 3" xfId="20256"/>
    <cellStyle name="Percent 3 9 9 4 3 2" xfId="20257"/>
    <cellStyle name="Percent 3 9 9 4 3 2 2" xfId="20258"/>
    <cellStyle name="Percent 3 9 9 4 3 2 3" xfId="20259"/>
    <cellStyle name="Percent 3 9 9 4 3 3" xfId="20260"/>
    <cellStyle name="Percent 3 9 9 4 3 4" xfId="20261"/>
    <cellStyle name="Percent 3 9 9 4 4" xfId="20262"/>
    <cellStyle name="Percent 3 9 9 4 4 2" xfId="20263"/>
    <cellStyle name="Percent 3 9 9 4 4 3" xfId="20264"/>
    <cellStyle name="Percent 3 9 9 4 5" xfId="20265"/>
    <cellStyle name="Percent 3 9 9 4 6" xfId="20266"/>
    <cellStyle name="Percent 3 9 9 5" xfId="20267"/>
    <cellStyle name="Percent 3 9 9 5 2" xfId="20268"/>
    <cellStyle name="Percent 3 9 9 5 2 2" xfId="20269"/>
    <cellStyle name="Percent 3 9 9 5 2 2 2" xfId="20270"/>
    <cellStyle name="Percent 3 9 9 5 2 2 3" xfId="20271"/>
    <cellStyle name="Percent 3 9 9 5 2 3" xfId="20272"/>
    <cellStyle name="Percent 3 9 9 5 2 4" xfId="20273"/>
    <cellStyle name="Percent 3 9 9 5 3" xfId="20274"/>
    <cellStyle name="Percent 3 9 9 5 3 2" xfId="20275"/>
    <cellStyle name="Percent 3 9 9 5 3 2 2" xfId="20276"/>
    <cellStyle name="Percent 3 9 9 5 3 2 3" xfId="20277"/>
    <cellStyle name="Percent 3 9 9 5 3 3" xfId="20278"/>
    <cellStyle name="Percent 3 9 9 5 3 4" xfId="20279"/>
    <cellStyle name="Percent 3 9 9 5 4" xfId="20280"/>
    <cellStyle name="Percent 3 9 9 5 4 2" xfId="20281"/>
    <cellStyle name="Percent 3 9 9 5 4 2 2" xfId="20282"/>
    <cellStyle name="Percent 3 9 9 5 4 2 3" xfId="20283"/>
    <cellStyle name="Percent 3 9 9 5 4 3" xfId="20284"/>
    <cellStyle name="Percent 3 9 9 5 4 4" xfId="20285"/>
    <cellStyle name="Percent 3 9 9 5 5" xfId="20286"/>
    <cellStyle name="Percent 3 9 9 5 5 2" xfId="20287"/>
    <cellStyle name="Percent 3 9 9 5 5 3" xfId="20288"/>
    <cellStyle name="Percent 3 9 9 5 6" xfId="20289"/>
    <cellStyle name="Percent 3 9 9 5 7" xfId="20290"/>
    <cellStyle name="Percent 3 9 9 6" xfId="20291"/>
    <cellStyle name="Percent 3 9 9 6 2" xfId="20292"/>
    <cellStyle name="Percent 3 9 9 6 2 2" xfId="20293"/>
    <cellStyle name="Percent 3 9 9 6 2 2 2" xfId="20294"/>
    <cellStyle name="Percent 3 9 9 6 2 2 3" xfId="20295"/>
    <cellStyle name="Percent 3 9 9 6 2 3" xfId="20296"/>
    <cellStyle name="Percent 3 9 9 6 2 4" xfId="20297"/>
    <cellStyle name="Percent 3 9 9 6 3" xfId="20298"/>
    <cellStyle name="Percent 3 9 9 6 3 2" xfId="20299"/>
    <cellStyle name="Percent 3 9 9 6 3 2 2" xfId="20300"/>
    <cellStyle name="Percent 3 9 9 6 3 2 3" xfId="20301"/>
    <cellStyle name="Percent 3 9 9 6 3 3" xfId="20302"/>
    <cellStyle name="Percent 3 9 9 6 3 4" xfId="20303"/>
    <cellStyle name="Percent 3 9 9 6 4" xfId="20304"/>
    <cellStyle name="Percent 3 9 9 6 4 2" xfId="20305"/>
    <cellStyle name="Percent 3 9 9 6 4 3" xfId="20306"/>
    <cellStyle name="Percent 3 9 9 6 5" xfId="20307"/>
    <cellStyle name="Percent 3 9 9 6 6" xfId="20308"/>
    <cellStyle name="Percent 3 9 9 7" xfId="20309"/>
    <cellStyle name="Percent 3 9 9 7 2" xfId="20310"/>
    <cellStyle name="Percent 3 9 9 7 2 2" xfId="20311"/>
    <cellStyle name="Percent 3 9 9 7 2 3" xfId="20312"/>
    <cellStyle name="Percent 3 9 9 7 3" xfId="20313"/>
    <cellStyle name="Percent 3 9 9 7 4" xfId="20314"/>
    <cellStyle name="Percent 3 9 9 8" xfId="20315"/>
    <cellStyle name="Percent 3 9 9 8 2" xfId="20316"/>
    <cellStyle name="Percent 3 9 9 8 2 2" xfId="20317"/>
    <cellStyle name="Percent 3 9 9 8 2 3" xfId="20318"/>
    <cellStyle name="Percent 3 9 9 8 3" xfId="20319"/>
    <cellStyle name="Percent 3 9 9 8 4" xfId="20320"/>
    <cellStyle name="Percent 3 9 9 9" xfId="20321"/>
    <cellStyle name="Percent 3 9 9 9 2" xfId="20322"/>
    <cellStyle name="Percent 3 9 9 9 2 2" xfId="20323"/>
    <cellStyle name="Percent 3 9 9 9 2 3" xfId="20324"/>
    <cellStyle name="Percent 3 9 9 9 3" xfId="20325"/>
    <cellStyle name="Percent 3 9 9 9 4" xfId="20326"/>
    <cellStyle name="Percent 30" xfId="20327"/>
    <cellStyle name="Percent 31" xfId="20328"/>
    <cellStyle name="Percent 31 10" xfId="20329"/>
    <cellStyle name="Percent 31 10 2" xfId="20330"/>
    <cellStyle name="Percent 31 10 3" xfId="20331"/>
    <cellStyle name="Percent 31 11" xfId="20332"/>
    <cellStyle name="Percent 31 11 2" xfId="20333"/>
    <cellStyle name="Percent 31 11 3" xfId="20334"/>
    <cellStyle name="Percent 31 12" xfId="20335"/>
    <cellStyle name="Percent 31 12 2" xfId="20336"/>
    <cellStyle name="Percent 31 12 3" xfId="20337"/>
    <cellStyle name="Percent 31 13" xfId="20338"/>
    <cellStyle name="Percent 31 2" xfId="20339"/>
    <cellStyle name="Percent 31 2 2" xfId="20340"/>
    <cellStyle name="Percent 31 2 2 2" xfId="20341"/>
    <cellStyle name="Percent 31 2 2 2 2" xfId="20342"/>
    <cellStyle name="Percent 31 2 2 2 3" xfId="20343"/>
    <cellStyle name="Percent 31 2 2 3" xfId="20344"/>
    <cellStyle name="Percent 31 2 2 4" xfId="20345"/>
    <cellStyle name="Percent 31 2 3" xfId="20346"/>
    <cellStyle name="Percent 31 2 3 2" xfId="20347"/>
    <cellStyle name="Percent 31 2 3 2 2" xfId="20348"/>
    <cellStyle name="Percent 31 2 3 2 3" xfId="20349"/>
    <cellStyle name="Percent 31 2 3 3" xfId="20350"/>
    <cellStyle name="Percent 31 2 3 4" xfId="20351"/>
    <cellStyle name="Percent 31 2 4" xfId="20352"/>
    <cellStyle name="Percent 31 2 4 2" xfId="20353"/>
    <cellStyle name="Percent 31 2 4 3" xfId="20354"/>
    <cellStyle name="Percent 31 2 5" xfId="20355"/>
    <cellStyle name="Percent 31 2 5 2" xfId="20356"/>
    <cellStyle name="Percent 31 2 5 3" xfId="20357"/>
    <cellStyle name="Percent 31 2 6" xfId="20358"/>
    <cellStyle name="Percent 31 2 7" xfId="20359"/>
    <cellStyle name="Percent 31 3" xfId="20360"/>
    <cellStyle name="Percent 31 3 2" xfId="20361"/>
    <cellStyle name="Percent 31 3 2 2" xfId="20362"/>
    <cellStyle name="Percent 31 3 2 2 2" xfId="20363"/>
    <cellStyle name="Percent 31 3 2 2 3" xfId="20364"/>
    <cellStyle name="Percent 31 3 2 3" xfId="20365"/>
    <cellStyle name="Percent 31 3 2 4" xfId="20366"/>
    <cellStyle name="Percent 31 3 3" xfId="20367"/>
    <cellStyle name="Percent 31 3 3 2" xfId="20368"/>
    <cellStyle name="Percent 31 3 3 2 2" xfId="20369"/>
    <cellStyle name="Percent 31 3 3 2 3" xfId="20370"/>
    <cellStyle name="Percent 31 3 3 3" xfId="20371"/>
    <cellStyle name="Percent 31 3 3 4" xfId="20372"/>
    <cellStyle name="Percent 31 3 4" xfId="20373"/>
    <cellStyle name="Percent 31 3 4 2" xfId="20374"/>
    <cellStyle name="Percent 31 3 4 3" xfId="20375"/>
    <cellStyle name="Percent 31 3 5" xfId="20376"/>
    <cellStyle name="Percent 31 3 6" xfId="20377"/>
    <cellStyle name="Percent 31 4" xfId="20378"/>
    <cellStyle name="Percent 31 4 2" xfId="20379"/>
    <cellStyle name="Percent 31 4 2 2" xfId="20380"/>
    <cellStyle name="Percent 31 4 2 2 2" xfId="20381"/>
    <cellStyle name="Percent 31 4 2 2 3" xfId="20382"/>
    <cellStyle name="Percent 31 4 2 3" xfId="20383"/>
    <cellStyle name="Percent 31 4 2 4" xfId="20384"/>
    <cellStyle name="Percent 31 4 3" xfId="20385"/>
    <cellStyle name="Percent 31 4 3 2" xfId="20386"/>
    <cellStyle name="Percent 31 4 3 2 2" xfId="20387"/>
    <cellStyle name="Percent 31 4 3 2 3" xfId="20388"/>
    <cellStyle name="Percent 31 4 3 3" xfId="20389"/>
    <cellStyle name="Percent 31 4 3 4" xfId="20390"/>
    <cellStyle name="Percent 31 4 4" xfId="20391"/>
    <cellStyle name="Percent 31 4 4 2" xfId="20392"/>
    <cellStyle name="Percent 31 4 4 3" xfId="20393"/>
    <cellStyle name="Percent 31 4 5" xfId="20394"/>
    <cellStyle name="Percent 31 4 6" xfId="20395"/>
    <cellStyle name="Percent 31 5" xfId="20396"/>
    <cellStyle name="Percent 31 5 2" xfId="20397"/>
    <cellStyle name="Percent 31 5 2 2" xfId="20398"/>
    <cellStyle name="Percent 31 5 2 2 2" xfId="20399"/>
    <cellStyle name="Percent 31 5 2 2 3" xfId="20400"/>
    <cellStyle name="Percent 31 5 2 3" xfId="20401"/>
    <cellStyle name="Percent 31 5 2 4" xfId="20402"/>
    <cellStyle name="Percent 31 5 3" xfId="20403"/>
    <cellStyle name="Percent 31 5 3 2" xfId="20404"/>
    <cellStyle name="Percent 31 5 3 2 2" xfId="20405"/>
    <cellStyle name="Percent 31 5 3 2 3" xfId="20406"/>
    <cellStyle name="Percent 31 5 3 3" xfId="20407"/>
    <cellStyle name="Percent 31 5 3 4" xfId="20408"/>
    <cellStyle name="Percent 31 5 4" xfId="20409"/>
    <cellStyle name="Percent 31 5 4 2" xfId="20410"/>
    <cellStyle name="Percent 31 5 4 2 2" xfId="20411"/>
    <cellStyle name="Percent 31 5 4 2 3" xfId="20412"/>
    <cellStyle name="Percent 31 5 4 3" xfId="20413"/>
    <cellStyle name="Percent 31 5 4 4" xfId="20414"/>
    <cellStyle name="Percent 31 5 5" xfId="20415"/>
    <cellStyle name="Percent 31 5 5 2" xfId="20416"/>
    <cellStyle name="Percent 31 5 5 3" xfId="20417"/>
    <cellStyle name="Percent 31 5 6" xfId="20418"/>
    <cellStyle name="Percent 31 5 7" xfId="20419"/>
    <cellStyle name="Percent 31 6" xfId="20420"/>
    <cellStyle name="Percent 31 6 2" xfId="20421"/>
    <cellStyle name="Percent 31 6 2 2" xfId="20422"/>
    <cellStyle name="Percent 31 6 2 2 2" xfId="20423"/>
    <cellStyle name="Percent 31 6 2 2 3" xfId="20424"/>
    <cellStyle name="Percent 31 6 2 3" xfId="20425"/>
    <cellStyle name="Percent 31 6 2 4" xfId="20426"/>
    <cellStyle name="Percent 31 6 3" xfId="20427"/>
    <cellStyle name="Percent 31 6 3 2" xfId="20428"/>
    <cellStyle name="Percent 31 6 3 2 2" xfId="20429"/>
    <cellStyle name="Percent 31 6 3 2 3" xfId="20430"/>
    <cellStyle name="Percent 31 6 3 3" xfId="20431"/>
    <cellStyle name="Percent 31 6 3 4" xfId="20432"/>
    <cellStyle name="Percent 31 6 4" xfId="20433"/>
    <cellStyle name="Percent 31 6 4 2" xfId="20434"/>
    <cellStyle name="Percent 31 6 4 3" xfId="20435"/>
    <cellStyle name="Percent 31 6 5" xfId="20436"/>
    <cellStyle name="Percent 31 6 6" xfId="20437"/>
    <cellStyle name="Percent 31 7" xfId="20438"/>
    <cellStyle name="Percent 31 7 2" xfId="20439"/>
    <cellStyle name="Percent 31 7 2 2" xfId="20440"/>
    <cellStyle name="Percent 31 7 2 3" xfId="20441"/>
    <cellStyle name="Percent 31 7 3" xfId="20442"/>
    <cellStyle name="Percent 31 7 4" xfId="20443"/>
    <cellStyle name="Percent 31 8" xfId="20444"/>
    <cellStyle name="Percent 31 8 2" xfId="20445"/>
    <cellStyle name="Percent 31 8 2 2" xfId="20446"/>
    <cellStyle name="Percent 31 8 2 3" xfId="20447"/>
    <cellStyle name="Percent 31 8 3" xfId="20448"/>
    <cellStyle name="Percent 31 8 4" xfId="20449"/>
    <cellStyle name="Percent 31 9" xfId="20450"/>
    <cellStyle name="Percent 31 9 2" xfId="20451"/>
    <cellStyle name="Percent 31 9 2 2" xfId="20452"/>
    <cellStyle name="Percent 31 9 2 3" xfId="20453"/>
    <cellStyle name="Percent 31 9 3" xfId="20454"/>
    <cellStyle name="Percent 31 9 4" xfId="20455"/>
    <cellStyle name="Percent 32" xfId="20456"/>
    <cellStyle name="Percent 4" xfId="20457"/>
    <cellStyle name="Percent 4 10" xfId="20458"/>
    <cellStyle name="Percent 4 10 10" xfId="20459"/>
    <cellStyle name="Percent 4 10 10 2" xfId="20460"/>
    <cellStyle name="Percent 4 10 10 3" xfId="20461"/>
    <cellStyle name="Percent 4 10 11" xfId="20462"/>
    <cellStyle name="Percent 4 10 11 2" xfId="20463"/>
    <cellStyle name="Percent 4 10 11 3" xfId="20464"/>
    <cellStyle name="Percent 4 10 12" xfId="20465"/>
    <cellStyle name="Percent 4 10 12 2" xfId="20466"/>
    <cellStyle name="Percent 4 10 12 3" xfId="20467"/>
    <cellStyle name="Percent 4 10 13" xfId="20468"/>
    <cellStyle name="Percent 4 10 2" xfId="20469"/>
    <cellStyle name="Percent 4 10 2 2" xfId="20470"/>
    <cellStyle name="Percent 4 10 2 2 2" xfId="20471"/>
    <cellStyle name="Percent 4 10 2 2 2 2" xfId="20472"/>
    <cellStyle name="Percent 4 10 2 2 2 3" xfId="20473"/>
    <cellStyle name="Percent 4 10 2 2 3" xfId="20474"/>
    <cellStyle name="Percent 4 10 2 2 4" xfId="20475"/>
    <cellStyle name="Percent 4 10 2 3" xfId="20476"/>
    <cellStyle name="Percent 4 10 2 3 2" xfId="20477"/>
    <cellStyle name="Percent 4 10 2 3 2 2" xfId="20478"/>
    <cellStyle name="Percent 4 10 2 3 2 3" xfId="20479"/>
    <cellStyle name="Percent 4 10 2 3 3" xfId="20480"/>
    <cellStyle name="Percent 4 10 2 3 4" xfId="20481"/>
    <cellStyle name="Percent 4 10 2 4" xfId="20482"/>
    <cellStyle name="Percent 4 10 2 4 2" xfId="20483"/>
    <cellStyle name="Percent 4 10 2 4 3" xfId="20484"/>
    <cellStyle name="Percent 4 10 2 5" xfId="20485"/>
    <cellStyle name="Percent 4 10 2 5 2" xfId="20486"/>
    <cellStyle name="Percent 4 10 2 5 3" xfId="20487"/>
    <cellStyle name="Percent 4 10 2 6" xfId="20488"/>
    <cellStyle name="Percent 4 10 2 7" xfId="20489"/>
    <cellStyle name="Percent 4 10 3" xfId="20490"/>
    <cellStyle name="Percent 4 10 3 2" xfId="20491"/>
    <cellStyle name="Percent 4 10 3 2 2" xfId="20492"/>
    <cellStyle name="Percent 4 10 3 2 2 2" xfId="20493"/>
    <cellStyle name="Percent 4 10 3 2 2 3" xfId="20494"/>
    <cellStyle name="Percent 4 10 3 2 3" xfId="20495"/>
    <cellStyle name="Percent 4 10 3 2 4" xfId="20496"/>
    <cellStyle name="Percent 4 10 3 3" xfId="20497"/>
    <cellStyle name="Percent 4 10 3 3 2" xfId="20498"/>
    <cellStyle name="Percent 4 10 3 3 2 2" xfId="20499"/>
    <cellStyle name="Percent 4 10 3 3 2 3" xfId="20500"/>
    <cellStyle name="Percent 4 10 3 3 3" xfId="20501"/>
    <cellStyle name="Percent 4 10 3 3 4" xfId="20502"/>
    <cellStyle name="Percent 4 10 3 4" xfId="20503"/>
    <cellStyle name="Percent 4 10 3 4 2" xfId="20504"/>
    <cellStyle name="Percent 4 10 3 4 3" xfId="20505"/>
    <cellStyle name="Percent 4 10 3 5" xfId="20506"/>
    <cellStyle name="Percent 4 10 3 6" xfId="20507"/>
    <cellStyle name="Percent 4 10 4" xfId="20508"/>
    <cellStyle name="Percent 4 10 4 2" xfId="20509"/>
    <cellStyle name="Percent 4 10 4 2 2" xfId="20510"/>
    <cellStyle name="Percent 4 10 4 2 2 2" xfId="20511"/>
    <cellStyle name="Percent 4 10 4 2 2 3" xfId="20512"/>
    <cellStyle name="Percent 4 10 4 2 3" xfId="20513"/>
    <cellStyle name="Percent 4 10 4 2 4" xfId="20514"/>
    <cellStyle name="Percent 4 10 4 3" xfId="20515"/>
    <cellStyle name="Percent 4 10 4 3 2" xfId="20516"/>
    <cellStyle name="Percent 4 10 4 3 2 2" xfId="20517"/>
    <cellStyle name="Percent 4 10 4 3 2 3" xfId="20518"/>
    <cellStyle name="Percent 4 10 4 3 3" xfId="20519"/>
    <cellStyle name="Percent 4 10 4 3 4" xfId="20520"/>
    <cellStyle name="Percent 4 10 4 4" xfId="20521"/>
    <cellStyle name="Percent 4 10 4 4 2" xfId="20522"/>
    <cellStyle name="Percent 4 10 4 4 3" xfId="20523"/>
    <cellStyle name="Percent 4 10 4 5" xfId="20524"/>
    <cellStyle name="Percent 4 10 4 6" xfId="20525"/>
    <cellStyle name="Percent 4 10 5" xfId="20526"/>
    <cellStyle name="Percent 4 10 5 2" xfId="20527"/>
    <cellStyle name="Percent 4 10 5 2 2" xfId="20528"/>
    <cellStyle name="Percent 4 10 5 2 2 2" xfId="20529"/>
    <cellStyle name="Percent 4 10 5 2 2 3" xfId="20530"/>
    <cellStyle name="Percent 4 10 5 2 3" xfId="20531"/>
    <cellStyle name="Percent 4 10 5 2 4" xfId="20532"/>
    <cellStyle name="Percent 4 10 5 3" xfId="20533"/>
    <cellStyle name="Percent 4 10 5 3 2" xfId="20534"/>
    <cellStyle name="Percent 4 10 5 3 2 2" xfId="20535"/>
    <cellStyle name="Percent 4 10 5 3 2 3" xfId="20536"/>
    <cellStyle name="Percent 4 10 5 3 3" xfId="20537"/>
    <cellStyle name="Percent 4 10 5 3 4" xfId="20538"/>
    <cellStyle name="Percent 4 10 5 4" xfId="20539"/>
    <cellStyle name="Percent 4 10 5 4 2" xfId="20540"/>
    <cellStyle name="Percent 4 10 5 4 2 2" xfId="20541"/>
    <cellStyle name="Percent 4 10 5 4 2 3" xfId="20542"/>
    <cellStyle name="Percent 4 10 5 4 3" xfId="20543"/>
    <cellStyle name="Percent 4 10 5 4 4" xfId="20544"/>
    <cellStyle name="Percent 4 10 5 5" xfId="20545"/>
    <cellStyle name="Percent 4 10 5 5 2" xfId="20546"/>
    <cellStyle name="Percent 4 10 5 5 3" xfId="20547"/>
    <cellStyle name="Percent 4 10 5 6" xfId="20548"/>
    <cellStyle name="Percent 4 10 5 7" xfId="20549"/>
    <cellStyle name="Percent 4 10 6" xfId="20550"/>
    <cellStyle name="Percent 4 10 6 2" xfId="20551"/>
    <cellStyle name="Percent 4 10 6 2 2" xfId="20552"/>
    <cellStyle name="Percent 4 10 6 2 2 2" xfId="20553"/>
    <cellStyle name="Percent 4 10 6 2 2 3" xfId="20554"/>
    <cellStyle name="Percent 4 10 6 2 3" xfId="20555"/>
    <cellStyle name="Percent 4 10 6 2 4" xfId="20556"/>
    <cellStyle name="Percent 4 10 6 3" xfId="20557"/>
    <cellStyle name="Percent 4 10 6 3 2" xfId="20558"/>
    <cellStyle name="Percent 4 10 6 3 2 2" xfId="20559"/>
    <cellStyle name="Percent 4 10 6 3 2 3" xfId="20560"/>
    <cellStyle name="Percent 4 10 6 3 3" xfId="20561"/>
    <cellStyle name="Percent 4 10 6 3 4" xfId="20562"/>
    <cellStyle name="Percent 4 10 6 4" xfId="20563"/>
    <cellStyle name="Percent 4 10 6 4 2" xfId="20564"/>
    <cellStyle name="Percent 4 10 6 4 3" xfId="20565"/>
    <cellStyle name="Percent 4 10 6 5" xfId="20566"/>
    <cellStyle name="Percent 4 10 6 6" xfId="20567"/>
    <cellStyle name="Percent 4 10 7" xfId="20568"/>
    <cellStyle name="Percent 4 10 7 2" xfId="20569"/>
    <cellStyle name="Percent 4 10 7 2 2" xfId="20570"/>
    <cellStyle name="Percent 4 10 7 2 3" xfId="20571"/>
    <cellStyle name="Percent 4 10 7 3" xfId="20572"/>
    <cellStyle name="Percent 4 10 7 4" xfId="20573"/>
    <cellStyle name="Percent 4 10 8" xfId="20574"/>
    <cellStyle name="Percent 4 10 8 2" xfId="20575"/>
    <cellStyle name="Percent 4 10 8 2 2" xfId="20576"/>
    <cellStyle name="Percent 4 10 8 2 3" xfId="20577"/>
    <cellStyle name="Percent 4 10 8 3" xfId="20578"/>
    <cellStyle name="Percent 4 10 8 4" xfId="20579"/>
    <cellStyle name="Percent 4 10 9" xfId="20580"/>
    <cellStyle name="Percent 4 10 9 2" xfId="20581"/>
    <cellStyle name="Percent 4 10 9 2 2" xfId="20582"/>
    <cellStyle name="Percent 4 10 9 2 3" xfId="20583"/>
    <cellStyle name="Percent 4 10 9 3" xfId="20584"/>
    <cellStyle name="Percent 4 10 9 4" xfId="20585"/>
    <cellStyle name="Percent 4 11" xfId="20586"/>
    <cellStyle name="Percent 4 11 10" xfId="20587"/>
    <cellStyle name="Percent 4 11 10 2" xfId="20588"/>
    <cellStyle name="Percent 4 11 10 3" xfId="20589"/>
    <cellStyle name="Percent 4 11 11" xfId="20590"/>
    <cellStyle name="Percent 4 11 11 2" xfId="20591"/>
    <cellStyle name="Percent 4 11 11 3" xfId="20592"/>
    <cellStyle name="Percent 4 11 12" xfId="20593"/>
    <cellStyle name="Percent 4 11 12 2" xfId="20594"/>
    <cellStyle name="Percent 4 11 12 3" xfId="20595"/>
    <cellStyle name="Percent 4 11 13" xfId="20596"/>
    <cellStyle name="Percent 4 11 2" xfId="20597"/>
    <cellStyle name="Percent 4 11 2 2" xfId="20598"/>
    <cellStyle name="Percent 4 11 2 2 2" xfId="20599"/>
    <cellStyle name="Percent 4 11 2 2 2 2" xfId="20600"/>
    <cellStyle name="Percent 4 11 2 2 2 3" xfId="20601"/>
    <cellStyle name="Percent 4 11 2 2 3" xfId="20602"/>
    <cellStyle name="Percent 4 11 2 2 4" xfId="20603"/>
    <cellStyle name="Percent 4 11 2 3" xfId="20604"/>
    <cellStyle name="Percent 4 11 2 3 2" xfId="20605"/>
    <cellStyle name="Percent 4 11 2 3 2 2" xfId="20606"/>
    <cellStyle name="Percent 4 11 2 3 2 3" xfId="20607"/>
    <cellStyle name="Percent 4 11 2 3 3" xfId="20608"/>
    <cellStyle name="Percent 4 11 2 3 4" xfId="20609"/>
    <cellStyle name="Percent 4 11 2 4" xfId="20610"/>
    <cellStyle name="Percent 4 11 2 4 2" xfId="20611"/>
    <cellStyle name="Percent 4 11 2 4 3" xfId="20612"/>
    <cellStyle name="Percent 4 11 2 5" xfId="20613"/>
    <cellStyle name="Percent 4 11 2 5 2" xfId="20614"/>
    <cellStyle name="Percent 4 11 2 5 3" xfId="20615"/>
    <cellStyle name="Percent 4 11 2 6" xfId="20616"/>
    <cellStyle name="Percent 4 11 2 7" xfId="20617"/>
    <cellStyle name="Percent 4 11 3" xfId="20618"/>
    <cellStyle name="Percent 4 11 3 2" xfId="20619"/>
    <cellStyle name="Percent 4 11 3 2 2" xfId="20620"/>
    <cellStyle name="Percent 4 11 3 2 2 2" xfId="20621"/>
    <cellStyle name="Percent 4 11 3 2 2 3" xfId="20622"/>
    <cellStyle name="Percent 4 11 3 2 3" xfId="20623"/>
    <cellStyle name="Percent 4 11 3 2 4" xfId="20624"/>
    <cellStyle name="Percent 4 11 3 3" xfId="20625"/>
    <cellStyle name="Percent 4 11 3 3 2" xfId="20626"/>
    <cellStyle name="Percent 4 11 3 3 2 2" xfId="20627"/>
    <cellStyle name="Percent 4 11 3 3 2 3" xfId="20628"/>
    <cellStyle name="Percent 4 11 3 3 3" xfId="20629"/>
    <cellStyle name="Percent 4 11 3 3 4" xfId="20630"/>
    <cellStyle name="Percent 4 11 3 4" xfId="20631"/>
    <cellStyle name="Percent 4 11 3 4 2" xfId="20632"/>
    <cellStyle name="Percent 4 11 3 4 3" xfId="20633"/>
    <cellStyle name="Percent 4 11 3 5" xfId="20634"/>
    <cellStyle name="Percent 4 11 3 6" xfId="20635"/>
    <cellStyle name="Percent 4 11 4" xfId="20636"/>
    <cellStyle name="Percent 4 11 4 2" xfId="20637"/>
    <cellStyle name="Percent 4 11 4 2 2" xfId="20638"/>
    <cellStyle name="Percent 4 11 4 2 2 2" xfId="20639"/>
    <cellStyle name="Percent 4 11 4 2 2 3" xfId="20640"/>
    <cellStyle name="Percent 4 11 4 2 3" xfId="20641"/>
    <cellStyle name="Percent 4 11 4 2 4" xfId="20642"/>
    <cellStyle name="Percent 4 11 4 3" xfId="20643"/>
    <cellStyle name="Percent 4 11 4 3 2" xfId="20644"/>
    <cellStyle name="Percent 4 11 4 3 2 2" xfId="20645"/>
    <cellStyle name="Percent 4 11 4 3 2 3" xfId="20646"/>
    <cellStyle name="Percent 4 11 4 3 3" xfId="20647"/>
    <cellStyle name="Percent 4 11 4 3 4" xfId="20648"/>
    <cellStyle name="Percent 4 11 4 4" xfId="20649"/>
    <cellStyle name="Percent 4 11 4 4 2" xfId="20650"/>
    <cellStyle name="Percent 4 11 4 4 3" xfId="20651"/>
    <cellStyle name="Percent 4 11 4 5" xfId="20652"/>
    <cellStyle name="Percent 4 11 4 6" xfId="20653"/>
    <cellStyle name="Percent 4 11 5" xfId="20654"/>
    <cellStyle name="Percent 4 11 5 2" xfId="20655"/>
    <cellStyle name="Percent 4 11 5 2 2" xfId="20656"/>
    <cellStyle name="Percent 4 11 5 2 2 2" xfId="20657"/>
    <cellStyle name="Percent 4 11 5 2 2 3" xfId="20658"/>
    <cellStyle name="Percent 4 11 5 2 3" xfId="20659"/>
    <cellStyle name="Percent 4 11 5 2 4" xfId="20660"/>
    <cellStyle name="Percent 4 11 5 3" xfId="20661"/>
    <cellStyle name="Percent 4 11 5 3 2" xfId="20662"/>
    <cellStyle name="Percent 4 11 5 3 2 2" xfId="20663"/>
    <cellStyle name="Percent 4 11 5 3 2 3" xfId="20664"/>
    <cellStyle name="Percent 4 11 5 3 3" xfId="20665"/>
    <cellStyle name="Percent 4 11 5 3 4" xfId="20666"/>
    <cellStyle name="Percent 4 11 5 4" xfId="20667"/>
    <cellStyle name="Percent 4 11 5 4 2" xfId="20668"/>
    <cellStyle name="Percent 4 11 5 4 2 2" xfId="20669"/>
    <cellStyle name="Percent 4 11 5 4 2 3" xfId="20670"/>
    <cellStyle name="Percent 4 11 5 4 3" xfId="20671"/>
    <cellStyle name="Percent 4 11 5 4 4" xfId="20672"/>
    <cellStyle name="Percent 4 11 5 5" xfId="20673"/>
    <cellStyle name="Percent 4 11 5 5 2" xfId="20674"/>
    <cellStyle name="Percent 4 11 5 5 3" xfId="20675"/>
    <cellStyle name="Percent 4 11 5 6" xfId="20676"/>
    <cellStyle name="Percent 4 11 5 7" xfId="20677"/>
    <cellStyle name="Percent 4 11 6" xfId="20678"/>
    <cellStyle name="Percent 4 11 6 2" xfId="20679"/>
    <cellStyle name="Percent 4 11 6 2 2" xfId="20680"/>
    <cellStyle name="Percent 4 11 6 2 2 2" xfId="20681"/>
    <cellStyle name="Percent 4 11 6 2 2 3" xfId="20682"/>
    <cellStyle name="Percent 4 11 6 2 3" xfId="20683"/>
    <cellStyle name="Percent 4 11 6 2 4" xfId="20684"/>
    <cellStyle name="Percent 4 11 6 3" xfId="20685"/>
    <cellStyle name="Percent 4 11 6 3 2" xfId="20686"/>
    <cellStyle name="Percent 4 11 6 3 2 2" xfId="20687"/>
    <cellStyle name="Percent 4 11 6 3 2 3" xfId="20688"/>
    <cellStyle name="Percent 4 11 6 3 3" xfId="20689"/>
    <cellStyle name="Percent 4 11 6 3 4" xfId="20690"/>
    <cellStyle name="Percent 4 11 6 4" xfId="20691"/>
    <cellStyle name="Percent 4 11 6 4 2" xfId="20692"/>
    <cellStyle name="Percent 4 11 6 4 3" xfId="20693"/>
    <cellStyle name="Percent 4 11 6 5" xfId="20694"/>
    <cellStyle name="Percent 4 11 6 6" xfId="20695"/>
    <cellStyle name="Percent 4 11 7" xfId="20696"/>
    <cellStyle name="Percent 4 11 7 2" xfId="20697"/>
    <cellStyle name="Percent 4 11 7 2 2" xfId="20698"/>
    <cellStyle name="Percent 4 11 7 2 3" xfId="20699"/>
    <cellStyle name="Percent 4 11 7 3" xfId="20700"/>
    <cellStyle name="Percent 4 11 7 4" xfId="20701"/>
    <cellStyle name="Percent 4 11 8" xfId="20702"/>
    <cellStyle name="Percent 4 11 8 2" xfId="20703"/>
    <cellStyle name="Percent 4 11 8 2 2" xfId="20704"/>
    <cellStyle name="Percent 4 11 8 2 3" xfId="20705"/>
    <cellStyle name="Percent 4 11 8 3" xfId="20706"/>
    <cellStyle name="Percent 4 11 8 4" xfId="20707"/>
    <cellStyle name="Percent 4 11 9" xfId="20708"/>
    <cellStyle name="Percent 4 11 9 2" xfId="20709"/>
    <cellStyle name="Percent 4 11 9 2 2" xfId="20710"/>
    <cellStyle name="Percent 4 11 9 2 3" xfId="20711"/>
    <cellStyle name="Percent 4 11 9 3" xfId="20712"/>
    <cellStyle name="Percent 4 11 9 4" xfId="20713"/>
    <cellStyle name="Percent 4 12" xfId="20714"/>
    <cellStyle name="Percent 4 12 10" xfId="20715"/>
    <cellStyle name="Percent 4 12 10 2" xfId="20716"/>
    <cellStyle name="Percent 4 12 10 3" xfId="20717"/>
    <cellStyle name="Percent 4 12 11" xfId="20718"/>
    <cellStyle name="Percent 4 12 11 2" xfId="20719"/>
    <cellStyle name="Percent 4 12 11 3" xfId="20720"/>
    <cellStyle name="Percent 4 12 12" xfId="20721"/>
    <cellStyle name="Percent 4 12 12 2" xfId="20722"/>
    <cellStyle name="Percent 4 12 12 3" xfId="20723"/>
    <cellStyle name="Percent 4 12 13" xfId="20724"/>
    <cellStyle name="Percent 4 12 2" xfId="20725"/>
    <cellStyle name="Percent 4 12 2 2" xfId="20726"/>
    <cellStyle name="Percent 4 12 2 2 2" xfId="20727"/>
    <cellStyle name="Percent 4 12 2 2 2 2" xfId="20728"/>
    <cellStyle name="Percent 4 12 2 2 2 3" xfId="20729"/>
    <cellStyle name="Percent 4 12 2 2 3" xfId="20730"/>
    <cellStyle name="Percent 4 12 2 2 4" xfId="20731"/>
    <cellStyle name="Percent 4 12 2 3" xfId="20732"/>
    <cellStyle name="Percent 4 12 2 3 2" xfId="20733"/>
    <cellStyle name="Percent 4 12 2 3 2 2" xfId="20734"/>
    <cellStyle name="Percent 4 12 2 3 2 3" xfId="20735"/>
    <cellStyle name="Percent 4 12 2 3 3" xfId="20736"/>
    <cellStyle name="Percent 4 12 2 3 4" xfId="20737"/>
    <cellStyle name="Percent 4 12 2 4" xfId="20738"/>
    <cellStyle name="Percent 4 12 2 4 2" xfId="20739"/>
    <cellStyle name="Percent 4 12 2 4 3" xfId="20740"/>
    <cellStyle name="Percent 4 12 2 5" xfId="20741"/>
    <cellStyle name="Percent 4 12 2 5 2" xfId="20742"/>
    <cellStyle name="Percent 4 12 2 5 3" xfId="20743"/>
    <cellStyle name="Percent 4 12 2 6" xfId="20744"/>
    <cellStyle name="Percent 4 12 2 7" xfId="20745"/>
    <cellStyle name="Percent 4 12 3" xfId="20746"/>
    <cellStyle name="Percent 4 12 3 2" xfId="20747"/>
    <cellStyle name="Percent 4 12 3 2 2" xfId="20748"/>
    <cellStyle name="Percent 4 12 3 2 2 2" xfId="20749"/>
    <cellStyle name="Percent 4 12 3 2 2 3" xfId="20750"/>
    <cellStyle name="Percent 4 12 3 2 3" xfId="20751"/>
    <cellStyle name="Percent 4 12 3 2 4" xfId="20752"/>
    <cellStyle name="Percent 4 12 3 3" xfId="20753"/>
    <cellStyle name="Percent 4 12 3 3 2" xfId="20754"/>
    <cellStyle name="Percent 4 12 3 3 2 2" xfId="20755"/>
    <cellStyle name="Percent 4 12 3 3 2 3" xfId="20756"/>
    <cellStyle name="Percent 4 12 3 3 3" xfId="20757"/>
    <cellStyle name="Percent 4 12 3 3 4" xfId="20758"/>
    <cellStyle name="Percent 4 12 3 4" xfId="20759"/>
    <cellStyle name="Percent 4 12 3 4 2" xfId="20760"/>
    <cellStyle name="Percent 4 12 3 4 3" xfId="20761"/>
    <cellStyle name="Percent 4 12 3 5" xfId="20762"/>
    <cellStyle name="Percent 4 12 3 6" xfId="20763"/>
    <cellStyle name="Percent 4 12 4" xfId="20764"/>
    <cellStyle name="Percent 4 12 4 2" xfId="20765"/>
    <cellStyle name="Percent 4 12 4 2 2" xfId="20766"/>
    <cellStyle name="Percent 4 12 4 2 2 2" xfId="20767"/>
    <cellStyle name="Percent 4 12 4 2 2 3" xfId="20768"/>
    <cellStyle name="Percent 4 12 4 2 3" xfId="20769"/>
    <cellStyle name="Percent 4 12 4 2 4" xfId="20770"/>
    <cellStyle name="Percent 4 12 4 3" xfId="20771"/>
    <cellStyle name="Percent 4 12 4 3 2" xfId="20772"/>
    <cellStyle name="Percent 4 12 4 3 2 2" xfId="20773"/>
    <cellStyle name="Percent 4 12 4 3 2 3" xfId="20774"/>
    <cellStyle name="Percent 4 12 4 3 3" xfId="20775"/>
    <cellStyle name="Percent 4 12 4 3 4" xfId="20776"/>
    <cellStyle name="Percent 4 12 4 4" xfId="20777"/>
    <cellStyle name="Percent 4 12 4 4 2" xfId="20778"/>
    <cellStyle name="Percent 4 12 4 4 3" xfId="20779"/>
    <cellStyle name="Percent 4 12 4 5" xfId="20780"/>
    <cellStyle name="Percent 4 12 4 6" xfId="20781"/>
    <cellStyle name="Percent 4 12 5" xfId="20782"/>
    <cellStyle name="Percent 4 12 5 2" xfId="20783"/>
    <cellStyle name="Percent 4 12 5 2 2" xfId="20784"/>
    <cellStyle name="Percent 4 12 5 2 2 2" xfId="20785"/>
    <cellStyle name="Percent 4 12 5 2 2 3" xfId="20786"/>
    <cellStyle name="Percent 4 12 5 2 3" xfId="20787"/>
    <cellStyle name="Percent 4 12 5 2 4" xfId="20788"/>
    <cellStyle name="Percent 4 12 5 3" xfId="20789"/>
    <cellStyle name="Percent 4 12 5 3 2" xfId="20790"/>
    <cellStyle name="Percent 4 12 5 3 2 2" xfId="20791"/>
    <cellStyle name="Percent 4 12 5 3 2 3" xfId="20792"/>
    <cellStyle name="Percent 4 12 5 3 3" xfId="20793"/>
    <cellStyle name="Percent 4 12 5 3 4" xfId="20794"/>
    <cellStyle name="Percent 4 12 5 4" xfId="20795"/>
    <cellStyle name="Percent 4 12 5 4 2" xfId="20796"/>
    <cellStyle name="Percent 4 12 5 4 2 2" xfId="20797"/>
    <cellStyle name="Percent 4 12 5 4 2 3" xfId="20798"/>
    <cellStyle name="Percent 4 12 5 4 3" xfId="20799"/>
    <cellStyle name="Percent 4 12 5 4 4" xfId="20800"/>
    <cellStyle name="Percent 4 12 5 5" xfId="20801"/>
    <cellStyle name="Percent 4 12 5 5 2" xfId="20802"/>
    <cellStyle name="Percent 4 12 5 5 3" xfId="20803"/>
    <cellStyle name="Percent 4 12 5 6" xfId="20804"/>
    <cellStyle name="Percent 4 12 5 7" xfId="20805"/>
    <cellStyle name="Percent 4 12 6" xfId="20806"/>
    <cellStyle name="Percent 4 12 6 2" xfId="20807"/>
    <cellStyle name="Percent 4 12 6 2 2" xfId="20808"/>
    <cellStyle name="Percent 4 12 6 2 2 2" xfId="20809"/>
    <cellStyle name="Percent 4 12 6 2 2 3" xfId="20810"/>
    <cellStyle name="Percent 4 12 6 2 3" xfId="20811"/>
    <cellStyle name="Percent 4 12 6 2 4" xfId="20812"/>
    <cellStyle name="Percent 4 12 6 3" xfId="20813"/>
    <cellStyle name="Percent 4 12 6 3 2" xfId="20814"/>
    <cellStyle name="Percent 4 12 6 3 2 2" xfId="20815"/>
    <cellStyle name="Percent 4 12 6 3 2 3" xfId="20816"/>
    <cellStyle name="Percent 4 12 6 3 3" xfId="20817"/>
    <cellStyle name="Percent 4 12 6 3 4" xfId="20818"/>
    <cellStyle name="Percent 4 12 6 4" xfId="20819"/>
    <cellStyle name="Percent 4 12 6 4 2" xfId="20820"/>
    <cellStyle name="Percent 4 12 6 4 3" xfId="20821"/>
    <cellStyle name="Percent 4 12 6 5" xfId="20822"/>
    <cellStyle name="Percent 4 12 6 6" xfId="20823"/>
    <cellStyle name="Percent 4 12 7" xfId="20824"/>
    <cellStyle name="Percent 4 12 7 2" xfId="20825"/>
    <cellStyle name="Percent 4 12 7 2 2" xfId="20826"/>
    <cellStyle name="Percent 4 12 7 2 3" xfId="20827"/>
    <cellStyle name="Percent 4 12 7 3" xfId="20828"/>
    <cellStyle name="Percent 4 12 7 4" xfId="20829"/>
    <cellStyle name="Percent 4 12 8" xfId="20830"/>
    <cellStyle name="Percent 4 12 8 2" xfId="20831"/>
    <cellStyle name="Percent 4 12 8 2 2" xfId="20832"/>
    <cellStyle name="Percent 4 12 8 2 3" xfId="20833"/>
    <cellStyle name="Percent 4 12 8 3" xfId="20834"/>
    <cellStyle name="Percent 4 12 8 4" xfId="20835"/>
    <cellStyle name="Percent 4 12 9" xfId="20836"/>
    <cellStyle name="Percent 4 12 9 2" xfId="20837"/>
    <cellStyle name="Percent 4 12 9 2 2" xfId="20838"/>
    <cellStyle name="Percent 4 12 9 2 3" xfId="20839"/>
    <cellStyle name="Percent 4 12 9 3" xfId="20840"/>
    <cellStyle name="Percent 4 12 9 4" xfId="20841"/>
    <cellStyle name="Percent 4 13" xfId="20842"/>
    <cellStyle name="Percent 4 13 10" xfId="20843"/>
    <cellStyle name="Percent 4 13 10 2" xfId="20844"/>
    <cellStyle name="Percent 4 13 10 3" xfId="20845"/>
    <cellStyle name="Percent 4 13 11" xfId="20846"/>
    <cellStyle name="Percent 4 13 11 2" xfId="20847"/>
    <cellStyle name="Percent 4 13 11 3" xfId="20848"/>
    <cellStyle name="Percent 4 13 12" xfId="20849"/>
    <cellStyle name="Percent 4 13 12 2" xfId="20850"/>
    <cellStyle name="Percent 4 13 12 3" xfId="20851"/>
    <cellStyle name="Percent 4 13 13" xfId="20852"/>
    <cellStyle name="Percent 4 13 2" xfId="20853"/>
    <cellStyle name="Percent 4 13 2 2" xfId="20854"/>
    <cellStyle name="Percent 4 13 2 2 2" xfId="20855"/>
    <cellStyle name="Percent 4 13 2 2 2 2" xfId="20856"/>
    <cellStyle name="Percent 4 13 2 2 2 3" xfId="20857"/>
    <cellStyle name="Percent 4 13 2 2 3" xfId="20858"/>
    <cellStyle name="Percent 4 13 2 2 4" xfId="20859"/>
    <cellStyle name="Percent 4 13 2 3" xfId="20860"/>
    <cellStyle name="Percent 4 13 2 3 2" xfId="20861"/>
    <cellStyle name="Percent 4 13 2 3 2 2" xfId="20862"/>
    <cellStyle name="Percent 4 13 2 3 2 3" xfId="20863"/>
    <cellStyle name="Percent 4 13 2 3 3" xfId="20864"/>
    <cellStyle name="Percent 4 13 2 3 4" xfId="20865"/>
    <cellStyle name="Percent 4 13 2 4" xfId="20866"/>
    <cellStyle name="Percent 4 13 2 4 2" xfId="20867"/>
    <cellStyle name="Percent 4 13 2 4 3" xfId="20868"/>
    <cellStyle name="Percent 4 13 2 5" xfId="20869"/>
    <cellStyle name="Percent 4 13 2 5 2" xfId="20870"/>
    <cellStyle name="Percent 4 13 2 5 3" xfId="20871"/>
    <cellStyle name="Percent 4 13 2 6" xfId="20872"/>
    <cellStyle name="Percent 4 13 2 7" xfId="20873"/>
    <cellStyle name="Percent 4 13 3" xfId="20874"/>
    <cellStyle name="Percent 4 13 3 2" xfId="20875"/>
    <cellStyle name="Percent 4 13 3 2 2" xfId="20876"/>
    <cellStyle name="Percent 4 13 3 2 2 2" xfId="20877"/>
    <cellStyle name="Percent 4 13 3 2 2 3" xfId="20878"/>
    <cellStyle name="Percent 4 13 3 2 3" xfId="20879"/>
    <cellStyle name="Percent 4 13 3 2 4" xfId="20880"/>
    <cellStyle name="Percent 4 13 3 3" xfId="20881"/>
    <cellStyle name="Percent 4 13 3 3 2" xfId="20882"/>
    <cellStyle name="Percent 4 13 3 3 2 2" xfId="20883"/>
    <cellStyle name="Percent 4 13 3 3 2 3" xfId="20884"/>
    <cellStyle name="Percent 4 13 3 3 3" xfId="20885"/>
    <cellStyle name="Percent 4 13 3 3 4" xfId="20886"/>
    <cellStyle name="Percent 4 13 3 4" xfId="20887"/>
    <cellStyle name="Percent 4 13 3 4 2" xfId="20888"/>
    <cellStyle name="Percent 4 13 3 4 3" xfId="20889"/>
    <cellStyle name="Percent 4 13 3 5" xfId="20890"/>
    <cellStyle name="Percent 4 13 3 6" xfId="20891"/>
    <cellStyle name="Percent 4 13 4" xfId="20892"/>
    <cellStyle name="Percent 4 13 4 2" xfId="20893"/>
    <cellStyle name="Percent 4 13 4 2 2" xfId="20894"/>
    <cellStyle name="Percent 4 13 4 2 2 2" xfId="20895"/>
    <cellStyle name="Percent 4 13 4 2 2 3" xfId="20896"/>
    <cellStyle name="Percent 4 13 4 2 3" xfId="20897"/>
    <cellStyle name="Percent 4 13 4 2 4" xfId="20898"/>
    <cellStyle name="Percent 4 13 4 3" xfId="20899"/>
    <cellStyle name="Percent 4 13 4 3 2" xfId="20900"/>
    <cellStyle name="Percent 4 13 4 3 2 2" xfId="20901"/>
    <cellStyle name="Percent 4 13 4 3 2 3" xfId="20902"/>
    <cellStyle name="Percent 4 13 4 3 3" xfId="20903"/>
    <cellStyle name="Percent 4 13 4 3 4" xfId="20904"/>
    <cellStyle name="Percent 4 13 4 4" xfId="20905"/>
    <cellStyle name="Percent 4 13 4 4 2" xfId="20906"/>
    <cellStyle name="Percent 4 13 4 4 3" xfId="20907"/>
    <cellStyle name="Percent 4 13 4 5" xfId="20908"/>
    <cellStyle name="Percent 4 13 4 6" xfId="20909"/>
    <cellStyle name="Percent 4 13 5" xfId="20910"/>
    <cellStyle name="Percent 4 13 5 2" xfId="20911"/>
    <cellStyle name="Percent 4 13 5 2 2" xfId="20912"/>
    <cellStyle name="Percent 4 13 5 2 2 2" xfId="20913"/>
    <cellStyle name="Percent 4 13 5 2 2 3" xfId="20914"/>
    <cellStyle name="Percent 4 13 5 2 3" xfId="20915"/>
    <cellStyle name="Percent 4 13 5 2 4" xfId="20916"/>
    <cellStyle name="Percent 4 13 5 3" xfId="20917"/>
    <cellStyle name="Percent 4 13 5 3 2" xfId="20918"/>
    <cellStyle name="Percent 4 13 5 3 2 2" xfId="20919"/>
    <cellStyle name="Percent 4 13 5 3 2 3" xfId="20920"/>
    <cellStyle name="Percent 4 13 5 3 3" xfId="20921"/>
    <cellStyle name="Percent 4 13 5 3 4" xfId="20922"/>
    <cellStyle name="Percent 4 13 5 4" xfId="20923"/>
    <cellStyle name="Percent 4 13 5 4 2" xfId="20924"/>
    <cellStyle name="Percent 4 13 5 4 2 2" xfId="20925"/>
    <cellStyle name="Percent 4 13 5 4 2 3" xfId="20926"/>
    <cellStyle name="Percent 4 13 5 4 3" xfId="20927"/>
    <cellStyle name="Percent 4 13 5 4 4" xfId="20928"/>
    <cellStyle name="Percent 4 13 5 5" xfId="20929"/>
    <cellStyle name="Percent 4 13 5 5 2" xfId="20930"/>
    <cellStyle name="Percent 4 13 5 5 3" xfId="20931"/>
    <cellStyle name="Percent 4 13 5 6" xfId="20932"/>
    <cellStyle name="Percent 4 13 5 7" xfId="20933"/>
    <cellStyle name="Percent 4 13 6" xfId="20934"/>
    <cellStyle name="Percent 4 13 6 2" xfId="20935"/>
    <cellStyle name="Percent 4 13 6 2 2" xfId="20936"/>
    <cellStyle name="Percent 4 13 6 2 2 2" xfId="20937"/>
    <cellStyle name="Percent 4 13 6 2 2 3" xfId="20938"/>
    <cellStyle name="Percent 4 13 6 2 3" xfId="20939"/>
    <cellStyle name="Percent 4 13 6 2 4" xfId="20940"/>
    <cellStyle name="Percent 4 13 6 3" xfId="20941"/>
    <cellStyle name="Percent 4 13 6 3 2" xfId="20942"/>
    <cellStyle name="Percent 4 13 6 3 2 2" xfId="20943"/>
    <cellStyle name="Percent 4 13 6 3 2 3" xfId="20944"/>
    <cellStyle name="Percent 4 13 6 3 3" xfId="20945"/>
    <cellStyle name="Percent 4 13 6 3 4" xfId="20946"/>
    <cellStyle name="Percent 4 13 6 4" xfId="20947"/>
    <cellStyle name="Percent 4 13 6 4 2" xfId="20948"/>
    <cellStyle name="Percent 4 13 6 4 3" xfId="20949"/>
    <cellStyle name="Percent 4 13 6 5" xfId="20950"/>
    <cellStyle name="Percent 4 13 6 6" xfId="20951"/>
    <cellStyle name="Percent 4 13 7" xfId="20952"/>
    <cellStyle name="Percent 4 13 7 2" xfId="20953"/>
    <cellStyle name="Percent 4 13 7 2 2" xfId="20954"/>
    <cellStyle name="Percent 4 13 7 2 3" xfId="20955"/>
    <cellStyle name="Percent 4 13 7 3" xfId="20956"/>
    <cellStyle name="Percent 4 13 7 4" xfId="20957"/>
    <cellStyle name="Percent 4 13 8" xfId="20958"/>
    <cellStyle name="Percent 4 13 8 2" xfId="20959"/>
    <cellStyle name="Percent 4 13 8 2 2" xfId="20960"/>
    <cellStyle name="Percent 4 13 8 2 3" xfId="20961"/>
    <cellStyle name="Percent 4 13 8 3" xfId="20962"/>
    <cellStyle name="Percent 4 13 8 4" xfId="20963"/>
    <cellStyle name="Percent 4 13 9" xfId="20964"/>
    <cellStyle name="Percent 4 13 9 2" xfId="20965"/>
    <cellStyle name="Percent 4 13 9 2 2" xfId="20966"/>
    <cellStyle name="Percent 4 13 9 2 3" xfId="20967"/>
    <cellStyle name="Percent 4 13 9 3" xfId="20968"/>
    <cellStyle name="Percent 4 13 9 4" xfId="20969"/>
    <cellStyle name="Percent 4 14" xfId="20970"/>
    <cellStyle name="Percent 4 14 10" xfId="20971"/>
    <cellStyle name="Percent 4 14 10 2" xfId="20972"/>
    <cellStyle name="Percent 4 14 10 2 2" xfId="20973"/>
    <cellStyle name="Percent 4 14 10 2 3" xfId="20974"/>
    <cellStyle name="Percent 4 14 10 3" xfId="20975"/>
    <cellStyle name="Percent 4 14 10 4" xfId="20976"/>
    <cellStyle name="Percent 4 14 11" xfId="20977"/>
    <cellStyle name="Percent 4 14 11 2" xfId="20978"/>
    <cellStyle name="Percent 4 14 11 3" xfId="20979"/>
    <cellStyle name="Percent 4 14 12" xfId="20980"/>
    <cellStyle name="Percent 4 14 12 2" xfId="20981"/>
    <cellStyle name="Percent 4 14 12 3" xfId="20982"/>
    <cellStyle name="Percent 4 14 13" xfId="20983"/>
    <cellStyle name="Percent 4 14 13 2" xfId="20984"/>
    <cellStyle name="Percent 4 14 13 3" xfId="20985"/>
    <cellStyle name="Percent 4 14 14" xfId="20986"/>
    <cellStyle name="Percent 4 14 2" xfId="20987"/>
    <cellStyle name="Percent 4 14 2 10" xfId="20988"/>
    <cellStyle name="Percent 4 14 2 10 2" xfId="20989"/>
    <cellStyle name="Percent 4 14 2 10 3" xfId="20990"/>
    <cellStyle name="Percent 4 14 2 11" xfId="20991"/>
    <cellStyle name="Percent 4 14 2 12" xfId="20992"/>
    <cellStyle name="Percent 4 14 2 2" xfId="20993"/>
    <cellStyle name="Percent 4 14 2 2 2" xfId="20994"/>
    <cellStyle name="Percent 4 14 2 2 2 2" xfId="20995"/>
    <cellStyle name="Percent 4 14 2 2 2 2 2" xfId="20996"/>
    <cellStyle name="Percent 4 14 2 2 2 2 3" xfId="20997"/>
    <cellStyle name="Percent 4 14 2 2 2 3" xfId="20998"/>
    <cellStyle name="Percent 4 14 2 2 2 4" xfId="20999"/>
    <cellStyle name="Percent 4 14 2 2 3" xfId="21000"/>
    <cellStyle name="Percent 4 14 2 2 3 2" xfId="21001"/>
    <cellStyle name="Percent 4 14 2 2 3 2 2" xfId="21002"/>
    <cellStyle name="Percent 4 14 2 2 3 2 3" xfId="21003"/>
    <cellStyle name="Percent 4 14 2 2 3 3" xfId="21004"/>
    <cellStyle name="Percent 4 14 2 2 3 4" xfId="21005"/>
    <cellStyle name="Percent 4 14 2 2 4" xfId="21006"/>
    <cellStyle name="Percent 4 14 2 2 4 2" xfId="21007"/>
    <cellStyle name="Percent 4 14 2 2 4 3" xfId="21008"/>
    <cellStyle name="Percent 4 14 2 2 5" xfId="21009"/>
    <cellStyle name="Percent 4 14 2 2 6" xfId="21010"/>
    <cellStyle name="Percent 4 14 2 3" xfId="21011"/>
    <cellStyle name="Percent 4 14 2 3 2" xfId="21012"/>
    <cellStyle name="Percent 4 14 2 3 2 2" xfId="21013"/>
    <cellStyle name="Percent 4 14 2 3 2 2 2" xfId="21014"/>
    <cellStyle name="Percent 4 14 2 3 2 2 3" xfId="21015"/>
    <cellStyle name="Percent 4 14 2 3 2 3" xfId="21016"/>
    <cellStyle name="Percent 4 14 2 3 2 4" xfId="21017"/>
    <cellStyle name="Percent 4 14 2 3 3" xfId="21018"/>
    <cellStyle name="Percent 4 14 2 3 3 2" xfId="21019"/>
    <cellStyle name="Percent 4 14 2 3 3 2 2" xfId="21020"/>
    <cellStyle name="Percent 4 14 2 3 3 2 3" xfId="21021"/>
    <cellStyle name="Percent 4 14 2 3 3 3" xfId="21022"/>
    <cellStyle name="Percent 4 14 2 3 3 4" xfId="21023"/>
    <cellStyle name="Percent 4 14 2 3 4" xfId="21024"/>
    <cellStyle name="Percent 4 14 2 3 4 2" xfId="21025"/>
    <cellStyle name="Percent 4 14 2 3 4 3" xfId="21026"/>
    <cellStyle name="Percent 4 14 2 3 5" xfId="21027"/>
    <cellStyle name="Percent 4 14 2 3 6" xfId="21028"/>
    <cellStyle name="Percent 4 14 2 4" xfId="21029"/>
    <cellStyle name="Percent 4 14 2 4 2" xfId="21030"/>
    <cellStyle name="Percent 4 14 2 4 2 2" xfId="21031"/>
    <cellStyle name="Percent 4 14 2 4 2 2 2" xfId="21032"/>
    <cellStyle name="Percent 4 14 2 4 2 2 3" xfId="21033"/>
    <cellStyle name="Percent 4 14 2 4 2 3" xfId="21034"/>
    <cellStyle name="Percent 4 14 2 4 2 4" xfId="21035"/>
    <cellStyle name="Percent 4 14 2 4 3" xfId="21036"/>
    <cellStyle name="Percent 4 14 2 4 3 2" xfId="21037"/>
    <cellStyle name="Percent 4 14 2 4 3 2 2" xfId="21038"/>
    <cellStyle name="Percent 4 14 2 4 3 2 3" xfId="21039"/>
    <cellStyle name="Percent 4 14 2 4 3 3" xfId="21040"/>
    <cellStyle name="Percent 4 14 2 4 3 4" xfId="21041"/>
    <cellStyle name="Percent 4 14 2 4 4" xfId="21042"/>
    <cellStyle name="Percent 4 14 2 4 4 2" xfId="21043"/>
    <cellStyle name="Percent 4 14 2 4 4 2 2" xfId="21044"/>
    <cellStyle name="Percent 4 14 2 4 4 2 3" xfId="21045"/>
    <cellStyle name="Percent 4 14 2 4 4 3" xfId="21046"/>
    <cellStyle name="Percent 4 14 2 4 4 4" xfId="21047"/>
    <cellStyle name="Percent 4 14 2 4 5" xfId="21048"/>
    <cellStyle name="Percent 4 14 2 4 5 2" xfId="21049"/>
    <cellStyle name="Percent 4 14 2 4 5 3" xfId="21050"/>
    <cellStyle name="Percent 4 14 2 4 6" xfId="21051"/>
    <cellStyle name="Percent 4 14 2 4 7" xfId="21052"/>
    <cellStyle name="Percent 4 14 2 5" xfId="21053"/>
    <cellStyle name="Percent 4 14 2 5 2" xfId="21054"/>
    <cellStyle name="Percent 4 14 2 5 2 2" xfId="21055"/>
    <cellStyle name="Percent 4 14 2 5 2 2 2" xfId="21056"/>
    <cellStyle name="Percent 4 14 2 5 2 2 3" xfId="21057"/>
    <cellStyle name="Percent 4 14 2 5 2 3" xfId="21058"/>
    <cellStyle name="Percent 4 14 2 5 2 4" xfId="21059"/>
    <cellStyle name="Percent 4 14 2 5 3" xfId="21060"/>
    <cellStyle name="Percent 4 14 2 5 3 2" xfId="21061"/>
    <cellStyle name="Percent 4 14 2 5 3 2 2" xfId="21062"/>
    <cellStyle name="Percent 4 14 2 5 3 2 3" xfId="21063"/>
    <cellStyle name="Percent 4 14 2 5 3 3" xfId="21064"/>
    <cellStyle name="Percent 4 14 2 5 3 4" xfId="21065"/>
    <cellStyle name="Percent 4 14 2 5 4" xfId="21066"/>
    <cellStyle name="Percent 4 14 2 5 4 2" xfId="21067"/>
    <cellStyle name="Percent 4 14 2 5 4 3" xfId="21068"/>
    <cellStyle name="Percent 4 14 2 5 5" xfId="21069"/>
    <cellStyle name="Percent 4 14 2 5 6" xfId="21070"/>
    <cellStyle name="Percent 4 14 2 6" xfId="21071"/>
    <cellStyle name="Percent 4 14 2 6 2" xfId="21072"/>
    <cellStyle name="Percent 4 14 2 6 2 2" xfId="21073"/>
    <cellStyle name="Percent 4 14 2 6 2 3" xfId="21074"/>
    <cellStyle name="Percent 4 14 2 6 3" xfId="21075"/>
    <cellStyle name="Percent 4 14 2 6 4" xfId="21076"/>
    <cellStyle name="Percent 4 14 2 7" xfId="21077"/>
    <cellStyle name="Percent 4 14 2 7 2" xfId="21078"/>
    <cellStyle name="Percent 4 14 2 7 2 2" xfId="21079"/>
    <cellStyle name="Percent 4 14 2 7 2 3" xfId="21080"/>
    <cellStyle name="Percent 4 14 2 7 3" xfId="21081"/>
    <cellStyle name="Percent 4 14 2 7 4" xfId="21082"/>
    <cellStyle name="Percent 4 14 2 8" xfId="21083"/>
    <cellStyle name="Percent 4 14 2 8 2" xfId="21084"/>
    <cellStyle name="Percent 4 14 2 8 2 2" xfId="21085"/>
    <cellStyle name="Percent 4 14 2 8 2 3" xfId="21086"/>
    <cellStyle name="Percent 4 14 2 8 3" xfId="21087"/>
    <cellStyle name="Percent 4 14 2 8 4" xfId="21088"/>
    <cellStyle name="Percent 4 14 2 9" xfId="21089"/>
    <cellStyle name="Percent 4 14 2 9 2" xfId="21090"/>
    <cellStyle name="Percent 4 14 2 9 3" xfId="21091"/>
    <cellStyle name="Percent 4 14 3" xfId="21092"/>
    <cellStyle name="Percent 4 14 3 2" xfId="21093"/>
    <cellStyle name="Percent 4 14 3 2 2" xfId="21094"/>
    <cellStyle name="Percent 4 14 3 2 2 2" xfId="21095"/>
    <cellStyle name="Percent 4 14 3 2 2 3" xfId="21096"/>
    <cellStyle name="Percent 4 14 3 2 3" xfId="21097"/>
    <cellStyle name="Percent 4 14 3 2 4" xfId="21098"/>
    <cellStyle name="Percent 4 14 3 3" xfId="21099"/>
    <cellStyle name="Percent 4 14 3 3 2" xfId="21100"/>
    <cellStyle name="Percent 4 14 3 3 2 2" xfId="21101"/>
    <cellStyle name="Percent 4 14 3 3 2 3" xfId="21102"/>
    <cellStyle name="Percent 4 14 3 3 3" xfId="21103"/>
    <cellStyle name="Percent 4 14 3 3 4" xfId="21104"/>
    <cellStyle name="Percent 4 14 3 4" xfId="21105"/>
    <cellStyle name="Percent 4 14 3 4 2" xfId="21106"/>
    <cellStyle name="Percent 4 14 3 4 3" xfId="21107"/>
    <cellStyle name="Percent 4 14 3 5" xfId="21108"/>
    <cellStyle name="Percent 4 14 3 5 2" xfId="21109"/>
    <cellStyle name="Percent 4 14 3 5 3" xfId="21110"/>
    <cellStyle name="Percent 4 14 3 6" xfId="21111"/>
    <cellStyle name="Percent 4 14 3 7" xfId="21112"/>
    <cellStyle name="Percent 4 14 4" xfId="21113"/>
    <cellStyle name="Percent 4 14 4 2" xfId="21114"/>
    <cellStyle name="Percent 4 14 4 2 2" xfId="21115"/>
    <cellStyle name="Percent 4 14 4 2 2 2" xfId="21116"/>
    <cellStyle name="Percent 4 14 4 2 2 3" xfId="21117"/>
    <cellStyle name="Percent 4 14 4 2 3" xfId="21118"/>
    <cellStyle name="Percent 4 14 4 2 4" xfId="21119"/>
    <cellStyle name="Percent 4 14 4 3" xfId="21120"/>
    <cellStyle name="Percent 4 14 4 3 2" xfId="21121"/>
    <cellStyle name="Percent 4 14 4 3 2 2" xfId="21122"/>
    <cellStyle name="Percent 4 14 4 3 2 3" xfId="21123"/>
    <cellStyle name="Percent 4 14 4 3 3" xfId="21124"/>
    <cellStyle name="Percent 4 14 4 3 4" xfId="21125"/>
    <cellStyle name="Percent 4 14 4 4" xfId="21126"/>
    <cellStyle name="Percent 4 14 4 4 2" xfId="21127"/>
    <cellStyle name="Percent 4 14 4 4 3" xfId="21128"/>
    <cellStyle name="Percent 4 14 4 5" xfId="21129"/>
    <cellStyle name="Percent 4 14 4 6" xfId="21130"/>
    <cellStyle name="Percent 4 14 5" xfId="21131"/>
    <cellStyle name="Percent 4 14 5 2" xfId="21132"/>
    <cellStyle name="Percent 4 14 5 2 2" xfId="21133"/>
    <cellStyle name="Percent 4 14 5 2 2 2" xfId="21134"/>
    <cellStyle name="Percent 4 14 5 2 2 3" xfId="21135"/>
    <cellStyle name="Percent 4 14 5 2 3" xfId="21136"/>
    <cellStyle name="Percent 4 14 5 2 4" xfId="21137"/>
    <cellStyle name="Percent 4 14 5 3" xfId="21138"/>
    <cellStyle name="Percent 4 14 5 3 2" xfId="21139"/>
    <cellStyle name="Percent 4 14 5 3 2 2" xfId="21140"/>
    <cellStyle name="Percent 4 14 5 3 2 3" xfId="21141"/>
    <cellStyle name="Percent 4 14 5 3 3" xfId="21142"/>
    <cellStyle name="Percent 4 14 5 3 4" xfId="21143"/>
    <cellStyle name="Percent 4 14 5 4" xfId="21144"/>
    <cellStyle name="Percent 4 14 5 4 2" xfId="21145"/>
    <cellStyle name="Percent 4 14 5 4 3" xfId="21146"/>
    <cellStyle name="Percent 4 14 5 5" xfId="21147"/>
    <cellStyle name="Percent 4 14 5 6" xfId="21148"/>
    <cellStyle name="Percent 4 14 6" xfId="21149"/>
    <cellStyle name="Percent 4 14 6 2" xfId="21150"/>
    <cellStyle name="Percent 4 14 6 2 2" xfId="21151"/>
    <cellStyle name="Percent 4 14 6 2 2 2" xfId="21152"/>
    <cellStyle name="Percent 4 14 6 2 2 3" xfId="21153"/>
    <cellStyle name="Percent 4 14 6 2 3" xfId="21154"/>
    <cellStyle name="Percent 4 14 6 2 4" xfId="21155"/>
    <cellStyle name="Percent 4 14 6 3" xfId="21156"/>
    <cellStyle name="Percent 4 14 6 3 2" xfId="21157"/>
    <cellStyle name="Percent 4 14 6 3 2 2" xfId="21158"/>
    <cellStyle name="Percent 4 14 6 3 2 3" xfId="21159"/>
    <cellStyle name="Percent 4 14 6 3 3" xfId="21160"/>
    <cellStyle name="Percent 4 14 6 3 4" xfId="21161"/>
    <cellStyle name="Percent 4 14 6 4" xfId="21162"/>
    <cellStyle name="Percent 4 14 6 4 2" xfId="21163"/>
    <cellStyle name="Percent 4 14 6 4 2 2" xfId="21164"/>
    <cellStyle name="Percent 4 14 6 4 2 3" xfId="21165"/>
    <cellStyle name="Percent 4 14 6 4 3" xfId="21166"/>
    <cellStyle name="Percent 4 14 6 4 4" xfId="21167"/>
    <cellStyle name="Percent 4 14 6 5" xfId="21168"/>
    <cellStyle name="Percent 4 14 6 5 2" xfId="21169"/>
    <cellStyle name="Percent 4 14 6 5 3" xfId="21170"/>
    <cellStyle name="Percent 4 14 6 6" xfId="21171"/>
    <cellStyle name="Percent 4 14 6 7" xfId="21172"/>
    <cellStyle name="Percent 4 14 7" xfId="21173"/>
    <cellStyle name="Percent 4 14 7 2" xfId="21174"/>
    <cellStyle name="Percent 4 14 7 2 2" xfId="21175"/>
    <cellStyle name="Percent 4 14 7 2 2 2" xfId="21176"/>
    <cellStyle name="Percent 4 14 7 2 2 3" xfId="21177"/>
    <cellStyle name="Percent 4 14 7 2 3" xfId="21178"/>
    <cellStyle name="Percent 4 14 7 2 4" xfId="21179"/>
    <cellStyle name="Percent 4 14 7 3" xfId="21180"/>
    <cellStyle name="Percent 4 14 7 3 2" xfId="21181"/>
    <cellStyle name="Percent 4 14 7 3 2 2" xfId="21182"/>
    <cellStyle name="Percent 4 14 7 3 2 3" xfId="21183"/>
    <cellStyle name="Percent 4 14 7 3 3" xfId="21184"/>
    <cellStyle name="Percent 4 14 7 3 4" xfId="21185"/>
    <cellStyle name="Percent 4 14 7 4" xfId="21186"/>
    <cellStyle name="Percent 4 14 7 4 2" xfId="21187"/>
    <cellStyle name="Percent 4 14 7 4 3" xfId="21188"/>
    <cellStyle name="Percent 4 14 7 5" xfId="21189"/>
    <cellStyle name="Percent 4 14 7 6" xfId="21190"/>
    <cellStyle name="Percent 4 14 8" xfId="21191"/>
    <cellStyle name="Percent 4 14 8 2" xfId="21192"/>
    <cellStyle name="Percent 4 14 8 2 2" xfId="21193"/>
    <cellStyle name="Percent 4 14 8 2 3" xfId="21194"/>
    <cellStyle name="Percent 4 14 8 3" xfId="21195"/>
    <cellStyle name="Percent 4 14 8 4" xfId="21196"/>
    <cellStyle name="Percent 4 14 9" xfId="21197"/>
    <cellStyle name="Percent 4 14 9 2" xfId="21198"/>
    <cellStyle name="Percent 4 14 9 2 2" xfId="21199"/>
    <cellStyle name="Percent 4 14 9 2 3" xfId="21200"/>
    <cellStyle name="Percent 4 14 9 3" xfId="21201"/>
    <cellStyle name="Percent 4 14 9 4" xfId="21202"/>
    <cellStyle name="Percent 4 15" xfId="21203"/>
    <cellStyle name="Percent 4 15 10" xfId="21204"/>
    <cellStyle name="Percent 4 15 10 2" xfId="21205"/>
    <cellStyle name="Percent 4 15 10 3" xfId="21206"/>
    <cellStyle name="Percent 4 15 11" xfId="21207"/>
    <cellStyle name="Percent 4 15 11 2" xfId="21208"/>
    <cellStyle name="Percent 4 15 11 3" xfId="21209"/>
    <cellStyle name="Percent 4 15 12" xfId="21210"/>
    <cellStyle name="Percent 4 15 12 2" xfId="21211"/>
    <cellStyle name="Percent 4 15 12 3" xfId="21212"/>
    <cellStyle name="Percent 4 15 13" xfId="21213"/>
    <cellStyle name="Percent 4 15 2" xfId="21214"/>
    <cellStyle name="Percent 4 15 2 2" xfId="21215"/>
    <cellStyle name="Percent 4 15 2 2 2" xfId="21216"/>
    <cellStyle name="Percent 4 15 2 2 2 2" xfId="21217"/>
    <cellStyle name="Percent 4 15 2 2 2 3" xfId="21218"/>
    <cellStyle name="Percent 4 15 2 2 3" xfId="21219"/>
    <cellStyle name="Percent 4 15 2 2 4" xfId="21220"/>
    <cellStyle name="Percent 4 15 2 3" xfId="21221"/>
    <cellStyle name="Percent 4 15 2 3 2" xfId="21222"/>
    <cellStyle name="Percent 4 15 2 3 2 2" xfId="21223"/>
    <cellStyle name="Percent 4 15 2 3 2 3" xfId="21224"/>
    <cellStyle name="Percent 4 15 2 3 3" xfId="21225"/>
    <cellStyle name="Percent 4 15 2 3 4" xfId="21226"/>
    <cellStyle name="Percent 4 15 2 4" xfId="21227"/>
    <cellStyle name="Percent 4 15 2 4 2" xfId="21228"/>
    <cellStyle name="Percent 4 15 2 4 3" xfId="21229"/>
    <cellStyle name="Percent 4 15 2 5" xfId="21230"/>
    <cellStyle name="Percent 4 15 2 5 2" xfId="21231"/>
    <cellStyle name="Percent 4 15 2 5 3" xfId="21232"/>
    <cellStyle name="Percent 4 15 2 6" xfId="21233"/>
    <cellStyle name="Percent 4 15 2 7" xfId="21234"/>
    <cellStyle name="Percent 4 15 3" xfId="21235"/>
    <cellStyle name="Percent 4 15 3 2" xfId="21236"/>
    <cellStyle name="Percent 4 15 3 2 2" xfId="21237"/>
    <cellStyle name="Percent 4 15 3 2 2 2" xfId="21238"/>
    <cellStyle name="Percent 4 15 3 2 2 3" xfId="21239"/>
    <cellStyle name="Percent 4 15 3 2 3" xfId="21240"/>
    <cellStyle name="Percent 4 15 3 2 4" xfId="21241"/>
    <cellStyle name="Percent 4 15 3 3" xfId="21242"/>
    <cellStyle name="Percent 4 15 3 3 2" xfId="21243"/>
    <cellStyle name="Percent 4 15 3 3 2 2" xfId="21244"/>
    <cellStyle name="Percent 4 15 3 3 2 3" xfId="21245"/>
    <cellStyle name="Percent 4 15 3 3 3" xfId="21246"/>
    <cellStyle name="Percent 4 15 3 3 4" xfId="21247"/>
    <cellStyle name="Percent 4 15 3 4" xfId="21248"/>
    <cellStyle name="Percent 4 15 3 4 2" xfId="21249"/>
    <cellStyle name="Percent 4 15 3 4 3" xfId="21250"/>
    <cellStyle name="Percent 4 15 3 5" xfId="21251"/>
    <cellStyle name="Percent 4 15 3 6" xfId="21252"/>
    <cellStyle name="Percent 4 15 4" xfId="21253"/>
    <cellStyle name="Percent 4 15 4 2" xfId="21254"/>
    <cellStyle name="Percent 4 15 4 2 2" xfId="21255"/>
    <cellStyle name="Percent 4 15 4 2 2 2" xfId="21256"/>
    <cellStyle name="Percent 4 15 4 2 2 3" xfId="21257"/>
    <cellStyle name="Percent 4 15 4 2 3" xfId="21258"/>
    <cellStyle name="Percent 4 15 4 2 4" xfId="21259"/>
    <cellStyle name="Percent 4 15 4 3" xfId="21260"/>
    <cellStyle name="Percent 4 15 4 3 2" xfId="21261"/>
    <cellStyle name="Percent 4 15 4 3 2 2" xfId="21262"/>
    <cellStyle name="Percent 4 15 4 3 2 3" xfId="21263"/>
    <cellStyle name="Percent 4 15 4 3 3" xfId="21264"/>
    <cellStyle name="Percent 4 15 4 3 4" xfId="21265"/>
    <cellStyle name="Percent 4 15 4 4" xfId="21266"/>
    <cellStyle name="Percent 4 15 4 4 2" xfId="21267"/>
    <cellStyle name="Percent 4 15 4 4 3" xfId="21268"/>
    <cellStyle name="Percent 4 15 4 5" xfId="21269"/>
    <cellStyle name="Percent 4 15 4 6" xfId="21270"/>
    <cellStyle name="Percent 4 15 5" xfId="21271"/>
    <cellStyle name="Percent 4 15 5 2" xfId="21272"/>
    <cellStyle name="Percent 4 15 5 2 2" xfId="21273"/>
    <cellStyle name="Percent 4 15 5 2 2 2" xfId="21274"/>
    <cellStyle name="Percent 4 15 5 2 2 3" xfId="21275"/>
    <cellStyle name="Percent 4 15 5 2 3" xfId="21276"/>
    <cellStyle name="Percent 4 15 5 2 4" xfId="21277"/>
    <cellStyle name="Percent 4 15 5 3" xfId="21278"/>
    <cellStyle name="Percent 4 15 5 3 2" xfId="21279"/>
    <cellStyle name="Percent 4 15 5 3 2 2" xfId="21280"/>
    <cellStyle name="Percent 4 15 5 3 2 3" xfId="21281"/>
    <cellStyle name="Percent 4 15 5 3 3" xfId="21282"/>
    <cellStyle name="Percent 4 15 5 3 4" xfId="21283"/>
    <cellStyle name="Percent 4 15 5 4" xfId="21284"/>
    <cellStyle name="Percent 4 15 5 4 2" xfId="21285"/>
    <cellStyle name="Percent 4 15 5 4 2 2" xfId="21286"/>
    <cellStyle name="Percent 4 15 5 4 2 3" xfId="21287"/>
    <cellStyle name="Percent 4 15 5 4 3" xfId="21288"/>
    <cellStyle name="Percent 4 15 5 4 4" xfId="21289"/>
    <cellStyle name="Percent 4 15 5 5" xfId="21290"/>
    <cellStyle name="Percent 4 15 5 5 2" xfId="21291"/>
    <cellStyle name="Percent 4 15 5 5 3" xfId="21292"/>
    <cellStyle name="Percent 4 15 5 6" xfId="21293"/>
    <cellStyle name="Percent 4 15 5 7" xfId="21294"/>
    <cellStyle name="Percent 4 15 6" xfId="21295"/>
    <cellStyle name="Percent 4 15 6 2" xfId="21296"/>
    <cellStyle name="Percent 4 15 6 2 2" xfId="21297"/>
    <cellStyle name="Percent 4 15 6 2 2 2" xfId="21298"/>
    <cellStyle name="Percent 4 15 6 2 2 3" xfId="21299"/>
    <cellStyle name="Percent 4 15 6 2 3" xfId="21300"/>
    <cellStyle name="Percent 4 15 6 2 4" xfId="21301"/>
    <cellStyle name="Percent 4 15 6 3" xfId="21302"/>
    <cellStyle name="Percent 4 15 6 3 2" xfId="21303"/>
    <cellStyle name="Percent 4 15 6 3 2 2" xfId="21304"/>
    <cellStyle name="Percent 4 15 6 3 2 3" xfId="21305"/>
    <cellStyle name="Percent 4 15 6 3 3" xfId="21306"/>
    <cellStyle name="Percent 4 15 6 3 4" xfId="21307"/>
    <cellStyle name="Percent 4 15 6 4" xfId="21308"/>
    <cellStyle name="Percent 4 15 6 4 2" xfId="21309"/>
    <cellStyle name="Percent 4 15 6 4 3" xfId="21310"/>
    <cellStyle name="Percent 4 15 6 5" xfId="21311"/>
    <cellStyle name="Percent 4 15 6 6" xfId="21312"/>
    <cellStyle name="Percent 4 15 7" xfId="21313"/>
    <cellStyle name="Percent 4 15 7 2" xfId="21314"/>
    <cellStyle name="Percent 4 15 7 2 2" xfId="21315"/>
    <cellStyle name="Percent 4 15 7 2 3" xfId="21316"/>
    <cellStyle name="Percent 4 15 7 3" xfId="21317"/>
    <cellStyle name="Percent 4 15 7 4" xfId="21318"/>
    <cellStyle name="Percent 4 15 8" xfId="21319"/>
    <cellStyle name="Percent 4 15 8 2" xfId="21320"/>
    <cellStyle name="Percent 4 15 8 2 2" xfId="21321"/>
    <cellStyle name="Percent 4 15 8 2 3" xfId="21322"/>
    <cellStyle name="Percent 4 15 8 3" xfId="21323"/>
    <cellStyle name="Percent 4 15 8 4" xfId="21324"/>
    <cellStyle name="Percent 4 15 9" xfId="21325"/>
    <cellStyle name="Percent 4 15 9 2" xfId="21326"/>
    <cellStyle name="Percent 4 15 9 2 2" xfId="21327"/>
    <cellStyle name="Percent 4 15 9 2 3" xfId="21328"/>
    <cellStyle name="Percent 4 15 9 3" xfId="21329"/>
    <cellStyle name="Percent 4 15 9 4" xfId="21330"/>
    <cellStyle name="Percent 4 16" xfId="21331"/>
    <cellStyle name="Percent 4 16 10" xfId="21332"/>
    <cellStyle name="Percent 4 16 10 2" xfId="21333"/>
    <cellStyle name="Percent 4 16 10 3" xfId="21334"/>
    <cellStyle name="Percent 4 16 11" xfId="21335"/>
    <cellStyle name="Percent 4 16 11 2" xfId="21336"/>
    <cellStyle name="Percent 4 16 11 3" xfId="21337"/>
    <cellStyle name="Percent 4 16 12" xfId="21338"/>
    <cellStyle name="Percent 4 16 12 2" xfId="21339"/>
    <cellStyle name="Percent 4 16 12 3" xfId="21340"/>
    <cellStyle name="Percent 4 16 13" xfId="21341"/>
    <cellStyle name="Percent 4 16 2" xfId="21342"/>
    <cellStyle name="Percent 4 16 2 2" xfId="21343"/>
    <cellStyle name="Percent 4 16 2 2 2" xfId="21344"/>
    <cellStyle name="Percent 4 16 2 2 2 2" xfId="21345"/>
    <cellStyle name="Percent 4 16 2 2 2 3" xfId="21346"/>
    <cellStyle name="Percent 4 16 2 2 3" xfId="21347"/>
    <cellStyle name="Percent 4 16 2 2 4" xfId="21348"/>
    <cellStyle name="Percent 4 16 2 3" xfId="21349"/>
    <cellStyle name="Percent 4 16 2 3 2" xfId="21350"/>
    <cellStyle name="Percent 4 16 2 3 2 2" xfId="21351"/>
    <cellStyle name="Percent 4 16 2 3 2 3" xfId="21352"/>
    <cellStyle name="Percent 4 16 2 3 3" xfId="21353"/>
    <cellStyle name="Percent 4 16 2 3 4" xfId="21354"/>
    <cellStyle name="Percent 4 16 2 4" xfId="21355"/>
    <cellStyle name="Percent 4 16 2 4 2" xfId="21356"/>
    <cellStyle name="Percent 4 16 2 4 3" xfId="21357"/>
    <cellStyle name="Percent 4 16 2 5" xfId="21358"/>
    <cellStyle name="Percent 4 16 2 5 2" xfId="21359"/>
    <cellStyle name="Percent 4 16 2 5 3" xfId="21360"/>
    <cellStyle name="Percent 4 16 2 6" xfId="21361"/>
    <cellStyle name="Percent 4 16 2 6 2" xfId="21362"/>
    <cellStyle name="Percent 4 16 2 6 3" xfId="21363"/>
    <cellStyle name="Percent 4 16 2 7" xfId="21364"/>
    <cellStyle name="Percent 4 16 3" xfId="21365"/>
    <cellStyle name="Percent 4 16 3 2" xfId="21366"/>
    <cellStyle name="Percent 4 16 3 2 2" xfId="21367"/>
    <cellStyle name="Percent 4 16 3 2 2 2" xfId="21368"/>
    <cellStyle name="Percent 4 16 3 2 2 3" xfId="21369"/>
    <cellStyle name="Percent 4 16 3 2 3" xfId="21370"/>
    <cellStyle name="Percent 4 16 3 2 4" xfId="21371"/>
    <cellStyle name="Percent 4 16 3 3" xfId="21372"/>
    <cellStyle name="Percent 4 16 3 3 2" xfId="21373"/>
    <cellStyle name="Percent 4 16 3 3 2 2" xfId="21374"/>
    <cellStyle name="Percent 4 16 3 3 2 3" xfId="21375"/>
    <cellStyle name="Percent 4 16 3 3 3" xfId="21376"/>
    <cellStyle name="Percent 4 16 3 3 4" xfId="21377"/>
    <cellStyle name="Percent 4 16 3 4" xfId="21378"/>
    <cellStyle name="Percent 4 16 3 4 2" xfId="21379"/>
    <cellStyle name="Percent 4 16 3 4 3" xfId="21380"/>
    <cellStyle name="Percent 4 16 3 5" xfId="21381"/>
    <cellStyle name="Percent 4 16 3 6" xfId="21382"/>
    <cellStyle name="Percent 4 16 4" xfId="21383"/>
    <cellStyle name="Percent 4 16 4 2" xfId="21384"/>
    <cellStyle name="Percent 4 16 4 2 2" xfId="21385"/>
    <cellStyle name="Percent 4 16 4 2 2 2" xfId="21386"/>
    <cellStyle name="Percent 4 16 4 2 2 3" xfId="21387"/>
    <cellStyle name="Percent 4 16 4 2 3" xfId="21388"/>
    <cellStyle name="Percent 4 16 4 2 4" xfId="21389"/>
    <cellStyle name="Percent 4 16 4 3" xfId="21390"/>
    <cellStyle name="Percent 4 16 4 3 2" xfId="21391"/>
    <cellStyle name="Percent 4 16 4 3 2 2" xfId="21392"/>
    <cellStyle name="Percent 4 16 4 3 2 3" xfId="21393"/>
    <cellStyle name="Percent 4 16 4 3 3" xfId="21394"/>
    <cellStyle name="Percent 4 16 4 3 4" xfId="21395"/>
    <cellStyle name="Percent 4 16 4 4" xfId="21396"/>
    <cellStyle name="Percent 4 16 4 4 2" xfId="21397"/>
    <cellStyle name="Percent 4 16 4 4 3" xfId="21398"/>
    <cellStyle name="Percent 4 16 4 5" xfId="21399"/>
    <cellStyle name="Percent 4 16 4 6" xfId="21400"/>
    <cellStyle name="Percent 4 16 5" xfId="21401"/>
    <cellStyle name="Percent 4 16 5 2" xfId="21402"/>
    <cellStyle name="Percent 4 16 5 2 2" xfId="21403"/>
    <cellStyle name="Percent 4 16 5 2 2 2" xfId="21404"/>
    <cellStyle name="Percent 4 16 5 2 2 3" xfId="21405"/>
    <cellStyle name="Percent 4 16 5 2 3" xfId="21406"/>
    <cellStyle name="Percent 4 16 5 2 4" xfId="21407"/>
    <cellStyle name="Percent 4 16 5 3" xfId="21408"/>
    <cellStyle name="Percent 4 16 5 3 2" xfId="21409"/>
    <cellStyle name="Percent 4 16 5 3 2 2" xfId="21410"/>
    <cellStyle name="Percent 4 16 5 3 2 3" xfId="21411"/>
    <cellStyle name="Percent 4 16 5 3 3" xfId="21412"/>
    <cellStyle name="Percent 4 16 5 3 4" xfId="21413"/>
    <cellStyle name="Percent 4 16 5 4" xfId="21414"/>
    <cellStyle name="Percent 4 16 5 4 2" xfId="21415"/>
    <cellStyle name="Percent 4 16 5 4 2 2" xfId="21416"/>
    <cellStyle name="Percent 4 16 5 4 2 3" xfId="21417"/>
    <cellStyle name="Percent 4 16 5 4 3" xfId="21418"/>
    <cellStyle name="Percent 4 16 5 4 4" xfId="21419"/>
    <cellStyle name="Percent 4 16 5 5" xfId="21420"/>
    <cellStyle name="Percent 4 16 5 5 2" xfId="21421"/>
    <cellStyle name="Percent 4 16 5 5 3" xfId="21422"/>
    <cellStyle name="Percent 4 16 5 6" xfId="21423"/>
    <cellStyle name="Percent 4 16 5 7" xfId="21424"/>
    <cellStyle name="Percent 4 16 6" xfId="21425"/>
    <cellStyle name="Percent 4 16 6 2" xfId="21426"/>
    <cellStyle name="Percent 4 16 6 2 2" xfId="21427"/>
    <cellStyle name="Percent 4 16 6 2 2 2" xfId="21428"/>
    <cellStyle name="Percent 4 16 6 2 2 3" xfId="21429"/>
    <cellStyle name="Percent 4 16 6 2 3" xfId="21430"/>
    <cellStyle name="Percent 4 16 6 2 4" xfId="21431"/>
    <cellStyle name="Percent 4 16 6 3" xfId="21432"/>
    <cellStyle name="Percent 4 16 6 3 2" xfId="21433"/>
    <cellStyle name="Percent 4 16 6 3 2 2" xfId="21434"/>
    <cellStyle name="Percent 4 16 6 3 2 3" xfId="21435"/>
    <cellStyle name="Percent 4 16 6 3 3" xfId="21436"/>
    <cellStyle name="Percent 4 16 6 3 4" xfId="21437"/>
    <cellStyle name="Percent 4 16 6 4" xfId="21438"/>
    <cellStyle name="Percent 4 16 6 4 2" xfId="21439"/>
    <cellStyle name="Percent 4 16 6 4 3" xfId="21440"/>
    <cellStyle name="Percent 4 16 6 5" xfId="21441"/>
    <cellStyle name="Percent 4 16 6 6" xfId="21442"/>
    <cellStyle name="Percent 4 16 7" xfId="21443"/>
    <cellStyle name="Percent 4 16 7 2" xfId="21444"/>
    <cellStyle name="Percent 4 16 7 2 2" xfId="21445"/>
    <cellStyle name="Percent 4 16 7 2 3" xfId="21446"/>
    <cellStyle name="Percent 4 16 7 3" xfId="21447"/>
    <cellStyle name="Percent 4 16 7 4" xfId="21448"/>
    <cellStyle name="Percent 4 16 8" xfId="21449"/>
    <cellStyle name="Percent 4 16 8 2" xfId="21450"/>
    <cellStyle name="Percent 4 16 8 2 2" xfId="21451"/>
    <cellStyle name="Percent 4 16 8 2 3" xfId="21452"/>
    <cellStyle name="Percent 4 16 8 3" xfId="21453"/>
    <cellStyle name="Percent 4 16 8 4" xfId="21454"/>
    <cellStyle name="Percent 4 16 9" xfId="21455"/>
    <cellStyle name="Percent 4 16 9 2" xfId="21456"/>
    <cellStyle name="Percent 4 16 9 2 2" xfId="21457"/>
    <cellStyle name="Percent 4 16 9 2 3" xfId="21458"/>
    <cellStyle name="Percent 4 16 9 3" xfId="21459"/>
    <cellStyle name="Percent 4 16 9 4" xfId="21460"/>
    <cellStyle name="Percent 4 17" xfId="21461"/>
    <cellStyle name="Percent 4 17 10" xfId="21462"/>
    <cellStyle name="Percent 4 17 10 2" xfId="21463"/>
    <cellStyle name="Percent 4 17 10 3" xfId="21464"/>
    <cellStyle name="Percent 4 17 11" xfId="21465"/>
    <cellStyle name="Percent 4 17 11 2" xfId="21466"/>
    <cellStyle name="Percent 4 17 11 3" xfId="21467"/>
    <cellStyle name="Percent 4 17 12" xfId="21468"/>
    <cellStyle name="Percent 4 17 12 2" xfId="21469"/>
    <cellStyle name="Percent 4 17 12 3" xfId="21470"/>
    <cellStyle name="Percent 4 17 13" xfId="21471"/>
    <cellStyle name="Percent 4 17 2" xfId="21472"/>
    <cellStyle name="Percent 4 17 2 2" xfId="21473"/>
    <cellStyle name="Percent 4 17 2 2 2" xfId="21474"/>
    <cellStyle name="Percent 4 17 2 2 2 2" xfId="21475"/>
    <cellStyle name="Percent 4 17 2 2 2 3" xfId="21476"/>
    <cellStyle name="Percent 4 17 2 2 3" xfId="21477"/>
    <cellStyle name="Percent 4 17 2 2 4" xfId="21478"/>
    <cellStyle name="Percent 4 17 2 3" xfId="21479"/>
    <cellStyle name="Percent 4 17 2 3 2" xfId="21480"/>
    <cellStyle name="Percent 4 17 2 3 2 2" xfId="21481"/>
    <cellStyle name="Percent 4 17 2 3 2 3" xfId="21482"/>
    <cellStyle name="Percent 4 17 2 3 3" xfId="21483"/>
    <cellStyle name="Percent 4 17 2 3 4" xfId="21484"/>
    <cellStyle name="Percent 4 17 2 4" xfId="21485"/>
    <cellStyle name="Percent 4 17 2 4 2" xfId="21486"/>
    <cellStyle name="Percent 4 17 2 4 3" xfId="21487"/>
    <cellStyle name="Percent 4 17 2 5" xfId="21488"/>
    <cellStyle name="Percent 4 17 2 5 2" xfId="21489"/>
    <cellStyle name="Percent 4 17 2 5 3" xfId="21490"/>
    <cellStyle name="Percent 4 17 2 6" xfId="21491"/>
    <cellStyle name="Percent 4 17 2 7" xfId="21492"/>
    <cellStyle name="Percent 4 17 3" xfId="21493"/>
    <cellStyle name="Percent 4 17 3 2" xfId="21494"/>
    <cellStyle name="Percent 4 17 3 2 2" xfId="21495"/>
    <cellStyle name="Percent 4 17 3 2 2 2" xfId="21496"/>
    <cellStyle name="Percent 4 17 3 2 2 3" xfId="21497"/>
    <cellStyle name="Percent 4 17 3 2 3" xfId="21498"/>
    <cellStyle name="Percent 4 17 3 2 4" xfId="21499"/>
    <cellStyle name="Percent 4 17 3 3" xfId="21500"/>
    <cellStyle name="Percent 4 17 3 3 2" xfId="21501"/>
    <cellStyle name="Percent 4 17 3 3 2 2" xfId="21502"/>
    <cellStyle name="Percent 4 17 3 3 2 3" xfId="21503"/>
    <cellStyle name="Percent 4 17 3 3 3" xfId="21504"/>
    <cellStyle name="Percent 4 17 3 3 4" xfId="21505"/>
    <cellStyle name="Percent 4 17 3 4" xfId="21506"/>
    <cellStyle name="Percent 4 17 3 4 2" xfId="21507"/>
    <cellStyle name="Percent 4 17 3 4 3" xfId="21508"/>
    <cellStyle name="Percent 4 17 3 5" xfId="21509"/>
    <cellStyle name="Percent 4 17 3 6" xfId="21510"/>
    <cellStyle name="Percent 4 17 4" xfId="21511"/>
    <cellStyle name="Percent 4 17 4 2" xfId="21512"/>
    <cellStyle name="Percent 4 17 4 2 2" xfId="21513"/>
    <cellStyle name="Percent 4 17 4 2 2 2" xfId="21514"/>
    <cellStyle name="Percent 4 17 4 2 2 3" xfId="21515"/>
    <cellStyle name="Percent 4 17 4 2 3" xfId="21516"/>
    <cellStyle name="Percent 4 17 4 2 4" xfId="21517"/>
    <cellStyle name="Percent 4 17 4 3" xfId="21518"/>
    <cellStyle name="Percent 4 17 4 3 2" xfId="21519"/>
    <cellStyle name="Percent 4 17 4 3 2 2" xfId="21520"/>
    <cellStyle name="Percent 4 17 4 3 2 3" xfId="21521"/>
    <cellStyle name="Percent 4 17 4 3 3" xfId="21522"/>
    <cellStyle name="Percent 4 17 4 3 4" xfId="21523"/>
    <cellStyle name="Percent 4 17 4 4" xfId="21524"/>
    <cellStyle name="Percent 4 17 4 4 2" xfId="21525"/>
    <cellStyle name="Percent 4 17 4 4 3" xfId="21526"/>
    <cellStyle name="Percent 4 17 4 5" xfId="21527"/>
    <cellStyle name="Percent 4 17 4 6" xfId="21528"/>
    <cellStyle name="Percent 4 17 5" xfId="21529"/>
    <cellStyle name="Percent 4 17 5 2" xfId="21530"/>
    <cellStyle name="Percent 4 17 5 2 2" xfId="21531"/>
    <cellStyle name="Percent 4 17 5 2 2 2" xfId="21532"/>
    <cellStyle name="Percent 4 17 5 2 2 3" xfId="21533"/>
    <cellStyle name="Percent 4 17 5 2 3" xfId="21534"/>
    <cellStyle name="Percent 4 17 5 2 4" xfId="21535"/>
    <cellStyle name="Percent 4 17 5 3" xfId="21536"/>
    <cellStyle name="Percent 4 17 5 3 2" xfId="21537"/>
    <cellStyle name="Percent 4 17 5 3 2 2" xfId="21538"/>
    <cellStyle name="Percent 4 17 5 3 2 3" xfId="21539"/>
    <cellStyle name="Percent 4 17 5 3 3" xfId="21540"/>
    <cellStyle name="Percent 4 17 5 3 4" xfId="21541"/>
    <cellStyle name="Percent 4 17 5 4" xfId="21542"/>
    <cellStyle name="Percent 4 17 5 4 2" xfId="21543"/>
    <cellStyle name="Percent 4 17 5 4 2 2" xfId="21544"/>
    <cellStyle name="Percent 4 17 5 4 2 3" xfId="21545"/>
    <cellStyle name="Percent 4 17 5 4 3" xfId="21546"/>
    <cellStyle name="Percent 4 17 5 4 4" xfId="21547"/>
    <cellStyle name="Percent 4 17 5 5" xfId="21548"/>
    <cellStyle name="Percent 4 17 5 5 2" xfId="21549"/>
    <cellStyle name="Percent 4 17 5 5 3" xfId="21550"/>
    <cellStyle name="Percent 4 17 5 6" xfId="21551"/>
    <cellStyle name="Percent 4 17 5 7" xfId="21552"/>
    <cellStyle name="Percent 4 17 6" xfId="21553"/>
    <cellStyle name="Percent 4 17 6 2" xfId="21554"/>
    <cellStyle name="Percent 4 17 6 2 2" xfId="21555"/>
    <cellStyle name="Percent 4 17 6 2 2 2" xfId="21556"/>
    <cellStyle name="Percent 4 17 6 2 2 3" xfId="21557"/>
    <cellStyle name="Percent 4 17 6 2 3" xfId="21558"/>
    <cellStyle name="Percent 4 17 6 2 4" xfId="21559"/>
    <cellStyle name="Percent 4 17 6 3" xfId="21560"/>
    <cellStyle name="Percent 4 17 6 3 2" xfId="21561"/>
    <cellStyle name="Percent 4 17 6 3 2 2" xfId="21562"/>
    <cellStyle name="Percent 4 17 6 3 2 3" xfId="21563"/>
    <cellStyle name="Percent 4 17 6 3 3" xfId="21564"/>
    <cellStyle name="Percent 4 17 6 3 4" xfId="21565"/>
    <cellStyle name="Percent 4 17 6 4" xfId="21566"/>
    <cellStyle name="Percent 4 17 6 4 2" xfId="21567"/>
    <cellStyle name="Percent 4 17 6 4 3" xfId="21568"/>
    <cellStyle name="Percent 4 17 6 5" xfId="21569"/>
    <cellStyle name="Percent 4 17 6 6" xfId="21570"/>
    <cellStyle name="Percent 4 17 7" xfId="21571"/>
    <cellStyle name="Percent 4 17 7 2" xfId="21572"/>
    <cellStyle name="Percent 4 17 7 2 2" xfId="21573"/>
    <cellStyle name="Percent 4 17 7 2 3" xfId="21574"/>
    <cellStyle name="Percent 4 17 7 3" xfId="21575"/>
    <cellStyle name="Percent 4 17 7 4" xfId="21576"/>
    <cellStyle name="Percent 4 17 8" xfId="21577"/>
    <cellStyle name="Percent 4 17 8 2" xfId="21578"/>
    <cellStyle name="Percent 4 17 8 2 2" xfId="21579"/>
    <cellStyle name="Percent 4 17 8 2 3" xfId="21580"/>
    <cellStyle name="Percent 4 17 8 3" xfId="21581"/>
    <cellStyle name="Percent 4 17 8 4" xfId="21582"/>
    <cellStyle name="Percent 4 17 9" xfId="21583"/>
    <cellStyle name="Percent 4 17 9 2" xfId="21584"/>
    <cellStyle name="Percent 4 17 9 2 2" xfId="21585"/>
    <cellStyle name="Percent 4 17 9 2 3" xfId="21586"/>
    <cellStyle name="Percent 4 17 9 3" xfId="21587"/>
    <cellStyle name="Percent 4 17 9 4" xfId="21588"/>
    <cellStyle name="Percent 4 18" xfId="21589"/>
    <cellStyle name="Percent 4 18 10" xfId="21590"/>
    <cellStyle name="Percent 4 18 10 2" xfId="21591"/>
    <cellStyle name="Percent 4 18 10 3" xfId="21592"/>
    <cellStyle name="Percent 4 18 11" xfId="21593"/>
    <cellStyle name="Percent 4 18 11 2" xfId="21594"/>
    <cellStyle name="Percent 4 18 11 3" xfId="21595"/>
    <cellStyle name="Percent 4 18 12" xfId="21596"/>
    <cellStyle name="Percent 4 18 12 2" xfId="21597"/>
    <cellStyle name="Percent 4 18 12 3" xfId="21598"/>
    <cellStyle name="Percent 4 18 13" xfId="21599"/>
    <cellStyle name="Percent 4 18 2" xfId="21600"/>
    <cellStyle name="Percent 4 18 2 2" xfId="21601"/>
    <cellStyle name="Percent 4 18 2 2 2" xfId="21602"/>
    <cellStyle name="Percent 4 18 2 2 2 2" xfId="21603"/>
    <cellStyle name="Percent 4 18 2 2 2 3" xfId="21604"/>
    <cellStyle name="Percent 4 18 2 2 3" xfId="21605"/>
    <cellStyle name="Percent 4 18 2 2 4" xfId="21606"/>
    <cellStyle name="Percent 4 18 2 3" xfId="21607"/>
    <cellStyle name="Percent 4 18 2 3 2" xfId="21608"/>
    <cellStyle name="Percent 4 18 2 3 2 2" xfId="21609"/>
    <cellStyle name="Percent 4 18 2 3 2 3" xfId="21610"/>
    <cellStyle name="Percent 4 18 2 3 3" xfId="21611"/>
    <cellStyle name="Percent 4 18 2 3 4" xfId="21612"/>
    <cellStyle name="Percent 4 18 2 4" xfId="21613"/>
    <cellStyle name="Percent 4 18 2 4 2" xfId="21614"/>
    <cellStyle name="Percent 4 18 2 4 3" xfId="21615"/>
    <cellStyle name="Percent 4 18 2 5" xfId="21616"/>
    <cellStyle name="Percent 4 18 2 5 2" xfId="21617"/>
    <cellStyle name="Percent 4 18 2 5 3" xfId="21618"/>
    <cellStyle name="Percent 4 18 2 6" xfId="21619"/>
    <cellStyle name="Percent 4 18 2 7" xfId="21620"/>
    <cellStyle name="Percent 4 18 2 8" xfId="21621"/>
    <cellStyle name="Percent 4 18 3" xfId="21622"/>
    <cellStyle name="Percent 4 18 3 2" xfId="21623"/>
    <cellStyle name="Percent 4 18 3 2 2" xfId="21624"/>
    <cellStyle name="Percent 4 18 3 2 2 2" xfId="21625"/>
    <cellStyle name="Percent 4 18 3 2 2 3" xfId="21626"/>
    <cellStyle name="Percent 4 18 3 2 3" xfId="21627"/>
    <cellStyle name="Percent 4 18 3 2 4" xfId="21628"/>
    <cellStyle name="Percent 4 18 3 3" xfId="21629"/>
    <cellStyle name="Percent 4 18 3 3 2" xfId="21630"/>
    <cellStyle name="Percent 4 18 3 3 2 2" xfId="21631"/>
    <cellStyle name="Percent 4 18 3 3 2 3" xfId="21632"/>
    <cellStyle name="Percent 4 18 3 3 3" xfId="21633"/>
    <cellStyle name="Percent 4 18 3 3 4" xfId="21634"/>
    <cellStyle name="Percent 4 18 3 4" xfId="21635"/>
    <cellStyle name="Percent 4 18 3 4 2" xfId="21636"/>
    <cellStyle name="Percent 4 18 3 4 3" xfId="21637"/>
    <cellStyle name="Percent 4 18 3 5" xfId="21638"/>
    <cellStyle name="Percent 4 18 3 6" xfId="21639"/>
    <cellStyle name="Percent 4 18 4" xfId="21640"/>
    <cellStyle name="Percent 4 18 4 2" xfId="21641"/>
    <cellStyle name="Percent 4 18 4 2 2" xfId="21642"/>
    <cellStyle name="Percent 4 18 4 2 2 2" xfId="21643"/>
    <cellStyle name="Percent 4 18 4 2 2 3" xfId="21644"/>
    <cellStyle name="Percent 4 18 4 2 3" xfId="21645"/>
    <cellStyle name="Percent 4 18 4 2 4" xfId="21646"/>
    <cellStyle name="Percent 4 18 4 3" xfId="21647"/>
    <cellStyle name="Percent 4 18 4 3 2" xfId="21648"/>
    <cellStyle name="Percent 4 18 4 3 2 2" xfId="21649"/>
    <cellStyle name="Percent 4 18 4 3 2 3" xfId="21650"/>
    <cellStyle name="Percent 4 18 4 3 3" xfId="21651"/>
    <cellStyle name="Percent 4 18 4 3 4" xfId="21652"/>
    <cellStyle name="Percent 4 18 4 4" xfId="21653"/>
    <cellStyle name="Percent 4 18 4 4 2" xfId="21654"/>
    <cellStyle name="Percent 4 18 4 4 3" xfId="21655"/>
    <cellStyle name="Percent 4 18 4 5" xfId="21656"/>
    <cellStyle name="Percent 4 18 4 6" xfId="21657"/>
    <cellStyle name="Percent 4 18 5" xfId="21658"/>
    <cellStyle name="Percent 4 18 5 2" xfId="21659"/>
    <cellStyle name="Percent 4 18 5 2 2" xfId="21660"/>
    <cellStyle name="Percent 4 18 5 2 2 2" xfId="21661"/>
    <cellStyle name="Percent 4 18 5 2 2 3" xfId="21662"/>
    <cellStyle name="Percent 4 18 5 2 3" xfId="21663"/>
    <cellStyle name="Percent 4 18 5 2 4" xfId="21664"/>
    <cellStyle name="Percent 4 18 5 3" xfId="21665"/>
    <cellStyle name="Percent 4 18 5 3 2" xfId="21666"/>
    <cellStyle name="Percent 4 18 5 3 2 2" xfId="21667"/>
    <cellStyle name="Percent 4 18 5 3 2 3" xfId="21668"/>
    <cellStyle name="Percent 4 18 5 3 3" xfId="21669"/>
    <cellStyle name="Percent 4 18 5 3 4" xfId="21670"/>
    <cellStyle name="Percent 4 18 5 4" xfId="21671"/>
    <cellStyle name="Percent 4 18 5 4 2" xfId="21672"/>
    <cellStyle name="Percent 4 18 5 4 2 2" xfId="21673"/>
    <cellStyle name="Percent 4 18 5 4 2 3" xfId="21674"/>
    <cellStyle name="Percent 4 18 5 4 3" xfId="21675"/>
    <cellStyle name="Percent 4 18 5 4 4" xfId="21676"/>
    <cellStyle name="Percent 4 18 5 5" xfId="21677"/>
    <cellStyle name="Percent 4 18 5 5 2" xfId="21678"/>
    <cellStyle name="Percent 4 18 5 5 3" xfId="21679"/>
    <cellStyle name="Percent 4 18 5 6" xfId="21680"/>
    <cellStyle name="Percent 4 18 5 7" xfId="21681"/>
    <cellStyle name="Percent 4 18 6" xfId="21682"/>
    <cellStyle name="Percent 4 18 6 2" xfId="21683"/>
    <cellStyle name="Percent 4 18 6 2 2" xfId="21684"/>
    <cellStyle name="Percent 4 18 6 2 2 2" xfId="21685"/>
    <cellStyle name="Percent 4 18 6 2 2 3" xfId="21686"/>
    <cellStyle name="Percent 4 18 6 2 3" xfId="21687"/>
    <cellStyle name="Percent 4 18 6 2 4" xfId="21688"/>
    <cellStyle name="Percent 4 18 6 3" xfId="21689"/>
    <cellStyle name="Percent 4 18 6 3 2" xfId="21690"/>
    <cellStyle name="Percent 4 18 6 3 2 2" xfId="21691"/>
    <cellStyle name="Percent 4 18 6 3 2 3" xfId="21692"/>
    <cellStyle name="Percent 4 18 6 3 3" xfId="21693"/>
    <cellStyle name="Percent 4 18 6 3 4" xfId="21694"/>
    <cellStyle name="Percent 4 18 6 4" xfId="21695"/>
    <cellStyle name="Percent 4 18 6 4 2" xfId="21696"/>
    <cellStyle name="Percent 4 18 6 4 3" xfId="21697"/>
    <cellStyle name="Percent 4 18 6 5" xfId="21698"/>
    <cellStyle name="Percent 4 18 6 6" xfId="21699"/>
    <cellStyle name="Percent 4 18 7" xfId="21700"/>
    <cellStyle name="Percent 4 18 7 2" xfId="21701"/>
    <cellStyle name="Percent 4 18 7 2 2" xfId="21702"/>
    <cellStyle name="Percent 4 18 7 2 3" xfId="21703"/>
    <cellStyle name="Percent 4 18 7 3" xfId="21704"/>
    <cellStyle name="Percent 4 18 7 4" xfId="21705"/>
    <cellStyle name="Percent 4 18 8" xfId="21706"/>
    <cellStyle name="Percent 4 18 8 2" xfId="21707"/>
    <cellStyle name="Percent 4 18 8 2 2" xfId="21708"/>
    <cellStyle name="Percent 4 18 8 2 3" xfId="21709"/>
    <cellStyle name="Percent 4 18 8 3" xfId="21710"/>
    <cellStyle name="Percent 4 18 8 4" xfId="21711"/>
    <cellStyle name="Percent 4 18 9" xfId="21712"/>
    <cellStyle name="Percent 4 18 9 2" xfId="21713"/>
    <cellStyle name="Percent 4 18 9 2 2" xfId="21714"/>
    <cellStyle name="Percent 4 18 9 2 3" xfId="21715"/>
    <cellStyle name="Percent 4 18 9 3" xfId="21716"/>
    <cellStyle name="Percent 4 18 9 4" xfId="21717"/>
    <cellStyle name="Percent 4 19" xfId="21718"/>
    <cellStyle name="Percent 4 19 10" xfId="21719"/>
    <cellStyle name="Percent 4 19 10 2" xfId="21720"/>
    <cellStyle name="Percent 4 19 10 3" xfId="21721"/>
    <cellStyle name="Percent 4 19 11" xfId="21722"/>
    <cellStyle name="Percent 4 19 11 2" xfId="21723"/>
    <cellStyle name="Percent 4 19 11 3" xfId="21724"/>
    <cellStyle name="Percent 4 19 12" xfId="21725"/>
    <cellStyle name="Percent 4 19 12 2" xfId="21726"/>
    <cellStyle name="Percent 4 19 12 3" xfId="21727"/>
    <cellStyle name="Percent 4 19 13" xfId="21728"/>
    <cellStyle name="Percent 4 19 2" xfId="21729"/>
    <cellStyle name="Percent 4 19 2 2" xfId="21730"/>
    <cellStyle name="Percent 4 19 2 2 2" xfId="21731"/>
    <cellStyle name="Percent 4 19 2 2 2 2" xfId="21732"/>
    <cellStyle name="Percent 4 19 2 2 2 3" xfId="21733"/>
    <cellStyle name="Percent 4 19 2 2 3" xfId="21734"/>
    <cellStyle name="Percent 4 19 2 2 4" xfId="21735"/>
    <cellStyle name="Percent 4 19 2 3" xfId="21736"/>
    <cellStyle name="Percent 4 19 2 3 2" xfId="21737"/>
    <cellStyle name="Percent 4 19 2 3 2 2" xfId="21738"/>
    <cellStyle name="Percent 4 19 2 3 2 3" xfId="21739"/>
    <cellStyle name="Percent 4 19 2 3 3" xfId="21740"/>
    <cellStyle name="Percent 4 19 2 3 4" xfId="21741"/>
    <cellStyle name="Percent 4 19 2 4" xfId="21742"/>
    <cellStyle name="Percent 4 19 2 4 2" xfId="21743"/>
    <cellStyle name="Percent 4 19 2 4 3" xfId="21744"/>
    <cellStyle name="Percent 4 19 2 5" xfId="21745"/>
    <cellStyle name="Percent 4 19 2 5 2" xfId="21746"/>
    <cellStyle name="Percent 4 19 2 5 3" xfId="21747"/>
    <cellStyle name="Percent 4 19 2 6" xfId="21748"/>
    <cellStyle name="Percent 4 19 2 7" xfId="21749"/>
    <cellStyle name="Percent 4 19 3" xfId="21750"/>
    <cellStyle name="Percent 4 19 3 2" xfId="21751"/>
    <cellStyle name="Percent 4 19 3 2 2" xfId="21752"/>
    <cellStyle name="Percent 4 19 3 2 2 2" xfId="21753"/>
    <cellStyle name="Percent 4 19 3 2 2 3" xfId="21754"/>
    <cellStyle name="Percent 4 19 3 2 3" xfId="21755"/>
    <cellStyle name="Percent 4 19 3 2 4" xfId="21756"/>
    <cellStyle name="Percent 4 19 3 3" xfId="21757"/>
    <cellStyle name="Percent 4 19 3 3 2" xfId="21758"/>
    <cellStyle name="Percent 4 19 3 3 2 2" xfId="21759"/>
    <cellStyle name="Percent 4 19 3 3 2 3" xfId="21760"/>
    <cellStyle name="Percent 4 19 3 3 3" xfId="21761"/>
    <cellStyle name="Percent 4 19 3 3 4" xfId="21762"/>
    <cellStyle name="Percent 4 19 3 4" xfId="21763"/>
    <cellStyle name="Percent 4 19 3 4 2" xfId="21764"/>
    <cellStyle name="Percent 4 19 3 4 3" xfId="21765"/>
    <cellStyle name="Percent 4 19 3 5" xfId="21766"/>
    <cellStyle name="Percent 4 19 3 6" xfId="21767"/>
    <cellStyle name="Percent 4 19 4" xfId="21768"/>
    <cellStyle name="Percent 4 19 4 2" xfId="21769"/>
    <cellStyle name="Percent 4 19 4 2 2" xfId="21770"/>
    <cellStyle name="Percent 4 19 4 2 2 2" xfId="21771"/>
    <cellStyle name="Percent 4 19 4 2 2 3" xfId="21772"/>
    <cellStyle name="Percent 4 19 4 2 3" xfId="21773"/>
    <cellStyle name="Percent 4 19 4 2 4" xfId="21774"/>
    <cellStyle name="Percent 4 19 4 3" xfId="21775"/>
    <cellStyle name="Percent 4 19 4 3 2" xfId="21776"/>
    <cellStyle name="Percent 4 19 4 3 2 2" xfId="21777"/>
    <cellStyle name="Percent 4 19 4 3 2 3" xfId="21778"/>
    <cellStyle name="Percent 4 19 4 3 3" xfId="21779"/>
    <cellStyle name="Percent 4 19 4 3 4" xfId="21780"/>
    <cellStyle name="Percent 4 19 4 4" xfId="21781"/>
    <cellStyle name="Percent 4 19 4 4 2" xfId="21782"/>
    <cellStyle name="Percent 4 19 4 4 3" xfId="21783"/>
    <cellStyle name="Percent 4 19 4 5" xfId="21784"/>
    <cellStyle name="Percent 4 19 4 6" xfId="21785"/>
    <cellStyle name="Percent 4 19 5" xfId="21786"/>
    <cellStyle name="Percent 4 19 5 2" xfId="21787"/>
    <cellStyle name="Percent 4 19 5 2 2" xfId="21788"/>
    <cellStyle name="Percent 4 19 5 2 2 2" xfId="21789"/>
    <cellStyle name="Percent 4 19 5 2 2 3" xfId="21790"/>
    <cellStyle name="Percent 4 19 5 2 3" xfId="21791"/>
    <cellStyle name="Percent 4 19 5 2 4" xfId="21792"/>
    <cellStyle name="Percent 4 19 5 3" xfId="21793"/>
    <cellStyle name="Percent 4 19 5 3 2" xfId="21794"/>
    <cellStyle name="Percent 4 19 5 3 2 2" xfId="21795"/>
    <cellStyle name="Percent 4 19 5 3 2 3" xfId="21796"/>
    <cellStyle name="Percent 4 19 5 3 3" xfId="21797"/>
    <cellStyle name="Percent 4 19 5 3 4" xfId="21798"/>
    <cellStyle name="Percent 4 19 5 4" xfId="21799"/>
    <cellStyle name="Percent 4 19 5 4 2" xfId="21800"/>
    <cellStyle name="Percent 4 19 5 4 2 2" xfId="21801"/>
    <cellStyle name="Percent 4 19 5 4 2 3" xfId="21802"/>
    <cellStyle name="Percent 4 19 5 4 3" xfId="21803"/>
    <cellStyle name="Percent 4 19 5 4 4" xfId="21804"/>
    <cellStyle name="Percent 4 19 5 5" xfId="21805"/>
    <cellStyle name="Percent 4 19 5 5 2" xfId="21806"/>
    <cellStyle name="Percent 4 19 5 5 3" xfId="21807"/>
    <cellStyle name="Percent 4 19 5 6" xfId="21808"/>
    <cellStyle name="Percent 4 19 5 7" xfId="21809"/>
    <cellStyle name="Percent 4 19 6" xfId="21810"/>
    <cellStyle name="Percent 4 19 6 2" xfId="21811"/>
    <cellStyle name="Percent 4 19 6 2 2" xfId="21812"/>
    <cellStyle name="Percent 4 19 6 2 2 2" xfId="21813"/>
    <cellStyle name="Percent 4 19 6 2 2 3" xfId="21814"/>
    <cellStyle name="Percent 4 19 6 2 3" xfId="21815"/>
    <cellStyle name="Percent 4 19 6 2 4" xfId="21816"/>
    <cellStyle name="Percent 4 19 6 3" xfId="21817"/>
    <cellStyle name="Percent 4 19 6 3 2" xfId="21818"/>
    <cellStyle name="Percent 4 19 6 3 2 2" xfId="21819"/>
    <cellStyle name="Percent 4 19 6 3 2 3" xfId="21820"/>
    <cellStyle name="Percent 4 19 6 3 3" xfId="21821"/>
    <cellStyle name="Percent 4 19 6 3 4" xfId="21822"/>
    <cellStyle name="Percent 4 19 6 4" xfId="21823"/>
    <cellStyle name="Percent 4 19 6 4 2" xfId="21824"/>
    <cellStyle name="Percent 4 19 6 4 3" xfId="21825"/>
    <cellStyle name="Percent 4 19 6 5" xfId="21826"/>
    <cellStyle name="Percent 4 19 6 6" xfId="21827"/>
    <cellStyle name="Percent 4 19 7" xfId="21828"/>
    <cellStyle name="Percent 4 19 7 2" xfId="21829"/>
    <cellStyle name="Percent 4 19 7 2 2" xfId="21830"/>
    <cellStyle name="Percent 4 19 7 2 3" xfId="21831"/>
    <cellStyle name="Percent 4 19 7 3" xfId="21832"/>
    <cellStyle name="Percent 4 19 7 4" xfId="21833"/>
    <cellStyle name="Percent 4 19 8" xfId="21834"/>
    <cellStyle name="Percent 4 19 8 2" xfId="21835"/>
    <cellStyle name="Percent 4 19 8 2 2" xfId="21836"/>
    <cellStyle name="Percent 4 19 8 2 3" xfId="21837"/>
    <cellStyle name="Percent 4 19 8 3" xfId="21838"/>
    <cellStyle name="Percent 4 19 8 4" xfId="21839"/>
    <cellStyle name="Percent 4 19 9" xfId="21840"/>
    <cellStyle name="Percent 4 19 9 2" xfId="21841"/>
    <cellStyle name="Percent 4 19 9 2 2" xfId="21842"/>
    <cellStyle name="Percent 4 19 9 2 3" xfId="21843"/>
    <cellStyle name="Percent 4 19 9 3" xfId="21844"/>
    <cellStyle name="Percent 4 19 9 4" xfId="21845"/>
    <cellStyle name="Percent 4 2" xfId="21846"/>
    <cellStyle name="Percent 4 2 10" xfId="21847"/>
    <cellStyle name="Percent 4 2 10 2" xfId="21848"/>
    <cellStyle name="Percent 4 2 10 2 2" xfId="21849"/>
    <cellStyle name="Percent 4 2 10 2 2 2" xfId="21850"/>
    <cellStyle name="Percent 4 2 10 2 2 3" xfId="21851"/>
    <cellStyle name="Percent 4 2 10 2 3" xfId="21852"/>
    <cellStyle name="Percent 4 2 10 2 4" xfId="21853"/>
    <cellStyle name="Percent 4 2 10 3" xfId="21854"/>
    <cellStyle name="Percent 4 2 10 3 2" xfId="21855"/>
    <cellStyle name="Percent 4 2 10 3 2 2" xfId="21856"/>
    <cellStyle name="Percent 4 2 10 3 2 3" xfId="21857"/>
    <cellStyle name="Percent 4 2 10 3 3" xfId="21858"/>
    <cellStyle name="Percent 4 2 10 3 4" xfId="21859"/>
    <cellStyle name="Percent 4 2 10 4" xfId="21860"/>
    <cellStyle name="Percent 4 2 10 4 2" xfId="21861"/>
    <cellStyle name="Percent 4 2 10 4 3" xfId="21862"/>
    <cellStyle name="Percent 4 2 10 5" xfId="21863"/>
    <cellStyle name="Percent 4 2 10 6" xfId="21864"/>
    <cellStyle name="Percent 4 2 11" xfId="21865"/>
    <cellStyle name="Percent 4 2 11 2" xfId="21866"/>
    <cellStyle name="Percent 4 2 11 2 2" xfId="21867"/>
    <cellStyle name="Percent 4 2 11 2 2 2" xfId="21868"/>
    <cellStyle name="Percent 4 2 11 2 2 3" xfId="21869"/>
    <cellStyle name="Percent 4 2 11 2 3" xfId="21870"/>
    <cellStyle name="Percent 4 2 11 2 4" xfId="21871"/>
    <cellStyle name="Percent 4 2 11 3" xfId="21872"/>
    <cellStyle name="Percent 4 2 11 3 2" xfId="21873"/>
    <cellStyle name="Percent 4 2 11 3 2 2" xfId="21874"/>
    <cellStyle name="Percent 4 2 11 3 2 3" xfId="21875"/>
    <cellStyle name="Percent 4 2 11 3 3" xfId="21876"/>
    <cellStyle name="Percent 4 2 11 3 4" xfId="21877"/>
    <cellStyle name="Percent 4 2 11 4" xfId="21878"/>
    <cellStyle name="Percent 4 2 11 4 2" xfId="21879"/>
    <cellStyle name="Percent 4 2 11 4 3" xfId="21880"/>
    <cellStyle name="Percent 4 2 11 5" xfId="21881"/>
    <cellStyle name="Percent 4 2 11 6" xfId="21882"/>
    <cellStyle name="Percent 4 2 12" xfId="21883"/>
    <cellStyle name="Percent 4 2 12 2" xfId="21884"/>
    <cellStyle name="Percent 4 2 12 2 2" xfId="21885"/>
    <cellStyle name="Percent 4 2 12 2 2 2" xfId="21886"/>
    <cellStyle name="Percent 4 2 12 2 2 3" xfId="21887"/>
    <cellStyle name="Percent 4 2 12 2 3" xfId="21888"/>
    <cellStyle name="Percent 4 2 12 2 4" xfId="21889"/>
    <cellStyle name="Percent 4 2 12 3" xfId="21890"/>
    <cellStyle name="Percent 4 2 12 3 2" xfId="21891"/>
    <cellStyle name="Percent 4 2 12 3 2 2" xfId="21892"/>
    <cellStyle name="Percent 4 2 12 3 2 3" xfId="21893"/>
    <cellStyle name="Percent 4 2 12 3 3" xfId="21894"/>
    <cellStyle name="Percent 4 2 12 3 4" xfId="21895"/>
    <cellStyle name="Percent 4 2 12 4" xfId="21896"/>
    <cellStyle name="Percent 4 2 12 4 2" xfId="21897"/>
    <cellStyle name="Percent 4 2 12 4 2 2" xfId="21898"/>
    <cellStyle name="Percent 4 2 12 4 2 3" xfId="21899"/>
    <cellStyle name="Percent 4 2 12 4 3" xfId="21900"/>
    <cellStyle name="Percent 4 2 12 4 4" xfId="21901"/>
    <cellStyle name="Percent 4 2 12 5" xfId="21902"/>
    <cellStyle name="Percent 4 2 12 5 2" xfId="21903"/>
    <cellStyle name="Percent 4 2 12 5 3" xfId="21904"/>
    <cellStyle name="Percent 4 2 12 6" xfId="21905"/>
    <cellStyle name="Percent 4 2 12 7" xfId="21906"/>
    <cellStyle name="Percent 4 2 13" xfId="21907"/>
    <cellStyle name="Percent 4 2 13 2" xfId="21908"/>
    <cellStyle name="Percent 4 2 13 2 2" xfId="21909"/>
    <cellStyle name="Percent 4 2 13 2 2 2" xfId="21910"/>
    <cellStyle name="Percent 4 2 13 2 2 3" xfId="21911"/>
    <cellStyle name="Percent 4 2 13 2 3" xfId="21912"/>
    <cellStyle name="Percent 4 2 13 2 4" xfId="21913"/>
    <cellStyle name="Percent 4 2 13 3" xfId="21914"/>
    <cellStyle name="Percent 4 2 13 3 2" xfId="21915"/>
    <cellStyle name="Percent 4 2 13 3 2 2" xfId="21916"/>
    <cellStyle name="Percent 4 2 13 3 2 3" xfId="21917"/>
    <cellStyle name="Percent 4 2 13 3 3" xfId="21918"/>
    <cellStyle name="Percent 4 2 13 3 4" xfId="21919"/>
    <cellStyle name="Percent 4 2 13 4" xfId="21920"/>
    <cellStyle name="Percent 4 2 13 4 2" xfId="21921"/>
    <cellStyle name="Percent 4 2 13 4 3" xfId="21922"/>
    <cellStyle name="Percent 4 2 13 5" xfId="21923"/>
    <cellStyle name="Percent 4 2 13 6" xfId="21924"/>
    <cellStyle name="Percent 4 2 14" xfId="21925"/>
    <cellStyle name="Percent 4 2 14 2" xfId="21926"/>
    <cellStyle name="Percent 4 2 14 2 2" xfId="21927"/>
    <cellStyle name="Percent 4 2 14 2 3" xfId="21928"/>
    <cellStyle name="Percent 4 2 14 3" xfId="21929"/>
    <cellStyle name="Percent 4 2 14 4" xfId="21930"/>
    <cellStyle name="Percent 4 2 15" xfId="21931"/>
    <cellStyle name="Percent 4 2 15 2" xfId="21932"/>
    <cellStyle name="Percent 4 2 15 2 2" xfId="21933"/>
    <cellStyle name="Percent 4 2 15 2 3" xfId="21934"/>
    <cellStyle name="Percent 4 2 15 3" xfId="21935"/>
    <cellStyle name="Percent 4 2 15 4" xfId="21936"/>
    <cellStyle name="Percent 4 2 16" xfId="21937"/>
    <cellStyle name="Percent 4 2 16 2" xfId="21938"/>
    <cellStyle name="Percent 4 2 16 2 2" xfId="21939"/>
    <cellStyle name="Percent 4 2 16 2 3" xfId="21940"/>
    <cellStyle name="Percent 4 2 16 3" xfId="21941"/>
    <cellStyle name="Percent 4 2 16 4" xfId="21942"/>
    <cellStyle name="Percent 4 2 17" xfId="21943"/>
    <cellStyle name="Percent 4 2 17 2" xfId="21944"/>
    <cellStyle name="Percent 4 2 17 3" xfId="21945"/>
    <cellStyle name="Percent 4 2 18" xfId="21946"/>
    <cellStyle name="Percent 4 2 18 2" xfId="21947"/>
    <cellStyle name="Percent 4 2 18 3" xfId="21948"/>
    <cellStyle name="Percent 4 2 19" xfId="21949"/>
    <cellStyle name="Percent 4 2 19 2" xfId="21950"/>
    <cellStyle name="Percent 4 2 19 3" xfId="21951"/>
    <cellStyle name="Percent 4 2 2" xfId="21952"/>
    <cellStyle name="Percent 4 2 2 10" xfId="21953"/>
    <cellStyle name="Percent 4 2 2 10 2" xfId="21954"/>
    <cellStyle name="Percent 4 2 2 10 3" xfId="21955"/>
    <cellStyle name="Percent 4 2 2 11" xfId="21956"/>
    <cellStyle name="Percent 4 2 2 11 2" xfId="21957"/>
    <cellStyle name="Percent 4 2 2 11 3" xfId="21958"/>
    <cellStyle name="Percent 4 2 2 12" xfId="21959"/>
    <cellStyle name="Percent 4 2 2 2" xfId="21960"/>
    <cellStyle name="Percent 4 2 2 2 2" xfId="21961"/>
    <cellStyle name="Percent 4 2 2 2 2 2" xfId="21962"/>
    <cellStyle name="Percent 4 2 2 2 2 2 2" xfId="21963"/>
    <cellStyle name="Percent 4 2 2 2 2 2 3" xfId="21964"/>
    <cellStyle name="Percent 4 2 2 2 2 3" xfId="21965"/>
    <cellStyle name="Percent 4 2 2 2 2 4" xfId="21966"/>
    <cellStyle name="Percent 4 2 2 2 3" xfId="21967"/>
    <cellStyle name="Percent 4 2 2 2 3 2" xfId="21968"/>
    <cellStyle name="Percent 4 2 2 2 3 2 2" xfId="21969"/>
    <cellStyle name="Percent 4 2 2 2 3 2 3" xfId="21970"/>
    <cellStyle name="Percent 4 2 2 2 3 3" xfId="21971"/>
    <cellStyle name="Percent 4 2 2 2 3 4" xfId="21972"/>
    <cellStyle name="Percent 4 2 2 2 4" xfId="21973"/>
    <cellStyle name="Percent 4 2 2 2 4 2" xfId="21974"/>
    <cellStyle name="Percent 4 2 2 2 4 3" xfId="21975"/>
    <cellStyle name="Percent 4 2 2 2 5" xfId="21976"/>
    <cellStyle name="Percent 4 2 2 2 5 2" xfId="21977"/>
    <cellStyle name="Percent 4 2 2 2 5 3" xfId="21978"/>
    <cellStyle name="Percent 4 2 2 2 6" xfId="21979"/>
    <cellStyle name="Percent 4 2 2 2 7" xfId="21980"/>
    <cellStyle name="Percent 4 2 2 3" xfId="21981"/>
    <cellStyle name="Percent 4 2 2 3 2" xfId="21982"/>
    <cellStyle name="Percent 4 2 2 3 2 2" xfId="21983"/>
    <cellStyle name="Percent 4 2 2 3 2 2 2" xfId="21984"/>
    <cellStyle name="Percent 4 2 2 3 2 2 3" xfId="21985"/>
    <cellStyle name="Percent 4 2 2 3 2 3" xfId="21986"/>
    <cellStyle name="Percent 4 2 2 3 2 4" xfId="21987"/>
    <cellStyle name="Percent 4 2 2 3 3" xfId="21988"/>
    <cellStyle name="Percent 4 2 2 3 3 2" xfId="21989"/>
    <cellStyle name="Percent 4 2 2 3 3 2 2" xfId="21990"/>
    <cellStyle name="Percent 4 2 2 3 3 2 3" xfId="21991"/>
    <cellStyle name="Percent 4 2 2 3 3 3" xfId="21992"/>
    <cellStyle name="Percent 4 2 2 3 3 4" xfId="21993"/>
    <cellStyle name="Percent 4 2 2 3 4" xfId="21994"/>
    <cellStyle name="Percent 4 2 2 3 4 2" xfId="21995"/>
    <cellStyle name="Percent 4 2 2 3 4 3" xfId="21996"/>
    <cellStyle name="Percent 4 2 2 3 5" xfId="21997"/>
    <cellStyle name="Percent 4 2 2 3 6" xfId="21998"/>
    <cellStyle name="Percent 4 2 2 4" xfId="21999"/>
    <cellStyle name="Percent 4 2 2 4 2" xfId="22000"/>
    <cellStyle name="Percent 4 2 2 4 2 2" xfId="22001"/>
    <cellStyle name="Percent 4 2 2 4 2 2 2" xfId="22002"/>
    <cellStyle name="Percent 4 2 2 4 2 2 3" xfId="22003"/>
    <cellStyle name="Percent 4 2 2 4 2 3" xfId="22004"/>
    <cellStyle name="Percent 4 2 2 4 2 4" xfId="22005"/>
    <cellStyle name="Percent 4 2 2 4 3" xfId="22006"/>
    <cellStyle name="Percent 4 2 2 4 3 2" xfId="22007"/>
    <cellStyle name="Percent 4 2 2 4 3 2 2" xfId="22008"/>
    <cellStyle name="Percent 4 2 2 4 3 2 3" xfId="22009"/>
    <cellStyle name="Percent 4 2 2 4 3 3" xfId="22010"/>
    <cellStyle name="Percent 4 2 2 4 3 4" xfId="22011"/>
    <cellStyle name="Percent 4 2 2 4 4" xfId="22012"/>
    <cellStyle name="Percent 4 2 2 4 4 2" xfId="22013"/>
    <cellStyle name="Percent 4 2 2 4 4 2 2" xfId="22014"/>
    <cellStyle name="Percent 4 2 2 4 4 2 3" xfId="22015"/>
    <cellStyle name="Percent 4 2 2 4 4 3" xfId="22016"/>
    <cellStyle name="Percent 4 2 2 4 4 4" xfId="22017"/>
    <cellStyle name="Percent 4 2 2 4 5" xfId="22018"/>
    <cellStyle name="Percent 4 2 2 4 5 2" xfId="22019"/>
    <cellStyle name="Percent 4 2 2 4 5 3" xfId="22020"/>
    <cellStyle name="Percent 4 2 2 4 6" xfId="22021"/>
    <cellStyle name="Percent 4 2 2 4 7" xfId="22022"/>
    <cellStyle name="Percent 4 2 2 5" xfId="22023"/>
    <cellStyle name="Percent 4 2 2 5 2" xfId="22024"/>
    <cellStyle name="Percent 4 2 2 5 2 2" xfId="22025"/>
    <cellStyle name="Percent 4 2 2 5 2 2 2" xfId="22026"/>
    <cellStyle name="Percent 4 2 2 5 2 2 3" xfId="22027"/>
    <cellStyle name="Percent 4 2 2 5 2 3" xfId="22028"/>
    <cellStyle name="Percent 4 2 2 5 2 4" xfId="22029"/>
    <cellStyle name="Percent 4 2 2 5 3" xfId="22030"/>
    <cellStyle name="Percent 4 2 2 5 3 2" xfId="22031"/>
    <cellStyle name="Percent 4 2 2 5 3 2 2" xfId="22032"/>
    <cellStyle name="Percent 4 2 2 5 3 2 3" xfId="22033"/>
    <cellStyle name="Percent 4 2 2 5 3 3" xfId="22034"/>
    <cellStyle name="Percent 4 2 2 5 3 4" xfId="22035"/>
    <cellStyle name="Percent 4 2 2 5 4" xfId="22036"/>
    <cellStyle name="Percent 4 2 2 5 4 2" xfId="22037"/>
    <cellStyle name="Percent 4 2 2 5 4 3" xfId="22038"/>
    <cellStyle name="Percent 4 2 2 5 5" xfId="22039"/>
    <cellStyle name="Percent 4 2 2 5 6" xfId="22040"/>
    <cellStyle name="Percent 4 2 2 6" xfId="22041"/>
    <cellStyle name="Percent 4 2 2 6 2" xfId="22042"/>
    <cellStyle name="Percent 4 2 2 6 2 2" xfId="22043"/>
    <cellStyle name="Percent 4 2 2 6 2 3" xfId="22044"/>
    <cellStyle name="Percent 4 2 2 6 3" xfId="22045"/>
    <cellStyle name="Percent 4 2 2 6 4" xfId="22046"/>
    <cellStyle name="Percent 4 2 2 7" xfId="22047"/>
    <cellStyle name="Percent 4 2 2 7 2" xfId="22048"/>
    <cellStyle name="Percent 4 2 2 7 2 2" xfId="22049"/>
    <cellStyle name="Percent 4 2 2 7 2 3" xfId="22050"/>
    <cellStyle name="Percent 4 2 2 7 3" xfId="22051"/>
    <cellStyle name="Percent 4 2 2 7 4" xfId="22052"/>
    <cellStyle name="Percent 4 2 2 8" xfId="22053"/>
    <cellStyle name="Percent 4 2 2 8 2" xfId="22054"/>
    <cellStyle name="Percent 4 2 2 8 2 2" xfId="22055"/>
    <cellStyle name="Percent 4 2 2 8 2 3" xfId="22056"/>
    <cellStyle name="Percent 4 2 2 8 3" xfId="22057"/>
    <cellStyle name="Percent 4 2 2 8 4" xfId="22058"/>
    <cellStyle name="Percent 4 2 2 9" xfId="22059"/>
    <cellStyle name="Percent 4 2 2 9 2" xfId="22060"/>
    <cellStyle name="Percent 4 2 2 9 3" xfId="22061"/>
    <cellStyle name="Percent 4 2 20" xfId="22062"/>
    <cellStyle name="Percent 4 2 3" xfId="22063"/>
    <cellStyle name="Percent 4 2 3 10" xfId="22064"/>
    <cellStyle name="Percent 4 2 3 10 2" xfId="22065"/>
    <cellStyle name="Percent 4 2 3 10 3" xfId="22066"/>
    <cellStyle name="Percent 4 2 3 11" xfId="22067"/>
    <cellStyle name="Percent 4 2 3 11 2" xfId="22068"/>
    <cellStyle name="Percent 4 2 3 11 3" xfId="22069"/>
    <cellStyle name="Percent 4 2 3 12" xfId="22070"/>
    <cellStyle name="Percent 4 2 3 2" xfId="22071"/>
    <cellStyle name="Percent 4 2 3 2 2" xfId="22072"/>
    <cellStyle name="Percent 4 2 3 2 2 2" xfId="22073"/>
    <cellStyle name="Percent 4 2 3 2 2 2 2" xfId="22074"/>
    <cellStyle name="Percent 4 2 3 2 2 2 3" xfId="22075"/>
    <cellStyle name="Percent 4 2 3 2 2 3" xfId="22076"/>
    <cellStyle name="Percent 4 2 3 2 2 4" xfId="22077"/>
    <cellStyle name="Percent 4 2 3 2 3" xfId="22078"/>
    <cellStyle name="Percent 4 2 3 2 3 2" xfId="22079"/>
    <cellStyle name="Percent 4 2 3 2 3 2 2" xfId="22080"/>
    <cellStyle name="Percent 4 2 3 2 3 2 3" xfId="22081"/>
    <cellStyle name="Percent 4 2 3 2 3 3" xfId="22082"/>
    <cellStyle name="Percent 4 2 3 2 3 4" xfId="22083"/>
    <cellStyle name="Percent 4 2 3 2 4" xfId="22084"/>
    <cellStyle name="Percent 4 2 3 2 4 2" xfId="22085"/>
    <cellStyle name="Percent 4 2 3 2 4 3" xfId="22086"/>
    <cellStyle name="Percent 4 2 3 2 5" xfId="22087"/>
    <cellStyle name="Percent 4 2 3 2 5 2" xfId="22088"/>
    <cellStyle name="Percent 4 2 3 2 5 3" xfId="22089"/>
    <cellStyle name="Percent 4 2 3 2 6" xfId="22090"/>
    <cellStyle name="Percent 4 2 3 2 7" xfId="22091"/>
    <cellStyle name="Percent 4 2 3 3" xfId="22092"/>
    <cellStyle name="Percent 4 2 3 3 2" xfId="22093"/>
    <cellStyle name="Percent 4 2 3 3 2 2" xfId="22094"/>
    <cellStyle name="Percent 4 2 3 3 2 2 2" xfId="22095"/>
    <cellStyle name="Percent 4 2 3 3 2 2 3" xfId="22096"/>
    <cellStyle name="Percent 4 2 3 3 2 3" xfId="22097"/>
    <cellStyle name="Percent 4 2 3 3 2 4" xfId="22098"/>
    <cellStyle name="Percent 4 2 3 3 3" xfId="22099"/>
    <cellStyle name="Percent 4 2 3 3 3 2" xfId="22100"/>
    <cellStyle name="Percent 4 2 3 3 3 2 2" xfId="22101"/>
    <cellStyle name="Percent 4 2 3 3 3 2 3" xfId="22102"/>
    <cellStyle name="Percent 4 2 3 3 3 3" xfId="22103"/>
    <cellStyle name="Percent 4 2 3 3 3 4" xfId="22104"/>
    <cellStyle name="Percent 4 2 3 3 4" xfId="22105"/>
    <cellStyle name="Percent 4 2 3 3 4 2" xfId="22106"/>
    <cellStyle name="Percent 4 2 3 3 4 3" xfId="22107"/>
    <cellStyle name="Percent 4 2 3 3 5" xfId="22108"/>
    <cellStyle name="Percent 4 2 3 3 6" xfId="22109"/>
    <cellStyle name="Percent 4 2 3 4" xfId="22110"/>
    <cellStyle name="Percent 4 2 3 4 2" xfId="22111"/>
    <cellStyle name="Percent 4 2 3 4 2 2" xfId="22112"/>
    <cellStyle name="Percent 4 2 3 4 2 2 2" xfId="22113"/>
    <cellStyle name="Percent 4 2 3 4 2 2 3" xfId="22114"/>
    <cellStyle name="Percent 4 2 3 4 2 3" xfId="22115"/>
    <cellStyle name="Percent 4 2 3 4 2 4" xfId="22116"/>
    <cellStyle name="Percent 4 2 3 4 3" xfId="22117"/>
    <cellStyle name="Percent 4 2 3 4 3 2" xfId="22118"/>
    <cellStyle name="Percent 4 2 3 4 3 2 2" xfId="22119"/>
    <cellStyle name="Percent 4 2 3 4 3 2 3" xfId="22120"/>
    <cellStyle name="Percent 4 2 3 4 3 3" xfId="22121"/>
    <cellStyle name="Percent 4 2 3 4 3 4" xfId="22122"/>
    <cellStyle name="Percent 4 2 3 4 4" xfId="22123"/>
    <cellStyle name="Percent 4 2 3 4 4 2" xfId="22124"/>
    <cellStyle name="Percent 4 2 3 4 4 2 2" xfId="22125"/>
    <cellStyle name="Percent 4 2 3 4 4 2 3" xfId="22126"/>
    <cellStyle name="Percent 4 2 3 4 4 3" xfId="22127"/>
    <cellStyle name="Percent 4 2 3 4 4 4" xfId="22128"/>
    <cellStyle name="Percent 4 2 3 4 5" xfId="22129"/>
    <cellStyle name="Percent 4 2 3 4 5 2" xfId="22130"/>
    <cellStyle name="Percent 4 2 3 4 5 3" xfId="22131"/>
    <cellStyle name="Percent 4 2 3 4 6" xfId="22132"/>
    <cellStyle name="Percent 4 2 3 4 7" xfId="22133"/>
    <cellStyle name="Percent 4 2 3 5" xfId="22134"/>
    <cellStyle name="Percent 4 2 3 5 2" xfId="22135"/>
    <cellStyle name="Percent 4 2 3 5 2 2" xfId="22136"/>
    <cellStyle name="Percent 4 2 3 5 2 2 2" xfId="22137"/>
    <cellStyle name="Percent 4 2 3 5 2 2 3" xfId="22138"/>
    <cellStyle name="Percent 4 2 3 5 2 3" xfId="22139"/>
    <cellStyle name="Percent 4 2 3 5 2 4" xfId="22140"/>
    <cellStyle name="Percent 4 2 3 5 3" xfId="22141"/>
    <cellStyle name="Percent 4 2 3 5 3 2" xfId="22142"/>
    <cellStyle name="Percent 4 2 3 5 3 2 2" xfId="22143"/>
    <cellStyle name="Percent 4 2 3 5 3 2 3" xfId="22144"/>
    <cellStyle name="Percent 4 2 3 5 3 3" xfId="22145"/>
    <cellStyle name="Percent 4 2 3 5 3 4" xfId="22146"/>
    <cellStyle name="Percent 4 2 3 5 4" xfId="22147"/>
    <cellStyle name="Percent 4 2 3 5 4 2" xfId="22148"/>
    <cellStyle name="Percent 4 2 3 5 4 3" xfId="22149"/>
    <cellStyle name="Percent 4 2 3 5 5" xfId="22150"/>
    <cellStyle name="Percent 4 2 3 5 6" xfId="22151"/>
    <cellStyle name="Percent 4 2 3 6" xfId="22152"/>
    <cellStyle name="Percent 4 2 3 6 2" xfId="22153"/>
    <cellStyle name="Percent 4 2 3 6 2 2" xfId="22154"/>
    <cellStyle name="Percent 4 2 3 6 2 3" xfId="22155"/>
    <cellStyle name="Percent 4 2 3 6 3" xfId="22156"/>
    <cellStyle name="Percent 4 2 3 6 4" xfId="22157"/>
    <cellStyle name="Percent 4 2 3 7" xfId="22158"/>
    <cellStyle name="Percent 4 2 3 7 2" xfId="22159"/>
    <cellStyle name="Percent 4 2 3 7 2 2" xfId="22160"/>
    <cellStyle name="Percent 4 2 3 7 2 3" xfId="22161"/>
    <cellStyle name="Percent 4 2 3 7 3" xfId="22162"/>
    <cellStyle name="Percent 4 2 3 7 4" xfId="22163"/>
    <cellStyle name="Percent 4 2 3 8" xfId="22164"/>
    <cellStyle name="Percent 4 2 3 8 2" xfId="22165"/>
    <cellStyle name="Percent 4 2 3 8 2 2" xfId="22166"/>
    <cellStyle name="Percent 4 2 3 8 2 3" xfId="22167"/>
    <cellStyle name="Percent 4 2 3 8 3" xfId="22168"/>
    <cellStyle name="Percent 4 2 3 8 4" xfId="22169"/>
    <cellStyle name="Percent 4 2 3 9" xfId="22170"/>
    <cellStyle name="Percent 4 2 3 9 2" xfId="22171"/>
    <cellStyle name="Percent 4 2 3 9 3" xfId="22172"/>
    <cellStyle name="Percent 4 2 4" xfId="22173"/>
    <cellStyle name="Percent 4 2 4 10" xfId="22174"/>
    <cellStyle name="Percent 4 2 4 10 2" xfId="22175"/>
    <cellStyle name="Percent 4 2 4 10 3" xfId="22176"/>
    <cellStyle name="Percent 4 2 4 11" xfId="22177"/>
    <cellStyle name="Percent 4 2 4 11 2" xfId="22178"/>
    <cellStyle name="Percent 4 2 4 11 3" xfId="22179"/>
    <cellStyle name="Percent 4 2 4 12" xfId="22180"/>
    <cellStyle name="Percent 4 2 4 2" xfId="22181"/>
    <cellStyle name="Percent 4 2 4 2 2" xfId="22182"/>
    <cellStyle name="Percent 4 2 4 2 2 2" xfId="22183"/>
    <cellStyle name="Percent 4 2 4 2 2 2 2" xfId="22184"/>
    <cellStyle name="Percent 4 2 4 2 2 2 3" xfId="22185"/>
    <cellStyle name="Percent 4 2 4 2 2 3" xfId="22186"/>
    <cellStyle name="Percent 4 2 4 2 2 4" xfId="22187"/>
    <cellStyle name="Percent 4 2 4 2 3" xfId="22188"/>
    <cellStyle name="Percent 4 2 4 2 3 2" xfId="22189"/>
    <cellStyle name="Percent 4 2 4 2 3 2 2" xfId="22190"/>
    <cellStyle name="Percent 4 2 4 2 3 2 3" xfId="22191"/>
    <cellStyle name="Percent 4 2 4 2 3 3" xfId="22192"/>
    <cellStyle name="Percent 4 2 4 2 3 4" xfId="22193"/>
    <cellStyle name="Percent 4 2 4 2 4" xfId="22194"/>
    <cellStyle name="Percent 4 2 4 2 4 2" xfId="22195"/>
    <cellStyle name="Percent 4 2 4 2 4 3" xfId="22196"/>
    <cellStyle name="Percent 4 2 4 2 5" xfId="22197"/>
    <cellStyle name="Percent 4 2 4 2 5 2" xfId="22198"/>
    <cellStyle name="Percent 4 2 4 2 5 3" xfId="22199"/>
    <cellStyle name="Percent 4 2 4 2 6" xfId="22200"/>
    <cellStyle name="Percent 4 2 4 2 6 2" xfId="22201"/>
    <cellStyle name="Percent 4 2 4 2 6 3" xfId="22202"/>
    <cellStyle name="Percent 4 2 4 2 7" xfId="22203"/>
    <cellStyle name="Percent 4 2 4 3" xfId="22204"/>
    <cellStyle name="Percent 4 2 4 3 2" xfId="22205"/>
    <cellStyle name="Percent 4 2 4 3 2 2" xfId="22206"/>
    <cellStyle name="Percent 4 2 4 3 2 2 2" xfId="22207"/>
    <cellStyle name="Percent 4 2 4 3 2 2 3" xfId="22208"/>
    <cellStyle name="Percent 4 2 4 3 2 3" xfId="22209"/>
    <cellStyle name="Percent 4 2 4 3 2 4" xfId="22210"/>
    <cellStyle name="Percent 4 2 4 3 3" xfId="22211"/>
    <cellStyle name="Percent 4 2 4 3 3 2" xfId="22212"/>
    <cellStyle name="Percent 4 2 4 3 3 2 2" xfId="22213"/>
    <cellStyle name="Percent 4 2 4 3 3 2 3" xfId="22214"/>
    <cellStyle name="Percent 4 2 4 3 3 3" xfId="22215"/>
    <cellStyle name="Percent 4 2 4 3 3 4" xfId="22216"/>
    <cellStyle name="Percent 4 2 4 3 4" xfId="22217"/>
    <cellStyle name="Percent 4 2 4 3 4 2" xfId="22218"/>
    <cellStyle name="Percent 4 2 4 3 4 3" xfId="22219"/>
    <cellStyle name="Percent 4 2 4 3 5" xfId="22220"/>
    <cellStyle name="Percent 4 2 4 3 5 2" xfId="22221"/>
    <cellStyle name="Percent 4 2 4 3 5 3" xfId="22222"/>
    <cellStyle name="Percent 4 2 4 3 6" xfId="22223"/>
    <cellStyle name="Percent 4 2 4 4" xfId="22224"/>
    <cellStyle name="Percent 4 2 4 4 2" xfId="22225"/>
    <cellStyle name="Percent 4 2 4 4 2 2" xfId="22226"/>
    <cellStyle name="Percent 4 2 4 4 2 2 2" xfId="22227"/>
    <cellStyle name="Percent 4 2 4 4 2 2 3" xfId="22228"/>
    <cellStyle name="Percent 4 2 4 4 2 3" xfId="22229"/>
    <cellStyle name="Percent 4 2 4 4 2 4" xfId="22230"/>
    <cellStyle name="Percent 4 2 4 4 3" xfId="22231"/>
    <cellStyle name="Percent 4 2 4 4 3 2" xfId="22232"/>
    <cellStyle name="Percent 4 2 4 4 3 2 2" xfId="22233"/>
    <cellStyle name="Percent 4 2 4 4 3 2 3" xfId="22234"/>
    <cellStyle name="Percent 4 2 4 4 3 3" xfId="22235"/>
    <cellStyle name="Percent 4 2 4 4 3 4" xfId="22236"/>
    <cellStyle name="Percent 4 2 4 4 4" xfId="22237"/>
    <cellStyle name="Percent 4 2 4 4 4 2" xfId="22238"/>
    <cellStyle name="Percent 4 2 4 4 4 2 2" xfId="22239"/>
    <cellStyle name="Percent 4 2 4 4 4 2 3" xfId="22240"/>
    <cellStyle name="Percent 4 2 4 4 4 3" xfId="22241"/>
    <cellStyle name="Percent 4 2 4 4 4 4" xfId="22242"/>
    <cellStyle name="Percent 4 2 4 4 5" xfId="22243"/>
    <cellStyle name="Percent 4 2 4 4 5 2" xfId="22244"/>
    <cellStyle name="Percent 4 2 4 4 5 3" xfId="22245"/>
    <cellStyle name="Percent 4 2 4 4 6" xfId="22246"/>
    <cellStyle name="Percent 4 2 4 4 7" xfId="22247"/>
    <cellStyle name="Percent 4 2 4 5" xfId="22248"/>
    <cellStyle name="Percent 4 2 4 5 2" xfId="22249"/>
    <cellStyle name="Percent 4 2 4 5 2 2" xfId="22250"/>
    <cellStyle name="Percent 4 2 4 5 2 2 2" xfId="22251"/>
    <cellStyle name="Percent 4 2 4 5 2 2 3" xfId="22252"/>
    <cellStyle name="Percent 4 2 4 5 2 3" xfId="22253"/>
    <cellStyle name="Percent 4 2 4 5 2 4" xfId="22254"/>
    <cellStyle name="Percent 4 2 4 5 3" xfId="22255"/>
    <cellStyle name="Percent 4 2 4 5 3 2" xfId="22256"/>
    <cellStyle name="Percent 4 2 4 5 3 2 2" xfId="22257"/>
    <cellStyle name="Percent 4 2 4 5 3 2 3" xfId="22258"/>
    <cellStyle name="Percent 4 2 4 5 3 3" xfId="22259"/>
    <cellStyle name="Percent 4 2 4 5 3 4" xfId="22260"/>
    <cellStyle name="Percent 4 2 4 5 4" xfId="22261"/>
    <cellStyle name="Percent 4 2 4 5 4 2" xfId="22262"/>
    <cellStyle name="Percent 4 2 4 5 4 3" xfId="22263"/>
    <cellStyle name="Percent 4 2 4 5 5" xfId="22264"/>
    <cellStyle name="Percent 4 2 4 5 6" xfId="22265"/>
    <cellStyle name="Percent 4 2 4 6" xfId="22266"/>
    <cellStyle name="Percent 4 2 4 6 2" xfId="22267"/>
    <cellStyle name="Percent 4 2 4 6 2 2" xfId="22268"/>
    <cellStyle name="Percent 4 2 4 6 2 3" xfId="22269"/>
    <cellStyle name="Percent 4 2 4 6 3" xfId="22270"/>
    <cellStyle name="Percent 4 2 4 6 4" xfId="22271"/>
    <cellStyle name="Percent 4 2 4 7" xfId="22272"/>
    <cellStyle name="Percent 4 2 4 7 2" xfId="22273"/>
    <cellStyle name="Percent 4 2 4 7 2 2" xfId="22274"/>
    <cellStyle name="Percent 4 2 4 7 2 3" xfId="22275"/>
    <cellStyle name="Percent 4 2 4 7 3" xfId="22276"/>
    <cellStyle name="Percent 4 2 4 7 4" xfId="22277"/>
    <cellStyle name="Percent 4 2 4 8" xfId="22278"/>
    <cellStyle name="Percent 4 2 4 8 2" xfId="22279"/>
    <cellStyle name="Percent 4 2 4 8 2 2" xfId="22280"/>
    <cellStyle name="Percent 4 2 4 8 2 3" xfId="22281"/>
    <cellStyle name="Percent 4 2 4 8 3" xfId="22282"/>
    <cellStyle name="Percent 4 2 4 8 4" xfId="22283"/>
    <cellStyle name="Percent 4 2 4 9" xfId="22284"/>
    <cellStyle name="Percent 4 2 4 9 2" xfId="22285"/>
    <cellStyle name="Percent 4 2 4 9 3" xfId="22286"/>
    <cellStyle name="Percent 4 2 5" xfId="22287"/>
    <cellStyle name="Percent 4 2 5 10" xfId="22288"/>
    <cellStyle name="Percent 4 2 5 10 2" xfId="22289"/>
    <cellStyle name="Percent 4 2 5 10 3" xfId="22290"/>
    <cellStyle name="Percent 4 2 5 11" xfId="22291"/>
    <cellStyle name="Percent 4 2 5 11 2" xfId="22292"/>
    <cellStyle name="Percent 4 2 5 11 3" xfId="22293"/>
    <cellStyle name="Percent 4 2 5 12" xfId="22294"/>
    <cellStyle name="Percent 4 2 5 2" xfId="22295"/>
    <cellStyle name="Percent 4 2 5 2 2" xfId="22296"/>
    <cellStyle name="Percent 4 2 5 2 2 2" xfId="22297"/>
    <cellStyle name="Percent 4 2 5 2 2 2 2" xfId="22298"/>
    <cellStyle name="Percent 4 2 5 2 2 2 3" xfId="22299"/>
    <cellStyle name="Percent 4 2 5 2 2 3" xfId="22300"/>
    <cellStyle name="Percent 4 2 5 2 2 4" xfId="22301"/>
    <cellStyle name="Percent 4 2 5 2 3" xfId="22302"/>
    <cellStyle name="Percent 4 2 5 2 3 2" xfId="22303"/>
    <cellStyle name="Percent 4 2 5 2 3 2 2" xfId="22304"/>
    <cellStyle name="Percent 4 2 5 2 3 2 3" xfId="22305"/>
    <cellStyle name="Percent 4 2 5 2 3 3" xfId="22306"/>
    <cellStyle name="Percent 4 2 5 2 3 4" xfId="22307"/>
    <cellStyle name="Percent 4 2 5 2 4" xfId="22308"/>
    <cellStyle name="Percent 4 2 5 2 4 2" xfId="22309"/>
    <cellStyle name="Percent 4 2 5 2 4 3" xfId="22310"/>
    <cellStyle name="Percent 4 2 5 2 5" xfId="22311"/>
    <cellStyle name="Percent 4 2 5 2 6" xfId="22312"/>
    <cellStyle name="Percent 4 2 5 3" xfId="22313"/>
    <cellStyle name="Percent 4 2 5 3 2" xfId="22314"/>
    <cellStyle name="Percent 4 2 5 3 2 2" xfId="22315"/>
    <cellStyle name="Percent 4 2 5 3 2 2 2" xfId="22316"/>
    <cellStyle name="Percent 4 2 5 3 2 2 3" xfId="22317"/>
    <cellStyle name="Percent 4 2 5 3 2 3" xfId="22318"/>
    <cellStyle name="Percent 4 2 5 3 2 4" xfId="22319"/>
    <cellStyle name="Percent 4 2 5 3 3" xfId="22320"/>
    <cellStyle name="Percent 4 2 5 3 3 2" xfId="22321"/>
    <cellStyle name="Percent 4 2 5 3 3 2 2" xfId="22322"/>
    <cellStyle name="Percent 4 2 5 3 3 2 3" xfId="22323"/>
    <cellStyle name="Percent 4 2 5 3 3 3" xfId="22324"/>
    <cellStyle name="Percent 4 2 5 3 3 4" xfId="22325"/>
    <cellStyle name="Percent 4 2 5 3 4" xfId="22326"/>
    <cellStyle name="Percent 4 2 5 3 4 2" xfId="22327"/>
    <cellStyle name="Percent 4 2 5 3 4 3" xfId="22328"/>
    <cellStyle name="Percent 4 2 5 3 5" xfId="22329"/>
    <cellStyle name="Percent 4 2 5 3 6" xfId="22330"/>
    <cellStyle name="Percent 4 2 5 4" xfId="22331"/>
    <cellStyle name="Percent 4 2 5 4 2" xfId="22332"/>
    <cellStyle name="Percent 4 2 5 4 2 2" xfId="22333"/>
    <cellStyle name="Percent 4 2 5 4 2 2 2" xfId="22334"/>
    <cellStyle name="Percent 4 2 5 4 2 2 3" xfId="22335"/>
    <cellStyle name="Percent 4 2 5 4 2 3" xfId="22336"/>
    <cellStyle name="Percent 4 2 5 4 2 4" xfId="22337"/>
    <cellStyle name="Percent 4 2 5 4 3" xfId="22338"/>
    <cellStyle name="Percent 4 2 5 4 3 2" xfId="22339"/>
    <cellStyle name="Percent 4 2 5 4 3 2 2" xfId="22340"/>
    <cellStyle name="Percent 4 2 5 4 3 2 3" xfId="22341"/>
    <cellStyle name="Percent 4 2 5 4 3 3" xfId="22342"/>
    <cellStyle name="Percent 4 2 5 4 3 4" xfId="22343"/>
    <cellStyle name="Percent 4 2 5 4 4" xfId="22344"/>
    <cellStyle name="Percent 4 2 5 4 4 2" xfId="22345"/>
    <cellStyle name="Percent 4 2 5 4 4 2 2" xfId="22346"/>
    <cellStyle name="Percent 4 2 5 4 4 2 3" xfId="22347"/>
    <cellStyle name="Percent 4 2 5 4 4 3" xfId="22348"/>
    <cellStyle name="Percent 4 2 5 4 4 4" xfId="22349"/>
    <cellStyle name="Percent 4 2 5 4 5" xfId="22350"/>
    <cellStyle name="Percent 4 2 5 4 5 2" xfId="22351"/>
    <cellStyle name="Percent 4 2 5 4 5 3" xfId="22352"/>
    <cellStyle name="Percent 4 2 5 4 6" xfId="22353"/>
    <cellStyle name="Percent 4 2 5 4 7" xfId="22354"/>
    <cellStyle name="Percent 4 2 5 5" xfId="22355"/>
    <cellStyle name="Percent 4 2 5 5 2" xfId="22356"/>
    <cellStyle name="Percent 4 2 5 5 2 2" xfId="22357"/>
    <cellStyle name="Percent 4 2 5 5 2 2 2" xfId="22358"/>
    <cellStyle name="Percent 4 2 5 5 2 2 3" xfId="22359"/>
    <cellStyle name="Percent 4 2 5 5 2 3" xfId="22360"/>
    <cellStyle name="Percent 4 2 5 5 2 4" xfId="22361"/>
    <cellStyle name="Percent 4 2 5 5 3" xfId="22362"/>
    <cellStyle name="Percent 4 2 5 5 3 2" xfId="22363"/>
    <cellStyle name="Percent 4 2 5 5 3 2 2" xfId="22364"/>
    <cellStyle name="Percent 4 2 5 5 3 2 3" xfId="22365"/>
    <cellStyle name="Percent 4 2 5 5 3 3" xfId="22366"/>
    <cellStyle name="Percent 4 2 5 5 3 4" xfId="22367"/>
    <cellStyle name="Percent 4 2 5 5 4" xfId="22368"/>
    <cellStyle name="Percent 4 2 5 5 4 2" xfId="22369"/>
    <cellStyle name="Percent 4 2 5 5 4 3" xfId="22370"/>
    <cellStyle name="Percent 4 2 5 5 5" xfId="22371"/>
    <cellStyle name="Percent 4 2 5 5 6" xfId="22372"/>
    <cellStyle name="Percent 4 2 5 6" xfId="22373"/>
    <cellStyle name="Percent 4 2 5 6 2" xfId="22374"/>
    <cellStyle name="Percent 4 2 5 6 2 2" xfId="22375"/>
    <cellStyle name="Percent 4 2 5 6 2 3" xfId="22376"/>
    <cellStyle name="Percent 4 2 5 6 3" xfId="22377"/>
    <cellStyle name="Percent 4 2 5 6 4" xfId="22378"/>
    <cellStyle name="Percent 4 2 5 7" xfId="22379"/>
    <cellStyle name="Percent 4 2 5 7 2" xfId="22380"/>
    <cellStyle name="Percent 4 2 5 7 2 2" xfId="22381"/>
    <cellStyle name="Percent 4 2 5 7 2 3" xfId="22382"/>
    <cellStyle name="Percent 4 2 5 7 3" xfId="22383"/>
    <cellStyle name="Percent 4 2 5 7 4" xfId="22384"/>
    <cellStyle name="Percent 4 2 5 8" xfId="22385"/>
    <cellStyle name="Percent 4 2 5 8 2" xfId="22386"/>
    <cellStyle name="Percent 4 2 5 8 2 2" xfId="22387"/>
    <cellStyle name="Percent 4 2 5 8 2 3" xfId="22388"/>
    <cellStyle name="Percent 4 2 5 8 3" xfId="22389"/>
    <cellStyle name="Percent 4 2 5 8 4" xfId="22390"/>
    <cellStyle name="Percent 4 2 5 9" xfId="22391"/>
    <cellStyle name="Percent 4 2 5 9 2" xfId="22392"/>
    <cellStyle name="Percent 4 2 5 9 3" xfId="22393"/>
    <cellStyle name="Percent 4 2 6" xfId="22394"/>
    <cellStyle name="Percent 4 2 6 10" xfId="22395"/>
    <cellStyle name="Percent 4 2 6 10 2" xfId="22396"/>
    <cellStyle name="Percent 4 2 6 10 3" xfId="22397"/>
    <cellStyle name="Percent 4 2 6 11" xfId="22398"/>
    <cellStyle name="Percent 4 2 6 11 2" xfId="22399"/>
    <cellStyle name="Percent 4 2 6 11 3" xfId="22400"/>
    <cellStyle name="Percent 4 2 6 12" xfId="22401"/>
    <cellStyle name="Percent 4 2 6 2" xfId="22402"/>
    <cellStyle name="Percent 4 2 6 2 2" xfId="22403"/>
    <cellStyle name="Percent 4 2 6 2 2 2" xfId="22404"/>
    <cellStyle name="Percent 4 2 6 2 2 2 2" xfId="22405"/>
    <cellStyle name="Percent 4 2 6 2 2 2 3" xfId="22406"/>
    <cellStyle name="Percent 4 2 6 2 2 3" xfId="22407"/>
    <cellStyle name="Percent 4 2 6 2 2 4" xfId="22408"/>
    <cellStyle name="Percent 4 2 6 2 3" xfId="22409"/>
    <cellStyle name="Percent 4 2 6 2 3 2" xfId="22410"/>
    <cellStyle name="Percent 4 2 6 2 3 2 2" xfId="22411"/>
    <cellStyle name="Percent 4 2 6 2 3 2 3" xfId="22412"/>
    <cellStyle name="Percent 4 2 6 2 3 3" xfId="22413"/>
    <cellStyle name="Percent 4 2 6 2 3 4" xfId="22414"/>
    <cellStyle name="Percent 4 2 6 2 4" xfId="22415"/>
    <cellStyle name="Percent 4 2 6 2 4 2" xfId="22416"/>
    <cellStyle name="Percent 4 2 6 2 4 3" xfId="22417"/>
    <cellStyle name="Percent 4 2 6 2 5" xfId="22418"/>
    <cellStyle name="Percent 4 2 6 2 5 2" xfId="22419"/>
    <cellStyle name="Percent 4 2 6 2 5 3" xfId="22420"/>
    <cellStyle name="Percent 4 2 6 2 6" xfId="22421"/>
    <cellStyle name="Percent 4 2 6 3" xfId="22422"/>
    <cellStyle name="Percent 4 2 6 3 2" xfId="22423"/>
    <cellStyle name="Percent 4 2 6 3 2 2" xfId="22424"/>
    <cellStyle name="Percent 4 2 6 3 2 2 2" xfId="22425"/>
    <cellStyle name="Percent 4 2 6 3 2 2 3" xfId="22426"/>
    <cellStyle name="Percent 4 2 6 3 2 3" xfId="22427"/>
    <cellStyle name="Percent 4 2 6 3 2 4" xfId="22428"/>
    <cellStyle name="Percent 4 2 6 3 3" xfId="22429"/>
    <cellStyle name="Percent 4 2 6 3 3 2" xfId="22430"/>
    <cellStyle name="Percent 4 2 6 3 3 2 2" xfId="22431"/>
    <cellStyle name="Percent 4 2 6 3 3 2 3" xfId="22432"/>
    <cellStyle name="Percent 4 2 6 3 3 3" xfId="22433"/>
    <cellStyle name="Percent 4 2 6 3 3 4" xfId="22434"/>
    <cellStyle name="Percent 4 2 6 3 4" xfId="22435"/>
    <cellStyle name="Percent 4 2 6 3 4 2" xfId="22436"/>
    <cellStyle name="Percent 4 2 6 3 4 3" xfId="22437"/>
    <cellStyle name="Percent 4 2 6 3 5" xfId="22438"/>
    <cellStyle name="Percent 4 2 6 3 6" xfId="22439"/>
    <cellStyle name="Percent 4 2 6 3 7" xfId="22440"/>
    <cellStyle name="Percent 4 2 6 4" xfId="22441"/>
    <cellStyle name="Percent 4 2 6 4 2" xfId="22442"/>
    <cellStyle name="Percent 4 2 6 4 2 2" xfId="22443"/>
    <cellStyle name="Percent 4 2 6 4 2 2 2" xfId="22444"/>
    <cellStyle name="Percent 4 2 6 4 2 2 3" xfId="22445"/>
    <cellStyle name="Percent 4 2 6 4 2 3" xfId="22446"/>
    <cellStyle name="Percent 4 2 6 4 2 4" xfId="22447"/>
    <cellStyle name="Percent 4 2 6 4 3" xfId="22448"/>
    <cellStyle name="Percent 4 2 6 4 3 2" xfId="22449"/>
    <cellStyle name="Percent 4 2 6 4 3 2 2" xfId="22450"/>
    <cellStyle name="Percent 4 2 6 4 3 2 3" xfId="22451"/>
    <cellStyle name="Percent 4 2 6 4 3 3" xfId="22452"/>
    <cellStyle name="Percent 4 2 6 4 3 4" xfId="22453"/>
    <cellStyle name="Percent 4 2 6 4 4" xfId="22454"/>
    <cellStyle name="Percent 4 2 6 4 4 2" xfId="22455"/>
    <cellStyle name="Percent 4 2 6 4 4 2 2" xfId="22456"/>
    <cellStyle name="Percent 4 2 6 4 4 2 3" xfId="22457"/>
    <cellStyle name="Percent 4 2 6 4 4 3" xfId="22458"/>
    <cellStyle name="Percent 4 2 6 4 4 4" xfId="22459"/>
    <cellStyle name="Percent 4 2 6 4 5" xfId="22460"/>
    <cellStyle name="Percent 4 2 6 4 5 2" xfId="22461"/>
    <cellStyle name="Percent 4 2 6 4 5 3" xfId="22462"/>
    <cellStyle name="Percent 4 2 6 4 6" xfId="22463"/>
    <cellStyle name="Percent 4 2 6 4 7" xfId="22464"/>
    <cellStyle name="Percent 4 2 6 5" xfId="22465"/>
    <cellStyle name="Percent 4 2 6 5 2" xfId="22466"/>
    <cellStyle name="Percent 4 2 6 5 2 2" xfId="22467"/>
    <cellStyle name="Percent 4 2 6 5 2 2 2" xfId="22468"/>
    <cellStyle name="Percent 4 2 6 5 2 2 3" xfId="22469"/>
    <cellStyle name="Percent 4 2 6 5 2 3" xfId="22470"/>
    <cellStyle name="Percent 4 2 6 5 2 4" xfId="22471"/>
    <cellStyle name="Percent 4 2 6 5 3" xfId="22472"/>
    <cellStyle name="Percent 4 2 6 5 3 2" xfId="22473"/>
    <cellStyle name="Percent 4 2 6 5 3 2 2" xfId="22474"/>
    <cellStyle name="Percent 4 2 6 5 3 2 3" xfId="22475"/>
    <cellStyle name="Percent 4 2 6 5 3 3" xfId="22476"/>
    <cellStyle name="Percent 4 2 6 5 3 4" xfId="22477"/>
    <cellStyle name="Percent 4 2 6 5 4" xfId="22478"/>
    <cellStyle name="Percent 4 2 6 5 4 2" xfId="22479"/>
    <cellStyle name="Percent 4 2 6 5 4 3" xfId="22480"/>
    <cellStyle name="Percent 4 2 6 5 5" xfId="22481"/>
    <cellStyle name="Percent 4 2 6 5 6" xfId="22482"/>
    <cellStyle name="Percent 4 2 6 6" xfId="22483"/>
    <cellStyle name="Percent 4 2 6 6 2" xfId="22484"/>
    <cellStyle name="Percent 4 2 6 6 2 2" xfId="22485"/>
    <cellStyle name="Percent 4 2 6 6 2 3" xfId="22486"/>
    <cellStyle name="Percent 4 2 6 6 3" xfId="22487"/>
    <cellStyle name="Percent 4 2 6 6 4" xfId="22488"/>
    <cellStyle name="Percent 4 2 6 7" xfId="22489"/>
    <cellStyle name="Percent 4 2 6 7 2" xfId="22490"/>
    <cellStyle name="Percent 4 2 6 7 2 2" xfId="22491"/>
    <cellStyle name="Percent 4 2 6 7 2 3" xfId="22492"/>
    <cellStyle name="Percent 4 2 6 7 3" xfId="22493"/>
    <cellStyle name="Percent 4 2 6 7 4" xfId="22494"/>
    <cellStyle name="Percent 4 2 6 8" xfId="22495"/>
    <cellStyle name="Percent 4 2 6 8 2" xfId="22496"/>
    <cellStyle name="Percent 4 2 6 8 2 2" xfId="22497"/>
    <cellStyle name="Percent 4 2 6 8 2 3" xfId="22498"/>
    <cellStyle name="Percent 4 2 6 8 3" xfId="22499"/>
    <cellStyle name="Percent 4 2 6 8 4" xfId="22500"/>
    <cellStyle name="Percent 4 2 6 9" xfId="22501"/>
    <cellStyle name="Percent 4 2 6 9 2" xfId="22502"/>
    <cellStyle name="Percent 4 2 6 9 3" xfId="22503"/>
    <cellStyle name="Percent 4 2 7" xfId="22504"/>
    <cellStyle name="Percent 4 2 7 10" xfId="22505"/>
    <cellStyle name="Percent 4 2 7 10 2" xfId="22506"/>
    <cellStyle name="Percent 4 2 7 10 3" xfId="22507"/>
    <cellStyle name="Percent 4 2 7 11" xfId="22508"/>
    <cellStyle name="Percent 4 2 7 11 2" xfId="22509"/>
    <cellStyle name="Percent 4 2 7 11 3" xfId="22510"/>
    <cellStyle name="Percent 4 2 7 12" xfId="22511"/>
    <cellStyle name="Percent 4 2 7 2" xfId="22512"/>
    <cellStyle name="Percent 4 2 7 2 2" xfId="22513"/>
    <cellStyle name="Percent 4 2 7 2 2 2" xfId="22514"/>
    <cellStyle name="Percent 4 2 7 2 2 2 2" xfId="22515"/>
    <cellStyle name="Percent 4 2 7 2 2 2 3" xfId="22516"/>
    <cellStyle name="Percent 4 2 7 2 2 3" xfId="22517"/>
    <cellStyle name="Percent 4 2 7 2 2 4" xfId="22518"/>
    <cellStyle name="Percent 4 2 7 2 3" xfId="22519"/>
    <cellStyle name="Percent 4 2 7 2 3 2" xfId="22520"/>
    <cellStyle name="Percent 4 2 7 2 3 2 2" xfId="22521"/>
    <cellStyle name="Percent 4 2 7 2 3 2 3" xfId="22522"/>
    <cellStyle name="Percent 4 2 7 2 3 3" xfId="22523"/>
    <cellStyle name="Percent 4 2 7 2 3 4" xfId="22524"/>
    <cellStyle name="Percent 4 2 7 2 4" xfId="22525"/>
    <cellStyle name="Percent 4 2 7 2 4 2" xfId="22526"/>
    <cellStyle name="Percent 4 2 7 2 4 3" xfId="22527"/>
    <cellStyle name="Percent 4 2 7 2 5" xfId="22528"/>
    <cellStyle name="Percent 4 2 7 2 6" xfId="22529"/>
    <cellStyle name="Percent 4 2 7 3" xfId="22530"/>
    <cellStyle name="Percent 4 2 7 3 2" xfId="22531"/>
    <cellStyle name="Percent 4 2 7 3 2 2" xfId="22532"/>
    <cellStyle name="Percent 4 2 7 3 2 2 2" xfId="22533"/>
    <cellStyle name="Percent 4 2 7 3 2 2 3" xfId="22534"/>
    <cellStyle name="Percent 4 2 7 3 2 3" xfId="22535"/>
    <cellStyle name="Percent 4 2 7 3 2 4" xfId="22536"/>
    <cellStyle name="Percent 4 2 7 3 3" xfId="22537"/>
    <cellStyle name="Percent 4 2 7 3 3 2" xfId="22538"/>
    <cellStyle name="Percent 4 2 7 3 3 2 2" xfId="22539"/>
    <cellStyle name="Percent 4 2 7 3 3 2 3" xfId="22540"/>
    <cellStyle name="Percent 4 2 7 3 3 3" xfId="22541"/>
    <cellStyle name="Percent 4 2 7 3 3 4" xfId="22542"/>
    <cellStyle name="Percent 4 2 7 3 4" xfId="22543"/>
    <cellStyle name="Percent 4 2 7 3 4 2" xfId="22544"/>
    <cellStyle name="Percent 4 2 7 3 4 3" xfId="22545"/>
    <cellStyle name="Percent 4 2 7 3 5" xfId="22546"/>
    <cellStyle name="Percent 4 2 7 3 6" xfId="22547"/>
    <cellStyle name="Percent 4 2 7 4" xfId="22548"/>
    <cellStyle name="Percent 4 2 7 4 2" xfId="22549"/>
    <cellStyle name="Percent 4 2 7 4 2 2" xfId="22550"/>
    <cellStyle name="Percent 4 2 7 4 2 2 2" xfId="22551"/>
    <cellStyle name="Percent 4 2 7 4 2 2 3" xfId="22552"/>
    <cellStyle name="Percent 4 2 7 4 2 3" xfId="22553"/>
    <cellStyle name="Percent 4 2 7 4 2 4" xfId="22554"/>
    <cellStyle name="Percent 4 2 7 4 3" xfId="22555"/>
    <cellStyle name="Percent 4 2 7 4 3 2" xfId="22556"/>
    <cellStyle name="Percent 4 2 7 4 3 2 2" xfId="22557"/>
    <cellStyle name="Percent 4 2 7 4 3 2 3" xfId="22558"/>
    <cellStyle name="Percent 4 2 7 4 3 3" xfId="22559"/>
    <cellStyle name="Percent 4 2 7 4 3 4" xfId="22560"/>
    <cellStyle name="Percent 4 2 7 4 4" xfId="22561"/>
    <cellStyle name="Percent 4 2 7 4 4 2" xfId="22562"/>
    <cellStyle name="Percent 4 2 7 4 4 2 2" xfId="22563"/>
    <cellStyle name="Percent 4 2 7 4 4 2 3" xfId="22564"/>
    <cellStyle name="Percent 4 2 7 4 4 3" xfId="22565"/>
    <cellStyle name="Percent 4 2 7 4 4 4" xfId="22566"/>
    <cellStyle name="Percent 4 2 7 4 5" xfId="22567"/>
    <cellStyle name="Percent 4 2 7 4 5 2" xfId="22568"/>
    <cellStyle name="Percent 4 2 7 4 5 3" xfId="22569"/>
    <cellStyle name="Percent 4 2 7 4 6" xfId="22570"/>
    <cellStyle name="Percent 4 2 7 4 7" xfId="22571"/>
    <cellStyle name="Percent 4 2 7 5" xfId="22572"/>
    <cellStyle name="Percent 4 2 7 5 2" xfId="22573"/>
    <cellStyle name="Percent 4 2 7 5 2 2" xfId="22574"/>
    <cellStyle name="Percent 4 2 7 5 2 2 2" xfId="22575"/>
    <cellStyle name="Percent 4 2 7 5 2 2 3" xfId="22576"/>
    <cellStyle name="Percent 4 2 7 5 2 3" xfId="22577"/>
    <cellStyle name="Percent 4 2 7 5 2 4" xfId="22578"/>
    <cellStyle name="Percent 4 2 7 5 3" xfId="22579"/>
    <cellStyle name="Percent 4 2 7 5 3 2" xfId="22580"/>
    <cellStyle name="Percent 4 2 7 5 3 2 2" xfId="22581"/>
    <cellStyle name="Percent 4 2 7 5 3 2 3" xfId="22582"/>
    <cellStyle name="Percent 4 2 7 5 3 3" xfId="22583"/>
    <cellStyle name="Percent 4 2 7 5 3 4" xfId="22584"/>
    <cellStyle name="Percent 4 2 7 5 4" xfId="22585"/>
    <cellStyle name="Percent 4 2 7 5 4 2" xfId="22586"/>
    <cellStyle name="Percent 4 2 7 5 4 3" xfId="22587"/>
    <cellStyle name="Percent 4 2 7 5 5" xfId="22588"/>
    <cellStyle name="Percent 4 2 7 5 6" xfId="22589"/>
    <cellStyle name="Percent 4 2 7 6" xfId="22590"/>
    <cellStyle name="Percent 4 2 7 6 2" xfId="22591"/>
    <cellStyle name="Percent 4 2 7 6 2 2" xfId="22592"/>
    <cellStyle name="Percent 4 2 7 6 2 3" xfId="22593"/>
    <cellStyle name="Percent 4 2 7 6 3" xfId="22594"/>
    <cellStyle name="Percent 4 2 7 6 4" xfId="22595"/>
    <cellStyle name="Percent 4 2 7 7" xfId="22596"/>
    <cellStyle name="Percent 4 2 7 7 2" xfId="22597"/>
    <cellStyle name="Percent 4 2 7 7 2 2" xfId="22598"/>
    <cellStyle name="Percent 4 2 7 7 2 3" xfId="22599"/>
    <cellStyle name="Percent 4 2 7 7 3" xfId="22600"/>
    <cellStyle name="Percent 4 2 7 7 4" xfId="22601"/>
    <cellStyle name="Percent 4 2 7 8" xfId="22602"/>
    <cellStyle name="Percent 4 2 7 8 2" xfId="22603"/>
    <cellStyle name="Percent 4 2 7 8 2 2" xfId="22604"/>
    <cellStyle name="Percent 4 2 7 8 2 3" xfId="22605"/>
    <cellStyle name="Percent 4 2 7 8 3" xfId="22606"/>
    <cellStyle name="Percent 4 2 7 8 4" xfId="22607"/>
    <cellStyle name="Percent 4 2 7 9" xfId="22608"/>
    <cellStyle name="Percent 4 2 7 9 2" xfId="22609"/>
    <cellStyle name="Percent 4 2 7 9 3" xfId="22610"/>
    <cellStyle name="Percent 4 2 8" xfId="22611"/>
    <cellStyle name="Percent 4 2 8 10" xfId="22612"/>
    <cellStyle name="Percent 4 2 8 10 2" xfId="22613"/>
    <cellStyle name="Percent 4 2 8 10 3" xfId="22614"/>
    <cellStyle name="Percent 4 2 8 11" xfId="22615"/>
    <cellStyle name="Percent 4 2 8 11 2" xfId="22616"/>
    <cellStyle name="Percent 4 2 8 11 3" xfId="22617"/>
    <cellStyle name="Percent 4 2 8 12" xfId="22618"/>
    <cellStyle name="Percent 4 2 8 2" xfId="22619"/>
    <cellStyle name="Percent 4 2 8 2 2" xfId="22620"/>
    <cellStyle name="Percent 4 2 8 2 2 2" xfId="22621"/>
    <cellStyle name="Percent 4 2 8 2 2 2 2" xfId="22622"/>
    <cellStyle name="Percent 4 2 8 2 2 2 3" xfId="22623"/>
    <cellStyle name="Percent 4 2 8 2 2 3" xfId="22624"/>
    <cellStyle name="Percent 4 2 8 2 2 4" xfId="22625"/>
    <cellStyle name="Percent 4 2 8 2 3" xfId="22626"/>
    <cellStyle name="Percent 4 2 8 2 3 2" xfId="22627"/>
    <cellStyle name="Percent 4 2 8 2 3 2 2" xfId="22628"/>
    <cellStyle name="Percent 4 2 8 2 3 2 3" xfId="22629"/>
    <cellStyle name="Percent 4 2 8 2 3 3" xfId="22630"/>
    <cellStyle name="Percent 4 2 8 2 3 4" xfId="22631"/>
    <cellStyle name="Percent 4 2 8 2 4" xfId="22632"/>
    <cellStyle name="Percent 4 2 8 2 4 2" xfId="22633"/>
    <cellStyle name="Percent 4 2 8 2 4 3" xfId="22634"/>
    <cellStyle name="Percent 4 2 8 2 5" xfId="22635"/>
    <cellStyle name="Percent 4 2 8 2 6" xfId="22636"/>
    <cellStyle name="Percent 4 2 8 3" xfId="22637"/>
    <cellStyle name="Percent 4 2 8 3 2" xfId="22638"/>
    <cellStyle name="Percent 4 2 8 3 2 2" xfId="22639"/>
    <cellStyle name="Percent 4 2 8 3 2 2 2" xfId="22640"/>
    <cellStyle name="Percent 4 2 8 3 2 2 3" xfId="22641"/>
    <cellStyle name="Percent 4 2 8 3 2 3" xfId="22642"/>
    <cellStyle name="Percent 4 2 8 3 2 4" xfId="22643"/>
    <cellStyle name="Percent 4 2 8 3 3" xfId="22644"/>
    <cellStyle name="Percent 4 2 8 3 3 2" xfId="22645"/>
    <cellStyle name="Percent 4 2 8 3 3 2 2" xfId="22646"/>
    <cellStyle name="Percent 4 2 8 3 3 2 3" xfId="22647"/>
    <cellStyle name="Percent 4 2 8 3 3 3" xfId="22648"/>
    <cellStyle name="Percent 4 2 8 3 3 4" xfId="22649"/>
    <cellStyle name="Percent 4 2 8 3 4" xfId="22650"/>
    <cellStyle name="Percent 4 2 8 3 4 2" xfId="22651"/>
    <cellStyle name="Percent 4 2 8 3 4 3" xfId="22652"/>
    <cellStyle name="Percent 4 2 8 3 5" xfId="22653"/>
    <cellStyle name="Percent 4 2 8 3 6" xfId="22654"/>
    <cellStyle name="Percent 4 2 8 4" xfId="22655"/>
    <cellStyle name="Percent 4 2 8 4 2" xfId="22656"/>
    <cellStyle name="Percent 4 2 8 4 2 2" xfId="22657"/>
    <cellStyle name="Percent 4 2 8 4 2 2 2" xfId="22658"/>
    <cellStyle name="Percent 4 2 8 4 2 2 3" xfId="22659"/>
    <cellStyle name="Percent 4 2 8 4 2 3" xfId="22660"/>
    <cellStyle name="Percent 4 2 8 4 2 4" xfId="22661"/>
    <cellStyle name="Percent 4 2 8 4 3" xfId="22662"/>
    <cellStyle name="Percent 4 2 8 4 3 2" xfId="22663"/>
    <cellStyle name="Percent 4 2 8 4 3 2 2" xfId="22664"/>
    <cellStyle name="Percent 4 2 8 4 3 2 3" xfId="22665"/>
    <cellStyle name="Percent 4 2 8 4 3 3" xfId="22666"/>
    <cellStyle name="Percent 4 2 8 4 3 4" xfId="22667"/>
    <cellStyle name="Percent 4 2 8 4 4" xfId="22668"/>
    <cellStyle name="Percent 4 2 8 4 4 2" xfId="22669"/>
    <cellStyle name="Percent 4 2 8 4 4 2 2" xfId="22670"/>
    <cellStyle name="Percent 4 2 8 4 4 2 3" xfId="22671"/>
    <cellStyle name="Percent 4 2 8 4 4 3" xfId="22672"/>
    <cellStyle name="Percent 4 2 8 4 4 4" xfId="22673"/>
    <cellStyle name="Percent 4 2 8 4 5" xfId="22674"/>
    <cellStyle name="Percent 4 2 8 4 5 2" xfId="22675"/>
    <cellStyle name="Percent 4 2 8 4 5 3" xfId="22676"/>
    <cellStyle name="Percent 4 2 8 4 6" xfId="22677"/>
    <cellStyle name="Percent 4 2 8 4 7" xfId="22678"/>
    <cellStyle name="Percent 4 2 8 5" xfId="22679"/>
    <cellStyle name="Percent 4 2 8 5 2" xfId="22680"/>
    <cellStyle name="Percent 4 2 8 5 2 2" xfId="22681"/>
    <cellStyle name="Percent 4 2 8 5 2 2 2" xfId="22682"/>
    <cellStyle name="Percent 4 2 8 5 2 2 3" xfId="22683"/>
    <cellStyle name="Percent 4 2 8 5 2 3" xfId="22684"/>
    <cellStyle name="Percent 4 2 8 5 2 4" xfId="22685"/>
    <cellStyle name="Percent 4 2 8 5 3" xfId="22686"/>
    <cellStyle name="Percent 4 2 8 5 3 2" xfId="22687"/>
    <cellStyle name="Percent 4 2 8 5 3 2 2" xfId="22688"/>
    <cellStyle name="Percent 4 2 8 5 3 2 3" xfId="22689"/>
    <cellStyle name="Percent 4 2 8 5 3 3" xfId="22690"/>
    <cellStyle name="Percent 4 2 8 5 3 4" xfId="22691"/>
    <cellStyle name="Percent 4 2 8 5 4" xfId="22692"/>
    <cellStyle name="Percent 4 2 8 5 4 2" xfId="22693"/>
    <cellStyle name="Percent 4 2 8 5 4 3" xfId="22694"/>
    <cellStyle name="Percent 4 2 8 5 5" xfId="22695"/>
    <cellStyle name="Percent 4 2 8 5 6" xfId="22696"/>
    <cellStyle name="Percent 4 2 8 6" xfId="22697"/>
    <cellStyle name="Percent 4 2 8 6 2" xfId="22698"/>
    <cellStyle name="Percent 4 2 8 6 2 2" xfId="22699"/>
    <cellStyle name="Percent 4 2 8 6 2 3" xfId="22700"/>
    <cellStyle name="Percent 4 2 8 6 3" xfId="22701"/>
    <cellStyle name="Percent 4 2 8 6 4" xfId="22702"/>
    <cellStyle name="Percent 4 2 8 7" xfId="22703"/>
    <cellStyle name="Percent 4 2 8 7 2" xfId="22704"/>
    <cellStyle name="Percent 4 2 8 7 2 2" xfId="22705"/>
    <cellStyle name="Percent 4 2 8 7 2 3" xfId="22706"/>
    <cellStyle name="Percent 4 2 8 7 3" xfId="22707"/>
    <cellStyle name="Percent 4 2 8 7 4" xfId="22708"/>
    <cellStyle name="Percent 4 2 8 8" xfId="22709"/>
    <cellStyle name="Percent 4 2 8 8 2" xfId="22710"/>
    <cellStyle name="Percent 4 2 8 8 2 2" xfId="22711"/>
    <cellStyle name="Percent 4 2 8 8 2 3" xfId="22712"/>
    <cellStyle name="Percent 4 2 8 8 3" xfId="22713"/>
    <cellStyle name="Percent 4 2 8 8 4" xfId="22714"/>
    <cellStyle name="Percent 4 2 8 9" xfId="22715"/>
    <cellStyle name="Percent 4 2 8 9 2" xfId="22716"/>
    <cellStyle name="Percent 4 2 8 9 3" xfId="22717"/>
    <cellStyle name="Percent 4 2 9" xfId="22718"/>
    <cellStyle name="Percent 4 2 9 2" xfId="22719"/>
    <cellStyle name="Percent 4 2 9 2 2" xfId="22720"/>
    <cellStyle name="Percent 4 2 9 2 2 2" xfId="22721"/>
    <cellStyle name="Percent 4 2 9 2 2 3" xfId="22722"/>
    <cellStyle name="Percent 4 2 9 2 3" xfId="22723"/>
    <cellStyle name="Percent 4 2 9 2 4" xfId="22724"/>
    <cellStyle name="Percent 4 2 9 3" xfId="22725"/>
    <cellStyle name="Percent 4 2 9 3 2" xfId="22726"/>
    <cellStyle name="Percent 4 2 9 3 2 2" xfId="22727"/>
    <cellStyle name="Percent 4 2 9 3 2 3" xfId="22728"/>
    <cellStyle name="Percent 4 2 9 3 3" xfId="22729"/>
    <cellStyle name="Percent 4 2 9 3 4" xfId="22730"/>
    <cellStyle name="Percent 4 2 9 4" xfId="22731"/>
    <cellStyle name="Percent 4 2 9 4 2" xfId="22732"/>
    <cellStyle name="Percent 4 2 9 4 3" xfId="22733"/>
    <cellStyle name="Percent 4 2 9 5" xfId="22734"/>
    <cellStyle name="Percent 4 2 9 5 2" xfId="22735"/>
    <cellStyle name="Percent 4 2 9 5 3" xfId="22736"/>
    <cellStyle name="Percent 4 2 9 6" xfId="22737"/>
    <cellStyle name="Percent 4 2 9 6 2" xfId="22738"/>
    <cellStyle name="Percent 4 2 9 6 3" xfId="22739"/>
    <cellStyle name="Percent 4 2 9 7" xfId="22740"/>
    <cellStyle name="Percent 4 20" xfId="22741"/>
    <cellStyle name="Percent 4 20 10" xfId="22742"/>
    <cellStyle name="Percent 4 20 10 2" xfId="22743"/>
    <cellStyle name="Percent 4 20 10 3" xfId="22744"/>
    <cellStyle name="Percent 4 20 11" xfId="22745"/>
    <cellStyle name="Percent 4 20 11 2" xfId="22746"/>
    <cellStyle name="Percent 4 20 11 3" xfId="22747"/>
    <cellStyle name="Percent 4 20 12" xfId="22748"/>
    <cellStyle name="Percent 4 20 12 2" xfId="22749"/>
    <cellStyle name="Percent 4 20 12 3" xfId="22750"/>
    <cellStyle name="Percent 4 20 13" xfId="22751"/>
    <cellStyle name="Percent 4 20 2" xfId="22752"/>
    <cellStyle name="Percent 4 20 2 2" xfId="22753"/>
    <cellStyle name="Percent 4 20 2 2 2" xfId="22754"/>
    <cellStyle name="Percent 4 20 2 2 2 2" xfId="22755"/>
    <cellStyle name="Percent 4 20 2 2 2 3" xfId="22756"/>
    <cellStyle name="Percent 4 20 2 2 3" xfId="22757"/>
    <cellStyle name="Percent 4 20 2 2 4" xfId="22758"/>
    <cellStyle name="Percent 4 20 2 3" xfId="22759"/>
    <cellStyle name="Percent 4 20 2 3 2" xfId="22760"/>
    <cellStyle name="Percent 4 20 2 3 2 2" xfId="22761"/>
    <cellStyle name="Percent 4 20 2 3 2 3" xfId="22762"/>
    <cellStyle name="Percent 4 20 2 3 3" xfId="22763"/>
    <cellStyle name="Percent 4 20 2 3 4" xfId="22764"/>
    <cellStyle name="Percent 4 20 2 4" xfId="22765"/>
    <cellStyle name="Percent 4 20 2 4 2" xfId="22766"/>
    <cellStyle name="Percent 4 20 2 4 3" xfId="22767"/>
    <cellStyle name="Percent 4 20 2 5" xfId="22768"/>
    <cellStyle name="Percent 4 20 2 5 2" xfId="22769"/>
    <cellStyle name="Percent 4 20 2 5 3" xfId="22770"/>
    <cellStyle name="Percent 4 20 2 6" xfId="22771"/>
    <cellStyle name="Percent 4 20 2 7" xfId="22772"/>
    <cellStyle name="Percent 4 20 3" xfId="22773"/>
    <cellStyle name="Percent 4 20 3 2" xfId="22774"/>
    <cellStyle name="Percent 4 20 3 2 2" xfId="22775"/>
    <cellStyle name="Percent 4 20 3 2 2 2" xfId="22776"/>
    <cellStyle name="Percent 4 20 3 2 2 3" xfId="22777"/>
    <cellStyle name="Percent 4 20 3 2 3" xfId="22778"/>
    <cellStyle name="Percent 4 20 3 2 4" xfId="22779"/>
    <cellStyle name="Percent 4 20 3 3" xfId="22780"/>
    <cellStyle name="Percent 4 20 3 3 2" xfId="22781"/>
    <cellStyle name="Percent 4 20 3 3 2 2" xfId="22782"/>
    <cellStyle name="Percent 4 20 3 3 2 3" xfId="22783"/>
    <cellStyle name="Percent 4 20 3 3 3" xfId="22784"/>
    <cellStyle name="Percent 4 20 3 3 4" xfId="22785"/>
    <cellStyle name="Percent 4 20 3 4" xfId="22786"/>
    <cellStyle name="Percent 4 20 3 4 2" xfId="22787"/>
    <cellStyle name="Percent 4 20 3 4 3" xfId="22788"/>
    <cellStyle name="Percent 4 20 3 5" xfId="22789"/>
    <cellStyle name="Percent 4 20 3 6" xfId="22790"/>
    <cellStyle name="Percent 4 20 4" xfId="22791"/>
    <cellStyle name="Percent 4 20 4 2" xfId="22792"/>
    <cellStyle name="Percent 4 20 4 2 2" xfId="22793"/>
    <cellStyle name="Percent 4 20 4 2 2 2" xfId="22794"/>
    <cellStyle name="Percent 4 20 4 2 2 3" xfId="22795"/>
    <cellStyle name="Percent 4 20 4 2 3" xfId="22796"/>
    <cellStyle name="Percent 4 20 4 2 4" xfId="22797"/>
    <cellStyle name="Percent 4 20 4 3" xfId="22798"/>
    <cellStyle name="Percent 4 20 4 3 2" xfId="22799"/>
    <cellStyle name="Percent 4 20 4 3 2 2" xfId="22800"/>
    <cellStyle name="Percent 4 20 4 3 2 3" xfId="22801"/>
    <cellStyle name="Percent 4 20 4 3 3" xfId="22802"/>
    <cellStyle name="Percent 4 20 4 3 4" xfId="22803"/>
    <cellStyle name="Percent 4 20 4 4" xfId="22804"/>
    <cellStyle name="Percent 4 20 4 4 2" xfId="22805"/>
    <cellStyle name="Percent 4 20 4 4 3" xfId="22806"/>
    <cellStyle name="Percent 4 20 4 5" xfId="22807"/>
    <cellStyle name="Percent 4 20 4 6" xfId="22808"/>
    <cellStyle name="Percent 4 20 5" xfId="22809"/>
    <cellStyle name="Percent 4 20 5 2" xfId="22810"/>
    <cellStyle name="Percent 4 20 5 2 2" xfId="22811"/>
    <cellStyle name="Percent 4 20 5 2 2 2" xfId="22812"/>
    <cellStyle name="Percent 4 20 5 2 2 3" xfId="22813"/>
    <cellStyle name="Percent 4 20 5 2 3" xfId="22814"/>
    <cellStyle name="Percent 4 20 5 2 4" xfId="22815"/>
    <cellStyle name="Percent 4 20 5 3" xfId="22816"/>
    <cellStyle name="Percent 4 20 5 3 2" xfId="22817"/>
    <cellStyle name="Percent 4 20 5 3 2 2" xfId="22818"/>
    <cellStyle name="Percent 4 20 5 3 2 3" xfId="22819"/>
    <cellStyle name="Percent 4 20 5 3 3" xfId="22820"/>
    <cellStyle name="Percent 4 20 5 3 4" xfId="22821"/>
    <cellStyle name="Percent 4 20 5 4" xfId="22822"/>
    <cellStyle name="Percent 4 20 5 4 2" xfId="22823"/>
    <cellStyle name="Percent 4 20 5 4 2 2" xfId="22824"/>
    <cellStyle name="Percent 4 20 5 4 2 3" xfId="22825"/>
    <cellStyle name="Percent 4 20 5 4 3" xfId="22826"/>
    <cellStyle name="Percent 4 20 5 4 4" xfId="22827"/>
    <cellStyle name="Percent 4 20 5 5" xfId="22828"/>
    <cellStyle name="Percent 4 20 5 5 2" xfId="22829"/>
    <cellStyle name="Percent 4 20 5 5 3" xfId="22830"/>
    <cellStyle name="Percent 4 20 5 6" xfId="22831"/>
    <cellStyle name="Percent 4 20 5 7" xfId="22832"/>
    <cellStyle name="Percent 4 20 6" xfId="22833"/>
    <cellStyle name="Percent 4 20 6 2" xfId="22834"/>
    <cellStyle name="Percent 4 20 6 2 2" xfId="22835"/>
    <cellStyle name="Percent 4 20 6 2 2 2" xfId="22836"/>
    <cellStyle name="Percent 4 20 6 2 2 3" xfId="22837"/>
    <cellStyle name="Percent 4 20 6 2 3" xfId="22838"/>
    <cellStyle name="Percent 4 20 6 2 4" xfId="22839"/>
    <cellStyle name="Percent 4 20 6 3" xfId="22840"/>
    <cellStyle name="Percent 4 20 6 3 2" xfId="22841"/>
    <cellStyle name="Percent 4 20 6 3 2 2" xfId="22842"/>
    <cellStyle name="Percent 4 20 6 3 2 3" xfId="22843"/>
    <cellStyle name="Percent 4 20 6 3 3" xfId="22844"/>
    <cellStyle name="Percent 4 20 6 3 4" xfId="22845"/>
    <cellStyle name="Percent 4 20 6 4" xfId="22846"/>
    <cellStyle name="Percent 4 20 6 4 2" xfId="22847"/>
    <cellStyle name="Percent 4 20 6 4 3" xfId="22848"/>
    <cellStyle name="Percent 4 20 6 5" xfId="22849"/>
    <cellStyle name="Percent 4 20 6 6" xfId="22850"/>
    <cellStyle name="Percent 4 20 7" xfId="22851"/>
    <cellStyle name="Percent 4 20 7 2" xfId="22852"/>
    <cellStyle name="Percent 4 20 7 2 2" xfId="22853"/>
    <cellStyle name="Percent 4 20 7 2 3" xfId="22854"/>
    <cellStyle name="Percent 4 20 7 3" xfId="22855"/>
    <cellStyle name="Percent 4 20 7 4" xfId="22856"/>
    <cellStyle name="Percent 4 20 8" xfId="22857"/>
    <cellStyle name="Percent 4 20 8 2" xfId="22858"/>
    <cellStyle name="Percent 4 20 8 2 2" xfId="22859"/>
    <cellStyle name="Percent 4 20 8 2 3" xfId="22860"/>
    <cellStyle name="Percent 4 20 8 3" xfId="22861"/>
    <cellStyle name="Percent 4 20 8 4" xfId="22862"/>
    <cellStyle name="Percent 4 20 9" xfId="22863"/>
    <cellStyle name="Percent 4 20 9 2" xfId="22864"/>
    <cellStyle name="Percent 4 20 9 2 2" xfId="22865"/>
    <cellStyle name="Percent 4 20 9 2 3" xfId="22866"/>
    <cellStyle name="Percent 4 20 9 3" xfId="22867"/>
    <cellStyle name="Percent 4 20 9 4" xfId="22868"/>
    <cellStyle name="Percent 4 21" xfId="22869"/>
    <cellStyle name="Percent 4 21 10" xfId="22870"/>
    <cellStyle name="Percent 4 21 10 2" xfId="22871"/>
    <cellStyle name="Percent 4 21 10 3" xfId="22872"/>
    <cellStyle name="Percent 4 21 11" xfId="22873"/>
    <cellStyle name="Percent 4 21 11 2" xfId="22874"/>
    <cellStyle name="Percent 4 21 11 3" xfId="22875"/>
    <cellStyle name="Percent 4 21 12" xfId="22876"/>
    <cellStyle name="Percent 4 21 12 2" xfId="22877"/>
    <cellStyle name="Percent 4 21 12 3" xfId="22878"/>
    <cellStyle name="Percent 4 21 13" xfId="22879"/>
    <cellStyle name="Percent 4 21 2" xfId="22880"/>
    <cellStyle name="Percent 4 21 2 2" xfId="22881"/>
    <cellStyle name="Percent 4 21 2 2 2" xfId="22882"/>
    <cellStyle name="Percent 4 21 2 2 2 2" xfId="22883"/>
    <cellStyle name="Percent 4 21 2 2 2 3" xfId="22884"/>
    <cellStyle name="Percent 4 21 2 2 3" xfId="22885"/>
    <cellStyle name="Percent 4 21 2 2 4" xfId="22886"/>
    <cellStyle name="Percent 4 21 2 3" xfId="22887"/>
    <cellStyle name="Percent 4 21 2 3 2" xfId="22888"/>
    <cellStyle name="Percent 4 21 2 3 2 2" xfId="22889"/>
    <cellStyle name="Percent 4 21 2 3 2 3" xfId="22890"/>
    <cellStyle name="Percent 4 21 2 3 3" xfId="22891"/>
    <cellStyle name="Percent 4 21 2 3 4" xfId="22892"/>
    <cellStyle name="Percent 4 21 2 4" xfId="22893"/>
    <cellStyle name="Percent 4 21 2 4 2" xfId="22894"/>
    <cellStyle name="Percent 4 21 2 4 3" xfId="22895"/>
    <cellStyle name="Percent 4 21 2 5" xfId="22896"/>
    <cellStyle name="Percent 4 21 2 5 2" xfId="22897"/>
    <cellStyle name="Percent 4 21 2 5 3" xfId="22898"/>
    <cellStyle name="Percent 4 21 2 6" xfId="22899"/>
    <cellStyle name="Percent 4 21 2 7" xfId="22900"/>
    <cellStyle name="Percent 4 21 3" xfId="22901"/>
    <cellStyle name="Percent 4 21 3 2" xfId="22902"/>
    <cellStyle name="Percent 4 21 3 2 2" xfId="22903"/>
    <cellStyle name="Percent 4 21 3 2 2 2" xfId="22904"/>
    <cellStyle name="Percent 4 21 3 2 2 3" xfId="22905"/>
    <cellStyle name="Percent 4 21 3 2 3" xfId="22906"/>
    <cellStyle name="Percent 4 21 3 2 4" xfId="22907"/>
    <cellStyle name="Percent 4 21 3 3" xfId="22908"/>
    <cellStyle name="Percent 4 21 3 3 2" xfId="22909"/>
    <cellStyle name="Percent 4 21 3 3 2 2" xfId="22910"/>
    <cellStyle name="Percent 4 21 3 3 2 3" xfId="22911"/>
    <cellStyle name="Percent 4 21 3 3 3" xfId="22912"/>
    <cellStyle name="Percent 4 21 3 3 4" xfId="22913"/>
    <cellStyle name="Percent 4 21 3 4" xfId="22914"/>
    <cellStyle name="Percent 4 21 3 4 2" xfId="22915"/>
    <cellStyle name="Percent 4 21 3 4 3" xfId="22916"/>
    <cellStyle name="Percent 4 21 3 5" xfId="22917"/>
    <cellStyle name="Percent 4 21 3 6" xfId="22918"/>
    <cellStyle name="Percent 4 21 4" xfId="22919"/>
    <cellStyle name="Percent 4 21 4 2" xfId="22920"/>
    <cellStyle name="Percent 4 21 4 2 2" xfId="22921"/>
    <cellStyle name="Percent 4 21 4 2 2 2" xfId="22922"/>
    <cellStyle name="Percent 4 21 4 2 2 3" xfId="22923"/>
    <cellStyle name="Percent 4 21 4 2 3" xfId="22924"/>
    <cellStyle name="Percent 4 21 4 2 4" xfId="22925"/>
    <cellStyle name="Percent 4 21 4 3" xfId="22926"/>
    <cellStyle name="Percent 4 21 4 3 2" xfId="22927"/>
    <cellStyle name="Percent 4 21 4 3 2 2" xfId="22928"/>
    <cellStyle name="Percent 4 21 4 3 2 3" xfId="22929"/>
    <cellStyle name="Percent 4 21 4 3 3" xfId="22930"/>
    <cellStyle name="Percent 4 21 4 3 4" xfId="22931"/>
    <cellStyle name="Percent 4 21 4 4" xfId="22932"/>
    <cellStyle name="Percent 4 21 4 4 2" xfId="22933"/>
    <cellStyle name="Percent 4 21 4 4 3" xfId="22934"/>
    <cellStyle name="Percent 4 21 4 5" xfId="22935"/>
    <cellStyle name="Percent 4 21 4 6" xfId="22936"/>
    <cellStyle name="Percent 4 21 5" xfId="22937"/>
    <cellStyle name="Percent 4 21 5 2" xfId="22938"/>
    <cellStyle name="Percent 4 21 5 2 2" xfId="22939"/>
    <cellStyle name="Percent 4 21 5 2 2 2" xfId="22940"/>
    <cellStyle name="Percent 4 21 5 2 2 3" xfId="22941"/>
    <cellStyle name="Percent 4 21 5 2 3" xfId="22942"/>
    <cellStyle name="Percent 4 21 5 2 4" xfId="22943"/>
    <cellStyle name="Percent 4 21 5 3" xfId="22944"/>
    <cellStyle name="Percent 4 21 5 3 2" xfId="22945"/>
    <cellStyle name="Percent 4 21 5 3 2 2" xfId="22946"/>
    <cellStyle name="Percent 4 21 5 3 2 3" xfId="22947"/>
    <cellStyle name="Percent 4 21 5 3 3" xfId="22948"/>
    <cellStyle name="Percent 4 21 5 3 4" xfId="22949"/>
    <cellStyle name="Percent 4 21 5 4" xfId="22950"/>
    <cellStyle name="Percent 4 21 5 4 2" xfId="22951"/>
    <cellStyle name="Percent 4 21 5 4 2 2" xfId="22952"/>
    <cellStyle name="Percent 4 21 5 4 2 3" xfId="22953"/>
    <cellStyle name="Percent 4 21 5 4 3" xfId="22954"/>
    <cellStyle name="Percent 4 21 5 4 4" xfId="22955"/>
    <cellStyle name="Percent 4 21 5 5" xfId="22956"/>
    <cellStyle name="Percent 4 21 5 5 2" xfId="22957"/>
    <cellStyle name="Percent 4 21 5 5 3" xfId="22958"/>
    <cellStyle name="Percent 4 21 5 6" xfId="22959"/>
    <cellStyle name="Percent 4 21 5 7" xfId="22960"/>
    <cellStyle name="Percent 4 21 6" xfId="22961"/>
    <cellStyle name="Percent 4 21 6 2" xfId="22962"/>
    <cellStyle name="Percent 4 21 6 2 2" xfId="22963"/>
    <cellStyle name="Percent 4 21 6 2 2 2" xfId="22964"/>
    <cellStyle name="Percent 4 21 6 2 2 3" xfId="22965"/>
    <cellStyle name="Percent 4 21 6 2 3" xfId="22966"/>
    <cellStyle name="Percent 4 21 6 2 4" xfId="22967"/>
    <cellStyle name="Percent 4 21 6 3" xfId="22968"/>
    <cellStyle name="Percent 4 21 6 3 2" xfId="22969"/>
    <cellStyle name="Percent 4 21 6 3 2 2" xfId="22970"/>
    <cellStyle name="Percent 4 21 6 3 2 3" xfId="22971"/>
    <cellStyle name="Percent 4 21 6 3 3" xfId="22972"/>
    <cellStyle name="Percent 4 21 6 3 4" xfId="22973"/>
    <cellStyle name="Percent 4 21 6 4" xfId="22974"/>
    <cellStyle name="Percent 4 21 6 4 2" xfId="22975"/>
    <cellStyle name="Percent 4 21 6 4 3" xfId="22976"/>
    <cellStyle name="Percent 4 21 6 5" xfId="22977"/>
    <cellStyle name="Percent 4 21 6 6" xfId="22978"/>
    <cellStyle name="Percent 4 21 7" xfId="22979"/>
    <cellStyle name="Percent 4 21 7 2" xfId="22980"/>
    <cellStyle name="Percent 4 21 7 2 2" xfId="22981"/>
    <cellStyle name="Percent 4 21 7 2 3" xfId="22982"/>
    <cellStyle name="Percent 4 21 7 3" xfId="22983"/>
    <cellStyle name="Percent 4 21 7 4" xfId="22984"/>
    <cellStyle name="Percent 4 21 8" xfId="22985"/>
    <cellStyle name="Percent 4 21 8 2" xfId="22986"/>
    <cellStyle name="Percent 4 21 8 2 2" xfId="22987"/>
    <cellStyle name="Percent 4 21 8 2 3" xfId="22988"/>
    <cellStyle name="Percent 4 21 8 3" xfId="22989"/>
    <cellStyle name="Percent 4 21 8 4" xfId="22990"/>
    <cellStyle name="Percent 4 21 9" xfId="22991"/>
    <cellStyle name="Percent 4 21 9 2" xfId="22992"/>
    <cellStyle name="Percent 4 21 9 2 2" xfId="22993"/>
    <cellStyle name="Percent 4 21 9 2 3" xfId="22994"/>
    <cellStyle name="Percent 4 21 9 3" xfId="22995"/>
    <cellStyle name="Percent 4 21 9 4" xfId="22996"/>
    <cellStyle name="Percent 4 22" xfId="22997"/>
    <cellStyle name="Percent 4 22 10" xfId="22998"/>
    <cellStyle name="Percent 4 22 10 2" xfId="22999"/>
    <cellStyle name="Percent 4 22 10 3" xfId="23000"/>
    <cellStyle name="Percent 4 22 11" xfId="23001"/>
    <cellStyle name="Percent 4 22 11 2" xfId="23002"/>
    <cellStyle name="Percent 4 22 11 3" xfId="23003"/>
    <cellStyle name="Percent 4 22 12" xfId="23004"/>
    <cellStyle name="Percent 4 22 12 2" xfId="23005"/>
    <cellStyle name="Percent 4 22 12 3" xfId="23006"/>
    <cellStyle name="Percent 4 22 13" xfId="23007"/>
    <cellStyle name="Percent 4 22 2" xfId="23008"/>
    <cellStyle name="Percent 4 22 2 2" xfId="23009"/>
    <cellStyle name="Percent 4 22 2 2 2" xfId="23010"/>
    <cellStyle name="Percent 4 22 2 2 2 2" xfId="23011"/>
    <cellStyle name="Percent 4 22 2 2 2 3" xfId="23012"/>
    <cellStyle name="Percent 4 22 2 2 3" xfId="23013"/>
    <cellStyle name="Percent 4 22 2 2 4" xfId="23014"/>
    <cellStyle name="Percent 4 22 2 3" xfId="23015"/>
    <cellStyle name="Percent 4 22 2 3 2" xfId="23016"/>
    <cellStyle name="Percent 4 22 2 3 2 2" xfId="23017"/>
    <cellStyle name="Percent 4 22 2 3 2 3" xfId="23018"/>
    <cellStyle name="Percent 4 22 2 3 3" xfId="23019"/>
    <cellStyle name="Percent 4 22 2 3 4" xfId="23020"/>
    <cellStyle name="Percent 4 22 2 4" xfId="23021"/>
    <cellStyle name="Percent 4 22 2 4 2" xfId="23022"/>
    <cellStyle name="Percent 4 22 2 4 3" xfId="23023"/>
    <cellStyle name="Percent 4 22 2 5" xfId="23024"/>
    <cellStyle name="Percent 4 22 2 5 2" xfId="23025"/>
    <cellStyle name="Percent 4 22 2 5 3" xfId="23026"/>
    <cellStyle name="Percent 4 22 2 6" xfId="23027"/>
    <cellStyle name="Percent 4 22 2 7" xfId="23028"/>
    <cellStyle name="Percent 4 22 3" xfId="23029"/>
    <cellStyle name="Percent 4 22 3 2" xfId="23030"/>
    <cellStyle name="Percent 4 22 3 2 2" xfId="23031"/>
    <cellStyle name="Percent 4 22 3 2 2 2" xfId="23032"/>
    <cellStyle name="Percent 4 22 3 2 2 3" xfId="23033"/>
    <cellStyle name="Percent 4 22 3 2 3" xfId="23034"/>
    <cellStyle name="Percent 4 22 3 2 4" xfId="23035"/>
    <cellStyle name="Percent 4 22 3 3" xfId="23036"/>
    <cellStyle name="Percent 4 22 3 3 2" xfId="23037"/>
    <cellStyle name="Percent 4 22 3 3 2 2" xfId="23038"/>
    <cellStyle name="Percent 4 22 3 3 2 3" xfId="23039"/>
    <cellStyle name="Percent 4 22 3 3 3" xfId="23040"/>
    <cellStyle name="Percent 4 22 3 3 4" xfId="23041"/>
    <cellStyle name="Percent 4 22 3 4" xfId="23042"/>
    <cellStyle name="Percent 4 22 3 4 2" xfId="23043"/>
    <cellStyle name="Percent 4 22 3 4 3" xfId="23044"/>
    <cellStyle name="Percent 4 22 3 5" xfId="23045"/>
    <cellStyle name="Percent 4 22 3 6" xfId="23046"/>
    <cellStyle name="Percent 4 22 4" xfId="23047"/>
    <cellStyle name="Percent 4 22 4 2" xfId="23048"/>
    <cellStyle name="Percent 4 22 4 2 2" xfId="23049"/>
    <cellStyle name="Percent 4 22 4 2 2 2" xfId="23050"/>
    <cellStyle name="Percent 4 22 4 2 2 3" xfId="23051"/>
    <cellStyle name="Percent 4 22 4 2 3" xfId="23052"/>
    <cellStyle name="Percent 4 22 4 2 4" xfId="23053"/>
    <cellStyle name="Percent 4 22 4 3" xfId="23054"/>
    <cellStyle name="Percent 4 22 4 3 2" xfId="23055"/>
    <cellStyle name="Percent 4 22 4 3 2 2" xfId="23056"/>
    <cellStyle name="Percent 4 22 4 3 2 3" xfId="23057"/>
    <cellStyle name="Percent 4 22 4 3 3" xfId="23058"/>
    <cellStyle name="Percent 4 22 4 3 4" xfId="23059"/>
    <cellStyle name="Percent 4 22 4 4" xfId="23060"/>
    <cellStyle name="Percent 4 22 4 4 2" xfId="23061"/>
    <cellStyle name="Percent 4 22 4 4 3" xfId="23062"/>
    <cellStyle name="Percent 4 22 4 5" xfId="23063"/>
    <cellStyle name="Percent 4 22 4 6" xfId="23064"/>
    <cellStyle name="Percent 4 22 5" xfId="23065"/>
    <cellStyle name="Percent 4 22 5 2" xfId="23066"/>
    <cellStyle name="Percent 4 22 5 2 2" xfId="23067"/>
    <cellStyle name="Percent 4 22 5 2 2 2" xfId="23068"/>
    <cellStyle name="Percent 4 22 5 2 2 3" xfId="23069"/>
    <cellStyle name="Percent 4 22 5 2 3" xfId="23070"/>
    <cellStyle name="Percent 4 22 5 2 4" xfId="23071"/>
    <cellStyle name="Percent 4 22 5 3" xfId="23072"/>
    <cellStyle name="Percent 4 22 5 3 2" xfId="23073"/>
    <cellStyle name="Percent 4 22 5 3 2 2" xfId="23074"/>
    <cellStyle name="Percent 4 22 5 3 2 3" xfId="23075"/>
    <cellStyle name="Percent 4 22 5 3 3" xfId="23076"/>
    <cellStyle name="Percent 4 22 5 3 4" xfId="23077"/>
    <cellStyle name="Percent 4 22 5 4" xfId="23078"/>
    <cellStyle name="Percent 4 22 5 4 2" xfId="23079"/>
    <cellStyle name="Percent 4 22 5 4 2 2" xfId="23080"/>
    <cellStyle name="Percent 4 22 5 4 2 3" xfId="23081"/>
    <cellStyle name="Percent 4 22 5 4 3" xfId="23082"/>
    <cellStyle name="Percent 4 22 5 4 4" xfId="23083"/>
    <cellStyle name="Percent 4 22 5 5" xfId="23084"/>
    <cellStyle name="Percent 4 22 5 5 2" xfId="23085"/>
    <cellStyle name="Percent 4 22 5 5 3" xfId="23086"/>
    <cellStyle name="Percent 4 22 5 6" xfId="23087"/>
    <cellStyle name="Percent 4 22 5 7" xfId="23088"/>
    <cellStyle name="Percent 4 22 6" xfId="23089"/>
    <cellStyle name="Percent 4 22 6 2" xfId="23090"/>
    <cellStyle name="Percent 4 22 6 2 2" xfId="23091"/>
    <cellStyle name="Percent 4 22 6 2 2 2" xfId="23092"/>
    <cellStyle name="Percent 4 22 6 2 2 3" xfId="23093"/>
    <cellStyle name="Percent 4 22 6 2 3" xfId="23094"/>
    <cellStyle name="Percent 4 22 6 2 4" xfId="23095"/>
    <cellStyle name="Percent 4 22 6 3" xfId="23096"/>
    <cellStyle name="Percent 4 22 6 3 2" xfId="23097"/>
    <cellStyle name="Percent 4 22 6 3 2 2" xfId="23098"/>
    <cellStyle name="Percent 4 22 6 3 2 3" xfId="23099"/>
    <cellStyle name="Percent 4 22 6 3 3" xfId="23100"/>
    <cellStyle name="Percent 4 22 6 3 4" xfId="23101"/>
    <cellStyle name="Percent 4 22 6 4" xfId="23102"/>
    <cellStyle name="Percent 4 22 6 4 2" xfId="23103"/>
    <cellStyle name="Percent 4 22 6 4 3" xfId="23104"/>
    <cellStyle name="Percent 4 22 6 5" xfId="23105"/>
    <cellStyle name="Percent 4 22 6 6" xfId="23106"/>
    <cellStyle name="Percent 4 22 7" xfId="23107"/>
    <cellStyle name="Percent 4 22 7 2" xfId="23108"/>
    <cellStyle name="Percent 4 22 7 2 2" xfId="23109"/>
    <cellStyle name="Percent 4 22 7 2 3" xfId="23110"/>
    <cellStyle name="Percent 4 22 7 3" xfId="23111"/>
    <cellStyle name="Percent 4 22 7 4" xfId="23112"/>
    <cellStyle name="Percent 4 22 8" xfId="23113"/>
    <cellStyle name="Percent 4 22 8 2" xfId="23114"/>
    <cellStyle name="Percent 4 22 8 2 2" xfId="23115"/>
    <cellStyle name="Percent 4 22 8 2 3" xfId="23116"/>
    <cellStyle name="Percent 4 22 8 3" xfId="23117"/>
    <cellStyle name="Percent 4 22 8 4" xfId="23118"/>
    <cellStyle name="Percent 4 22 9" xfId="23119"/>
    <cellStyle name="Percent 4 22 9 2" xfId="23120"/>
    <cellStyle name="Percent 4 22 9 2 2" xfId="23121"/>
    <cellStyle name="Percent 4 22 9 2 3" xfId="23122"/>
    <cellStyle name="Percent 4 22 9 3" xfId="23123"/>
    <cellStyle name="Percent 4 22 9 4" xfId="23124"/>
    <cellStyle name="Percent 4 23" xfId="23125"/>
    <cellStyle name="Percent 4 23 10" xfId="23126"/>
    <cellStyle name="Percent 4 23 10 2" xfId="23127"/>
    <cellStyle name="Percent 4 23 10 3" xfId="23128"/>
    <cellStyle name="Percent 4 23 11" xfId="23129"/>
    <cellStyle name="Percent 4 23 11 2" xfId="23130"/>
    <cellStyle name="Percent 4 23 11 3" xfId="23131"/>
    <cellStyle name="Percent 4 23 12" xfId="23132"/>
    <cellStyle name="Percent 4 23 12 2" xfId="23133"/>
    <cellStyle name="Percent 4 23 12 3" xfId="23134"/>
    <cellStyle name="Percent 4 23 13" xfId="23135"/>
    <cellStyle name="Percent 4 23 2" xfId="23136"/>
    <cellStyle name="Percent 4 23 2 2" xfId="23137"/>
    <cellStyle name="Percent 4 23 2 2 2" xfId="23138"/>
    <cellStyle name="Percent 4 23 2 2 2 2" xfId="23139"/>
    <cellStyle name="Percent 4 23 2 2 2 3" xfId="23140"/>
    <cellStyle name="Percent 4 23 2 2 3" xfId="23141"/>
    <cellStyle name="Percent 4 23 2 2 4" xfId="23142"/>
    <cellStyle name="Percent 4 23 2 3" xfId="23143"/>
    <cellStyle name="Percent 4 23 2 3 2" xfId="23144"/>
    <cellStyle name="Percent 4 23 2 3 2 2" xfId="23145"/>
    <cellStyle name="Percent 4 23 2 3 2 3" xfId="23146"/>
    <cellStyle name="Percent 4 23 2 3 3" xfId="23147"/>
    <cellStyle name="Percent 4 23 2 3 4" xfId="23148"/>
    <cellStyle name="Percent 4 23 2 4" xfId="23149"/>
    <cellStyle name="Percent 4 23 2 4 2" xfId="23150"/>
    <cellStyle name="Percent 4 23 2 4 3" xfId="23151"/>
    <cellStyle name="Percent 4 23 2 5" xfId="23152"/>
    <cellStyle name="Percent 4 23 2 5 2" xfId="23153"/>
    <cellStyle name="Percent 4 23 2 5 3" xfId="23154"/>
    <cellStyle name="Percent 4 23 2 6" xfId="23155"/>
    <cellStyle name="Percent 4 23 2 7" xfId="23156"/>
    <cellStyle name="Percent 4 23 3" xfId="23157"/>
    <cellStyle name="Percent 4 23 3 2" xfId="23158"/>
    <cellStyle name="Percent 4 23 3 2 2" xfId="23159"/>
    <cellStyle name="Percent 4 23 3 2 2 2" xfId="23160"/>
    <cellStyle name="Percent 4 23 3 2 2 3" xfId="23161"/>
    <cellStyle name="Percent 4 23 3 2 3" xfId="23162"/>
    <cellStyle name="Percent 4 23 3 2 4" xfId="23163"/>
    <cellStyle name="Percent 4 23 3 3" xfId="23164"/>
    <cellStyle name="Percent 4 23 3 3 2" xfId="23165"/>
    <cellStyle name="Percent 4 23 3 3 2 2" xfId="23166"/>
    <cellStyle name="Percent 4 23 3 3 2 3" xfId="23167"/>
    <cellStyle name="Percent 4 23 3 3 3" xfId="23168"/>
    <cellStyle name="Percent 4 23 3 3 4" xfId="23169"/>
    <cellStyle name="Percent 4 23 3 4" xfId="23170"/>
    <cellStyle name="Percent 4 23 3 4 2" xfId="23171"/>
    <cellStyle name="Percent 4 23 3 4 3" xfId="23172"/>
    <cellStyle name="Percent 4 23 3 5" xfId="23173"/>
    <cellStyle name="Percent 4 23 3 6" xfId="23174"/>
    <cellStyle name="Percent 4 23 4" xfId="23175"/>
    <cellStyle name="Percent 4 23 4 2" xfId="23176"/>
    <cellStyle name="Percent 4 23 4 2 2" xfId="23177"/>
    <cellStyle name="Percent 4 23 4 2 2 2" xfId="23178"/>
    <cellStyle name="Percent 4 23 4 2 2 3" xfId="23179"/>
    <cellStyle name="Percent 4 23 4 2 3" xfId="23180"/>
    <cellStyle name="Percent 4 23 4 2 4" xfId="23181"/>
    <cellStyle name="Percent 4 23 4 3" xfId="23182"/>
    <cellStyle name="Percent 4 23 4 3 2" xfId="23183"/>
    <cellStyle name="Percent 4 23 4 3 2 2" xfId="23184"/>
    <cellStyle name="Percent 4 23 4 3 2 3" xfId="23185"/>
    <cellStyle name="Percent 4 23 4 3 3" xfId="23186"/>
    <cellStyle name="Percent 4 23 4 3 4" xfId="23187"/>
    <cellStyle name="Percent 4 23 4 4" xfId="23188"/>
    <cellStyle name="Percent 4 23 4 4 2" xfId="23189"/>
    <cellStyle name="Percent 4 23 4 4 3" xfId="23190"/>
    <cellStyle name="Percent 4 23 4 5" xfId="23191"/>
    <cellStyle name="Percent 4 23 4 6" xfId="23192"/>
    <cellStyle name="Percent 4 23 5" xfId="23193"/>
    <cellStyle name="Percent 4 23 5 2" xfId="23194"/>
    <cellStyle name="Percent 4 23 5 2 2" xfId="23195"/>
    <cellStyle name="Percent 4 23 5 2 2 2" xfId="23196"/>
    <cellStyle name="Percent 4 23 5 2 2 3" xfId="23197"/>
    <cellStyle name="Percent 4 23 5 2 3" xfId="23198"/>
    <cellStyle name="Percent 4 23 5 2 4" xfId="23199"/>
    <cellStyle name="Percent 4 23 5 3" xfId="23200"/>
    <cellStyle name="Percent 4 23 5 3 2" xfId="23201"/>
    <cellStyle name="Percent 4 23 5 3 2 2" xfId="23202"/>
    <cellStyle name="Percent 4 23 5 3 2 3" xfId="23203"/>
    <cellStyle name="Percent 4 23 5 3 3" xfId="23204"/>
    <cellStyle name="Percent 4 23 5 3 4" xfId="23205"/>
    <cellStyle name="Percent 4 23 5 4" xfId="23206"/>
    <cellStyle name="Percent 4 23 5 4 2" xfId="23207"/>
    <cellStyle name="Percent 4 23 5 4 2 2" xfId="23208"/>
    <cellStyle name="Percent 4 23 5 4 2 3" xfId="23209"/>
    <cellStyle name="Percent 4 23 5 4 3" xfId="23210"/>
    <cellStyle name="Percent 4 23 5 4 4" xfId="23211"/>
    <cellStyle name="Percent 4 23 5 5" xfId="23212"/>
    <cellStyle name="Percent 4 23 5 5 2" xfId="23213"/>
    <cellStyle name="Percent 4 23 5 5 3" xfId="23214"/>
    <cellStyle name="Percent 4 23 5 6" xfId="23215"/>
    <cellStyle name="Percent 4 23 5 7" xfId="23216"/>
    <cellStyle name="Percent 4 23 6" xfId="23217"/>
    <cellStyle name="Percent 4 23 6 2" xfId="23218"/>
    <cellStyle name="Percent 4 23 6 2 2" xfId="23219"/>
    <cellStyle name="Percent 4 23 6 2 2 2" xfId="23220"/>
    <cellStyle name="Percent 4 23 6 2 2 3" xfId="23221"/>
    <cellStyle name="Percent 4 23 6 2 3" xfId="23222"/>
    <cellStyle name="Percent 4 23 6 2 4" xfId="23223"/>
    <cellStyle name="Percent 4 23 6 3" xfId="23224"/>
    <cellStyle name="Percent 4 23 6 3 2" xfId="23225"/>
    <cellStyle name="Percent 4 23 6 3 2 2" xfId="23226"/>
    <cellStyle name="Percent 4 23 6 3 2 3" xfId="23227"/>
    <cellStyle name="Percent 4 23 6 3 3" xfId="23228"/>
    <cellStyle name="Percent 4 23 6 3 4" xfId="23229"/>
    <cellStyle name="Percent 4 23 6 4" xfId="23230"/>
    <cellStyle name="Percent 4 23 6 4 2" xfId="23231"/>
    <cellStyle name="Percent 4 23 6 4 3" xfId="23232"/>
    <cellStyle name="Percent 4 23 6 5" xfId="23233"/>
    <cellStyle name="Percent 4 23 6 6" xfId="23234"/>
    <cellStyle name="Percent 4 23 7" xfId="23235"/>
    <cellStyle name="Percent 4 23 7 2" xfId="23236"/>
    <cellStyle name="Percent 4 23 7 2 2" xfId="23237"/>
    <cellStyle name="Percent 4 23 7 2 3" xfId="23238"/>
    <cellStyle name="Percent 4 23 7 3" xfId="23239"/>
    <cellStyle name="Percent 4 23 7 4" xfId="23240"/>
    <cellStyle name="Percent 4 23 8" xfId="23241"/>
    <cellStyle name="Percent 4 23 8 2" xfId="23242"/>
    <cellStyle name="Percent 4 23 8 2 2" xfId="23243"/>
    <cellStyle name="Percent 4 23 8 2 3" xfId="23244"/>
    <cellStyle name="Percent 4 23 8 3" xfId="23245"/>
    <cellStyle name="Percent 4 23 8 4" xfId="23246"/>
    <cellStyle name="Percent 4 23 9" xfId="23247"/>
    <cellStyle name="Percent 4 23 9 2" xfId="23248"/>
    <cellStyle name="Percent 4 23 9 2 2" xfId="23249"/>
    <cellStyle name="Percent 4 23 9 2 3" xfId="23250"/>
    <cellStyle name="Percent 4 23 9 3" xfId="23251"/>
    <cellStyle name="Percent 4 23 9 4" xfId="23252"/>
    <cellStyle name="Percent 4 24" xfId="23253"/>
    <cellStyle name="Percent 4 24 10" xfId="23254"/>
    <cellStyle name="Percent 4 24 10 2" xfId="23255"/>
    <cellStyle name="Percent 4 24 10 3" xfId="23256"/>
    <cellStyle name="Percent 4 24 11" xfId="23257"/>
    <cellStyle name="Percent 4 24 11 2" xfId="23258"/>
    <cellStyle name="Percent 4 24 11 3" xfId="23259"/>
    <cellStyle name="Percent 4 24 12" xfId="23260"/>
    <cellStyle name="Percent 4 24 12 2" xfId="23261"/>
    <cellStyle name="Percent 4 24 12 3" xfId="23262"/>
    <cellStyle name="Percent 4 24 13" xfId="23263"/>
    <cellStyle name="Percent 4 24 2" xfId="23264"/>
    <cellStyle name="Percent 4 24 2 2" xfId="23265"/>
    <cellStyle name="Percent 4 24 2 2 2" xfId="23266"/>
    <cellStyle name="Percent 4 24 2 2 2 2" xfId="23267"/>
    <cellStyle name="Percent 4 24 2 2 2 3" xfId="23268"/>
    <cellStyle name="Percent 4 24 2 2 3" xfId="23269"/>
    <cellStyle name="Percent 4 24 2 2 4" xfId="23270"/>
    <cellStyle name="Percent 4 24 2 3" xfId="23271"/>
    <cellStyle name="Percent 4 24 2 3 2" xfId="23272"/>
    <cellStyle name="Percent 4 24 2 3 2 2" xfId="23273"/>
    <cellStyle name="Percent 4 24 2 3 2 3" xfId="23274"/>
    <cellStyle name="Percent 4 24 2 3 3" xfId="23275"/>
    <cellStyle name="Percent 4 24 2 3 4" xfId="23276"/>
    <cellStyle name="Percent 4 24 2 4" xfId="23277"/>
    <cellStyle name="Percent 4 24 2 4 2" xfId="23278"/>
    <cellStyle name="Percent 4 24 2 4 3" xfId="23279"/>
    <cellStyle name="Percent 4 24 2 5" xfId="23280"/>
    <cellStyle name="Percent 4 24 2 5 2" xfId="23281"/>
    <cellStyle name="Percent 4 24 2 5 3" xfId="23282"/>
    <cellStyle name="Percent 4 24 2 6" xfId="23283"/>
    <cellStyle name="Percent 4 24 2 7" xfId="23284"/>
    <cellStyle name="Percent 4 24 3" xfId="23285"/>
    <cellStyle name="Percent 4 24 3 2" xfId="23286"/>
    <cellStyle name="Percent 4 24 3 2 2" xfId="23287"/>
    <cellStyle name="Percent 4 24 3 2 2 2" xfId="23288"/>
    <cellStyle name="Percent 4 24 3 2 2 3" xfId="23289"/>
    <cellStyle name="Percent 4 24 3 2 3" xfId="23290"/>
    <cellStyle name="Percent 4 24 3 2 4" xfId="23291"/>
    <cellStyle name="Percent 4 24 3 3" xfId="23292"/>
    <cellStyle name="Percent 4 24 3 3 2" xfId="23293"/>
    <cellStyle name="Percent 4 24 3 3 2 2" xfId="23294"/>
    <cellStyle name="Percent 4 24 3 3 2 3" xfId="23295"/>
    <cellStyle name="Percent 4 24 3 3 3" xfId="23296"/>
    <cellStyle name="Percent 4 24 3 3 4" xfId="23297"/>
    <cellStyle name="Percent 4 24 3 4" xfId="23298"/>
    <cellStyle name="Percent 4 24 3 4 2" xfId="23299"/>
    <cellStyle name="Percent 4 24 3 4 3" xfId="23300"/>
    <cellStyle name="Percent 4 24 3 5" xfId="23301"/>
    <cellStyle name="Percent 4 24 3 6" xfId="23302"/>
    <cellStyle name="Percent 4 24 4" xfId="23303"/>
    <cellStyle name="Percent 4 24 4 2" xfId="23304"/>
    <cellStyle name="Percent 4 24 4 2 2" xfId="23305"/>
    <cellStyle name="Percent 4 24 4 2 2 2" xfId="23306"/>
    <cellStyle name="Percent 4 24 4 2 2 3" xfId="23307"/>
    <cellStyle name="Percent 4 24 4 2 3" xfId="23308"/>
    <cellStyle name="Percent 4 24 4 2 4" xfId="23309"/>
    <cellStyle name="Percent 4 24 4 3" xfId="23310"/>
    <cellStyle name="Percent 4 24 4 3 2" xfId="23311"/>
    <cellStyle name="Percent 4 24 4 3 2 2" xfId="23312"/>
    <cellStyle name="Percent 4 24 4 3 2 3" xfId="23313"/>
    <cellStyle name="Percent 4 24 4 3 3" xfId="23314"/>
    <cellStyle name="Percent 4 24 4 3 4" xfId="23315"/>
    <cellStyle name="Percent 4 24 4 4" xfId="23316"/>
    <cellStyle name="Percent 4 24 4 4 2" xfId="23317"/>
    <cellStyle name="Percent 4 24 4 4 3" xfId="23318"/>
    <cellStyle name="Percent 4 24 4 5" xfId="23319"/>
    <cellStyle name="Percent 4 24 4 6" xfId="23320"/>
    <cellStyle name="Percent 4 24 5" xfId="23321"/>
    <cellStyle name="Percent 4 24 5 2" xfId="23322"/>
    <cellStyle name="Percent 4 24 5 2 2" xfId="23323"/>
    <cellStyle name="Percent 4 24 5 2 2 2" xfId="23324"/>
    <cellStyle name="Percent 4 24 5 2 2 3" xfId="23325"/>
    <cellStyle name="Percent 4 24 5 2 3" xfId="23326"/>
    <cellStyle name="Percent 4 24 5 2 4" xfId="23327"/>
    <cellStyle name="Percent 4 24 5 3" xfId="23328"/>
    <cellStyle name="Percent 4 24 5 3 2" xfId="23329"/>
    <cellStyle name="Percent 4 24 5 3 2 2" xfId="23330"/>
    <cellStyle name="Percent 4 24 5 3 2 3" xfId="23331"/>
    <cellStyle name="Percent 4 24 5 3 3" xfId="23332"/>
    <cellStyle name="Percent 4 24 5 3 4" xfId="23333"/>
    <cellStyle name="Percent 4 24 5 4" xfId="23334"/>
    <cellStyle name="Percent 4 24 5 4 2" xfId="23335"/>
    <cellStyle name="Percent 4 24 5 4 2 2" xfId="23336"/>
    <cellStyle name="Percent 4 24 5 4 2 3" xfId="23337"/>
    <cellStyle name="Percent 4 24 5 4 3" xfId="23338"/>
    <cellStyle name="Percent 4 24 5 4 4" xfId="23339"/>
    <cellStyle name="Percent 4 24 5 5" xfId="23340"/>
    <cellStyle name="Percent 4 24 5 5 2" xfId="23341"/>
    <cellStyle name="Percent 4 24 5 5 3" xfId="23342"/>
    <cellStyle name="Percent 4 24 5 6" xfId="23343"/>
    <cellStyle name="Percent 4 24 5 7" xfId="23344"/>
    <cellStyle name="Percent 4 24 6" xfId="23345"/>
    <cellStyle name="Percent 4 24 6 2" xfId="23346"/>
    <cellStyle name="Percent 4 24 6 2 2" xfId="23347"/>
    <cellStyle name="Percent 4 24 6 2 2 2" xfId="23348"/>
    <cellStyle name="Percent 4 24 6 2 2 3" xfId="23349"/>
    <cellStyle name="Percent 4 24 6 2 3" xfId="23350"/>
    <cellStyle name="Percent 4 24 6 2 4" xfId="23351"/>
    <cellStyle name="Percent 4 24 6 3" xfId="23352"/>
    <cellStyle name="Percent 4 24 6 3 2" xfId="23353"/>
    <cellStyle name="Percent 4 24 6 3 2 2" xfId="23354"/>
    <cellStyle name="Percent 4 24 6 3 2 3" xfId="23355"/>
    <cellStyle name="Percent 4 24 6 3 3" xfId="23356"/>
    <cellStyle name="Percent 4 24 6 3 4" xfId="23357"/>
    <cellStyle name="Percent 4 24 6 4" xfId="23358"/>
    <cellStyle name="Percent 4 24 6 4 2" xfId="23359"/>
    <cellStyle name="Percent 4 24 6 4 3" xfId="23360"/>
    <cellStyle name="Percent 4 24 6 5" xfId="23361"/>
    <cellStyle name="Percent 4 24 6 6" xfId="23362"/>
    <cellStyle name="Percent 4 24 7" xfId="23363"/>
    <cellStyle name="Percent 4 24 7 2" xfId="23364"/>
    <cellStyle name="Percent 4 24 7 2 2" xfId="23365"/>
    <cellStyle name="Percent 4 24 7 2 3" xfId="23366"/>
    <cellStyle name="Percent 4 24 7 3" xfId="23367"/>
    <cellStyle name="Percent 4 24 7 4" xfId="23368"/>
    <cellStyle name="Percent 4 24 8" xfId="23369"/>
    <cellStyle name="Percent 4 24 8 2" xfId="23370"/>
    <cellStyle name="Percent 4 24 8 2 2" xfId="23371"/>
    <cellStyle name="Percent 4 24 8 2 3" xfId="23372"/>
    <cellStyle name="Percent 4 24 8 3" xfId="23373"/>
    <cellStyle name="Percent 4 24 8 4" xfId="23374"/>
    <cellStyle name="Percent 4 24 9" xfId="23375"/>
    <cellStyle name="Percent 4 24 9 2" xfId="23376"/>
    <cellStyle name="Percent 4 24 9 2 2" xfId="23377"/>
    <cellStyle name="Percent 4 24 9 2 3" xfId="23378"/>
    <cellStyle name="Percent 4 24 9 3" xfId="23379"/>
    <cellStyle name="Percent 4 24 9 4" xfId="23380"/>
    <cellStyle name="Percent 4 25" xfId="23381"/>
    <cellStyle name="Percent 4 25 10" xfId="23382"/>
    <cellStyle name="Percent 4 25 10 2" xfId="23383"/>
    <cellStyle name="Percent 4 25 10 3" xfId="23384"/>
    <cellStyle name="Percent 4 25 11" xfId="23385"/>
    <cellStyle name="Percent 4 25 11 2" xfId="23386"/>
    <cellStyle name="Percent 4 25 11 3" xfId="23387"/>
    <cellStyle name="Percent 4 25 12" xfId="23388"/>
    <cellStyle name="Percent 4 25 12 2" xfId="23389"/>
    <cellStyle name="Percent 4 25 12 3" xfId="23390"/>
    <cellStyle name="Percent 4 25 13" xfId="23391"/>
    <cellStyle name="Percent 4 25 2" xfId="23392"/>
    <cellStyle name="Percent 4 25 2 2" xfId="23393"/>
    <cellStyle name="Percent 4 25 2 2 2" xfId="23394"/>
    <cellStyle name="Percent 4 25 2 2 2 2" xfId="23395"/>
    <cellStyle name="Percent 4 25 2 2 2 3" xfId="23396"/>
    <cellStyle name="Percent 4 25 2 2 3" xfId="23397"/>
    <cellStyle name="Percent 4 25 2 2 4" xfId="23398"/>
    <cellStyle name="Percent 4 25 2 3" xfId="23399"/>
    <cellStyle name="Percent 4 25 2 3 2" xfId="23400"/>
    <cellStyle name="Percent 4 25 2 3 2 2" xfId="23401"/>
    <cellStyle name="Percent 4 25 2 3 2 3" xfId="23402"/>
    <cellStyle name="Percent 4 25 2 3 3" xfId="23403"/>
    <cellStyle name="Percent 4 25 2 3 4" xfId="23404"/>
    <cellStyle name="Percent 4 25 2 4" xfId="23405"/>
    <cellStyle name="Percent 4 25 2 4 2" xfId="23406"/>
    <cellStyle name="Percent 4 25 2 4 3" xfId="23407"/>
    <cellStyle name="Percent 4 25 2 5" xfId="23408"/>
    <cellStyle name="Percent 4 25 2 5 2" xfId="23409"/>
    <cellStyle name="Percent 4 25 2 5 3" xfId="23410"/>
    <cellStyle name="Percent 4 25 2 6" xfId="23411"/>
    <cellStyle name="Percent 4 25 2 7" xfId="23412"/>
    <cellStyle name="Percent 4 25 3" xfId="23413"/>
    <cellStyle name="Percent 4 25 3 2" xfId="23414"/>
    <cellStyle name="Percent 4 25 3 2 2" xfId="23415"/>
    <cellStyle name="Percent 4 25 3 2 2 2" xfId="23416"/>
    <cellStyle name="Percent 4 25 3 2 2 3" xfId="23417"/>
    <cellStyle name="Percent 4 25 3 2 3" xfId="23418"/>
    <cellStyle name="Percent 4 25 3 2 4" xfId="23419"/>
    <cellStyle name="Percent 4 25 3 3" xfId="23420"/>
    <cellStyle name="Percent 4 25 3 3 2" xfId="23421"/>
    <cellStyle name="Percent 4 25 3 3 2 2" xfId="23422"/>
    <cellStyle name="Percent 4 25 3 3 2 3" xfId="23423"/>
    <cellStyle name="Percent 4 25 3 3 3" xfId="23424"/>
    <cellStyle name="Percent 4 25 3 3 4" xfId="23425"/>
    <cellStyle name="Percent 4 25 3 4" xfId="23426"/>
    <cellStyle name="Percent 4 25 3 4 2" xfId="23427"/>
    <cellStyle name="Percent 4 25 3 4 3" xfId="23428"/>
    <cellStyle name="Percent 4 25 3 5" xfId="23429"/>
    <cellStyle name="Percent 4 25 3 6" xfId="23430"/>
    <cellStyle name="Percent 4 25 4" xfId="23431"/>
    <cellStyle name="Percent 4 25 4 2" xfId="23432"/>
    <cellStyle name="Percent 4 25 4 2 2" xfId="23433"/>
    <cellStyle name="Percent 4 25 4 2 2 2" xfId="23434"/>
    <cellStyle name="Percent 4 25 4 2 2 3" xfId="23435"/>
    <cellStyle name="Percent 4 25 4 2 3" xfId="23436"/>
    <cellStyle name="Percent 4 25 4 2 4" xfId="23437"/>
    <cellStyle name="Percent 4 25 4 3" xfId="23438"/>
    <cellStyle name="Percent 4 25 4 3 2" xfId="23439"/>
    <cellStyle name="Percent 4 25 4 3 2 2" xfId="23440"/>
    <cellStyle name="Percent 4 25 4 3 2 3" xfId="23441"/>
    <cellStyle name="Percent 4 25 4 3 3" xfId="23442"/>
    <cellStyle name="Percent 4 25 4 3 4" xfId="23443"/>
    <cellStyle name="Percent 4 25 4 4" xfId="23444"/>
    <cellStyle name="Percent 4 25 4 4 2" xfId="23445"/>
    <cellStyle name="Percent 4 25 4 4 3" xfId="23446"/>
    <cellStyle name="Percent 4 25 4 5" xfId="23447"/>
    <cellStyle name="Percent 4 25 4 6" xfId="23448"/>
    <cellStyle name="Percent 4 25 5" xfId="23449"/>
    <cellStyle name="Percent 4 25 5 2" xfId="23450"/>
    <cellStyle name="Percent 4 25 5 2 2" xfId="23451"/>
    <cellStyle name="Percent 4 25 5 2 2 2" xfId="23452"/>
    <cellStyle name="Percent 4 25 5 2 2 3" xfId="23453"/>
    <cellStyle name="Percent 4 25 5 2 3" xfId="23454"/>
    <cellStyle name="Percent 4 25 5 2 4" xfId="23455"/>
    <cellStyle name="Percent 4 25 5 3" xfId="23456"/>
    <cellStyle name="Percent 4 25 5 3 2" xfId="23457"/>
    <cellStyle name="Percent 4 25 5 3 2 2" xfId="23458"/>
    <cellStyle name="Percent 4 25 5 3 2 3" xfId="23459"/>
    <cellStyle name="Percent 4 25 5 3 3" xfId="23460"/>
    <cellStyle name="Percent 4 25 5 3 4" xfId="23461"/>
    <cellStyle name="Percent 4 25 5 4" xfId="23462"/>
    <cellStyle name="Percent 4 25 5 4 2" xfId="23463"/>
    <cellStyle name="Percent 4 25 5 4 2 2" xfId="23464"/>
    <cellStyle name="Percent 4 25 5 4 2 3" xfId="23465"/>
    <cellStyle name="Percent 4 25 5 4 3" xfId="23466"/>
    <cellStyle name="Percent 4 25 5 4 4" xfId="23467"/>
    <cellStyle name="Percent 4 25 5 5" xfId="23468"/>
    <cellStyle name="Percent 4 25 5 5 2" xfId="23469"/>
    <cellStyle name="Percent 4 25 5 5 3" xfId="23470"/>
    <cellStyle name="Percent 4 25 5 6" xfId="23471"/>
    <cellStyle name="Percent 4 25 5 7" xfId="23472"/>
    <cellStyle name="Percent 4 25 6" xfId="23473"/>
    <cellStyle name="Percent 4 25 6 2" xfId="23474"/>
    <cellStyle name="Percent 4 25 6 2 2" xfId="23475"/>
    <cellStyle name="Percent 4 25 6 2 2 2" xfId="23476"/>
    <cellStyle name="Percent 4 25 6 2 2 3" xfId="23477"/>
    <cellStyle name="Percent 4 25 6 2 3" xfId="23478"/>
    <cellStyle name="Percent 4 25 6 2 4" xfId="23479"/>
    <cellStyle name="Percent 4 25 6 3" xfId="23480"/>
    <cellStyle name="Percent 4 25 6 3 2" xfId="23481"/>
    <cellStyle name="Percent 4 25 6 3 2 2" xfId="23482"/>
    <cellStyle name="Percent 4 25 6 3 2 3" xfId="23483"/>
    <cellStyle name="Percent 4 25 6 3 3" xfId="23484"/>
    <cellStyle name="Percent 4 25 6 3 4" xfId="23485"/>
    <cellStyle name="Percent 4 25 6 4" xfId="23486"/>
    <cellStyle name="Percent 4 25 6 4 2" xfId="23487"/>
    <cellStyle name="Percent 4 25 6 4 3" xfId="23488"/>
    <cellStyle name="Percent 4 25 6 5" xfId="23489"/>
    <cellStyle name="Percent 4 25 6 6" xfId="23490"/>
    <cellStyle name="Percent 4 25 7" xfId="23491"/>
    <cellStyle name="Percent 4 25 7 2" xfId="23492"/>
    <cellStyle name="Percent 4 25 7 2 2" xfId="23493"/>
    <cellStyle name="Percent 4 25 7 2 3" xfId="23494"/>
    <cellStyle name="Percent 4 25 7 3" xfId="23495"/>
    <cellStyle name="Percent 4 25 7 4" xfId="23496"/>
    <cellStyle name="Percent 4 25 8" xfId="23497"/>
    <cellStyle name="Percent 4 25 8 2" xfId="23498"/>
    <cellStyle name="Percent 4 25 8 2 2" xfId="23499"/>
    <cellStyle name="Percent 4 25 8 2 3" xfId="23500"/>
    <cellStyle name="Percent 4 25 8 3" xfId="23501"/>
    <cellStyle name="Percent 4 25 8 4" xfId="23502"/>
    <cellStyle name="Percent 4 25 9" xfId="23503"/>
    <cellStyle name="Percent 4 25 9 2" xfId="23504"/>
    <cellStyle name="Percent 4 25 9 2 2" xfId="23505"/>
    <cellStyle name="Percent 4 25 9 2 3" xfId="23506"/>
    <cellStyle name="Percent 4 25 9 3" xfId="23507"/>
    <cellStyle name="Percent 4 25 9 4" xfId="23508"/>
    <cellStyle name="Percent 4 26" xfId="23509"/>
    <cellStyle name="Percent 4 26 10" xfId="23510"/>
    <cellStyle name="Percent 4 26 10 2" xfId="23511"/>
    <cellStyle name="Percent 4 26 10 3" xfId="23512"/>
    <cellStyle name="Percent 4 26 11" xfId="23513"/>
    <cellStyle name="Percent 4 26 11 2" xfId="23514"/>
    <cellStyle name="Percent 4 26 11 3" xfId="23515"/>
    <cellStyle name="Percent 4 26 12" xfId="23516"/>
    <cellStyle name="Percent 4 26 12 2" xfId="23517"/>
    <cellStyle name="Percent 4 26 12 3" xfId="23518"/>
    <cellStyle name="Percent 4 26 13" xfId="23519"/>
    <cellStyle name="Percent 4 26 2" xfId="23520"/>
    <cellStyle name="Percent 4 26 2 2" xfId="23521"/>
    <cellStyle name="Percent 4 26 2 2 2" xfId="23522"/>
    <cellStyle name="Percent 4 26 2 2 2 2" xfId="23523"/>
    <cellStyle name="Percent 4 26 2 2 2 3" xfId="23524"/>
    <cellStyle name="Percent 4 26 2 2 3" xfId="23525"/>
    <cellStyle name="Percent 4 26 2 2 4" xfId="23526"/>
    <cellStyle name="Percent 4 26 2 3" xfId="23527"/>
    <cellStyle name="Percent 4 26 2 3 2" xfId="23528"/>
    <cellStyle name="Percent 4 26 2 3 2 2" xfId="23529"/>
    <cellStyle name="Percent 4 26 2 3 2 3" xfId="23530"/>
    <cellStyle name="Percent 4 26 2 3 3" xfId="23531"/>
    <cellStyle name="Percent 4 26 2 3 4" xfId="23532"/>
    <cellStyle name="Percent 4 26 2 4" xfId="23533"/>
    <cellStyle name="Percent 4 26 2 4 2" xfId="23534"/>
    <cellStyle name="Percent 4 26 2 4 3" xfId="23535"/>
    <cellStyle name="Percent 4 26 2 5" xfId="23536"/>
    <cellStyle name="Percent 4 26 2 5 2" xfId="23537"/>
    <cellStyle name="Percent 4 26 2 5 3" xfId="23538"/>
    <cellStyle name="Percent 4 26 2 6" xfId="23539"/>
    <cellStyle name="Percent 4 26 2 7" xfId="23540"/>
    <cellStyle name="Percent 4 26 3" xfId="23541"/>
    <cellStyle name="Percent 4 26 3 2" xfId="23542"/>
    <cellStyle name="Percent 4 26 3 2 2" xfId="23543"/>
    <cellStyle name="Percent 4 26 3 2 2 2" xfId="23544"/>
    <cellStyle name="Percent 4 26 3 2 2 3" xfId="23545"/>
    <cellStyle name="Percent 4 26 3 2 3" xfId="23546"/>
    <cellStyle name="Percent 4 26 3 2 4" xfId="23547"/>
    <cellStyle name="Percent 4 26 3 3" xfId="23548"/>
    <cellStyle name="Percent 4 26 3 3 2" xfId="23549"/>
    <cellStyle name="Percent 4 26 3 3 2 2" xfId="23550"/>
    <cellStyle name="Percent 4 26 3 3 2 3" xfId="23551"/>
    <cellStyle name="Percent 4 26 3 3 3" xfId="23552"/>
    <cellStyle name="Percent 4 26 3 3 4" xfId="23553"/>
    <cellStyle name="Percent 4 26 3 4" xfId="23554"/>
    <cellStyle name="Percent 4 26 3 4 2" xfId="23555"/>
    <cellStyle name="Percent 4 26 3 4 3" xfId="23556"/>
    <cellStyle name="Percent 4 26 3 5" xfId="23557"/>
    <cellStyle name="Percent 4 26 3 6" xfId="23558"/>
    <cellStyle name="Percent 4 26 4" xfId="23559"/>
    <cellStyle name="Percent 4 26 4 2" xfId="23560"/>
    <cellStyle name="Percent 4 26 4 2 2" xfId="23561"/>
    <cellStyle name="Percent 4 26 4 2 2 2" xfId="23562"/>
    <cellStyle name="Percent 4 26 4 2 2 3" xfId="23563"/>
    <cellStyle name="Percent 4 26 4 2 3" xfId="23564"/>
    <cellStyle name="Percent 4 26 4 2 4" xfId="23565"/>
    <cellStyle name="Percent 4 26 4 3" xfId="23566"/>
    <cellStyle name="Percent 4 26 4 3 2" xfId="23567"/>
    <cellStyle name="Percent 4 26 4 3 2 2" xfId="23568"/>
    <cellStyle name="Percent 4 26 4 3 2 3" xfId="23569"/>
    <cellStyle name="Percent 4 26 4 3 3" xfId="23570"/>
    <cellStyle name="Percent 4 26 4 3 4" xfId="23571"/>
    <cellStyle name="Percent 4 26 4 4" xfId="23572"/>
    <cellStyle name="Percent 4 26 4 4 2" xfId="23573"/>
    <cellStyle name="Percent 4 26 4 4 3" xfId="23574"/>
    <cellStyle name="Percent 4 26 4 5" xfId="23575"/>
    <cellStyle name="Percent 4 26 4 6" xfId="23576"/>
    <cellStyle name="Percent 4 26 5" xfId="23577"/>
    <cellStyle name="Percent 4 26 5 2" xfId="23578"/>
    <cellStyle name="Percent 4 26 5 2 2" xfId="23579"/>
    <cellStyle name="Percent 4 26 5 2 2 2" xfId="23580"/>
    <cellStyle name="Percent 4 26 5 2 2 3" xfId="23581"/>
    <cellStyle name="Percent 4 26 5 2 3" xfId="23582"/>
    <cellStyle name="Percent 4 26 5 2 4" xfId="23583"/>
    <cellStyle name="Percent 4 26 5 3" xfId="23584"/>
    <cellStyle name="Percent 4 26 5 3 2" xfId="23585"/>
    <cellStyle name="Percent 4 26 5 3 2 2" xfId="23586"/>
    <cellStyle name="Percent 4 26 5 3 2 3" xfId="23587"/>
    <cellStyle name="Percent 4 26 5 3 3" xfId="23588"/>
    <cellStyle name="Percent 4 26 5 3 4" xfId="23589"/>
    <cellStyle name="Percent 4 26 5 4" xfId="23590"/>
    <cellStyle name="Percent 4 26 5 4 2" xfId="23591"/>
    <cellStyle name="Percent 4 26 5 4 2 2" xfId="23592"/>
    <cellStyle name="Percent 4 26 5 4 2 3" xfId="23593"/>
    <cellStyle name="Percent 4 26 5 4 3" xfId="23594"/>
    <cellStyle name="Percent 4 26 5 4 4" xfId="23595"/>
    <cellStyle name="Percent 4 26 5 5" xfId="23596"/>
    <cellStyle name="Percent 4 26 5 5 2" xfId="23597"/>
    <cellStyle name="Percent 4 26 5 5 3" xfId="23598"/>
    <cellStyle name="Percent 4 26 5 6" xfId="23599"/>
    <cellStyle name="Percent 4 26 5 7" xfId="23600"/>
    <cellStyle name="Percent 4 26 6" xfId="23601"/>
    <cellStyle name="Percent 4 26 6 2" xfId="23602"/>
    <cellStyle name="Percent 4 26 6 2 2" xfId="23603"/>
    <cellStyle name="Percent 4 26 6 2 2 2" xfId="23604"/>
    <cellStyle name="Percent 4 26 6 2 2 3" xfId="23605"/>
    <cellStyle name="Percent 4 26 6 2 3" xfId="23606"/>
    <cellStyle name="Percent 4 26 6 2 4" xfId="23607"/>
    <cellStyle name="Percent 4 26 6 3" xfId="23608"/>
    <cellStyle name="Percent 4 26 6 3 2" xfId="23609"/>
    <cellStyle name="Percent 4 26 6 3 2 2" xfId="23610"/>
    <cellStyle name="Percent 4 26 6 3 2 3" xfId="23611"/>
    <cellStyle name="Percent 4 26 6 3 3" xfId="23612"/>
    <cellStyle name="Percent 4 26 6 3 4" xfId="23613"/>
    <cellStyle name="Percent 4 26 6 4" xfId="23614"/>
    <cellStyle name="Percent 4 26 6 4 2" xfId="23615"/>
    <cellStyle name="Percent 4 26 6 4 3" xfId="23616"/>
    <cellStyle name="Percent 4 26 6 5" xfId="23617"/>
    <cellStyle name="Percent 4 26 6 6" xfId="23618"/>
    <cellStyle name="Percent 4 26 7" xfId="23619"/>
    <cellStyle name="Percent 4 26 7 2" xfId="23620"/>
    <cellStyle name="Percent 4 26 7 2 2" xfId="23621"/>
    <cellStyle name="Percent 4 26 7 2 3" xfId="23622"/>
    <cellStyle name="Percent 4 26 7 3" xfId="23623"/>
    <cellStyle name="Percent 4 26 7 4" xfId="23624"/>
    <cellStyle name="Percent 4 26 8" xfId="23625"/>
    <cellStyle name="Percent 4 26 8 2" xfId="23626"/>
    <cellStyle name="Percent 4 26 8 2 2" xfId="23627"/>
    <cellStyle name="Percent 4 26 8 2 3" xfId="23628"/>
    <cellStyle name="Percent 4 26 8 3" xfId="23629"/>
    <cellStyle name="Percent 4 26 8 4" xfId="23630"/>
    <cellStyle name="Percent 4 26 9" xfId="23631"/>
    <cellStyle name="Percent 4 26 9 2" xfId="23632"/>
    <cellStyle name="Percent 4 26 9 2 2" xfId="23633"/>
    <cellStyle name="Percent 4 26 9 2 3" xfId="23634"/>
    <cellStyle name="Percent 4 26 9 3" xfId="23635"/>
    <cellStyle name="Percent 4 26 9 4" xfId="23636"/>
    <cellStyle name="Percent 4 27" xfId="23637"/>
    <cellStyle name="Percent 4 27 10" xfId="23638"/>
    <cellStyle name="Percent 4 27 10 2" xfId="23639"/>
    <cellStyle name="Percent 4 27 10 3" xfId="23640"/>
    <cellStyle name="Percent 4 27 11" xfId="23641"/>
    <cellStyle name="Percent 4 27 11 2" xfId="23642"/>
    <cellStyle name="Percent 4 27 11 3" xfId="23643"/>
    <cellStyle name="Percent 4 27 12" xfId="23644"/>
    <cellStyle name="Percent 4 27 12 2" xfId="23645"/>
    <cellStyle name="Percent 4 27 12 3" xfId="23646"/>
    <cellStyle name="Percent 4 27 13" xfId="23647"/>
    <cellStyle name="Percent 4 27 2" xfId="23648"/>
    <cellStyle name="Percent 4 27 2 2" xfId="23649"/>
    <cellStyle name="Percent 4 27 2 2 2" xfId="23650"/>
    <cellStyle name="Percent 4 27 2 2 2 2" xfId="23651"/>
    <cellStyle name="Percent 4 27 2 2 2 3" xfId="23652"/>
    <cellStyle name="Percent 4 27 2 2 3" xfId="23653"/>
    <cellStyle name="Percent 4 27 2 2 4" xfId="23654"/>
    <cellStyle name="Percent 4 27 2 3" xfId="23655"/>
    <cellStyle name="Percent 4 27 2 3 2" xfId="23656"/>
    <cellStyle name="Percent 4 27 2 3 2 2" xfId="23657"/>
    <cellStyle name="Percent 4 27 2 3 2 3" xfId="23658"/>
    <cellStyle name="Percent 4 27 2 3 3" xfId="23659"/>
    <cellStyle name="Percent 4 27 2 3 4" xfId="23660"/>
    <cellStyle name="Percent 4 27 2 4" xfId="23661"/>
    <cellStyle name="Percent 4 27 2 4 2" xfId="23662"/>
    <cellStyle name="Percent 4 27 2 4 3" xfId="23663"/>
    <cellStyle name="Percent 4 27 2 5" xfId="23664"/>
    <cellStyle name="Percent 4 27 2 5 2" xfId="23665"/>
    <cellStyle name="Percent 4 27 2 5 3" xfId="23666"/>
    <cellStyle name="Percent 4 27 2 6" xfId="23667"/>
    <cellStyle name="Percent 4 27 2 7" xfId="23668"/>
    <cellStyle name="Percent 4 27 3" xfId="23669"/>
    <cellStyle name="Percent 4 27 3 2" xfId="23670"/>
    <cellStyle name="Percent 4 27 3 2 2" xfId="23671"/>
    <cellStyle name="Percent 4 27 3 2 2 2" xfId="23672"/>
    <cellStyle name="Percent 4 27 3 2 2 3" xfId="23673"/>
    <cellStyle name="Percent 4 27 3 2 3" xfId="23674"/>
    <cellStyle name="Percent 4 27 3 2 4" xfId="23675"/>
    <cellStyle name="Percent 4 27 3 3" xfId="23676"/>
    <cellStyle name="Percent 4 27 3 3 2" xfId="23677"/>
    <cellStyle name="Percent 4 27 3 3 2 2" xfId="23678"/>
    <cellStyle name="Percent 4 27 3 3 2 3" xfId="23679"/>
    <cellStyle name="Percent 4 27 3 3 3" xfId="23680"/>
    <cellStyle name="Percent 4 27 3 3 4" xfId="23681"/>
    <cellStyle name="Percent 4 27 3 4" xfId="23682"/>
    <cellStyle name="Percent 4 27 3 4 2" xfId="23683"/>
    <cellStyle name="Percent 4 27 3 4 3" xfId="23684"/>
    <cellStyle name="Percent 4 27 3 5" xfId="23685"/>
    <cellStyle name="Percent 4 27 3 6" xfId="23686"/>
    <cellStyle name="Percent 4 27 4" xfId="23687"/>
    <cellStyle name="Percent 4 27 4 2" xfId="23688"/>
    <cellStyle name="Percent 4 27 4 2 2" xfId="23689"/>
    <cellStyle name="Percent 4 27 4 2 2 2" xfId="23690"/>
    <cellStyle name="Percent 4 27 4 2 2 3" xfId="23691"/>
    <cellStyle name="Percent 4 27 4 2 3" xfId="23692"/>
    <cellStyle name="Percent 4 27 4 2 4" xfId="23693"/>
    <cellStyle name="Percent 4 27 4 3" xfId="23694"/>
    <cellStyle name="Percent 4 27 4 3 2" xfId="23695"/>
    <cellStyle name="Percent 4 27 4 3 2 2" xfId="23696"/>
    <cellStyle name="Percent 4 27 4 3 2 3" xfId="23697"/>
    <cellStyle name="Percent 4 27 4 3 3" xfId="23698"/>
    <cellStyle name="Percent 4 27 4 3 4" xfId="23699"/>
    <cellStyle name="Percent 4 27 4 4" xfId="23700"/>
    <cellStyle name="Percent 4 27 4 4 2" xfId="23701"/>
    <cellStyle name="Percent 4 27 4 4 3" xfId="23702"/>
    <cellStyle name="Percent 4 27 4 5" xfId="23703"/>
    <cellStyle name="Percent 4 27 4 6" xfId="23704"/>
    <cellStyle name="Percent 4 27 5" xfId="23705"/>
    <cellStyle name="Percent 4 27 5 2" xfId="23706"/>
    <cellStyle name="Percent 4 27 5 2 2" xfId="23707"/>
    <cellStyle name="Percent 4 27 5 2 2 2" xfId="23708"/>
    <cellStyle name="Percent 4 27 5 2 2 3" xfId="23709"/>
    <cellStyle name="Percent 4 27 5 2 3" xfId="23710"/>
    <cellStyle name="Percent 4 27 5 2 4" xfId="23711"/>
    <cellStyle name="Percent 4 27 5 3" xfId="23712"/>
    <cellStyle name="Percent 4 27 5 3 2" xfId="23713"/>
    <cellStyle name="Percent 4 27 5 3 2 2" xfId="23714"/>
    <cellStyle name="Percent 4 27 5 3 2 3" xfId="23715"/>
    <cellStyle name="Percent 4 27 5 3 3" xfId="23716"/>
    <cellStyle name="Percent 4 27 5 3 4" xfId="23717"/>
    <cellStyle name="Percent 4 27 5 4" xfId="23718"/>
    <cellStyle name="Percent 4 27 5 4 2" xfId="23719"/>
    <cellStyle name="Percent 4 27 5 4 2 2" xfId="23720"/>
    <cellStyle name="Percent 4 27 5 4 2 3" xfId="23721"/>
    <cellStyle name="Percent 4 27 5 4 3" xfId="23722"/>
    <cellStyle name="Percent 4 27 5 4 4" xfId="23723"/>
    <cellStyle name="Percent 4 27 5 5" xfId="23724"/>
    <cellStyle name="Percent 4 27 5 5 2" xfId="23725"/>
    <cellStyle name="Percent 4 27 5 5 3" xfId="23726"/>
    <cellStyle name="Percent 4 27 5 6" xfId="23727"/>
    <cellStyle name="Percent 4 27 5 7" xfId="23728"/>
    <cellStyle name="Percent 4 27 6" xfId="23729"/>
    <cellStyle name="Percent 4 27 6 2" xfId="23730"/>
    <cellStyle name="Percent 4 27 6 2 2" xfId="23731"/>
    <cellStyle name="Percent 4 27 6 2 2 2" xfId="23732"/>
    <cellStyle name="Percent 4 27 6 2 2 3" xfId="23733"/>
    <cellStyle name="Percent 4 27 6 2 3" xfId="23734"/>
    <cellStyle name="Percent 4 27 6 2 4" xfId="23735"/>
    <cellStyle name="Percent 4 27 6 3" xfId="23736"/>
    <cellStyle name="Percent 4 27 6 3 2" xfId="23737"/>
    <cellStyle name="Percent 4 27 6 3 2 2" xfId="23738"/>
    <cellStyle name="Percent 4 27 6 3 2 3" xfId="23739"/>
    <cellStyle name="Percent 4 27 6 3 3" xfId="23740"/>
    <cellStyle name="Percent 4 27 6 3 4" xfId="23741"/>
    <cellStyle name="Percent 4 27 6 4" xfId="23742"/>
    <cellStyle name="Percent 4 27 6 4 2" xfId="23743"/>
    <cellStyle name="Percent 4 27 6 4 3" xfId="23744"/>
    <cellStyle name="Percent 4 27 6 5" xfId="23745"/>
    <cellStyle name="Percent 4 27 6 6" xfId="23746"/>
    <cellStyle name="Percent 4 27 7" xfId="23747"/>
    <cellStyle name="Percent 4 27 7 2" xfId="23748"/>
    <cellStyle name="Percent 4 27 7 2 2" xfId="23749"/>
    <cellStyle name="Percent 4 27 7 2 3" xfId="23750"/>
    <cellStyle name="Percent 4 27 7 3" xfId="23751"/>
    <cellStyle name="Percent 4 27 7 4" xfId="23752"/>
    <cellStyle name="Percent 4 27 8" xfId="23753"/>
    <cellStyle name="Percent 4 27 8 2" xfId="23754"/>
    <cellStyle name="Percent 4 27 8 2 2" xfId="23755"/>
    <cellStyle name="Percent 4 27 8 2 3" xfId="23756"/>
    <cellStyle name="Percent 4 27 8 3" xfId="23757"/>
    <cellStyle name="Percent 4 27 8 4" xfId="23758"/>
    <cellStyle name="Percent 4 27 9" xfId="23759"/>
    <cellStyle name="Percent 4 27 9 2" xfId="23760"/>
    <cellStyle name="Percent 4 27 9 2 2" xfId="23761"/>
    <cellStyle name="Percent 4 27 9 2 3" xfId="23762"/>
    <cellStyle name="Percent 4 27 9 3" xfId="23763"/>
    <cellStyle name="Percent 4 27 9 4" xfId="23764"/>
    <cellStyle name="Percent 4 28" xfId="23765"/>
    <cellStyle name="Percent 4 28 10" xfId="23766"/>
    <cellStyle name="Percent 4 28 10 2" xfId="23767"/>
    <cellStyle name="Percent 4 28 10 3" xfId="23768"/>
    <cellStyle name="Percent 4 28 11" xfId="23769"/>
    <cellStyle name="Percent 4 28 11 2" xfId="23770"/>
    <cellStyle name="Percent 4 28 11 3" xfId="23771"/>
    <cellStyle name="Percent 4 28 12" xfId="23772"/>
    <cellStyle name="Percent 4 28 12 2" xfId="23773"/>
    <cellStyle name="Percent 4 28 12 3" xfId="23774"/>
    <cellStyle name="Percent 4 28 13" xfId="23775"/>
    <cellStyle name="Percent 4 28 2" xfId="23776"/>
    <cellStyle name="Percent 4 28 2 2" xfId="23777"/>
    <cellStyle name="Percent 4 28 2 2 2" xfId="23778"/>
    <cellStyle name="Percent 4 28 2 2 2 2" xfId="23779"/>
    <cellStyle name="Percent 4 28 2 2 2 3" xfId="23780"/>
    <cellStyle name="Percent 4 28 2 2 3" xfId="23781"/>
    <cellStyle name="Percent 4 28 2 2 4" xfId="23782"/>
    <cellStyle name="Percent 4 28 2 3" xfId="23783"/>
    <cellStyle name="Percent 4 28 2 3 2" xfId="23784"/>
    <cellStyle name="Percent 4 28 2 3 2 2" xfId="23785"/>
    <cellStyle name="Percent 4 28 2 3 2 3" xfId="23786"/>
    <cellStyle name="Percent 4 28 2 3 3" xfId="23787"/>
    <cellStyle name="Percent 4 28 2 3 4" xfId="23788"/>
    <cellStyle name="Percent 4 28 2 4" xfId="23789"/>
    <cellStyle name="Percent 4 28 2 4 2" xfId="23790"/>
    <cellStyle name="Percent 4 28 2 4 3" xfId="23791"/>
    <cellStyle name="Percent 4 28 2 5" xfId="23792"/>
    <cellStyle name="Percent 4 28 2 5 2" xfId="23793"/>
    <cellStyle name="Percent 4 28 2 5 3" xfId="23794"/>
    <cellStyle name="Percent 4 28 2 6" xfId="23795"/>
    <cellStyle name="Percent 4 28 2 7" xfId="23796"/>
    <cellStyle name="Percent 4 28 3" xfId="23797"/>
    <cellStyle name="Percent 4 28 3 2" xfId="23798"/>
    <cellStyle name="Percent 4 28 3 2 2" xfId="23799"/>
    <cellStyle name="Percent 4 28 3 2 2 2" xfId="23800"/>
    <cellStyle name="Percent 4 28 3 2 2 3" xfId="23801"/>
    <cellStyle name="Percent 4 28 3 2 3" xfId="23802"/>
    <cellStyle name="Percent 4 28 3 2 4" xfId="23803"/>
    <cellStyle name="Percent 4 28 3 3" xfId="23804"/>
    <cellStyle name="Percent 4 28 3 3 2" xfId="23805"/>
    <cellStyle name="Percent 4 28 3 3 2 2" xfId="23806"/>
    <cellStyle name="Percent 4 28 3 3 2 3" xfId="23807"/>
    <cellStyle name="Percent 4 28 3 3 3" xfId="23808"/>
    <cellStyle name="Percent 4 28 3 3 4" xfId="23809"/>
    <cellStyle name="Percent 4 28 3 4" xfId="23810"/>
    <cellStyle name="Percent 4 28 3 4 2" xfId="23811"/>
    <cellStyle name="Percent 4 28 3 4 3" xfId="23812"/>
    <cellStyle name="Percent 4 28 3 5" xfId="23813"/>
    <cellStyle name="Percent 4 28 3 6" xfId="23814"/>
    <cellStyle name="Percent 4 28 4" xfId="23815"/>
    <cellStyle name="Percent 4 28 4 2" xfId="23816"/>
    <cellStyle name="Percent 4 28 4 2 2" xfId="23817"/>
    <cellStyle name="Percent 4 28 4 2 2 2" xfId="23818"/>
    <cellStyle name="Percent 4 28 4 2 2 3" xfId="23819"/>
    <cellStyle name="Percent 4 28 4 2 3" xfId="23820"/>
    <cellStyle name="Percent 4 28 4 2 4" xfId="23821"/>
    <cellStyle name="Percent 4 28 4 3" xfId="23822"/>
    <cellStyle name="Percent 4 28 4 3 2" xfId="23823"/>
    <cellStyle name="Percent 4 28 4 3 2 2" xfId="23824"/>
    <cellStyle name="Percent 4 28 4 3 2 3" xfId="23825"/>
    <cellStyle name="Percent 4 28 4 3 3" xfId="23826"/>
    <cellStyle name="Percent 4 28 4 3 4" xfId="23827"/>
    <cellStyle name="Percent 4 28 4 4" xfId="23828"/>
    <cellStyle name="Percent 4 28 4 4 2" xfId="23829"/>
    <cellStyle name="Percent 4 28 4 4 3" xfId="23830"/>
    <cellStyle name="Percent 4 28 4 5" xfId="23831"/>
    <cellStyle name="Percent 4 28 4 6" xfId="23832"/>
    <cellStyle name="Percent 4 28 5" xfId="23833"/>
    <cellStyle name="Percent 4 28 5 2" xfId="23834"/>
    <cellStyle name="Percent 4 28 5 2 2" xfId="23835"/>
    <cellStyle name="Percent 4 28 5 2 2 2" xfId="23836"/>
    <cellStyle name="Percent 4 28 5 2 2 3" xfId="23837"/>
    <cellStyle name="Percent 4 28 5 2 3" xfId="23838"/>
    <cellStyle name="Percent 4 28 5 2 4" xfId="23839"/>
    <cellStyle name="Percent 4 28 5 3" xfId="23840"/>
    <cellStyle name="Percent 4 28 5 3 2" xfId="23841"/>
    <cellStyle name="Percent 4 28 5 3 2 2" xfId="23842"/>
    <cellStyle name="Percent 4 28 5 3 2 3" xfId="23843"/>
    <cellStyle name="Percent 4 28 5 3 3" xfId="23844"/>
    <cellStyle name="Percent 4 28 5 3 4" xfId="23845"/>
    <cellStyle name="Percent 4 28 5 4" xfId="23846"/>
    <cellStyle name="Percent 4 28 5 4 2" xfId="23847"/>
    <cellStyle name="Percent 4 28 5 4 2 2" xfId="23848"/>
    <cellStyle name="Percent 4 28 5 4 2 3" xfId="23849"/>
    <cellStyle name="Percent 4 28 5 4 3" xfId="23850"/>
    <cellStyle name="Percent 4 28 5 4 4" xfId="23851"/>
    <cellStyle name="Percent 4 28 5 5" xfId="23852"/>
    <cellStyle name="Percent 4 28 5 5 2" xfId="23853"/>
    <cellStyle name="Percent 4 28 5 5 3" xfId="23854"/>
    <cellStyle name="Percent 4 28 5 6" xfId="23855"/>
    <cellStyle name="Percent 4 28 5 7" xfId="23856"/>
    <cellStyle name="Percent 4 28 6" xfId="23857"/>
    <cellStyle name="Percent 4 28 6 2" xfId="23858"/>
    <cellStyle name="Percent 4 28 6 2 2" xfId="23859"/>
    <cellStyle name="Percent 4 28 6 2 2 2" xfId="23860"/>
    <cellStyle name="Percent 4 28 6 2 2 3" xfId="23861"/>
    <cellStyle name="Percent 4 28 6 2 3" xfId="23862"/>
    <cellStyle name="Percent 4 28 6 2 4" xfId="23863"/>
    <cellStyle name="Percent 4 28 6 3" xfId="23864"/>
    <cellStyle name="Percent 4 28 6 3 2" xfId="23865"/>
    <cellStyle name="Percent 4 28 6 3 2 2" xfId="23866"/>
    <cellStyle name="Percent 4 28 6 3 2 3" xfId="23867"/>
    <cellStyle name="Percent 4 28 6 3 3" xfId="23868"/>
    <cellStyle name="Percent 4 28 6 3 4" xfId="23869"/>
    <cellStyle name="Percent 4 28 6 4" xfId="23870"/>
    <cellStyle name="Percent 4 28 6 4 2" xfId="23871"/>
    <cellStyle name="Percent 4 28 6 4 3" xfId="23872"/>
    <cellStyle name="Percent 4 28 6 5" xfId="23873"/>
    <cellStyle name="Percent 4 28 6 6" xfId="23874"/>
    <cellStyle name="Percent 4 28 7" xfId="23875"/>
    <cellStyle name="Percent 4 28 7 2" xfId="23876"/>
    <cellStyle name="Percent 4 28 7 2 2" xfId="23877"/>
    <cellStyle name="Percent 4 28 7 2 3" xfId="23878"/>
    <cellStyle name="Percent 4 28 7 3" xfId="23879"/>
    <cellStyle name="Percent 4 28 7 4" xfId="23880"/>
    <cellStyle name="Percent 4 28 8" xfId="23881"/>
    <cellStyle name="Percent 4 28 8 2" xfId="23882"/>
    <cellStyle name="Percent 4 28 8 2 2" xfId="23883"/>
    <cellStyle name="Percent 4 28 8 2 3" xfId="23884"/>
    <cellStyle name="Percent 4 28 8 3" xfId="23885"/>
    <cellStyle name="Percent 4 28 8 4" xfId="23886"/>
    <cellStyle name="Percent 4 28 9" xfId="23887"/>
    <cellStyle name="Percent 4 28 9 2" xfId="23888"/>
    <cellStyle name="Percent 4 28 9 2 2" xfId="23889"/>
    <cellStyle name="Percent 4 28 9 2 3" xfId="23890"/>
    <cellStyle name="Percent 4 28 9 3" xfId="23891"/>
    <cellStyle name="Percent 4 28 9 4" xfId="23892"/>
    <cellStyle name="Percent 4 29" xfId="23893"/>
    <cellStyle name="Percent 4 29 10" xfId="23894"/>
    <cellStyle name="Percent 4 29 10 2" xfId="23895"/>
    <cellStyle name="Percent 4 29 10 3" xfId="23896"/>
    <cellStyle name="Percent 4 29 11" xfId="23897"/>
    <cellStyle name="Percent 4 29 11 2" xfId="23898"/>
    <cellStyle name="Percent 4 29 11 3" xfId="23899"/>
    <cellStyle name="Percent 4 29 12" xfId="23900"/>
    <cellStyle name="Percent 4 29 12 2" xfId="23901"/>
    <cellStyle name="Percent 4 29 12 3" xfId="23902"/>
    <cellStyle name="Percent 4 29 13" xfId="23903"/>
    <cellStyle name="Percent 4 29 14" xfId="23904"/>
    <cellStyle name="Percent 4 29 15" xfId="23905"/>
    <cellStyle name="Percent 4 29 2" xfId="23906"/>
    <cellStyle name="Percent 4 29 2 2" xfId="23907"/>
    <cellStyle name="Percent 4 29 2 2 2" xfId="23908"/>
    <cellStyle name="Percent 4 29 2 2 2 2" xfId="23909"/>
    <cellStyle name="Percent 4 29 2 2 2 3" xfId="23910"/>
    <cellStyle name="Percent 4 29 2 2 3" xfId="23911"/>
    <cellStyle name="Percent 4 29 2 2 3 2" xfId="23912"/>
    <cellStyle name="Percent 4 29 2 2 3 3" xfId="23913"/>
    <cellStyle name="Percent 4 29 2 2 4" xfId="23914"/>
    <cellStyle name="Percent 4 29 2 2 5" xfId="23915"/>
    <cellStyle name="Percent 4 29 2 3" xfId="23916"/>
    <cellStyle name="Percent 4 29 2 3 2" xfId="23917"/>
    <cellStyle name="Percent 4 29 2 3 2 2" xfId="23918"/>
    <cellStyle name="Percent 4 29 2 3 2 3" xfId="23919"/>
    <cellStyle name="Percent 4 29 2 3 3" xfId="23920"/>
    <cellStyle name="Percent 4 29 2 3 4" xfId="23921"/>
    <cellStyle name="Percent 4 29 2 4" xfId="23922"/>
    <cellStyle name="Percent 4 29 2 4 2" xfId="23923"/>
    <cellStyle name="Percent 4 29 2 4 3" xfId="23924"/>
    <cellStyle name="Percent 4 29 2 5" xfId="23925"/>
    <cellStyle name="Percent 4 29 2 5 2" xfId="23926"/>
    <cellStyle name="Percent 4 29 2 5 3" xfId="23927"/>
    <cellStyle name="Percent 4 29 2 6" xfId="23928"/>
    <cellStyle name="Percent 4 29 2 6 2" xfId="23929"/>
    <cellStyle name="Percent 4 29 2 6 3" xfId="23930"/>
    <cellStyle name="Percent 4 29 2 7" xfId="23931"/>
    <cellStyle name="Percent 4 29 3" xfId="23932"/>
    <cellStyle name="Percent 4 29 3 2" xfId="23933"/>
    <cellStyle name="Percent 4 29 3 2 2" xfId="23934"/>
    <cellStyle name="Percent 4 29 3 2 2 2" xfId="23935"/>
    <cellStyle name="Percent 4 29 3 2 2 3" xfId="23936"/>
    <cellStyle name="Percent 4 29 3 2 3" xfId="23937"/>
    <cellStyle name="Percent 4 29 3 2 4" xfId="23938"/>
    <cellStyle name="Percent 4 29 3 3" xfId="23939"/>
    <cellStyle name="Percent 4 29 3 3 2" xfId="23940"/>
    <cellStyle name="Percent 4 29 3 3 2 2" xfId="23941"/>
    <cellStyle name="Percent 4 29 3 3 2 3" xfId="23942"/>
    <cellStyle name="Percent 4 29 3 3 3" xfId="23943"/>
    <cellStyle name="Percent 4 29 3 3 4" xfId="23944"/>
    <cellStyle name="Percent 4 29 3 4" xfId="23945"/>
    <cellStyle name="Percent 4 29 3 4 2" xfId="23946"/>
    <cellStyle name="Percent 4 29 3 4 3" xfId="23947"/>
    <cellStyle name="Percent 4 29 3 5" xfId="23948"/>
    <cellStyle name="Percent 4 29 3 5 2" xfId="23949"/>
    <cellStyle name="Percent 4 29 3 5 3" xfId="23950"/>
    <cellStyle name="Percent 4 29 3 6" xfId="23951"/>
    <cellStyle name="Percent 4 29 3 7" xfId="23952"/>
    <cellStyle name="Percent 4 29 3 8" xfId="23953"/>
    <cellStyle name="Percent 4 29 4" xfId="23954"/>
    <cellStyle name="Percent 4 29 4 2" xfId="23955"/>
    <cellStyle name="Percent 4 29 4 2 2" xfId="23956"/>
    <cellStyle name="Percent 4 29 4 2 2 2" xfId="23957"/>
    <cellStyle name="Percent 4 29 4 2 2 3" xfId="23958"/>
    <cellStyle name="Percent 4 29 4 2 3" xfId="23959"/>
    <cellStyle name="Percent 4 29 4 2 4" xfId="23960"/>
    <cellStyle name="Percent 4 29 4 3" xfId="23961"/>
    <cellStyle name="Percent 4 29 4 3 2" xfId="23962"/>
    <cellStyle name="Percent 4 29 4 3 2 2" xfId="23963"/>
    <cellStyle name="Percent 4 29 4 3 2 3" xfId="23964"/>
    <cellStyle name="Percent 4 29 4 3 3" xfId="23965"/>
    <cellStyle name="Percent 4 29 4 3 4" xfId="23966"/>
    <cellStyle name="Percent 4 29 4 4" xfId="23967"/>
    <cellStyle name="Percent 4 29 4 4 2" xfId="23968"/>
    <cellStyle name="Percent 4 29 4 4 3" xfId="23969"/>
    <cellStyle name="Percent 4 29 4 5" xfId="23970"/>
    <cellStyle name="Percent 4 29 4 5 2" xfId="23971"/>
    <cellStyle name="Percent 4 29 4 5 3" xfId="23972"/>
    <cellStyle name="Percent 4 29 4 6" xfId="23973"/>
    <cellStyle name="Percent 4 29 4 7" xfId="23974"/>
    <cellStyle name="Percent 4 29 5" xfId="23975"/>
    <cellStyle name="Percent 4 29 5 2" xfId="23976"/>
    <cellStyle name="Percent 4 29 5 2 2" xfId="23977"/>
    <cellStyle name="Percent 4 29 5 2 2 2" xfId="23978"/>
    <cellStyle name="Percent 4 29 5 2 2 3" xfId="23979"/>
    <cellStyle name="Percent 4 29 5 2 3" xfId="23980"/>
    <cellStyle name="Percent 4 29 5 2 4" xfId="23981"/>
    <cellStyle name="Percent 4 29 5 3" xfId="23982"/>
    <cellStyle name="Percent 4 29 5 3 2" xfId="23983"/>
    <cellStyle name="Percent 4 29 5 3 2 2" xfId="23984"/>
    <cellStyle name="Percent 4 29 5 3 2 3" xfId="23985"/>
    <cellStyle name="Percent 4 29 5 3 3" xfId="23986"/>
    <cellStyle name="Percent 4 29 5 3 4" xfId="23987"/>
    <cellStyle name="Percent 4 29 5 4" xfId="23988"/>
    <cellStyle name="Percent 4 29 5 4 2" xfId="23989"/>
    <cellStyle name="Percent 4 29 5 4 2 2" xfId="23990"/>
    <cellStyle name="Percent 4 29 5 4 2 3" xfId="23991"/>
    <cellStyle name="Percent 4 29 5 4 3" xfId="23992"/>
    <cellStyle name="Percent 4 29 5 4 4" xfId="23993"/>
    <cellStyle name="Percent 4 29 5 5" xfId="23994"/>
    <cellStyle name="Percent 4 29 5 5 2" xfId="23995"/>
    <cellStyle name="Percent 4 29 5 5 3" xfId="23996"/>
    <cellStyle name="Percent 4 29 5 6" xfId="23997"/>
    <cellStyle name="Percent 4 29 5 7" xfId="23998"/>
    <cellStyle name="Percent 4 29 6" xfId="23999"/>
    <cellStyle name="Percent 4 29 6 2" xfId="24000"/>
    <cellStyle name="Percent 4 29 6 2 2" xfId="24001"/>
    <cellStyle name="Percent 4 29 6 2 2 2" xfId="24002"/>
    <cellStyle name="Percent 4 29 6 2 2 3" xfId="24003"/>
    <cellStyle name="Percent 4 29 6 2 3" xfId="24004"/>
    <cellStyle name="Percent 4 29 6 2 4" xfId="24005"/>
    <cellStyle name="Percent 4 29 6 3" xfId="24006"/>
    <cellStyle name="Percent 4 29 6 3 2" xfId="24007"/>
    <cellStyle name="Percent 4 29 6 3 2 2" xfId="24008"/>
    <cellStyle name="Percent 4 29 6 3 2 3" xfId="24009"/>
    <cellStyle name="Percent 4 29 6 3 3" xfId="24010"/>
    <cellStyle name="Percent 4 29 6 3 4" xfId="24011"/>
    <cellStyle name="Percent 4 29 6 4" xfId="24012"/>
    <cellStyle name="Percent 4 29 6 4 2" xfId="24013"/>
    <cellStyle name="Percent 4 29 6 4 3" xfId="24014"/>
    <cellStyle name="Percent 4 29 6 5" xfId="24015"/>
    <cellStyle name="Percent 4 29 6 6" xfId="24016"/>
    <cellStyle name="Percent 4 29 7" xfId="24017"/>
    <cellStyle name="Percent 4 29 7 2" xfId="24018"/>
    <cellStyle name="Percent 4 29 7 2 2" xfId="24019"/>
    <cellStyle name="Percent 4 29 7 2 3" xfId="24020"/>
    <cellStyle name="Percent 4 29 7 3" xfId="24021"/>
    <cellStyle name="Percent 4 29 7 4" xfId="24022"/>
    <cellStyle name="Percent 4 29 8" xfId="24023"/>
    <cellStyle name="Percent 4 29 8 2" xfId="24024"/>
    <cellStyle name="Percent 4 29 8 2 2" xfId="24025"/>
    <cellStyle name="Percent 4 29 8 2 3" xfId="24026"/>
    <cellStyle name="Percent 4 29 8 3" xfId="24027"/>
    <cellStyle name="Percent 4 29 8 4" xfId="24028"/>
    <cellStyle name="Percent 4 29 9" xfId="24029"/>
    <cellStyle name="Percent 4 29 9 2" xfId="24030"/>
    <cellStyle name="Percent 4 29 9 2 2" xfId="24031"/>
    <cellStyle name="Percent 4 29 9 2 3" xfId="24032"/>
    <cellStyle name="Percent 4 29 9 3" xfId="24033"/>
    <cellStyle name="Percent 4 29 9 4" xfId="24034"/>
    <cellStyle name="Percent 4 3" xfId="24035"/>
    <cellStyle name="Percent 4 3 10" xfId="24036"/>
    <cellStyle name="Percent 4 3 10 2" xfId="24037"/>
    <cellStyle name="Percent 4 3 10 2 2" xfId="24038"/>
    <cellStyle name="Percent 4 3 10 2 2 2" xfId="24039"/>
    <cellStyle name="Percent 4 3 10 2 2 3" xfId="24040"/>
    <cellStyle name="Percent 4 3 10 2 3" xfId="24041"/>
    <cellStyle name="Percent 4 3 10 2 4" xfId="24042"/>
    <cellStyle name="Percent 4 3 10 3" xfId="24043"/>
    <cellStyle name="Percent 4 3 10 3 2" xfId="24044"/>
    <cellStyle name="Percent 4 3 10 3 2 2" xfId="24045"/>
    <cellStyle name="Percent 4 3 10 3 2 3" xfId="24046"/>
    <cellStyle name="Percent 4 3 10 3 3" xfId="24047"/>
    <cellStyle name="Percent 4 3 10 3 4" xfId="24048"/>
    <cellStyle name="Percent 4 3 10 4" xfId="24049"/>
    <cellStyle name="Percent 4 3 10 4 2" xfId="24050"/>
    <cellStyle name="Percent 4 3 10 4 3" xfId="24051"/>
    <cellStyle name="Percent 4 3 10 5" xfId="24052"/>
    <cellStyle name="Percent 4 3 10 6" xfId="24053"/>
    <cellStyle name="Percent 4 3 11" xfId="24054"/>
    <cellStyle name="Percent 4 3 11 2" xfId="24055"/>
    <cellStyle name="Percent 4 3 11 2 2" xfId="24056"/>
    <cellStyle name="Percent 4 3 11 2 2 2" xfId="24057"/>
    <cellStyle name="Percent 4 3 11 2 2 3" xfId="24058"/>
    <cellStyle name="Percent 4 3 11 2 3" xfId="24059"/>
    <cellStyle name="Percent 4 3 11 2 4" xfId="24060"/>
    <cellStyle name="Percent 4 3 11 3" xfId="24061"/>
    <cellStyle name="Percent 4 3 11 3 2" xfId="24062"/>
    <cellStyle name="Percent 4 3 11 3 2 2" xfId="24063"/>
    <cellStyle name="Percent 4 3 11 3 2 3" xfId="24064"/>
    <cellStyle name="Percent 4 3 11 3 3" xfId="24065"/>
    <cellStyle name="Percent 4 3 11 3 4" xfId="24066"/>
    <cellStyle name="Percent 4 3 11 4" xfId="24067"/>
    <cellStyle name="Percent 4 3 11 4 2" xfId="24068"/>
    <cellStyle name="Percent 4 3 11 4 3" xfId="24069"/>
    <cellStyle name="Percent 4 3 11 5" xfId="24070"/>
    <cellStyle name="Percent 4 3 11 6" xfId="24071"/>
    <cellStyle name="Percent 4 3 12" xfId="24072"/>
    <cellStyle name="Percent 4 3 12 2" xfId="24073"/>
    <cellStyle name="Percent 4 3 12 2 2" xfId="24074"/>
    <cellStyle name="Percent 4 3 12 2 2 2" xfId="24075"/>
    <cellStyle name="Percent 4 3 12 2 2 3" xfId="24076"/>
    <cellStyle name="Percent 4 3 12 2 3" xfId="24077"/>
    <cellStyle name="Percent 4 3 12 2 4" xfId="24078"/>
    <cellStyle name="Percent 4 3 12 3" xfId="24079"/>
    <cellStyle name="Percent 4 3 12 3 2" xfId="24080"/>
    <cellStyle name="Percent 4 3 12 3 2 2" xfId="24081"/>
    <cellStyle name="Percent 4 3 12 3 2 3" xfId="24082"/>
    <cellStyle name="Percent 4 3 12 3 3" xfId="24083"/>
    <cellStyle name="Percent 4 3 12 3 4" xfId="24084"/>
    <cellStyle name="Percent 4 3 12 4" xfId="24085"/>
    <cellStyle name="Percent 4 3 12 4 2" xfId="24086"/>
    <cellStyle name="Percent 4 3 12 4 2 2" xfId="24087"/>
    <cellStyle name="Percent 4 3 12 4 2 3" xfId="24088"/>
    <cellStyle name="Percent 4 3 12 4 3" xfId="24089"/>
    <cellStyle name="Percent 4 3 12 4 4" xfId="24090"/>
    <cellStyle name="Percent 4 3 12 5" xfId="24091"/>
    <cellStyle name="Percent 4 3 12 5 2" xfId="24092"/>
    <cellStyle name="Percent 4 3 12 5 3" xfId="24093"/>
    <cellStyle name="Percent 4 3 12 6" xfId="24094"/>
    <cellStyle name="Percent 4 3 12 7" xfId="24095"/>
    <cellStyle name="Percent 4 3 13" xfId="24096"/>
    <cellStyle name="Percent 4 3 13 2" xfId="24097"/>
    <cellStyle name="Percent 4 3 13 2 2" xfId="24098"/>
    <cellStyle name="Percent 4 3 13 2 2 2" xfId="24099"/>
    <cellStyle name="Percent 4 3 13 2 2 3" xfId="24100"/>
    <cellStyle name="Percent 4 3 13 2 3" xfId="24101"/>
    <cellStyle name="Percent 4 3 13 2 4" xfId="24102"/>
    <cellStyle name="Percent 4 3 13 3" xfId="24103"/>
    <cellStyle name="Percent 4 3 13 3 2" xfId="24104"/>
    <cellStyle name="Percent 4 3 13 3 2 2" xfId="24105"/>
    <cellStyle name="Percent 4 3 13 3 2 3" xfId="24106"/>
    <cellStyle name="Percent 4 3 13 3 3" xfId="24107"/>
    <cellStyle name="Percent 4 3 13 3 4" xfId="24108"/>
    <cellStyle name="Percent 4 3 13 4" xfId="24109"/>
    <cellStyle name="Percent 4 3 13 4 2" xfId="24110"/>
    <cellStyle name="Percent 4 3 13 4 3" xfId="24111"/>
    <cellStyle name="Percent 4 3 13 5" xfId="24112"/>
    <cellStyle name="Percent 4 3 13 6" xfId="24113"/>
    <cellStyle name="Percent 4 3 14" xfId="24114"/>
    <cellStyle name="Percent 4 3 14 2" xfId="24115"/>
    <cellStyle name="Percent 4 3 14 2 2" xfId="24116"/>
    <cellStyle name="Percent 4 3 14 2 3" xfId="24117"/>
    <cellStyle name="Percent 4 3 14 3" xfId="24118"/>
    <cellStyle name="Percent 4 3 14 4" xfId="24119"/>
    <cellStyle name="Percent 4 3 15" xfId="24120"/>
    <cellStyle name="Percent 4 3 15 2" xfId="24121"/>
    <cellStyle name="Percent 4 3 15 2 2" xfId="24122"/>
    <cellStyle name="Percent 4 3 15 2 3" xfId="24123"/>
    <cellStyle name="Percent 4 3 15 3" xfId="24124"/>
    <cellStyle name="Percent 4 3 15 4" xfId="24125"/>
    <cellStyle name="Percent 4 3 16" xfId="24126"/>
    <cellStyle name="Percent 4 3 16 2" xfId="24127"/>
    <cellStyle name="Percent 4 3 16 2 2" xfId="24128"/>
    <cellStyle name="Percent 4 3 16 2 3" xfId="24129"/>
    <cellStyle name="Percent 4 3 16 3" xfId="24130"/>
    <cellStyle name="Percent 4 3 16 4" xfId="24131"/>
    <cellStyle name="Percent 4 3 17" xfId="24132"/>
    <cellStyle name="Percent 4 3 17 2" xfId="24133"/>
    <cellStyle name="Percent 4 3 17 3" xfId="24134"/>
    <cellStyle name="Percent 4 3 18" xfId="24135"/>
    <cellStyle name="Percent 4 3 18 2" xfId="24136"/>
    <cellStyle name="Percent 4 3 18 3" xfId="24137"/>
    <cellStyle name="Percent 4 3 19" xfId="24138"/>
    <cellStyle name="Percent 4 3 19 2" xfId="24139"/>
    <cellStyle name="Percent 4 3 19 3" xfId="24140"/>
    <cellStyle name="Percent 4 3 2" xfId="24141"/>
    <cellStyle name="Percent 4 3 2 10" xfId="24142"/>
    <cellStyle name="Percent 4 3 2 10 2" xfId="24143"/>
    <cellStyle name="Percent 4 3 2 10 3" xfId="24144"/>
    <cellStyle name="Percent 4 3 2 11" xfId="24145"/>
    <cellStyle name="Percent 4 3 2 11 2" xfId="24146"/>
    <cellStyle name="Percent 4 3 2 11 3" xfId="24147"/>
    <cellStyle name="Percent 4 3 2 12" xfId="24148"/>
    <cellStyle name="Percent 4 3 2 2" xfId="24149"/>
    <cellStyle name="Percent 4 3 2 2 2" xfId="24150"/>
    <cellStyle name="Percent 4 3 2 2 2 2" xfId="24151"/>
    <cellStyle name="Percent 4 3 2 2 2 2 2" xfId="24152"/>
    <cellStyle name="Percent 4 3 2 2 2 2 3" xfId="24153"/>
    <cellStyle name="Percent 4 3 2 2 2 3" xfId="24154"/>
    <cellStyle name="Percent 4 3 2 2 2 4" xfId="24155"/>
    <cellStyle name="Percent 4 3 2 2 3" xfId="24156"/>
    <cellStyle name="Percent 4 3 2 2 3 2" xfId="24157"/>
    <cellStyle name="Percent 4 3 2 2 3 2 2" xfId="24158"/>
    <cellStyle name="Percent 4 3 2 2 3 2 3" xfId="24159"/>
    <cellStyle name="Percent 4 3 2 2 3 3" xfId="24160"/>
    <cellStyle name="Percent 4 3 2 2 3 4" xfId="24161"/>
    <cellStyle name="Percent 4 3 2 2 4" xfId="24162"/>
    <cellStyle name="Percent 4 3 2 2 4 2" xfId="24163"/>
    <cellStyle name="Percent 4 3 2 2 4 3" xfId="24164"/>
    <cellStyle name="Percent 4 3 2 2 5" xfId="24165"/>
    <cellStyle name="Percent 4 3 2 2 6" xfId="24166"/>
    <cellStyle name="Percent 4 3 2 3" xfId="24167"/>
    <cellStyle name="Percent 4 3 2 3 2" xfId="24168"/>
    <cellStyle name="Percent 4 3 2 3 2 2" xfId="24169"/>
    <cellStyle name="Percent 4 3 2 3 2 2 2" xfId="24170"/>
    <cellStyle name="Percent 4 3 2 3 2 2 3" xfId="24171"/>
    <cellStyle name="Percent 4 3 2 3 2 3" xfId="24172"/>
    <cellStyle name="Percent 4 3 2 3 2 4" xfId="24173"/>
    <cellStyle name="Percent 4 3 2 3 3" xfId="24174"/>
    <cellStyle name="Percent 4 3 2 3 3 2" xfId="24175"/>
    <cellStyle name="Percent 4 3 2 3 3 2 2" xfId="24176"/>
    <cellStyle name="Percent 4 3 2 3 3 2 3" xfId="24177"/>
    <cellStyle name="Percent 4 3 2 3 3 3" xfId="24178"/>
    <cellStyle name="Percent 4 3 2 3 3 4" xfId="24179"/>
    <cellStyle name="Percent 4 3 2 3 4" xfId="24180"/>
    <cellStyle name="Percent 4 3 2 3 4 2" xfId="24181"/>
    <cellStyle name="Percent 4 3 2 3 4 3" xfId="24182"/>
    <cellStyle name="Percent 4 3 2 3 5" xfId="24183"/>
    <cellStyle name="Percent 4 3 2 3 6" xfId="24184"/>
    <cellStyle name="Percent 4 3 2 4" xfId="24185"/>
    <cellStyle name="Percent 4 3 2 4 2" xfId="24186"/>
    <cellStyle name="Percent 4 3 2 4 2 2" xfId="24187"/>
    <cellStyle name="Percent 4 3 2 4 2 2 2" xfId="24188"/>
    <cellStyle name="Percent 4 3 2 4 2 2 3" xfId="24189"/>
    <cellStyle name="Percent 4 3 2 4 2 3" xfId="24190"/>
    <cellStyle name="Percent 4 3 2 4 2 4" xfId="24191"/>
    <cellStyle name="Percent 4 3 2 4 3" xfId="24192"/>
    <cellStyle name="Percent 4 3 2 4 3 2" xfId="24193"/>
    <cellStyle name="Percent 4 3 2 4 3 2 2" xfId="24194"/>
    <cellStyle name="Percent 4 3 2 4 3 2 3" xfId="24195"/>
    <cellStyle name="Percent 4 3 2 4 3 3" xfId="24196"/>
    <cellStyle name="Percent 4 3 2 4 3 4" xfId="24197"/>
    <cellStyle name="Percent 4 3 2 4 4" xfId="24198"/>
    <cellStyle name="Percent 4 3 2 4 4 2" xfId="24199"/>
    <cellStyle name="Percent 4 3 2 4 4 2 2" xfId="24200"/>
    <cellStyle name="Percent 4 3 2 4 4 2 3" xfId="24201"/>
    <cellStyle name="Percent 4 3 2 4 4 3" xfId="24202"/>
    <cellStyle name="Percent 4 3 2 4 4 4" xfId="24203"/>
    <cellStyle name="Percent 4 3 2 4 5" xfId="24204"/>
    <cellStyle name="Percent 4 3 2 4 5 2" xfId="24205"/>
    <cellStyle name="Percent 4 3 2 4 5 3" xfId="24206"/>
    <cellStyle name="Percent 4 3 2 4 6" xfId="24207"/>
    <cellStyle name="Percent 4 3 2 4 7" xfId="24208"/>
    <cellStyle name="Percent 4 3 2 5" xfId="24209"/>
    <cellStyle name="Percent 4 3 2 5 2" xfId="24210"/>
    <cellStyle name="Percent 4 3 2 5 2 2" xfId="24211"/>
    <cellStyle name="Percent 4 3 2 5 2 2 2" xfId="24212"/>
    <cellStyle name="Percent 4 3 2 5 2 2 3" xfId="24213"/>
    <cellStyle name="Percent 4 3 2 5 2 3" xfId="24214"/>
    <cellStyle name="Percent 4 3 2 5 2 4" xfId="24215"/>
    <cellStyle name="Percent 4 3 2 5 3" xfId="24216"/>
    <cellStyle name="Percent 4 3 2 5 3 2" xfId="24217"/>
    <cellStyle name="Percent 4 3 2 5 3 2 2" xfId="24218"/>
    <cellStyle name="Percent 4 3 2 5 3 2 3" xfId="24219"/>
    <cellStyle name="Percent 4 3 2 5 3 3" xfId="24220"/>
    <cellStyle name="Percent 4 3 2 5 3 4" xfId="24221"/>
    <cellStyle name="Percent 4 3 2 5 4" xfId="24222"/>
    <cellStyle name="Percent 4 3 2 5 4 2" xfId="24223"/>
    <cellStyle name="Percent 4 3 2 5 4 3" xfId="24224"/>
    <cellStyle name="Percent 4 3 2 5 5" xfId="24225"/>
    <cellStyle name="Percent 4 3 2 5 6" xfId="24226"/>
    <cellStyle name="Percent 4 3 2 6" xfId="24227"/>
    <cellStyle name="Percent 4 3 2 6 2" xfId="24228"/>
    <cellStyle name="Percent 4 3 2 6 2 2" xfId="24229"/>
    <cellStyle name="Percent 4 3 2 6 2 3" xfId="24230"/>
    <cellStyle name="Percent 4 3 2 6 3" xfId="24231"/>
    <cellStyle name="Percent 4 3 2 6 4" xfId="24232"/>
    <cellStyle name="Percent 4 3 2 7" xfId="24233"/>
    <cellStyle name="Percent 4 3 2 7 2" xfId="24234"/>
    <cellStyle name="Percent 4 3 2 7 2 2" xfId="24235"/>
    <cellStyle name="Percent 4 3 2 7 2 3" xfId="24236"/>
    <cellStyle name="Percent 4 3 2 7 3" xfId="24237"/>
    <cellStyle name="Percent 4 3 2 7 4" xfId="24238"/>
    <cellStyle name="Percent 4 3 2 8" xfId="24239"/>
    <cellStyle name="Percent 4 3 2 8 2" xfId="24240"/>
    <cellStyle name="Percent 4 3 2 8 2 2" xfId="24241"/>
    <cellStyle name="Percent 4 3 2 8 2 3" xfId="24242"/>
    <cellStyle name="Percent 4 3 2 8 3" xfId="24243"/>
    <cellStyle name="Percent 4 3 2 8 4" xfId="24244"/>
    <cellStyle name="Percent 4 3 2 9" xfId="24245"/>
    <cellStyle name="Percent 4 3 2 9 2" xfId="24246"/>
    <cellStyle name="Percent 4 3 2 9 3" xfId="24247"/>
    <cellStyle name="Percent 4 3 20" xfId="24248"/>
    <cellStyle name="Percent 4 3 3" xfId="24249"/>
    <cellStyle name="Percent 4 3 3 10" xfId="24250"/>
    <cellStyle name="Percent 4 3 3 10 2" xfId="24251"/>
    <cellStyle name="Percent 4 3 3 10 3" xfId="24252"/>
    <cellStyle name="Percent 4 3 3 11" xfId="24253"/>
    <cellStyle name="Percent 4 3 3 11 2" xfId="24254"/>
    <cellStyle name="Percent 4 3 3 11 3" xfId="24255"/>
    <cellStyle name="Percent 4 3 3 12" xfId="24256"/>
    <cellStyle name="Percent 4 3 3 2" xfId="24257"/>
    <cellStyle name="Percent 4 3 3 2 2" xfId="24258"/>
    <cellStyle name="Percent 4 3 3 2 2 2" xfId="24259"/>
    <cellStyle name="Percent 4 3 3 2 2 2 2" xfId="24260"/>
    <cellStyle name="Percent 4 3 3 2 2 2 3" xfId="24261"/>
    <cellStyle name="Percent 4 3 3 2 2 3" xfId="24262"/>
    <cellStyle name="Percent 4 3 3 2 2 4" xfId="24263"/>
    <cellStyle name="Percent 4 3 3 2 3" xfId="24264"/>
    <cellStyle name="Percent 4 3 3 2 3 2" xfId="24265"/>
    <cellStyle name="Percent 4 3 3 2 3 2 2" xfId="24266"/>
    <cellStyle name="Percent 4 3 3 2 3 2 3" xfId="24267"/>
    <cellStyle name="Percent 4 3 3 2 3 3" xfId="24268"/>
    <cellStyle name="Percent 4 3 3 2 3 4" xfId="24269"/>
    <cellStyle name="Percent 4 3 3 2 4" xfId="24270"/>
    <cellStyle name="Percent 4 3 3 2 4 2" xfId="24271"/>
    <cellStyle name="Percent 4 3 3 2 4 3" xfId="24272"/>
    <cellStyle name="Percent 4 3 3 2 5" xfId="24273"/>
    <cellStyle name="Percent 4 3 3 2 6" xfId="24274"/>
    <cellStyle name="Percent 4 3 3 3" xfId="24275"/>
    <cellStyle name="Percent 4 3 3 3 2" xfId="24276"/>
    <cellStyle name="Percent 4 3 3 3 2 2" xfId="24277"/>
    <cellStyle name="Percent 4 3 3 3 2 2 2" xfId="24278"/>
    <cellStyle name="Percent 4 3 3 3 2 2 3" xfId="24279"/>
    <cellStyle name="Percent 4 3 3 3 2 3" xfId="24280"/>
    <cellStyle name="Percent 4 3 3 3 2 4" xfId="24281"/>
    <cellStyle name="Percent 4 3 3 3 3" xfId="24282"/>
    <cellStyle name="Percent 4 3 3 3 3 2" xfId="24283"/>
    <cellStyle name="Percent 4 3 3 3 3 2 2" xfId="24284"/>
    <cellStyle name="Percent 4 3 3 3 3 2 3" xfId="24285"/>
    <cellStyle name="Percent 4 3 3 3 3 3" xfId="24286"/>
    <cellStyle name="Percent 4 3 3 3 3 4" xfId="24287"/>
    <cellStyle name="Percent 4 3 3 3 4" xfId="24288"/>
    <cellStyle name="Percent 4 3 3 3 4 2" xfId="24289"/>
    <cellStyle name="Percent 4 3 3 3 4 3" xfId="24290"/>
    <cellStyle name="Percent 4 3 3 3 5" xfId="24291"/>
    <cellStyle name="Percent 4 3 3 3 6" xfId="24292"/>
    <cellStyle name="Percent 4 3 3 4" xfId="24293"/>
    <cellStyle name="Percent 4 3 3 4 2" xfId="24294"/>
    <cellStyle name="Percent 4 3 3 4 2 2" xfId="24295"/>
    <cellStyle name="Percent 4 3 3 4 2 2 2" xfId="24296"/>
    <cellStyle name="Percent 4 3 3 4 2 2 3" xfId="24297"/>
    <cellStyle name="Percent 4 3 3 4 2 3" xfId="24298"/>
    <cellStyle name="Percent 4 3 3 4 2 4" xfId="24299"/>
    <cellStyle name="Percent 4 3 3 4 3" xfId="24300"/>
    <cellStyle name="Percent 4 3 3 4 3 2" xfId="24301"/>
    <cellStyle name="Percent 4 3 3 4 3 2 2" xfId="24302"/>
    <cellStyle name="Percent 4 3 3 4 3 2 3" xfId="24303"/>
    <cellStyle name="Percent 4 3 3 4 3 3" xfId="24304"/>
    <cellStyle name="Percent 4 3 3 4 3 4" xfId="24305"/>
    <cellStyle name="Percent 4 3 3 4 4" xfId="24306"/>
    <cellStyle name="Percent 4 3 3 4 4 2" xfId="24307"/>
    <cellStyle name="Percent 4 3 3 4 4 2 2" xfId="24308"/>
    <cellStyle name="Percent 4 3 3 4 4 2 3" xfId="24309"/>
    <cellStyle name="Percent 4 3 3 4 4 3" xfId="24310"/>
    <cellStyle name="Percent 4 3 3 4 4 4" xfId="24311"/>
    <cellStyle name="Percent 4 3 3 4 5" xfId="24312"/>
    <cellStyle name="Percent 4 3 3 4 5 2" xfId="24313"/>
    <cellStyle name="Percent 4 3 3 4 5 3" xfId="24314"/>
    <cellStyle name="Percent 4 3 3 4 6" xfId="24315"/>
    <cellStyle name="Percent 4 3 3 4 7" xfId="24316"/>
    <cellStyle name="Percent 4 3 3 5" xfId="24317"/>
    <cellStyle name="Percent 4 3 3 5 2" xfId="24318"/>
    <cellStyle name="Percent 4 3 3 5 2 2" xfId="24319"/>
    <cellStyle name="Percent 4 3 3 5 2 2 2" xfId="24320"/>
    <cellStyle name="Percent 4 3 3 5 2 2 3" xfId="24321"/>
    <cellStyle name="Percent 4 3 3 5 2 3" xfId="24322"/>
    <cellStyle name="Percent 4 3 3 5 2 4" xfId="24323"/>
    <cellStyle name="Percent 4 3 3 5 3" xfId="24324"/>
    <cellStyle name="Percent 4 3 3 5 3 2" xfId="24325"/>
    <cellStyle name="Percent 4 3 3 5 3 2 2" xfId="24326"/>
    <cellStyle name="Percent 4 3 3 5 3 2 3" xfId="24327"/>
    <cellStyle name="Percent 4 3 3 5 3 3" xfId="24328"/>
    <cellStyle name="Percent 4 3 3 5 3 4" xfId="24329"/>
    <cellStyle name="Percent 4 3 3 5 4" xfId="24330"/>
    <cellStyle name="Percent 4 3 3 5 4 2" xfId="24331"/>
    <cellStyle name="Percent 4 3 3 5 4 3" xfId="24332"/>
    <cellStyle name="Percent 4 3 3 5 5" xfId="24333"/>
    <cellStyle name="Percent 4 3 3 5 6" xfId="24334"/>
    <cellStyle name="Percent 4 3 3 6" xfId="24335"/>
    <cellStyle name="Percent 4 3 3 6 2" xfId="24336"/>
    <cellStyle name="Percent 4 3 3 6 2 2" xfId="24337"/>
    <cellStyle name="Percent 4 3 3 6 2 3" xfId="24338"/>
    <cellStyle name="Percent 4 3 3 6 3" xfId="24339"/>
    <cellStyle name="Percent 4 3 3 6 4" xfId="24340"/>
    <cellStyle name="Percent 4 3 3 7" xfId="24341"/>
    <cellStyle name="Percent 4 3 3 7 2" xfId="24342"/>
    <cellStyle name="Percent 4 3 3 7 2 2" xfId="24343"/>
    <cellStyle name="Percent 4 3 3 7 2 3" xfId="24344"/>
    <cellStyle name="Percent 4 3 3 7 3" xfId="24345"/>
    <cellStyle name="Percent 4 3 3 7 4" xfId="24346"/>
    <cellStyle name="Percent 4 3 3 8" xfId="24347"/>
    <cellStyle name="Percent 4 3 3 8 2" xfId="24348"/>
    <cellStyle name="Percent 4 3 3 8 2 2" xfId="24349"/>
    <cellStyle name="Percent 4 3 3 8 2 3" xfId="24350"/>
    <cellStyle name="Percent 4 3 3 8 3" xfId="24351"/>
    <cellStyle name="Percent 4 3 3 8 4" xfId="24352"/>
    <cellStyle name="Percent 4 3 3 9" xfId="24353"/>
    <cellStyle name="Percent 4 3 3 9 2" xfId="24354"/>
    <cellStyle name="Percent 4 3 3 9 3" xfId="24355"/>
    <cellStyle name="Percent 4 3 4" xfId="24356"/>
    <cellStyle name="Percent 4 3 4 10" xfId="24357"/>
    <cellStyle name="Percent 4 3 4 10 2" xfId="24358"/>
    <cellStyle name="Percent 4 3 4 10 3" xfId="24359"/>
    <cellStyle name="Percent 4 3 4 11" xfId="24360"/>
    <cellStyle name="Percent 4 3 4 11 2" xfId="24361"/>
    <cellStyle name="Percent 4 3 4 11 3" xfId="24362"/>
    <cellStyle name="Percent 4 3 4 12" xfId="24363"/>
    <cellStyle name="Percent 4 3 4 2" xfId="24364"/>
    <cellStyle name="Percent 4 3 4 2 2" xfId="24365"/>
    <cellStyle name="Percent 4 3 4 2 2 2" xfId="24366"/>
    <cellStyle name="Percent 4 3 4 2 2 2 2" xfId="24367"/>
    <cellStyle name="Percent 4 3 4 2 2 2 3" xfId="24368"/>
    <cellStyle name="Percent 4 3 4 2 2 3" xfId="24369"/>
    <cellStyle name="Percent 4 3 4 2 2 4" xfId="24370"/>
    <cellStyle name="Percent 4 3 4 2 3" xfId="24371"/>
    <cellStyle name="Percent 4 3 4 2 3 2" xfId="24372"/>
    <cellStyle name="Percent 4 3 4 2 3 2 2" xfId="24373"/>
    <cellStyle name="Percent 4 3 4 2 3 2 3" xfId="24374"/>
    <cellStyle name="Percent 4 3 4 2 3 3" xfId="24375"/>
    <cellStyle name="Percent 4 3 4 2 3 4" xfId="24376"/>
    <cellStyle name="Percent 4 3 4 2 4" xfId="24377"/>
    <cellStyle name="Percent 4 3 4 2 4 2" xfId="24378"/>
    <cellStyle name="Percent 4 3 4 2 4 3" xfId="24379"/>
    <cellStyle name="Percent 4 3 4 2 5" xfId="24380"/>
    <cellStyle name="Percent 4 3 4 2 6" xfId="24381"/>
    <cellStyle name="Percent 4 3 4 3" xfId="24382"/>
    <cellStyle name="Percent 4 3 4 3 2" xfId="24383"/>
    <cellStyle name="Percent 4 3 4 3 2 2" xfId="24384"/>
    <cellStyle name="Percent 4 3 4 3 2 2 2" xfId="24385"/>
    <cellStyle name="Percent 4 3 4 3 2 2 3" xfId="24386"/>
    <cellStyle name="Percent 4 3 4 3 2 3" xfId="24387"/>
    <cellStyle name="Percent 4 3 4 3 2 4" xfId="24388"/>
    <cellStyle name="Percent 4 3 4 3 3" xfId="24389"/>
    <cellStyle name="Percent 4 3 4 3 3 2" xfId="24390"/>
    <cellStyle name="Percent 4 3 4 3 3 2 2" xfId="24391"/>
    <cellStyle name="Percent 4 3 4 3 3 2 3" xfId="24392"/>
    <cellStyle name="Percent 4 3 4 3 3 3" xfId="24393"/>
    <cellStyle name="Percent 4 3 4 3 3 4" xfId="24394"/>
    <cellStyle name="Percent 4 3 4 3 4" xfId="24395"/>
    <cellStyle name="Percent 4 3 4 3 4 2" xfId="24396"/>
    <cellStyle name="Percent 4 3 4 3 4 3" xfId="24397"/>
    <cellStyle name="Percent 4 3 4 3 5" xfId="24398"/>
    <cellStyle name="Percent 4 3 4 3 6" xfId="24399"/>
    <cellStyle name="Percent 4 3 4 4" xfId="24400"/>
    <cellStyle name="Percent 4 3 4 4 2" xfId="24401"/>
    <cellStyle name="Percent 4 3 4 4 2 2" xfId="24402"/>
    <cellStyle name="Percent 4 3 4 4 2 2 2" xfId="24403"/>
    <cellStyle name="Percent 4 3 4 4 2 2 3" xfId="24404"/>
    <cellStyle name="Percent 4 3 4 4 2 3" xfId="24405"/>
    <cellStyle name="Percent 4 3 4 4 2 4" xfId="24406"/>
    <cellStyle name="Percent 4 3 4 4 3" xfId="24407"/>
    <cellStyle name="Percent 4 3 4 4 3 2" xfId="24408"/>
    <cellStyle name="Percent 4 3 4 4 3 2 2" xfId="24409"/>
    <cellStyle name="Percent 4 3 4 4 3 2 3" xfId="24410"/>
    <cellStyle name="Percent 4 3 4 4 3 3" xfId="24411"/>
    <cellStyle name="Percent 4 3 4 4 3 4" xfId="24412"/>
    <cellStyle name="Percent 4 3 4 4 4" xfId="24413"/>
    <cellStyle name="Percent 4 3 4 4 4 2" xfId="24414"/>
    <cellStyle name="Percent 4 3 4 4 4 2 2" xfId="24415"/>
    <cellStyle name="Percent 4 3 4 4 4 2 3" xfId="24416"/>
    <cellStyle name="Percent 4 3 4 4 4 3" xfId="24417"/>
    <cellStyle name="Percent 4 3 4 4 4 4" xfId="24418"/>
    <cellStyle name="Percent 4 3 4 4 5" xfId="24419"/>
    <cellStyle name="Percent 4 3 4 4 5 2" xfId="24420"/>
    <cellStyle name="Percent 4 3 4 4 5 3" xfId="24421"/>
    <cellStyle name="Percent 4 3 4 4 6" xfId="24422"/>
    <cellStyle name="Percent 4 3 4 4 7" xfId="24423"/>
    <cellStyle name="Percent 4 3 4 5" xfId="24424"/>
    <cellStyle name="Percent 4 3 4 5 2" xfId="24425"/>
    <cellStyle name="Percent 4 3 4 5 2 2" xfId="24426"/>
    <cellStyle name="Percent 4 3 4 5 2 2 2" xfId="24427"/>
    <cellStyle name="Percent 4 3 4 5 2 2 3" xfId="24428"/>
    <cellStyle name="Percent 4 3 4 5 2 3" xfId="24429"/>
    <cellStyle name="Percent 4 3 4 5 2 4" xfId="24430"/>
    <cellStyle name="Percent 4 3 4 5 3" xfId="24431"/>
    <cellStyle name="Percent 4 3 4 5 3 2" xfId="24432"/>
    <cellStyle name="Percent 4 3 4 5 3 2 2" xfId="24433"/>
    <cellStyle name="Percent 4 3 4 5 3 2 3" xfId="24434"/>
    <cellStyle name="Percent 4 3 4 5 3 3" xfId="24435"/>
    <cellStyle name="Percent 4 3 4 5 3 4" xfId="24436"/>
    <cellStyle name="Percent 4 3 4 5 4" xfId="24437"/>
    <cellStyle name="Percent 4 3 4 5 4 2" xfId="24438"/>
    <cellStyle name="Percent 4 3 4 5 4 3" xfId="24439"/>
    <cellStyle name="Percent 4 3 4 5 5" xfId="24440"/>
    <cellStyle name="Percent 4 3 4 5 6" xfId="24441"/>
    <cellStyle name="Percent 4 3 4 6" xfId="24442"/>
    <cellStyle name="Percent 4 3 4 6 2" xfId="24443"/>
    <cellStyle name="Percent 4 3 4 6 2 2" xfId="24444"/>
    <cellStyle name="Percent 4 3 4 6 2 3" xfId="24445"/>
    <cellStyle name="Percent 4 3 4 6 3" xfId="24446"/>
    <cellStyle name="Percent 4 3 4 6 4" xfId="24447"/>
    <cellStyle name="Percent 4 3 4 7" xfId="24448"/>
    <cellStyle name="Percent 4 3 4 7 2" xfId="24449"/>
    <cellStyle name="Percent 4 3 4 7 2 2" xfId="24450"/>
    <cellStyle name="Percent 4 3 4 7 2 3" xfId="24451"/>
    <cellStyle name="Percent 4 3 4 7 3" xfId="24452"/>
    <cellStyle name="Percent 4 3 4 7 4" xfId="24453"/>
    <cellStyle name="Percent 4 3 4 8" xfId="24454"/>
    <cellStyle name="Percent 4 3 4 8 2" xfId="24455"/>
    <cellStyle name="Percent 4 3 4 8 2 2" xfId="24456"/>
    <cellStyle name="Percent 4 3 4 8 2 3" xfId="24457"/>
    <cellStyle name="Percent 4 3 4 8 3" xfId="24458"/>
    <cellStyle name="Percent 4 3 4 8 4" xfId="24459"/>
    <cellStyle name="Percent 4 3 4 9" xfId="24460"/>
    <cellStyle name="Percent 4 3 4 9 2" xfId="24461"/>
    <cellStyle name="Percent 4 3 4 9 3" xfId="24462"/>
    <cellStyle name="Percent 4 3 5" xfId="24463"/>
    <cellStyle name="Percent 4 3 5 10" xfId="24464"/>
    <cellStyle name="Percent 4 3 5 10 2" xfId="24465"/>
    <cellStyle name="Percent 4 3 5 10 3" xfId="24466"/>
    <cellStyle name="Percent 4 3 5 11" xfId="24467"/>
    <cellStyle name="Percent 4 3 5 11 2" xfId="24468"/>
    <cellStyle name="Percent 4 3 5 11 3" xfId="24469"/>
    <cellStyle name="Percent 4 3 5 12" xfId="24470"/>
    <cellStyle name="Percent 4 3 5 2" xfId="24471"/>
    <cellStyle name="Percent 4 3 5 2 2" xfId="24472"/>
    <cellStyle name="Percent 4 3 5 2 2 2" xfId="24473"/>
    <cellStyle name="Percent 4 3 5 2 2 2 2" xfId="24474"/>
    <cellStyle name="Percent 4 3 5 2 2 2 3" xfId="24475"/>
    <cellStyle name="Percent 4 3 5 2 2 3" xfId="24476"/>
    <cellStyle name="Percent 4 3 5 2 2 4" xfId="24477"/>
    <cellStyle name="Percent 4 3 5 2 3" xfId="24478"/>
    <cellStyle name="Percent 4 3 5 2 3 2" xfId="24479"/>
    <cellStyle name="Percent 4 3 5 2 3 2 2" xfId="24480"/>
    <cellStyle name="Percent 4 3 5 2 3 2 3" xfId="24481"/>
    <cellStyle name="Percent 4 3 5 2 3 3" xfId="24482"/>
    <cellStyle name="Percent 4 3 5 2 3 4" xfId="24483"/>
    <cellStyle name="Percent 4 3 5 2 4" xfId="24484"/>
    <cellStyle name="Percent 4 3 5 2 4 2" xfId="24485"/>
    <cellStyle name="Percent 4 3 5 2 4 3" xfId="24486"/>
    <cellStyle name="Percent 4 3 5 2 5" xfId="24487"/>
    <cellStyle name="Percent 4 3 5 2 6" xfId="24488"/>
    <cellStyle name="Percent 4 3 5 3" xfId="24489"/>
    <cellStyle name="Percent 4 3 5 3 2" xfId="24490"/>
    <cellStyle name="Percent 4 3 5 3 2 2" xfId="24491"/>
    <cellStyle name="Percent 4 3 5 3 2 2 2" xfId="24492"/>
    <cellStyle name="Percent 4 3 5 3 2 2 3" xfId="24493"/>
    <cellStyle name="Percent 4 3 5 3 2 3" xfId="24494"/>
    <cellStyle name="Percent 4 3 5 3 2 4" xfId="24495"/>
    <cellStyle name="Percent 4 3 5 3 3" xfId="24496"/>
    <cellStyle name="Percent 4 3 5 3 3 2" xfId="24497"/>
    <cellStyle name="Percent 4 3 5 3 3 2 2" xfId="24498"/>
    <cellStyle name="Percent 4 3 5 3 3 2 3" xfId="24499"/>
    <cellStyle name="Percent 4 3 5 3 3 3" xfId="24500"/>
    <cellStyle name="Percent 4 3 5 3 3 4" xfId="24501"/>
    <cellStyle name="Percent 4 3 5 3 4" xfId="24502"/>
    <cellStyle name="Percent 4 3 5 3 4 2" xfId="24503"/>
    <cellStyle name="Percent 4 3 5 3 4 3" xfId="24504"/>
    <cellStyle name="Percent 4 3 5 3 5" xfId="24505"/>
    <cellStyle name="Percent 4 3 5 3 6" xfId="24506"/>
    <cellStyle name="Percent 4 3 5 4" xfId="24507"/>
    <cellStyle name="Percent 4 3 5 4 2" xfId="24508"/>
    <cellStyle name="Percent 4 3 5 4 2 2" xfId="24509"/>
    <cellStyle name="Percent 4 3 5 4 2 2 2" xfId="24510"/>
    <cellStyle name="Percent 4 3 5 4 2 2 3" xfId="24511"/>
    <cellStyle name="Percent 4 3 5 4 2 3" xfId="24512"/>
    <cellStyle name="Percent 4 3 5 4 2 4" xfId="24513"/>
    <cellStyle name="Percent 4 3 5 4 3" xfId="24514"/>
    <cellStyle name="Percent 4 3 5 4 3 2" xfId="24515"/>
    <cellStyle name="Percent 4 3 5 4 3 2 2" xfId="24516"/>
    <cellStyle name="Percent 4 3 5 4 3 2 3" xfId="24517"/>
    <cellStyle name="Percent 4 3 5 4 3 3" xfId="24518"/>
    <cellStyle name="Percent 4 3 5 4 3 4" xfId="24519"/>
    <cellStyle name="Percent 4 3 5 4 4" xfId="24520"/>
    <cellStyle name="Percent 4 3 5 4 4 2" xfId="24521"/>
    <cellStyle name="Percent 4 3 5 4 4 2 2" xfId="24522"/>
    <cellStyle name="Percent 4 3 5 4 4 2 3" xfId="24523"/>
    <cellStyle name="Percent 4 3 5 4 4 3" xfId="24524"/>
    <cellStyle name="Percent 4 3 5 4 4 4" xfId="24525"/>
    <cellStyle name="Percent 4 3 5 4 5" xfId="24526"/>
    <cellStyle name="Percent 4 3 5 4 5 2" xfId="24527"/>
    <cellStyle name="Percent 4 3 5 4 5 3" xfId="24528"/>
    <cellStyle name="Percent 4 3 5 4 6" xfId="24529"/>
    <cellStyle name="Percent 4 3 5 4 7" xfId="24530"/>
    <cellStyle name="Percent 4 3 5 5" xfId="24531"/>
    <cellStyle name="Percent 4 3 5 5 2" xfId="24532"/>
    <cellStyle name="Percent 4 3 5 5 2 2" xfId="24533"/>
    <cellStyle name="Percent 4 3 5 5 2 2 2" xfId="24534"/>
    <cellStyle name="Percent 4 3 5 5 2 2 3" xfId="24535"/>
    <cellStyle name="Percent 4 3 5 5 2 3" xfId="24536"/>
    <cellStyle name="Percent 4 3 5 5 2 4" xfId="24537"/>
    <cellStyle name="Percent 4 3 5 5 3" xfId="24538"/>
    <cellStyle name="Percent 4 3 5 5 3 2" xfId="24539"/>
    <cellStyle name="Percent 4 3 5 5 3 2 2" xfId="24540"/>
    <cellStyle name="Percent 4 3 5 5 3 2 3" xfId="24541"/>
    <cellStyle name="Percent 4 3 5 5 3 3" xfId="24542"/>
    <cellStyle name="Percent 4 3 5 5 3 4" xfId="24543"/>
    <cellStyle name="Percent 4 3 5 5 4" xfId="24544"/>
    <cellStyle name="Percent 4 3 5 5 4 2" xfId="24545"/>
    <cellStyle name="Percent 4 3 5 5 4 3" xfId="24546"/>
    <cellStyle name="Percent 4 3 5 5 5" xfId="24547"/>
    <cellStyle name="Percent 4 3 5 5 6" xfId="24548"/>
    <cellStyle name="Percent 4 3 5 6" xfId="24549"/>
    <cellStyle name="Percent 4 3 5 6 2" xfId="24550"/>
    <cellStyle name="Percent 4 3 5 6 2 2" xfId="24551"/>
    <cellStyle name="Percent 4 3 5 6 2 3" xfId="24552"/>
    <cellStyle name="Percent 4 3 5 6 3" xfId="24553"/>
    <cellStyle name="Percent 4 3 5 6 4" xfId="24554"/>
    <cellStyle name="Percent 4 3 5 7" xfId="24555"/>
    <cellStyle name="Percent 4 3 5 7 2" xfId="24556"/>
    <cellStyle name="Percent 4 3 5 7 2 2" xfId="24557"/>
    <cellStyle name="Percent 4 3 5 7 2 3" xfId="24558"/>
    <cellStyle name="Percent 4 3 5 7 3" xfId="24559"/>
    <cellStyle name="Percent 4 3 5 7 4" xfId="24560"/>
    <cellStyle name="Percent 4 3 5 8" xfId="24561"/>
    <cellStyle name="Percent 4 3 5 8 2" xfId="24562"/>
    <cellStyle name="Percent 4 3 5 8 2 2" xfId="24563"/>
    <cellStyle name="Percent 4 3 5 8 2 3" xfId="24564"/>
    <cellStyle name="Percent 4 3 5 8 3" xfId="24565"/>
    <cellStyle name="Percent 4 3 5 8 4" xfId="24566"/>
    <cellStyle name="Percent 4 3 5 9" xfId="24567"/>
    <cellStyle name="Percent 4 3 5 9 2" xfId="24568"/>
    <cellStyle name="Percent 4 3 5 9 3" xfId="24569"/>
    <cellStyle name="Percent 4 3 6" xfId="24570"/>
    <cellStyle name="Percent 4 3 6 10" xfId="24571"/>
    <cellStyle name="Percent 4 3 6 10 2" xfId="24572"/>
    <cellStyle name="Percent 4 3 6 10 3" xfId="24573"/>
    <cellStyle name="Percent 4 3 6 11" xfId="24574"/>
    <cellStyle name="Percent 4 3 6 11 2" xfId="24575"/>
    <cellStyle name="Percent 4 3 6 11 3" xfId="24576"/>
    <cellStyle name="Percent 4 3 6 12" xfId="24577"/>
    <cellStyle name="Percent 4 3 6 2" xfId="24578"/>
    <cellStyle name="Percent 4 3 6 2 2" xfId="24579"/>
    <cellStyle name="Percent 4 3 6 2 2 2" xfId="24580"/>
    <cellStyle name="Percent 4 3 6 2 2 2 2" xfId="24581"/>
    <cellStyle name="Percent 4 3 6 2 2 2 3" xfId="24582"/>
    <cellStyle name="Percent 4 3 6 2 2 3" xfId="24583"/>
    <cellStyle name="Percent 4 3 6 2 2 4" xfId="24584"/>
    <cellStyle name="Percent 4 3 6 2 3" xfId="24585"/>
    <cellStyle name="Percent 4 3 6 2 3 2" xfId="24586"/>
    <cellStyle name="Percent 4 3 6 2 3 2 2" xfId="24587"/>
    <cellStyle name="Percent 4 3 6 2 3 2 3" xfId="24588"/>
    <cellStyle name="Percent 4 3 6 2 3 3" xfId="24589"/>
    <cellStyle name="Percent 4 3 6 2 3 4" xfId="24590"/>
    <cellStyle name="Percent 4 3 6 2 4" xfId="24591"/>
    <cellStyle name="Percent 4 3 6 2 4 2" xfId="24592"/>
    <cellStyle name="Percent 4 3 6 2 4 3" xfId="24593"/>
    <cellStyle name="Percent 4 3 6 2 5" xfId="24594"/>
    <cellStyle name="Percent 4 3 6 2 6" xfId="24595"/>
    <cellStyle name="Percent 4 3 6 3" xfId="24596"/>
    <cellStyle name="Percent 4 3 6 3 2" xfId="24597"/>
    <cellStyle name="Percent 4 3 6 3 2 2" xfId="24598"/>
    <cellStyle name="Percent 4 3 6 3 2 2 2" xfId="24599"/>
    <cellStyle name="Percent 4 3 6 3 2 2 3" xfId="24600"/>
    <cellStyle name="Percent 4 3 6 3 2 3" xfId="24601"/>
    <cellStyle name="Percent 4 3 6 3 2 4" xfId="24602"/>
    <cellStyle name="Percent 4 3 6 3 3" xfId="24603"/>
    <cellStyle name="Percent 4 3 6 3 3 2" xfId="24604"/>
    <cellStyle name="Percent 4 3 6 3 3 2 2" xfId="24605"/>
    <cellStyle name="Percent 4 3 6 3 3 2 3" xfId="24606"/>
    <cellStyle name="Percent 4 3 6 3 3 3" xfId="24607"/>
    <cellStyle name="Percent 4 3 6 3 3 4" xfId="24608"/>
    <cellStyle name="Percent 4 3 6 3 4" xfId="24609"/>
    <cellStyle name="Percent 4 3 6 3 4 2" xfId="24610"/>
    <cellStyle name="Percent 4 3 6 3 4 3" xfId="24611"/>
    <cellStyle name="Percent 4 3 6 3 5" xfId="24612"/>
    <cellStyle name="Percent 4 3 6 3 6" xfId="24613"/>
    <cellStyle name="Percent 4 3 6 4" xfId="24614"/>
    <cellStyle name="Percent 4 3 6 4 2" xfId="24615"/>
    <cellStyle name="Percent 4 3 6 4 2 2" xfId="24616"/>
    <cellStyle name="Percent 4 3 6 4 2 2 2" xfId="24617"/>
    <cellStyle name="Percent 4 3 6 4 2 2 3" xfId="24618"/>
    <cellStyle name="Percent 4 3 6 4 2 3" xfId="24619"/>
    <cellStyle name="Percent 4 3 6 4 2 4" xfId="24620"/>
    <cellStyle name="Percent 4 3 6 4 3" xfId="24621"/>
    <cellStyle name="Percent 4 3 6 4 3 2" xfId="24622"/>
    <cellStyle name="Percent 4 3 6 4 3 2 2" xfId="24623"/>
    <cellStyle name="Percent 4 3 6 4 3 2 3" xfId="24624"/>
    <cellStyle name="Percent 4 3 6 4 3 3" xfId="24625"/>
    <cellStyle name="Percent 4 3 6 4 3 4" xfId="24626"/>
    <cellStyle name="Percent 4 3 6 4 4" xfId="24627"/>
    <cellStyle name="Percent 4 3 6 4 4 2" xfId="24628"/>
    <cellStyle name="Percent 4 3 6 4 4 2 2" xfId="24629"/>
    <cellStyle name="Percent 4 3 6 4 4 2 3" xfId="24630"/>
    <cellStyle name="Percent 4 3 6 4 4 3" xfId="24631"/>
    <cellStyle name="Percent 4 3 6 4 4 4" xfId="24632"/>
    <cellStyle name="Percent 4 3 6 4 5" xfId="24633"/>
    <cellStyle name="Percent 4 3 6 4 5 2" xfId="24634"/>
    <cellStyle name="Percent 4 3 6 4 5 3" xfId="24635"/>
    <cellStyle name="Percent 4 3 6 4 6" xfId="24636"/>
    <cellStyle name="Percent 4 3 6 4 7" xfId="24637"/>
    <cellStyle name="Percent 4 3 6 5" xfId="24638"/>
    <cellStyle name="Percent 4 3 6 5 2" xfId="24639"/>
    <cellStyle name="Percent 4 3 6 5 2 2" xfId="24640"/>
    <cellStyle name="Percent 4 3 6 5 2 2 2" xfId="24641"/>
    <cellStyle name="Percent 4 3 6 5 2 2 3" xfId="24642"/>
    <cellStyle name="Percent 4 3 6 5 2 3" xfId="24643"/>
    <cellStyle name="Percent 4 3 6 5 2 4" xfId="24644"/>
    <cellStyle name="Percent 4 3 6 5 3" xfId="24645"/>
    <cellStyle name="Percent 4 3 6 5 3 2" xfId="24646"/>
    <cellStyle name="Percent 4 3 6 5 3 2 2" xfId="24647"/>
    <cellStyle name="Percent 4 3 6 5 3 2 3" xfId="24648"/>
    <cellStyle name="Percent 4 3 6 5 3 3" xfId="24649"/>
    <cellStyle name="Percent 4 3 6 5 3 4" xfId="24650"/>
    <cellStyle name="Percent 4 3 6 5 4" xfId="24651"/>
    <cellStyle name="Percent 4 3 6 5 4 2" xfId="24652"/>
    <cellStyle name="Percent 4 3 6 5 4 3" xfId="24653"/>
    <cellStyle name="Percent 4 3 6 5 5" xfId="24654"/>
    <cellStyle name="Percent 4 3 6 5 6" xfId="24655"/>
    <cellStyle name="Percent 4 3 6 6" xfId="24656"/>
    <cellStyle name="Percent 4 3 6 6 2" xfId="24657"/>
    <cellStyle name="Percent 4 3 6 6 2 2" xfId="24658"/>
    <cellStyle name="Percent 4 3 6 6 2 3" xfId="24659"/>
    <cellStyle name="Percent 4 3 6 6 3" xfId="24660"/>
    <cellStyle name="Percent 4 3 6 6 4" xfId="24661"/>
    <cellStyle name="Percent 4 3 6 7" xfId="24662"/>
    <cellStyle name="Percent 4 3 6 7 2" xfId="24663"/>
    <cellStyle name="Percent 4 3 6 7 2 2" xfId="24664"/>
    <cellStyle name="Percent 4 3 6 7 2 3" xfId="24665"/>
    <cellStyle name="Percent 4 3 6 7 3" xfId="24666"/>
    <cellStyle name="Percent 4 3 6 7 4" xfId="24667"/>
    <cellStyle name="Percent 4 3 6 8" xfId="24668"/>
    <cellStyle name="Percent 4 3 6 8 2" xfId="24669"/>
    <cellStyle name="Percent 4 3 6 8 2 2" xfId="24670"/>
    <cellStyle name="Percent 4 3 6 8 2 3" xfId="24671"/>
    <cellStyle name="Percent 4 3 6 8 3" xfId="24672"/>
    <cellStyle name="Percent 4 3 6 8 4" xfId="24673"/>
    <cellStyle name="Percent 4 3 6 9" xfId="24674"/>
    <cellStyle name="Percent 4 3 6 9 2" xfId="24675"/>
    <cellStyle name="Percent 4 3 6 9 3" xfId="24676"/>
    <cellStyle name="Percent 4 3 7" xfId="24677"/>
    <cellStyle name="Percent 4 3 7 10" xfId="24678"/>
    <cellStyle name="Percent 4 3 7 10 2" xfId="24679"/>
    <cellStyle name="Percent 4 3 7 10 3" xfId="24680"/>
    <cellStyle name="Percent 4 3 7 11" xfId="24681"/>
    <cellStyle name="Percent 4 3 7 11 2" xfId="24682"/>
    <cellStyle name="Percent 4 3 7 11 3" xfId="24683"/>
    <cellStyle name="Percent 4 3 7 12" xfId="24684"/>
    <cellStyle name="Percent 4 3 7 2" xfId="24685"/>
    <cellStyle name="Percent 4 3 7 2 2" xfId="24686"/>
    <cellStyle name="Percent 4 3 7 2 2 2" xfId="24687"/>
    <cellStyle name="Percent 4 3 7 2 2 2 2" xfId="24688"/>
    <cellStyle name="Percent 4 3 7 2 2 2 3" xfId="24689"/>
    <cellStyle name="Percent 4 3 7 2 2 3" xfId="24690"/>
    <cellStyle name="Percent 4 3 7 2 2 4" xfId="24691"/>
    <cellStyle name="Percent 4 3 7 2 3" xfId="24692"/>
    <cellStyle name="Percent 4 3 7 2 3 2" xfId="24693"/>
    <cellStyle name="Percent 4 3 7 2 3 2 2" xfId="24694"/>
    <cellStyle name="Percent 4 3 7 2 3 2 3" xfId="24695"/>
    <cellStyle name="Percent 4 3 7 2 3 3" xfId="24696"/>
    <cellStyle name="Percent 4 3 7 2 3 4" xfId="24697"/>
    <cellStyle name="Percent 4 3 7 2 4" xfId="24698"/>
    <cellStyle name="Percent 4 3 7 2 4 2" xfId="24699"/>
    <cellStyle name="Percent 4 3 7 2 4 3" xfId="24700"/>
    <cellStyle name="Percent 4 3 7 2 5" xfId="24701"/>
    <cellStyle name="Percent 4 3 7 2 6" xfId="24702"/>
    <cellStyle name="Percent 4 3 7 3" xfId="24703"/>
    <cellStyle name="Percent 4 3 7 3 2" xfId="24704"/>
    <cellStyle name="Percent 4 3 7 3 2 2" xfId="24705"/>
    <cellStyle name="Percent 4 3 7 3 2 2 2" xfId="24706"/>
    <cellStyle name="Percent 4 3 7 3 2 2 3" xfId="24707"/>
    <cellStyle name="Percent 4 3 7 3 2 3" xfId="24708"/>
    <cellStyle name="Percent 4 3 7 3 2 4" xfId="24709"/>
    <cellStyle name="Percent 4 3 7 3 3" xfId="24710"/>
    <cellStyle name="Percent 4 3 7 3 3 2" xfId="24711"/>
    <cellStyle name="Percent 4 3 7 3 3 2 2" xfId="24712"/>
    <cellStyle name="Percent 4 3 7 3 3 2 3" xfId="24713"/>
    <cellStyle name="Percent 4 3 7 3 3 3" xfId="24714"/>
    <cellStyle name="Percent 4 3 7 3 3 4" xfId="24715"/>
    <cellStyle name="Percent 4 3 7 3 4" xfId="24716"/>
    <cellStyle name="Percent 4 3 7 3 4 2" xfId="24717"/>
    <cellStyle name="Percent 4 3 7 3 4 3" xfId="24718"/>
    <cellStyle name="Percent 4 3 7 3 5" xfId="24719"/>
    <cellStyle name="Percent 4 3 7 3 6" xfId="24720"/>
    <cellStyle name="Percent 4 3 7 4" xfId="24721"/>
    <cellStyle name="Percent 4 3 7 4 2" xfId="24722"/>
    <cellStyle name="Percent 4 3 7 4 2 2" xfId="24723"/>
    <cellStyle name="Percent 4 3 7 4 2 2 2" xfId="24724"/>
    <cellStyle name="Percent 4 3 7 4 2 2 3" xfId="24725"/>
    <cellStyle name="Percent 4 3 7 4 2 3" xfId="24726"/>
    <cellStyle name="Percent 4 3 7 4 2 4" xfId="24727"/>
    <cellStyle name="Percent 4 3 7 4 3" xfId="24728"/>
    <cellStyle name="Percent 4 3 7 4 3 2" xfId="24729"/>
    <cellStyle name="Percent 4 3 7 4 3 2 2" xfId="24730"/>
    <cellStyle name="Percent 4 3 7 4 3 2 3" xfId="24731"/>
    <cellStyle name="Percent 4 3 7 4 3 3" xfId="24732"/>
    <cellStyle name="Percent 4 3 7 4 3 4" xfId="24733"/>
    <cellStyle name="Percent 4 3 7 4 4" xfId="24734"/>
    <cellStyle name="Percent 4 3 7 4 4 2" xfId="24735"/>
    <cellStyle name="Percent 4 3 7 4 4 2 2" xfId="24736"/>
    <cellStyle name="Percent 4 3 7 4 4 2 3" xfId="24737"/>
    <cellStyle name="Percent 4 3 7 4 4 3" xfId="24738"/>
    <cellStyle name="Percent 4 3 7 4 4 4" xfId="24739"/>
    <cellStyle name="Percent 4 3 7 4 5" xfId="24740"/>
    <cellStyle name="Percent 4 3 7 4 5 2" xfId="24741"/>
    <cellStyle name="Percent 4 3 7 4 5 3" xfId="24742"/>
    <cellStyle name="Percent 4 3 7 4 6" xfId="24743"/>
    <cellStyle name="Percent 4 3 7 4 7" xfId="24744"/>
    <cellStyle name="Percent 4 3 7 5" xfId="24745"/>
    <cellStyle name="Percent 4 3 7 5 2" xfId="24746"/>
    <cellStyle name="Percent 4 3 7 5 2 2" xfId="24747"/>
    <cellStyle name="Percent 4 3 7 5 2 2 2" xfId="24748"/>
    <cellStyle name="Percent 4 3 7 5 2 2 3" xfId="24749"/>
    <cellStyle name="Percent 4 3 7 5 2 3" xfId="24750"/>
    <cellStyle name="Percent 4 3 7 5 2 4" xfId="24751"/>
    <cellStyle name="Percent 4 3 7 5 3" xfId="24752"/>
    <cellStyle name="Percent 4 3 7 5 3 2" xfId="24753"/>
    <cellStyle name="Percent 4 3 7 5 3 2 2" xfId="24754"/>
    <cellStyle name="Percent 4 3 7 5 3 2 3" xfId="24755"/>
    <cellStyle name="Percent 4 3 7 5 3 3" xfId="24756"/>
    <cellStyle name="Percent 4 3 7 5 3 4" xfId="24757"/>
    <cellStyle name="Percent 4 3 7 5 4" xfId="24758"/>
    <cellStyle name="Percent 4 3 7 5 4 2" xfId="24759"/>
    <cellStyle name="Percent 4 3 7 5 4 3" xfId="24760"/>
    <cellStyle name="Percent 4 3 7 5 5" xfId="24761"/>
    <cellStyle name="Percent 4 3 7 5 6" xfId="24762"/>
    <cellStyle name="Percent 4 3 7 6" xfId="24763"/>
    <cellStyle name="Percent 4 3 7 6 2" xfId="24764"/>
    <cellStyle name="Percent 4 3 7 6 2 2" xfId="24765"/>
    <cellStyle name="Percent 4 3 7 6 2 3" xfId="24766"/>
    <cellStyle name="Percent 4 3 7 6 3" xfId="24767"/>
    <cellStyle name="Percent 4 3 7 6 4" xfId="24768"/>
    <cellStyle name="Percent 4 3 7 7" xfId="24769"/>
    <cellStyle name="Percent 4 3 7 7 2" xfId="24770"/>
    <cellStyle name="Percent 4 3 7 7 2 2" xfId="24771"/>
    <cellStyle name="Percent 4 3 7 7 2 3" xfId="24772"/>
    <cellStyle name="Percent 4 3 7 7 3" xfId="24773"/>
    <cellStyle name="Percent 4 3 7 7 4" xfId="24774"/>
    <cellStyle name="Percent 4 3 7 8" xfId="24775"/>
    <cellStyle name="Percent 4 3 7 8 2" xfId="24776"/>
    <cellStyle name="Percent 4 3 7 8 2 2" xfId="24777"/>
    <cellStyle name="Percent 4 3 7 8 2 3" xfId="24778"/>
    <cellStyle name="Percent 4 3 7 8 3" xfId="24779"/>
    <cellStyle name="Percent 4 3 7 8 4" xfId="24780"/>
    <cellStyle name="Percent 4 3 7 9" xfId="24781"/>
    <cellStyle name="Percent 4 3 7 9 2" xfId="24782"/>
    <cellStyle name="Percent 4 3 7 9 3" xfId="24783"/>
    <cellStyle name="Percent 4 3 8" xfId="24784"/>
    <cellStyle name="Percent 4 3 8 10" xfId="24785"/>
    <cellStyle name="Percent 4 3 8 10 2" xfId="24786"/>
    <cellStyle name="Percent 4 3 8 10 3" xfId="24787"/>
    <cellStyle name="Percent 4 3 8 11" xfId="24788"/>
    <cellStyle name="Percent 4 3 8 11 2" xfId="24789"/>
    <cellStyle name="Percent 4 3 8 11 3" xfId="24790"/>
    <cellStyle name="Percent 4 3 8 12" xfId="24791"/>
    <cellStyle name="Percent 4 3 8 2" xfId="24792"/>
    <cellStyle name="Percent 4 3 8 2 2" xfId="24793"/>
    <cellStyle name="Percent 4 3 8 2 2 2" xfId="24794"/>
    <cellStyle name="Percent 4 3 8 2 2 2 2" xfId="24795"/>
    <cellStyle name="Percent 4 3 8 2 2 2 3" xfId="24796"/>
    <cellStyle name="Percent 4 3 8 2 2 3" xfId="24797"/>
    <cellStyle name="Percent 4 3 8 2 2 4" xfId="24798"/>
    <cellStyle name="Percent 4 3 8 2 3" xfId="24799"/>
    <cellStyle name="Percent 4 3 8 2 3 2" xfId="24800"/>
    <cellStyle name="Percent 4 3 8 2 3 2 2" xfId="24801"/>
    <cellStyle name="Percent 4 3 8 2 3 2 3" xfId="24802"/>
    <cellStyle name="Percent 4 3 8 2 3 3" xfId="24803"/>
    <cellStyle name="Percent 4 3 8 2 3 4" xfId="24804"/>
    <cellStyle name="Percent 4 3 8 2 4" xfId="24805"/>
    <cellStyle name="Percent 4 3 8 2 4 2" xfId="24806"/>
    <cellStyle name="Percent 4 3 8 2 4 3" xfId="24807"/>
    <cellStyle name="Percent 4 3 8 2 5" xfId="24808"/>
    <cellStyle name="Percent 4 3 8 2 6" xfId="24809"/>
    <cellStyle name="Percent 4 3 8 3" xfId="24810"/>
    <cellStyle name="Percent 4 3 8 3 2" xfId="24811"/>
    <cellStyle name="Percent 4 3 8 3 2 2" xfId="24812"/>
    <cellStyle name="Percent 4 3 8 3 2 2 2" xfId="24813"/>
    <cellStyle name="Percent 4 3 8 3 2 2 3" xfId="24814"/>
    <cellStyle name="Percent 4 3 8 3 2 3" xfId="24815"/>
    <cellStyle name="Percent 4 3 8 3 2 4" xfId="24816"/>
    <cellStyle name="Percent 4 3 8 3 3" xfId="24817"/>
    <cellStyle name="Percent 4 3 8 3 3 2" xfId="24818"/>
    <cellStyle name="Percent 4 3 8 3 3 2 2" xfId="24819"/>
    <cellStyle name="Percent 4 3 8 3 3 2 3" xfId="24820"/>
    <cellStyle name="Percent 4 3 8 3 3 3" xfId="24821"/>
    <cellStyle name="Percent 4 3 8 3 3 4" xfId="24822"/>
    <cellStyle name="Percent 4 3 8 3 4" xfId="24823"/>
    <cellStyle name="Percent 4 3 8 3 4 2" xfId="24824"/>
    <cellStyle name="Percent 4 3 8 3 4 3" xfId="24825"/>
    <cellStyle name="Percent 4 3 8 3 5" xfId="24826"/>
    <cellStyle name="Percent 4 3 8 3 6" xfId="24827"/>
    <cellStyle name="Percent 4 3 8 4" xfId="24828"/>
    <cellStyle name="Percent 4 3 8 4 2" xfId="24829"/>
    <cellStyle name="Percent 4 3 8 4 2 2" xfId="24830"/>
    <cellStyle name="Percent 4 3 8 4 2 2 2" xfId="24831"/>
    <cellStyle name="Percent 4 3 8 4 2 2 3" xfId="24832"/>
    <cellStyle name="Percent 4 3 8 4 2 3" xfId="24833"/>
    <cellStyle name="Percent 4 3 8 4 2 4" xfId="24834"/>
    <cellStyle name="Percent 4 3 8 4 3" xfId="24835"/>
    <cellStyle name="Percent 4 3 8 4 3 2" xfId="24836"/>
    <cellStyle name="Percent 4 3 8 4 3 2 2" xfId="24837"/>
    <cellStyle name="Percent 4 3 8 4 3 2 3" xfId="24838"/>
    <cellStyle name="Percent 4 3 8 4 3 3" xfId="24839"/>
    <cellStyle name="Percent 4 3 8 4 3 4" xfId="24840"/>
    <cellStyle name="Percent 4 3 8 4 4" xfId="24841"/>
    <cellStyle name="Percent 4 3 8 4 4 2" xfId="24842"/>
    <cellStyle name="Percent 4 3 8 4 4 2 2" xfId="24843"/>
    <cellStyle name="Percent 4 3 8 4 4 2 3" xfId="24844"/>
    <cellStyle name="Percent 4 3 8 4 4 3" xfId="24845"/>
    <cellStyle name="Percent 4 3 8 4 4 4" xfId="24846"/>
    <cellStyle name="Percent 4 3 8 4 5" xfId="24847"/>
    <cellStyle name="Percent 4 3 8 4 5 2" xfId="24848"/>
    <cellStyle name="Percent 4 3 8 4 5 3" xfId="24849"/>
    <cellStyle name="Percent 4 3 8 4 6" xfId="24850"/>
    <cellStyle name="Percent 4 3 8 4 7" xfId="24851"/>
    <cellStyle name="Percent 4 3 8 5" xfId="24852"/>
    <cellStyle name="Percent 4 3 8 5 2" xfId="24853"/>
    <cellStyle name="Percent 4 3 8 5 2 2" xfId="24854"/>
    <cellStyle name="Percent 4 3 8 5 2 2 2" xfId="24855"/>
    <cellStyle name="Percent 4 3 8 5 2 2 3" xfId="24856"/>
    <cellStyle name="Percent 4 3 8 5 2 3" xfId="24857"/>
    <cellStyle name="Percent 4 3 8 5 2 4" xfId="24858"/>
    <cellStyle name="Percent 4 3 8 5 3" xfId="24859"/>
    <cellStyle name="Percent 4 3 8 5 3 2" xfId="24860"/>
    <cellStyle name="Percent 4 3 8 5 3 2 2" xfId="24861"/>
    <cellStyle name="Percent 4 3 8 5 3 2 3" xfId="24862"/>
    <cellStyle name="Percent 4 3 8 5 3 3" xfId="24863"/>
    <cellStyle name="Percent 4 3 8 5 3 4" xfId="24864"/>
    <cellStyle name="Percent 4 3 8 5 4" xfId="24865"/>
    <cellStyle name="Percent 4 3 8 5 4 2" xfId="24866"/>
    <cellStyle name="Percent 4 3 8 5 4 3" xfId="24867"/>
    <cellStyle name="Percent 4 3 8 5 5" xfId="24868"/>
    <cellStyle name="Percent 4 3 8 5 6" xfId="24869"/>
    <cellStyle name="Percent 4 3 8 6" xfId="24870"/>
    <cellStyle name="Percent 4 3 8 6 2" xfId="24871"/>
    <cellStyle name="Percent 4 3 8 6 2 2" xfId="24872"/>
    <cellStyle name="Percent 4 3 8 6 2 3" xfId="24873"/>
    <cellStyle name="Percent 4 3 8 6 3" xfId="24874"/>
    <cellStyle name="Percent 4 3 8 6 4" xfId="24875"/>
    <cellStyle name="Percent 4 3 8 7" xfId="24876"/>
    <cellStyle name="Percent 4 3 8 7 2" xfId="24877"/>
    <cellStyle name="Percent 4 3 8 7 2 2" xfId="24878"/>
    <cellStyle name="Percent 4 3 8 7 2 3" xfId="24879"/>
    <cellStyle name="Percent 4 3 8 7 3" xfId="24880"/>
    <cellStyle name="Percent 4 3 8 7 4" xfId="24881"/>
    <cellStyle name="Percent 4 3 8 8" xfId="24882"/>
    <cellStyle name="Percent 4 3 8 8 2" xfId="24883"/>
    <cellStyle name="Percent 4 3 8 8 2 2" xfId="24884"/>
    <cellStyle name="Percent 4 3 8 8 2 3" xfId="24885"/>
    <cellStyle name="Percent 4 3 8 8 3" xfId="24886"/>
    <cellStyle name="Percent 4 3 8 8 4" xfId="24887"/>
    <cellStyle name="Percent 4 3 8 9" xfId="24888"/>
    <cellStyle name="Percent 4 3 8 9 2" xfId="24889"/>
    <cellStyle name="Percent 4 3 8 9 3" xfId="24890"/>
    <cellStyle name="Percent 4 3 9" xfId="24891"/>
    <cellStyle name="Percent 4 3 9 2" xfId="24892"/>
    <cellStyle name="Percent 4 3 9 2 2" xfId="24893"/>
    <cellStyle name="Percent 4 3 9 2 2 2" xfId="24894"/>
    <cellStyle name="Percent 4 3 9 2 2 3" xfId="24895"/>
    <cellStyle name="Percent 4 3 9 2 3" xfId="24896"/>
    <cellStyle name="Percent 4 3 9 2 4" xfId="24897"/>
    <cellStyle name="Percent 4 3 9 3" xfId="24898"/>
    <cellStyle name="Percent 4 3 9 3 2" xfId="24899"/>
    <cellStyle name="Percent 4 3 9 3 2 2" xfId="24900"/>
    <cellStyle name="Percent 4 3 9 3 2 3" xfId="24901"/>
    <cellStyle name="Percent 4 3 9 3 3" xfId="24902"/>
    <cellStyle name="Percent 4 3 9 3 4" xfId="24903"/>
    <cellStyle name="Percent 4 3 9 4" xfId="24904"/>
    <cellStyle name="Percent 4 3 9 4 2" xfId="24905"/>
    <cellStyle name="Percent 4 3 9 4 3" xfId="24906"/>
    <cellStyle name="Percent 4 3 9 5" xfId="24907"/>
    <cellStyle name="Percent 4 3 9 5 2" xfId="24908"/>
    <cellStyle name="Percent 4 3 9 5 3" xfId="24909"/>
    <cellStyle name="Percent 4 3 9 6" xfId="24910"/>
    <cellStyle name="Percent 4 3 9 7" xfId="24911"/>
    <cellStyle name="Percent 4 30" xfId="24912"/>
    <cellStyle name="Percent 4 30 2" xfId="24913"/>
    <cellStyle name="Percent 4 30 2 2" xfId="24914"/>
    <cellStyle name="Percent 4 30 2 2 2" xfId="24915"/>
    <cellStyle name="Percent 4 30 2 2 3" xfId="24916"/>
    <cellStyle name="Percent 4 30 2 3" xfId="24917"/>
    <cellStyle name="Percent 4 30 2 4" xfId="24918"/>
    <cellStyle name="Percent 4 30 3" xfId="24919"/>
    <cellStyle name="Percent 4 30 3 2" xfId="24920"/>
    <cellStyle name="Percent 4 30 3 2 2" xfId="24921"/>
    <cellStyle name="Percent 4 30 3 2 3" xfId="24922"/>
    <cellStyle name="Percent 4 30 3 3" xfId="24923"/>
    <cellStyle name="Percent 4 30 3 4" xfId="24924"/>
    <cellStyle name="Percent 4 30 4" xfId="24925"/>
    <cellStyle name="Percent 4 30 4 2" xfId="24926"/>
    <cellStyle name="Percent 4 30 4 3" xfId="24927"/>
    <cellStyle name="Percent 4 30 5" xfId="24928"/>
    <cellStyle name="Percent 4 30 5 2" xfId="24929"/>
    <cellStyle name="Percent 4 30 5 3" xfId="24930"/>
    <cellStyle name="Percent 4 30 6" xfId="24931"/>
    <cellStyle name="Percent 4 30 6 2" xfId="24932"/>
    <cellStyle name="Percent 4 30 6 3" xfId="24933"/>
    <cellStyle name="Percent 4 30 7" xfId="24934"/>
    <cellStyle name="Percent 4 31" xfId="24935"/>
    <cellStyle name="Percent 4 31 2" xfId="24936"/>
    <cellStyle name="Percent 4 31 2 2" xfId="24937"/>
    <cellStyle name="Percent 4 31 2 2 2" xfId="24938"/>
    <cellStyle name="Percent 4 31 2 2 3" xfId="24939"/>
    <cellStyle name="Percent 4 31 2 3" xfId="24940"/>
    <cellStyle name="Percent 4 31 2 4" xfId="24941"/>
    <cellStyle name="Percent 4 31 3" xfId="24942"/>
    <cellStyle name="Percent 4 31 3 2" xfId="24943"/>
    <cellStyle name="Percent 4 31 3 2 2" xfId="24944"/>
    <cellStyle name="Percent 4 31 3 2 3" xfId="24945"/>
    <cellStyle name="Percent 4 31 3 3" xfId="24946"/>
    <cellStyle name="Percent 4 31 3 4" xfId="24947"/>
    <cellStyle name="Percent 4 31 4" xfId="24948"/>
    <cellStyle name="Percent 4 31 4 2" xfId="24949"/>
    <cellStyle name="Percent 4 31 4 3" xfId="24950"/>
    <cellStyle name="Percent 4 31 5" xfId="24951"/>
    <cellStyle name="Percent 4 31 5 2" xfId="24952"/>
    <cellStyle name="Percent 4 31 5 3" xfId="24953"/>
    <cellStyle name="Percent 4 31 6" xfId="24954"/>
    <cellStyle name="Percent 4 31 7" xfId="24955"/>
    <cellStyle name="Percent 4 31 8" xfId="24956"/>
    <cellStyle name="Percent 4 32" xfId="24957"/>
    <cellStyle name="Percent 4 32 2" xfId="24958"/>
    <cellStyle name="Percent 4 32 2 2" xfId="24959"/>
    <cellStyle name="Percent 4 32 2 2 2" xfId="24960"/>
    <cellStyle name="Percent 4 32 2 2 3" xfId="24961"/>
    <cellStyle name="Percent 4 32 2 3" xfId="24962"/>
    <cellStyle name="Percent 4 32 2 4" xfId="24963"/>
    <cellStyle name="Percent 4 32 3" xfId="24964"/>
    <cellStyle name="Percent 4 32 3 2" xfId="24965"/>
    <cellStyle name="Percent 4 32 3 2 2" xfId="24966"/>
    <cellStyle name="Percent 4 32 3 2 3" xfId="24967"/>
    <cellStyle name="Percent 4 32 3 3" xfId="24968"/>
    <cellStyle name="Percent 4 32 3 4" xfId="24969"/>
    <cellStyle name="Percent 4 32 4" xfId="24970"/>
    <cellStyle name="Percent 4 32 4 2" xfId="24971"/>
    <cellStyle name="Percent 4 32 4 3" xfId="24972"/>
    <cellStyle name="Percent 4 32 5" xfId="24973"/>
    <cellStyle name="Percent 4 32 6" xfId="24974"/>
    <cellStyle name="Percent 4 33" xfId="24975"/>
    <cellStyle name="Percent 4 33 2" xfId="24976"/>
    <cellStyle name="Percent 4 33 2 2" xfId="24977"/>
    <cellStyle name="Percent 4 33 2 2 2" xfId="24978"/>
    <cellStyle name="Percent 4 33 2 2 3" xfId="24979"/>
    <cellStyle name="Percent 4 33 2 3" xfId="24980"/>
    <cellStyle name="Percent 4 33 2 4" xfId="24981"/>
    <cellStyle name="Percent 4 33 3" xfId="24982"/>
    <cellStyle name="Percent 4 33 3 2" xfId="24983"/>
    <cellStyle name="Percent 4 33 3 2 2" xfId="24984"/>
    <cellStyle name="Percent 4 33 3 2 3" xfId="24985"/>
    <cellStyle name="Percent 4 33 3 3" xfId="24986"/>
    <cellStyle name="Percent 4 33 3 4" xfId="24987"/>
    <cellStyle name="Percent 4 33 4" xfId="24988"/>
    <cellStyle name="Percent 4 33 4 2" xfId="24989"/>
    <cellStyle name="Percent 4 33 4 2 2" xfId="24990"/>
    <cellStyle name="Percent 4 33 4 2 3" xfId="24991"/>
    <cellStyle name="Percent 4 33 4 3" xfId="24992"/>
    <cellStyle name="Percent 4 33 4 4" xfId="24993"/>
    <cellStyle name="Percent 4 33 5" xfId="24994"/>
    <cellStyle name="Percent 4 33 5 2" xfId="24995"/>
    <cellStyle name="Percent 4 33 5 3" xfId="24996"/>
    <cellStyle name="Percent 4 33 6" xfId="24997"/>
    <cellStyle name="Percent 4 33 7" xfId="24998"/>
    <cellStyle name="Percent 4 34" xfId="24999"/>
    <cellStyle name="Percent 4 34 2" xfId="25000"/>
    <cellStyle name="Percent 4 34 2 2" xfId="25001"/>
    <cellStyle name="Percent 4 34 2 2 2" xfId="25002"/>
    <cellStyle name="Percent 4 34 2 2 3" xfId="25003"/>
    <cellStyle name="Percent 4 34 2 3" xfId="25004"/>
    <cellStyle name="Percent 4 34 2 4" xfId="25005"/>
    <cellStyle name="Percent 4 34 3" xfId="25006"/>
    <cellStyle name="Percent 4 34 3 2" xfId="25007"/>
    <cellStyle name="Percent 4 34 3 2 2" xfId="25008"/>
    <cellStyle name="Percent 4 34 3 2 3" xfId="25009"/>
    <cellStyle name="Percent 4 34 3 3" xfId="25010"/>
    <cellStyle name="Percent 4 34 3 4" xfId="25011"/>
    <cellStyle name="Percent 4 34 4" xfId="25012"/>
    <cellStyle name="Percent 4 34 4 2" xfId="25013"/>
    <cellStyle name="Percent 4 34 4 3" xfId="25014"/>
    <cellStyle name="Percent 4 34 5" xfId="25015"/>
    <cellStyle name="Percent 4 34 6" xfId="25016"/>
    <cellStyle name="Percent 4 35" xfId="25017"/>
    <cellStyle name="Percent 4 35 2" xfId="25018"/>
    <cellStyle name="Percent 4 35 2 2" xfId="25019"/>
    <cellStyle name="Percent 4 35 2 3" xfId="25020"/>
    <cellStyle name="Percent 4 35 3" xfId="25021"/>
    <cellStyle name="Percent 4 35 4" xfId="25022"/>
    <cellStyle name="Percent 4 36" xfId="25023"/>
    <cellStyle name="Percent 4 36 2" xfId="25024"/>
    <cellStyle name="Percent 4 36 2 2" xfId="25025"/>
    <cellStyle name="Percent 4 36 2 3" xfId="25026"/>
    <cellStyle name="Percent 4 36 3" xfId="25027"/>
    <cellStyle name="Percent 4 36 4" xfId="25028"/>
    <cellStyle name="Percent 4 37" xfId="25029"/>
    <cellStyle name="Percent 4 37 2" xfId="25030"/>
    <cellStyle name="Percent 4 37 2 2" xfId="25031"/>
    <cellStyle name="Percent 4 37 2 3" xfId="25032"/>
    <cellStyle name="Percent 4 37 3" xfId="25033"/>
    <cellStyle name="Percent 4 37 4" xfId="25034"/>
    <cellStyle name="Percent 4 38" xfId="25035"/>
    <cellStyle name="Percent 4 38 2" xfId="25036"/>
    <cellStyle name="Percent 4 38 3" xfId="25037"/>
    <cellStyle name="Percent 4 39" xfId="25038"/>
    <cellStyle name="Percent 4 39 2" xfId="25039"/>
    <cellStyle name="Percent 4 39 3" xfId="25040"/>
    <cellStyle name="Percent 4 4" xfId="25041"/>
    <cellStyle name="Percent 4 4 10" xfId="25042"/>
    <cellStyle name="Percent 4 4 10 2" xfId="25043"/>
    <cellStyle name="Percent 4 4 10 2 2" xfId="25044"/>
    <cellStyle name="Percent 4 4 10 2 2 2" xfId="25045"/>
    <cellStyle name="Percent 4 4 10 2 2 3" xfId="25046"/>
    <cellStyle name="Percent 4 4 10 2 3" xfId="25047"/>
    <cellStyle name="Percent 4 4 10 2 4" xfId="25048"/>
    <cellStyle name="Percent 4 4 10 3" xfId="25049"/>
    <cellStyle name="Percent 4 4 10 3 2" xfId="25050"/>
    <cellStyle name="Percent 4 4 10 3 2 2" xfId="25051"/>
    <cellStyle name="Percent 4 4 10 3 2 3" xfId="25052"/>
    <cellStyle name="Percent 4 4 10 3 3" xfId="25053"/>
    <cellStyle name="Percent 4 4 10 3 4" xfId="25054"/>
    <cellStyle name="Percent 4 4 10 4" xfId="25055"/>
    <cellStyle name="Percent 4 4 10 4 2" xfId="25056"/>
    <cellStyle name="Percent 4 4 10 4 3" xfId="25057"/>
    <cellStyle name="Percent 4 4 10 5" xfId="25058"/>
    <cellStyle name="Percent 4 4 10 6" xfId="25059"/>
    <cellStyle name="Percent 4 4 11" xfId="25060"/>
    <cellStyle name="Percent 4 4 11 2" xfId="25061"/>
    <cellStyle name="Percent 4 4 11 2 2" xfId="25062"/>
    <cellStyle name="Percent 4 4 11 2 2 2" xfId="25063"/>
    <cellStyle name="Percent 4 4 11 2 2 3" xfId="25064"/>
    <cellStyle name="Percent 4 4 11 2 3" xfId="25065"/>
    <cellStyle name="Percent 4 4 11 2 4" xfId="25066"/>
    <cellStyle name="Percent 4 4 11 3" xfId="25067"/>
    <cellStyle name="Percent 4 4 11 3 2" xfId="25068"/>
    <cellStyle name="Percent 4 4 11 3 2 2" xfId="25069"/>
    <cellStyle name="Percent 4 4 11 3 2 3" xfId="25070"/>
    <cellStyle name="Percent 4 4 11 3 3" xfId="25071"/>
    <cellStyle name="Percent 4 4 11 3 4" xfId="25072"/>
    <cellStyle name="Percent 4 4 11 4" xfId="25073"/>
    <cellStyle name="Percent 4 4 11 4 2" xfId="25074"/>
    <cellStyle name="Percent 4 4 11 4 3" xfId="25075"/>
    <cellStyle name="Percent 4 4 11 5" xfId="25076"/>
    <cellStyle name="Percent 4 4 11 6" xfId="25077"/>
    <cellStyle name="Percent 4 4 12" xfId="25078"/>
    <cellStyle name="Percent 4 4 12 2" xfId="25079"/>
    <cellStyle name="Percent 4 4 12 2 2" xfId="25080"/>
    <cellStyle name="Percent 4 4 12 2 2 2" xfId="25081"/>
    <cellStyle name="Percent 4 4 12 2 2 3" xfId="25082"/>
    <cellStyle name="Percent 4 4 12 2 3" xfId="25083"/>
    <cellStyle name="Percent 4 4 12 2 4" xfId="25084"/>
    <cellStyle name="Percent 4 4 12 3" xfId="25085"/>
    <cellStyle name="Percent 4 4 12 3 2" xfId="25086"/>
    <cellStyle name="Percent 4 4 12 3 2 2" xfId="25087"/>
    <cellStyle name="Percent 4 4 12 3 2 3" xfId="25088"/>
    <cellStyle name="Percent 4 4 12 3 3" xfId="25089"/>
    <cellStyle name="Percent 4 4 12 3 4" xfId="25090"/>
    <cellStyle name="Percent 4 4 12 4" xfId="25091"/>
    <cellStyle name="Percent 4 4 12 4 2" xfId="25092"/>
    <cellStyle name="Percent 4 4 12 4 2 2" xfId="25093"/>
    <cellStyle name="Percent 4 4 12 4 2 3" xfId="25094"/>
    <cellStyle name="Percent 4 4 12 4 3" xfId="25095"/>
    <cellStyle name="Percent 4 4 12 4 4" xfId="25096"/>
    <cellStyle name="Percent 4 4 12 5" xfId="25097"/>
    <cellStyle name="Percent 4 4 12 5 2" xfId="25098"/>
    <cellStyle name="Percent 4 4 12 5 3" xfId="25099"/>
    <cellStyle name="Percent 4 4 12 6" xfId="25100"/>
    <cellStyle name="Percent 4 4 12 7" xfId="25101"/>
    <cellStyle name="Percent 4 4 13" xfId="25102"/>
    <cellStyle name="Percent 4 4 13 2" xfId="25103"/>
    <cellStyle name="Percent 4 4 13 2 2" xfId="25104"/>
    <cellStyle name="Percent 4 4 13 2 2 2" xfId="25105"/>
    <cellStyle name="Percent 4 4 13 2 2 3" xfId="25106"/>
    <cellStyle name="Percent 4 4 13 2 3" xfId="25107"/>
    <cellStyle name="Percent 4 4 13 2 4" xfId="25108"/>
    <cellStyle name="Percent 4 4 13 3" xfId="25109"/>
    <cellStyle name="Percent 4 4 13 3 2" xfId="25110"/>
    <cellStyle name="Percent 4 4 13 3 2 2" xfId="25111"/>
    <cellStyle name="Percent 4 4 13 3 2 3" xfId="25112"/>
    <cellStyle name="Percent 4 4 13 3 3" xfId="25113"/>
    <cellStyle name="Percent 4 4 13 3 4" xfId="25114"/>
    <cellStyle name="Percent 4 4 13 4" xfId="25115"/>
    <cellStyle name="Percent 4 4 13 4 2" xfId="25116"/>
    <cellStyle name="Percent 4 4 13 4 3" xfId="25117"/>
    <cellStyle name="Percent 4 4 13 5" xfId="25118"/>
    <cellStyle name="Percent 4 4 13 6" xfId="25119"/>
    <cellStyle name="Percent 4 4 14" xfId="25120"/>
    <cellStyle name="Percent 4 4 14 2" xfId="25121"/>
    <cellStyle name="Percent 4 4 14 2 2" xfId="25122"/>
    <cellStyle name="Percent 4 4 14 2 3" xfId="25123"/>
    <cellStyle name="Percent 4 4 14 3" xfId="25124"/>
    <cellStyle name="Percent 4 4 14 4" xfId="25125"/>
    <cellStyle name="Percent 4 4 15" xfId="25126"/>
    <cellStyle name="Percent 4 4 15 2" xfId="25127"/>
    <cellStyle name="Percent 4 4 15 2 2" xfId="25128"/>
    <cellStyle name="Percent 4 4 15 2 3" xfId="25129"/>
    <cellStyle name="Percent 4 4 15 3" xfId="25130"/>
    <cellStyle name="Percent 4 4 15 4" xfId="25131"/>
    <cellStyle name="Percent 4 4 16" xfId="25132"/>
    <cellStyle name="Percent 4 4 16 2" xfId="25133"/>
    <cellStyle name="Percent 4 4 16 2 2" xfId="25134"/>
    <cellStyle name="Percent 4 4 16 2 3" xfId="25135"/>
    <cellStyle name="Percent 4 4 16 3" xfId="25136"/>
    <cellStyle name="Percent 4 4 16 4" xfId="25137"/>
    <cellStyle name="Percent 4 4 17" xfId="25138"/>
    <cellStyle name="Percent 4 4 17 2" xfId="25139"/>
    <cellStyle name="Percent 4 4 17 3" xfId="25140"/>
    <cellStyle name="Percent 4 4 18" xfId="25141"/>
    <cellStyle name="Percent 4 4 18 2" xfId="25142"/>
    <cellStyle name="Percent 4 4 18 3" xfId="25143"/>
    <cellStyle name="Percent 4 4 19" xfId="25144"/>
    <cellStyle name="Percent 4 4 19 2" xfId="25145"/>
    <cellStyle name="Percent 4 4 19 3" xfId="25146"/>
    <cellStyle name="Percent 4 4 2" xfId="25147"/>
    <cellStyle name="Percent 4 4 2 10" xfId="25148"/>
    <cellStyle name="Percent 4 4 2 10 2" xfId="25149"/>
    <cellStyle name="Percent 4 4 2 10 3" xfId="25150"/>
    <cellStyle name="Percent 4 4 2 11" xfId="25151"/>
    <cellStyle name="Percent 4 4 2 11 2" xfId="25152"/>
    <cellStyle name="Percent 4 4 2 11 3" xfId="25153"/>
    <cellStyle name="Percent 4 4 2 12" xfId="25154"/>
    <cellStyle name="Percent 4 4 2 2" xfId="25155"/>
    <cellStyle name="Percent 4 4 2 2 2" xfId="25156"/>
    <cellStyle name="Percent 4 4 2 2 2 2" xfId="25157"/>
    <cellStyle name="Percent 4 4 2 2 2 2 2" xfId="25158"/>
    <cellStyle name="Percent 4 4 2 2 2 2 3" xfId="25159"/>
    <cellStyle name="Percent 4 4 2 2 2 3" xfId="25160"/>
    <cellStyle name="Percent 4 4 2 2 2 4" xfId="25161"/>
    <cellStyle name="Percent 4 4 2 2 3" xfId="25162"/>
    <cellStyle name="Percent 4 4 2 2 3 2" xfId="25163"/>
    <cellStyle name="Percent 4 4 2 2 3 2 2" xfId="25164"/>
    <cellStyle name="Percent 4 4 2 2 3 2 3" xfId="25165"/>
    <cellStyle name="Percent 4 4 2 2 3 3" xfId="25166"/>
    <cellStyle name="Percent 4 4 2 2 3 4" xfId="25167"/>
    <cellStyle name="Percent 4 4 2 2 4" xfId="25168"/>
    <cellStyle name="Percent 4 4 2 2 4 2" xfId="25169"/>
    <cellStyle name="Percent 4 4 2 2 4 3" xfId="25170"/>
    <cellStyle name="Percent 4 4 2 2 5" xfId="25171"/>
    <cellStyle name="Percent 4 4 2 2 5 2" xfId="25172"/>
    <cellStyle name="Percent 4 4 2 2 5 3" xfId="25173"/>
    <cellStyle name="Percent 4 4 2 2 6" xfId="25174"/>
    <cellStyle name="Percent 4 4 2 2 7" xfId="25175"/>
    <cellStyle name="Percent 4 4 2 3" xfId="25176"/>
    <cellStyle name="Percent 4 4 2 3 2" xfId="25177"/>
    <cellStyle name="Percent 4 4 2 3 2 2" xfId="25178"/>
    <cellStyle name="Percent 4 4 2 3 2 2 2" xfId="25179"/>
    <cellStyle name="Percent 4 4 2 3 2 2 3" xfId="25180"/>
    <cellStyle name="Percent 4 4 2 3 2 3" xfId="25181"/>
    <cellStyle name="Percent 4 4 2 3 2 4" xfId="25182"/>
    <cellStyle name="Percent 4 4 2 3 3" xfId="25183"/>
    <cellStyle name="Percent 4 4 2 3 3 2" xfId="25184"/>
    <cellStyle name="Percent 4 4 2 3 3 2 2" xfId="25185"/>
    <cellStyle name="Percent 4 4 2 3 3 2 3" xfId="25186"/>
    <cellStyle name="Percent 4 4 2 3 3 3" xfId="25187"/>
    <cellStyle name="Percent 4 4 2 3 3 4" xfId="25188"/>
    <cellStyle name="Percent 4 4 2 3 4" xfId="25189"/>
    <cellStyle name="Percent 4 4 2 3 4 2" xfId="25190"/>
    <cellStyle name="Percent 4 4 2 3 4 3" xfId="25191"/>
    <cellStyle name="Percent 4 4 2 3 5" xfId="25192"/>
    <cellStyle name="Percent 4 4 2 3 6" xfId="25193"/>
    <cellStyle name="Percent 4 4 2 4" xfId="25194"/>
    <cellStyle name="Percent 4 4 2 4 2" xfId="25195"/>
    <cellStyle name="Percent 4 4 2 4 2 2" xfId="25196"/>
    <cellStyle name="Percent 4 4 2 4 2 2 2" xfId="25197"/>
    <cellStyle name="Percent 4 4 2 4 2 2 3" xfId="25198"/>
    <cellStyle name="Percent 4 4 2 4 2 3" xfId="25199"/>
    <cellStyle name="Percent 4 4 2 4 2 4" xfId="25200"/>
    <cellStyle name="Percent 4 4 2 4 3" xfId="25201"/>
    <cellStyle name="Percent 4 4 2 4 3 2" xfId="25202"/>
    <cellStyle name="Percent 4 4 2 4 3 2 2" xfId="25203"/>
    <cellStyle name="Percent 4 4 2 4 3 2 3" xfId="25204"/>
    <cellStyle name="Percent 4 4 2 4 3 3" xfId="25205"/>
    <cellStyle name="Percent 4 4 2 4 3 4" xfId="25206"/>
    <cellStyle name="Percent 4 4 2 4 4" xfId="25207"/>
    <cellStyle name="Percent 4 4 2 4 4 2" xfId="25208"/>
    <cellStyle name="Percent 4 4 2 4 4 2 2" xfId="25209"/>
    <cellStyle name="Percent 4 4 2 4 4 2 3" xfId="25210"/>
    <cellStyle name="Percent 4 4 2 4 4 3" xfId="25211"/>
    <cellStyle name="Percent 4 4 2 4 4 4" xfId="25212"/>
    <cellStyle name="Percent 4 4 2 4 5" xfId="25213"/>
    <cellStyle name="Percent 4 4 2 4 5 2" xfId="25214"/>
    <cellStyle name="Percent 4 4 2 4 5 3" xfId="25215"/>
    <cellStyle name="Percent 4 4 2 4 6" xfId="25216"/>
    <cellStyle name="Percent 4 4 2 4 7" xfId="25217"/>
    <cellStyle name="Percent 4 4 2 5" xfId="25218"/>
    <cellStyle name="Percent 4 4 2 5 2" xfId="25219"/>
    <cellStyle name="Percent 4 4 2 5 2 2" xfId="25220"/>
    <cellStyle name="Percent 4 4 2 5 2 2 2" xfId="25221"/>
    <cellStyle name="Percent 4 4 2 5 2 2 3" xfId="25222"/>
    <cellStyle name="Percent 4 4 2 5 2 3" xfId="25223"/>
    <cellStyle name="Percent 4 4 2 5 2 4" xfId="25224"/>
    <cellStyle name="Percent 4 4 2 5 3" xfId="25225"/>
    <cellStyle name="Percent 4 4 2 5 3 2" xfId="25226"/>
    <cellStyle name="Percent 4 4 2 5 3 2 2" xfId="25227"/>
    <cellStyle name="Percent 4 4 2 5 3 2 3" xfId="25228"/>
    <cellStyle name="Percent 4 4 2 5 3 3" xfId="25229"/>
    <cellStyle name="Percent 4 4 2 5 3 4" xfId="25230"/>
    <cellStyle name="Percent 4 4 2 5 4" xfId="25231"/>
    <cellStyle name="Percent 4 4 2 5 4 2" xfId="25232"/>
    <cellStyle name="Percent 4 4 2 5 4 3" xfId="25233"/>
    <cellStyle name="Percent 4 4 2 5 5" xfId="25234"/>
    <cellStyle name="Percent 4 4 2 5 6" xfId="25235"/>
    <cellStyle name="Percent 4 4 2 6" xfId="25236"/>
    <cellStyle name="Percent 4 4 2 6 2" xfId="25237"/>
    <cellStyle name="Percent 4 4 2 6 2 2" xfId="25238"/>
    <cellStyle name="Percent 4 4 2 6 2 3" xfId="25239"/>
    <cellStyle name="Percent 4 4 2 6 3" xfId="25240"/>
    <cellStyle name="Percent 4 4 2 6 4" xfId="25241"/>
    <cellStyle name="Percent 4 4 2 7" xfId="25242"/>
    <cellStyle name="Percent 4 4 2 7 2" xfId="25243"/>
    <cellStyle name="Percent 4 4 2 7 2 2" xfId="25244"/>
    <cellStyle name="Percent 4 4 2 7 2 3" xfId="25245"/>
    <cellStyle name="Percent 4 4 2 7 3" xfId="25246"/>
    <cellStyle name="Percent 4 4 2 7 4" xfId="25247"/>
    <cellStyle name="Percent 4 4 2 8" xfId="25248"/>
    <cellStyle name="Percent 4 4 2 8 2" xfId="25249"/>
    <cellStyle name="Percent 4 4 2 8 2 2" xfId="25250"/>
    <cellStyle name="Percent 4 4 2 8 2 3" xfId="25251"/>
    <cellStyle name="Percent 4 4 2 8 3" xfId="25252"/>
    <cellStyle name="Percent 4 4 2 8 4" xfId="25253"/>
    <cellStyle name="Percent 4 4 2 9" xfId="25254"/>
    <cellStyle name="Percent 4 4 2 9 2" xfId="25255"/>
    <cellStyle name="Percent 4 4 2 9 3" xfId="25256"/>
    <cellStyle name="Percent 4 4 20" xfId="25257"/>
    <cellStyle name="Percent 4 4 3" xfId="25258"/>
    <cellStyle name="Percent 4 4 3 10" xfId="25259"/>
    <cellStyle name="Percent 4 4 3 10 2" xfId="25260"/>
    <cellStyle name="Percent 4 4 3 10 3" xfId="25261"/>
    <cellStyle name="Percent 4 4 3 11" xfId="25262"/>
    <cellStyle name="Percent 4 4 3 11 2" xfId="25263"/>
    <cellStyle name="Percent 4 4 3 11 3" xfId="25264"/>
    <cellStyle name="Percent 4 4 3 12" xfId="25265"/>
    <cellStyle name="Percent 4 4 3 2" xfId="25266"/>
    <cellStyle name="Percent 4 4 3 2 2" xfId="25267"/>
    <cellStyle name="Percent 4 4 3 2 2 2" xfId="25268"/>
    <cellStyle name="Percent 4 4 3 2 2 2 2" xfId="25269"/>
    <cellStyle name="Percent 4 4 3 2 2 2 3" xfId="25270"/>
    <cellStyle name="Percent 4 4 3 2 2 3" xfId="25271"/>
    <cellStyle name="Percent 4 4 3 2 2 4" xfId="25272"/>
    <cellStyle name="Percent 4 4 3 2 3" xfId="25273"/>
    <cellStyle name="Percent 4 4 3 2 3 2" xfId="25274"/>
    <cellStyle name="Percent 4 4 3 2 3 2 2" xfId="25275"/>
    <cellStyle name="Percent 4 4 3 2 3 2 3" xfId="25276"/>
    <cellStyle name="Percent 4 4 3 2 3 3" xfId="25277"/>
    <cellStyle name="Percent 4 4 3 2 3 4" xfId="25278"/>
    <cellStyle name="Percent 4 4 3 2 4" xfId="25279"/>
    <cellStyle name="Percent 4 4 3 2 4 2" xfId="25280"/>
    <cellStyle name="Percent 4 4 3 2 4 3" xfId="25281"/>
    <cellStyle name="Percent 4 4 3 2 5" xfId="25282"/>
    <cellStyle name="Percent 4 4 3 2 6" xfId="25283"/>
    <cellStyle name="Percent 4 4 3 3" xfId="25284"/>
    <cellStyle name="Percent 4 4 3 3 2" xfId="25285"/>
    <cellStyle name="Percent 4 4 3 3 2 2" xfId="25286"/>
    <cellStyle name="Percent 4 4 3 3 2 2 2" xfId="25287"/>
    <cellStyle name="Percent 4 4 3 3 2 2 3" xfId="25288"/>
    <cellStyle name="Percent 4 4 3 3 2 3" xfId="25289"/>
    <cellStyle name="Percent 4 4 3 3 2 4" xfId="25290"/>
    <cellStyle name="Percent 4 4 3 3 3" xfId="25291"/>
    <cellStyle name="Percent 4 4 3 3 3 2" xfId="25292"/>
    <cellStyle name="Percent 4 4 3 3 3 2 2" xfId="25293"/>
    <cellStyle name="Percent 4 4 3 3 3 2 3" xfId="25294"/>
    <cellStyle name="Percent 4 4 3 3 3 3" xfId="25295"/>
    <cellStyle name="Percent 4 4 3 3 3 4" xfId="25296"/>
    <cellStyle name="Percent 4 4 3 3 4" xfId="25297"/>
    <cellStyle name="Percent 4 4 3 3 4 2" xfId="25298"/>
    <cellStyle name="Percent 4 4 3 3 4 3" xfId="25299"/>
    <cellStyle name="Percent 4 4 3 3 5" xfId="25300"/>
    <cellStyle name="Percent 4 4 3 3 6" xfId="25301"/>
    <cellStyle name="Percent 4 4 3 4" xfId="25302"/>
    <cellStyle name="Percent 4 4 3 4 2" xfId="25303"/>
    <cellStyle name="Percent 4 4 3 4 2 2" xfId="25304"/>
    <cellStyle name="Percent 4 4 3 4 2 2 2" xfId="25305"/>
    <cellStyle name="Percent 4 4 3 4 2 2 3" xfId="25306"/>
    <cellStyle name="Percent 4 4 3 4 2 3" xfId="25307"/>
    <cellStyle name="Percent 4 4 3 4 2 4" xfId="25308"/>
    <cellStyle name="Percent 4 4 3 4 3" xfId="25309"/>
    <cellStyle name="Percent 4 4 3 4 3 2" xfId="25310"/>
    <cellStyle name="Percent 4 4 3 4 3 2 2" xfId="25311"/>
    <cellStyle name="Percent 4 4 3 4 3 2 3" xfId="25312"/>
    <cellStyle name="Percent 4 4 3 4 3 3" xfId="25313"/>
    <cellStyle name="Percent 4 4 3 4 3 4" xfId="25314"/>
    <cellStyle name="Percent 4 4 3 4 4" xfId="25315"/>
    <cellStyle name="Percent 4 4 3 4 4 2" xfId="25316"/>
    <cellStyle name="Percent 4 4 3 4 4 2 2" xfId="25317"/>
    <cellStyle name="Percent 4 4 3 4 4 2 3" xfId="25318"/>
    <cellStyle name="Percent 4 4 3 4 4 3" xfId="25319"/>
    <cellStyle name="Percent 4 4 3 4 4 4" xfId="25320"/>
    <cellStyle name="Percent 4 4 3 4 5" xfId="25321"/>
    <cellStyle name="Percent 4 4 3 4 5 2" xfId="25322"/>
    <cellStyle name="Percent 4 4 3 4 5 3" xfId="25323"/>
    <cellStyle name="Percent 4 4 3 4 6" xfId="25324"/>
    <cellStyle name="Percent 4 4 3 4 7" xfId="25325"/>
    <cellStyle name="Percent 4 4 3 5" xfId="25326"/>
    <cellStyle name="Percent 4 4 3 5 2" xfId="25327"/>
    <cellStyle name="Percent 4 4 3 5 2 2" xfId="25328"/>
    <cellStyle name="Percent 4 4 3 5 2 2 2" xfId="25329"/>
    <cellStyle name="Percent 4 4 3 5 2 2 3" xfId="25330"/>
    <cellStyle name="Percent 4 4 3 5 2 3" xfId="25331"/>
    <cellStyle name="Percent 4 4 3 5 2 4" xfId="25332"/>
    <cellStyle name="Percent 4 4 3 5 3" xfId="25333"/>
    <cellStyle name="Percent 4 4 3 5 3 2" xfId="25334"/>
    <cellStyle name="Percent 4 4 3 5 3 2 2" xfId="25335"/>
    <cellStyle name="Percent 4 4 3 5 3 2 3" xfId="25336"/>
    <cellStyle name="Percent 4 4 3 5 3 3" xfId="25337"/>
    <cellStyle name="Percent 4 4 3 5 3 4" xfId="25338"/>
    <cellStyle name="Percent 4 4 3 5 4" xfId="25339"/>
    <cellStyle name="Percent 4 4 3 5 4 2" xfId="25340"/>
    <cellStyle name="Percent 4 4 3 5 4 3" xfId="25341"/>
    <cellStyle name="Percent 4 4 3 5 5" xfId="25342"/>
    <cellStyle name="Percent 4 4 3 5 6" xfId="25343"/>
    <cellStyle name="Percent 4 4 3 6" xfId="25344"/>
    <cellStyle name="Percent 4 4 3 6 2" xfId="25345"/>
    <cellStyle name="Percent 4 4 3 6 2 2" xfId="25346"/>
    <cellStyle name="Percent 4 4 3 6 2 3" xfId="25347"/>
    <cellStyle name="Percent 4 4 3 6 3" xfId="25348"/>
    <cellStyle name="Percent 4 4 3 6 4" xfId="25349"/>
    <cellStyle name="Percent 4 4 3 7" xfId="25350"/>
    <cellStyle name="Percent 4 4 3 7 2" xfId="25351"/>
    <cellStyle name="Percent 4 4 3 7 2 2" xfId="25352"/>
    <cellStyle name="Percent 4 4 3 7 2 3" xfId="25353"/>
    <cellStyle name="Percent 4 4 3 7 3" xfId="25354"/>
    <cellStyle name="Percent 4 4 3 7 4" xfId="25355"/>
    <cellStyle name="Percent 4 4 3 8" xfId="25356"/>
    <cellStyle name="Percent 4 4 3 8 2" xfId="25357"/>
    <cellStyle name="Percent 4 4 3 8 2 2" xfId="25358"/>
    <cellStyle name="Percent 4 4 3 8 2 3" xfId="25359"/>
    <cellStyle name="Percent 4 4 3 8 3" xfId="25360"/>
    <cellStyle name="Percent 4 4 3 8 4" xfId="25361"/>
    <cellStyle name="Percent 4 4 3 9" xfId="25362"/>
    <cellStyle name="Percent 4 4 3 9 2" xfId="25363"/>
    <cellStyle name="Percent 4 4 3 9 3" xfId="25364"/>
    <cellStyle name="Percent 4 4 4" xfId="25365"/>
    <cellStyle name="Percent 4 4 4 10" xfId="25366"/>
    <cellStyle name="Percent 4 4 4 10 2" xfId="25367"/>
    <cellStyle name="Percent 4 4 4 10 3" xfId="25368"/>
    <cellStyle name="Percent 4 4 4 11" xfId="25369"/>
    <cellStyle name="Percent 4 4 4 11 2" xfId="25370"/>
    <cellStyle name="Percent 4 4 4 11 3" xfId="25371"/>
    <cellStyle name="Percent 4 4 4 12" xfId="25372"/>
    <cellStyle name="Percent 4 4 4 2" xfId="25373"/>
    <cellStyle name="Percent 4 4 4 2 2" xfId="25374"/>
    <cellStyle name="Percent 4 4 4 2 2 2" xfId="25375"/>
    <cellStyle name="Percent 4 4 4 2 2 2 2" xfId="25376"/>
    <cellStyle name="Percent 4 4 4 2 2 2 3" xfId="25377"/>
    <cellStyle name="Percent 4 4 4 2 2 3" xfId="25378"/>
    <cellStyle name="Percent 4 4 4 2 2 4" xfId="25379"/>
    <cellStyle name="Percent 4 4 4 2 3" xfId="25380"/>
    <cellStyle name="Percent 4 4 4 2 3 2" xfId="25381"/>
    <cellStyle name="Percent 4 4 4 2 3 2 2" xfId="25382"/>
    <cellStyle name="Percent 4 4 4 2 3 2 3" xfId="25383"/>
    <cellStyle name="Percent 4 4 4 2 3 3" xfId="25384"/>
    <cellStyle name="Percent 4 4 4 2 3 4" xfId="25385"/>
    <cellStyle name="Percent 4 4 4 2 4" xfId="25386"/>
    <cellStyle name="Percent 4 4 4 2 4 2" xfId="25387"/>
    <cellStyle name="Percent 4 4 4 2 4 3" xfId="25388"/>
    <cellStyle name="Percent 4 4 4 2 5" xfId="25389"/>
    <cellStyle name="Percent 4 4 4 2 6" xfId="25390"/>
    <cellStyle name="Percent 4 4 4 3" xfId="25391"/>
    <cellStyle name="Percent 4 4 4 3 2" xfId="25392"/>
    <cellStyle name="Percent 4 4 4 3 2 2" xfId="25393"/>
    <cellStyle name="Percent 4 4 4 3 2 2 2" xfId="25394"/>
    <cellStyle name="Percent 4 4 4 3 2 2 3" xfId="25395"/>
    <cellStyle name="Percent 4 4 4 3 2 3" xfId="25396"/>
    <cellStyle name="Percent 4 4 4 3 2 4" xfId="25397"/>
    <cellStyle name="Percent 4 4 4 3 3" xfId="25398"/>
    <cellStyle name="Percent 4 4 4 3 3 2" xfId="25399"/>
    <cellStyle name="Percent 4 4 4 3 3 2 2" xfId="25400"/>
    <cellStyle name="Percent 4 4 4 3 3 2 3" xfId="25401"/>
    <cellStyle name="Percent 4 4 4 3 3 3" xfId="25402"/>
    <cellStyle name="Percent 4 4 4 3 3 4" xfId="25403"/>
    <cellStyle name="Percent 4 4 4 3 4" xfId="25404"/>
    <cellStyle name="Percent 4 4 4 3 4 2" xfId="25405"/>
    <cellStyle name="Percent 4 4 4 3 4 3" xfId="25406"/>
    <cellStyle name="Percent 4 4 4 3 5" xfId="25407"/>
    <cellStyle name="Percent 4 4 4 3 6" xfId="25408"/>
    <cellStyle name="Percent 4 4 4 4" xfId="25409"/>
    <cellStyle name="Percent 4 4 4 4 2" xfId="25410"/>
    <cellStyle name="Percent 4 4 4 4 2 2" xfId="25411"/>
    <cellStyle name="Percent 4 4 4 4 2 2 2" xfId="25412"/>
    <cellStyle name="Percent 4 4 4 4 2 2 3" xfId="25413"/>
    <cellStyle name="Percent 4 4 4 4 2 3" xfId="25414"/>
    <cellStyle name="Percent 4 4 4 4 2 4" xfId="25415"/>
    <cellStyle name="Percent 4 4 4 4 3" xfId="25416"/>
    <cellStyle name="Percent 4 4 4 4 3 2" xfId="25417"/>
    <cellStyle name="Percent 4 4 4 4 3 2 2" xfId="25418"/>
    <cellStyle name="Percent 4 4 4 4 3 2 3" xfId="25419"/>
    <cellStyle name="Percent 4 4 4 4 3 3" xfId="25420"/>
    <cellStyle name="Percent 4 4 4 4 3 4" xfId="25421"/>
    <cellStyle name="Percent 4 4 4 4 4" xfId="25422"/>
    <cellStyle name="Percent 4 4 4 4 4 2" xfId="25423"/>
    <cellStyle name="Percent 4 4 4 4 4 2 2" xfId="25424"/>
    <cellStyle name="Percent 4 4 4 4 4 2 3" xfId="25425"/>
    <cellStyle name="Percent 4 4 4 4 4 3" xfId="25426"/>
    <cellStyle name="Percent 4 4 4 4 4 4" xfId="25427"/>
    <cellStyle name="Percent 4 4 4 4 5" xfId="25428"/>
    <cellStyle name="Percent 4 4 4 4 5 2" xfId="25429"/>
    <cellStyle name="Percent 4 4 4 4 5 3" xfId="25430"/>
    <cellStyle name="Percent 4 4 4 4 6" xfId="25431"/>
    <cellStyle name="Percent 4 4 4 4 7" xfId="25432"/>
    <cellStyle name="Percent 4 4 4 5" xfId="25433"/>
    <cellStyle name="Percent 4 4 4 5 2" xfId="25434"/>
    <cellStyle name="Percent 4 4 4 5 2 2" xfId="25435"/>
    <cellStyle name="Percent 4 4 4 5 2 2 2" xfId="25436"/>
    <cellStyle name="Percent 4 4 4 5 2 2 3" xfId="25437"/>
    <cellStyle name="Percent 4 4 4 5 2 3" xfId="25438"/>
    <cellStyle name="Percent 4 4 4 5 2 4" xfId="25439"/>
    <cellStyle name="Percent 4 4 4 5 3" xfId="25440"/>
    <cellStyle name="Percent 4 4 4 5 3 2" xfId="25441"/>
    <cellStyle name="Percent 4 4 4 5 3 2 2" xfId="25442"/>
    <cellStyle name="Percent 4 4 4 5 3 2 3" xfId="25443"/>
    <cellStyle name="Percent 4 4 4 5 3 3" xfId="25444"/>
    <cellStyle name="Percent 4 4 4 5 3 4" xfId="25445"/>
    <cellStyle name="Percent 4 4 4 5 4" xfId="25446"/>
    <cellStyle name="Percent 4 4 4 5 4 2" xfId="25447"/>
    <cellStyle name="Percent 4 4 4 5 4 3" xfId="25448"/>
    <cellStyle name="Percent 4 4 4 5 5" xfId="25449"/>
    <cellStyle name="Percent 4 4 4 5 6" xfId="25450"/>
    <cellStyle name="Percent 4 4 4 6" xfId="25451"/>
    <cellStyle name="Percent 4 4 4 6 2" xfId="25452"/>
    <cellStyle name="Percent 4 4 4 6 2 2" xfId="25453"/>
    <cellStyle name="Percent 4 4 4 6 2 3" xfId="25454"/>
    <cellStyle name="Percent 4 4 4 6 3" xfId="25455"/>
    <cellStyle name="Percent 4 4 4 6 4" xfId="25456"/>
    <cellStyle name="Percent 4 4 4 7" xfId="25457"/>
    <cellStyle name="Percent 4 4 4 7 2" xfId="25458"/>
    <cellStyle name="Percent 4 4 4 7 2 2" xfId="25459"/>
    <cellStyle name="Percent 4 4 4 7 2 3" xfId="25460"/>
    <cellStyle name="Percent 4 4 4 7 3" xfId="25461"/>
    <cellStyle name="Percent 4 4 4 7 4" xfId="25462"/>
    <cellStyle name="Percent 4 4 4 8" xfId="25463"/>
    <cellStyle name="Percent 4 4 4 8 2" xfId="25464"/>
    <cellStyle name="Percent 4 4 4 8 2 2" xfId="25465"/>
    <cellStyle name="Percent 4 4 4 8 2 3" xfId="25466"/>
    <cellStyle name="Percent 4 4 4 8 3" xfId="25467"/>
    <cellStyle name="Percent 4 4 4 8 4" xfId="25468"/>
    <cellStyle name="Percent 4 4 4 9" xfId="25469"/>
    <cellStyle name="Percent 4 4 4 9 2" xfId="25470"/>
    <cellStyle name="Percent 4 4 4 9 3" xfId="25471"/>
    <cellStyle name="Percent 4 4 5" xfId="25472"/>
    <cellStyle name="Percent 4 4 5 10" xfId="25473"/>
    <cellStyle name="Percent 4 4 5 10 2" xfId="25474"/>
    <cellStyle name="Percent 4 4 5 10 3" xfId="25475"/>
    <cellStyle name="Percent 4 4 5 11" xfId="25476"/>
    <cellStyle name="Percent 4 4 5 11 2" xfId="25477"/>
    <cellStyle name="Percent 4 4 5 11 3" xfId="25478"/>
    <cellStyle name="Percent 4 4 5 12" xfId="25479"/>
    <cellStyle name="Percent 4 4 5 2" xfId="25480"/>
    <cellStyle name="Percent 4 4 5 2 2" xfId="25481"/>
    <cellStyle name="Percent 4 4 5 2 2 2" xfId="25482"/>
    <cellStyle name="Percent 4 4 5 2 2 2 2" xfId="25483"/>
    <cellStyle name="Percent 4 4 5 2 2 2 3" xfId="25484"/>
    <cellStyle name="Percent 4 4 5 2 2 3" xfId="25485"/>
    <cellStyle name="Percent 4 4 5 2 2 4" xfId="25486"/>
    <cellStyle name="Percent 4 4 5 2 3" xfId="25487"/>
    <cellStyle name="Percent 4 4 5 2 3 2" xfId="25488"/>
    <cellStyle name="Percent 4 4 5 2 3 2 2" xfId="25489"/>
    <cellStyle name="Percent 4 4 5 2 3 2 3" xfId="25490"/>
    <cellStyle name="Percent 4 4 5 2 3 3" xfId="25491"/>
    <cellStyle name="Percent 4 4 5 2 3 4" xfId="25492"/>
    <cellStyle name="Percent 4 4 5 2 4" xfId="25493"/>
    <cellStyle name="Percent 4 4 5 2 4 2" xfId="25494"/>
    <cellStyle name="Percent 4 4 5 2 4 3" xfId="25495"/>
    <cellStyle name="Percent 4 4 5 2 5" xfId="25496"/>
    <cellStyle name="Percent 4 4 5 2 6" xfId="25497"/>
    <cellStyle name="Percent 4 4 5 3" xfId="25498"/>
    <cellStyle name="Percent 4 4 5 3 2" xfId="25499"/>
    <cellStyle name="Percent 4 4 5 3 2 2" xfId="25500"/>
    <cellStyle name="Percent 4 4 5 3 2 2 2" xfId="25501"/>
    <cellStyle name="Percent 4 4 5 3 2 2 3" xfId="25502"/>
    <cellStyle name="Percent 4 4 5 3 2 3" xfId="25503"/>
    <cellStyle name="Percent 4 4 5 3 2 4" xfId="25504"/>
    <cellStyle name="Percent 4 4 5 3 3" xfId="25505"/>
    <cellStyle name="Percent 4 4 5 3 3 2" xfId="25506"/>
    <cellStyle name="Percent 4 4 5 3 3 2 2" xfId="25507"/>
    <cellStyle name="Percent 4 4 5 3 3 2 3" xfId="25508"/>
    <cellStyle name="Percent 4 4 5 3 3 3" xfId="25509"/>
    <cellStyle name="Percent 4 4 5 3 3 4" xfId="25510"/>
    <cellStyle name="Percent 4 4 5 3 4" xfId="25511"/>
    <cellStyle name="Percent 4 4 5 3 4 2" xfId="25512"/>
    <cellStyle name="Percent 4 4 5 3 4 3" xfId="25513"/>
    <cellStyle name="Percent 4 4 5 3 5" xfId="25514"/>
    <cellStyle name="Percent 4 4 5 3 6" xfId="25515"/>
    <cellStyle name="Percent 4 4 5 4" xfId="25516"/>
    <cellStyle name="Percent 4 4 5 4 2" xfId="25517"/>
    <cellStyle name="Percent 4 4 5 4 2 2" xfId="25518"/>
    <cellStyle name="Percent 4 4 5 4 2 2 2" xfId="25519"/>
    <cellStyle name="Percent 4 4 5 4 2 2 3" xfId="25520"/>
    <cellStyle name="Percent 4 4 5 4 2 3" xfId="25521"/>
    <cellStyle name="Percent 4 4 5 4 2 4" xfId="25522"/>
    <cellStyle name="Percent 4 4 5 4 3" xfId="25523"/>
    <cellStyle name="Percent 4 4 5 4 3 2" xfId="25524"/>
    <cellStyle name="Percent 4 4 5 4 3 2 2" xfId="25525"/>
    <cellStyle name="Percent 4 4 5 4 3 2 3" xfId="25526"/>
    <cellStyle name="Percent 4 4 5 4 3 3" xfId="25527"/>
    <cellStyle name="Percent 4 4 5 4 3 4" xfId="25528"/>
    <cellStyle name="Percent 4 4 5 4 4" xfId="25529"/>
    <cellStyle name="Percent 4 4 5 4 4 2" xfId="25530"/>
    <cellStyle name="Percent 4 4 5 4 4 2 2" xfId="25531"/>
    <cellStyle name="Percent 4 4 5 4 4 2 3" xfId="25532"/>
    <cellStyle name="Percent 4 4 5 4 4 3" xfId="25533"/>
    <cellStyle name="Percent 4 4 5 4 4 4" xfId="25534"/>
    <cellStyle name="Percent 4 4 5 4 5" xfId="25535"/>
    <cellStyle name="Percent 4 4 5 4 5 2" xfId="25536"/>
    <cellStyle name="Percent 4 4 5 4 5 3" xfId="25537"/>
    <cellStyle name="Percent 4 4 5 4 6" xfId="25538"/>
    <cellStyle name="Percent 4 4 5 4 7" xfId="25539"/>
    <cellStyle name="Percent 4 4 5 5" xfId="25540"/>
    <cellStyle name="Percent 4 4 5 5 2" xfId="25541"/>
    <cellStyle name="Percent 4 4 5 5 2 2" xfId="25542"/>
    <cellStyle name="Percent 4 4 5 5 2 2 2" xfId="25543"/>
    <cellStyle name="Percent 4 4 5 5 2 2 3" xfId="25544"/>
    <cellStyle name="Percent 4 4 5 5 2 3" xfId="25545"/>
    <cellStyle name="Percent 4 4 5 5 2 4" xfId="25546"/>
    <cellStyle name="Percent 4 4 5 5 3" xfId="25547"/>
    <cellStyle name="Percent 4 4 5 5 3 2" xfId="25548"/>
    <cellStyle name="Percent 4 4 5 5 3 2 2" xfId="25549"/>
    <cellStyle name="Percent 4 4 5 5 3 2 3" xfId="25550"/>
    <cellStyle name="Percent 4 4 5 5 3 3" xfId="25551"/>
    <cellStyle name="Percent 4 4 5 5 3 4" xfId="25552"/>
    <cellStyle name="Percent 4 4 5 5 4" xfId="25553"/>
    <cellStyle name="Percent 4 4 5 5 4 2" xfId="25554"/>
    <cellStyle name="Percent 4 4 5 5 4 3" xfId="25555"/>
    <cellStyle name="Percent 4 4 5 5 5" xfId="25556"/>
    <cellStyle name="Percent 4 4 5 5 6" xfId="25557"/>
    <cellStyle name="Percent 4 4 5 6" xfId="25558"/>
    <cellStyle name="Percent 4 4 5 6 2" xfId="25559"/>
    <cellStyle name="Percent 4 4 5 6 2 2" xfId="25560"/>
    <cellStyle name="Percent 4 4 5 6 2 3" xfId="25561"/>
    <cellStyle name="Percent 4 4 5 6 3" xfId="25562"/>
    <cellStyle name="Percent 4 4 5 6 4" xfId="25563"/>
    <cellStyle name="Percent 4 4 5 7" xfId="25564"/>
    <cellStyle name="Percent 4 4 5 7 2" xfId="25565"/>
    <cellStyle name="Percent 4 4 5 7 2 2" xfId="25566"/>
    <cellStyle name="Percent 4 4 5 7 2 3" xfId="25567"/>
    <cellStyle name="Percent 4 4 5 7 3" xfId="25568"/>
    <cellStyle name="Percent 4 4 5 7 4" xfId="25569"/>
    <cellStyle name="Percent 4 4 5 8" xfId="25570"/>
    <cellStyle name="Percent 4 4 5 8 2" xfId="25571"/>
    <cellStyle name="Percent 4 4 5 8 2 2" xfId="25572"/>
    <cellStyle name="Percent 4 4 5 8 2 3" xfId="25573"/>
    <cellStyle name="Percent 4 4 5 8 3" xfId="25574"/>
    <cellStyle name="Percent 4 4 5 8 4" xfId="25575"/>
    <cellStyle name="Percent 4 4 5 9" xfId="25576"/>
    <cellStyle name="Percent 4 4 5 9 2" xfId="25577"/>
    <cellStyle name="Percent 4 4 5 9 3" xfId="25578"/>
    <cellStyle name="Percent 4 4 6" xfId="25579"/>
    <cellStyle name="Percent 4 4 6 10" xfId="25580"/>
    <cellStyle name="Percent 4 4 6 10 2" xfId="25581"/>
    <cellStyle name="Percent 4 4 6 10 3" xfId="25582"/>
    <cellStyle name="Percent 4 4 6 11" xfId="25583"/>
    <cellStyle name="Percent 4 4 6 11 2" xfId="25584"/>
    <cellStyle name="Percent 4 4 6 11 3" xfId="25585"/>
    <cellStyle name="Percent 4 4 6 12" xfId="25586"/>
    <cellStyle name="Percent 4 4 6 2" xfId="25587"/>
    <cellStyle name="Percent 4 4 6 2 2" xfId="25588"/>
    <cellStyle name="Percent 4 4 6 2 2 2" xfId="25589"/>
    <cellStyle name="Percent 4 4 6 2 2 2 2" xfId="25590"/>
    <cellStyle name="Percent 4 4 6 2 2 2 3" xfId="25591"/>
    <cellStyle name="Percent 4 4 6 2 2 3" xfId="25592"/>
    <cellStyle name="Percent 4 4 6 2 2 4" xfId="25593"/>
    <cellStyle name="Percent 4 4 6 2 3" xfId="25594"/>
    <cellStyle name="Percent 4 4 6 2 3 2" xfId="25595"/>
    <cellStyle name="Percent 4 4 6 2 3 2 2" xfId="25596"/>
    <cellStyle name="Percent 4 4 6 2 3 2 3" xfId="25597"/>
    <cellStyle name="Percent 4 4 6 2 3 3" xfId="25598"/>
    <cellStyle name="Percent 4 4 6 2 3 4" xfId="25599"/>
    <cellStyle name="Percent 4 4 6 2 4" xfId="25600"/>
    <cellStyle name="Percent 4 4 6 2 4 2" xfId="25601"/>
    <cellStyle name="Percent 4 4 6 2 4 3" xfId="25602"/>
    <cellStyle name="Percent 4 4 6 2 5" xfId="25603"/>
    <cellStyle name="Percent 4 4 6 2 6" xfId="25604"/>
    <cellStyle name="Percent 4 4 6 3" xfId="25605"/>
    <cellStyle name="Percent 4 4 6 3 2" xfId="25606"/>
    <cellStyle name="Percent 4 4 6 3 2 2" xfId="25607"/>
    <cellStyle name="Percent 4 4 6 3 2 2 2" xfId="25608"/>
    <cellStyle name="Percent 4 4 6 3 2 2 3" xfId="25609"/>
    <cellStyle name="Percent 4 4 6 3 2 3" xfId="25610"/>
    <cellStyle name="Percent 4 4 6 3 2 4" xfId="25611"/>
    <cellStyle name="Percent 4 4 6 3 3" xfId="25612"/>
    <cellStyle name="Percent 4 4 6 3 3 2" xfId="25613"/>
    <cellStyle name="Percent 4 4 6 3 3 2 2" xfId="25614"/>
    <cellStyle name="Percent 4 4 6 3 3 2 3" xfId="25615"/>
    <cellStyle name="Percent 4 4 6 3 3 3" xfId="25616"/>
    <cellStyle name="Percent 4 4 6 3 3 4" xfId="25617"/>
    <cellStyle name="Percent 4 4 6 3 4" xfId="25618"/>
    <cellStyle name="Percent 4 4 6 3 4 2" xfId="25619"/>
    <cellStyle name="Percent 4 4 6 3 4 3" xfId="25620"/>
    <cellStyle name="Percent 4 4 6 3 5" xfId="25621"/>
    <cellStyle name="Percent 4 4 6 3 6" xfId="25622"/>
    <cellStyle name="Percent 4 4 6 4" xfId="25623"/>
    <cellStyle name="Percent 4 4 6 4 2" xfId="25624"/>
    <cellStyle name="Percent 4 4 6 4 2 2" xfId="25625"/>
    <cellStyle name="Percent 4 4 6 4 2 2 2" xfId="25626"/>
    <cellStyle name="Percent 4 4 6 4 2 2 3" xfId="25627"/>
    <cellStyle name="Percent 4 4 6 4 2 3" xfId="25628"/>
    <cellStyle name="Percent 4 4 6 4 2 4" xfId="25629"/>
    <cellStyle name="Percent 4 4 6 4 3" xfId="25630"/>
    <cellStyle name="Percent 4 4 6 4 3 2" xfId="25631"/>
    <cellStyle name="Percent 4 4 6 4 3 2 2" xfId="25632"/>
    <cellStyle name="Percent 4 4 6 4 3 2 3" xfId="25633"/>
    <cellStyle name="Percent 4 4 6 4 3 3" xfId="25634"/>
    <cellStyle name="Percent 4 4 6 4 3 4" xfId="25635"/>
    <cellStyle name="Percent 4 4 6 4 4" xfId="25636"/>
    <cellStyle name="Percent 4 4 6 4 4 2" xfId="25637"/>
    <cellStyle name="Percent 4 4 6 4 4 2 2" xfId="25638"/>
    <cellStyle name="Percent 4 4 6 4 4 2 3" xfId="25639"/>
    <cellStyle name="Percent 4 4 6 4 4 3" xfId="25640"/>
    <cellStyle name="Percent 4 4 6 4 4 4" xfId="25641"/>
    <cellStyle name="Percent 4 4 6 4 5" xfId="25642"/>
    <cellStyle name="Percent 4 4 6 4 5 2" xfId="25643"/>
    <cellStyle name="Percent 4 4 6 4 5 3" xfId="25644"/>
    <cellStyle name="Percent 4 4 6 4 6" xfId="25645"/>
    <cellStyle name="Percent 4 4 6 4 7" xfId="25646"/>
    <cellStyle name="Percent 4 4 6 5" xfId="25647"/>
    <cellStyle name="Percent 4 4 6 5 2" xfId="25648"/>
    <cellStyle name="Percent 4 4 6 5 2 2" xfId="25649"/>
    <cellStyle name="Percent 4 4 6 5 2 2 2" xfId="25650"/>
    <cellStyle name="Percent 4 4 6 5 2 2 3" xfId="25651"/>
    <cellStyle name="Percent 4 4 6 5 2 3" xfId="25652"/>
    <cellStyle name="Percent 4 4 6 5 2 4" xfId="25653"/>
    <cellStyle name="Percent 4 4 6 5 3" xfId="25654"/>
    <cellStyle name="Percent 4 4 6 5 3 2" xfId="25655"/>
    <cellStyle name="Percent 4 4 6 5 3 2 2" xfId="25656"/>
    <cellStyle name="Percent 4 4 6 5 3 2 3" xfId="25657"/>
    <cellStyle name="Percent 4 4 6 5 3 3" xfId="25658"/>
    <cellStyle name="Percent 4 4 6 5 3 4" xfId="25659"/>
    <cellStyle name="Percent 4 4 6 5 4" xfId="25660"/>
    <cellStyle name="Percent 4 4 6 5 4 2" xfId="25661"/>
    <cellStyle name="Percent 4 4 6 5 4 3" xfId="25662"/>
    <cellStyle name="Percent 4 4 6 5 5" xfId="25663"/>
    <cellStyle name="Percent 4 4 6 5 6" xfId="25664"/>
    <cellStyle name="Percent 4 4 6 6" xfId="25665"/>
    <cellStyle name="Percent 4 4 6 6 2" xfId="25666"/>
    <cellStyle name="Percent 4 4 6 6 2 2" xfId="25667"/>
    <cellStyle name="Percent 4 4 6 6 2 3" xfId="25668"/>
    <cellStyle name="Percent 4 4 6 6 3" xfId="25669"/>
    <cellStyle name="Percent 4 4 6 6 4" xfId="25670"/>
    <cellStyle name="Percent 4 4 6 7" xfId="25671"/>
    <cellStyle name="Percent 4 4 6 7 2" xfId="25672"/>
    <cellStyle name="Percent 4 4 6 7 2 2" xfId="25673"/>
    <cellStyle name="Percent 4 4 6 7 2 3" xfId="25674"/>
    <cellStyle name="Percent 4 4 6 7 3" xfId="25675"/>
    <cellStyle name="Percent 4 4 6 7 4" xfId="25676"/>
    <cellStyle name="Percent 4 4 6 8" xfId="25677"/>
    <cellStyle name="Percent 4 4 6 8 2" xfId="25678"/>
    <cellStyle name="Percent 4 4 6 8 2 2" xfId="25679"/>
    <cellStyle name="Percent 4 4 6 8 2 3" xfId="25680"/>
    <cellStyle name="Percent 4 4 6 8 3" xfId="25681"/>
    <cellStyle name="Percent 4 4 6 8 4" xfId="25682"/>
    <cellStyle name="Percent 4 4 6 9" xfId="25683"/>
    <cellStyle name="Percent 4 4 6 9 2" xfId="25684"/>
    <cellStyle name="Percent 4 4 6 9 3" xfId="25685"/>
    <cellStyle name="Percent 4 4 7" xfId="25686"/>
    <cellStyle name="Percent 4 4 7 10" xfId="25687"/>
    <cellStyle name="Percent 4 4 7 10 2" xfId="25688"/>
    <cellStyle name="Percent 4 4 7 10 3" xfId="25689"/>
    <cellStyle name="Percent 4 4 7 11" xfId="25690"/>
    <cellStyle name="Percent 4 4 7 11 2" xfId="25691"/>
    <cellStyle name="Percent 4 4 7 11 3" xfId="25692"/>
    <cellStyle name="Percent 4 4 7 12" xfId="25693"/>
    <cellStyle name="Percent 4 4 7 2" xfId="25694"/>
    <cellStyle name="Percent 4 4 7 2 2" xfId="25695"/>
    <cellStyle name="Percent 4 4 7 2 2 2" xfId="25696"/>
    <cellStyle name="Percent 4 4 7 2 2 2 2" xfId="25697"/>
    <cellStyle name="Percent 4 4 7 2 2 2 3" xfId="25698"/>
    <cellStyle name="Percent 4 4 7 2 2 3" xfId="25699"/>
    <cellStyle name="Percent 4 4 7 2 2 4" xfId="25700"/>
    <cellStyle name="Percent 4 4 7 2 3" xfId="25701"/>
    <cellStyle name="Percent 4 4 7 2 3 2" xfId="25702"/>
    <cellStyle name="Percent 4 4 7 2 3 2 2" xfId="25703"/>
    <cellStyle name="Percent 4 4 7 2 3 2 3" xfId="25704"/>
    <cellStyle name="Percent 4 4 7 2 3 3" xfId="25705"/>
    <cellStyle name="Percent 4 4 7 2 3 4" xfId="25706"/>
    <cellStyle name="Percent 4 4 7 2 4" xfId="25707"/>
    <cellStyle name="Percent 4 4 7 2 4 2" xfId="25708"/>
    <cellStyle name="Percent 4 4 7 2 4 3" xfId="25709"/>
    <cellStyle name="Percent 4 4 7 2 5" xfId="25710"/>
    <cellStyle name="Percent 4 4 7 2 6" xfId="25711"/>
    <cellStyle name="Percent 4 4 7 3" xfId="25712"/>
    <cellStyle name="Percent 4 4 7 3 2" xfId="25713"/>
    <cellStyle name="Percent 4 4 7 3 2 2" xfId="25714"/>
    <cellStyle name="Percent 4 4 7 3 2 2 2" xfId="25715"/>
    <cellStyle name="Percent 4 4 7 3 2 2 3" xfId="25716"/>
    <cellStyle name="Percent 4 4 7 3 2 3" xfId="25717"/>
    <cellStyle name="Percent 4 4 7 3 2 4" xfId="25718"/>
    <cellStyle name="Percent 4 4 7 3 3" xfId="25719"/>
    <cellStyle name="Percent 4 4 7 3 3 2" xfId="25720"/>
    <cellStyle name="Percent 4 4 7 3 3 2 2" xfId="25721"/>
    <cellStyle name="Percent 4 4 7 3 3 2 3" xfId="25722"/>
    <cellStyle name="Percent 4 4 7 3 3 3" xfId="25723"/>
    <cellStyle name="Percent 4 4 7 3 3 4" xfId="25724"/>
    <cellStyle name="Percent 4 4 7 3 4" xfId="25725"/>
    <cellStyle name="Percent 4 4 7 3 4 2" xfId="25726"/>
    <cellStyle name="Percent 4 4 7 3 4 3" xfId="25727"/>
    <cellStyle name="Percent 4 4 7 3 5" xfId="25728"/>
    <cellStyle name="Percent 4 4 7 3 6" xfId="25729"/>
    <cellStyle name="Percent 4 4 7 4" xfId="25730"/>
    <cellStyle name="Percent 4 4 7 4 2" xfId="25731"/>
    <cellStyle name="Percent 4 4 7 4 2 2" xfId="25732"/>
    <cellStyle name="Percent 4 4 7 4 2 2 2" xfId="25733"/>
    <cellStyle name="Percent 4 4 7 4 2 2 3" xfId="25734"/>
    <cellStyle name="Percent 4 4 7 4 2 3" xfId="25735"/>
    <cellStyle name="Percent 4 4 7 4 2 4" xfId="25736"/>
    <cellStyle name="Percent 4 4 7 4 3" xfId="25737"/>
    <cellStyle name="Percent 4 4 7 4 3 2" xfId="25738"/>
    <cellStyle name="Percent 4 4 7 4 3 2 2" xfId="25739"/>
    <cellStyle name="Percent 4 4 7 4 3 2 3" xfId="25740"/>
    <cellStyle name="Percent 4 4 7 4 3 3" xfId="25741"/>
    <cellStyle name="Percent 4 4 7 4 3 4" xfId="25742"/>
    <cellStyle name="Percent 4 4 7 4 4" xfId="25743"/>
    <cellStyle name="Percent 4 4 7 4 4 2" xfId="25744"/>
    <cellStyle name="Percent 4 4 7 4 4 2 2" xfId="25745"/>
    <cellStyle name="Percent 4 4 7 4 4 2 3" xfId="25746"/>
    <cellStyle name="Percent 4 4 7 4 4 3" xfId="25747"/>
    <cellStyle name="Percent 4 4 7 4 4 4" xfId="25748"/>
    <cellStyle name="Percent 4 4 7 4 5" xfId="25749"/>
    <cellStyle name="Percent 4 4 7 4 5 2" xfId="25750"/>
    <cellStyle name="Percent 4 4 7 4 5 3" xfId="25751"/>
    <cellStyle name="Percent 4 4 7 4 6" xfId="25752"/>
    <cellStyle name="Percent 4 4 7 4 7" xfId="25753"/>
    <cellStyle name="Percent 4 4 7 5" xfId="25754"/>
    <cellStyle name="Percent 4 4 7 5 2" xfId="25755"/>
    <cellStyle name="Percent 4 4 7 5 2 2" xfId="25756"/>
    <cellStyle name="Percent 4 4 7 5 2 2 2" xfId="25757"/>
    <cellStyle name="Percent 4 4 7 5 2 2 3" xfId="25758"/>
    <cellStyle name="Percent 4 4 7 5 2 3" xfId="25759"/>
    <cellStyle name="Percent 4 4 7 5 2 4" xfId="25760"/>
    <cellStyle name="Percent 4 4 7 5 3" xfId="25761"/>
    <cellStyle name="Percent 4 4 7 5 3 2" xfId="25762"/>
    <cellStyle name="Percent 4 4 7 5 3 2 2" xfId="25763"/>
    <cellStyle name="Percent 4 4 7 5 3 2 3" xfId="25764"/>
    <cellStyle name="Percent 4 4 7 5 3 3" xfId="25765"/>
    <cellStyle name="Percent 4 4 7 5 3 4" xfId="25766"/>
    <cellStyle name="Percent 4 4 7 5 4" xfId="25767"/>
    <cellStyle name="Percent 4 4 7 5 4 2" xfId="25768"/>
    <cellStyle name="Percent 4 4 7 5 4 3" xfId="25769"/>
    <cellStyle name="Percent 4 4 7 5 5" xfId="25770"/>
    <cellStyle name="Percent 4 4 7 5 6" xfId="25771"/>
    <cellStyle name="Percent 4 4 7 6" xfId="25772"/>
    <cellStyle name="Percent 4 4 7 6 2" xfId="25773"/>
    <cellStyle name="Percent 4 4 7 6 2 2" xfId="25774"/>
    <cellStyle name="Percent 4 4 7 6 2 3" xfId="25775"/>
    <cellStyle name="Percent 4 4 7 6 3" xfId="25776"/>
    <cellStyle name="Percent 4 4 7 6 4" xfId="25777"/>
    <cellStyle name="Percent 4 4 7 7" xfId="25778"/>
    <cellStyle name="Percent 4 4 7 7 2" xfId="25779"/>
    <cellStyle name="Percent 4 4 7 7 2 2" xfId="25780"/>
    <cellStyle name="Percent 4 4 7 7 2 3" xfId="25781"/>
    <cellStyle name="Percent 4 4 7 7 3" xfId="25782"/>
    <cellStyle name="Percent 4 4 7 7 4" xfId="25783"/>
    <cellStyle name="Percent 4 4 7 8" xfId="25784"/>
    <cellStyle name="Percent 4 4 7 8 2" xfId="25785"/>
    <cellStyle name="Percent 4 4 7 8 2 2" xfId="25786"/>
    <cellStyle name="Percent 4 4 7 8 2 3" xfId="25787"/>
    <cellStyle name="Percent 4 4 7 8 3" xfId="25788"/>
    <cellStyle name="Percent 4 4 7 8 4" xfId="25789"/>
    <cellStyle name="Percent 4 4 7 9" xfId="25790"/>
    <cellStyle name="Percent 4 4 7 9 2" xfId="25791"/>
    <cellStyle name="Percent 4 4 7 9 3" xfId="25792"/>
    <cellStyle name="Percent 4 4 8" xfId="25793"/>
    <cellStyle name="Percent 4 4 8 10" xfId="25794"/>
    <cellStyle name="Percent 4 4 8 10 2" xfId="25795"/>
    <cellStyle name="Percent 4 4 8 10 3" xfId="25796"/>
    <cellStyle name="Percent 4 4 8 11" xfId="25797"/>
    <cellStyle name="Percent 4 4 8 11 2" xfId="25798"/>
    <cellStyle name="Percent 4 4 8 11 3" xfId="25799"/>
    <cellStyle name="Percent 4 4 8 12" xfId="25800"/>
    <cellStyle name="Percent 4 4 8 2" xfId="25801"/>
    <cellStyle name="Percent 4 4 8 2 2" xfId="25802"/>
    <cellStyle name="Percent 4 4 8 2 2 2" xfId="25803"/>
    <cellStyle name="Percent 4 4 8 2 2 2 2" xfId="25804"/>
    <cellStyle name="Percent 4 4 8 2 2 2 3" xfId="25805"/>
    <cellStyle name="Percent 4 4 8 2 2 3" xfId="25806"/>
    <cellStyle name="Percent 4 4 8 2 2 4" xfId="25807"/>
    <cellStyle name="Percent 4 4 8 2 3" xfId="25808"/>
    <cellStyle name="Percent 4 4 8 2 3 2" xfId="25809"/>
    <cellStyle name="Percent 4 4 8 2 3 2 2" xfId="25810"/>
    <cellStyle name="Percent 4 4 8 2 3 2 3" xfId="25811"/>
    <cellStyle name="Percent 4 4 8 2 3 3" xfId="25812"/>
    <cellStyle name="Percent 4 4 8 2 3 4" xfId="25813"/>
    <cellStyle name="Percent 4 4 8 2 4" xfId="25814"/>
    <cellStyle name="Percent 4 4 8 2 4 2" xfId="25815"/>
    <cellStyle name="Percent 4 4 8 2 4 3" xfId="25816"/>
    <cellStyle name="Percent 4 4 8 2 5" xfId="25817"/>
    <cellStyle name="Percent 4 4 8 2 6" xfId="25818"/>
    <cellStyle name="Percent 4 4 8 3" xfId="25819"/>
    <cellStyle name="Percent 4 4 8 3 2" xfId="25820"/>
    <cellStyle name="Percent 4 4 8 3 2 2" xfId="25821"/>
    <cellStyle name="Percent 4 4 8 3 2 2 2" xfId="25822"/>
    <cellStyle name="Percent 4 4 8 3 2 2 3" xfId="25823"/>
    <cellStyle name="Percent 4 4 8 3 2 3" xfId="25824"/>
    <cellStyle name="Percent 4 4 8 3 2 4" xfId="25825"/>
    <cellStyle name="Percent 4 4 8 3 3" xfId="25826"/>
    <cellStyle name="Percent 4 4 8 3 3 2" xfId="25827"/>
    <cellStyle name="Percent 4 4 8 3 3 2 2" xfId="25828"/>
    <cellStyle name="Percent 4 4 8 3 3 2 3" xfId="25829"/>
    <cellStyle name="Percent 4 4 8 3 3 3" xfId="25830"/>
    <cellStyle name="Percent 4 4 8 3 3 4" xfId="25831"/>
    <cellStyle name="Percent 4 4 8 3 4" xfId="25832"/>
    <cellStyle name="Percent 4 4 8 3 4 2" xfId="25833"/>
    <cellStyle name="Percent 4 4 8 3 4 3" xfId="25834"/>
    <cellStyle name="Percent 4 4 8 3 5" xfId="25835"/>
    <cellStyle name="Percent 4 4 8 3 6" xfId="25836"/>
    <cellStyle name="Percent 4 4 8 4" xfId="25837"/>
    <cellStyle name="Percent 4 4 8 4 2" xfId="25838"/>
    <cellStyle name="Percent 4 4 8 4 2 2" xfId="25839"/>
    <cellStyle name="Percent 4 4 8 4 2 2 2" xfId="25840"/>
    <cellStyle name="Percent 4 4 8 4 2 2 3" xfId="25841"/>
    <cellStyle name="Percent 4 4 8 4 2 3" xfId="25842"/>
    <cellStyle name="Percent 4 4 8 4 2 4" xfId="25843"/>
    <cellStyle name="Percent 4 4 8 4 3" xfId="25844"/>
    <cellStyle name="Percent 4 4 8 4 3 2" xfId="25845"/>
    <cellStyle name="Percent 4 4 8 4 3 2 2" xfId="25846"/>
    <cellStyle name="Percent 4 4 8 4 3 2 3" xfId="25847"/>
    <cellStyle name="Percent 4 4 8 4 3 3" xfId="25848"/>
    <cellStyle name="Percent 4 4 8 4 3 4" xfId="25849"/>
    <cellStyle name="Percent 4 4 8 4 4" xfId="25850"/>
    <cellStyle name="Percent 4 4 8 4 4 2" xfId="25851"/>
    <cellStyle name="Percent 4 4 8 4 4 2 2" xfId="25852"/>
    <cellStyle name="Percent 4 4 8 4 4 2 3" xfId="25853"/>
    <cellStyle name="Percent 4 4 8 4 4 3" xfId="25854"/>
    <cellStyle name="Percent 4 4 8 4 4 4" xfId="25855"/>
    <cellStyle name="Percent 4 4 8 4 5" xfId="25856"/>
    <cellStyle name="Percent 4 4 8 4 5 2" xfId="25857"/>
    <cellStyle name="Percent 4 4 8 4 5 3" xfId="25858"/>
    <cellStyle name="Percent 4 4 8 4 6" xfId="25859"/>
    <cellStyle name="Percent 4 4 8 4 7" xfId="25860"/>
    <cellStyle name="Percent 4 4 8 5" xfId="25861"/>
    <cellStyle name="Percent 4 4 8 5 2" xfId="25862"/>
    <cellStyle name="Percent 4 4 8 5 2 2" xfId="25863"/>
    <cellStyle name="Percent 4 4 8 5 2 2 2" xfId="25864"/>
    <cellStyle name="Percent 4 4 8 5 2 2 3" xfId="25865"/>
    <cellStyle name="Percent 4 4 8 5 2 3" xfId="25866"/>
    <cellStyle name="Percent 4 4 8 5 2 4" xfId="25867"/>
    <cellStyle name="Percent 4 4 8 5 3" xfId="25868"/>
    <cellStyle name="Percent 4 4 8 5 3 2" xfId="25869"/>
    <cellStyle name="Percent 4 4 8 5 3 2 2" xfId="25870"/>
    <cellStyle name="Percent 4 4 8 5 3 2 3" xfId="25871"/>
    <cellStyle name="Percent 4 4 8 5 3 3" xfId="25872"/>
    <cellStyle name="Percent 4 4 8 5 3 4" xfId="25873"/>
    <cellStyle name="Percent 4 4 8 5 4" xfId="25874"/>
    <cellStyle name="Percent 4 4 8 5 4 2" xfId="25875"/>
    <cellStyle name="Percent 4 4 8 5 4 3" xfId="25876"/>
    <cellStyle name="Percent 4 4 8 5 5" xfId="25877"/>
    <cellStyle name="Percent 4 4 8 5 6" xfId="25878"/>
    <cellStyle name="Percent 4 4 8 6" xfId="25879"/>
    <cellStyle name="Percent 4 4 8 6 2" xfId="25880"/>
    <cellStyle name="Percent 4 4 8 6 2 2" xfId="25881"/>
    <cellStyle name="Percent 4 4 8 6 2 3" xfId="25882"/>
    <cellStyle name="Percent 4 4 8 6 3" xfId="25883"/>
    <cellStyle name="Percent 4 4 8 6 4" xfId="25884"/>
    <cellStyle name="Percent 4 4 8 7" xfId="25885"/>
    <cellStyle name="Percent 4 4 8 7 2" xfId="25886"/>
    <cellStyle name="Percent 4 4 8 7 2 2" xfId="25887"/>
    <cellStyle name="Percent 4 4 8 7 2 3" xfId="25888"/>
    <cellStyle name="Percent 4 4 8 7 3" xfId="25889"/>
    <cellStyle name="Percent 4 4 8 7 4" xfId="25890"/>
    <cellStyle name="Percent 4 4 8 8" xfId="25891"/>
    <cellStyle name="Percent 4 4 8 8 2" xfId="25892"/>
    <cellStyle name="Percent 4 4 8 8 2 2" xfId="25893"/>
    <cellStyle name="Percent 4 4 8 8 2 3" xfId="25894"/>
    <cellStyle name="Percent 4 4 8 8 3" xfId="25895"/>
    <cellStyle name="Percent 4 4 8 8 4" xfId="25896"/>
    <cellStyle name="Percent 4 4 8 9" xfId="25897"/>
    <cellStyle name="Percent 4 4 8 9 2" xfId="25898"/>
    <cellStyle name="Percent 4 4 8 9 3" xfId="25899"/>
    <cellStyle name="Percent 4 4 9" xfId="25900"/>
    <cellStyle name="Percent 4 4 9 2" xfId="25901"/>
    <cellStyle name="Percent 4 4 9 2 2" xfId="25902"/>
    <cellStyle name="Percent 4 4 9 2 2 2" xfId="25903"/>
    <cellStyle name="Percent 4 4 9 2 2 3" xfId="25904"/>
    <cellStyle name="Percent 4 4 9 2 3" xfId="25905"/>
    <cellStyle name="Percent 4 4 9 2 4" xfId="25906"/>
    <cellStyle name="Percent 4 4 9 3" xfId="25907"/>
    <cellStyle name="Percent 4 4 9 3 2" xfId="25908"/>
    <cellStyle name="Percent 4 4 9 3 2 2" xfId="25909"/>
    <cellStyle name="Percent 4 4 9 3 2 3" xfId="25910"/>
    <cellStyle name="Percent 4 4 9 3 3" xfId="25911"/>
    <cellStyle name="Percent 4 4 9 3 4" xfId="25912"/>
    <cellStyle name="Percent 4 4 9 4" xfId="25913"/>
    <cellStyle name="Percent 4 4 9 4 2" xfId="25914"/>
    <cellStyle name="Percent 4 4 9 4 3" xfId="25915"/>
    <cellStyle name="Percent 4 4 9 5" xfId="25916"/>
    <cellStyle name="Percent 4 4 9 5 2" xfId="25917"/>
    <cellStyle name="Percent 4 4 9 5 3" xfId="25918"/>
    <cellStyle name="Percent 4 4 9 6" xfId="25919"/>
    <cellStyle name="Percent 4 4 9 7" xfId="25920"/>
    <cellStyle name="Percent 4 4 9 8" xfId="25921"/>
    <cellStyle name="Percent 4 40" xfId="25922"/>
    <cellStyle name="Percent 4 40 2" xfId="25923"/>
    <cellStyle name="Percent 4 40 3" xfId="25924"/>
    <cellStyle name="Percent 4 41" xfId="25925"/>
    <cellStyle name="Percent 4 5" xfId="25926"/>
    <cellStyle name="Percent 4 5 10" xfId="25927"/>
    <cellStyle name="Percent 4 5 10 2" xfId="25928"/>
    <cellStyle name="Percent 4 5 10 2 2" xfId="25929"/>
    <cellStyle name="Percent 4 5 10 2 2 2" xfId="25930"/>
    <cellStyle name="Percent 4 5 10 2 2 3" xfId="25931"/>
    <cellStyle name="Percent 4 5 10 2 3" xfId="25932"/>
    <cellStyle name="Percent 4 5 10 2 4" xfId="25933"/>
    <cellStyle name="Percent 4 5 10 3" xfId="25934"/>
    <cellStyle name="Percent 4 5 10 3 2" xfId="25935"/>
    <cellStyle name="Percent 4 5 10 3 2 2" xfId="25936"/>
    <cellStyle name="Percent 4 5 10 3 2 3" xfId="25937"/>
    <cellStyle name="Percent 4 5 10 3 3" xfId="25938"/>
    <cellStyle name="Percent 4 5 10 3 4" xfId="25939"/>
    <cellStyle name="Percent 4 5 10 4" xfId="25940"/>
    <cellStyle name="Percent 4 5 10 4 2" xfId="25941"/>
    <cellStyle name="Percent 4 5 10 4 3" xfId="25942"/>
    <cellStyle name="Percent 4 5 10 5" xfId="25943"/>
    <cellStyle name="Percent 4 5 10 6" xfId="25944"/>
    <cellStyle name="Percent 4 5 11" xfId="25945"/>
    <cellStyle name="Percent 4 5 11 2" xfId="25946"/>
    <cellStyle name="Percent 4 5 11 2 2" xfId="25947"/>
    <cellStyle name="Percent 4 5 11 2 2 2" xfId="25948"/>
    <cellStyle name="Percent 4 5 11 2 2 3" xfId="25949"/>
    <cellStyle name="Percent 4 5 11 2 3" xfId="25950"/>
    <cellStyle name="Percent 4 5 11 2 4" xfId="25951"/>
    <cellStyle name="Percent 4 5 11 3" xfId="25952"/>
    <cellStyle name="Percent 4 5 11 3 2" xfId="25953"/>
    <cellStyle name="Percent 4 5 11 3 2 2" xfId="25954"/>
    <cellStyle name="Percent 4 5 11 3 2 3" xfId="25955"/>
    <cellStyle name="Percent 4 5 11 3 3" xfId="25956"/>
    <cellStyle name="Percent 4 5 11 3 4" xfId="25957"/>
    <cellStyle name="Percent 4 5 11 4" xfId="25958"/>
    <cellStyle name="Percent 4 5 11 4 2" xfId="25959"/>
    <cellStyle name="Percent 4 5 11 4 3" xfId="25960"/>
    <cellStyle name="Percent 4 5 11 5" xfId="25961"/>
    <cellStyle name="Percent 4 5 11 6" xfId="25962"/>
    <cellStyle name="Percent 4 5 12" xfId="25963"/>
    <cellStyle name="Percent 4 5 12 2" xfId="25964"/>
    <cellStyle name="Percent 4 5 12 2 2" xfId="25965"/>
    <cellStyle name="Percent 4 5 12 2 2 2" xfId="25966"/>
    <cellStyle name="Percent 4 5 12 2 2 3" xfId="25967"/>
    <cellStyle name="Percent 4 5 12 2 3" xfId="25968"/>
    <cellStyle name="Percent 4 5 12 2 4" xfId="25969"/>
    <cellStyle name="Percent 4 5 12 3" xfId="25970"/>
    <cellStyle name="Percent 4 5 12 3 2" xfId="25971"/>
    <cellStyle name="Percent 4 5 12 3 2 2" xfId="25972"/>
    <cellStyle name="Percent 4 5 12 3 2 3" xfId="25973"/>
    <cellStyle name="Percent 4 5 12 3 3" xfId="25974"/>
    <cellStyle name="Percent 4 5 12 3 4" xfId="25975"/>
    <cellStyle name="Percent 4 5 12 4" xfId="25976"/>
    <cellStyle name="Percent 4 5 12 4 2" xfId="25977"/>
    <cellStyle name="Percent 4 5 12 4 2 2" xfId="25978"/>
    <cellStyle name="Percent 4 5 12 4 2 3" xfId="25979"/>
    <cellStyle name="Percent 4 5 12 4 3" xfId="25980"/>
    <cellStyle name="Percent 4 5 12 4 4" xfId="25981"/>
    <cellStyle name="Percent 4 5 12 5" xfId="25982"/>
    <cellStyle name="Percent 4 5 12 5 2" xfId="25983"/>
    <cellStyle name="Percent 4 5 12 5 3" xfId="25984"/>
    <cellStyle name="Percent 4 5 12 6" xfId="25985"/>
    <cellStyle name="Percent 4 5 12 7" xfId="25986"/>
    <cellStyle name="Percent 4 5 13" xfId="25987"/>
    <cellStyle name="Percent 4 5 13 2" xfId="25988"/>
    <cellStyle name="Percent 4 5 13 2 2" xfId="25989"/>
    <cellStyle name="Percent 4 5 13 2 2 2" xfId="25990"/>
    <cellStyle name="Percent 4 5 13 2 2 3" xfId="25991"/>
    <cellStyle name="Percent 4 5 13 2 3" xfId="25992"/>
    <cellStyle name="Percent 4 5 13 2 4" xfId="25993"/>
    <cellStyle name="Percent 4 5 13 3" xfId="25994"/>
    <cellStyle name="Percent 4 5 13 3 2" xfId="25995"/>
    <cellStyle name="Percent 4 5 13 3 2 2" xfId="25996"/>
    <cellStyle name="Percent 4 5 13 3 2 3" xfId="25997"/>
    <cellStyle name="Percent 4 5 13 3 3" xfId="25998"/>
    <cellStyle name="Percent 4 5 13 3 4" xfId="25999"/>
    <cellStyle name="Percent 4 5 13 4" xfId="26000"/>
    <cellStyle name="Percent 4 5 13 4 2" xfId="26001"/>
    <cellStyle name="Percent 4 5 13 4 3" xfId="26002"/>
    <cellStyle name="Percent 4 5 13 5" xfId="26003"/>
    <cellStyle name="Percent 4 5 13 6" xfId="26004"/>
    <cellStyle name="Percent 4 5 14" xfId="26005"/>
    <cellStyle name="Percent 4 5 14 2" xfId="26006"/>
    <cellStyle name="Percent 4 5 14 2 2" xfId="26007"/>
    <cellStyle name="Percent 4 5 14 2 3" xfId="26008"/>
    <cellStyle name="Percent 4 5 14 3" xfId="26009"/>
    <cellStyle name="Percent 4 5 14 4" xfId="26010"/>
    <cellStyle name="Percent 4 5 15" xfId="26011"/>
    <cellStyle name="Percent 4 5 15 2" xfId="26012"/>
    <cellStyle name="Percent 4 5 15 2 2" xfId="26013"/>
    <cellStyle name="Percent 4 5 15 2 3" xfId="26014"/>
    <cellStyle name="Percent 4 5 15 3" xfId="26015"/>
    <cellStyle name="Percent 4 5 15 4" xfId="26016"/>
    <cellStyle name="Percent 4 5 16" xfId="26017"/>
    <cellStyle name="Percent 4 5 16 2" xfId="26018"/>
    <cellStyle name="Percent 4 5 16 2 2" xfId="26019"/>
    <cellStyle name="Percent 4 5 16 2 3" xfId="26020"/>
    <cellStyle name="Percent 4 5 16 3" xfId="26021"/>
    <cellStyle name="Percent 4 5 16 4" xfId="26022"/>
    <cellStyle name="Percent 4 5 17" xfId="26023"/>
    <cellStyle name="Percent 4 5 17 2" xfId="26024"/>
    <cellStyle name="Percent 4 5 17 3" xfId="26025"/>
    <cellStyle name="Percent 4 5 18" xfId="26026"/>
    <cellStyle name="Percent 4 5 18 2" xfId="26027"/>
    <cellStyle name="Percent 4 5 18 3" xfId="26028"/>
    <cellStyle name="Percent 4 5 19" xfId="26029"/>
    <cellStyle name="Percent 4 5 19 2" xfId="26030"/>
    <cellStyle name="Percent 4 5 19 3" xfId="26031"/>
    <cellStyle name="Percent 4 5 2" xfId="26032"/>
    <cellStyle name="Percent 4 5 2 10" xfId="26033"/>
    <cellStyle name="Percent 4 5 2 10 2" xfId="26034"/>
    <cellStyle name="Percent 4 5 2 10 3" xfId="26035"/>
    <cellStyle name="Percent 4 5 2 11" xfId="26036"/>
    <cellStyle name="Percent 4 5 2 11 2" xfId="26037"/>
    <cellStyle name="Percent 4 5 2 11 3" xfId="26038"/>
    <cellStyle name="Percent 4 5 2 12" xfId="26039"/>
    <cellStyle name="Percent 4 5 2 2" xfId="26040"/>
    <cellStyle name="Percent 4 5 2 2 2" xfId="26041"/>
    <cellStyle name="Percent 4 5 2 2 2 2" xfId="26042"/>
    <cellStyle name="Percent 4 5 2 2 2 2 2" xfId="26043"/>
    <cellStyle name="Percent 4 5 2 2 2 2 3" xfId="26044"/>
    <cellStyle name="Percent 4 5 2 2 2 3" xfId="26045"/>
    <cellStyle name="Percent 4 5 2 2 2 4" xfId="26046"/>
    <cellStyle name="Percent 4 5 2 2 3" xfId="26047"/>
    <cellStyle name="Percent 4 5 2 2 3 2" xfId="26048"/>
    <cellStyle name="Percent 4 5 2 2 3 2 2" xfId="26049"/>
    <cellStyle name="Percent 4 5 2 2 3 2 3" xfId="26050"/>
    <cellStyle name="Percent 4 5 2 2 3 3" xfId="26051"/>
    <cellStyle name="Percent 4 5 2 2 3 4" xfId="26052"/>
    <cellStyle name="Percent 4 5 2 2 4" xfId="26053"/>
    <cellStyle name="Percent 4 5 2 2 4 2" xfId="26054"/>
    <cellStyle name="Percent 4 5 2 2 4 3" xfId="26055"/>
    <cellStyle name="Percent 4 5 2 2 5" xfId="26056"/>
    <cellStyle name="Percent 4 5 2 2 5 2" xfId="26057"/>
    <cellStyle name="Percent 4 5 2 2 5 3" xfId="26058"/>
    <cellStyle name="Percent 4 5 2 2 6" xfId="26059"/>
    <cellStyle name="Percent 4 5 2 2 7" xfId="26060"/>
    <cellStyle name="Percent 4 5 2 3" xfId="26061"/>
    <cellStyle name="Percent 4 5 2 3 2" xfId="26062"/>
    <cellStyle name="Percent 4 5 2 3 2 2" xfId="26063"/>
    <cellStyle name="Percent 4 5 2 3 2 2 2" xfId="26064"/>
    <cellStyle name="Percent 4 5 2 3 2 2 3" xfId="26065"/>
    <cellStyle name="Percent 4 5 2 3 2 3" xfId="26066"/>
    <cellStyle name="Percent 4 5 2 3 2 4" xfId="26067"/>
    <cellStyle name="Percent 4 5 2 3 3" xfId="26068"/>
    <cellStyle name="Percent 4 5 2 3 3 2" xfId="26069"/>
    <cellStyle name="Percent 4 5 2 3 3 2 2" xfId="26070"/>
    <cellStyle name="Percent 4 5 2 3 3 2 3" xfId="26071"/>
    <cellStyle name="Percent 4 5 2 3 3 3" xfId="26072"/>
    <cellStyle name="Percent 4 5 2 3 3 4" xfId="26073"/>
    <cellStyle name="Percent 4 5 2 3 4" xfId="26074"/>
    <cellStyle name="Percent 4 5 2 3 4 2" xfId="26075"/>
    <cellStyle name="Percent 4 5 2 3 4 3" xfId="26076"/>
    <cellStyle name="Percent 4 5 2 3 5" xfId="26077"/>
    <cellStyle name="Percent 4 5 2 3 6" xfId="26078"/>
    <cellStyle name="Percent 4 5 2 4" xfId="26079"/>
    <cellStyle name="Percent 4 5 2 4 2" xfId="26080"/>
    <cellStyle name="Percent 4 5 2 4 2 2" xfId="26081"/>
    <cellStyle name="Percent 4 5 2 4 2 2 2" xfId="26082"/>
    <cellStyle name="Percent 4 5 2 4 2 2 3" xfId="26083"/>
    <cellStyle name="Percent 4 5 2 4 2 3" xfId="26084"/>
    <cellStyle name="Percent 4 5 2 4 2 4" xfId="26085"/>
    <cellStyle name="Percent 4 5 2 4 3" xfId="26086"/>
    <cellStyle name="Percent 4 5 2 4 3 2" xfId="26087"/>
    <cellStyle name="Percent 4 5 2 4 3 2 2" xfId="26088"/>
    <cellStyle name="Percent 4 5 2 4 3 2 3" xfId="26089"/>
    <cellStyle name="Percent 4 5 2 4 3 3" xfId="26090"/>
    <cellStyle name="Percent 4 5 2 4 3 4" xfId="26091"/>
    <cellStyle name="Percent 4 5 2 4 4" xfId="26092"/>
    <cellStyle name="Percent 4 5 2 4 4 2" xfId="26093"/>
    <cellStyle name="Percent 4 5 2 4 4 2 2" xfId="26094"/>
    <cellStyle name="Percent 4 5 2 4 4 2 3" xfId="26095"/>
    <cellStyle name="Percent 4 5 2 4 4 3" xfId="26096"/>
    <cellStyle name="Percent 4 5 2 4 4 4" xfId="26097"/>
    <cellStyle name="Percent 4 5 2 4 5" xfId="26098"/>
    <cellStyle name="Percent 4 5 2 4 5 2" xfId="26099"/>
    <cellStyle name="Percent 4 5 2 4 5 3" xfId="26100"/>
    <cellStyle name="Percent 4 5 2 4 6" xfId="26101"/>
    <cellStyle name="Percent 4 5 2 4 7" xfId="26102"/>
    <cellStyle name="Percent 4 5 2 5" xfId="26103"/>
    <cellStyle name="Percent 4 5 2 5 2" xfId="26104"/>
    <cellStyle name="Percent 4 5 2 5 2 2" xfId="26105"/>
    <cellStyle name="Percent 4 5 2 5 2 2 2" xfId="26106"/>
    <cellStyle name="Percent 4 5 2 5 2 2 3" xfId="26107"/>
    <cellStyle name="Percent 4 5 2 5 2 3" xfId="26108"/>
    <cellStyle name="Percent 4 5 2 5 2 4" xfId="26109"/>
    <cellStyle name="Percent 4 5 2 5 3" xfId="26110"/>
    <cellStyle name="Percent 4 5 2 5 3 2" xfId="26111"/>
    <cellStyle name="Percent 4 5 2 5 3 2 2" xfId="26112"/>
    <cellStyle name="Percent 4 5 2 5 3 2 3" xfId="26113"/>
    <cellStyle name="Percent 4 5 2 5 3 3" xfId="26114"/>
    <cellStyle name="Percent 4 5 2 5 3 4" xfId="26115"/>
    <cellStyle name="Percent 4 5 2 5 4" xfId="26116"/>
    <cellStyle name="Percent 4 5 2 5 4 2" xfId="26117"/>
    <cellStyle name="Percent 4 5 2 5 4 3" xfId="26118"/>
    <cellStyle name="Percent 4 5 2 5 5" xfId="26119"/>
    <cellStyle name="Percent 4 5 2 5 6" xfId="26120"/>
    <cellStyle name="Percent 4 5 2 6" xfId="26121"/>
    <cellStyle name="Percent 4 5 2 6 2" xfId="26122"/>
    <cellStyle name="Percent 4 5 2 6 2 2" xfId="26123"/>
    <cellStyle name="Percent 4 5 2 6 2 3" xfId="26124"/>
    <cellStyle name="Percent 4 5 2 6 3" xfId="26125"/>
    <cellStyle name="Percent 4 5 2 6 4" xfId="26126"/>
    <cellStyle name="Percent 4 5 2 7" xfId="26127"/>
    <cellStyle name="Percent 4 5 2 7 2" xfId="26128"/>
    <cellStyle name="Percent 4 5 2 7 2 2" xfId="26129"/>
    <cellStyle name="Percent 4 5 2 7 2 3" xfId="26130"/>
    <cellStyle name="Percent 4 5 2 7 3" xfId="26131"/>
    <cellStyle name="Percent 4 5 2 7 4" xfId="26132"/>
    <cellStyle name="Percent 4 5 2 8" xfId="26133"/>
    <cellStyle name="Percent 4 5 2 8 2" xfId="26134"/>
    <cellStyle name="Percent 4 5 2 8 2 2" xfId="26135"/>
    <cellStyle name="Percent 4 5 2 8 2 3" xfId="26136"/>
    <cellStyle name="Percent 4 5 2 8 3" xfId="26137"/>
    <cellStyle name="Percent 4 5 2 8 4" xfId="26138"/>
    <cellStyle name="Percent 4 5 2 9" xfId="26139"/>
    <cellStyle name="Percent 4 5 2 9 2" xfId="26140"/>
    <cellStyle name="Percent 4 5 2 9 3" xfId="26141"/>
    <cellStyle name="Percent 4 5 20" xfId="26142"/>
    <cellStyle name="Percent 4 5 3" xfId="26143"/>
    <cellStyle name="Percent 4 5 3 10" xfId="26144"/>
    <cellStyle name="Percent 4 5 3 10 2" xfId="26145"/>
    <cellStyle name="Percent 4 5 3 10 3" xfId="26146"/>
    <cellStyle name="Percent 4 5 3 11" xfId="26147"/>
    <cellStyle name="Percent 4 5 3 11 2" xfId="26148"/>
    <cellStyle name="Percent 4 5 3 11 3" xfId="26149"/>
    <cellStyle name="Percent 4 5 3 12" xfId="26150"/>
    <cellStyle name="Percent 4 5 3 2" xfId="26151"/>
    <cellStyle name="Percent 4 5 3 2 2" xfId="26152"/>
    <cellStyle name="Percent 4 5 3 2 2 2" xfId="26153"/>
    <cellStyle name="Percent 4 5 3 2 2 2 2" xfId="26154"/>
    <cellStyle name="Percent 4 5 3 2 2 2 3" xfId="26155"/>
    <cellStyle name="Percent 4 5 3 2 2 3" xfId="26156"/>
    <cellStyle name="Percent 4 5 3 2 2 4" xfId="26157"/>
    <cellStyle name="Percent 4 5 3 2 3" xfId="26158"/>
    <cellStyle name="Percent 4 5 3 2 3 2" xfId="26159"/>
    <cellStyle name="Percent 4 5 3 2 3 2 2" xfId="26160"/>
    <cellStyle name="Percent 4 5 3 2 3 2 3" xfId="26161"/>
    <cellStyle name="Percent 4 5 3 2 3 3" xfId="26162"/>
    <cellStyle name="Percent 4 5 3 2 3 4" xfId="26163"/>
    <cellStyle name="Percent 4 5 3 2 4" xfId="26164"/>
    <cellStyle name="Percent 4 5 3 2 4 2" xfId="26165"/>
    <cellStyle name="Percent 4 5 3 2 4 3" xfId="26166"/>
    <cellStyle name="Percent 4 5 3 2 5" xfId="26167"/>
    <cellStyle name="Percent 4 5 3 2 5 2" xfId="26168"/>
    <cellStyle name="Percent 4 5 3 2 5 3" xfId="26169"/>
    <cellStyle name="Percent 4 5 3 2 6" xfId="26170"/>
    <cellStyle name="Percent 4 5 3 2 7" xfId="26171"/>
    <cellStyle name="Percent 4 5 3 3" xfId="26172"/>
    <cellStyle name="Percent 4 5 3 3 2" xfId="26173"/>
    <cellStyle name="Percent 4 5 3 3 2 2" xfId="26174"/>
    <cellStyle name="Percent 4 5 3 3 2 2 2" xfId="26175"/>
    <cellStyle name="Percent 4 5 3 3 2 2 3" xfId="26176"/>
    <cellStyle name="Percent 4 5 3 3 2 3" xfId="26177"/>
    <cellStyle name="Percent 4 5 3 3 2 4" xfId="26178"/>
    <cellStyle name="Percent 4 5 3 3 3" xfId="26179"/>
    <cellStyle name="Percent 4 5 3 3 3 2" xfId="26180"/>
    <cellStyle name="Percent 4 5 3 3 3 2 2" xfId="26181"/>
    <cellStyle name="Percent 4 5 3 3 3 2 3" xfId="26182"/>
    <cellStyle name="Percent 4 5 3 3 3 3" xfId="26183"/>
    <cellStyle name="Percent 4 5 3 3 3 4" xfId="26184"/>
    <cellStyle name="Percent 4 5 3 3 4" xfId="26185"/>
    <cellStyle name="Percent 4 5 3 3 4 2" xfId="26186"/>
    <cellStyle name="Percent 4 5 3 3 4 3" xfId="26187"/>
    <cellStyle name="Percent 4 5 3 3 5" xfId="26188"/>
    <cellStyle name="Percent 4 5 3 3 6" xfId="26189"/>
    <cellStyle name="Percent 4 5 3 4" xfId="26190"/>
    <cellStyle name="Percent 4 5 3 4 2" xfId="26191"/>
    <cellStyle name="Percent 4 5 3 4 2 2" xfId="26192"/>
    <cellStyle name="Percent 4 5 3 4 2 2 2" xfId="26193"/>
    <cellStyle name="Percent 4 5 3 4 2 2 3" xfId="26194"/>
    <cellStyle name="Percent 4 5 3 4 2 3" xfId="26195"/>
    <cellStyle name="Percent 4 5 3 4 2 4" xfId="26196"/>
    <cellStyle name="Percent 4 5 3 4 3" xfId="26197"/>
    <cellStyle name="Percent 4 5 3 4 3 2" xfId="26198"/>
    <cellStyle name="Percent 4 5 3 4 3 2 2" xfId="26199"/>
    <cellStyle name="Percent 4 5 3 4 3 2 3" xfId="26200"/>
    <cellStyle name="Percent 4 5 3 4 3 3" xfId="26201"/>
    <cellStyle name="Percent 4 5 3 4 3 4" xfId="26202"/>
    <cellStyle name="Percent 4 5 3 4 4" xfId="26203"/>
    <cellStyle name="Percent 4 5 3 4 4 2" xfId="26204"/>
    <cellStyle name="Percent 4 5 3 4 4 2 2" xfId="26205"/>
    <cellStyle name="Percent 4 5 3 4 4 2 3" xfId="26206"/>
    <cellStyle name="Percent 4 5 3 4 4 3" xfId="26207"/>
    <cellStyle name="Percent 4 5 3 4 4 4" xfId="26208"/>
    <cellStyle name="Percent 4 5 3 4 5" xfId="26209"/>
    <cellStyle name="Percent 4 5 3 4 5 2" xfId="26210"/>
    <cellStyle name="Percent 4 5 3 4 5 3" xfId="26211"/>
    <cellStyle name="Percent 4 5 3 4 6" xfId="26212"/>
    <cellStyle name="Percent 4 5 3 4 7" xfId="26213"/>
    <cellStyle name="Percent 4 5 3 5" xfId="26214"/>
    <cellStyle name="Percent 4 5 3 5 2" xfId="26215"/>
    <cellStyle name="Percent 4 5 3 5 2 2" xfId="26216"/>
    <cellStyle name="Percent 4 5 3 5 2 2 2" xfId="26217"/>
    <cellStyle name="Percent 4 5 3 5 2 2 3" xfId="26218"/>
    <cellStyle name="Percent 4 5 3 5 2 3" xfId="26219"/>
    <cellStyle name="Percent 4 5 3 5 2 4" xfId="26220"/>
    <cellStyle name="Percent 4 5 3 5 3" xfId="26221"/>
    <cellStyle name="Percent 4 5 3 5 3 2" xfId="26222"/>
    <cellStyle name="Percent 4 5 3 5 3 2 2" xfId="26223"/>
    <cellStyle name="Percent 4 5 3 5 3 2 3" xfId="26224"/>
    <cellStyle name="Percent 4 5 3 5 3 3" xfId="26225"/>
    <cellStyle name="Percent 4 5 3 5 3 4" xfId="26226"/>
    <cellStyle name="Percent 4 5 3 5 4" xfId="26227"/>
    <cellStyle name="Percent 4 5 3 5 4 2" xfId="26228"/>
    <cellStyle name="Percent 4 5 3 5 4 3" xfId="26229"/>
    <cellStyle name="Percent 4 5 3 5 5" xfId="26230"/>
    <cellStyle name="Percent 4 5 3 5 6" xfId="26231"/>
    <cellStyle name="Percent 4 5 3 6" xfId="26232"/>
    <cellStyle name="Percent 4 5 3 6 2" xfId="26233"/>
    <cellStyle name="Percent 4 5 3 6 2 2" xfId="26234"/>
    <cellStyle name="Percent 4 5 3 6 2 3" xfId="26235"/>
    <cellStyle name="Percent 4 5 3 6 3" xfId="26236"/>
    <cellStyle name="Percent 4 5 3 6 4" xfId="26237"/>
    <cellStyle name="Percent 4 5 3 7" xfId="26238"/>
    <cellStyle name="Percent 4 5 3 7 2" xfId="26239"/>
    <cellStyle name="Percent 4 5 3 7 2 2" xfId="26240"/>
    <cellStyle name="Percent 4 5 3 7 2 3" xfId="26241"/>
    <cellStyle name="Percent 4 5 3 7 3" xfId="26242"/>
    <cellStyle name="Percent 4 5 3 7 4" xfId="26243"/>
    <cellStyle name="Percent 4 5 3 8" xfId="26244"/>
    <cellStyle name="Percent 4 5 3 8 2" xfId="26245"/>
    <cellStyle name="Percent 4 5 3 8 2 2" xfId="26246"/>
    <cellStyle name="Percent 4 5 3 8 2 3" xfId="26247"/>
    <cellStyle name="Percent 4 5 3 8 3" xfId="26248"/>
    <cellStyle name="Percent 4 5 3 8 4" xfId="26249"/>
    <cellStyle name="Percent 4 5 3 9" xfId="26250"/>
    <cellStyle name="Percent 4 5 3 9 2" xfId="26251"/>
    <cellStyle name="Percent 4 5 3 9 3" xfId="26252"/>
    <cellStyle name="Percent 4 5 4" xfId="26253"/>
    <cellStyle name="Percent 4 5 4 10" xfId="26254"/>
    <cellStyle name="Percent 4 5 4 10 2" xfId="26255"/>
    <cellStyle name="Percent 4 5 4 10 3" xfId="26256"/>
    <cellStyle name="Percent 4 5 4 11" xfId="26257"/>
    <cellStyle name="Percent 4 5 4 11 2" xfId="26258"/>
    <cellStyle name="Percent 4 5 4 11 3" xfId="26259"/>
    <cellStyle name="Percent 4 5 4 12" xfId="26260"/>
    <cellStyle name="Percent 4 5 4 2" xfId="26261"/>
    <cellStyle name="Percent 4 5 4 2 2" xfId="26262"/>
    <cellStyle name="Percent 4 5 4 2 2 2" xfId="26263"/>
    <cellStyle name="Percent 4 5 4 2 2 2 2" xfId="26264"/>
    <cellStyle name="Percent 4 5 4 2 2 2 3" xfId="26265"/>
    <cellStyle name="Percent 4 5 4 2 2 3" xfId="26266"/>
    <cellStyle name="Percent 4 5 4 2 2 4" xfId="26267"/>
    <cellStyle name="Percent 4 5 4 2 3" xfId="26268"/>
    <cellStyle name="Percent 4 5 4 2 3 2" xfId="26269"/>
    <cellStyle name="Percent 4 5 4 2 3 2 2" xfId="26270"/>
    <cellStyle name="Percent 4 5 4 2 3 2 3" xfId="26271"/>
    <cellStyle name="Percent 4 5 4 2 3 3" xfId="26272"/>
    <cellStyle name="Percent 4 5 4 2 3 4" xfId="26273"/>
    <cellStyle name="Percent 4 5 4 2 4" xfId="26274"/>
    <cellStyle name="Percent 4 5 4 2 4 2" xfId="26275"/>
    <cellStyle name="Percent 4 5 4 2 4 3" xfId="26276"/>
    <cellStyle name="Percent 4 5 4 2 5" xfId="26277"/>
    <cellStyle name="Percent 4 5 4 2 6" xfId="26278"/>
    <cellStyle name="Percent 4 5 4 3" xfId="26279"/>
    <cellStyle name="Percent 4 5 4 3 2" xfId="26280"/>
    <cellStyle name="Percent 4 5 4 3 2 2" xfId="26281"/>
    <cellStyle name="Percent 4 5 4 3 2 2 2" xfId="26282"/>
    <cellStyle name="Percent 4 5 4 3 2 2 3" xfId="26283"/>
    <cellStyle name="Percent 4 5 4 3 2 3" xfId="26284"/>
    <cellStyle name="Percent 4 5 4 3 2 4" xfId="26285"/>
    <cellStyle name="Percent 4 5 4 3 3" xfId="26286"/>
    <cellStyle name="Percent 4 5 4 3 3 2" xfId="26287"/>
    <cellStyle name="Percent 4 5 4 3 3 2 2" xfId="26288"/>
    <cellStyle name="Percent 4 5 4 3 3 2 3" xfId="26289"/>
    <cellStyle name="Percent 4 5 4 3 3 3" xfId="26290"/>
    <cellStyle name="Percent 4 5 4 3 3 4" xfId="26291"/>
    <cellStyle name="Percent 4 5 4 3 4" xfId="26292"/>
    <cellStyle name="Percent 4 5 4 3 4 2" xfId="26293"/>
    <cellStyle name="Percent 4 5 4 3 4 3" xfId="26294"/>
    <cellStyle name="Percent 4 5 4 3 5" xfId="26295"/>
    <cellStyle name="Percent 4 5 4 3 6" xfId="26296"/>
    <cellStyle name="Percent 4 5 4 4" xfId="26297"/>
    <cellStyle name="Percent 4 5 4 4 2" xfId="26298"/>
    <cellStyle name="Percent 4 5 4 4 2 2" xfId="26299"/>
    <cellStyle name="Percent 4 5 4 4 2 2 2" xfId="26300"/>
    <cellStyle name="Percent 4 5 4 4 2 2 3" xfId="26301"/>
    <cellStyle name="Percent 4 5 4 4 2 3" xfId="26302"/>
    <cellStyle name="Percent 4 5 4 4 2 4" xfId="26303"/>
    <cellStyle name="Percent 4 5 4 4 3" xfId="26304"/>
    <cellStyle name="Percent 4 5 4 4 3 2" xfId="26305"/>
    <cellStyle name="Percent 4 5 4 4 3 2 2" xfId="26306"/>
    <cellStyle name="Percent 4 5 4 4 3 2 3" xfId="26307"/>
    <cellStyle name="Percent 4 5 4 4 3 3" xfId="26308"/>
    <cellStyle name="Percent 4 5 4 4 3 4" xfId="26309"/>
    <cellStyle name="Percent 4 5 4 4 4" xfId="26310"/>
    <cellStyle name="Percent 4 5 4 4 4 2" xfId="26311"/>
    <cellStyle name="Percent 4 5 4 4 4 2 2" xfId="26312"/>
    <cellStyle name="Percent 4 5 4 4 4 2 3" xfId="26313"/>
    <cellStyle name="Percent 4 5 4 4 4 3" xfId="26314"/>
    <cellStyle name="Percent 4 5 4 4 4 4" xfId="26315"/>
    <cellStyle name="Percent 4 5 4 4 5" xfId="26316"/>
    <cellStyle name="Percent 4 5 4 4 5 2" xfId="26317"/>
    <cellStyle name="Percent 4 5 4 4 5 3" xfId="26318"/>
    <cellStyle name="Percent 4 5 4 4 6" xfId="26319"/>
    <cellStyle name="Percent 4 5 4 4 7" xfId="26320"/>
    <cellStyle name="Percent 4 5 4 5" xfId="26321"/>
    <cellStyle name="Percent 4 5 4 5 2" xfId="26322"/>
    <cellStyle name="Percent 4 5 4 5 2 2" xfId="26323"/>
    <cellStyle name="Percent 4 5 4 5 2 2 2" xfId="26324"/>
    <cellStyle name="Percent 4 5 4 5 2 2 3" xfId="26325"/>
    <cellStyle name="Percent 4 5 4 5 2 3" xfId="26326"/>
    <cellStyle name="Percent 4 5 4 5 2 4" xfId="26327"/>
    <cellStyle name="Percent 4 5 4 5 3" xfId="26328"/>
    <cellStyle name="Percent 4 5 4 5 3 2" xfId="26329"/>
    <cellStyle name="Percent 4 5 4 5 3 2 2" xfId="26330"/>
    <cellStyle name="Percent 4 5 4 5 3 2 3" xfId="26331"/>
    <cellStyle name="Percent 4 5 4 5 3 3" xfId="26332"/>
    <cellStyle name="Percent 4 5 4 5 3 4" xfId="26333"/>
    <cellStyle name="Percent 4 5 4 5 4" xfId="26334"/>
    <cellStyle name="Percent 4 5 4 5 4 2" xfId="26335"/>
    <cellStyle name="Percent 4 5 4 5 4 3" xfId="26336"/>
    <cellStyle name="Percent 4 5 4 5 5" xfId="26337"/>
    <cellStyle name="Percent 4 5 4 5 6" xfId="26338"/>
    <cellStyle name="Percent 4 5 4 6" xfId="26339"/>
    <cellStyle name="Percent 4 5 4 6 2" xfId="26340"/>
    <cellStyle name="Percent 4 5 4 6 2 2" xfId="26341"/>
    <cellStyle name="Percent 4 5 4 6 2 3" xfId="26342"/>
    <cellStyle name="Percent 4 5 4 6 3" xfId="26343"/>
    <cellStyle name="Percent 4 5 4 6 4" xfId="26344"/>
    <cellStyle name="Percent 4 5 4 7" xfId="26345"/>
    <cellStyle name="Percent 4 5 4 7 2" xfId="26346"/>
    <cellStyle name="Percent 4 5 4 7 2 2" xfId="26347"/>
    <cellStyle name="Percent 4 5 4 7 2 3" xfId="26348"/>
    <cellStyle name="Percent 4 5 4 7 3" xfId="26349"/>
    <cellStyle name="Percent 4 5 4 7 4" xfId="26350"/>
    <cellStyle name="Percent 4 5 4 8" xfId="26351"/>
    <cellStyle name="Percent 4 5 4 8 2" xfId="26352"/>
    <cellStyle name="Percent 4 5 4 8 2 2" xfId="26353"/>
    <cellStyle name="Percent 4 5 4 8 2 3" xfId="26354"/>
    <cellStyle name="Percent 4 5 4 8 3" xfId="26355"/>
    <cellStyle name="Percent 4 5 4 8 4" xfId="26356"/>
    <cellStyle name="Percent 4 5 4 9" xfId="26357"/>
    <cellStyle name="Percent 4 5 4 9 2" xfId="26358"/>
    <cellStyle name="Percent 4 5 4 9 3" xfId="26359"/>
    <cellStyle name="Percent 4 5 5" xfId="26360"/>
    <cellStyle name="Percent 4 5 5 10" xfId="26361"/>
    <cellStyle name="Percent 4 5 5 10 2" xfId="26362"/>
    <cellStyle name="Percent 4 5 5 10 3" xfId="26363"/>
    <cellStyle name="Percent 4 5 5 11" xfId="26364"/>
    <cellStyle name="Percent 4 5 5 11 2" xfId="26365"/>
    <cellStyle name="Percent 4 5 5 11 3" xfId="26366"/>
    <cellStyle name="Percent 4 5 5 12" xfId="26367"/>
    <cellStyle name="Percent 4 5 5 2" xfId="26368"/>
    <cellStyle name="Percent 4 5 5 2 2" xfId="26369"/>
    <cellStyle name="Percent 4 5 5 2 2 2" xfId="26370"/>
    <cellStyle name="Percent 4 5 5 2 2 2 2" xfId="26371"/>
    <cellStyle name="Percent 4 5 5 2 2 2 3" xfId="26372"/>
    <cellStyle name="Percent 4 5 5 2 2 3" xfId="26373"/>
    <cellStyle name="Percent 4 5 5 2 2 4" xfId="26374"/>
    <cellStyle name="Percent 4 5 5 2 3" xfId="26375"/>
    <cellStyle name="Percent 4 5 5 2 3 2" xfId="26376"/>
    <cellStyle name="Percent 4 5 5 2 3 2 2" xfId="26377"/>
    <cellStyle name="Percent 4 5 5 2 3 2 3" xfId="26378"/>
    <cellStyle name="Percent 4 5 5 2 3 3" xfId="26379"/>
    <cellStyle name="Percent 4 5 5 2 3 4" xfId="26380"/>
    <cellStyle name="Percent 4 5 5 2 4" xfId="26381"/>
    <cellStyle name="Percent 4 5 5 2 4 2" xfId="26382"/>
    <cellStyle name="Percent 4 5 5 2 4 3" xfId="26383"/>
    <cellStyle name="Percent 4 5 5 2 5" xfId="26384"/>
    <cellStyle name="Percent 4 5 5 2 6" xfId="26385"/>
    <cellStyle name="Percent 4 5 5 3" xfId="26386"/>
    <cellStyle name="Percent 4 5 5 3 2" xfId="26387"/>
    <cellStyle name="Percent 4 5 5 3 2 2" xfId="26388"/>
    <cellStyle name="Percent 4 5 5 3 2 2 2" xfId="26389"/>
    <cellStyle name="Percent 4 5 5 3 2 2 3" xfId="26390"/>
    <cellStyle name="Percent 4 5 5 3 2 3" xfId="26391"/>
    <cellStyle name="Percent 4 5 5 3 2 4" xfId="26392"/>
    <cellStyle name="Percent 4 5 5 3 3" xfId="26393"/>
    <cellStyle name="Percent 4 5 5 3 3 2" xfId="26394"/>
    <cellStyle name="Percent 4 5 5 3 3 2 2" xfId="26395"/>
    <cellStyle name="Percent 4 5 5 3 3 2 3" xfId="26396"/>
    <cellStyle name="Percent 4 5 5 3 3 3" xfId="26397"/>
    <cellStyle name="Percent 4 5 5 3 3 4" xfId="26398"/>
    <cellStyle name="Percent 4 5 5 3 4" xfId="26399"/>
    <cellStyle name="Percent 4 5 5 3 4 2" xfId="26400"/>
    <cellStyle name="Percent 4 5 5 3 4 3" xfId="26401"/>
    <cellStyle name="Percent 4 5 5 3 5" xfId="26402"/>
    <cellStyle name="Percent 4 5 5 3 6" xfId="26403"/>
    <cellStyle name="Percent 4 5 5 4" xfId="26404"/>
    <cellStyle name="Percent 4 5 5 4 2" xfId="26405"/>
    <cellStyle name="Percent 4 5 5 4 2 2" xfId="26406"/>
    <cellStyle name="Percent 4 5 5 4 2 2 2" xfId="26407"/>
    <cellStyle name="Percent 4 5 5 4 2 2 3" xfId="26408"/>
    <cellStyle name="Percent 4 5 5 4 2 3" xfId="26409"/>
    <cellStyle name="Percent 4 5 5 4 2 4" xfId="26410"/>
    <cellStyle name="Percent 4 5 5 4 3" xfId="26411"/>
    <cellStyle name="Percent 4 5 5 4 3 2" xfId="26412"/>
    <cellStyle name="Percent 4 5 5 4 3 2 2" xfId="26413"/>
    <cellStyle name="Percent 4 5 5 4 3 2 3" xfId="26414"/>
    <cellStyle name="Percent 4 5 5 4 3 3" xfId="26415"/>
    <cellStyle name="Percent 4 5 5 4 3 4" xfId="26416"/>
    <cellStyle name="Percent 4 5 5 4 4" xfId="26417"/>
    <cellStyle name="Percent 4 5 5 4 4 2" xfId="26418"/>
    <cellStyle name="Percent 4 5 5 4 4 2 2" xfId="26419"/>
    <cellStyle name="Percent 4 5 5 4 4 2 3" xfId="26420"/>
    <cellStyle name="Percent 4 5 5 4 4 3" xfId="26421"/>
    <cellStyle name="Percent 4 5 5 4 4 4" xfId="26422"/>
    <cellStyle name="Percent 4 5 5 4 5" xfId="26423"/>
    <cellStyle name="Percent 4 5 5 4 5 2" xfId="26424"/>
    <cellStyle name="Percent 4 5 5 4 5 3" xfId="26425"/>
    <cellStyle name="Percent 4 5 5 4 6" xfId="26426"/>
    <cellStyle name="Percent 4 5 5 4 7" xfId="26427"/>
    <cellStyle name="Percent 4 5 5 5" xfId="26428"/>
    <cellStyle name="Percent 4 5 5 5 2" xfId="26429"/>
    <cellStyle name="Percent 4 5 5 5 2 2" xfId="26430"/>
    <cellStyle name="Percent 4 5 5 5 2 2 2" xfId="26431"/>
    <cellStyle name="Percent 4 5 5 5 2 2 3" xfId="26432"/>
    <cellStyle name="Percent 4 5 5 5 2 3" xfId="26433"/>
    <cellStyle name="Percent 4 5 5 5 2 4" xfId="26434"/>
    <cellStyle name="Percent 4 5 5 5 3" xfId="26435"/>
    <cellStyle name="Percent 4 5 5 5 3 2" xfId="26436"/>
    <cellStyle name="Percent 4 5 5 5 3 2 2" xfId="26437"/>
    <cellStyle name="Percent 4 5 5 5 3 2 3" xfId="26438"/>
    <cellStyle name="Percent 4 5 5 5 3 3" xfId="26439"/>
    <cellStyle name="Percent 4 5 5 5 3 4" xfId="26440"/>
    <cellStyle name="Percent 4 5 5 5 4" xfId="26441"/>
    <cellStyle name="Percent 4 5 5 5 4 2" xfId="26442"/>
    <cellStyle name="Percent 4 5 5 5 4 3" xfId="26443"/>
    <cellStyle name="Percent 4 5 5 5 5" xfId="26444"/>
    <cellStyle name="Percent 4 5 5 5 6" xfId="26445"/>
    <cellStyle name="Percent 4 5 5 6" xfId="26446"/>
    <cellStyle name="Percent 4 5 5 6 2" xfId="26447"/>
    <cellStyle name="Percent 4 5 5 6 2 2" xfId="26448"/>
    <cellStyle name="Percent 4 5 5 6 2 3" xfId="26449"/>
    <cellStyle name="Percent 4 5 5 6 3" xfId="26450"/>
    <cellStyle name="Percent 4 5 5 6 4" xfId="26451"/>
    <cellStyle name="Percent 4 5 5 7" xfId="26452"/>
    <cellStyle name="Percent 4 5 5 7 2" xfId="26453"/>
    <cellStyle name="Percent 4 5 5 7 2 2" xfId="26454"/>
    <cellStyle name="Percent 4 5 5 7 2 3" xfId="26455"/>
    <cellStyle name="Percent 4 5 5 7 3" xfId="26456"/>
    <cellStyle name="Percent 4 5 5 7 4" xfId="26457"/>
    <cellStyle name="Percent 4 5 5 8" xfId="26458"/>
    <cellStyle name="Percent 4 5 5 8 2" xfId="26459"/>
    <cellStyle name="Percent 4 5 5 8 2 2" xfId="26460"/>
    <cellStyle name="Percent 4 5 5 8 2 3" xfId="26461"/>
    <cellStyle name="Percent 4 5 5 8 3" xfId="26462"/>
    <cellStyle name="Percent 4 5 5 8 4" xfId="26463"/>
    <cellStyle name="Percent 4 5 5 9" xfId="26464"/>
    <cellStyle name="Percent 4 5 5 9 2" xfId="26465"/>
    <cellStyle name="Percent 4 5 5 9 3" xfId="26466"/>
    <cellStyle name="Percent 4 5 6" xfId="26467"/>
    <cellStyle name="Percent 4 5 6 10" xfId="26468"/>
    <cellStyle name="Percent 4 5 6 10 2" xfId="26469"/>
    <cellStyle name="Percent 4 5 6 10 3" xfId="26470"/>
    <cellStyle name="Percent 4 5 6 11" xfId="26471"/>
    <cellStyle name="Percent 4 5 6 11 2" xfId="26472"/>
    <cellStyle name="Percent 4 5 6 11 3" xfId="26473"/>
    <cellStyle name="Percent 4 5 6 12" xfId="26474"/>
    <cellStyle name="Percent 4 5 6 2" xfId="26475"/>
    <cellStyle name="Percent 4 5 6 2 2" xfId="26476"/>
    <cellStyle name="Percent 4 5 6 2 2 2" xfId="26477"/>
    <cellStyle name="Percent 4 5 6 2 2 2 2" xfId="26478"/>
    <cellStyle name="Percent 4 5 6 2 2 2 3" xfId="26479"/>
    <cellStyle name="Percent 4 5 6 2 2 3" xfId="26480"/>
    <cellStyle name="Percent 4 5 6 2 2 4" xfId="26481"/>
    <cellStyle name="Percent 4 5 6 2 3" xfId="26482"/>
    <cellStyle name="Percent 4 5 6 2 3 2" xfId="26483"/>
    <cellStyle name="Percent 4 5 6 2 3 2 2" xfId="26484"/>
    <cellStyle name="Percent 4 5 6 2 3 2 3" xfId="26485"/>
    <cellStyle name="Percent 4 5 6 2 3 3" xfId="26486"/>
    <cellStyle name="Percent 4 5 6 2 3 4" xfId="26487"/>
    <cellStyle name="Percent 4 5 6 2 4" xfId="26488"/>
    <cellStyle name="Percent 4 5 6 2 4 2" xfId="26489"/>
    <cellStyle name="Percent 4 5 6 2 4 3" xfId="26490"/>
    <cellStyle name="Percent 4 5 6 2 5" xfId="26491"/>
    <cellStyle name="Percent 4 5 6 2 6" xfId="26492"/>
    <cellStyle name="Percent 4 5 6 3" xfId="26493"/>
    <cellStyle name="Percent 4 5 6 3 2" xfId="26494"/>
    <cellStyle name="Percent 4 5 6 3 2 2" xfId="26495"/>
    <cellStyle name="Percent 4 5 6 3 2 2 2" xfId="26496"/>
    <cellStyle name="Percent 4 5 6 3 2 2 3" xfId="26497"/>
    <cellStyle name="Percent 4 5 6 3 2 3" xfId="26498"/>
    <cellStyle name="Percent 4 5 6 3 2 4" xfId="26499"/>
    <cellStyle name="Percent 4 5 6 3 3" xfId="26500"/>
    <cellStyle name="Percent 4 5 6 3 3 2" xfId="26501"/>
    <cellStyle name="Percent 4 5 6 3 3 2 2" xfId="26502"/>
    <cellStyle name="Percent 4 5 6 3 3 2 3" xfId="26503"/>
    <cellStyle name="Percent 4 5 6 3 3 3" xfId="26504"/>
    <cellStyle name="Percent 4 5 6 3 3 4" xfId="26505"/>
    <cellStyle name="Percent 4 5 6 3 4" xfId="26506"/>
    <cellStyle name="Percent 4 5 6 3 4 2" xfId="26507"/>
    <cellStyle name="Percent 4 5 6 3 4 3" xfId="26508"/>
    <cellStyle name="Percent 4 5 6 3 5" xfId="26509"/>
    <cellStyle name="Percent 4 5 6 3 6" xfId="26510"/>
    <cellStyle name="Percent 4 5 6 4" xfId="26511"/>
    <cellStyle name="Percent 4 5 6 4 2" xfId="26512"/>
    <cellStyle name="Percent 4 5 6 4 2 2" xfId="26513"/>
    <cellStyle name="Percent 4 5 6 4 2 2 2" xfId="26514"/>
    <cellStyle name="Percent 4 5 6 4 2 2 3" xfId="26515"/>
    <cellStyle name="Percent 4 5 6 4 2 3" xfId="26516"/>
    <cellStyle name="Percent 4 5 6 4 2 4" xfId="26517"/>
    <cellStyle name="Percent 4 5 6 4 3" xfId="26518"/>
    <cellStyle name="Percent 4 5 6 4 3 2" xfId="26519"/>
    <cellStyle name="Percent 4 5 6 4 3 2 2" xfId="26520"/>
    <cellStyle name="Percent 4 5 6 4 3 2 3" xfId="26521"/>
    <cellStyle name="Percent 4 5 6 4 3 3" xfId="26522"/>
    <cellStyle name="Percent 4 5 6 4 3 4" xfId="26523"/>
    <cellStyle name="Percent 4 5 6 4 4" xfId="26524"/>
    <cellStyle name="Percent 4 5 6 4 4 2" xfId="26525"/>
    <cellStyle name="Percent 4 5 6 4 4 2 2" xfId="26526"/>
    <cellStyle name="Percent 4 5 6 4 4 2 3" xfId="26527"/>
    <cellStyle name="Percent 4 5 6 4 4 3" xfId="26528"/>
    <cellStyle name="Percent 4 5 6 4 4 4" xfId="26529"/>
    <cellStyle name="Percent 4 5 6 4 5" xfId="26530"/>
    <cellStyle name="Percent 4 5 6 4 5 2" xfId="26531"/>
    <cellStyle name="Percent 4 5 6 4 5 3" xfId="26532"/>
    <cellStyle name="Percent 4 5 6 4 6" xfId="26533"/>
    <cellStyle name="Percent 4 5 6 4 7" xfId="26534"/>
    <cellStyle name="Percent 4 5 6 5" xfId="26535"/>
    <cellStyle name="Percent 4 5 6 5 2" xfId="26536"/>
    <cellStyle name="Percent 4 5 6 5 2 2" xfId="26537"/>
    <cellStyle name="Percent 4 5 6 5 2 2 2" xfId="26538"/>
    <cellStyle name="Percent 4 5 6 5 2 2 3" xfId="26539"/>
    <cellStyle name="Percent 4 5 6 5 2 3" xfId="26540"/>
    <cellStyle name="Percent 4 5 6 5 2 4" xfId="26541"/>
    <cellStyle name="Percent 4 5 6 5 3" xfId="26542"/>
    <cellStyle name="Percent 4 5 6 5 3 2" xfId="26543"/>
    <cellStyle name="Percent 4 5 6 5 3 2 2" xfId="26544"/>
    <cellStyle name="Percent 4 5 6 5 3 2 3" xfId="26545"/>
    <cellStyle name="Percent 4 5 6 5 3 3" xfId="26546"/>
    <cellStyle name="Percent 4 5 6 5 3 4" xfId="26547"/>
    <cellStyle name="Percent 4 5 6 5 4" xfId="26548"/>
    <cellStyle name="Percent 4 5 6 5 4 2" xfId="26549"/>
    <cellStyle name="Percent 4 5 6 5 4 3" xfId="26550"/>
    <cellStyle name="Percent 4 5 6 5 5" xfId="26551"/>
    <cellStyle name="Percent 4 5 6 5 6" xfId="26552"/>
    <cellStyle name="Percent 4 5 6 6" xfId="26553"/>
    <cellStyle name="Percent 4 5 6 6 2" xfId="26554"/>
    <cellStyle name="Percent 4 5 6 6 2 2" xfId="26555"/>
    <cellStyle name="Percent 4 5 6 6 2 3" xfId="26556"/>
    <cellStyle name="Percent 4 5 6 6 3" xfId="26557"/>
    <cellStyle name="Percent 4 5 6 6 4" xfId="26558"/>
    <cellStyle name="Percent 4 5 6 7" xfId="26559"/>
    <cellStyle name="Percent 4 5 6 7 2" xfId="26560"/>
    <cellStyle name="Percent 4 5 6 7 2 2" xfId="26561"/>
    <cellStyle name="Percent 4 5 6 7 2 3" xfId="26562"/>
    <cellStyle name="Percent 4 5 6 7 3" xfId="26563"/>
    <cellStyle name="Percent 4 5 6 7 4" xfId="26564"/>
    <cellStyle name="Percent 4 5 6 8" xfId="26565"/>
    <cellStyle name="Percent 4 5 6 8 2" xfId="26566"/>
    <cellStyle name="Percent 4 5 6 8 2 2" xfId="26567"/>
    <cellStyle name="Percent 4 5 6 8 2 3" xfId="26568"/>
    <cellStyle name="Percent 4 5 6 8 3" xfId="26569"/>
    <cellStyle name="Percent 4 5 6 8 4" xfId="26570"/>
    <cellStyle name="Percent 4 5 6 9" xfId="26571"/>
    <cellStyle name="Percent 4 5 6 9 2" xfId="26572"/>
    <cellStyle name="Percent 4 5 6 9 3" xfId="26573"/>
    <cellStyle name="Percent 4 5 7" xfId="26574"/>
    <cellStyle name="Percent 4 5 7 10" xfId="26575"/>
    <cellStyle name="Percent 4 5 7 10 2" xfId="26576"/>
    <cellStyle name="Percent 4 5 7 10 3" xfId="26577"/>
    <cellStyle name="Percent 4 5 7 11" xfId="26578"/>
    <cellStyle name="Percent 4 5 7 11 2" xfId="26579"/>
    <cellStyle name="Percent 4 5 7 11 3" xfId="26580"/>
    <cellStyle name="Percent 4 5 7 12" xfId="26581"/>
    <cellStyle name="Percent 4 5 7 2" xfId="26582"/>
    <cellStyle name="Percent 4 5 7 2 2" xfId="26583"/>
    <cellStyle name="Percent 4 5 7 2 2 2" xfId="26584"/>
    <cellStyle name="Percent 4 5 7 2 2 2 2" xfId="26585"/>
    <cellStyle name="Percent 4 5 7 2 2 2 3" xfId="26586"/>
    <cellStyle name="Percent 4 5 7 2 2 3" xfId="26587"/>
    <cellStyle name="Percent 4 5 7 2 2 4" xfId="26588"/>
    <cellStyle name="Percent 4 5 7 2 3" xfId="26589"/>
    <cellStyle name="Percent 4 5 7 2 3 2" xfId="26590"/>
    <cellStyle name="Percent 4 5 7 2 3 2 2" xfId="26591"/>
    <cellStyle name="Percent 4 5 7 2 3 2 3" xfId="26592"/>
    <cellStyle name="Percent 4 5 7 2 3 3" xfId="26593"/>
    <cellStyle name="Percent 4 5 7 2 3 4" xfId="26594"/>
    <cellStyle name="Percent 4 5 7 2 4" xfId="26595"/>
    <cellStyle name="Percent 4 5 7 2 4 2" xfId="26596"/>
    <cellStyle name="Percent 4 5 7 2 4 3" xfId="26597"/>
    <cellStyle name="Percent 4 5 7 2 5" xfId="26598"/>
    <cellStyle name="Percent 4 5 7 2 6" xfId="26599"/>
    <cellStyle name="Percent 4 5 7 3" xfId="26600"/>
    <cellStyle name="Percent 4 5 7 3 2" xfId="26601"/>
    <cellStyle name="Percent 4 5 7 3 2 2" xfId="26602"/>
    <cellStyle name="Percent 4 5 7 3 2 2 2" xfId="26603"/>
    <cellStyle name="Percent 4 5 7 3 2 2 3" xfId="26604"/>
    <cellStyle name="Percent 4 5 7 3 2 3" xfId="26605"/>
    <cellStyle name="Percent 4 5 7 3 2 4" xfId="26606"/>
    <cellStyle name="Percent 4 5 7 3 3" xfId="26607"/>
    <cellStyle name="Percent 4 5 7 3 3 2" xfId="26608"/>
    <cellStyle name="Percent 4 5 7 3 3 2 2" xfId="26609"/>
    <cellStyle name="Percent 4 5 7 3 3 2 3" xfId="26610"/>
    <cellStyle name="Percent 4 5 7 3 3 3" xfId="26611"/>
    <cellStyle name="Percent 4 5 7 3 3 4" xfId="26612"/>
    <cellStyle name="Percent 4 5 7 3 4" xfId="26613"/>
    <cellStyle name="Percent 4 5 7 3 4 2" xfId="26614"/>
    <cellStyle name="Percent 4 5 7 3 4 3" xfId="26615"/>
    <cellStyle name="Percent 4 5 7 3 5" xfId="26616"/>
    <cellStyle name="Percent 4 5 7 3 6" xfId="26617"/>
    <cellStyle name="Percent 4 5 7 4" xfId="26618"/>
    <cellStyle name="Percent 4 5 7 4 2" xfId="26619"/>
    <cellStyle name="Percent 4 5 7 4 2 2" xfId="26620"/>
    <cellStyle name="Percent 4 5 7 4 2 2 2" xfId="26621"/>
    <cellStyle name="Percent 4 5 7 4 2 2 3" xfId="26622"/>
    <cellStyle name="Percent 4 5 7 4 2 3" xfId="26623"/>
    <cellStyle name="Percent 4 5 7 4 2 4" xfId="26624"/>
    <cellStyle name="Percent 4 5 7 4 3" xfId="26625"/>
    <cellStyle name="Percent 4 5 7 4 3 2" xfId="26626"/>
    <cellStyle name="Percent 4 5 7 4 3 2 2" xfId="26627"/>
    <cellStyle name="Percent 4 5 7 4 3 2 3" xfId="26628"/>
    <cellStyle name="Percent 4 5 7 4 3 3" xfId="26629"/>
    <cellStyle name="Percent 4 5 7 4 3 4" xfId="26630"/>
    <cellStyle name="Percent 4 5 7 4 4" xfId="26631"/>
    <cellStyle name="Percent 4 5 7 4 4 2" xfId="26632"/>
    <cellStyle name="Percent 4 5 7 4 4 2 2" xfId="26633"/>
    <cellStyle name="Percent 4 5 7 4 4 2 3" xfId="26634"/>
    <cellStyle name="Percent 4 5 7 4 4 3" xfId="26635"/>
    <cellStyle name="Percent 4 5 7 4 4 4" xfId="26636"/>
    <cellStyle name="Percent 4 5 7 4 5" xfId="26637"/>
    <cellStyle name="Percent 4 5 7 4 5 2" xfId="26638"/>
    <cellStyle name="Percent 4 5 7 4 5 3" xfId="26639"/>
    <cellStyle name="Percent 4 5 7 4 6" xfId="26640"/>
    <cellStyle name="Percent 4 5 7 4 7" xfId="26641"/>
    <cellStyle name="Percent 4 5 7 5" xfId="26642"/>
    <cellStyle name="Percent 4 5 7 5 2" xfId="26643"/>
    <cellStyle name="Percent 4 5 7 5 2 2" xfId="26644"/>
    <cellStyle name="Percent 4 5 7 5 2 2 2" xfId="26645"/>
    <cellStyle name="Percent 4 5 7 5 2 2 3" xfId="26646"/>
    <cellStyle name="Percent 4 5 7 5 2 3" xfId="26647"/>
    <cellStyle name="Percent 4 5 7 5 2 4" xfId="26648"/>
    <cellStyle name="Percent 4 5 7 5 3" xfId="26649"/>
    <cellStyle name="Percent 4 5 7 5 3 2" xfId="26650"/>
    <cellStyle name="Percent 4 5 7 5 3 2 2" xfId="26651"/>
    <cellStyle name="Percent 4 5 7 5 3 2 3" xfId="26652"/>
    <cellStyle name="Percent 4 5 7 5 3 3" xfId="26653"/>
    <cellStyle name="Percent 4 5 7 5 3 4" xfId="26654"/>
    <cellStyle name="Percent 4 5 7 5 4" xfId="26655"/>
    <cellStyle name="Percent 4 5 7 5 4 2" xfId="26656"/>
    <cellStyle name="Percent 4 5 7 5 4 3" xfId="26657"/>
    <cellStyle name="Percent 4 5 7 5 5" xfId="26658"/>
    <cellStyle name="Percent 4 5 7 5 6" xfId="26659"/>
    <cellStyle name="Percent 4 5 7 6" xfId="26660"/>
    <cellStyle name="Percent 4 5 7 6 2" xfId="26661"/>
    <cellStyle name="Percent 4 5 7 6 2 2" xfId="26662"/>
    <cellStyle name="Percent 4 5 7 6 2 3" xfId="26663"/>
    <cellStyle name="Percent 4 5 7 6 3" xfId="26664"/>
    <cellStyle name="Percent 4 5 7 6 4" xfId="26665"/>
    <cellStyle name="Percent 4 5 7 7" xfId="26666"/>
    <cellStyle name="Percent 4 5 7 7 2" xfId="26667"/>
    <cellStyle name="Percent 4 5 7 7 2 2" xfId="26668"/>
    <cellStyle name="Percent 4 5 7 7 2 3" xfId="26669"/>
    <cellStyle name="Percent 4 5 7 7 3" xfId="26670"/>
    <cellStyle name="Percent 4 5 7 7 4" xfId="26671"/>
    <cellStyle name="Percent 4 5 7 8" xfId="26672"/>
    <cellStyle name="Percent 4 5 7 8 2" xfId="26673"/>
    <cellStyle name="Percent 4 5 7 8 2 2" xfId="26674"/>
    <cellStyle name="Percent 4 5 7 8 2 3" xfId="26675"/>
    <cellStyle name="Percent 4 5 7 8 3" xfId="26676"/>
    <cellStyle name="Percent 4 5 7 8 4" xfId="26677"/>
    <cellStyle name="Percent 4 5 7 9" xfId="26678"/>
    <cellStyle name="Percent 4 5 7 9 2" xfId="26679"/>
    <cellStyle name="Percent 4 5 7 9 3" xfId="26680"/>
    <cellStyle name="Percent 4 5 8" xfId="26681"/>
    <cellStyle name="Percent 4 5 8 10" xfId="26682"/>
    <cellStyle name="Percent 4 5 8 10 2" xfId="26683"/>
    <cellStyle name="Percent 4 5 8 10 3" xfId="26684"/>
    <cellStyle name="Percent 4 5 8 11" xfId="26685"/>
    <cellStyle name="Percent 4 5 8 11 2" xfId="26686"/>
    <cellStyle name="Percent 4 5 8 11 3" xfId="26687"/>
    <cellStyle name="Percent 4 5 8 12" xfId="26688"/>
    <cellStyle name="Percent 4 5 8 2" xfId="26689"/>
    <cellStyle name="Percent 4 5 8 2 2" xfId="26690"/>
    <cellStyle name="Percent 4 5 8 2 2 2" xfId="26691"/>
    <cellStyle name="Percent 4 5 8 2 2 2 2" xfId="26692"/>
    <cellStyle name="Percent 4 5 8 2 2 2 3" xfId="26693"/>
    <cellStyle name="Percent 4 5 8 2 2 3" xfId="26694"/>
    <cellStyle name="Percent 4 5 8 2 2 4" xfId="26695"/>
    <cellStyle name="Percent 4 5 8 2 3" xfId="26696"/>
    <cellStyle name="Percent 4 5 8 2 3 2" xfId="26697"/>
    <cellStyle name="Percent 4 5 8 2 3 2 2" xfId="26698"/>
    <cellStyle name="Percent 4 5 8 2 3 2 3" xfId="26699"/>
    <cellStyle name="Percent 4 5 8 2 3 3" xfId="26700"/>
    <cellStyle name="Percent 4 5 8 2 3 4" xfId="26701"/>
    <cellStyle name="Percent 4 5 8 2 4" xfId="26702"/>
    <cellStyle name="Percent 4 5 8 2 4 2" xfId="26703"/>
    <cellStyle name="Percent 4 5 8 2 4 3" xfId="26704"/>
    <cellStyle name="Percent 4 5 8 2 5" xfId="26705"/>
    <cellStyle name="Percent 4 5 8 2 6" xfId="26706"/>
    <cellStyle name="Percent 4 5 8 3" xfId="26707"/>
    <cellStyle name="Percent 4 5 8 3 2" xfId="26708"/>
    <cellStyle name="Percent 4 5 8 3 2 2" xfId="26709"/>
    <cellStyle name="Percent 4 5 8 3 2 2 2" xfId="26710"/>
    <cellStyle name="Percent 4 5 8 3 2 2 3" xfId="26711"/>
    <cellStyle name="Percent 4 5 8 3 2 3" xfId="26712"/>
    <cellStyle name="Percent 4 5 8 3 2 4" xfId="26713"/>
    <cellStyle name="Percent 4 5 8 3 3" xfId="26714"/>
    <cellStyle name="Percent 4 5 8 3 3 2" xfId="26715"/>
    <cellStyle name="Percent 4 5 8 3 3 2 2" xfId="26716"/>
    <cellStyle name="Percent 4 5 8 3 3 2 3" xfId="26717"/>
    <cellStyle name="Percent 4 5 8 3 3 3" xfId="26718"/>
    <cellStyle name="Percent 4 5 8 3 3 4" xfId="26719"/>
    <cellStyle name="Percent 4 5 8 3 4" xfId="26720"/>
    <cellStyle name="Percent 4 5 8 3 4 2" xfId="26721"/>
    <cellStyle name="Percent 4 5 8 3 4 3" xfId="26722"/>
    <cellStyle name="Percent 4 5 8 3 5" xfId="26723"/>
    <cellStyle name="Percent 4 5 8 3 6" xfId="26724"/>
    <cellStyle name="Percent 4 5 8 4" xfId="26725"/>
    <cellStyle name="Percent 4 5 8 4 2" xfId="26726"/>
    <cellStyle name="Percent 4 5 8 4 2 2" xfId="26727"/>
    <cellStyle name="Percent 4 5 8 4 2 2 2" xfId="26728"/>
    <cellStyle name="Percent 4 5 8 4 2 2 3" xfId="26729"/>
    <cellStyle name="Percent 4 5 8 4 2 3" xfId="26730"/>
    <cellStyle name="Percent 4 5 8 4 2 4" xfId="26731"/>
    <cellStyle name="Percent 4 5 8 4 3" xfId="26732"/>
    <cellStyle name="Percent 4 5 8 4 3 2" xfId="26733"/>
    <cellStyle name="Percent 4 5 8 4 3 2 2" xfId="26734"/>
    <cellStyle name="Percent 4 5 8 4 3 2 3" xfId="26735"/>
    <cellStyle name="Percent 4 5 8 4 3 3" xfId="26736"/>
    <cellStyle name="Percent 4 5 8 4 3 4" xfId="26737"/>
    <cellStyle name="Percent 4 5 8 4 4" xfId="26738"/>
    <cellStyle name="Percent 4 5 8 4 4 2" xfId="26739"/>
    <cellStyle name="Percent 4 5 8 4 4 2 2" xfId="26740"/>
    <cellStyle name="Percent 4 5 8 4 4 2 3" xfId="26741"/>
    <cellStyle name="Percent 4 5 8 4 4 3" xfId="26742"/>
    <cellStyle name="Percent 4 5 8 4 4 4" xfId="26743"/>
    <cellStyle name="Percent 4 5 8 4 5" xfId="26744"/>
    <cellStyle name="Percent 4 5 8 4 5 2" xfId="26745"/>
    <cellStyle name="Percent 4 5 8 4 5 3" xfId="26746"/>
    <cellStyle name="Percent 4 5 8 4 6" xfId="26747"/>
    <cellStyle name="Percent 4 5 8 4 7" xfId="26748"/>
    <cellStyle name="Percent 4 5 8 5" xfId="26749"/>
    <cellStyle name="Percent 4 5 8 5 2" xfId="26750"/>
    <cellStyle name="Percent 4 5 8 5 2 2" xfId="26751"/>
    <cellStyle name="Percent 4 5 8 5 2 2 2" xfId="26752"/>
    <cellStyle name="Percent 4 5 8 5 2 2 3" xfId="26753"/>
    <cellStyle name="Percent 4 5 8 5 2 3" xfId="26754"/>
    <cellStyle name="Percent 4 5 8 5 2 4" xfId="26755"/>
    <cellStyle name="Percent 4 5 8 5 3" xfId="26756"/>
    <cellStyle name="Percent 4 5 8 5 3 2" xfId="26757"/>
    <cellStyle name="Percent 4 5 8 5 3 2 2" xfId="26758"/>
    <cellStyle name="Percent 4 5 8 5 3 2 3" xfId="26759"/>
    <cellStyle name="Percent 4 5 8 5 3 3" xfId="26760"/>
    <cellStyle name="Percent 4 5 8 5 3 4" xfId="26761"/>
    <cellStyle name="Percent 4 5 8 5 4" xfId="26762"/>
    <cellStyle name="Percent 4 5 8 5 4 2" xfId="26763"/>
    <cellStyle name="Percent 4 5 8 5 4 3" xfId="26764"/>
    <cellStyle name="Percent 4 5 8 5 5" xfId="26765"/>
    <cellStyle name="Percent 4 5 8 5 6" xfId="26766"/>
    <cellStyle name="Percent 4 5 8 6" xfId="26767"/>
    <cellStyle name="Percent 4 5 8 6 2" xfId="26768"/>
    <cellStyle name="Percent 4 5 8 6 2 2" xfId="26769"/>
    <cellStyle name="Percent 4 5 8 6 2 3" xfId="26770"/>
    <cellStyle name="Percent 4 5 8 6 3" xfId="26771"/>
    <cellStyle name="Percent 4 5 8 6 4" xfId="26772"/>
    <cellStyle name="Percent 4 5 8 7" xfId="26773"/>
    <cellStyle name="Percent 4 5 8 7 2" xfId="26774"/>
    <cellStyle name="Percent 4 5 8 7 2 2" xfId="26775"/>
    <cellStyle name="Percent 4 5 8 7 2 3" xfId="26776"/>
    <cellStyle name="Percent 4 5 8 7 3" xfId="26777"/>
    <cellStyle name="Percent 4 5 8 7 4" xfId="26778"/>
    <cellStyle name="Percent 4 5 8 8" xfId="26779"/>
    <cellStyle name="Percent 4 5 8 8 2" xfId="26780"/>
    <cellStyle name="Percent 4 5 8 8 2 2" xfId="26781"/>
    <cellStyle name="Percent 4 5 8 8 2 3" xfId="26782"/>
    <cellStyle name="Percent 4 5 8 8 3" xfId="26783"/>
    <cellStyle name="Percent 4 5 8 8 4" xfId="26784"/>
    <cellStyle name="Percent 4 5 8 9" xfId="26785"/>
    <cellStyle name="Percent 4 5 8 9 2" xfId="26786"/>
    <cellStyle name="Percent 4 5 8 9 3" xfId="26787"/>
    <cellStyle name="Percent 4 5 9" xfId="26788"/>
    <cellStyle name="Percent 4 5 9 2" xfId="26789"/>
    <cellStyle name="Percent 4 5 9 2 2" xfId="26790"/>
    <cellStyle name="Percent 4 5 9 2 2 2" xfId="26791"/>
    <cellStyle name="Percent 4 5 9 2 2 3" xfId="26792"/>
    <cellStyle name="Percent 4 5 9 2 3" xfId="26793"/>
    <cellStyle name="Percent 4 5 9 2 4" xfId="26794"/>
    <cellStyle name="Percent 4 5 9 3" xfId="26795"/>
    <cellStyle name="Percent 4 5 9 3 2" xfId="26796"/>
    <cellStyle name="Percent 4 5 9 3 2 2" xfId="26797"/>
    <cellStyle name="Percent 4 5 9 3 2 3" xfId="26798"/>
    <cellStyle name="Percent 4 5 9 3 3" xfId="26799"/>
    <cellStyle name="Percent 4 5 9 3 4" xfId="26800"/>
    <cellStyle name="Percent 4 5 9 4" xfId="26801"/>
    <cellStyle name="Percent 4 5 9 4 2" xfId="26802"/>
    <cellStyle name="Percent 4 5 9 4 3" xfId="26803"/>
    <cellStyle name="Percent 4 5 9 5" xfId="26804"/>
    <cellStyle name="Percent 4 5 9 5 2" xfId="26805"/>
    <cellStyle name="Percent 4 5 9 5 3" xfId="26806"/>
    <cellStyle name="Percent 4 5 9 6" xfId="26807"/>
    <cellStyle name="Percent 4 5 9 7" xfId="26808"/>
    <cellStyle name="Percent 4 5 9 8" xfId="26809"/>
    <cellStyle name="Percent 4 6" xfId="26810"/>
    <cellStyle name="Percent 4 6 10" xfId="26811"/>
    <cellStyle name="Percent 4 6 10 2" xfId="26812"/>
    <cellStyle name="Percent 4 6 10 2 2" xfId="26813"/>
    <cellStyle name="Percent 4 6 10 2 2 2" xfId="26814"/>
    <cellStyle name="Percent 4 6 10 2 2 3" xfId="26815"/>
    <cellStyle name="Percent 4 6 10 2 3" xfId="26816"/>
    <cellStyle name="Percent 4 6 10 2 4" xfId="26817"/>
    <cellStyle name="Percent 4 6 10 3" xfId="26818"/>
    <cellStyle name="Percent 4 6 10 3 2" xfId="26819"/>
    <cellStyle name="Percent 4 6 10 3 2 2" xfId="26820"/>
    <cellStyle name="Percent 4 6 10 3 2 3" xfId="26821"/>
    <cellStyle name="Percent 4 6 10 3 3" xfId="26822"/>
    <cellStyle name="Percent 4 6 10 3 4" xfId="26823"/>
    <cellStyle name="Percent 4 6 10 4" xfId="26824"/>
    <cellStyle name="Percent 4 6 10 4 2" xfId="26825"/>
    <cellStyle name="Percent 4 6 10 4 3" xfId="26826"/>
    <cellStyle name="Percent 4 6 10 5" xfId="26827"/>
    <cellStyle name="Percent 4 6 10 6" xfId="26828"/>
    <cellStyle name="Percent 4 6 11" xfId="26829"/>
    <cellStyle name="Percent 4 6 11 2" xfId="26830"/>
    <cellStyle name="Percent 4 6 11 2 2" xfId="26831"/>
    <cellStyle name="Percent 4 6 11 2 2 2" xfId="26832"/>
    <cellStyle name="Percent 4 6 11 2 2 3" xfId="26833"/>
    <cellStyle name="Percent 4 6 11 2 3" xfId="26834"/>
    <cellStyle name="Percent 4 6 11 2 4" xfId="26835"/>
    <cellStyle name="Percent 4 6 11 3" xfId="26836"/>
    <cellStyle name="Percent 4 6 11 3 2" xfId="26837"/>
    <cellStyle name="Percent 4 6 11 3 2 2" xfId="26838"/>
    <cellStyle name="Percent 4 6 11 3 2 3" xfId="26839"/>
    <cellStyle name="Percent 4 6 11 3 3" xfId="26840"/>
    <cellStyle name="Percent 4 6 11 3 4" xfId="26841"/>
    <cellStyle name="Percent 4 6 11 4" xfId="26842"/>
    <cellStyle name="Percent 4 6 11 4 2" xfId="26843"/>
    <cellStyle name="Percent 4 6 11 4 3" xfId="26844"/>
    <cellStyle name="Percent 4 6 11 5" xfId="26845"/>
    <cellStyle name="Percent 4 6 11 6" xfId="26846"/>
    <cellStyle name="Percent 4 6 12" xfId="26847"/>
    <cellStyle name="Percent 4 6 12 2" xfId="26848"/>
    <cellStyle name="Percent 4 6 12 2 2" xfId="26849"/>
    <cellStyle name="Percent 4 6 12 2 2 2" xfId="26850"/>
    <cellStyle name="Percent 4 6 12 2 2 3" xfId="26851"/>
    <cellStyle name="Percent 4 6 12 2 3" xfId="26852"/>
    <cellStyle name="Percent 4 6 12 2 4" xfId="26853"/>
    <cellStyle name="Percent 4 6 12 3" xfId="26854"/>
    <cellStyle name="Percent 4 6 12 3 2" xfId="26855"/>
    <cellStyle name="Percent 4 6 12 3 2 2" xfId="26856"/>
    <cellStyle name="Percent 4 6 12 3 2 3" xfId="26857"/>
    <cellStyle name="Percent 4 6 12 3 3" xfId="26858"/>
    <cellStyle name="Percent 4 6 12 3 4" xfId="26859"/>
    <cellStyle name="Percent 4 6 12 4" xfId="26860"/>
    <cellStyle name="Percent 4 6 12 4 2" xfId="26861"/>
    <cellStyle name="Percent 4 6 12 4 2 2" xfId="26862"/>
    <cellStyle name="Percent 4 6 12 4 2 3" xfId="26863"/>
    <cellStyle name="Percent 4 6 12 4 3" xfId="26864"/>
    <cellStyle name="Percent 4 6 12 4 4" xfId="26865"/>
    <cellStyle name="Percent 4 6 12 5" xfId="26866"/>
    <cellStyle name="Percent 4 6 12 5 2" xfId="26867"/>
    <cellStyle name="Percent 4 6 12 5 3" xfId="26868"/>
    <cellStyle name="Percent 4 6 12 6" xfId="26869"/>
    <cellStyle name="Percent 4 6 12 7" xfId="26870"/>
    <cellStyle name="Percent 4 6 13" xfId="26871"/>
    <cellStyle name="Percent 4 6 13 2" xfId="26872"/>
    <cellStyle name="Percent 4 6 13 2 2" xfId="26873"/>
    <cellStyle name="Percent 4 6 13 2 2 2" xfId="26874"/>
    <cellStyle name="Percent 4 6 13 2 2 3" xfId="26875"/>
    <cellStyle name="Percent 4 6 13 2 3" xfId="26876"/>
    <cellStyle name="Percent 4 6 13 2 4" xfId="26877"/>
    <cellStyle name="Percent 4 6 13 3" xfId="26878"/>
    <cellStyle name="Percent 4 6 13 3 2" xfId="26879"/>
    <cellStyle name="Percent 4 6 13 3 2 2" xfId="26880"/>
    <cellStyle name="Percent 4 6 13 3 2 3" xfId="26881"/>
    <cellStyle name="Percent 4 6 13 3 3" xfId="26882"/>
    <cellStyle name="Percent 4 6 13 3 4" xfId="26883"/>
    <cellStyle name="Percent 4 6 13 4" xfId="26884"/>
    <cellStyle name="Percent 4 6 13 4 2" xfId="26885"/>
    <cellStyle name="Percent 4 6 13 4 3" xfId="26886"/>
    <cellStyle name="Percent 4 6 13 5" xfId="26887"/>
    <cellStyle name="Percent 4 6 13 6" xfId="26888"/>
    <cellStyle name="Percent 4 6 14" xfId="26889"/>
    <cellStyle name="Percent 4 6 14 2" xfId="26890"/>
    <cellStyle name="Percent 4 6 14 2 2" xfId="26891"/>
    <cellStyle name="Percent 4 6 14 2 3" xfId="26892"/>
    <cellStyle name="Percent 4 6 14 3" xfId="26893"/>
    <cellStyle name="Percent 4 6 14 4" xfId="26894"/>
    <cellStyle name="Percent 4 6 15" xfId="26895"/>
    <cellStyle name="Percent 4 6 15 2" xfId="26896"/>
    <cellStyle name="Percent 4 6 15 2 2" xfId="26897"/>
    <cellStyle name="Percent 4 6 15 2 3" xfId="26898"/>
    <cellStyle name="Percent 4 6 15 3" xfId="26899"/>
    <cellStyle name="Percent 4 6 15 4" xfId="26900"/>
    <cellStyle name="Percent 4 6 16" xfId="26901"/>
    <cellStyle name="Percent 4 6 16 2" xfId="26902"/>
    <cellStyle name="Percent 4 6 16 2 2" xfId="26903"/>
    <cellStyle name="Percent 4 6 16 2 3" xfId="26904"/>
    <cellStyle name="Percent 4 6 16 3" xfId="26905"/>
    <cellStyle name="Percent 4 6 16 4" xfId="26906"/>
    <cellStyle name="Percent 4 6 17" xfId="26907"/>
    <cellStyle name="Percent 4 6 17 2" xfId="26908"/>
    <cellStyle name="Percent 4 6 17 3" xfId="26909"/>
    <cellStyle name="Percent 4 6 18" xfId="26910"/>
    <cellStyle name="Percent 4 6 18 2" xfId="26911"/>
    <cellStyle name="Percent 4 6 18 3" xfId="26912"/>
    <cellStyle name="Percent 4 6 19" xfId="26913"/>
    <cellStyle name="Percent 4 6 19 2" xfId="26914"/>
    <cellStyle name="Percent 4 6 19 3" xfId="26915"/>
    <cellStyle name="Percent 4 6 2" xfId="26916"/>
    <cellStyle name="Percent 4 6 2 10" xfId="26917"/>
    <cellStyle name="Percent 4 6 2 10 2" xfId="26918"/>
    <cellStyle name="Percent 4 6 2 10 3" xfId="26919"/>
    <cellStyle name="Percent 4 6 2 11" xfId="26920"/>
    <cellStyle name="Percent 4 6 2 11 2" xfId="26921"/>
    <cellStyle name="Percent 4 6 2 11 3" xfId="26922"/>
    <cellStyle name="Percent 4 6 2 12" xfId="26923"/>
    <cellStyle name="Percent 4 6 2 2" xfId="26924"/>
    <cellStyle name="Percent 4 6 2 2 2" xfId="26925"/>
    <cellStyle name="Percent 4 6 2 2 2 2" xfId="26926"/>
    <cellStyle name="Percent 4 6 2 2 2 2 2" xfId="26927"/>
    <cellStyle name="Percent 4 6 2 2 2 2 3" xfId="26928"/>
    <cellStyle name="Percent 4 6 2 2 2 3" xfId="26929"/>
    <cellStyle name="Percent 4 6 2 2 2 4" xfId="26930"/>
    <cellStyle name="Percent 4 6 2 2 3" xfId="26931"/>
    <cellStyle name="Percent 4 6 2 2 3 2" xfId="26932"/>
    <cellStyle name="Percent 4 6 2 2 3 2 2" xfId="26933"/>
    <cellStyle name="Percent 4 6 2 2 3 2 3" xfId="26934"/>
    <cellStyle name="Percent 4 6 2 2 3 3" xfId="26935"/>
    <cellStyle name="Percent 4 6 2 2 3 4" xfId="26936"/>
    <cellStyle name="Percent 4 6 2 2 4" xfId="26937"/>
    <cellStyle name="Percent 4 6 2 2 4 2" xfId="26938"/>
    <cellStyle name="Percent 4 6 2 2 4 3" xfId="26939"/>
    <cellStyle name="Percent 4 6 2 2 5" xfId="26940"/>
    <cellStyle name="Percent 4 6 2 2 6" xfId="26941"/>
    <cellStyle name="Percent 4 6 2 3" xfId="26942"/>
    <cellStyle name="Percent 4 6 2 3 2" xfId="26943"/>
    <cellStyle name="Percent 4 6 2 3 2 2" xfId="26944"/>
    <cellStyle name="Percent 4 6 2 3 2 2 2" xfId="26945"/>
    <cellStyle name="Percent 4 6 2 3 2 2 3" xfId="26946"/>
    <cellStyle name="Percent 4 6 2 3 2 3" xfId="26947"/>
    <cellStyle name="Percent 4 6 2 3 2 4" xfId="26948"/>
    <cellStyle name="Percent 4 6 2 3 3" xfId="26949"/>
    <cellStyle name="Percent 4 6 2 3 3 2" xfId="26950"/>
    <cellStyle name="Percent 4 6 2 3 3 2 2" xfId="26951"/>
    <cellStyle name="Percent 4 6 2 3 3 2 3" xfId="26952"/>
    <cellStyle name="Percent 4 6 2 3 3 3" xfId="26953"/>
    <cellStyle name="Percent 4 6 2 3 3 4" xfId="26954"/>
    <cellStyle name="Percent 4 6 2 3 4" xfId="26955"/>
    <cellStyle name="Percent 4 6 2 3 4 2" xfId="26956"/>
    <cellStyle name="Percent 4 6 2 3 4 3" xfId="26957"/>
    <cellStyle name="Percent 4 6 2 3 5" xfId="26958"/>
    <cellStyle name="Percent 4 6 2 3 6" xfId="26959"/>
    <cellStyle name="Percent 4 6 2 4" xfId="26960"/>
    <cellStyle name="Percent 4 6 2 4 2" xfId="26961"/>
    <cellStyle name="Percent 4 6 2 4 2 2" xfId="26962"/>
    <cellStyle name="Percent 4 6 2 4 2 2 2" xfId="26963"/>
    <cellStyle name="Percent 4 6 2 4 2 2 3" xfId="26964"/>
    <cellStyle name="Percent 4 6 2 4 2 3" xfId="26965"/>
    <cellStyle name="Percent 4 6 2 4 2 4" xfId="26966"/>
    <cellStyle name="Percent 4 6 2 4 3" xfId="26967"/>
    <cellStyle name="Percent 4 6 2 4 3 2" xfId="26968"/>
    <cellStyle name="Percent 4 6 2 4 3 2 2" xfId="26969"/>
    <cellStyle name="Percent 4 6 2 4 3 2 3" xfId="26970"/>
    <cellStyle name="Percent 4 6 2 4 3 3" xfId="26971"/>
    <cellStyle name="Percent 4 6 2 4 3 4" xfId="26972"/>
    <cellStyle name="Percent 4 6 2 4 4" xfId="26973"/>
    <cellStyle name="Percent 4 6 2 4 4 2" xfId="26974"/>
    <cellStyle name="Percent 4 6 2 4 4 2 2" xfId="26975"/>
    <cellStyle name="Percent 4 6 2 4 4 2 3" xfId="26976"/>
    <cellStyle name="Percent 4 6 2 4 4 3" xfId="26977"/>
    <cellStyle name="Percent 4 6 2 4 4 4" xfId="26978"/>
    <cellStyle name="Percent 4 6 2 4 5" xfId="26979"/>
    <cellStyle name="Percent 4 6 2 4 5 2" xfId="26980"/>
    <cellStyle name="Percent 4 6 2 4 5 3" xfId="26981"/>
    <cellStyle name="Percent 4 6 2 4 6" xfId="26982"/>
    <cellStyle name="Percent 4 6 2 4 7" xfId="26983"/>
    <cellStyle name="Percent 4 6 2 5" xfId="26984"/>
    <cellStyle name="Percent 4 6 2 5 2" xfId="26985"/>
    <cellStyle name="Percent 4 6 2 5 2 2" xfId="26986"/>
    <cellStyle name="Percent 4 6 2 5 2 2 2" xfId="26987"/>
    <cellStyle name="Percent 4 6 2 5 2 2 3" xfId="26988"/>
    <cellStyle name="Percent 4 6 2 5 2 3" xfId="26989"/>
    <cellStyle name="Percent 4 6 2 5 2 4" xfId="26990"/>
    <cellStyle name="Percent 4 6 2 5 3" xfId="26991"/>
    <cellStyle name="Percent 4 6 2 5 3 2" xfId="26992"/>
    <cellStyle name="Percent 4 6 2 5 3 2 2" xfId="26993"/>
    <cellStyle name="Percent 4 6 2 5 3 2 3" xfId="26994"/>
    <cellStyle name="Percent 4 6 2 5 3 3" xfId="26995"/>
    <cellStyle name="Percent 4 6 2 5 3 4" xfId="26996"/>
    <cellStyle name="Percent 4 6 2 5 4" xfId="26997"/>
    <cellStyle name="Percent 4 6 2 5 4 2" xfId="26998"/>
    <cellStyle name="Percent 4 6 2 5 4 3" xfId="26999"/>
    <cellStyle name="Percent 4 6 2 5 5" xfId="27000"/>
    <cellStyle name="Percent 4 6 2 5 6" xfId="27001"/>
    <cellStyle name="Percent 4 6 2 6" xfId="27002"/>
    <cellStyle name="Percent 4 6 2 6 2" xfId="27003"/>
    <cellStyle name="Percent 4 6 2 6 2 2" xfId="27004"/>
    <cellStyle name="Percent 4 6 2 6 2 3" xfId="27005"/>
    <cellStyle name="Percent 4 6 2 6 3" xfId="27006"/>
    <cellStyle name="Percent 4 6 2 6 4" xfId="27007"/>
    <cellStyle name="Percent 4 6 2 7" xfId="27008"/>
    <cellStyle name="Percent 4 6 2 7 2" xfId="27009"/>
    <cellStyle name="Percent 4 6 2 7 2 2" xfId="27010"/>
    <cellStyle name="Percent 4 6 2 7 2 3" xfId="27011"/>
    <cellStyle name="Percent 4 6 2 7 3" xfId="27012"/>
    <cellStyle name="Percent 4 6 2 7 4" xfId="27013"/>
    <cellStyle name="Percent 4 6 2 8" xfId="27014"/>
    <cellStyle name="Percent 4 6 2 8 2" xfId="27015"/>
    <cellStyle name="Percent 4 6 2 8 2 2" xfId="27016"/>
    <cellStyle name="Percent 4 6 2 8 2 3" xfId="27017"/>
    <cellStyle name="Percent 4 6 2 8 3" xfId="27018"/>
    <cellStyle name="Percent 4 6 2 8 4" xfId="27019"/>
    <cellStyle name="Percent 4 6 2 9" xfId="27020"/>
    <cellStyle name="Percent 4 6 2 9 2" xfId="27021"/>
    <cellStyle name="Percent 4 6 2 9 3" xfId="27022"/>
    <cellStyle name="Percent 4 6 20" xfId="27023"/>
    <cellStyle name="Percent 4 6 3" xfId="27024"/>
    <cellStyle name="Percent 4 6 3 10" xfId="27025"/>
    <cellStyle name="Percent 4 6 3 10 2" xfId="27026"/>
    <cellStyle name="Percent 4 6 3 10 3" xfId="27027"/>
    <cellStyle name="Percent 4 6 3 11" xfId="27028"/>
    <cellStyle name="Percent 4 6 3 11 2" xfId="27029"/>
    <cellStyle name="Percent 4 6 3 11 3" xfId="27030"/>
    <cellStyle name="Percent 4 6 3 12" xfId="27031"/>
    <cellStyle name="Percent 4 6 3 2" xfId="27032"/>
    <cellStyle name="Percent 4 6 3 2 2" xfId="27033"/>
    <cellStyle name="Percent 4 6 3 2 2 2" xfId="27034"/>
    <cellStyle name="Percent 4 6 3 2 2 2 2" xfId="27035"/>
    <cellStyle name="Percent 4 6 3 2 2 2 3" xfId="27036"/>
    <cellStyle name="Percent 4 6 3 2 2 3" xfId="27037"/>
    <cellStyle name="Percent 4 6 3 2 2 4" xfId="27038"/>
    <cellStyle name="Percent 4 6 3 2 3" xfId="27039"/>
    <cellStyle name="Percent 4 6 3 2 3 2" xfId="27040"/>
    <cellStyle name="Percent 4 6 3 2 3 2 2" xfId="27041"/>
    <cellStyle name="Percent 4 6 3 2 3 2 3" xfId="27042"/>
    <cellStyle name="Percent 4 6 3 2 3 3" xfId="27043"/>
    <cellStyle name="Percent 4 6 3 2 3 4" xfId="27044"/>
    <cellStyle name="Percent 4 6 3 2 4" xfId="27045"/>
    <cellStyle name="Percent 4 6 3 2 4 2" xfId="27046"/>
    <cellStyle name="Percent 4 6 3 2 4 3" xfId="27047"/>
    <cellStyle name="Percent 4 6 3 2 5" xfId="27048"/>
    <cellStyle name="Percent 4 6 3 2 6" xfId="27049"/>
    <cellStyle name="Percent 4 6 3 3" xfId="27050"/>
    <cellStyle name="Percent 4 6 3 3 2" xfId="27051"/>
    <cellStyle name="Percent 4 6 3 3 2 2" xfId="27052"/>
    <cellStyle name="Percent 4 6 3 3 2 2 2" xfId="27053"/>
    <cellStyle name="Percent 4 6 3 3 2 2 3" xfId="27054"/>
    <cellStyle name="Percent 4 6 3 3 2 3" xfId="27055"/>
    <cellStyle name="Percent 4 6 3 3 2 4" xfId="27056"/>
    <cellStyle name="Percent 4 6 3 3 3" xfId="27057"/>
    <cellStyle name="Percent 4 6 3 3 3 2" xfId="27058"/>
    <cellStyle name="Percent 4 6 3 3 3 2 2" xfId="27059"/>
    <cellStyle name="Percent 4 6 3 3 3 2 3" xfId="27060"/>
    <cellStyle name="Percent 4 6 3 3 3 3" xfId="27061"/>
    <cellStyle name="Percent 4 6 3 3 3 4" xfId="27062"/>
    <cellStyle name="Percent 4 6 3 3 4" xfId="27063"/>
    <cellStyle name="Percent 4 6 3 3 4 2" xfId="27064"/>
    <cellStyle name="Percent 4 6 3 3 4 3" xfId="27065"/>
    <cellStyle name="Percent 4 6 3 3 5" xfId="27066"/>
    <cellStyle name="Percent 4 6 3 3 6" xfId="27067"/>
    <cellStyle name="Percent 4 6 3 4" xfId="27068"/>
    <cellStyle name="Percent 4 6 3 4 2" xfId="27069"/>
    <cellStyle name="Percent 4 6 3 4 2 2" xfId="27070"/>
    <cellStyle name="Percent 4 6 3 4 2 2 2" xfId="27071"/>
    <cellStyle name="Percent 4 6 3 4 2 2 3" xfId="27072"/>
    <cellStyle name="Percent 4 6 3 4 2 3" xfId="27073"/>
    <cellStyle name="Percent 4 6 3 4 2 4" xfId="27074"/>
    <cellStyle name="Percent 4 6 3 4 3" xfId="27075"/>
    <cellStyle name="Percent 4 6 3 4 3 2" xfId="27076"/>
    <cellStyle name="Percent 4 6 3 4 3 2 2" xfId="27077"/>
    <cellStyle name="Percent 4 6 3 4 3 2 3" xfId="27078"/>
    <cellStyle name="Percent 4 6 3 4 3 3" xfId="27079"/>
    <cellStyle name="Percent 4 6 3 4 3 4" xfId="27080"/>
    <cellStyle name="Percent 4 6 3 4 4" xfId="27081"/>
    <cellStyle name="Percent 4 6 3 4 4 2" xfId="27082"/>
    <cellStyle name="Percent 4 6 3 4 4 2 2" xfId="27083"/>
    <cellStyle name="Percent 4 6 3 4 4 2 3" xfId="27084"/>
    <cellStyle name="Percent 4 6 3 4 4 3" xfId="27085"/>
    <cellStyle name="Percent 4 6 3 4 4 4" xfId="27086"/>
    <cellStyle name="Percent 4 6 3 4 5" xfId="27087"/>
    <cellStyle name="Percent 4 6 3 4 5 2" xfId="27088"/>
    <cellStyle name="Percent 4 6 3 4 5 3" xfId="27089"/>
    <cellStyle name="Percent 4 6 3 4 6" xfId="27090"/>
    <cellStyle name="Percent 4 6 3 4 7" xfId="27091"/>
    <cellStyle name="Percent 4 6 3 5" xfId="27092"/>
    <cellStyle name="Percent 4 6 3 5 2" xfId="27093"/>
    <cellStyle name="Percent 4 6 3 5 2 2" xfId="27094"/>
    <cellStyle name="Percent 4 6 3 5 2 2 2" xfId="27095"/>
    <cellStyle name="Percent 4 6 3 5 2 2 3" xfId="27096"/>
    <cellStyle name="Percent 4 6 3 5 2 3" xfId="27097"/>
    <cellStyle name="Percent 4 6 3 5 2 4" xfId="27098"/>
    <cellStyle name="Percent 4 6 3 5 3" xfId="27099"/>
    <cellStyle name="Percent 4 6 3 5 3 2" xfId="27100"/>
    <cellStyle name="Percent 4 6 3 5 3 2 2" xfId="27101"/>
    <cellStyle name="Percent 4 6 3 5 3 2 3" xfId="27102"/>
    <cellStyle name="Percent 4 6 3 5 3 3" xfId="27103"/>
    <cellStyle name="Percent 4 6 3 5 3 4" xfId="27104"/>
    <cellStyle name="Percent 4 6 3 5 4" xfId="27105"/>
    <cellStyle name="Percent 4 6 3 5 4 2" xfId="27106"/>
    <cellStyle name="Percent 4 6 3 5 4 3" xfId="27107"/>
    <cellStyle name="Percent 4 6 3 5 5" xfId="27108"/>
    <cellStyle name="Percent 4 6 3 5 6" xfId="27109"/>
    <cellStyle name="Percent 4 6 3 6" xfId="27110"/>
    <cellStyle name="Percent 4 6 3 6 2" xfId="27111"/>
    <cellStyle name="Percent 4 6 3 6 2 2" xfId="27112"/>
    <cellStyle name="Percent 4 6 3 6 2 3" xfId="27113"/>
    <cellStyle name="Percent 4 6 3 6 3" xfId="27114"/>
    <cellStyle name="Percent 4 6 3 6 4" xfId="27115"/>
    <cellStyle name="Percent 4 6 3 7" xfId="27116"/>
    <cellStyle name="Percent 4 6 3 7 2" xfId="27117"/>
    <cellStyle name="Percent 4 6 3 7 2 2" xfId="27118"/>
    <cellStyle name="Percent 4 6 3 7 2 3" xfId="27119"/>
    <cellStyle name="Percent 4 6 3 7 3" xfId="27120"/>
    <cellStyle name="Percent 4 6 3 7 4" xfId="27121"/>
    <cellStyle name="Percent 4 6 3 8" xfId="27122"/>
    <cellStyle name="Percent 4 6 3 8 2" xfId="27123"/>
    <cellStyle name="Percent 4 6 3 8 2 2" xfId="27124"/>
    <cellStyle name="Percent 4 6 3 8 2 3" xfId="27125"/>
    <cellStyle name="Percent 4 6 3 8 3" xfId="27126"/>
    <cellStyle name="Percent 4 6 3 8 4" xfId="27127"/>
    <cellStyle name="Percent 4 6 3 9" xfId="27128"/>
    <cellStyle name="Percent 4 6 3 9 2" xfId="27129"/>
    <cellStyle name="Percent 4 6 3 9 3" xfId="27130"/>
    <cellStyle name="Percent 4 6 4" xfId="27131"/>
    <cellStyle name="Percent 4 6 4 10" xfId="27132"/>
    <cellStyle name="Percent 4 6 4 10 2" xfId="27133"/>
    <cellStyle name="Percent 4 6 4 10 3" xfId="27134"/>
    <cellStyle name="Percent 4 6 4 11" xfId="27135"/>
    <cellStyle name="Percent 4 6 4 11 2" xfId="27136"/>
    <cellStyle name="Percent 4 6 4 11 3" xfId="27137"/>
    <cellStyle name="Percent 4 6 4 12" xfId="27138"/>
    <cellStyle name="Percent 4 6 4 2" xfId="27139"/>
    <cellStyle name="Percent 4 6 4 2 2" xfId="27140"/>
    <cellStyle name="Percent 4 6 4 2 2 2" xfId="27141"/>
    <cellStyle name="Percent 4 6 4 2 2 2 2" xfId="27142"/>
    <cellStyle name="Percent 4 6 4 2 2 2 3" xfId="27143"/>
    <cellStyle name="Percent 4 6 4 2 2 3" xfId="27144"/>
    <cellStyle name="Percent 4 6 4 2 2 4" xfId="27145"/>
    <cellStyle name="Percent 4 6 4 2 3" xfId="27146"/>
    <cellStyle name="Percent 4 6 4 2 3 2" xfId="27147"/>
    <cellStyle name="Percent 4 6 4 2 3 2 2" xfId="27148"/>
    <cellStyle name="Percent 4 6 4 2 3 2 3" xfId="27149"/>
    <cellStyle name="Percent 4 6 4 2 3 3" xfId="27150"/>
    <cellStyle name="Percent 4 6 4 2 3 4" xfId="27151"/>
    <cellStyle name="Percent 4 6 4 2 4" xfId="27152"/>
    <cellStyle name="Percent 4 6 4 2 4 2" xfId="27153"/>
    <cellStyle name="Percent 4 6 4 2 4 3" xfId="27154"/>
    <cellStyle name="Percent 4 6 4 2 5" xfId="27155"/>
    <cellStyle name="Percent 4 6 4 2 6" xfId="27156"/>
    <cellStyle name="Percent 4 6 4 3" xfId="27157"/>
    <cellStyle name="Percent 4 6 4 3 2" xfId="27158"/>
    <cellStyle name="Percent 4 6 4 3 2 2" xfId="27159"/>
    <cellStyle name="Percent 4 6 4 3 2 2 2" xfId="27160"/>
    <cellStyle name="Percent 4 6 4 3 2 2 3" xfId="27161"/>
    <cellStyle name="Percent 4 6 4 3 2 3" xfId="27162"/>
    <cellStyle name="Percent 4 6 4 3 2 4" xfId="27163"/>
    <cellStyle name="Percent 4 6 4 3 3" xfId="27164"/>
    <cellStyle name="Percent 4 6 4 3 3 2" xfId="27165"/>
    <cellStyle name="Percent 4 6 4 3 3 2 2" xfId="27166"/>
    <cellStyle name="Percent 4 6 4 3 3 2 3" xfId="27167"/>
    <cellStyle name="Percent 4 6 4 3 3 3" xfId="27168"/>
    <cellStyle name="Percent 4 6 4 3 3 4" xfId="27169"/>
    <cellStyle name="Percent 4 6 4 3 4" xfId="27170"/>
    <cellStyle name="Percent 4 6 4 3 4 2" xfId="27171"/>
    <cellStyle name="Percent 4 6 4 3 4 3" xfId="27172"/>
    <cellStyle name="Percent 4 6 4 3 5" xfId="27173"/>
    <cellStyle name="Percent 4 6 4 3 6" xfId="27174"/>
    <cellStyle name="Percent 4 6 4 4" xfId="27175"/>
    <cellStyle name="Percent 4 6 4 4 2" xfId="27176"/>
    <cellStyle name="Percent 4 6 4 4 2 2" xfId="27177"/>
    <cellStyle name="Percent 4 6 4 4 2 2 2" xfId="27178"/>
    <cellStyle name="Percent 4 6 4 4 2 2 3" xfId="27179"/>
    <cellStyle name="Percent 4 6 4 4 2 3" xfId="27180"/>
    <cellStyle name="Percent 4 6 4 4 2 4" xfId="27181"/>
    <cellStyle name="Percent 4 6 4 4 3" xfId="27182"/>
    <cellStyle name="Percent 4 6 4 4 3 2" xfId="27183"/>
    <cellStyle name="Percent 4 6 4 4 3 2 2" xfId="27184"/>
    <cellStyle name="Percent 4 6 4 4 3 2 3" xfId="27185"/>
    <cellStyle name="Percent 4 6 4 4 3 3" xfId="27186"/>
    <cellStyle name="Percent 4 6 4 4 3 4" xfId="27187"/>
    <cellStyle name="Percent 4 6 4 4 4" xfId="27188"/>
    <cellStyle name="Percent 4 6 4 4 4 2" xfId="27189"/>
    <cellStyle name="Percent 4 6 4 4 4 2 2" xfId="27190"/>
    <cellStyle name="Percent 4 6 4 4 4 2 3" xfId="27191"/>
    <cellStyle name="Percent 4 6 4 4 4 3" xfId="27192"/>
    <cellStyle name="Percent 4 6 4 4 4 4" xfId="27193"/>
    <cellStyle name="Percent 4 6 4 4 5" xfId="27194"/>
    <cellStyle name="Percent 4 6 4 4 5 2" xfId="27195"/>
    <cellStyle name="Percent 4 6 4 4 5 3" xfId="27196"/>
    <cellStyle name="Percent 4 6 4 4 6" xfId="27197"/>
    <cellStyle name="Percent 4 6 4 4 7" xfId="27198"/>
    <cellStyle name="Percent 4 6 4 5" xfId="27199"/>
    <cellStyle name="Percent 4 6 4 5 2" xfId="27200"/>
    <cellStyle name="Percent 4 6 4 5 2 2" xfId="27201"/>
    <cellStyle name="Percent 4 6 4 5 2 2 2" xfId="27202"/>
    <cellStyle name="Percent 4 6 4 5 2 2 3" xfId="27203"/>
    <cellStyle name="Percent 4 6 4 5 2 3" xfId="27204"/>
    <cellStyle name="Percent 4 6 4 5 2 4" xfId="27205"/>
    <cellStyle name="Percent 4 6 4 5 3" xfId="27206"/>
    <cellStyle name="Percent 4 6 4 5 3 2" xfId="27207"/>
    <cellStyle name="Percent 4 6 4 5 3 2 2" xfId="27208"/>
    <cellStyle name="Percent 4 6 4 5 3 2 3" xfId="27209"/>
    <cellStyle name="Percent 4 6 4 5 3 3" xfId="27210"/>
    <cellStyle name="Percent 4 6 4 5 3 4" xfId="27211"/>
    <cellStyle name="Percent 4 6 4 5 4" xfId="27212"/>
    <cellStyle name="Percent 4 6 4 5 4 2" xfId="27213"/>
    <cellStyle name="Percent 4 6 4 5 4 3" xfId="27214"/>
    <cellStyle name="Percent 4 6 4 5 5" xfId="27215"/>
    <cellStyle name="Percent 4 6 4 5 6" xfId="27216"/>
    <cellStyle name="Percent 4 6 4 6" xfId="27217"/>
    <cellStyle name="Percent 4 6 4 6 2" xfId="27218"/>
    <cellStyle name="Percent 4 6 4 6 2 2" xfId="27219"/>
    <cellStyle name="Percent 4 6 4 6 2 3" xfId="27220"/>
    <cellStyle name="Percent 4 6 4 6 3" xfId="27221"/>
    <cellStyle name="Percent 4 6 4 6 4" xfId="27222"/>
    <cellStyle name="Percent 4 6 4 7" xfId="27223"/>
    <cellStyle name="Percent 4 6 4 7 2" xfId="27224"/>
    <cellStyle name="Percent 4 6 4 7 2 2" xfId="27225"/>
    <cellStyle name="Percent 4 6 4 7 2 3" xfId="27226"/>
    <cellStyle name="Percent 4 6 4 7 3" xfId="27227"/>
    <cellStyle name="Percent 4 6 4 7 4" xfId="27228"/>
    <cellStyle name="Percent 4 6 4 8" xfId="27229"/>
    <cellStyle name="Percent 4 6 4 8 2" xfId="27230"/>
    <cellStyle name="Percent 4 6 4 8 2 2" xfId="27231"/>
    <cellStyle name="Percent 4 6 4 8 2 3" xfId="27232"/>
    <cellStyle name="Percent 4 6 4 8 3" xfId="27233"/>
    <cellStyle name="Percent 4 6 4 8 4" xfId="27234"/>
    <cellStyle name="Percent 4 6 4 9" xfId="27235"/>
    <cellStyle name="Percent 4 6 4 9 2" xfId="27236"/>
    <cellStyle name="Percent 4 6 4 9 3" xfId="27237"/>
    <cellStyle name="Percent 4 6 5" xfId="27238"/>
    <cellStyle name="Percent 4 6 5 10" xfId="27239"/>
    <cellStyle name="Percent 4 6 5 10 2" xfId="27240"/>
    <cellStyle name="Percent 4 6 5 10 3" xfId="27241"/>
    <cellStyle name="Percent 4 6 5 11" xfId="27242"/>
    <cellStyle name="Percent 4 6 5 11 2" xfId="27243"/>
    <cellStyle name="Percent 4 6 5 11 3" xfId="27244"/>
    <cellStyle name="Percent 4 6 5 12" xfId="27245"/>
    <cellStyle name="Percent 4 6 5 2" xfId="27246"/>
    <cellStyle name="Percent 4 6 5 2 2" xfId="27247"/>
    <cellStyle name="Percent 4 6 5 2 2 2" xfId="27248"/>
    <cellStyle name="Percent 4 6 5 2 2 2 2" xfId="27249"/>
    <cellStyle name="Percent 4 6 5 2 2 2 3" xfId="27250"/>
    <cellStyle name="Percent 4 6 5 2 2 3" xfId="27251"/>
    <cellStyle name="Percent 4 6 5 2 2 4" xfId="27252"/>
    <cellStyle name="Percent 4 6 5 2 3" xfId="27253"/>
    <cellStyle name="Percent 4 6 5 2 3 2" xfId="27254"/>
    <cellStyle name="Percent 4 6 5 2 3 2 2" xfId="27255"/>
    <cellStyle name="Percent 4 6 5 2 3 2 3" xfId="27256"/>
    <cellStyle name="Percent 4 6 5 2 3 3" xfId="27257"/>
    <cellStyle name="Percent 4 6 5 2 3 4" xfId="27258"/>
    <cellStyle name="Percent 4 6 5 2 4" xfId="27259"/>
    <cellStyle name="Percent 4 6 5 2 4 2" xfId="27260"/>
    <cellStyle name="Percent 4 6 5 2 4 3" xfId="27261"/>
    <cellStyle name="Percent 4 6 5 2 5" xfId="27262"/>
    <cellStyle name="Percent 4 6 5 2 6" xfId="27263"/>
    <cellStyle name="Percent 4 6 5 3" xfId="27264"/>
    <cellStyle name="Percent 4 6 5 3 2" xfId="27265"/>
    <cellStyle name="Percent 4 6 5 3 2 2" xfId="27266"/>
    <cellStyle name="Percent 4 6 5 3 2 2 2" xfId="27267"/>
    <cellStyle name="Percent 4 6 5 3 2 2 3" xfId="27268"/>
    <cellStyle name="Percent 4 6 5 3 2 3" xfId="27269"/>
    <cellStyle name="Percent 4 6 5 3 2 4" xfId="27270"/>
    <cellStyle name="Percent 4 6 5 3 3" xfId="27271"/>
    <cellStyle name="Percent 4 6 5 3 3 2" xfId="27272"/>
    <cellStyle name="Percent 4 6 5 3 3 2 2" xfId="27273"/>
    <cellStyle name="Percent 4 6 5 3 3 2 3" xfId="27274"/>
    <cellStyle name="Percent 4 6 5 3 3 3" xfId="27275"/>
    <cellStyle name="Percent 4 6 5 3 3 4" xfId="27276"/>
    <cellStyle name="Percent 4 6 5 3 4" xfId="27277"/>
    <cellStyle name="Percent 4 6 5 3 4 2" xfId="27278"/>
    <cellStyle name="Percent 4 6 5 3 4 3" xfId="27279"/>
    <cellStyle name="Percent 4 6 5 3 5" xfId="27280"/>
    <cellStyle name="Percent 4 6 5 3 6" xfId="27281"/>
    <cellStyle name="Percent 4 6 5 4" xfId="27282"/>
    <cellStyle name="Percent 4 6 5 4 2" xfId="27283"/>
    <cellStyle name="Percent 4 6 5 4 2 2" xfId="27284"/>
    <cellStyle name="Percent 4 6 5 4 2 2 2" xfId="27285"/>
    <cellStyle name="Percent 4 6 5 4 2 2 3" xfId="27286"/>
    <cellStyle name="Percent 4 6 5 4 2 3" xfId="27287"/>
    <cellStyle name="Percent 4 6 5 4 2 4" xfId="27288"/>
    <cellStyle name="Percent 4 6 5 4 3" xfId="27289"/>
    <cellStyle name="Percent 4 6 5 4 3 2" xfId="27290"/>
    <cellStyle name="Percent 4 6 5 4 3 2 2" xfId="27291"/>
    <cellStyle name="Percent 4 6 5 4 3 2 3" xfId="27292"/>
    <cellStyle name="Percent 4 6 5 4 3 3" xfId="27293"/>
    <cellStyle name="Percent 4 6 5 4 3 4" xfId="27294"/>
    <cellStyle name="Percent 4 6 5 4 4" xfId="27295"/>
    <cellStyle name="Percent 4 6 5 4 4 2" xfId="27296"/>
    <cellStyle name="Percent 4 6 5 4 4 2 2" xfId="27297"/>
    <cellStyle name="Percent 4 6 5 4 4 2 3" xfId="27298"/>
    <cellStyle name="Percent 4 6 5 4 4 3" xfId="27299"/>
    <cellStyle name="Percent 4 6 5 4 4 4" xfId="27300"/>
    <cellStyle name="Percent 4 6 5 4 5" xfId="27301"/>
    <cellStyle name="Percent 4 6 5 4 5 2" xfId="27302"/>
    <cellStyle name="Percent 4 6 5 4 5 3" xfId="27303"/>
    <cellStyle name="Percent 4 6 5 4 6" xfId="27304"/>
    <cellStyle name="Percent 4 6 5 4 7" xfId="27305"/>
    <cellStyle name="Percent 4 6 5 5" xfId="27306"/>
    <cellStyle name="Percent 4 6 5 5 2" xfId="27307"/>
    <cellStyle name="Percent 4 6 5 5 2 2" xfId="27308"/>
    <cellStyle name="Percent 4 6 5 5 2 2 2" xfId="27309"/>
    <cellStyle name="Percent 4 6 5 5 2 2 3" xfId="27310"/>
    <cellStyle name="Percent 4 6 5 5 2 3" xfId="27311"/>
    <cellStyle name="Percent 4 6 5 5 2 4" xfId="27312"/>
    <cellStyle name="Percent 4 6 5 5 3" xfId="27313"/>
    <cellStyle name="Percent 4 6 5 5 3 2" xfId="27314"/>
    <cellStyle name="Percent 4 6 5 5 3 2 2" xfId="27315"/>
    <cellStyle name="Percent 4 6 5 5 3 2 3" xfId="27316"/>
    <cellStyle name="Percent 4 6 5 5 3 3" xfId="27317"/>
    <cellStyle name="Percent 4 6 5 5 3 4" xfId="27318"/>
    <cellStyle name="Percent 4 6 5 5 4" xfId="27319"/>
    <cellStyle name="Percent 4 6 5 5 4 2" xfId="27320"/>
    <cellStyle name="Percent 4 6 5 5 4 3" xfId="27321"/>
    <cellStyle name="Percent 4 6 5 5 5" xfId="27322"/>
    <cellStyle name="Percent 4 6 5 5 6" xfId="27323"/>
    <cellStyle name="Percent 4 6 5 6" xfId="27324"/>
    <cellStyle name="Percent 4 6 5 6 2" xfId="27325"/>
    <cellStyle name="Percent 4 6 5 6 2 2" xfId="27326"/>
    <cellStyle name="Percent 4 6 5 6 2 3" xfId="27327"/>
    <cellStyle name="Percent 4 6 5 6 3" xfId="27328"/>
    <cellStyle name="Percent 4 6 5 6 4" xfId="27329"/>
    <cellStyle name="Percent 4 6 5 7" xfId="27330"/>
    <cellStyle name="Percent 4 6 5 7 2" xfId="27331"/>
    <cellStyle name="Percent 4 6 5 7 2 2" xfId="27332"/>
    <cellStyle name="Percent 4 6 5 7 2 3" xfId="27333"/>
    <cellStyle name="Percent 4 6 5 7 3" xfId="27334"/>
    <cellStyle name="Percent 4 6 5 7 4" xfId="27335"/>
    <cellStyle name="Percent 4 6 5 8" xfId="27336"/>
    <cellStyle name="Percent 4 6 5 8 2" xfId="27337"/>
    <cellStyle name="Percent 4 6 5 8 2 2" xfId="27338"/>
    <cellStyle name="Percent 4 6 5 8 2 3" xfId="27339"/>
    <cellStyle name="Percent 4 6 5 8 3" xfId="27340"/>
    <cellStyle name="Percent 4 6 5 8 4" xfId="27341"/>
    <cellStyle name="Percent 4 6 5 9" xfId="27342"/>
    <cellStyle name="Percent 4 6 5 9 2" xfId="27343"/>
    <cellStyle name="Percent 4 6 5 9 3" xfId="27344"/>
    <cellStyle name="Percent 4 6 6" xfId="27345"/>
    <cellStyle name="Percent 4 6 6 10" xfId="27346"/>
    <cellStyle name="Percent 4 6 6 10 2" xfId="27347"/>
    <cellStyle name="Percent 4 6 6 10 3" xfId="27348"/>
    <cellStyle name="Percent 4 6 6 11" xfId="27349"/>
    <cellStyle name="Percent 4 6 6 11 2" xfId="27350"/>
    <cellStyle name="Percent 4 6 6 11 3" xfId="27351"/>
    <cellStyle name="Percent 4 6 6 12" xfId="27352"/>
    <cellStyle name="Percent 4 6 6 2" xfId="27353"/>
    <cellStyle name="Percent 4 6 6 2 2" xfId="27354"/>
    <cellStyle name="Percent 4 6 6 2 2 2" xfId="27355"/>
    <cellStyle name="Percent 4 6 6 2 2 2 2" xfId="27356"/>
    <cellStyle name="Percent 4 6 6 2 2 2 3" xfId="27357"/>
    <cellStyle name="Percent 4 6 6 2 2 3" xfId="27358"/>
    <cellStyle name="Percent 4 6 6 2 2 4" xfId="27359"/>
    <cellStyle name="Percent 4 6 6 2 3" xfId="27360"/>
    <cellStyle name="Percent 4 6 6 2 3 2" xfId="27361"/>
    <cellStyle name="Percent 4 6 6 2 3 2 2" xfId="27362"/>
    <cellStyle name="Percent 4 6 6 2 3 2 3" xfId="27363"/>
    <cellStyle name="Percent 4 6 6 2 3 3" xfId="27364"/>
    <cellStyle name="Percent 4 6 6 2 3 4" xfId="27365"/>
    <cellStyle name="Percent 4 6 6 2 4" xfId="27366"/>
    <cellStyle name="Percent 4 6 6 2 4 2" xfId="27367"/>
    <cellStyle name="Percent 4 6 6 2 4 3" xfId="27368"/>
    <cellStyle name="Percent 4 6 6 2 5" xfId="27369"/>
    <cellStyle name="Percent 4 6 6 2 6" xfId="27370"/>
    <cellStyle name="Percent 4 6 6 3" xfId="27371"/>
    <cellStyle name="Percent 4 6 6 3 2" xfId="27372"/>
    <cellStyle name="Percent 4 6 6 3 2 2" xfId="27373"/>
    <cellStyle name="Percent 4 6 6 3 2 2 2" xfId="27374"/>
    <cellStyle name="Percent 4 6 6 3 2 2 3" xfId="27375"/>
    <cellStyle name="Percent 4 6 6 3 2 3" xfId="27376"/>
    <cellStyle name="Percent 4 6 6 3 2 4" xfId="27377"/>
    <cellStyle name="Percent 4 6 6 3 3" xfId="27378"/>
    <cellStyle name="Percent 4 6 6 3 3 2" xfId="27379"/>
    <cellStyle name="Percent 4 6 6 3 3 2 2" xfId="27380"/>
    <cellStyle name="Percent 4 6 6 3 3 2 3" xfId="27381"/>
    <cellStyle name="Percent 4 6 6 3 3 3" xfId="27382"/>
    <cellStyle name="Percent 4 6 6 3 3 4" xfId="27383"/>
    <cellStyle name="Percent 4 6 6 3 4" xfId="27384"/>
    <cellStyle name="Percent 4 6 6 3 4 2" xfId="27385"/>
    <cellStyle name="Percent 4 6 6 3 4 3" xfId="27386"/>
    <cellStyle name="Percent 4 6 6 3 5" xfId="27387"/>
    <cellStyle name="Percent 4 6 6 3 6" xfId="27388"/>
    <cellStyle name="Percent 4 6 6 4" xfId="27389"/>
    <cellStyle name="Percent 4 6 6 4 2" xfId="27390"/>
    <cellStyle name="Percent 4 6 6 4 2 2" xfId="27391"/>
    <cellStyle name="Percent 4 6 6 4 2 2 2" xfId="27392"/>
    <cellStyle name="Percent 4 6 6 4 2 2 3" xfId="27393"/>
    <cellStyle name="Percent 4 6 6 4 2 3" xfId="27394"/>
    <cellStyle name="Percent 4 6 6 4 2 4" xfId="27395"/>
    <cellStyle name="Percent 4 6 6 4 3" xfId="27396"/>
    <cellStyle name="Percent 4 6 6 4 3 2" xfId="27397"/>
    <cellStyle name="Percent 4 6 6 4 3 2 2" xfId="27398"/>
    <cellStyle name="Percent 4 6 6 4 3 2 3" xfId="27399"/>
    <cellStyle name="Percent 4 6 6 4 3 3" xfId="27400"/>
    <cellStyle name="Percent 4 6 6 4 3 4" xfId="27401"/>
    <cellStyle name="Percent 4 6 6 4 4" xfId="27402"/>
    <cellStyle name="Percent 4 6 6 4 4 2" xfId="27403"/>
    <cellStyle name="Percent 4 6 6 4 4 2 2" xfId="27404"/>
    <cellStyle name="Percent 4 6 6 4 4 2 3" xfId="27405"/>
    <cellStyle name="Percent 4 6 6 4 4 3" xfId="27406"/>
    <cellStyle name="Percent 4 6 6 4 4 4" xfId="27407"/>
    <cellStyle name="Percent 4 6 6 4 5" xfId="27408"/>
    <cellStyle name="Percent 4 6 6 4 5 2" xfId="27409"/>
    <cellStyle name="Percent 4 6 6 4 5 3" xfId="27410"/>
    <cellStyle name="Percent 4 6 6 4 6" xfId="27411"/>
    <cellStyle name="Percent 4 6 6 4 7" xfId="27412"/>
    <cellStyle name="Percent 4 6 6 5" xfId="27413"/>
    <cellStyle name="Percent 4 6 6 5 2" xfId="27414"/>
    <cellStyle name="Percent 4 6 6 5 2 2" xfId="27415"/>
    <cellStyle name="Percent 4 6 6 5 2 2 2" xfId="27416"/>
    <cellStyle name="Percent 4 6 6 5 2 2 3" xfId="27417"/>
    <cellStyle name="Percent 4 6 6 5 2 3" xfId="27418"/>
    <cellStyle name="Percent 4 6 6 5 2 4" xfId="27419"/>
    <cellStyle name="Percent 4 6 6 5 3" xfId="27420"/>
    <cellStyle name="Percent 4 6 6 5 3 2" xfId="27421"/>
    <cellStyle name="Percent 4 6 6 5 3 2 2" xfId="27422"/>
    <cellStyle name="Percent 4 6 6 5 3 2 3" xfId="27423"/>
    <cellStyle name="Percent 4 6 6 5 3 3" xfId="27424"/>
    <cellStyle name="Percent 4 6 6 5 3 4" xfId="27425"/>
    <cellStyle name="Percent 4 6 6 5 4" xfId="27426"/>
    <cellStyle name="Percent 4 6 6 5 4 2" xfId="27427"/>
    <cellStyle name="Percent 4 6 6 5 4 3" xfId="27428"/>
    <cellStyle name="Percent 4 6 6 5 5" xfId="27429"/>
    <cellStyle name="Percent 4 6 6 5 6" xfId="27430"/>
    <cellStyle name="Percent 4 6 6 6" xfId="27431"/>
    <cellStyle name="Percent 4 6 6 6 2" xfId="27432"/>
    <cellStyle name="Percent 4 6 6 6 2 2" xfId="27433"/>
    <cellStyle name="Percent 4 6 6 6 2 3" xfId="27434"/>
    <cellStyle name="Percent 4 6 6 6 3" xfId="27435"/>
    <cellStyle name="Percent 4 6 6 6 4" xfId="27436"/>
    <cellStyle name="Percent 4 6 6 7" xfId="27437"/>
    <cellStyle name="Percent 4 6 6 7 2" xfId="27438"/>
    <cellStyle name="Percent 4 6 6 7 2 2" xfId="27439"/>
    <cellStyle name="Percent 4 6 6 7 2 3" xfId="27440"/>
    <cellStyle name="Percent 4 6 6 7 3" xfId="27441"/>
    <cellStyle name="Percent 4 6 6 7 4" xfId="27442"/>
    <cellStyle name="Percent 4 6 6 8" xfId="27443"/>
    <cellStyle name="Percent 4 6 6 8 2" xfId="27444"/>
    <cellStyle name="Percent 4 6 6 8 2 2" xfId="27445"/>
    <cellStyle name="Percent 4 6 6 8 2 3" xfId="27446"/>
    <cellStyle name="Percent 4 6 6 8 3" xfId="27447"/>
    <cellStyle name="Percent 4 6 6 8 4" xfId="27448"/>
    <cellStyle name="Percent 4 6 6 9" xfId="27449"/>
    <cellStyle name="Percent 4 6 6 9 2" xfId="27450"/>
    <cellStyle name="Percent 4 6 6 9 3" xfId="27451"/>
    <cellStyle name="Percent 4 6 7" xfId="27452"/>
    <cellStyle name="Percent 4 6 7 10" xfId="27453"/>
    <cellStyle name="Percent 4 6 7 10 2" xfId="27454"/>
    <cellStyle name="Percent 4 6 7 10 3" xfId="27455"/>
    <cellStyle name="Percent 4 6 7 11" xfId="27456"/>
    <cellStyle name="Percent 4 6 7 11 2" xfId="27457"/>
    <cellStyle name="Percent 4 6 7 11 3" xfId="27458"/>
    <cellStyle name="Percent 4 6 7 12" xfId="27459"/>
    <cellStyle name="Percent 4 6 7 2" xfId="27460"/>
    <cellStyle name="Percent 4 6 7 2 2" xfId="27461"/>
    <cellStyle name="Percent 4 6 7 2 2 2" xfId="27462"/>
    <cellStyle name="Percent 4 6 7 2 2 2 2" xfId="27463"/>
    <cellStyle name="Percent 4 6 7 2 2 2 3" xfId="27464"/>
    <cellStyle name="Percent 4 6 7 2 2 3" xfId="27465"/>
    <cellStyle name="Percent 4 6 7 2 2 4" xfId="27466"/>
    <cellStyle name="Percent 4 6 7 2 3" xfId="27467"/>
    <cellStyle name="Percent 4 6 7 2 3 2" xfId="27468"/>
    <cellStyle name="Percent 4 6 7 2 3 2 2" xfId="27469"/>
    <cellStyle name="Percent 4 6 7 2 3 2 3" xfId="27470"/>
    <cellStyle name="Percent 4 6 7 2 3 3" xfId="27471"/>
    <cellStyle name="Percent 4 6 7 2 3 4" xfId="27472"/>
    <cellStyle name="Percent 4 6 7 2 4" xfId="27473"/>
    <cellStyle name="Percent 4 6 7 2 4 2" xfId="27474"/>
    <cellStyle name="Percent 4 6 7 2 4 3" xfId="27475"/>
    <cellStyle name="Percent 4 6 7 2 5" xfId="27476"/>
    <cellStyle name="Percent 4 6 7 2 6" xfId="27477"/>
    <cellStyle name="Percent 4 6 7 3" xfId="27478"/>
    <cellStyle name="Percent 4 6 7 3 2" xfId="27479"/>
    <cellStyle name="Percent 4 6 7 3 2 2" xfId="27480"/>
    <cellStyle name="Percent 4 6 7 3 2 2 2" xfId="27481"/>
    <cellStyle name="Percent 4 6 7 3 2 2 3" xfId="27482"/>
    <cellStyle name="Percent 4 6 7 3 2 3" xfId="27483"/>
    <cellStyle name="Percent 4 6 7 3 2 4" xfId="27484"/>
    <cellStyle name="Percent 4 6 7 3 3" xfId="27485"/>
    <cellStyle name="Percent 4 6 7 3 3 2" xfId="27486"/>
    <cellStyle name="Percent 4 6 7 3 3 2 2" xfId="27487"/>
    <cellStyle name="Percent 4 6 7 3 3 2 3" xfId="27488"/>
    <cellStyle name="Percent 4 6 7 3 3 3" xfId="27489"/>
    <cellStyle name="Percent 4 6 7 3 3 4" xfId="27490"/>
    <cellStyle name="Percent 4 6 7 3 4" xfId="27491"/>
    <cellStyle name="Percent 4 6 7 3 4 2" xfId="27492"/>
    <cellStyle name="Percent 4 6 7 3 4 3" xfId="27493"/>
    <cellStyle name="Percent 4 6 7 3 5" xfId="27494"/>
    <cellStyle name="Percent 4 6 7 3 6" xfId="27495"/>
    <cellStyle name="Percent 4 6 7 4" xfId="27496"/>
    <cellStyle name="Percent 4 6 7 4 2" xfId="27497"/>
    <cellStyle name="Percent 4 6 7 4 2 2" xfId="27498"/>
    <cellStyle name="Percent 4 6 7 4 2 2 2" xfId="27499"/>
    <cellStyle name="Percent 4 6 7 4 2 2 3" xfId="27500"/>
    <cellStyle name="Percent 4 6 7 4 2 3" xfId="27501"/>
    <cellStyle name="Percent 4 6 7 4 2 4" xfId="27502"/>
    <cellStyle name="Percent 4 6 7 4 3" xfId="27503"/>
    <cellStyle name="Percent 4 6 7 4 3 2" xfId="27504"/>
    <cellStyle name="Percent 4 6 7 4 3 2 2" xfId="27505"/>
    <cellStyle name="Percent 4 6 7 4 3 2 3" xfId="27506"/>
    <cellStyle name="Percent 4 6 7 4 3 3" xfId="27507"/>
    <cellStyle name="Percent 4 6 7 4 3 4" xfId="27508"/>
    <cellStyle name="Percent 4 6 7 4 4" xfId="27509"/>
    <cellStyle name="Percent 4 6 7 4 4 2" xfId="27510"/>
    <cellStyle name="Percent 4 6 7 4 4 2 2" xfId="27511"/>
    <cellStyle name="Percent 4 6 7 4 4 2 3" xfId="27512"/>
    <cellStyle name="Percent 4 6 7 4 4 3" xfId="27513"/>
    <cellStyle name="Percent 4 6 7 4 4 4" xfId="27514"/>
    <cellStyle name="Percent 4 6 7 4 5" xfId="27515"/>
    <cellStyle name="Percent 4 6 7 4 5 2" xfId="27516"/>
    <cellStyle name="Percent 4 6 7 4 5 3" xfId="27517"/>
    <cellStyle name="Percent 4 6 7 4 6" xfId="27518"/>
    <cellStyle name="Percent 4 6 7 4 7" xfId="27519"/>
    <cellStyle name="Percent 4 6 7 5" xfId="27520"/>
    <cellStyle name="Percent 4 6 7 5 2" xfId="27521"/>
    <cellStyle name="Percent 4 6 7 5 2 2" xfId="27522"/>
    <cellStyle name="Percent 4 6 7 5 2 2 2" xfId="27523"/>
    <cellStyle name="Percent 4 6 7 5 2 2 3" xfId="27524"/>
    <cellStyle name="Percent 4 6 7 5 2 3" xfId="27525"/>
    <cellStyle name="Percent 4 6 7 5 2 4" xfId="27526"/>
    <cellStyle name="Percent 4 6 7 5 3" xfId="27527"/>
    <cellStyle name="Percent 4 6 7 5 3 2" xfId="27528"/>
    <cellStyle name="Percent 4 6 7 5 3 2 2" xfId="27529"/>
    <cellStyle name="Percent 4 6 7 5 3 2 3" xfId="27530"/>
    <cellStyle name="Percent 4 6 7 5 3 3" xfId="27531"/>
    <cellStyle name="Percent 4 6 7 5 3 4" xfId="27532"/>
    <cellStyle name="Percent 4 6 7 5 4" xfId="27533"/>
    <cellStyle name="Percent 4 6 7 5 4 2" xfId="27534"/>
    <cellStyle name="Percent 4 6 7 5 4 3" xfId="27535"/>
    <cellStyle name="Percent 4 6 7 5 5" xfId="27536"/>
    <cellStyle name="Percent 4 6 7 5 6" xfId="27537"/>
    <cellStyle name="Percent 4 6 7 6" xfId="27538"/>
    <cellStyle name="Percent 4 6 7 6 2" xfId="27539"/>
    <cellStyle name="Percent 4 6 7 6 2 2" xfId="27540"/>
    <cellStyle name="Percent 4 6 7 6 2 3" xfId="27541"/>
    <cellStyle name="Percent 4 6 7 6 3" xfId="27542"/>
    <cellStyle name="Percent 4 6 7 6 4" xfId="27543"/>
    <cellStyle name="Percent 4 6 7 7" xfId="27544"/>
    <cellStyle name="Percent 4 6 7 7 2" xfId="27545"/>
    <cellStyle name="Percent 4 6 7 7 2 2" xfId="27546"/>
    <cellStyle name="Percent 4 6 7 7 2 3" xfId="27547"/>
    <cellStyle name="Percent 4 6 7 7 3" xfId="27548"/>
    <cellStyle name="Percent 4 6 7 7 4" xfId="27549"/>
    <cellStyle name="Percent 4 6 7 8" xfId="27550"/>
    <cellStyle name="Percent 4 6 7 8 2" xfId="27551"/>
    <cellStyle name="Percent 4 6 7 8 2 2" xfId="27552"/>
    <cellStyle name="Percent 4 6 7 8 2 3" xfId="27553"/>
    <cellStyle name="Percent 4 6 7 8 3" xfId="27554"/>
    <cellStyle name="Percent 4 6 7 8 4" xfId="27555"/>
    <cellStyle name="Percent 4 6 7 9" xfId="27556"/>
    <cellStyle name="Percent 4 6 7 9 2" xfId="27557"/>
    <cellStyle name="Percent 4 6 7 9 3" xfId="27558"/>
    <cellStyle name="Percent 4 6 8" xfId="27559"/>
    <cellStyle name="Percent 4 6 8 10" xfId="27560"/>
    <cellStyle name="Percent 4 6 8 10 2" xfId="27561"/>
    <cellStyle name="Percent 4 6 8 10 3" xfId="27562"/>
    <cellStyle name="Percent 4 6 8 11" xfId="27563"/>
    <cellStyle name="Percent 4 6 8 11 2" xfId="27564"/>
    <cellStyle name="Percent 4 6 8 11 3" xfId="27565"/>
    <cellStyle name="Percent 4 6 8 12" xfId="27566"/>
    <cellStyle name="Percent 4 6 8 2" xfId="27567"/>
    <cellStyle name="Percent 4 6 8 2 2" xfId="27568"/>
    <cellStyle name="Percent 4 6 8 2 2 2" xfId="27569"/>
    <cellStyle name="Percent 4 6 8 2 2 2 2" xfId="27570"/>
    <cellStyle name="Percent 4 6 8 2 2 2 3" xfId="27571"/>
    <cellStyle name="Percent 4 6 8 2 2 3" xfId="27572"/>
    <cellStyle name="Percent 4 6 8 2 2 4" xfId="27573"/>
    <cellStyle name="Percent 4 6 8 2 3" xfId="27574"/>
    <cellStyle name="Percent 4 6 8 2 3 2" xfId="27575"/>
    <cellStyle name="Percent 4 6 8 2 3 2 2" xfId="27576"/>
    <cellStyle name="Percent 4 6 8 2 3 2 3" xfId="27577"/>
    <cellStyle name="Percent 4 6 8 2 3 3" xfId="27578"/>
    <cellStyle name="Percent 4 6 8 2 3 4" xfId="27579"/>
    <cellStyle name="Percent 4 6 8 2 4" xfId="27580"/>
    <cellStyle name="Percent 4 6 8 2 4 2" xfId="27581"/>
    <cellStyle name="Percent 4 6 8 2 4 3" xfId="27582"/>
    <cellStyle name="Percent 4 6 8 2 5" xfId="27583"/>
    <cellStyle name="Percent 4 6 8 2 6" xfId="27584"/>
    <cellStyle name="Percent 4 6 8 3" xfId="27585"/>
    <cellStyle name="Percent 4 6 8 3 2" xfId="27586"/>
    <cellStyle name="Percent 4 6 8 3 2 2" xfId="27587"/>
    <cellStyle name="Percent 4 6 8 3 2 2 2" xfId="27588"/>
    <cellStyle name="Percent 4 6 8 3 2 2 3" xfId="27589"/>
    <cellStyle name="Percent 4 6 8 3 2 3" xfId="27590"/>
    <cellStyle name="Percent 4 6 8 3 2 4" xfId="27591"/>
    <cellStyle name="Percent 4 6 8 3 3" xfId="27592"/>
    <cellStyle name="Percent 4 6 8 3 3 2" xfId="27593"/>
    <cellStyle name="Percent 4 6 8 3 3 2 2" xfId="27594"/>
    <cellStyle name="Percent 4 6 8 3 3 2 3" xfId="27595"/>
    <cellStyle name="Percent 4 6 8 3 3 3" xfId="27596"/>
    <cellStyle name="Percent 4 6 8 3 3 4" xfId="27597"/>
    <cellStyle name="Percent 4 6 8 3 4" xfId="27598"/>
    <cellStyle name="Percent 4 6 8 3 4 2" xfId="27599"/>
    <cellStyle name="Percent 4 6 8 3 4 3" xfId="27600"/>
    <cellStyle name="Percent 4 6 8 3 5" xfId="27601"/>
    <cellStyle name="Percent 4 6 8 3 6" xfId="27602"/>
    <cellStyle name="Percent 4 6 8 4" xfId="27603"/>
    <cellStyle name="Percent 4 6 8 4 2" xfId="27604"/>
    <cellStyle name="Percent 4 6 8 4 2 2" xfId="27605"/>
    <cellStyle name="Percent 4 6 8 4 2 2 2" xfId="27606"/>
    <cellStyle name="Percent 4 6 8 4 2 2 3" xfId="27607"/>
    <cellStyle name="Percent 4 6 8 4 2 3" xfId="27608"/>
    <cellStyle name="Percent 4 6 8 4 2 4" xfId="27609"/>
    <cellStyle name="Percent 4 6 8 4 3" xfId="27610"/>
    <cellStyle name="Percent 4 6 8 4 3 2" xfId="27611"/>
    <cellStyle name="Percent 4 6 8 4 3 2 2" xfId="27612"/>
    <cellStyle name="Percent 4 6 8 4 3 2 3" xfId="27613"/>
    <cellStyle name="Percent 4 6 8 4 3 3" xfId="27614"/>
    <cellStyle name="Percent 4 6 8 4 3 4" xfId="27615"/>
    <cellStyle name="Percent 4 6 8 4 4" xfId="27616"/>
    <cellStyle name="Percent 4 6 8 4 4 2" xfId="27617"/>
    <cellStyle name="Percent 4 6 8 4 4 2 2" xfId="27618"/>
    <cellStyle name="Percent 4 6 8 4 4 2 3" xfId="27619"/>
    <cellStyle name="Percent 4 6 8 4 4 3" xfId="27620"/>
    <cellStyle name="Percent 4 6 8 4 4 4" xfId="27621"/>
    <cellStyle name="Percent 4 6 8 4 5" xfId="27622"/>
    <cellStyle name="Percent 4 6 8 4 5 2" xfId="27623"/>
    <cellStyle name="Percent 4 6 8 4 5 3" xfId="27624"/>
    <cellStyle name="Percent 4 6 8 4 6" xfId="27625"/>
    <cellStyle name="Percent 4 6 8 4 7" xfId="27626"/>
    <cellStyle name="Percent 4 6 8 5" xfId="27627"/>
    <cellStyle name="Percent 4 6 8 5 2" xfId="27628"/>
    <cellStyle name="Percent 4 6 8 5 2 2" xfId="27629"/>
    <cellStyle name="Percent 4 6 8 5 2 2 2" xfId="27630"/>
    <cellStyle name="Percent 4 6 8 5 2 2 3" xfId="27631"/>
    <cellStyle name="Percent 4 6 8 5 2 3" xfId="27632"/>
    <cellStyle name="Percent 4 6 8 5 2 4" xfId="27633"/>
    <cellStyle name="Percent 4 6 8 5 3" xfId="27634"/>
    <cellStyle name="Percent 4 6 8 5 3 2" xfId="27635"/>
    <cellStyle name="Percent 4 6 8 5 3 2 2" xfId="27636"/>
    <cellStyle name="Percent 4 6 8 5 3 2 3" xfId="27637"/>
    <cellStyle name="Percent 4 6 8 5 3 3" xfId="27638"/>
    <cellStyle name="Percent 4 6 8 5 3 4" xfId="27639"/>
    <cellStyle name="Percent 4 6 8 5 4" xfId="27640"/>
    <cellStyle name="Percent 4 6 8 5 4 2" xfId="27641"/>
    <cellStyle name="Percent 4 6 8 5 4 3" xfId="27642"/>
    <cellStyle name="Percent 4 6 8 5 5" xfId="27643"/>
    <cellStyle name="Percent 4 6 8 5 6" xfId="27644"/>
    <cellStyle name="Percent 4 6 8 6" xfId="27645"/>
    <cellStyle name="Percent 4 6 8 6 2" xfId="27646"/>
    <cellStyle name="Percent 4 6 8 6 2 2" xfId="27647"/>
    <cellStyle name="Percent 4 6 8 6 2 3" xfId="27648"/>
    <cellStyle name="Percent 4 6 8 6 3" xfId="27649"/>
    <cellStyle name="Percent 4 6 8 6 4" xfId="27650"/>
    <cellStyle name="Percent 4 6 8 7" xfId="27651"/>
    <cellStyle name="Percent 4 6 8 7 2" xfId="27652"/>
    <cellStyle name="Percent 4 6 8 7 2 2" xfId="27653"/>
    <cellStyle name="Percent 4 6 8 7 2 3" xfId="27654"/>
    <cellStyle name="Percent 4 6 8 7 3" xfId="27655"/>
    <cellStyle name="Percent 4 6 8 7 4" xfId="27656"/>
    <cellStyle name="Percent 4 6 8 8" xfId="27657"/>
    <cellStyle name="Percent 4 6 8 8 2" xfId="27658"/>
    <cellStyle name="Percent 4 6 8 8 2 2" xfId="27659"/>
    <cellStyle name="Percent 4 6 8 8 2 3" xfId="27660"/>
    <cellStyle name="Percent 4 6 8 8 3" xfId="27661"/>
    <cellStyle name="Percent 4 6 8 8 4" xfId="27662"/>
    <cellStyle name="Percent 4 6 8 9" xfId="27663"/>
    <cellStyle name="Percent 4 6 8 9 2" xfId="27664"/>
    <cellStyle name="Percent 4 6 8 9 3" xfId="27665"/>
    <cellStyle name="Percent 4 6 9" xfId="27666"/>
    <cellStyle name="Percent 4 6 9 2" xfId="27667"/>
    <cellStyle name="Percent 4 6 9 2 2" xfId="27668"/>
    <cellStyle name="Percent 4 6 9 2 2 2" xfId="27669"/>
    <cellStyle name="Percent 4 6 9 2 2 3" xfId="27670"/>
    <cellStyle name="Percent 4 6 9 2 3" xfId="27671"/>
    <cellStyle name="Percent 4 6 9 2 4" xfId="27672"/>
    <cellStyle name="Percent 4 6 9 3" xfId="27673"/>
    <cellStyle name="Percent 4 6 9 3 2" xfId="27674"/>
    <cellStyle name="Percent 4 6 9 3 2 2" xfId="27675"/>
    <cellStyle name="Percent 4 6 9 3 2 3" xfId="27676"/>
    <cellStyle name="Percent 4 6 9 3 3" xfId="27677"/>
    <cellStyle name="Percent 4 6 9 3 4" xfId="27678"/>
    <cellStyle name="Percent 4 6 9 4" xfId="27679"/>
    <cellStyle name="Percent 4 6 9 4 2" xfId="27680"/>
    <cellStyle name="Percent 4 6 9 4 3" xfId="27681"/>
    <cellStyle name="Percent 4 6 9 5" xfId="27682"/>
    <cellStyle name="Percent 4 6 9 5 2" xfId="27683"/>
    <cellStyle name="Percent 4 6 9 5 3" xfId="27684"/>
    <cellStyle name="Percent 4 6 9 6" xfId="27685"/>
    <cellStyle name="Percent 4 6 9 7" xfId="27686"/>
    <cellStyle name="Percent 4 7" xfId="27687"/>
    <cellStyle name="Percent 4 7 10" xfId="27688"/>
    <cellStyle name="Percent 4 7 10 2" xfId="27689"/>
    <cellStyle name="Percent 4 7 10 3" xfId="27690"/>
    <cellStyle name="Percent 4 7 11" xfId="27691"/>
    <cellStyle name="Percent 4 7 11 2" xfId="27692"/>
    <cellStyle name="Percent 4 7 11 3" xfId="27693"/>
    <cellStyle name="Percent 4 7 12" xfId="27694"/>
    <cellStyle name="Percent 4 7 12 2" xfId="27695"/>
    <cellStyle name="Percent 4 7 12 3" xfId="27696"/>
    <cellStyle name="Percent 4 7 13" xfId="27697"/>
    <cellStyle name="Percent 4 7 2" xfId="27698"/>
    <cellStyle name="Percent 4 7 2 2" xfId="27699"/>
    <cellStyle name="Percent 4 7 2 2 2" xfId="27700"/>
    <cellStyle name="Percent 4 7 2 2 2 2" xfId="27701"/>
    <cellStyle name="Percent 4 7 2 2 2 3" xfId="27702"/>
    <cellStyle name="Percent 4 7 2 2 3" xfId="27703"/>
    <cellStyle name="Percent 4 7 2 2 4" xfId="27704"/>
    <cellStyle name="Percent 4 7 2 3" xfId="27705"/>
    <cellStyle name="Percent 4 7 2 3 2" xfId="27706"/>
    <cellStyle name="Percent 4 7 2 3 2 2" xfId="27707"/>
    <cellStyle name="Percent 4 7 2 3 2 3" xfId="27708"/>
    <cellStyle name="Percent 4 7 2 3 3" xfId="27709"/>
    <cellStyle name="Percent 4 7 2 3 4" xfId="27710"/>
    <cellStyle name="Percent 4 7 2 4" xfId="27711"/>
    <cellStyle name="Percent 4 7 2 4 2" xfId="27712"/>
    <cellStyle name="Percent 4 7 2 4 3" xfId="27713"/>
    <cellStyle name="Percent 4 7 2 5" xfId="27714"/>
    <cellStyle name="Percent 4 7 2 5 2" xfId="27715"/>
    <cellStyle name="Percent 4 7 2 5 3" xfId="27716"/>
    <cellStyle name="Percent 4 7 2 6" xfId="27717"/>
    <cellStyle name="Percent 4 7 2 7" xfId="27718"/>
    <cellStyle name="Percent 4 7 3" xfId="27719"/>
    <cellStyle name="Percent 4 7 3 2" xfId="27720"/>
    <cellStyle name="Percent 4 7 3 2 2" xfId="27721"/>
    <cellStyle name="Percent 4 7 3 2 2 2" xfId="27722"/>
    <cellStyle name="Percent 4 7 3 2 2 3" xfId="27723"/>
    <cellStyle name="Percent 4 7 3 2 3" xfId="27724"/>
    <cellStyle name="Percent 4 7 3 2 4" xfId="27725"/>
    <cellStyle name="Percent 4 7 3 3" xfId="27726"/>
    <cellStyle name="Percent 4 7 3 3 2" xfId="27727"/>
    <cellStyle name="Percent 4 7 3 3 2 2" xfId="27728"/>
    <cellStyle name="Percent 4 7 3 3 2 3" xfId="27729"/>
    <cellStyle name="Percent 4 7 3 3 3" xfId="27730"/>
    <cellStyle name="Percent 4 7 3 3 4" xfId="27731"/>
    <cellStyle name="Percent 4 7 3 4" xfId="27732"/>
    <cellStyle name="Percent 4 7 3 4 2" xfId="27733"/>
    <cellStyle name="Percent 4 7 3 4 3" xfId="27734"/>
    <cellStyle name="Percent 4 7 3 5" xfId="27735"/>
    <cellStyle name="Percent 4 7 3 6" xfId="27736"/>
    <cellStyle name="Percent 4 7 4" xfId="27737"/>
    <cellStyle name="Percent 4 7 4 2" xfId="27738"/>
    <cellStyle name="Percent 4 7 4 2 2" xfId="27739"/>
    <cellStyle name="Percent 4 7 4 2 2 2" xfId="27740"/>
    <cellStyle name="Percent 4 7 4 2 2 3" xfId="27741"/>
    <cellStyle name="Percent 4 7 4 2 3" xfId="27742"/>
    <cellStyle name="Percent 4 7 4 2 4" xfId="27743"/>
    <cellStyle name="Percent 4 7 4 3" xfId="27744"/>
    <cellStyle name="Percent 4 7 4 3 2" xfId="27745"/>
    <cellStyle name="Percent 4 7 4 3 2 2" xfId="27746"/>
    <cellStyle name="Percent 4 7 4 3 2 3" xfId="27747"/>
    <cellStyle name="Percent 4 7 4 3 3" xfId="27748"/>
    <cellStyle name="Percent 4 7 4 3 4" xfId="27749"/>
    <cellStyle name="Percent 4 7 4 4" xfId="27750"/>
    <cellStyle name="Percent 4 7 4 4 2" xfId="27751"/>
    <cellStyle name="Percent 4 7 4 4 3" xfId="27752"/>
    <cellStyle name="Percent 4 7 4 5" xfId="27753"/>
    <cellStyle name="Percent 4 7 4 6" xfId="27754"/>
    <cellStyle name="Percent 4 7 5" xfId="27755"/>
    <cellStyle name="Percent 4 7 5 2" xfId="27756"/>
    <cellStyle name="Percent 4 7 5 2 2" xfId="27757"/>
    <cellStyle name="Percent 4 7 5 2 2 2" xfId="27758"/>
    <cellStyle name="Percent 4 7 5 2 2 3" xfId="27759"/>
    <cellStyle name="Percent 4 7 5 2 3" xfId="27760"/>
    <cellStyle name="Percent 4 7 5 2 4" xfId="27761"/>
    <cellStyle name="Percent 4 7 5 3" xfId="27762"/>
    <cellStyle name="Percent 4 7 5 3 2" xfId="27763"/>
    <cellStyle name="Percent 4 7 5 3 2 2" xfId="27764"/>
    <cellStyle name="Percent 4 7 5 3 2 3" xfId="27765"/>
    <cellStyle name="Percent 4 7 5 3 3" xfId="27766"/>
    <cellStyle name="Percent 4 7 5 3 4" xfId="27767"/>
    <cellStyle name="Percent 4 7 5 4" xfId="27768"/>
    <cellStyle name="Percent 4 7 5 4 2" xfId="27769"/>
    <cellStyle name="Percent 4 7 5 4 2 2" xfId="27770"/>
    <cellStyle name="Percent 4 7 5 4 2 3" xfId="27771"/>
    <cellStyle name="Percent 4 7 5 4 3" xfId="27772"/>
    <cellStyle name="Percent 4 7 5 4 4" xfId="27773"/>
    <cellStyle name="Percent 4 7 5 5" xfId="27774"/>
    <cellStyle name="Percent 4 7 5 5 2" xfId="27775"/>
    <cellStyle name="Percent 4 7 5 5 3" xfId="27776"/>
    <cellStyle name="Percent 4 7 5 6" xfId="27777"/>
    <cellStyle name="Percent 4 7 5 7" xfId="27778"/>
    <cellStyle name="Percent 4 7 6" xfId="27779"/>
    <cellStyle name="Percent 4 7 6 2" xfId="27780"/>
    <cellStyle name="Percent 4 7 6 2 2" xfId="27781"/>
    <cellStyle name="Percent 4 7 6 2 2 2" xfId="27782"/>
    <cellStyle name="Percent 4 7 6 2 2 3" xfId="27783"/>
    <cellStyle name="Percent 4 7 6 2 3" xfId="27784"/>
    <cellStyle name="Percent 4 7 6 2 4" xfId="27785"/>
    <cellStyle name="Percent 4 7 6 3" xfId="27786"/>
    <cellStyle name="Percent 4 7 6 3 2" xfId="27787"/>
    <cellStyle name="Percent 4 7 6 3 2 2" xfId="27788"/>
    <cellStyle name="Percent 4 7 6 3 2 3" xfId="27789"/>
    <cellStyle name="Percent 4 7 6 3 3" xfId="27790"/>
    <cellStyle name="Percent 4 7 6 3 4" xfId="27791"/>
    <cellStyle name="Percent 4 7 6 4" xfId="27792"/>
    <cellStyle name="Percent 4 7 6 4 2" xfId="27793"/>
    <cellStyle name="Percent 4 7 6 4 3" xfId="27794"/>
    <cellStyle name="Percent 4 7 6 5" xfId="27795"/>
    <cellStyle name="Percent 4 7 6 6" xfId="27796"/>
    <cellStyle name="Percent 4 7 7" xfId="27797"/>
    <cellStyle name="Percent 4 7 7 2" xfId="27798"/>
    <cellStyle name="Percent 4 7 7 2 2" xfId="27799"/>
    <cellStyle name="Percent 4 7 7 2 3" xfId="27800"/>
    <cellStyle name="Percent 4 7 7 3" xfId="27801"/>
    <cellStyle name="Percent 4 7 7 4" xfId="27802"/>
    <cellStyle name="Percent 4 7 8" xfId="27803"/>
    <cellStyle name="Percent 4 7 8 2" xfId="27804"/>
    <cellStyle name="Percent 4 7 8 2 2" xfId="27805"/>
    <cellStyle name="Percent 4 7 8 2 3" xfId="27806"/>
    <cellStyle name="Percent 4 7 8 3" xfId="27807"/>
    <cellStyle name="Percent 4 7 8 4" xfId="27808"/>
    <cellStyle name="Percent 4 7 9" xfId="27809"/>
    <cellStyle name="Percent 4 7 9 2" xfId="27810"/>
    <cellStyle name="Percent 4 7 9 2 2" xfId="27811"/>
    <cellStyle name="Percent 4 7 9 2 3" xfId="27812"/>
    <cellStyle name="Percent 4 7 9 3" xfId="27813"/>
    <cellStyle name="Percent 4 7 9 4" xfId="27814"/>
    <cellStyle name="Percent 4 8" xfId="27815"/>
    <cellStyle name="Percent 4 8 10" xfId="27816"/>
    <cellStyle name="Percent 4 8 10 2" xfId="27817"/>
    <cellStyle name="Percent 4 8 10 3" xfId="27818"/>
    <cellStyle name="Percent 4 8 11" xfId="27819"/>
    <cellStyle name="Percent 4 8 11 2" xfId="27820"/>
    <cellStyle name="Percent 4 8 11 3" xfId="27821"/>
    <cellStyle name="Percent 4 8 12" xfId="27822"/>
    <cellStyle name="Percent 4 8 12 2" xfId="27823"/>
    <cellStyle name="Percent 4 8 12 3" xfId="27824"/>
    <cellStyle name="Percent 4 8 13" xfId="27825"/>
    <cellStyle name="Percent 4 8 2" xfId="27826"/>
    <cellStyle name="Percent 4 8 2 2" xfId="27827"/>
    <cellStyle name="Percent 4 8 2 2 2" xfId="27828"/>
    <cellStyle name="Percent 4 8 2 2 2 2" xfId="27829"/>
    <cellStyle name="Percent 4 8 2 2 2 3" xfId="27830"/>
    <cellStyle name="Percent 4 8 2 2 3" xfId="27831"/>
    <cellStyle name="Percent 4 8 2 2 4" xfId="27832"/>
    <cellStyle name="Percent 4 8 2 3" xfId="27833"/>
    <cellStyle name="Percent 4 8 2 3 2" xfId="27834"/>
    <cellStyle name="Percent 4 8 2 3 2 2" xfId="27835"/>
    <cellStyle name="Percent 4 8 2 3 2 3" xfId="27836"/>
    <cellStyle name="Percent 4 8 2 3 3" xfId="27837"/>
    <cellStyle name="Percent 4 8 2 3 4" xfId="27838"/>
    <cellStyle name="Percent 4 8 2 4" xfId="27839"/>
    <cellStyle name="Percent 4 8 2 4 2" xfId="27840"/>
    <cellStyle name="Percent 4 8 2 4 3" xfId="27841"/>
    <cellStyle name="Percent 4 8 2 5" xfId="27842"/>
    <cellStyle name="Percent 4 8 2 5 2" xfId="27843"/>
    <cellStyle name="Percent 4 8 2 5 3" xfId="27844"/>
    <cellStyle name="Percent 4 8 2 6" xfId="27845"/>
    <cellStyle name="Percent 4 8 2 7" xfId="27846"/>
    <cellStyle name="Percent 4 8 3" xfId="27847"/>
    <cellStyle name="Percent 4 8 3 2" xfId="27848"/>
    <cellStyle name="Percent 4 8 3 2 2" xfId="27849"/>
    <cellStyle name="Percent 4 8 3 2 2 2" xfId="27850"/>
    <cellStyle name="Percent 4 8 3 2 2 3" xfId="27851"/>
    <cellStyle name="Percent 4 8 3 2 3" xfId="27852"/>
    <cellStyle name="Percent 4 8 3 2 4" xfId="27853"/>
    <cellStyle name="Percent 4 8 3 3" xfId="27854"/>
    <cellStyle name="Percent 4 8 3 3 2" xfId="27855"/>
    <cellStyle name="Percent 4 8 3 3 2 2" xfId="27856"/>
    <cellStyle name="Percent 4 8 3 3 2 3" xfId="27857"/>
    <cellStyle name="Percent 4 8 3 3 3" xfId="27858"/>
    <cellStyle name="Percent 4 8 3 3 4" xfId="27859"/>
    <cellStyle name="Percent 4 8 3 4" xfId="27860"/>
    <cellStyle name="Percent 4 8 3 4 2" xfId="27861"/>
    <cellStyle name="Percent 4 8 3 4 3" xfId="27862"/>
    <cellStyle name="Percent 4 8 3 5" xfId="27863"/>
    <cellStyle name="Percent 4 8 3 6" xfId="27864"/>
    <cellStyle name="Percent 4 8 4" xfId="27865"/>
    <cellStyle name="Percent 4 8 4 2" xfId="27866"/>
    <cellStyle name="Percent 4 8 4 2 2" xfId="27867"/>
    <cellStyle name="Percent 4 8 4 2 2 2" xfId="27868"/>
    <cellStyle name="Percent 4 8 4 2 2 3" xfId="27869"/>
    <cellStyle name="Percent 4 8 4 2 3" xfId="27870"/>
    <cellStyle name="Percent 4 8 4 2 4" xfId="27871"/>
    <cellStyle name="Percent 4 8 4 3" xfId="27872"/>
    <cellStyle name="Percent 4 8 4 3 2" xfId="27873"/>
    <cellStyle name="Percent 4 8 4 3 2 2" xfId="27874"/>
    <cellStyle name="Percent 4 8 4 3 2 3" xfId="27875"/>
    <cellStyle name="Percent 4 8 4 3 3" xfId="27876"/>
    <cellStyle name="Percent 4 8 4 3 4" xfId="27877"/>
    <cellStyle name="Percent 4 8 4 4" xfId="27878"/>
    <cellStyle name="Percent 4 8 4 4 2" xfId="27879"/>
    <cellStyle name="Percent 4 8 4 4 3" xfId="27880"/>
    <cellStyle name="Percent 4 8 4 5" xfId="27881"/>
    <cellStyle name="Percent 4 8 4 6" xfId="27882"/>
    <cellStyle name="Percent 4 8 5" xfId="27883"/>
    <cellStyle name="Percent 4 8 5 2" xfId="27884"/>
    <cellStyle name="Percent 4 8 5 2 2" xfId="27885"/>
    <cellStyle name="Percent 4 8 5 2 2 2" xfId="27886"/>
    <cellStyle name="Percent 4 8 5 2 2 3" xfId="27887"/>
    <cellStyle name="Percent 4 8 5 2 3" xfId="27888"/>
    <cellStyle name="Percent 4 8 5 2 4" xfId="27889"/>
    <cellStyle name="Percent 4 8 5 3" xfId="27890"/>
    <cellStyle name="Percent 4 8 5 3 2" xfId="27891"/>
    <cellStyle name="Percent 4 8 5 3 2 2" xfId="27892"/>
    <cellStyle name="Percent 4 8 5 3 2 3" xfId="27893"/>
    <cellStyle name="Percent 4 8 5 3 3" xfId="27894"/>
    <cellStyle name="Percent 4 8 5 3 4" xfId="27895"/>
    <cellStyle name="Percent 4 8 5 4" xfId="27896"/>
    <cellStyle name="Percent 4 8 5 4 2" xfId="27897"/>
    <cellStyle name="Percent 4 8 5 4 2 2" xfId="27898"/>
    <cellStyle name="Percent 4 8 5 4 2 3" xfId="27899"/>
    <cellStyle name="Percent 4 8 5 4 3" xfId="27900"/>
    <cellStyle name="Percent 4 8 5 4 4" xfId="27901"/>
    <cellStyle name="Percent 4 8 5 5" xfId="27902"/>
    <cellStyle name="Percent 4 8 5 5 2" xfId="27903"/>
    <cellStyle name="Percent 4 8 5 5 3" xfId="27904"/>
    <cellStyle name="Percent 4 8 5 6" xfId="27905"/>
    <cellStyle name="Percent 4 8 5 7" xfId="27906"/>
    <cellStyle name="Percent 4 8 6" xfId="27907"/>
    <cellStyle name="Percent 4 8 6 2" xfId="27908"/>
    <cellStyle name="Percent 4 8 6 2 2" xfId="27909"/>
    <cellStyle name="Percent 4 8 6 2 2 2" xfId="27910"/>
    <cellStyle name="Percent 4 8 6 2 2 3" xfId="27911"/>
    <cellStyle name="Percent 4 8 6 2 3" xfId="27912"/>
    <cellStyle name="Percent 4 8 6 2 4" xfId="27913"/>
    <cellStyle name="Percent 4 8 6 3" xfId="27914"/>
    <cellStyle name="Percent 4 8 6 3 2" xfId="27915"/>
    <cellStyle name="Percent 4 8 6 3 2 2" xfId="27916"/>
    <cellStyle name="Percent 4 8 6 3 2 3" xfId="27917"/>
    <cellStyle name="Percent 4 8 6 3 3" xfId="27918"/>
    <cellStyle name="Percent 4 8 6 3 4" xfId="27919"/>
    <cellStyle name="Percent 4 8 6 4" xfId="27920"/>
    <cellStyle name="Percent 4 8 6 4 2" xfId="27921"/>
    <cellStyle name="Percent 4 8 6 4 3" xfId="27922"/>
    <cellStyle name="Percent 4 8 6 5" xfId="27923"/>
    <cellStyle name="Percent 4 8 6 6" xfId="27924"/>
    <cellStyle name="Percent 4 8 7" xfId="27925"/>
    <cellStyle name="Percent 4 8 7 2" xfId="27926"/>
    <cellStyle name="Percent 4 8 7 2 2" xfId="27927"/>
    <cellStyle name="Percent 4 8 7 2 3" xfId="27928"/>
    <cellStyle name="Percent 4 8 7 3" xfId="27929"/>
    <cellStyle name="Percent 4 8 7 4" xfId="27930"/>
    <cellStyle name="Percent 4 8 8" xfId="27931"/>
    <cellStyle name="Percent 4 8 8 2" xfId="27932"/>
    <cellStyle name="Percent 4 8 8 2 2" xfId="27933"/>
    <cellStyle name="Percent 4 8 8 2 3" xfId="27934"/>
    <cellStyle name="Percent 4 8 8 3" xfId="27935"/>
    <cellStyle name="Percent 4 8 8 4" xfId="27936"/>
    <cellStyle name="Percent 4 8 9" xfId="27937"/>
    <cellStyle name="Percent 4 8 9 2" xfId="27938"/>
    <cellStyle name="Percent 4 8 9 2 2" xfId="27939"/>
    <cellStyle name="Percent 4 8 9 2 3" xfId="27940"/>
    <cellStyle name="Percent 4 8 9 3" xfId="27941"/>
    <cellStyle name="Percent 4 8 9 4" xfId="27942"/>
    <cellStyle name="Percent 4 9" xfId="27943"/>
    <cellStyle name="Percent 4 9 10" xfId="27944"/>
    <cellStyle name="Percent 4 9 10 2" xfId="27945"/>
    <cellStyle name="Percent 4 9 10 3" xfId="27946"/>
    <cellStyle name="Percent 4 9 11" xfId="27947"/>
    <cellStyle name="Percent 4 9 11 2" xfId="27948"/>
    <cellStyle name="Percent 4 9 11 3" xfId="27949"/>
    <cellStyle name="Percent 4 9 12" xfId="27950"/>
    <cellStyle name="Percent 4 9 12 2" xfId="27951"/>
    <cellStyle name="Percent 4 9 12 3" xfId="27952"/>
    <cellStyle name="Percent 4 9 13" xfId="27953"/>
    <cellStyle name="Percent 4 9 2" xfId="27954"/>
    <cellStyle name="Percent 4 9 2 2" xfId="27955"/>
    <cellStyle name="Percent 4 9 2 2 2" xfId="27956"/>
    <cellStyle name="Percent 4 9 2 2 2 2" xfId="27957"/>
    <cellStyle name="Percent 4 9 2 2 2 3" xfId="27958"/>
    <cellStyle name="Percent 4 9 2 2 3" xfId="27959"/>
    <cellStyle name="Percent 4 9 2 2 4" xfId="27960"/>
    <cellStyle name="Percent 4 9 2 3" xfId="27961"/>
    <cellStyle name="Percent 4 9 2 3 2" xfId="27962"/>
    <cellStyle name="Percent 4 9 2 3 2 2" xfId="27963"/>
    <cellStyle name="Percent 4 9 2 3 2 3" xfId="27964"/>
    <cellStyle name="Percent 4 9 2 3 3" xfId="27965"/>
    <cellStyle name="Percent 4 9 2 3 4" xfId="27966"/>
    <cellStyle name="Percent 4 9 2 4" xfId="27967"/>
    <cellStyle name="Percent 4 9 2 4 2" xfId="27968"/>
    <cellStyle name="Percent 4 9 2 4 3" xfId="27969"/>
    <cellStyle name="Percent 4 9 2 5" xfId="27970"/>
    <cellStyle name="Percent 4 9 2 5 2" xfId="27971"/>
    <cellStyle name="Percent 4 9 2 5 3" xfId="27972"/>
    <cellStyle name="Percent 4 9 2 6" xfId="27973"/>
    <cellStyle name="Percent 4 9 2 7" xfId="27974"/>
    <cellStyle name="Percent 4 9 3" xfId="27975"/>
    <cellStyle name="Percent 4 9 3 2" xfId="27976"/>
    <cellStyle name="Percent 4 9 3 2 2" xfId="27977"/>
    <cellStyle name="Percent 4 9 3 2 2 2" xfId="27978"/>
    <cellStyle name="Percent 4 9 3 2 2 3" xfId="27979"/>
    <cellStyle name="Percent 4 9 3 2 3" xfId="27980"/>
    <cellStyle name="Percent 4 9 3 2 4" xfId="27981"/>
    <cellStyle name="Percent 4 9 3 3" xfId="27982"/>
    <cellStyle name="Percent 4 9 3 3 2" xfId="27983"/>
    <cellStyle name="Percent 4 9 3 3 2 2" xfId="27984"/>
    <cellStyle name="Percent 4 9 3 3 2 3" xfId="27985"/>
    <cellStyle name="Percent 4 9 3 3 3" xfId="27986"/>
    <cellStyle name="Percent 4 9 3 3 4" xfId="27987"/>
    <cellStyle name="Percent 4 9 3 4" xfId="27988"/>
    <cellStyle name="Percent 4 9 3 4 2" xfId="27989"/>
    <cellStyle name="Percent 4 9 3 4 3" xfId="27990"/>
    <cellStyle name="Percent 4 9 3 5" xfId="27991"/>
    <cellStyle name="Percent 4 9 3 6" xfId="27992"/>
    <cellStyle name="Percent 4 9 4" xfId="27993"/>
    <cellStyle name="Percent 4 9 4 2" xfId="27994"/>
    <cellStyle name="Percent 4 9 4 2 2" xfId="27995"/>
    <cellStyle name="Percent 4 9 4 2 2 2" xfId="27996"/>
    <cellStyle name="Percent 4 9 4 2 2 3" xfId="27997"/>
    <cellStyle name="Percent 4 9 4 2 3" xfId="27998"/>
    <cellStyle name="Percent 4 9 4 2 4" xfId="27999"/>
    <cellStyle name="Percent 4 9 4 3" xfId="28000"/>
    <cellStyle name="Percent 4 9 4 3 2" xfId="28001"/>
    <cellStyle name="Percent 4 9 4 3 2 2" xfId="28002"/>
    <cellStyle name="Percent 4 9 4 3 2 3" xfId="28003"/>
    <cellStyle name="Percent 4 9 4 3 3" xfId="28004"/>
    <cellStyle name="Percent 4 9 4 3 4" xfId="28005"/>
    <cellStyle name="Percent 4 9 4 4" xfId="28006"/>
    <cellStyle name="Percent 4 9 4 4 2" xfId="28007"/>
    <cellStyle name="Percent 4 9 4 4 3" xfId="28008"/>
    <cellStyle name="Percent 4 9 4 5" xfId="28009"/>
    <cellStyle name="Percent 4 9 4 6" xfId="28010"/>
    <cellStyle name="Percent 4 9 5" xfId="28011"/>
    <cellStyle name="Percent 4 9 5 2" xfId="28012"/>
    <cellStyle name="Percent 4 9 5 2 2" xfId="28013"/>
    <cellStyle name="Percent 4 9 5 2 2 2" xfId="28014"/>
    <cellStyle name="Percent 4 9 5 2 2 3" xfId="28015"/>
    <cellStyle name="Percent 4 9 5 2 3" xfId="28016"/>
    <cellStyle name="Percent 4 9 5 2 4" xfId="28017"/>
    <cellStyle name="Percent 4 9 5 3" xfId="28018"/>
    <cellStyle name="Percent 4 9 5 3 2" xfId="28019"/>
    <cellStyle name="Percent 4 9 5 3 2 2" xfId="28020"/>
    <cellStyle name="Percent 4 9 5 3 2 3" xfId="28021"/>
    <cellStyle name="Percent 4 9 5 3 3" xfId="28022"/>
    <cellStyle name="Percent 4 9 5 3 4" xfId="28023"/>
    <cellStyle name="Percent 4 9 5 4" xfId="28024"/>
    <cellStyle name="Percent 4 9 5 4 2" xfId="28025"/>
    <cellStyle name="Percent 4 9 5 4 2 2" xfId="28026"/>
    <cellStyle name="Percent 4 9 5 4 2 3" xfId="28027"/>
    <cellStyle name="Percent 4 9 5 4 3" xfId="28028"/>
    <cellStyle name="Percent 4 9 5 4 4" xfId="28029"/>
    <cellStyle name="Percent 4 9 5 5" xfId="28030"/>
    <cellStyle name="Percent 4 9 5 5 2" xfId="28031"/>
    <cellStyle name="Percent 4 9 5 5 3" xfId="28032"/>
    <cellStyle name="Percent 4 9 5 6" xfId="28033"/>
    <cellStyle name="Percent 4 9 5 7" xfId="28034"/>
    <cellStyle name="Percent 4 9 6" xfId="28035"/>
    <cellStyle name="Percent 4 9 6 2" xfId="28036"/>
    <cellStyle name="Percent 4 9 6 2 2" xfId="28037"/>
    <cellStyle name="Percent 4 9 6 2 2 2" xfId="28038"/>
    <cellStyle name="Percent 4 9 6 2 2 3" xfId="28039"/>
    <cellStyle name="Percent 4 9 6 2 3" xfId="28040"/>
    <cellStyle name="Percent 4 9 6 2 4" xfId="28041"/>
    <cellStyle name="Percent 4 9 6 3" xfId="28042"/>
    <cellStyle name="Percent 4 9 6 3 2" xfId="28043"/>
    <cellStyle name="Percent 4 9 6 3 2 2" xfId="28044"/>
    <cellStyle name="Percent 4 9 6 3 2 3" xfId="28045"/>
    <cellStyle name="Percent 4 9 6 3 3" xfId="28046"/>
    <cellStyle name="Percent 4 9 6 3 4" xfId="28047"/>
    <cellStyle name="Percent 4 9 6 4" xfId="28048"/>
    <cellStyle name="Percent 4 9 6 4 2" xfId="28049"/>
    <cellStyle name="Percent 4 9 6 4 3" xfId="28050"/>
    <cellStyle name="Percent 4 9 6 5" xfId="28051"/>
    <cellStyle name="Percent 4 9 6 6" xfId="28052"/>
    <cellStyle name="Percent 4 9 7" xfId="28053"/>
    <cellStyle name="Percent 4 9 7 2" xfId="28054"/>
    <cellStyle name="Percent 4 9 7 2 2" xfId="28055"/>
    <cellStyle name="Percent 4 9 7 2 3" xfId="28056"/>
    <cellStyle name="Percent 4 9 7 3" xfId="28057"/>
    <cellStyle name="Percent 4 9 7 4" xfId="28058"/>
    <cellStyle name="Percent 4 9 8" xfId="28059"/>
    <cellStyle name="Percent 4 9 8 2" xfId="28060"/>
    <cellStyle name="Percent 4 9 8 2 2" xfId="28061"/>
    <cellStyle name="Percent 4 9 8 2 3" xfId="28062"/>
    <cellStyle name="Percent 4 9 8 3" xfId="28063"/>
    <cellStyle name="Percent 4 9 8 4" xfId="28064"/>
    <cellStyle name="Percent 4 9 9" xfId="28065"/>
    <cellStyle name="Percent 4 9 9 2" xfId="28066"/>
    <cellStyle name="Percent 4 9 9 2 2" xfId="28067"/>
    <cellStyle name="Percent 4 9 9 2 3" xfId="28068"/>
    <cellStyle name="Percent 4 9 9 3" xfId="28069"/>
    <cellStyle name="Percent 4 9 9 4" xfId="28070"/>
    <cellStyle name="Percent 5" xfId="28071"/>
    <cellStyle name="Percent 5 10" xfId="28072"/>
    <cellStyle name="Percent 5 10 2" xfId="28073"/>
    <cellStyle name="Percent 5 10 2 2" xfId="28074"/>
    <cellStyle name="Percent 5 10 2 2 2" xfId="28075"/>
    <cellStyle name="Percent 5 10 2 2 3" xfId="28076"/>
    <cellStyle name="Percent 5 10 2 3" xfId="28077"/>
    <cellStyle name="Percent 5 10 2 4" xfId="28078"/>
    <cellStyle name="Percent 5 10 3" xfId="28079"/>
    <cellStyle name="Percent 5 10 3 2" xfId="28080"/>
    <cellStyle name="Percent 5 10 3 2 2" xfId="28081"/>
    <cellStyle name="Percent 5 10 3 2 3" xfId="28082"/>
    <cellStyle name="Percent 5 10 3 3" xfId="28083"/>
    <cellStyle name="Percent 5 10 3 4" xfId="28084"/>
    <cellStyle name="Percent 5 10 4" xfId="28085"/>
    <cellStyle name="Percent 5 10 4 2" xfId="28086"/>
    <cellStyle name="Percent 5 10 4 3" xfId="28087"/>
    <cellStyle name="Percent 5 10 5" xfId="28088"/>
    <cellStyle name="Percent 5 10 5 2" xfId="28089"/>
    <cellStyle name="Percent 5 10 5 3" xfId="28090"/>
    <cellStyle name="Percent 5 10 6" xfId="28091"/>
    <cellStyle name="Percent 5 10 6 2" xfId="28092"/>
    <cellStyle name="Percent 5 10 6 3" xfId="28093"/>
    <cellStyle name="Percent 5 10 7" xfId="28094"/>
    <cellStyle name="Percent 5 11" xfId="28095"/>
    <cellStyle name="Percent 5 11 2" xfId="28096"/>
    <cellStyle name="Percent 5 11 2 2" xfId="28097"/>
    <cellStyle name="Percent 5 11 2 2 2" xfId="28098"/>
    <cellStyle name="Percent 5 11 2 2 3" xfId="28099"/>
    <cellStyle name="Percent 5 11 2 3" xfId="28100"/>
    <cellStyle name="Percent 5 11 2 4" xfId="28101"/>
    <cellStyle name="Percent 5 11 2 5" xfId="28102"/>
    <cellStyle name="Percent 5 11 3" xfId="28103"/>
    <cellStyle name="Percent 5 11 3 2" xfId="28104"/>
    <cellStyle name="Percent 5 11 3 2 2" xfId="28105"/>
    <cellStyle name="Percent 5 11 3 2 3" xfId="28106"/>
    <cellStyle name="Percent 5 11 3 3" xfId="28107"/>
    <cellStyle name="Percent 5 11 3 4" xfId="28108"/>
    <cellStyle name="Percent 5 11 4" xfId="28109"/>
    <cellStyle name="Percent 5 11 4 2" xfId="28110"/>
    <cellStyle name="Percent 5 11 4 3" xfId="28111"/>
    <cellStyle name="Percent 5 11 5" xfId="28112"/>
    <cellStyle name="Percent 5 11 5 2" xfId="28113"/>
    <cellStyle name="Percent 5 11 5 3" xfId="28114"/>
    <cellStyle name="Percent 5 11 6" xfId="28115"/>
    <cellStyle name="Percent 5 11 6 2" xfId="28116"/>
    <cellStyle name="Percent 5 11 6 3" xfId="28117"/>
    <cellStyle name="Percent 5 11 7" xfId="28118"/>
    <cellStyle name="Percent 5 11 8" xfId="28119"/>
    <cellStyle name="Percent 5 11 9" xfId="28120"/>
    <cellStyle name="Percent 5 12" xfId="28121"/>
    <cellStyle name="Percent 5 12 2" xfId="28122"/>
    <cellStyle name="Percent 5 12 2 2" xfId="28123"/>
    <cellStyle name="Percent 5 12 2 2 2" xfId="28124"/>
    <cellStyle name="Percent 5 12 2 2 3" xfId="28125"/>
    <cellStyle name="Percent 5 12 2 3" xfId="28126"/>
    <cellStyle name="Percent 5 12 2 4" xfId="28127"/>
    <cellStyle name="Percent 5 12 3" xfId="28128"/>
    <cellStyle name="Percent 5 12 3 2" xfId="28129"/>
    <cellStyle name="Percent 5 12 3 2 2" xfId="28130"/>
    <cellStyle name="Percent 5 12 3 2 3" xfId="28131"/>
    <cellStyle name="Percent 5 12 3 3" xfId="28132"/>
    <cellStyle name="Percent 5 12 3 4" xfId="28133"/>
    <cellStyle name="Percent 5 12 4" xfId="28134"/>
    <cellStyle name="Percent 5 12 4 2" xfId="28135"/>
    <cellStyle name="Percent 5 12 4 3" xfId="28136"/>
    <cellStyle name="Percent 5 12 5" xfId="28137"/>
    <cellStyle name="Percent 5 12 6" xfId="28138"/>
    <cellStyle name="Percent 5 13" xfId="28139"/>
    <cellStyle name="Percent 5 13 2" xfId="28140"/>
    <cellStyle name="Percent 5 13 2 2" xfId="28141"/>
    <cellStyle name="Percent 5 13 2 2 2" xfId="28142"/>
    <cellStyle name="Percent 5 13 2 2 3" xfId="28143"/>
    <cellStyle name="Percent 5 13 2 3" xfId="28144"/>
    <cellStyle name="Percent 5 13 2 4" xfId="28145"/>
    <cellStyle name="Percent 5 13 3" xfId="28146"/>
    <cellStyle name="Percent 5 13 3 2" xfId="28147"/>
    <cellStyle name="Percent 5 13 3 2 2" xfId="28148"/>
    <cellStyle name="Percent 5 13 3 2 3" xfId="28149"/>
    <cellStyle name="Percent 5 13 3 3" xfId="28150"/>
    <cellStyle name="Percent 5 13 3 4" xfId="28151"/>
    <cellStyle name="Percent 5 13 4" xfId="28152"/>
    <cellStyle name="Percent 5 13 4 2" xfId="28153"/>
    <cellStyle name="Percent 5 13 4 2 2" xfId="28154"/>
    <cellStyle name="Percent 5 13 4 2 3" xfId="28155"/>
    <cellStyle name="Percent 5 13 4 3" xfId="28156"/>
    <cellStyle name="Percent 5 13 4 4" xfId="28157"/>
    <cellStyle name="Percent 5 13 5" xfId="28158"/>
    <cellStyle name="Percent 5 13 5 2" xfId="28159"/>
    <cellStyle name="Percent 5 13 5 3" xfId="28160"/>
    <cellStyle name="Percent 5 13 6" xfId="28161"/>
    <cellStyle name="Percent 5 13 7" xfId="28162"/>
    <cellStyle name="Percent 5 14" xfId="28163"/>
    <cellStyle name="Percent 5 14 2" xfId="28164"/>
    <cellStyle name="Percent 5 14 2 2" xfId="28165"/>
    <cellStyle name="Percent 5 14 2 2 2" xfId="28166"/>
    <cellStyle name="Percent 5 14 2 2 3" xfId="28167"/>
    <cellStyle name="Percent 5 14 2 3" xfId="28168"/>
    <cellStyle name="Percent 5 14 2 4" xfId="28169"/>
    <cellStyle name="Percent 5 14 3" xfId="28170"/>
    <cellStyle name="Percent 5 14 3 2" xfId="28171"/>
    <cellStyle name="Percent 5 14 3 2 2" xfId="28172"/>
    <cellStyle name="Percent 5 14 3 2 3" xfId="28173"/>
    <cellStyle name="Percent 5 14 3 3" xfId="28174"/>
    <cellStyle name="Percent 5 14 3 4" xfId="28175"/>
    <cellStyle name="Percent 5 14 4" xfId="28176"/>
    <cellStyle name="Percent 5 14 4 2" xfId="28177"/>
    <cellStyle name="Percent 5 14 4 3" xfId="28178"/>
    <cellStyle name="Percent 5 14 5" xfId="28179"/>
    <cellStyle name="Percent 5 14 6" xfId="28180"/>
    <cellStyle name="Percent 5 15" xfId="28181"/>
    <cellStyle name="Percent 5 15 2" xfId="28182"/>
    <cellStyle name="Percent 5 15 2 2" xfId="28183"/>
    <cellStyle name="Percent 5 15 2 3" xfId="28184"/>
    <cellStyle name="Percent 5 15 3" xfId="28185"/>
    <cellStyle name="Percent 5 15 4" xfId="28186"/>
    <cellStyle name="Percent 5 16" xfId="28187"/>
    <cellStyle name="Percent 5 16 2" xfId="28188"/>
    <cellStyle name="Percent 5 16 2 2" xfId="28189"/>
    <cellStyle name="Percent 5 16 2 3" xfId="28190"/>
    <cellStyle name="Percent 5 16 3" xfId="28191"/>
    <cellStyle name="Percent 5 16 4" xfId="28192"/>
    <cellStyle name="Percent 5 17" xfId="28193"/>
    <cellStyle name="Percent 5 17 2" xfId="28194"/>
    <cellStyle name="Percent 5 17 2 2" xfId="28195"/>
    <cellStyle name="Percent 5 17 2 3" xfId="28196"/>
    <cellStyle name="Percent 5 17 3" xfId="28197"/>
    <cellStyle name="Percent 5 17 4" xfId="28198"/>
    <cellStyle name="Percent 5 18" xfId="28199"/>
    <cellStyle name="Percent 5 18 2" xfId="28200"/>
    <cellStyle name="Percent 5 18 3" xfId="28201"/>
    <cellStyle name="Percent 5 19" xfId="28202"/>
    <cellStyle name="Percent 5 19 2" xfId="28203"/>
    <cellStyle name="Percent 5 19 3" xfId="28204"/>
    <cellStyle name="Percent 5 2" xfId="28205"/>
    <cellStyle name="Percent 5 2 10" xfId="28206"/>
    <cellStyle name="Percent 5 2 10 2" xfId="28207"/>
    <cellStyle name="Percent 5 2 10 3" xfId="28208"/>
    <cellStyle name="Percent 5 2 11" xfId="28209"/>
    <cellStyle name="Percent 5 2 11 2" xfId="28210"/>
    <cellStyle name="Percent 5 2 11 3" xfId="28211"/>
    <cellStyle name="Percent 5 2 12" xfId="28212"/>
    <cellStyle name="Percent 5 2 2" xfId="28213"/>
    <cellStyle name="Percent 5 2 2 2" xfId="28214"/>
    <cellStyle name="Percent 5 2 2 2 2" xfId="28215"/>
    <cellStyle name="Percent 5 2 2 2 2 2" xfId="28216"/>
    <cellStyle name="Percent 5 2 2 2 2 3" xfId="28217"/>
    <cellStyle name="Percent 5 2 2 2 3" xfId="28218"/>
    <cellStyle name="Percent 5 2 2 2 4" xfId="28219"/>
    <cellStyle name="Percent 5 2 2 3" xfId="28220"/>
    <cellStyle name="Percent 5 2 2 3 2" xfId="28221"/>
    <cellStyle name="Percent 5 2 2 3 2 2" xfId="28222"/>
    <cellStyle name="Percent 5 2 2 3 2 3" xfId="28223"/>
    <cellStyle name="Percent 5 2 2 3 3" xfId="28224"/>
    <cellStyle name="Percent 5 2 2 3 4" xfId="28225"/>
    <cellStyle name="Percent 5 2 2 4" xfId="28226"/>
    <cellStyle name="Percent 5 2 2 4 2" xfId="28227"/>
    <cellStyle name="Percent 5 2 2 4 3" xfId="28228"/>
    <cellStyle name="Percent 5 2 2 5" xfId="28229"/>
    <cellStyle name="Percent 5 2 2 5 2" xfId="28230"/>
    <cellStyle name="Percent 5 2 2 5 3" xfId="28231"/>
    <cellStyle name="Percent 5 2 2 6" xfId="28232"/>
    <cellStyle name="Percent 5 2 2 7" xfId="28233"/>
    <cellStyle name="Percent 5 2 3" xfId="28234"/>
    <cellStyle name="Percent 5 2 3 2" xfId="28235"/>
    <cellStyle name="Percent 5 2 3 2 2" xfId="28236"/>
    <cellStyle name="Percent 5 2 3 2 2 2" xfId="28237"/>
    <cellStyle name="Percent 5 2 3 2 2 3" xfId="28238"/>
    <cellStyle name="Percent 5 2 3 2 3" xfId="28239"/>
    <cellStyle name="Percent 5 2 3 2 4" xfId="28240"/>
    <cellStyle name="Percent 5 2 3 3" xfId="28241"/>
    <cellStyle name="Percent 5 2 3 3 2" xfId="28242"/>
    <cellStyle name="Percent 5 2 3 3 2 2" xfId="28243"/>
    <cellStyle name="Percent 5 2 3 3 2 3" xfId="28244"/>
    <cellStyle name="Percent 5 2 3 3 3" xfId="28245"/>
    <cellStyle name="Percent 5 2 3 3 4" xfId="28246"/>
    <cellStyle name="Percent 5 2 3 4" xfId="28247"/>
    <cellStyle name="Percent 5 2 3 4 2" xfId="28248"/>
    <cellStyle name="Percent 5 2 3 4 3" xfId="28249"/>
    <cellStyle name="Percent 5 2 3 5" xfId="28250"/>
    <cellStyle name="Percent 5 2 3 6" xfId="28251"/>
    <cellStyle name="Percent 5 2 4" xfId="28252"/>
    <cellStyle name="Percent 5 2 4 2" xfId="28253"/>
    <cellStyle name="Percent 5 2 4 2 2" xfId="28254"/>
    <cellStyle name="Percent 5 2 4 2 2 2" xfId="28255"/>
    <cellStyle name="Percent 5 2 4 2 2 3" xfId="28256"/>
    <cellStyle name="Percent 5 2 4 2 3" xfId="28257"/>
    <cellStyle name="Percent 5 2 4 2 4" xfId="28258"/>
    <cellStyle name="Percent 5 2 4 3" xfId="28259"/>
    <cellStyle name="Percent 5 2 4 3 2" xfId="28260"/>
    <cellStyle name="Percent 5 2 4 3 2 2" xfId="28261"/>
    <cellStyle name="Percent 5 2 4 3 2 3" xfId="28262"/>
    <cellStyle name="Percent 5 2 4 3 3" xfId="28263"/>
    <cellStyle name="Percent 5 2 4 3 4" xfId="28264"/>
    <cellStyle name="Percent 5 2 4 4" xfId="28265"/>
    <cellStyle name="Percent 5 2 4 4 2" xfId="28266"/>
    <cellStyle name="Percent 5 2 4 4 2 2" xfId="28267"/>
    <cellStyle name="Percent 5 2 4 4 2 3" xfId="28268"/>
    <cellStyle name="Percent 5 2 4 4 3" xfId="28269"/>
    <cellStyle name="Percent 5 2 4 4 4" xfId="28270"/>
    <cellStyle name="Percent 5 2 4 5" xfId="28271"/>
    <cellStyle name="Percent 5 2 4 5 2" xfId="28272"/>
    <cellStyle name="Percent 5 2 4 5 3" xfId="28273"/>
    <cellStyle name="Percent 5 2 4 6" xfId="28274"/>
    <cellStyle name="Percent 5 2 4 7" xfId="28275"/>
    <cellStyle name="Percent 5 2 5" xfId="28276"/>
    <cellStyle name="Percent 5 2 5 2" xfId="28277"/>
    <cellStyle name="Percent 5 2 5 2 2" xfId="28278"/>
    <cellStyle name="Percent 5 2 5 2 2 2" xfId="28279"/>
    <cellStyle name="Percent 5 2 5 2 2 3" xfId="28280"/>
    <cellStyle name="Percent 5 2 5 2 3" xfId="28281"/>
    <cellStyle name="Percent 5 2 5 2 4" xfId="28282"/>
    <cellStyle name="Percent 5 2 5 3" xfId="28283"/>
    <cellStyle name="Percent 5 2 5 3 2" xfId="28284"/>
    <cellStyle name="Percent 5 2 5 3 2 2" xfId="28285"/>
    <cellStyle name="Percent 5 2 5 3 2 3" xfId="28286"/>
    <cellStyle name="Percent 5 2 5 3 3" xfId="28287"/>
    <cellStyle name="Percent 5 2 5 3 4" xfId="28288"/>
    <cellStyle name="Percent 5 2 5 4" xfId="28289"/>
    <cellStyle name="Percent 5 2 5 4 2" xfId="28290"/>
    <cellStyle name="Percent 5 2 5 4 3" xfId="28291"/>
    <cellStyle name="Percent 5 2 5 5" xfId="28292"/>
    <cellStyle name="Percent 5 2 5 6" xfId="28293"/>
    <cellStyle name="Percent 5 2 6" xfId="28294"/>
    <cellStyle name="Percent 5 2 6 2" xfId="28295"/>
    <cellStyle name="Percent 5 2 6 2 2" xfId="28296"/>
    <cellStyle name="Percent 5 2 6 2 3" xfId="28297"/>
    <cellStyle name="Percent 5 2 6 3" xfId="28298"/>
    <cellStyle name="Percent 5 2 6 4" xfId="28299"/>
    <cellStyle name="Percent 5 2 7" xfId="28300"/>
    <cellStyle name="Percent 5 2 7 2" xfId="28301"/>
    <cellStyle name="Percent 5 2 7 2 2" xfId="28302"/>
    <cellStyle name="Percent 5 2 7 2 3" xfId="28303"/>
    <cellStyle name="Percent 5 2 7 3" xfId="28304"/>
    <cellStyle name="Percent 5 2 7 4" xfId="28305"/>
    <cellStyle name="Percent 5 2 8" xfId="28306"/>
    <cellStyle name="Percent 5 2 8 2" xfId="28307"/>
    <cellStyle name="Percent 5 2 8 2 2" xfId="28308"/>
    <cellStyle name="Percent 5 2 8 2 3" xfId="28309"/>
    <cellStyle name="Percent 5 2 8 3" xfId="28310"/>
    <cellStyle name="Percent 5 2 8 4" xfId="28311"/>
    <cellStyle name="Percent 5 2 9" xfId="28312"/>
    <cellStyle name="Percent 5 2 9 2" xfId="28313"/>
    <cellStyle name="Percent 5 2 9 3" xfId="28314"/>
    <cellStyle name="Percent 5 20" xfId="28315"/>
    <cellStyle name="Percent 5 20 2" xfId="28316"/>
    <cellStyle name="Percent 5 20 3" xfId="28317"/>
    <cellStyle name="Percent 5 21" xfId="28318"/>
    <cellStyle name="Percent 5 3" xfId="28319"/>
    <cellStyle name="Percent 5 3 10" xfId="28320"/>
    <cellStyle name="Percent 5 3 10 2" xfId="28321"/>
    <cellStyle name="Percent 5 3 10 3" xfId="28322"/>
    <cellStyle name="Percent 5 3 11" xfId="28323"/>
    <cellStyle name="Percent 5 3 11 2" xfId="28324"/>
    <cellStyle name="Percent 5 3 11 3" xfId="28325"/>
    <cellStyle name="Percent 5 3 12" xfId="28326"/>
    <cellStyle name="Percent 5 3 12 2" xfId="28327"/>
    <cellStyle name="Percent 5 3 12 3" xfId="28328"/>
    <cellStyle name="Percent 5 3 13" xfId="28329"/>
    <cellStyle name="Percent 5 3 2" xfId="28330"/>
    <cellStyle name="Percent 5 3 2 10" xfId="28331"/>
    <cellStyle name="Percent 5 3 2 10 2" xfId="28332"/>
    <cellStyle name="Percent 5 3 2 10 3" xfId="28333"/>
    <cellStyle name="Percent 5 3 2 11" xfId="28334"/>
    <cellStyle name="Percent 5 3 2 11 2" xfId="28335"/>
    <cellStyle name="Percent 5 3 2 11 3" xfId="28336"/>
    <cellStyle name="Percent 5 3 2 12" xfId="28337"/>
    <cellStyle name="Percent 5 3 2 2" xfId="28338"/>
    <cellStyle name="Percent 5 3 2 2 2" xfId="28339"/>
    <cellStyle name="Percent 5 3 2 2 2 2" xfId="28340"/>
    <cellStyle name="Percent 5 3 2 2 2 2 2" xfId="28341"/>
    <cellStyle name="Percent 5 3 2 2 2 2 3" xfId="28342"/>
    <cellStyle name="Percent 5 3 2 2 2 3" xfId="28343"/>
    <cellStyle name="Percent 5 3 2 2 2 4" xfId="28344"/>
    <cellStyle name="Percent 5 3 2 2 3" xfId="28345"/>
    <cellStyle name="Percent 5 3 2 2 3 2" xfId="28346"/>
    <cellStyle name="Percent 5 3 2 2 3 2 2" xfId="28347"/>
    <cellStyle name="Percent 5 3 2 2 3 2 3" xfId="28348"/>
    <cellStyle name="Percent 5 3 2 2 3 3" xfId="28349"/>
    <cellStyle name="Percent 5 3 2 2 3 4" xfId="28350"/>
    <cellStyle name="Percent 5 3 2 2 4" xfId="28351"/>
    <cellStyle name="Percent 5 3 2 2 4 2" xfId="28352"/>
    <cellStyle name="Percent 5 3 2 2 4 3" xfId="28353"/>
    <cellStyle name="Percent 5 3 2 2 5" xfId="28354"/>
    <cellStyle name="Percent 5 3 2 2 5 2" xfId="28355"/>
    <cellStyle name="Percent 5 3 2 2 5 3" xfId="28356"/>
    <cellStyle name="Percent 5 3 2 2 6" xfId="28357"/>
    <cellStyle name="Percent 5 3 2 2 7" xfId="28358"/>
    <cellStyle name="Percent 5 3 2 3" xfId="28359"/>
    <cellStyle name="Percent 5 3 2 3 2" xfId="28360"/>
    <cellStyle name="Percent 5 3 2 3 2 2" xfId="28361"/>
    <cellStyle name="Percent 5 3 2 3 2 2 2" xfId="28362"/>
    <cellStyle name="Percent 5 3 2 3 2 2 3" xfId="28363"/>
    <cellStyle name="Percent 5 3 2 3 2 3" xfId="28364"/>
    <cellStyle name="Percent 5 3 2 3 2 4" xfId="28365"/>
    <cellStyle name="Percent 5 3 2 3 3" xfId="28366"/>
    <cellStyle name="Percent 5 3 2 3 3 2" xfId="28367"/>
    <cellStyle name="Percent 5 3 2 3 3 2 2" xfId="28368"/>
    <cellStyle name="Percent 5 3 2 3 3 2 3" xfId="28369"/>
    <cellStyle name="Percent 5 3 2 3 3 3" xfId="28370"/>
    <cellStyle name="Percent 5 3 2 3 3 4" xfId="28371"/>
    <cellStyle name="Percent 5 3 2 3 4" xfId="28372"/>
    <cellStyle name="Percent 5 3 2 3 4 2" xfId="28373"/>
    <cellStyle name="Percent 5 3 2 3 4 3" xfId="28374"/>
    <cellStyle name="Percent 5 3 2 3 5" xfId="28375"/>
    <cellStyle name="Percent 5 3 2 3 6" xfId="28376"/>
    <cellStyle name="Percent 5 3 2 4" xfId="28377"/>
    <cellStyle name="Percent 5 3 2 4 2" xfId="28378"/>
    <cellStyle name="Percent 5 3 2 4 2 2" xfId="28379"/>
    <cellStyle name="Percent 5 3 2 4 2 2 2" xfId="28380"/>
    <cellStyle name="Percent 5 3 2 4 2 2 3" xfId="28381"/>
    <cellStyle name="Percent 5 3 2 4 2 3" xfId="28382"/>
    <cellStyle name="Percent 5 3 2 4 2 4" xfId="28383"/>
    <cellStyle name="Percent 5 3 2 4 3" xfId="28384"/>
    <cellStyle name="Percent 5 3 2 4 3 2" xfId="28385"/>
    <cellStyle name="Percent 5 3 2 4 3 2 2" xfId="28386"/>
    <cellStyle name="Percent 5 3 2 4 3 2 3" xfId="28387"/>
    <cellStyle name="Percent 5 3 2 4 3 3" xfId="28388"/>
    <cellStyle name="Percent 5 3 2 4 3 4" xfId="28389"/>
    <cellStyle name="Percent 5 3 2 4 4" xfId="28390"/>
    <cellStyle name="Percent 5 3 2 4 4 2" xfId="28391"/>
    <cellStyle name="Percent 5 3 2 4 4 2 2" xfId="28392"/>
    <cellStyle name="Percent 5 3 2 4 4 2 3" xfId="28393"/>
    <cellStyle name="Percent 5 3 2 4 4 3" xfId="28394"/>
    <cellStyle name="Percent 5 3 2 4 4 4" xfId="28395"/>
    <cellStyle name="Percent 5 3 2 4 5" xfId="28396"/>
    <cellStyle name="Percent 5 3 2 4 5 2" xfId="28397"/>
    <cellStyle name="Percent 5 3 2 4 5 3" xfId="28398"/>
    <cellStyle name="Percent 5 3 2 4 6" xfId="28399"/>
    <cellStyle name="Percent 5 3 2 4 7" xfId="28400"/>
    <cellStyle name="Percent 5 3 2 5" xfId="28401"/>
    <cellStyle name="Percent 5 3 2 5 2" xfId="28402"/>
    <cellStyle name="Percent 5 3 2 5 2 2" xfId="28403"/>
    <cellStyle name="Percent 5 3 2 5 2 2 2" xfId="28404"/>
    <cellStyle name="Percent 5 3 2 5 2 2 3" xfId="28405"/>
    <cellStyle name="Percent 5 3 2 5 2 3" xfId="28406"/>
    <cellStyle name="Percent 5 3 2 5 2 4" xfId="28407"/>
    <cellStyle name="Percent 5 3 2 5 3" xfId="28408"/>
    <cellStyle name="Percent 5 3 2 5 3 2" xfId="28409"/>
    <cellStyle name="Percent 5 3 2 5 3 2 2" xfId="28410"/>
    <cellStyle name="Percent 5 3 2 5 3 2 3" xfId="28411"/>
    <cellStyle name="Percent 5 3 2 5 3 3" xfId="28412"/>
    <cellStyle name="Percent 5 3 2 5 3 4" xfId="28413"/>
    <cellStyle name="Percent 5 3 2 5 4" xfId="28414"/>
    <cellStyle name="Percent 5 3 2 5 4 2" xfId="28415"/>
    <cellStyle name="Percent 5 3 2 5 4 3" xfId="28416"/>
    <cellStyle name="Percent 5 3 2 5 5" xfId="28417"/>
    <cellStyle name="Percent 5 3 2 5 6" xfId="28418"/>
    <cellStyle name="Percent 5 3 2 6" xfId="28419"/>
    <cellStyle name="Percent 5 3 2 6 2" xfId="28420"/>
    <cellStyle name="Percent 5 3 2 6 2 2" xfId="28421"/>
    <cellStyle name="Percent 5 3 2 6 2 3" xfId="28422"/>
    <cellStyle name="Percent 5 3 2 6 3" xfId="28423"/>
    <cellStyle name="Percent 5 3 2 6 4" xfId="28424"/>
    <cellStyle name="Percent 5 3 2 7" xfId="28425"/>
    <cellStyle name="Percent 5 3 2 7 2" xfId="28426"/>
    <cellStyle name="Percent 5 3 2 7 2 2" xfId="28427"/>
    <cellStyle name="Percent 5 3 2 7 2 3" xfId="28428"/>
    <cellStyle name="Percent 5 3 2 7 3" xfId="28429"/>
    <cellStyle name="Percent 5 3 2 7 4" xfId="28430"/>
    <cellStyle name="Percent 5 3 2 8" xfId="28431"/>
    <cellStyle name="Percent 5 3 2 8 2" xfId="28432"/>
    <cellStyle name="Percent 5 3 2 8 2 2" xfId="28433"/>
    <cellStyle name="Percent 5 3 2 8 2 3" xfId="28434"/>
    <cellStyle name="Percent 5 3 2 8 3" xfId="28435"/>
    <cellStyle name="Percent 5 3 2 8 4" xfId="28436"/>
    <cellStyle name="Percent 5 3 2 9" xfId="28437"/>
    <cellStyle name="Percent 5 3 2 9 2" xfId="28438"/>
    <cellStyle name="Percent 5 3 2 9 3" xfId="28439"/>
    <cellStyle name="Percent 5 3 3" xfId="28440"/>
    <cellStyle name="Percent 5 3 3 2" xfId="28441"/>
    <cellStyle name="Percent 5 3 3 2 2" xfId="28442"/>
    <cellStyle name="Percent 5 3 3 2 2 2" xfId="28443"/>
    <cellStyle name="Percent 5 3 3 2 2 3" xfId="28444"/>
    <cellStyle name="Percent 5 3 3 2 3" xfId="28445"/>
    <cellStyle name="Percent 5 3 3 2 4" xfId="28446"/>
    <cellStyle name="Percent 5 3 3 3" xfId="28447"/>
    <cellStyle name="Percent 5 3 3 3 2" xfId="28448"/>
    <cellStyle name="Percent 5 3 3 3 2 2" xfId="28449"/>
    <cellStyle name="Percent 5 3 3 3 2 3" xfId="28450"/>
    <cellStyle name="Percent 5 3 3 3 3" xfId="28451"/>
    <cellStyle name="Percent 5 3 3 3 4" xfId="28452"/>
    <cellStyle name="Percent 5 3 3 4" xfId="28453"/>
    <cellStyle name="Percent 5 3 3 4 2" xfId="28454"/>
    <cellStyle name="Percent 5 3 3 4 3" xfId="28455"/>
    <cellStyle name="Percent 5 3 3 5" xfId="28456"/>
    <cellStyle name="Percent 5 3 3 5 2" xfId="28457"/>
    <cellStyle name="Percent 5 3 3 5 3" xfId="28458"/>
    <cellStyle name="Percent 5 3 3 6" xfId="28459"/>
    <cellStyle name="Percent 5 3 3 7" xfId="28460"/>
    <cellStyle name="Percent 5 3 4" xfId="28461"/>
    <cellStyle name="Percent 5 3 4 2" xfId="28462"/>
    <cellStyle name="Percent 5 3 4 2 2" xfId="28463"/>
    <cellStyle name="Percent 5 3 4 2 2 2" xfId="28464"/>
    <cellStyle name="Percent 5 3 4 2 2 3" xfId="28465"/>
    <cellStyle name="Percent 5 3 4 2 3" xfId="28466"/>
    <cellStyle name="Percent 5 3 4 2 4" xfId="28467"/>
    <cellStyle name="Percent 5 3 4 3" xfId="28468"/>
    <cellStyle name="Percent 5 3 4 3 2" xfId="28469"/>
    <cellStyle name="Percent 5 3 4 3 2 2" xfId="28470"/>
    <cellStyle name="Percent 5 3 4 3 2 3" xfId="28471"/>
    <cellStyle name="Percent 5 3 4 3 3" xfId="28472"/>
    <cellStyle name="Percent 5 3 4 3 4" xfId="28473"/>
    <cellStyle name="Percent 5 3 4 4" xfId="28474"/>
    <cellStyle name="Percent 5 3 4 4 2" xfId="28475"/>
    <cellStyle name="Percent 5 3 4 4 3" xfId="28476"/>
    <cellStyle name="Percent 5 3 4 5" xfId="28477"/>
    <cellStyle name="Percent 5 3 4 6" xfId="28478"/>
    <cellStyle name="Percent 5 3 5" xfId="28479"/>
    <cellStyle name="Percent 5 3 5 2" xfId="28480"/>
    <cellStyle name="Percent 5 3 5 2 2" xfId="28481"/>
    <cellStyle name="Percent 5 3 5 2 2 2" xfId="28482"/>
    <cellStyle name="Percent 5 3 5 2 2 3" xfId="28483"/>
    <cellStyle name="Percent 5 3 5 2 3" xfId="28484"/>
    <cellStyle name="Percent 5 3 5 2 4" xfId="28485"/>
    <cellStyle name="Percent 5 3 5 3" xfId="28486"/>
    <cellStyle name="Percent 5 3 5 3 2" xfId="28487"/>
    <cellStyle name="Percent 5 3 5 3 2 2" xfId="28488"/>
    <cellStyle name="Percent 5 3 5 3 2 3" xfId="28489"/>
    <cellStyle name="Percent 5 3 5 3 3" xfId="28490"/>
    <cellStyle name="Percent 5 3 5 3 4" xfId="28491"/>
    <cellStyle name="Percent 5 3 5 4" xfId="28492"/>
    <cellStyle name="Percent 5 3 5 4 2" xfId="28493"/>
    <cellStyle name="Percent 5 3 5 4 2 2" xfId="28494"/>
    <cellStyle name="Percent 5 3 5 4 2 3" xfId="28495"/>
    <cellStyle name="Percent 5 3 5 4 3" xfId="28496"/>
    <cellStyle name="Percent 5 3 5 4 4" xfId="28497"/>
    <cellStyle name="Percent 5 3 5 5" xfId="28498"/>
    <cellStyle name="Percent 5 3 5 5 2" xfId="28499"/>
    <cellStyle name="Percent 5 3 5 5 3" xfId="28500"/>
    <cellStyle name="Percent 5 3 5 6" xfId="28501"/>
    <cellStyle name="Percent 5 3 5 7" xfId="28502"/>
    <cellStyle name="Percent 5 3 6" xfId="28503"/>
    <cellStyle name="Percent 5 3 6 2" xfId="28504"/>
    <cellStyle name="Percent 5 3 6 2 2" xfId="28505"/>
    <cellStyle name="Percent 5 3 6 2 2 2" xfId="28506"/>
    <cellStyle name="Percent 5 3 6 2 2 3" xfId="28507"/>
    <cellStyle name="Percent 5 3 6 2 3" xfId="28508"/>
    <cellStyle name="Percent 5 3 6 2 4" xfId="28509"/>
    <cellStyle name="Percent 5 3 6 3" xfId="28510"/>
    <cellStyle name="Percent 5 3 6 3 2" xfId="28511"/>
    <cellStyle name="Percent 5 3 6 3 2 2" xfId="28512"/>
    <cellStyle name="Percent 5 3 6 3 2 3" xfId="28513"/>
    <cellStyle name="Percent 5 3 6 3 3" xfId="28514"/>
    <cellStyle name="Percent 5 3 6 3 4" xfId="28515"/>
    <cellStyle name="Percent 5 3 6 4" xfId="28516"/>
    <cellStyle name="Percent 5 3 6 4 2" xfId="28517"/>
    <cellStyle name="Percent 5 3 6 4 3" xfId="28518"/>
    <cellStyle name="Percent 5 3 6 5" xfId="28519"/>
    <cellStyle name="Percent 5 3 6 6" xfId="28520"/>
    <cellStyle name="Percent 5 3 7" xfId="28521"/>
    <cellStyle name="Percent 5 3 7 2" xfId="28522"/>
    <cellStyle name="Percent 5 3 7 2 2" xfId="28523"/>
    <cellStyle name="Percent 5 3 7 2 3" xfId="28524"/>
    <cellStyle name="Percent 5 3 7 3" xfId="28525"/>
    <cellStyle name="Percent 5 3 7 4" xfId="28526"/>
    <cellStyle name="Percent 5 3 8" xfId="28527"/>
    <cellStyle name="Percent 5 3 8 2" xfId="28528"/>
    <cellStyle name="Percent 5 3 8 2 2" xfId="28529"/>
    <cellStyle name="Percent 5 3 8 2 3" xfId="28530"/>
    <cellStyle name="Percent 5 3 8 3" xfId="28531"/>
    <cellStyle name="Percent 5 3 8 4" xfId="28532"/>
    <cellStyle name="Percent 5 3 9" xfId="28533"/>
    <cellStyle name="Percent 5 3 9 2" xfId="28534"/>
    <cellStyle name="Percent 5 3 9 2 2" xfId="28535"/>
    <cellStyle name="Percent 5 3 9 2 3" xfId="28536"/>
    <cellStyle name="Percent 5 3 9 3" xfId="28537"/>
    <cellStyle name="Percent 5 3 9 4" xfId="28538"/>
    <cellStyle name="Percent 5 4" xfId="28539"/>
    <cellStyle name="Percent 5 4 10" xfId="28540"/>
    <cellStyle name="Percent 5 4 10 2" xfId="28541"/>
    <cellStyle name="Percent 5 4 10 3" xfId="28542"/>
    <cellStyle name="Percent 5 4 11" xfId="28543"/>
    <cellStyle name="Percent 5 4 11 2" xfId="28544"/>
    <cellStyle name="Percent 5 4 11 3" xfId="28545"/>
    <cellStyle name="Percent 5 4 12" xfId="28546"/>
    <cellStyle name="Percent 5 4 2" xfId="28547"/>
    <cellStyle name="Percent 5 4 2 2" xfId="28548"/>
    <cellStyle name="Percent 5 4 2 2 2" xfId="28549"/>
    <cellStyle name="Percent 5 4 2 2 2 2" xfId="28550"/>
    <cellStyle name="Percent 5 4 2 2 2 3" xfId="28551"/>
    <cellStyle name="Percent 5 4 2 2 3" xfId="28552"/>
    <cellStyle name="Percent 5 4 2 2 4" xfId="28553"/>
    <cellStyle name="Percent 5 4 2 3" xfId="28554"/>
    <cellStyle name="Percent 5 4 2 3 2" xfId="28555"/>
    <cellStyle name="Percent 5 4 2 3 2 2" xfId="28556"/>
    <cellStyle name="Percent 5 4 2 3 2 3" xfId="28557"/>
    <cellStyle name="Percent 5 4 2 3 3" xfId="28558"/>
    <cellStyle name="Percent 5 4 2 3 4" xfId="28559"/>
    <cellStyle name="Percent 5 4 2 4" xfId="28560"/>
    <cellStyle name="Percent 5 4 2 4 2" xfId="28561"/>
    <cellStyle name="Percent 5 4 2 4 3" xfId="28562"/>
    <cellStyle name="Percent 5 4 2 5" xfId="28563"/>
    <cellStyle name="Percent 5 4 2 5 2" xfId="28564"/>
    <cellStyle name="Percent 5 4 2 5 3" xfId="28565"/>
    <cellStyle name="Percent 5 4 2 6" xfId="28566"/>
    <cellStyle name="Percent 5 4 3" xfId="28567"/>
    <cellStyle name="Percent 5 4 3 2" xfId="28568"/>
    <cellStyle name="Percent 5 4 3 2 2" xfId="28569"/>
    <cellStyle name="Percent 5 4 3 2 2 2" xfId="28570"/>
    <cellStyle name="Percent 5 4 3 2 2 3" xfId="28571"/>
    <cellStyle name="Percent 5 4 3 2 3" xfId="28572"/>
    <cellStyle name="Percent 5 4 3 2 4" xfId="28573"/>
    <cellStyle name="Percent 5 4 3 3" xfId="28574"/>
    <cellStyle name="Percent 5 4 3 3 2" xfId="28575"/>
    <cellStyle name="Percent 5 4 3 3 2 2" xfId="28576"/>
    <cellStyle name="Percent 5 4 3 3 2 3" xfId="28577"/>
    <cellStyle name="Percent 5 4 3 3 3" xfId="28578"/>
    <cellStyle name="Percent 5 4 3 3 4" xfId="28579"/>
    <cellStyle name="Percent 5 4 3 4" xfId="28580"/>
    <cellStyle name="Percent 5 4 3 4 2" xfId="28581"/>
    <cellStyle name="Percent 5 4 3 4 3" xfId="28582"/>
    <cellStyle name="Percent 5 4 3 5" xfId="28583"/>
    <cellStyle name="Percent 5 4 3 6" xfId="28584"/>
    <cellStyle name="Percent 5 4 4" xfId="28585"/>
    <cellStyle name="Percent 5 4 4 2" xfId="28586"/>
    <cellStyle name="Percent 5 4 4 2 2" xfId="28587"/>
    <cellStyle name="Percent 5 4 4 2 2 2" xfId="28588"/>
    <cellStyle name="Percent 5 4 4 2 2 3" xfId="28589"/>
    <cellStyle name="Percent 5 4 4 2 3" xfId="28590"/>
    <cellStyle name="Percent 5 4 4 2 4" xfId="28591"/>
    <cellStyle name="Percent 5 4 4 3" xfId="28592"/>
    <cellStyle name="Percent 5 4 4 3 2" xfId="28593"/>
    <cellStyle name="Percent 5 4 4 3 2 2" xfId="28594"/>
    <cellStyle name="Percent 5 4 4 3 2 3" xfId="28595"/>
    <cellStyle name="Percent 5 4 4 3 3" xfId="28596"/>
    <cellStyle name="Percent 5 4 4 3 4" xfId="28597"/>
    <cellStyle name="Percent 5 4 4 4" xfId="28598"/>
    <cellStyle name="Percent 5 4 4 4 2" xfId="28599"/>
    <cellStyle name="Percent 5 4 4 4 2 2" xfId="28600"/>
    <cellStyle name="Percent 5 4 4 4 2 3" xfId="28601"/>
    <cellStyle name="Percent 5 4 4 4 3" xfId="28602"/>
    <cellStyle name="Percent 5 4 4 4 4" xfId="28603"/>
    <cellStyle name="Percent 5 4 4 5" xfId="28604"/>
    <cellStyle name="Percent 5 4 4 5 2" xfId="28605"/>
    <cellStyle name="Percent 5 4 4 5 3" xfId="28606"/>
    <cellStyle name="Percent 5 4 4 6" xfId="28607"/>
    <cellStyle name="Percent 5 4 4 7" xfId="28608"/>
    <cellStyle name="Percent 5 4 5" xfId="28609"/>
    <cellStyle name="Percent 5 4 5 2" xfId="28610"/>
    <cellStyle name="Percent 5 4 5 2 2" xfId="28611"/>
    <cellStyle name="Percent 5 4 5 2 2 2" xfId="28612"/>
    <cellStyle name="Percent 5 4 5 2 2 3" xfId="28613"/>
    <cellStyle name="Percent 5 4 5 2 3" xfId="28614"/>
    <cellStyle name="Percent 5 4 5 2 4" xfId="28615"/>
    <cellStyle name="Percent 5 4 5 3" xfId="28616"/>
    <cellStyle name="Percent 5 4 5 3 2" xfId="28617"/>
    <cellStyle name="Percent 5 4 5 3 2 2" xfId="28618"/>
    <cellStyle name="Percent 5 4 5 3 2 3" xfId="28619"/>
    <cellStyle name="Percent 5 4 5 3 3" xfId="28620"/>
    <cellStyle name="Percent 5 4 5 3 4" xfId="28621"/>
    <cellStyle name="Percent 5 4 5 4" xfId="28622"/>
    <cellStyle name="Percent 5 4 5 4 2" xfId="28623"/>
    <cellStyle name="Percent 5 4 5 4 3" xfId="28624"/>
    <cellStyle name="Percent 5 4 5 5" xfId="28625"/>
    <cellStyle name="Percent 5 4 5 6" xfId="28626"/>
    <cellStyle name="Percent 5 4 6" xfId="28627"/>
    <cellStyle name="Percent 5 4 6 2" xfId="28628"/>
    <cellStyle name="Percent 5 4 6 2 2" xfId="28629"/>
    <cellStyle name="Percent 5 4 6 2 3" xfId="28630"/>
    <cellStyle name="Percent 5 4 6 3" xfId="28631"/>
    <cellStyle name="Percent 5 4 6 4" xfId="28632"/>
    <cellStyle name="Percent 5 4 7" xfId="28633"/>
    <cellStyle name="Percent 5 4 7 2" xfId="28634"/>
    <cellStyle name="Percent 5 4 7 2 2" xfId="28635"/>
    <cellStyle name="Percent 5 4 7 2 3" xfId="28636"/>
    <cellStyle name="Percent 5 4 7 3" xfId="28637"/>
    <cellStyle name="Percent 5 4 7 4" xfId="28638"/>
    <cellStyle name="Percent 5 4 8" xfId="28639"/>
    <cellStyle name="Percent 5 4 8 2" xfId="28640"/>
    <cellStyle name="Percent 5 4 8 2 2" xfId="28641"/>
    <cellStyle name="Percent 5 4 8 2 3" xfId="28642"/>
    <cellStyle name="Percent 5 4 8 3" xfId="28643"/>
    <cellStyle name="Percent 5 4 8 4" xfId="28644"/>
    <cellStyle name="Percent 5 4 9" xfId="28645"/>
    <cellStyle name="Percent 5 4 9 2" xfId="28646"/>
    <cellStyle name="Percent 5 4 9 3" xfId="28647"/>
    <cellStyle name="Percent 5 5" xfId="28648"/>
    <cellStyle name="Percent 5 5 10" xfId="28649"/>
    <cellStyle name="Percent 5 5 10 2" xfId="28650"/>
    <cellStyle name="Percent 5 5 10 3" xfId="28651"/>
    <cellStyle name="Percent 5 5 11" xfId="28652"/>
    <cellStyle name="Percent 5 5 11 2" xfId="28653"/>
    <cellStyle name="Percent 5 5 11 3" xfId="28654"/>
    <cellStyle name="Percent 5 5 12" xfId="28655"/>
    <cellStyle name="Percent 5 5 2" xfId="28656"/>
    <cellStyle name="Percent 5 5 2 2" xfId="28657"/>
    <cellStyle name="Percent 5 5 2 2 2" xfId="28658"/>
    <cellStyle name="Percent 5 5 2 2 2 2" xfId="28659"/>
    <cellStyle name="Percent 5 5 2 2 2 3" xfId="28660"/>
    <cellStyle name="Percent 5 5 2 2 3" xfId="28661"/>
    <cellStyle name="Percent 5 5 2 2 4" xfId="28662"/>
    <cellStyle name="Percent 5 5 2 3" xfId="28663"/>
    <cellStyle name="Percent 5 5 2 3 2" xfId="28664"/>
    <cellStyle name="Percent 5 5 2 3 2 2" xfId="28665"/>
    <cellStyle name="Percent 5 5 2 3 2 3" xfId="28666"/>
    <cellStyle name="Percent 5 5 2 3 3" xfId="28667"/>
    <cellStyle name="Percent 5 5 2 3 4" xfId="28668"/>
    <cellStyle name="Percent 5 5 2 4" xfId="28669"/>
    <cellStyle name="Percent 5 5 2 4 2" xfId="28670"/>
    <cellStyle name="Percent 5 5 2 4 3" xfId="28671"/>
    <cellStyle name="Percent 5 5 2 5" xfId="28672"/>
    <cellStyle name="Percent 5 5 2 5 2" xfId="28673"/>
    <cellStyle name="Percent 5 5 2 5 3" xfId="28674"/>
    <cellStyle name="Percent 5 5 2 6" xfId="28675"/>
    <cellStyle name="Percent 5 5 3" xfId="28676"/>
    <cellStyle name="Percent 5 5 3 2" xfId="28677"/>
    <cellStyle name="Percent 5 5 3 2 2" xfId="28678"/>
    <cellStyle name="Percent 5 5 3 2 2 2" xfId="28679"/>
    <cellStyle name="Percent 5 5 3 2 2 3" xfId="28680"/>
    <cellStyle name="Percent 5 5 3 2 3" xfId="28681"/>
    <cellStyle name="Percent 5 5 3 2 4" xfId="28682"/>
    <cellStyle name="Percent 5 5 3 3" xfId="28683"/>
    <cellStyle name="Percent 5 5 3 3 2" xfId="28684"/>
    <cellStyle name="Percent 5 5 3 3 2 2" xfId="28685"/>
    <cellStyle name="Percent 5 5 3 3 2 3" xfId="28686"/>
    <cellStyle name="Percent 5 5 3 3 3" xfId="28687"/>
    <cellStyle name="Percent 5 5 3 3 4" xfId="28688"/>
    <cellStyle name="Percent 5 5 3 4" xfId="28689"/>
    <cellStyle name="Percent 5 5 3 4 2" xfId="28690"/>
    <cellStyle name="Percent 5 5 3 4 3" xfId="28691"/>
    <cellStyle name="Percent 5 5 3 5" xfId="28692"/>
    <cellStyle name="Percent 5 5 3 6" xfId="28693"/>
    <cellStyle name="Percent 5 5 3 7" xfId="28694"/>
    <cellStyle name="Percent 5 5 4" xfId="28695"/>
    <cellStyle name="Percent 5 5 4 2" xfId="28696"/>
    <cellStyle name="Percent 5 5 4 2 2" xfId="28697"/>
    <cellStyle name="Percent 5 5 4 2 2 2" xfId="28698"/>
    <cellStyle name="Percent 5 5 4 2 2 3" xfId="28699"/>
    <cellStyle name="Percent 5 5 4 2 3" xfId="28700"/>
    <cellStyle name="Percent 5 5 4 2 4" xfId="28701"/>
    <cellStyle name="Percent 5 5 4 3" xfId="28702"/>
    <cellStyle name="Percent 5 5 4 3 2" xfId="28703"/>
    <cellStyle name="Percent 5 5 4 3 2 2" xfId="28704"/>
    <cellStyle name="Percent 5 5 4 3 2 3" xfId="28705"/>
    <cellStyle name="Percent 5 5 4 3 3" xfId="28706"/>
    <cellStyle name="Percent 5 5 4 3 4" xfId="28707"/>
    <cellStyle name="Percent 5 5 4 4" xfId="28708"/>
    <cellStyle name="Percent 5 5 4 4 2" xfId="28709"/>
    <cellStyle name="Percent 5 5 4 4 2 2" xfId="28710"/>
    <cellStyle name="Percent 5 5 4 4 2 3" xfId="28711"/>
    <cellStyle name="Percent 5 5 4 4 3" xfId="28712"/>
    <cellStyle name="Percent 5 5 4 4 4" xfId="28713"/>
    <cellStyle name="Percent 5 5 4 5" xfId="28714"/>
    <cellStyle name="Percent 5 5 4 5 2" xfId="28715"/>
    <cellStyle name="Percent 5 5 4 5 3" xfId="28716"/>
    <cellStyle name="Percent 5 5 4 6" xfId="28717"/>
    <cellStyle name="Percent 5 5 4 7" xfId="28718"/>
    <cellStyle name="Percent 5 5 5" xfId="28719"/>
    <cellStyle name="Percent 5 5 5 2" xfId="28720"/>
    <cellStyle name="Percent 5 5 5 2 2" xfId="28721"/>
    <cellStyle name="Percent 5 5 5 2 2 2" xfId="28722"/>
    <cellStyle name="Percent 5 5 5 2 2 3" xfId="28723"/>
    <cellStyle name="Percent 5 5 5 2 3" xfId="28724"/>
    <cellStyle name="Percent 5 5 5 2 4" xfId="28725"/>
    <cellStyle name="Percent 5 5 5 3" xfId="28726"/>
    <cellStyle name="Percent 5 5 5 3 2" xfId="28727"/>
    <cellStyle name="Percent 5 5 5 3 2 2" xfId="28728"/>
    <cellStyle name="Percent 5 5 5 3 2 3" xfId="28729"/>
    <cellStyle name="Percent 5 5 5 3 3" xfId="28730"/>
    <cellStyle name="Percent 5 5 5 3 4" xfId="28731"/>
    <cellStyle name="Percent 5 5 5 4" xfId="28732"/>
    <cellStyle name="Percent 5 5 5 4 2" xfId="28733"/>
    <cellStyle name="Percent 5 5 5 4 3" xfId="28734"/>
    <cellStyle name="Percent 5 5 5 5" xfId="28735"/>
    <cellStyle name="Percent 5 5 5 6" xfId="28736"/>
    <cellStyle name="Percent 5 5 6" xfId="28737"/>
    <cellStyle name="Percent 5 5 6 2" xfId="28738"/>
    <cellStyle name="Percent 5 5 6 2 2" xfId="28739"/>
    <cellStyle name="Percent 5 5 6 2 3" xfId="28740"/>
    <cellStyle name="Percent 5 5 6 3" xfId="28741"/>
    <cellStyle name="Percent 5 5 6 4" xfId="28742"/>
    <cellStyle name="Percent 5 5 7" xfId="28743"/>
    <cellStyle name="Percent 5 5 7 2" xfId="28744"/>
    <cellStyle name="Percent 5 5 7 2 2" xfId="28745"/>
    <cellStyle name="Percent 5 5 7 2 3" xfId="28746"/>
    <cellStyle name="Percent 5 5 7 3" xfId="28747"/>
    <cellStyle name="Percent 5 5 7 4" xfId="28748"/>
    <cellStyle name="Percent 5 5 8" xfId="28749"/>
    <cellStyle name="Percent 5 5 8 2" xfId="28750"/>
    <cellStyle name="Percent 5 5 8 2 2" xfId="28751"/>
    <cellStyle name="Percent 5 5 8 2 3" xfId="28752"/>
    <cellStyle name="Percent 5 5 8 3" xfId="28753"/>
    <cellStyle name="Percent 5 5 8 4" xfId="28754"/>
    <cellStyle name="Percent 5 5 9" xfId="28755"/>
    <cellStyle name="Percent 5 5 9 2" xfId="28756"/>
    <cellStyle name="Percent 5 5 9 3" xfId="28757"/>
    <cellStyle name="Percent 5 6" xfId="28758"/>
    <cellStyle name="Percent 5 6 10" xfId="28759"/>
    <cellStyle name="Percent 5 6 10 2" xfId="28760"/>
    <cellStyle name="Percent 5 6 10 3" xfId="28761"/>
    <cellStyle name="Percent 5 6 11" xfId="28762"/>
    <cellStyle name="Percent 5 6 11 2" xfId="28763"/>
    <cellStyle name="Percent 5 6 11 3" xfId="28764"/>
    <cellStyle name="Percent 5 6 12" xfId="28765"/>
    <cellStyle name="Percent 5 6 2" xfId="28766"/>
    <cellStyle name="Percent 5 6 2 2" xfId="28767"/>
    <cellStyle name="Percent 5 6 2 2 2" xfId="28768"/>
    <cellStyle name="Percent 5 6 2 2 2 2" xfId="28769"/>
    <cellStyle name="Percent 5 6 2 2 2 3" xfId="28770"/>
    <cellStyle name="Percent 5 6 2 2 3" xfId="28771"/>
    <cellStyle name="Percent 5 6 2 2 4" xfId="28772"/>
    <cellStyle name="Percent 5 6 2 3" xfId="28773"/>
    <cellStyle name="Percent 5 6 2 3 2" xfId="28774"/>
    <cellStyle name="Percent 5 6 2 3 2 2" xfId="28775"/>
    <cellStyle name="Percent 5 6 2 3 2 3" xfId="28776"/>
    <cellStyle name="Percent 5 6 2 3 3" xfId="28777"/>
    <cellStyle name="Percent 5 6 2 3 4" xfId="28778"/>
    <cellStyle name="Percent 5 6 2 4" xfId="28779"/>
    <cellStyle name="Percent 5 6 2 4 2" xfId="28780"/>
    <cellStyle name="Percent 5 6 2 4 3" xfId="28781"/>
    <cellStyle name="Percent 5 6 2 5" xfId="28782"/>
    <cellStyle name="Percent 5 6 2 6" xfId="28783"/>
    <cellStyle name="Percent 5 6 3" xfId="28784"/>
    <cellStyle name="Percent 5 6 3 2" xfId="28785"/>
    <cellStyle name="Percent 5 6 3 2 2" xfId="28786"/>
    <cellStyle name="Percent 5 6 3 2 2 2" xfId="28787"/>
    <cellStyle name="Percent 5 6 3 2 2 3" xfId="28788"/>
    <cellStyle name="Percent 5 6 3 2 3" xfId="28789"/>
    <cellStyle name="Percent 5 6 3 2 4" xfId="28790"/>
    <cellStyle name="Percent 5 6 3 3" xfId="28791"/>
    <cellStyle name="Percent 5 6 3 3 2" xfId="28792"/>
    <cellStyle name="Percent 5 6 3 3 2 2" xfId="28793"/>
    <cellStyle name="Percent 5 6 3 3 2 3" xfId="28794"/>
    <cellStyle name="Percent 5 6 3 3 3" xfId="28795"/>
    <cellStyle name="Percent 5 6 3 3 4" xfId="28796"/>
    <cellStyle name="Percent 5 6 3 4" xfId="28797"/>
    <cellStyle name="Percent 5 6 3 4 2" xfId="28798"/>
    <cellStyle name="Percent 5 6 3 4 3" xfId="28799"/>
    <cellStyle name="Percent 5 6 3 5" xfId="28800"/>
    <cellStyle name="Percent 5 6 3 6" xfId="28801"/>
    <cellStyle name="Percent 5 6 4" xfId="28802"/>
    <cellStyle name="Percent 5 6 4 2" xfId="28803"/>
    <cellStyle name="Percent 5 6 4 2 2" xfId="28804"/>
    <cellStyle name="Percent 5 6 4 2 2 2" xfId="28805"/>
    <cellStyle name="Percent 5 6 4 2 2 3" xfId="28806"/>
    <cellStyle name="Percent 5 6 4 2 3" xfId="28807"/>
    <cellStyle name="Percent 5 6 4 2 4" xfId="28808"/>
    <cellStyle name="Percent 5 6 4 3" xfId="28809"/>
    <cellStyle name="Percent 5 6 4 3 2" xfId="28810"/>
    <cellStyle name="Percent 5 6 4 3 2 2" xfId="28811"/>
    <cellStyle name="Percent 5 6 4 3 2 3" xfId="28812"/>
    <cellStyle name="Percent 5 6 4 3 3" xfId="28813"/>
    <cellStyle name="Percent 5 6 4 3 4" xfId="28814"/>
    <cellStyle name="Percent 5 6 4 4" xfId="28815"/>
    <cellStyle name="Percent 5 6 4 4 2" xfId="28816"/>
    <cellStyle name="Percent 5 6 4 4 2 2" xfId="28817"/>
    <cellStyle name="Percent 5 6 4 4 2 3" xfId="28818"/>
    <cellStyle name="Percent 5 6 4 4 3" xfId="28819"/>
    <cellStyle name="Percent 5 6 4 4 4" xfId="28820"/>
    <cellStyle name="Percent 5 6 4 5" xfId="28821"/>
    <cellStyle name="Percent 5 6 4 5 2" xfId="28822"/>
    <cellStyle name="Percent 5 6 4 5 3" xfId="28823"/>
    <cellStyle name="Percent 5 6 4 6" xfId="28824"/>
    <cellStyle name="Percent 5 6 4 7" xfId="28825"/>
    <cellStyle name="Percent 5 6 5" xfId="28826"/>
    <cellStyle name="Percent 5 6 5 2" xfId="28827"/>
    <cellStyle name="Percent 5 6 5 2 2" xfId="28828"/>
    <cellStyle name="Percent 5 6 5 2 2 2" xfId="28829"/>
    <cellStyle name="Percent 5 6 5 2 2 3" xfId="28830"/>
    <cellStyle name="Percent 5 6 5 2 3" xfId="28831"/>
    <cellStyle name="Percent 5 6 5 2 4" xfId="28832"/>
    <cellStyle name="Percent 5 6 5 3" xfId="28833"/>
    <cellStyle name="Percent 5 6 5 3 2" xfId="28834"/>
    <cellStyle name="Percent 5 6 5 3 2 2" xfId="28835"/>
    <cellStyle name="Percent 5 6 5 3 2 3" xfId="28836"/>
    <cellStyle name="Percent 5 6 5 3 3" xfId="28837"/>
    <cellStyle name="Percent 5 6 5 3 4" xfId="28838"/>
    <cellStyle name="Percent 5 6 5 4" xfId="28839"/>
    <cellStyle name="Percent 5 6 5 4 2" xfId="28840"/>
    <cellStyle name="Percent 5 6 5 4 3" xfId="28841"/>
    <cellStyle name="Percent 5 6 5 5" xfId="28842"/>
    <cellStyle name="Percent 5 6 5 6" xfId="28843"/>
    <cellStyle name="Percent 5 6 6" xfId="28844"/>
    <cellStyle name="Percent 5 6 6 2" xfId="28845"/>
    <cellStyle name="Percent 5 6 6 2 2" xfId="28846"/>
    <cellStyle name="Percent 5 6 6 2 3" xfId="28847"/>
    <cellStyle name="Percent 5 6 6 3" xfId="28848"/>
    <cellStyle name="Percent 5 6 6 4" xfId="28849"/>
    <cellStyle name="Percent 5 6 7" xfId="28850"/>
    <cellStyle name="Percent 5 6 7 2" xfId="28851"/>
    <cellStyle name="Percent 5 6 7 2 2" xfId="28852"/>
    <cellStyle name="Percent 5 6 7 2 3" xfId="28853"/>
    <cellStyle name="Percent 5 6 7 3" xfId="28854"/>
    <cellStyle name="Percent 5 6 7 4" xfId="28855"/>
    <cellStyle name="Percent 5 6 8" xfId="28856"/>
    <cellStyle name="Percent 5 6 8 2" xfId="28857"/>
    <cellStyle name="Percent 5 6 8 2 2" xfId="28858"/>
    <cellStyle name="Percent 5 6 8 2 3" xfId="28859"/>
    <cellStyle name="Percent 5 6 8 3" xfId="28860"/>
    <cellStyle name="Percent 5 6 8 4" xfId="28861"/>
    <cellStyle name="Percent 5 6 9" xfId="28862"/>
    <cellStyle name="Percent 5 6 9 2" xfId="28863"/>
    <cellStyle name="Percent 5 6 9 3" xfId="28864"/>
    <cellStyle name="Percent 5 7" xfId="28865"/>
    <cellStyle name="Percent 5 7 10" xfId="28866"/>
    <cellStyle name="Percent 5 7 10 2" xfId="28867"/>
    <cellStyle name="Percent 5 7 10 3" xfId="28868"/>
    <cellStyle name="Percent 5 7 11" xfId="28869"/>
    <cellStyle name="Percent 5 7 11 2" xfId="28870"/>
    <cellStyle name="Percent 5 7 11 3" xfId="28871"/>
    <cellStyle name="Percent 5 7 12" xfId="28872"/>
    <cellStyle name="Percent 5 7 2" xfId="28873"/>
    <cellStyle name="Percent 5 7 2 2" xfId="28874"/>
    <cellStyle name="Percent 5 7 2 2 2" xfId="28875"/>
    <cellStyle name="Percent 5 7 2 2 2 2" xfId="28876"/>
    <cellStyle name="Percent 5 7 2 2 2 3" xfId="28877"/>
    <cellStyle name="Percent 5 7 2 2 3" xfId="28878"/>
    <cellStyle name="Percent 5 7 2 2 4" xfId="28879"/>
    <cellStyle name="Percent 5 7 2 3" xfId="28880"/>
    <cellStyle name="Percent 5 7 2 3 2" xfId="28881"/>
    <cellStyle name="Percent 5 7 2 3 2 2" xfId="28882"/>
    <cellStyle name="Percent 5 7 2 3 2 3" xfId="28883"/>
    <cellStyle name="Percent 5 7 2 3 3" xfId="28884"/>
    <cellStyle name="Percent 5 7 2 3 4" xfId="28885"/>
    <cellStyle name="Percent 5 7 2 4" xfId="28886"/>
    <cellStyle name="Percent 5 7 2 4 2" xfId="28887"/>
    <cellStyle name="Percent 5 7 2 4 3" xfId="28888"/>
    <cellStyle name="Percent 5 7 2 5" xfId="28889"/>
    <cellStyle name="Percent 5 7 2 6" xfId="28890"/>
    <cellStyle name="Percent 5 7 3" xfId="28891"/>
    <cellStyle name="Percent 5 7 3 2" xfId="28892"/>
    <cellStyle name="Percent 5 7 3 2 2" xfId="28893"/>
    <cellStyle name="Percent 5 7 3 2 2 2" xfId="28894"/>
    <cellStyle name="Percent 5 7 3 2 2 3" xfId="28895"/>
    <cellStyle name="Percent 5 7 3 2 3" xfId="28896"/>
    <cellStyle name="Percent 5 7 3 2 4" xfId="28897"/>
    <cellStyle name="Percent 5 7 3 3" xfId="28898"/>
    <cellStyle name="Percent 5 7 3 3 2" xfId="28899"/>
    <cellStyle name="Percent 5 7 3 3 2 2" xfId="28900"/>
    <cellStyle name="Percent 5 7 3 3 2 3" xfId="28901"/>
    <cellStyle name="Percent 5 7 3 3 3" xfId="28902"/>
    <cellStyle name="Percent 5 7 3 3 4" xfId="28903"/>
    <cellStyle name="Percent 5 7 3 4" xfId="28904"/>
    <cellStyle name="Percent 5 7 3 4 2" xfId="28905"/>
    <cellStyle name="Percent 5 7 3 4 3" xfId="28906"/>
    <cellStyle name="Percent 5 7 3 5" xfId="28907"/>
    <cellStyle name="Percent 5 7 3 6" xfId="28908"/>
    <cellStyle name="Percent 5 7 4" xfId="28909"/>
    <cellStyle name="Percent 5 7 4 2" xfId="28910"/>
    <cellStyle name="Percent 5 7 4 2 2" xfId="28911"/>
    <cellStyle name="Percent 5 7 4 2 2 2" xfId="28912"/>
    <cellStyle name="Percent 5 7 4 2 2 3" xfId="28913"/>
    <cellStyle name="Percent 5 7 4 2 3" xfId="28914"/>
    <cellStyle name="Percent 5 7 4 2 4" xfId="28915"/>
    <cellStyle name="Percent 5 7 4 3" xfId="28916"/>
    <cellStyle name="Percent 5 7 4 3 2" xfId="28917"/>
    <cellStyle name="Percent 5 7 4 3 2 2" xfId="28918"/>
    <cellStyle name="Percent 5 7 4 3 2 3" xfId="28919"/>
    <cellStyle name="Percent 5 7 4 3 3" xfId="28920"/>
    <cellStyle name="Percent 5 7 4 3 4" xfId="28921"/>
    <cellStyle name="Percent 5 7 4 4" xfId="28922"/>
    <cellStyle name="Percent 5 7 4 4 2" xfId="28923"/>
    <cellStyle name="Percent 5 7 4 4 2 2" xfId="28924"/>
    <cellStyle name="Percent 5 7 4 4 2 3" xfId="28925"/>
    <cellStyle name="Percent 5 7 4 4 3" xfId="28926"/>
    <cellStyle name="Percent 5 7 4 4 4" xfId="28927"/>
    <cellStyle name="Percent 5 7 4 5" xfId="28928"/>
    <cellStyle name="Percent 5 7 4 5 2" xfId="28929"/>
    <cellStyle name="Percent 5 7 4 5 3" xfId="28930"/>
    <cellStyle name="Percent 5 7 4 6" xfId="28931"/>
    <cellStyle name="Percent 5 7 4 7" xfId="28932"/>
    <cellStyle name="Percent 5 7 5" xfId="28933"/>
    <cellStyle name="Percent 5 7 5 2" xfId="28934"/>
    <cellStyle name="Percent 5 7 5 2 2" xfId="28935"/>
    <cellStyle name="Percent 5 7 5 2 2 2" xfId="28936"/>
    <cellStyle name="Percent 5 7 5 2 2 3" xfId="28937"/>
    <cellStyle name="Percent 5 7 5 2 3" xfId="28938"/>
    <cellStyle name="Percent 5 7 5 2 4" xfId="28939"/>
    <cellStyle name="Percent 5 7 5 3" xfId="28940"/>
    <cellStyle name="Percent 5 7 5 3 2" xfId="28941"/>
    <cellStyle name="Percent 5 7 5 3 2 2" xfId="28942"/>
    <cellStyle name="Percent 5 7 5 3 2 3" xfId="28943"/>
    <cellStyle name="Percent 5 7 5 3 3" xfId="28944"/>
    <cellStyle name="Percent 5 7 5 3 4" xfId="28945"/>
    <cellStyle name="Percent 5 7 5 4" xfId="28946"/>
    <cellStyle name="Percent 5 7 5 4 2" xfId="28947"/>
    <cellStyle name="Percent 5 7 5 4 3" xfId="28948"/>
    <cellStyle name="Percent 5 7 5 5" xfId="28949"/>
    <cellStyle name="Percent 5 7 5 6" xfId="28950"/>
    <cellStyle name="Percent 5 7 6" xfId="28951"/>
    <cellStyle name="Percent 5 7 6 2" xfId="28952"/>
    <cellStyle name="Percent 5 7 6 2 2" xfId="28953"/>
    <cellStyle name="Percent 5 7 6 2 3" xfId="28954"/>
    <cellStyle name="Percent 5 7 6 3" xfId="28955"/>
    <cellStyle name="Percent 5 7 6 4" xfId="28956"/>
    <cellStyle name="Percent 5 7 7" xfId="28957"/>
    <cellStyle name="Percent 5 7 7 2" xfId="28958"/>
    <cellStyle name="Percent 5 7 7 2 2" xfId="28959"/>
    <cellStyle name="Percent 5 7 7 2 3" xfId="28960"/>
    <cellStyle name="Percent 5 7 7 3" xfId="28961"/>
    <cellStyle name="Percent 5 7 7 4" xfId="28962"/>
    <cellStyle name="Percent 5 7 8" xfId="28963"/>
    <cellStyle name="Percent 5 7 8 2" xfId="28964"/>
    <cellStyle name="Percent 5 7 8 2 2" xfId="28965"/>
    <cellStyle name="Percent 5 7 8 2 3" xfId="28966"/>
    <cellStyle name="Percent 5 7 8 3" xfId="28967"/>
    <cellStyle name="Percent 5 7 8 4" xfId="28968"/>
    <cellStyle name="Percent 5 7 9" xfId="28969"/>
    <cellStyle name="Percent 5 7 9 2" xfId="28970"/>
    <cellStyle name="Percent 5 7 9 3" xfId="28971"/>
    <cellStyle name="Percent 5 8" xfId="28972"/>
    <cellStyle name="Percent 5 8 10" xfId="28973"/>
    <cellStyle name="Percent 5 8 10 2" xfId="28974"/>
    <cellStyle name="Percent 5 8 10 3" xfId="28975"/>
    <cellStyle name="Percent 5 8 11" xfId="28976"/>
    <cellStyle name="Percent 5 8 11 2" xfId="28977"/>
    <cellStyle name="Percent 5 8 11 3" xfId="28978"/>
    <cellStyle name="Percent 5 8 12" xfId="28979"/>
    <cellStyle name="Percent 5 8 2" xfId="28980"/>
    <cellStyle name="Percent 5 8 2 2" xfId="28981"/>
    <cellStyle name="Percent 5 8 2 2 2" xfId="28982"/>
    <cellStyle name="Percent 5 8 2 2 2 2" xfId="28983"/>
    <cellStyle name="Percent 5 8 2 2 2 3" xfId="28984"/>
    <cellStyle name="Percent 5 8 2 2 3" xfId="28985"/>
    <cellStyle name="Percent 5 8 2 2 4" xfId="28986"/>
    <cellStyle name="Percent 5 8 2 3" xfId="28987"/>
    <cellStyle name="Percent 5 8 2 3 2" xfId="28988"/>
    <cellStyle name="Percent 5 8 2 3 2 2" xfId="28989"/>
    <cellStyle name="Percent 5 8 2 3 2 3" xfId="28990"/>
    <cellStyle name="Percent 5 8 2 3 3" xfId="28991"/>
    <cellStyle name="Percent 5 8 2 3 4" xfId="28992"/>
    <cellStyle name="Percent 5 8 2 4" xfId="28993"/>
    <cellStyle name="Percent 5 8 2 4 2" xfId="28994"/>
    <cellStyle name="Percent 5 8 2 4 3" xfId="28995"/>
    <cellStyle name="Percent 5 8 2 5" xfId="28996"/>
    <cellStyle name="Percent 5 8 2 6" xfId="28997"/>
    <cellStyle name="Percent 5 8 3" xfId="28998"/>
    <cellStyle name="Percent 5 8 3 2" xfId="28999"/>
    <cellStyle name="Percent 5 8 3 2 2" xfId="29000"/>
    <cellStyle name="Percent 5 8 3 2 2 2" xfId="29001"/>
    <cellStyle name="Percent 5 8 3 2 2 3" xfId="29002"/>
    <cellStyle name="Percent 5 8 3 2 3" xfId="29003"/>
    <cellStyle name="Percent 5 8 3 2 4" xfId="29004"/>
    <cellStyle name="Percent 5 8 3 3" xfId="29005"/>
    <cellStyle name="Percent 5 8 3 3 2" xfId="29006"/>
    <cellStyle name="Percent 5 8 3 3 2 2" xfId="29007"/>
    <cellStyle name="Percent 5 8 3 3 2 3" xfId="29008"/>
    <cellStyle name="Percent 5 8 3 3 3" xfId="29009"/>
    <cellStyle name="Percent 5 8 3 3 4" xfId="29010"/>
    <cellStyle name="Percent 5 8 3 4" xfId="29011"/>
    <cellStyle name="Percent 5 8 3 4 2" xfId="29012"/>
    <cellStyle name="Percent 5 8 3 4 3" xfId="29013"/>
    <cellStyle name="Percent 5 8 3 5" xfId="29014"/>
    <cellStyle name="Percent 5 8 3 6" xfId="29015"/>
    <cellStyle name="Percent 5 8 4" xfId="29016"/>
    <cellStyle name="Percent 5 8 4 2" xfId="29017"/>
    <cellStyle name="Percent 5 8 4 2 2" xfId="29018"/>
    <cellStyle name="Percent 5 8 4 2 2 2" xfId="29019"/>
    <cellStyle name="Percent 5 8 4 2 2 3" xfId="29020"/>
    <cellStyle name="Percent 5 8 4 2 3" xfId="29021"/>
    <cellStyle name="Percent 5 8 4 2 4" xfId="29022"/>
    <cellStyle name="Percent 5 8 4 3" xfId="29023"/>
    <cellStyle name="Percent 5 8 4 3 2" xfId="29024"/>
    <cellStyle name="Percent 5 8 4 3 2 2" xfId="29025"/>
    <cellStyle name="Percent 5 8 4 3 2 3" xfId="29026"/>
    <cellStyle name="Percent 5 8 4 3 3" xfId="29027"/>
    <cellStyle name="Percent 5 8 4 3 4" xfId="29028"/>
    <cellStyle name="Percent 5 8 4 4" xfId="29029"/>
    <cellStyle name="Percent 5 8 4 4 2" xfId="29030"/>
    <cellStyle name="Percent 5 8 4 4 2 2" xfId="29031"/>
    <cellStyle name="Percent 5 8 4 4 2 3" xfId="29032"/>
    <cellStyle name="Percent 5 8 4 4 3" xfId="29033"/>
    <cellStyle name="Percent 5 8 4 4 4" xfId="29034"/>
    <cellStyle name="Percent 5 8 4 5" xfId="29035"/>
    <cellStyle name="Percent 5 8 4 5 2" xfId="29036"/>
    <cellStyle name="Percent 5 8 4 5 3" xfId="29037"/>
    <cellStyle name="Percent 5 8 4 6" xfId="29038"/>
    <cellStyle name="Percent 5 8 4 7" xfId="29039"/>
    <cellStyle name="Percent 5 8 5" xfId="29040"/>
    <cellStyle name="Percent 5 8 5 2" xfId="29041"/>
    <cellStyle name="Percent 5 8 5 2 2" xfId="29042"/>
    <cellStyle name="Percent 5 8 5 2 2 2" xfId="29043"/>
    <cellStyle name="Percent 5 8 5 2 2 3" xfId="29044"/>
    <cellStyle name="Percent 5 8 5 2 3" xfId="29045"/>
    <cellStyle name="Percent 5 8 5 2 4" xfId="29046"/>
    <cellStyle name="Percent 5 8 5 3" xfId="29047"/>
    <cellStyle name="Percent 5 8 5 3 2" xfId="29048"/>
    <cellStyle name="Percent 5 8 5 3 2 2" xfId="29049"/>
    <cellStyle name="Percent 5 8 5 3 2 3" xfId="29050"/>
    <cellStyle name="Percent 5 8 5 3 3" xfId="29051"/>
    <cellStyle name="Percent 5 8 5 3 4" xfId="29052"/>
    <cellStyle name="Percent 5 8 5 4" xfId="29053"/>
    <cellStyle name="Percent 5 8 5 4 2" xfId="29054"/>
    <cellStyle name="Percent 5 8 5 4 3" xfId="29055"/>
    <cellStyle name="Percent 5 8 5 5" xfId="29056"/>
    <cellStyle name="Percent 5 8 5 6" xfId="29057"/>
    <cellStyle name="Percent 5 8 6" xfId="29058"/>
    <cellStyle name="Percent 5 8 6 2" xfId="29059"/>
    <cellStyle name="Percent 5 8 6 2 2" xfId="29060"/>
    <cellStyle name="Percent 5 8 6 2 3" xfId="29061"/>
    <cellStyle name="Percent 5 8 6 3" xfId="29062"/>
    <cellStyle name="Percent 5 8 6 4" xfId="29063"/>
    <cellStyle name="Percent 5 8 7" xfId="29064"/>
    <cellStyle name="Percent 5 8 7 2" xfId="29065"/>
    <cellStyle name="Percent 5 8 7 2 2" xfId="29066"/>
    <cellStyle name="Percent 5 8 7 2 3" xfId="29067"/>
    <cellStyle name="Percent 5 8 7 3" xfId="29068"/>
    <cellStyle name="Percent 5 8 7 4" xfId="29069"/>
    <cellStyle name="Percent 5 8 8" xfId="29070"/>
    <cellStyle name="Percent 5 8 8 2" xfId="29071"/>
    <cellStyle name="Percent 5 8 8 2 2" xfId="29072"/>
    <cellStyle name="Percent 5 8 8 2 3" xfId="29073"/>
    <cellStyle name="Percent 5 8 8 3" xfId="29074"/>
    <cellStyle name="Percent 5 8 8 4" xfId="29075"/>
    <cellStyle name="Percent 5 8 9" xfId="29076"/>
    <cellStyle name="Percent 5 8 9 2" xfId="29077"/>
    <cellStyle name="Percent 5 8 9 3" xfId="29078"/>
    <cellStyle name="Percent 5 9" xfId="29079"/>
    <cellStyle name="Percent 5 9 10" xfId="29080"/>
    <cellStyle name="Percent 5 9 10 2" xfId="29081"/>
    <cellStyle name="Percent 5 9 10 3" xfId="29082"/>
    <cellStyle name="Percent 5 9 11" xfId="29083"/>
    <cellStyle name="Percent 5 9 11 2" xfId="29084"/>
    <cellStyle name="Percent 5 9 11 3" xfId="29085"/>
    <cellStyle name="Percent 5 9 12" xfId="29086"/>
    <cellStyle name="Percent 5 9 2" xfId="29087"/>
    <cellStyle name="Percent 5 9 2 2" xfId="29088"/>
    <cellStyle name="Percent 5 9 2 2 2" xfId="29089"/>
    <cellStyle name="Percent 5 9 2 2 2 2" xfId="29090"/>
    <cellStyle name="Percent 5 9 2 2 2 3" xfId="29091"/>
    <cellStyle name="Percent 5 9 2 2 3" xfId="29092"/>
    <cellStyle name="Percent 5 9 2 2 4" xfId="29093"/>
    <cellStyle name="Percent 5 9 2 2 5" xfId="29094"/>
    <cellStyle name="Percent 5 9 2 3" xfId="29095"/>
    <cellStyle name="Percent 5 9 2 3 2" xfId="29096"/>
    <cellStyle name="Percent 5 9 2 3 2 2" xfId="29097"/>
    <cellStyle name="Percent 5 9 2 3 2 3" xfId="29098"/>
    <cellStyle name="Percent 5 9 2 3 3" xfId="29099"/>
    <cellStyle name="Percent 5 9 2 3 4" xfId="29100"/>
    <cellStyle name="Percent 5 9 2 4" xfId="29101"/>
    <cellStyle name="Percent 5 9 2 4 2" xfId="29102"/>
    <cellStyle name="Percent 5 9 2 4 3" xfId="29103"/>
    <cellStyle name="Percent 5 9 2 5" xfId="29104"/>
    <cellStyle name="Percent 5 9 2 5 2" xfId="29105"/>
    <cellStyle name="Percent 5 9 2 5 3" xfId="29106"/>
    <cellStyle name="Percent 5 9 2 6" xfId="29107"/>
    <cellStyle name="Percent 5 9 3" xfId="29108"/>
    <cellStyle name="Percent 5 9 3 2" xfId="29109"/>
    <cellStyle name="Percent 5 9 3 2 2" xfId="29110"/>
    <cellStyle name="Percent 5 9 3 2 2 2" xfId="29111"/>
    <cellStyle name="Percent 5 9 3 2 2 3" xfId="29112"/>
    <cellStyle name="Percent 5 9 3 2 3" xfId="29113"/>
    <cellStyle name="Percent 5 9 3 2 4" xfId="29114"/>
    <cellStyle name="Percent 5 9 3 3" xfId="29115"/>
    <cellStyle name="Percent 5 9 3 3 2" xfId="29116"/>
    <cellStyle name="Percent 5 9 3 3 2 2" xfId="29117"/>
    <cellStyle name="Percent 5 9 3 3 2 3" xfId="29118"/>
    <cellStyle name="Percent 5 9 3 3 3" xfId="29119"/>
    <cellStyle name="Percent 5 9 3 3 4" xfId="29120"/>
    <cellStyle name="Percent 5 9 3 4" xfId="29121"/>
    <cellStyle name="Percent 5 9 3 4 2" xfId="29122"/>
    <cellStyle name="Percent 5 9 3 4 3" xfId="29123"/>
    <cellStyle name="Percent 5 9 3 5" xfId="29124"/>
    <cellStyle name="Percent 5 9 3 6" xfId="29125"/>
    <cellStyle name="Percent 5 9 4" xfId="29126"/>
    <cellStyle name="Percent 5 9 4 2" xfId="29127"/>
    <cellStyle name="Percent 5 9 4 2 2" xfId="29128"/>
    <cellStyle name="Percent 5 9 4 2 2 2" xfId="29129"/>
    <cellStyle name="Percent 5 9 4 2 2 3" xfId="29130"/>
    <cellStyle name="Percent 5 9 4 2 3" xfId="29131"/>
    <cellStyle name="Percent 5 9 4 2 4" xfId="29132"/>
    <cellStyle name="Percent 5 9 4 3" xfId="29133"/>
    <cellStyle name="Percent 5 9 4 3 2" xfId="29134"/>
    <cellStyle name="Percent 5 9 4 3 2 2" xfId="29135"/>
    <cellStyle name="Percent 5 9 4 3 2 3" xfId="29136"/>
    <cellStyle name="Percent 5 9 4 3 3" xfId="29137"/>
    <cellStyle name="Percent 5 9 4 3 4" xfId="29138"/>
    <cellStyle name="Percent 5 9 4 4" xfId="29139"/>
    <cellStyle name="Percent 5 9 4 4 2" xfId="29140"/>
    <cellStyle name="Percent 5 9 4 4 2 2" xfId="29141"/>
    <cellStyle name="Percent 5 9 4 4 2 3" xfId="29142"/>
    <cellStyle name="Percent 5 9 4 4 3" xfId="29143"/>
    <cellStyle name="Percent 5 9 4 4 4" xfId="29144"/>
    <cellStyle name="Percent 5 9 4 5" xfId="29145"/>
    <cellStyle name="Percent 5 9 4 5 2" xfId="29146"/>
    <cellStyle name="Percent 5 9 4 5 3" xfId="29147"/>
    <cellStyle name="Percent 5 9 4 6" xfId="29148"/>
    <cellStyle name="Percent 5 9 4 7" xfId="29149"/>
    <cellStyle name="Percent 5 9 5" xfId="29150"/>
    <cellStyle name="Percent 5 9 5 2" xfId="29151"/>
    <cellStyle name="Percent 5 9 5 2 2" xfId="29152"/>
    <cellStyle name="Percent 5 9 5 2 2 2" xfId="29153"/>
    <cellStyle name="Percent 5 9 5 2 2 3" xfId="29154"/>
    <cellStyle name="Percent 5 9 5 2 3" xfId="29155"/>
    <cellStyle name="Percent 5 9 5 2 4" xfId="29156"/>
    <cellStyle name="Percent 5 9 5 3" xfId="29157"/>
    <cellStyle name="Percent 5 9 5 3 2" xfId="29158"/>
    <cellStyle name="Percent 5 9 5 3 2 2" xfId="29159"/>
    <cellStyle name="Percent 5 9 5 3 2 3" xfId="29160"/>
    <cellStyle name="Percent 5 9 5 3 3" xfId="29161"/>
    <cellStyle name="Percent 5 9 5 3 4" xfId="29162"/>
    <cellStyle name="Percent 5 9 5 4" xfId="29163"/>
    <cellStyle name="Percent 5 9 5 4 2" xfId="29164"/>
    <cellStyle name="Percent 5 9 5 4 3" xfId="29165"/>
    <cellStyle name="Percent 5 9 5 5" xfId="29166"/>
    <cellStyle name="Percent 5 9 5 6" xfId="29167"/>
    <cellStyle name="Percent 5 9 6" xfId="29168"/>
    <cellStyle name="Percent 5 9 6 2" xfId="29169"/>
    <cellStyle name="Percent 5 9 6 2 2" xfId="29170"/>
    <cellStyle name="Percent 5 9 6 2 3" xfId="29171"/>
    <cellStyle name="Percent 5 9 6 3" xfId="29172"/>
    <cellStyle name="Percent 5 9 6 4" xfId="29173"/>
    <cellStyle name="Percent 5 9 7" xfId="29174"/>
    <cellStyle name="Percent 5 9 7 2" xfId="29175"/>
    <cellStyle name="Percent 5 9 7 2 2" xfId="29176"/>
    <cellStyle name="Percent 5 9 7 2 3" xfId="29177"/>
    <cellStyle name="Percent 5 9 7 3" xfId="29178"/>
    <cellStyle name="Percent 5 9 7 4" xfId="29179"/>
    <cellStyle name="Percent 5 9 8" xfId="29180"/>
    <cellStyle name="Percent 5 9 8 2" xfId="29181"/>
    <cellStyle name="Percent 5 9 8 2 2" xfId="29182"/>
    <cellStyle name="Percent 5 9 8 2 3" xfId="29183"/>
    <cellStyle name="Percent 5 9 8 3" xfId="29184"/>
    <cellStyle name="Percent 5 9 8 4" xfId="29185"/>
    <cellStyle name="Percent 5 9 9" xfId="29186"/>
    <cellStyle name="Percent 5 9 9 2" xfId="29187"/>
    <cellStyle name="Percent 5 9 9 3" xfId="29188"/>
    <cellStyle name="Percent 6" xfId="29189"/>
    <cellStyle name="Percent 6 10" xfId="29190"/>
    <cellStyle name="Percent 6 10 2" xfId="29191"/>
    <cellStyle name="Percent 6 10 2 2" xfId="29192"/>
    <cellStyle name="Percent 6 10 2 2 2" xfId="29193"/>
    <cellStyle name="Percent 6 10 2 2 3" xfId="29194"/>
    <cellStyle name="Percent 6 10 2 3" xfId="29195"/>
    <cellStyle name="Percent 6 10 2 4" xfId="29196"/>
    <cellStyle name="Percent 6 10 3" xfId="29197"/>
    <cellStyle name="Percent 6 10 3 2" xfId="29198"/>
    <cellStyle name="Percent 6 10 3 2 2" xfId="29199"/>
    <cellStyle name="Percent 6 10 3 2 3" xfId="29200"/>
    <cellStyle name="Percent 6 10 3 3" xfId="29201"/>
    <cellStyle name="Percent 6 10 3 4" xfId="29202"/>
    <cellStyle name="Percent 6 10 4" xfId="29203"/>
    <cellStyle name="Percent 6 10 4 2" xfId="29204"/>
    <cellStyle name="Percent 6 10 4 3" xfId="29205"/>
    <cellStyle name="Percent 6 10 5" xfId="29206"/>
    <cellStyle name="Percent 6 10 5 2" xfId="29207"/>
    <cellStyle name="Percent 6 10 5 3" xfId="29208"/>
    <cellStyle name="Percent 6 10 6" xfId="29209"/>
    <cellStyle name="Percent 6 10 7" xfId="29210"/>
    <cellStyle name="Percent 6 10 8" xfId="29211"/>
    <cellStyle name="Percent 6 11" xfId="29212"/>
    <cellStyle name="Percent 6 11 2" xfId="29213"/>
    <cellStyle name="Percent 6 11 2 2" xfId="29214"/>
    <cellStyle name="Percent 6 11 2 2 2" xfId="29215"/>
    <cellStyle name="Percent 6 11 2 2 3" xfId="29216"/>
    <cellStyle name="Percent 6 11 2 3" xfId="29217"/>
    <cellStyle name="Percent 6 11 2 4" xfId="29218"/>
    <cellStyle name="Percent 6 11 3" xfId="29219"/>
    <cellStyle name="Percent 6 11 3 2" xfId="29220"/>
    <cellStyle name="Percent 6 11 3 2 2" xfId="29221"/>
    <cellStyle name="Percent 6 11 3 2 3" xfId="29222"/>
    <cellStyle name="Percent 6 11 3 3" xfId="29223"/>
    <cellStyle name="Percent 6 11 3 4" xfId="29224"/>
    <cellStyle name="Percent 6 11 4" xfId="29225"/>
    <cellStyle name="Percent 6 11 4 2" xfId="29226"/>
    <cellStyle name="Percent 6 11 4 3" xfId="29227"/>
    <cellStyle name="Percent 6 11 5" xfId="29228"/>
    <cellStyle name="Percent 6 11 5 2" xfId="29229"/>
    <cellStyle name="Percent 6 11 5 3" xfId="29230"/>
    <cellStyle name="Percent 6 11 6" xfId="29231"/>
    <cellStyle name="Percent 6 11 7" xfId="29232"/>
    <cellStyle name="Percent 6 12" xfId="29233"/>
    <cellStyle name="Percent 6 12 2" xfId="29234"/>
    <cellStyle name="Percent 6 12 2 2" xfId="29235"/>
    <cellStyle name="Percent 6 12 2 2 2" xfId="29236"/>
    <cellStyle name="Percent 6 12 2 2 3" xfId="29237"/>
    <cellStyle name="Percent 6 12 2 3" xfId="29238"/>
    <cellStyle name="Percent 6 12 2 4" xfId="29239"/>
    <cellStyle name="Percent 6 12 3" xfId="29240"/>
    <cellStyle name="Percent 6 12 3 2" xfId="29241"/>
    <cellStyle name="Percent 6 12 3 2 2" xfId="29242"/>
    <cellStyle name="Percent 6 12 3 2 3" xfId="29243"/>
    <cellStyle name="Percent 6 12 3 3" xfId="29244"/>
    <cellStyle name="Percent 6 12 3 4" xfId="29245"/>
    <cellStyle name="Percent 6 12 4" xfId="29246"/>
    <cellStyle name="Percent 6 12 4 2" xfId="29247"/>
    <cellStyle name="Percent 6 12 4 3" xfId="29248"/>
    <cellStyle name="Percent 6 12 5" xfId="29249"/>
    <cellStyle name="Percent 6 12 6" xfId="29250"/>
    <cellStyle name="Percent 6 13" xfId="29251"/>
    <cellStyle name="Percent 6 13 2" xfId="29252"/>
    <cellStyle name="Percent 6 13 2 2" xfId="29253"/>
    <cellStyle name="Percent 6 13 2 2 2" xfId="29254"/>
    <cellStyle name="Percent 6 13 2 2 3" xfId="29255"/>
    <cellStyle name="Percent 6 13 2 3" xfId="29256"/>
    <cellStyle name="Percent 6 13 2 4" xfId="29257"/>
    <cellStyle name="Percent 6 13 3" xfId="29258"/>
    <cellStyle name="Percent 6 13 3 2" xfId="29259"/>
    <cellStyle name="Percent 6 13 3 2 2" xfId="29260"/>
    <cellStyle name="Percent 6 13 3 2 3" xfId="29261"/>
    <cellStyle name="Percent 6 13 3 3" xfId="29262"/>
    <cellStyle name="Percent 6 13 3 4" xfId="29263"/>
    <cellStyle name="Percent 6 13 4" xfId="29264"/>
    <cellStyle name="Percent 6 13 4 2" xfId="29265"/>
    <cellStyle name="Percent 6 13 4 2 2" xfId="29266"/>
    <cellStyle name="Percent 6 13 4 2 3" xfId="29267"/>
    <cellStyle name="Percent 6 13 4 3" xfId="29268"/>
    <cellStyle name="Percent 6 13 4 4" xfId="29269"/>
    <cellStyle name="Percent 6 13 5" xfId="29270"/>
    <cellStyle name="Percent 6 13 5 2" xfId="29271"/>
    <cellStyle name="Percent 6 13 5 3" xfId="29272"/>
    <cellStyle name="Percent 6 13 6" xfId="29273"/>
    <cellStyle name="Percent 6 13 7" xfId="29274"/>
    <cellStyle name="Percent 6 14" xfId="29275"/>
    <cellStyle name="Percent 6 14 2" xfId="29276"/>
    <cellStyle name="Percent 6 14 2 2" xfId="29277"/>
    <cellStyle name="Percent 6 14 2 2 2" xfId="29278"/>
    <cellStyle name="Percent 6 14 2 2 3" xfId="29279"/>
    <cellStyle name="Percent 6 14 2 3" xfId="29280"/>
    <cellStyle name="Percent 6 14 2 4" xfId="29281"/>
    <cellStyle name="Percent 6 14 3" xfId="29282"/>
    <cellStyle name="Percent 6 14 3 2" xfId="29283"/>
    <cellStyle name="Percent 6 14 3 2 2" xfId="29284"/>
    <cellStyle name="Percent 6 14 3 2 3" xfId="29285"/>
    <cellStyle name="Percent 6 14 3 3" xfId="29286"/>
    <cellStyle name="Percent 6 14 3 4" xfId="29287"/>
    <cellStyle name="Percent 6 14 4" xfId="29288"/>
    <cellStyle name="Percent 6 14 4 2" xfId="29289"/>
    <cellStyle name="Percent 6 14 4 3" xfId="29290"/>
    <cellStyle name="Percent 6 14 5" xfId="29291"/>
    <cellStyle name="Percent 6 14 6" xfId="29292"/>
    <cellStyle name="Percent 6 15" xfId="29293"/>
    <cellStyle name="Percent 6 15 2" xfId="29294"/>
    <cellStyle name="Percent 6 15 2 2" xfId="29295"/>
    <cellStyle name="Percent 6 15 2 3" xfId="29296"/>
    <cellStyle name="Percent 6 15 3" xfId="29297"/>
    <cellStyle name="Percent 6 15 4" xfId="29298"/>
    <cellStyle name="Percent 6 16" xfId="29299"/>
    <cellStyle name="Percent 6 16 2" xfId="29300"/>
    <cellStyle name="Percent 6 16 2 2" xfId="29301"/>
    <cellStyle name="Percent 6 16 2 3" xfId="29302"/>
    <cellStyle name="Percent 6 16 3" xfId="29303"/>
    <cellStyle name="Percent 6 16 4" xfId="29304"/>
    <cellStyle name="Percent 6 17" xfId="29305"/>
    <cellStyle name="Percent 6 17 2" xfId="29306"/>
    <cellStyle name="Percent 6 17 2 2" xfId="29307"/>
    <cellStyle name="Percent 6 17 2 3" xfId="29308"/>
    <cellStyle name="Percent 6 17 3" xfId="29309"/>
    <cellStyle name="Percent 6 17 4" xfId="29310"/>
    <cellStyle name="Percent 6 18" xfId="29311"/>
    <cellStyle name="Percent 6 18 2" xfId="29312"/>
    <cellStyle name="Percent 6 18 3" xfId="29313"/>
    <cellStyle name="Percent 6 19" xfId="29314"/>
    <cellStyle name="Percent 6 19 2" xfId="29315"/>
    <cellStyle name="Percent 6 19 3" xfId="29316"/>
    <cellStyle name="Percent 6 2" xfId="29317"/>
    <cellStyle name="Percent 6 2 10" xfId="29318"/>
    <cellStyle name="Percent 6 2 10 2" xfId="29319"/>
    <cellStyle name="Percent 6 2 10 3" xfId="29320"/>
    <cellStyle name="Percent 6 2 11" xfId="29321"/>
    <cellStyle name="Percent 6 2 11 2" xfId="29322"/>
    <cellStyle name="Percent 6 2 11 3" xfId="29323"/>
    <cellStyle name="Percent 6 2 12" xfId="29324"/>
    <cellStyle name="Percent 6 2 2" xfId="29325"/>
    <cellStyle name="Percent 6 2 2 2" xfId="29326"/>
    <cellStyle name="Percent 6 2 2 2 2" xfId="29327"/>
    <cellStyle name="Percent 6 2 2 2 2 2" xfId="29328"/>
    <cellStyle name="Percent 6 2 2 2 2 3" xfId="29329"/>
    <cellStyle name="Percent 6 2 2 2 3" xfId="29330"/>
    <cellStyle name="Percent 6 2 2 2 4" xfId="29331"/>
    <cellStyle name="Percent 6 2 2 3" xfId="29332"/>
    <cellStyle name="Percent 6 2 2 3 2" xfId="29333"/>
    <cellStyle name="Percent 6 2 2 3 2 2" xfId="29334"/>
    <cellStyle name="Percent 6 2 2 3 2 3" xfId="29335"/>
    <cellStyle name="Percent 6 2 2 3 3" xfId="29336"/>
    <cellStyle name="Percent 6 2 2 3 4" xfId="29337"/>
    <cellStyle name="Percent 6 2 2 4" xfId="29338"/>
    <cellStyle name="Percent 6 2 2 4 2" xfId="29339"/>
    <cellStyle name="Percent 6 2 2 4 3" xfId="29340"/>
    <cellStyle name="Percent 6 2 2 5" xfId="29341"/>
    <cellStyle name="Percent 6 2 2 6" xfId="29342"/>
    <cellStyle name="Percent 6 2 3" xfId="29343"/>
    <cellStyle name="Percent 6 2 3 2" xfId="29344"/>
    <cellStyle name="Percent 6 2 3 2 2" xfId="29345"/>
    <cellStyle name="Percent 6 2 3 2 2 2" xfId="29346"/>
    <cellStyle name="Percent 6 2 3 2 2 3" xfId="29347"/>
    <cellStyle name="Percent 6 2 3 2 3" xfId="29348"/>
    <cellStyle name="Percent 6 2 3 2 4" xfId="29349"/>
    <cellStyle name="Percent 6 2 3 3" xfId="29350"/>
    <cellStyle name="Percent 6 2 3 3 2" xfId="29351"/>
    <cellStyle name="Percent 6 2 3 3 2 2" xfId="29352"/>
    <cellStyle name="Percent 6 2 3 3 2 3" xfId="29353"/>
    <cellStyle name="Percent 6 2 3 3 3" xfId="29354"/>
    <cellStyle name="Percent 6 2 3 3 4" xfId="29355"/>
    <cellStyle name="Percent 6 2 3 4" xfId="29356"/>
    <cellStyle name="Percent 6 2 3 4 2" xfId="29357"/>
    <cellStyle name="Percent 6 2 3 4 3" xfId="29358"/>
    <cellStyle name="Percent 6 2 3 5" xfId="29359"/>
    <cellStyle name="Percent 6 2 3 6" xfId="29360"/>
    <cellStyle name="Percent 6 2 4" xfId="29361"/>
    <cellStyle name="Percent 6 2 4 2" xfId="29362"/>
    <cellStyle name="Percent 6 2 4 2 2" xfId="29363"/>
    <cellStyle name="Percent 6 2 4 2 2 2" xfId="29364"/>
    <cellStyle name="Percent 6 2 4 2 2 3" xfId="29365"/>
    <cellStyle name="Percent 6 2 4 2 3" xfId="29366"/>
    <cellStyle name="Percent 6 2 4 2 4" xfId="29367"/>
    <cellStyle name="Percent 6 2 4 3" xfId="29368"/>
    <cellStyle name="Percent 6 2 4 3 2" xfId="29369"/>
    <cellStyle name="Percent 6 2 4 3 2 2" xfId="29370"/>
    <cellStyle name="Percent 6 2 4 3 2 3" xfId="29371"/>
    <cellStyle name="Percent 6 2 4 3 3" xfId="29372"/>
    <cellStyle name="Percent 6 2 4 3 4" xfId="29373"/>
    <cellStyle name="Percent 6 2 4 4" xfId="29374"/>
    <cellStyle name="Percent 6 2 4 4 2" xfId="29375"/>
    <cellStyle name="Percent 6 2 4 4 2 2" xfId="29376"/>
    <cellStyle name="Percent 6 2 4 4 2 3" xfId="29377"/>
    <cellStyle name="Percent 6 2 4 4 3" xfId="29378"/>
    <cellStyle name="Percent 6 2 4 4 4" xfId="29379"/>
    <cellStyle name="Percent 6 2 4 5" xfId="29380"/>
    <cellStyle name="Percent 6 2 4 5 2" xfId="29381"/>
    <cellStyle name="Percent 6 2 4 5 3" xfId="29382"/>
    <cellStyle name="Percent 6 2 4 6" xfId="29383"/>
    <cellStyle name="Percent 6 2 4 7" xfId="29384"/>
    <cellStyle name="Percent 6 2 5" xfId="29385"/>
    <cellStyle name="Percent 6 2 5 2" xfId="29386"/>
    <cellStyle name="Percent 6 2 5 2 2" xfId="29387"/>
    <cellStyle name="Percent 6 2 5 2 2 2" xfId="29388"/>
    <cellStyle name="Percent 6 2 5 2 2 3" xfId="29389"/>
    <cellStyle name="Percent 6 2 5 2 3" xfId="29390"/>
    <cellStyle name="Percent 6 2 5 2 4" xfId="29391"/>
    <cellStyle name="Percent 6 2 5 3" xfId="29392"/>
    <cellStyle name="Percent 6 2 5 3 2" xfId="29393"/>
    <cellStyle name="Percent 6 2 5 3 2 2" xfId="29394"/>
    <cellStyle name="Percent 6 2 5 3 2 3" xfId="29395"/>
    <cellStyle name="Percent 6 2 5 3 3" xfId="29396"/>
    <cellStyle name="Percent 6 2 5 3 4" xfId="29397"/>
    <cellStyle name="Percent 6 2 5 4" xfId="29398"/>
    <cellStyle name="Percent 6 2 5 4 2" xfId="29399"/>
    <cellStyle name="Percent 6 2 5 4 3" xfId="29400"/>
    <cellStyle name="Percent 6 2 5 5" xfId="29401"/>
    <cellStyle name="Percent 6 2 5 6" xfId="29402"/>
    <cellStyle name="Percent 6 2 6" xfId="29403"/>
    <cellStyle name="Percent 6 2 6 2" xfId="29404"/>
    <cellStyle name="Percent 6 2 6 2 2" xfId="29405"/>
    <cellStyle name="Percent 6 2 6 2 3" xfId="29406"/>
    <cellStyle name="Percent 6 2 6 3" xfId="29407"/>
    <cellStyle name="Percent 6 2 6 4" xfId="29408"/>
    <cellStyle name="Percent 6 2 7" xfId="29409"/>
    <cellStyle name="Percent 6 2 7 2" xfId="29410"/>
    <cellStyle name="Percent 6 2 7 2 2" xfId="29411"/>
    <cellStyle name="Percent 6 2 7 2 3" xfId="29412"/>
    <cellStyle name="Percent 6 2 7 3" xfId="29413"/>
    <cellStyle name="Percent 6 2 7 4" xfId="29414"/>
    <cellStyle name="Percent 6 2 8" xfId="29415"/>
    <cellStyle name="Percent 6 2 8 2" xfId="29416"/>
    <cellStyle name="Percent 6 2 8 2 2" xfId="29417"/>
    <cellStyle name="Percent 6 2 8 2 3" xfId="29418"/>
    <cellStyle name="Percent 6 2 8 3" xfId="29419"/>
    <cellStyle name="Percent 6 2 8 4" xfId="29420"/>
    <cellStyle name="Percent 6 2 9" xfId="29421"/>
    <cellStyle name="Percent 6 2 9 2" xfId="29422"/>
    <cellStyle name="Percent 6 2 9 3" xfId="29423"/>
    <cellStyle name="Percent 6 20" xfId="29424"/>
    <cellStyle name="Percent 6 20 2" xfId="29425"/>
    <cellStyle name="Percent 6 20 3" xfId="29426"/>
    <cellStyle name="Percent 6 21" xfId="29427"/>
    <cellStyle name="Percent 6 22" xfId="29428"/>
    <cellStyle name="Percent 6 23" xfId="29429"/>
    <cellStyle name="Percent 6 3" xfId="29430"/>
    <cellStyle name="Percent 6 3 10" xfId="29431"/>
    <cellStyle name="Percent 6 3 10 2" xfId="29432"/>
    <cellStyle name="Percent 6 3 10 3" xfId="29433"/>
    <cellStyle name="Percent 6 3 11" xfId="29434"/>
    <cellStyle name="Percent 6 3 11 2" xfId="29435"/>
    <cellStyle name="Percent 6 3 11 3" xfId="29436"/>
    <cellStyle name="Percent 6 3 12" xfId="29437"/>
    <cellStyle name="Percent 6 3 2" xfId="29438"/>
    <cellStyle name="Percent 6 3 2 2" xfId="29439"/>
    <cellStyle name="Percent 6 3 2 2 2" xfId="29440"/>
    <cellStyle name="Percent 6 3 2 2 2 2" xfId="29441"/>
    <cellStyle name="Percent 6 3 2 2 2 3" xfId="29442"/>
    <cellStyle name="Percent 6 3 2 2 3" xfId="29443"/>
    <cellStyle name="Percent 6 3 2 2 4" xfId="29444"/>
    <cellStyle name="Percent 6 3 2 3" xfId="29445"/>
    <cellStyle name="Percent 6 3 2 3 2" xfId="29446"/>
    <cellStyle name="Percent 6 3 2 3 2 2" xfId="29447"/>
    <cellStyle name="Percent 6 3 2 3 2 3" xfId="29448"/>
    <cellStyle name="Percent 6 3 2 3 3" xfId="29449"/>
    <cellStyle name="Percent 6 3 2 3 4" xfId="29450"/>
    <cellStyle name="Percent 6 3 2 4" xfId="29451"/>
    <cellStyle name="Percent 6 3 2 4 2" xfId="29452"/>
    <cellStyle name="Percent 6 3 2 4 3" xfId="29453"/>
    <cellStyle name="Percent 6 3 2 5" xfId="29454"/>
    <cellStyle name="Percent 6 3 2 5 2" xfId="29455"/>
    <cellStyle name="Percent 6 3 2 5 3" xfId="29456"/>
    <cellStyle name="Percent 6 3 2 6" xfId="29457"/>
    <cellStyle name="Percent 6 3 3" xfId="29458"/>
    <cellStyle name="Percent 6 3 3 2" xfId="29459"/>
    <cellStyle name="Percent 6 3 3 2 2" xfId="29460"/>
    <cellStyle name="Percent 6 3 3 2 2 2" xfId="29461"/>
    <cellStyle name="Percent 6 3 3 2 2 3" xfId="29462"/>
    <cellStyle name="Percent 6 3 3 2 3" xfId="29463"/>
    <cellStyle name="Percent 6 3 3 2 4" xfId="29464"/>
    <cellStyle name="Percent 6 3 3 3" xfId="29465"/>
    <cellStyle name="Percent 6 3 3 3 2" xfId="29466"/>
    <cellStyle name="Percent 6 3 3 3 2 2" xfId="29467"/>
    <cellStyle name="Percent 6 3 3 3 2 3" xfId="29468"/>
    <cellStyle name="Percent 6 3 3 3 3" xfId="29469"/>
    <cellStyle name="Percent 6 3 3 3 4" xfId="29470"/>
    <cellStyle name="Percent 6 3 3 4" xfId="29471"/>
    <cellStyle name="Percent 6 3 3 4 2" xfId="29472"/>
    <cellStyle name="Percent 6 3 3 4 3" xfId="29473"/>
    <cellStyle name="Percent 6 3 3 5" xfId="29474"/>
    <cellStyle name="Percent 6 3 3 6" xfId="29475"/>
    <cellStyle name="Percent 6 3 3 7" xfId="29476"/>
    <cellStyle name="Percent 6 3 4" xfId="29477"/>
    <cellStyle name="Percent 6 3 4 2" xfId="29478"/>
    <cellStyle name="Percent 6 3 4 2 2" xfId="29479"/>
    <cellStyle name="Percent 6 3 4 2 2 2" xfId="29480"/>
    <cellStyle name="Percent 6 3 4 2 2 3" xfId="29481"/>
    <cellStyle name="Percent 6 3 4 2 3" xfId="29482"/>
    <cellStyle name="Percent 6 3 4 2 4" xfId="29483"/>
    <cellStyle name="Percent 6 3 4 3" xfId="29484"/>
    <cellStyle name="Percent 6 3 4 3 2" xfId="29485"/>
    <cellStyle name="Percent 6 3 4 3 2 2" xfId="29486"/>
    <cellStyle name="Percent 6 3 4 3 2 3" xfId="29487"/>
    <cellStyle name="Percent 6 3 4 3 3" xfId="29488"/>
    <cellStyle name="Percent 6 3 4 3 4" xfId="29489"/>
    <cellStyle name="Percent 6 3 4 4" xfId="29490"/>
    <cellStyle name="Percent 6 3 4 4 2" xfId="29491"/>
    <cellStyle name="Percent 6 3 4 4 2 2" xfId="29492"/>
    <cellStyle name="Percent 6 3 4 4 2 3" xfId="29493"/>
    <cellStyle name="Percent 6 3 4 4 3" xfId="29494"/>
    <cellStyle name="Percent 6 3 4 4 4" xfId="29495"/>
    <cellStyle name="Percent 6 3 4 5" xfId="29496"/>
    <cellStyle name="Percent 6 3 4 5 2" xfId="29497"/>
    <cellStyle name="Percent 6 3 4 5 3" xfId="29498"/>
    <cellStyle name="Percent 6 3 4 6" xfId="29499"/>
    <cellStyle name="Percent 6 3 4 7" xfId="29500"/>
    <cellStyle name="Percent 6 3 5" xfId="29501"/>
    <cellStyle name="Percent 6 3 5 2" xfId="29502"/>
    <cellStyle name="Percent 6 3 5 2 2" xfId="29503"/>
    <cellStyle name="Percent 6 3 5 2 2 2" xfId="29504"/>
    <cellStyle name="Percent 6 3 5 2 2 3" xfId="29505"/>
    <cellStyle name="Percent 6 3 5 2 3" xfId="29506"/>
    <cellStyle name="Percent 6 3 5 2 4" xfId="29507"/>
    <cellStyle name="Percent 6 3 5 3" xfId="29508"/>
    <cellStyle name="Percent 6 3 5 3 2" xfId="29509"/>
    <cellStyle name="Percent 6 3 5 3 2 2" xfId="29510"/>
    <cellStyle name="Percent 6 3 5 3 2 3" xfId="29511"/>
    <cellStyle name="Percent 6 3 5 3 3" xfId="29512"/>
    <cellStyle name="Percent 6 3 5 3 4" xfId="29513"/>
    <cellStyle name="Percent 6 3 5 4" xfId="29514"/>
    <cellStyle name="Percent 6 3 5 4 2" xfId="29515"/>
    <cellStyle name="Percent 6 3 5 4 3" xfId="29516"/>
    <cellStyle name="Percent 6 3 5 5" xfId="29517"/>
    <cellStyle name="Percent 6 3 5 6" xfId="29518"/>
    <cellStyle name="Percent 6 3 6" xfId="29519"/>
    <cellStyle name="Percent 6 3 6 2" xfId="29520"/>
    <cellStyle name="Percent 6 3 6 2 2" xfId="29521"/>
    <cellStyle name="Percent 6 3 6 2 3" xfId="29522"/>
    <cellStyle name="Percent 6 3 6 3" xfId="29523"/>
    <cellStyle name="Percent 6 3 6 4" xfId="29524"/>
    <cellStyle name="Percent 6 3 7" xfId="29525"/>
    <cellStyle name="Percent 6 3 7 2" xfId="29526"/>
    <cellStyle name="Percent 6 3 7 2 2" xfId="29527"/>
    <cellStyle name="Percent 6 3 7 2 3" xfId="29528"/>
    <cellStyle name="Percent 6 3 7 3" xfId="29529"/>
    <cellStyle name="Percent 6 3 7 4" xfId="29530"/>
    <cellStyle name="Percent 6 3 8" xfId="29531"/>
    <cellStyle name="Percent 6 3 8 2" xfId="29532"/>
    <cellStyle name="Percent 6 3 8 2 2" xfId="29533"/>
    <cellStyle name="Percent 6 3 8 2 3" xfId="29534"/>
    <cellStyle name="Percent 6 3 8 3" xfId="29535"/>
    <cellStyle name="Percent 6 3 8 4" xfId="29536"/>
    <cellStyle name="Percent 6 3 9" xfId="29537"/>
    <cellStyle name="Percent 6 3 9 2" xfId="29538"/>
    <cellStyle name="Percent 6 3 9 3" xfId="29539"/>
    <cellStyle name="Percent 6 4" xfId="29540"/>
    <cellStyle name="Percent 6 4 10" xfId="29541"/>
    <cellStyle name="Percent 6 4 10 2" xfId="29542"/>
    <cellStyle name="Percent 6 4 10 3" xfId="29543"/>
    <cellStyle name="Percent 6 4 11" xfId="29544"/>
    <cellStyle name="Percent 6 4 11 2" xfId="29545"/>
    <cellStyle name="Percent 6 4 11 3" xfId="29546"/>
    <cellStyle name="Percent 6 4 12" xfId="29547"/>
    <cellStyle name="Percent 6 4 2" xfId="29548"/>
    <cellStyle name="Percent 6 4 2 2" xfId="29549"/>
    <cellStyle name="Percent 6 4 2 2 2" xfId="29550"/>
    <cellStyle name="Percent 6 4 2 2 2 2" xfId="29551"/>
    <cellStyle name="Percent 6 4 2 2 2 3" xfId="29552"/>
    <cellStyle name="Percent 6 4 2 2 3" xfId="29553"/>
    <cellStyle name="Percent 6 4 2 2 4" xfId="29554"/>
    <cellStyle name="Percent 6 4 2 3" xfId="29555"/>
    <cellStyle name="Percent 6 4 2 3 2" xfId="29556"/>
    <cellStyle name="Percent 6 4 2 3 2 2" xfId="29557"/>
    <cellStyle name="Percent 6 4 2 3 2 3" xfId="29558"/>
    <cellStyle name="Percent 6 4 2 3 3" xfId="29559"/>
    <cellStyle name="Percent 6 4 2 3 4" xfId="29560"/>
    <cellStyle name="Percent 6 4 2 4" xfId="29561"/>
    <cellStyle name="Percent 6 4 2 4 2" xfId="29562"/>
    <cellStyle name="Percent 6 4 2 4 3" xfId="29563"/>
    <cellStyle name="Percent 6 4 2 5" xfId="29564"/>
    <cellStyle name="Percent 6 4 2 6" xfId="29565"/>
    <cellStyle name="Percent 6 4 3" xfId="29566"/>
    <cellStyle name="Percent 6 4 3 2" xfId="29567"/>
    <cellStyle name="Percent 6 4 3 2 2" xfId="29568"/>
    <cellStyle name="Percent 6 4 3 2 2 2" xfId="29569"/>
    <cellStyle name="Percent 6 4 3 2 2 3" xfId="29570"/>
    <cellStyle name="Percent 6 4 3 2 3" xfId="29571"/>
    <cellStyle name="Percent 6 4 3 2 4" xfId="29572"/>
    <cellStyle name="Percent 6 4 3 3" xfId="29573"/>
    <cellStyle name="Percent 6 4 3 3 2" xfId="29574"/>
    <cellStyle name="Percent 6 4 3 3 2 2" xfId="29575"/>
    <cellStyle name="Percent 6 4 3 3 2 3" xfId="29576"/>
    <cellStyle name="Percent 6 4 3 3 3" xfId="29577"/>
    <cellStyle name="Percent 6 4 3 3 4" xfId="29578"/>
    <cellStyle name="Percent 6 4 3 4" xfId="29579"/>
    <cellStyle name="Percent 6 4 3 4 2" xfId="29580"/>
    <cellStyle name="Percent 6 4 3 4 3" xfId="29581"/>
    <cellStyle name="Percent 6 4 3 5" xfId="29582"/>
    <cellStyle name="Percent 6 4 3 6" xfId="29583"/>
    <cellStyle name="Percent 6 4 4" xfId="29584"/>
    <cellStyle name="Percent 6 4 4 2" xfId="29585"/>
    <cellStyle name="Percent 6 4 4 2 2" xfId="29586"/>
    <cellStyle name="Percent 6 4 4 2 2 2" xfId="29587"/>
    <cellStyle name="Percent 6 4 4 2 2 3" xfId="29588"/>
    <cellStyle name="Percent 6 4 4 2 3" xfId="29589"/>
    <cellStyle name="Percent 6 4 4 2 4" xfId="29590"/>
    <cellStyle name="Percent 6 4 4 3" xfId="29591"/>
    <cellStyle name="Percent 6 4 4 3 2" xfId="29592"/>
    <cellStyle name="Percent 6 4 4 3 2 2" xfId="29593"/>
    <cellStyle name="Percent 6 4 4 3 2 3" xfId="29594"/>
    <cellStyle name="Percent 6 4 4 3 3" xfId="29595"/>
    <cellStyle name="Percent 6 4 4 3 4" xfId="29596"/>
    <cellStyle name="Percent 6 4 4 4" xfId="29597"/>
    <cellStyle name="Percent 6 4 4 4 2" xfId="29598"/>
    <cellStyle name="Percent 6 4 4 4 2 2" xfId="29599"/>
    <cellStyle name="Percent 6 4 4 4 2 3" xfId="29600"/>
    <cellStyle name="Percent 6 4 4 4 3" xfId="29601"/>
    <cellStyle name="Percent 6 4 4 4 4" xfId="29602"/>
    <cellStyle name="Percent 6 4 4 5" xfId="29603"/>
    <cellStyle name="Percent 6 4 4 5 2" xfId="29604"/>
    <cellStyle name="Percent 6 4 4 5 3" xfId="29605"/>
    <cellStyle name="Percent 6 4 4 6" xfId="29606"/>
    <cellStyle name="Percent 6 4 4 7" xfId="29607"/>
    <cellStyle name="Percent 6 4 5" xfId="29608"/>
    <cellStyle name="Percent 6 4 5 2" xfId="29609"/>
    <cellStyle name="Percent 6 4 5 2 2" xfId="29610"/>
    <cellStyle name="Percent 6 4 5 2 2 2" xfId="29611"/>
    <cellStyle name="Percent 6 4 5 2 2 3" xfId="29612"/>
    <cellStyle name="Percent 6 4 5 2 3" xfId="29613"/>
    <cellStyle name="Percent 6 4 5 2 4" xfId="29614"/>
    <cellStyle name="Percent 6 4 5 3" xfId="29615"/>
    <cellStyle name="Percent 6 4 5 3 2" xfId="29616"/>
    <cellStyle name="Percent 6 4 5 3 2 2" xfId="29617"/>
    <cellStyle name="Percent 6 4 5 3 2 3" xfId="29618"/>
    <cellStyle name="Percent 6 4 5 3 3" xfId="29619"/>
    <cellStyle name="Percent 6 4 5 3 4" xfId="29620"/>
    <cellStyle name="Percent 6 4 5 4" xfId="29621"/>
    <cellStyle name="Percent 6 4 5 4 2" xfId="29622"/>
    <cellStyle name="Percent 6 4 5 4 3" xfId="29623"/>
    <cellStyle name="Percent 6 4 5 5" xfId="29624"/>
    <cellStyle name="Percent 6 4 5 6" xfId="29625"/>
    <cellStyle name="Percent 6 4 6" xfId="29626"/>
    <cellStyle name="Percent 6 4 6 2" xfId="29627"/>
    <cellStyle name="Percent 6 4 6 2 2" xfId="29628"/>
    <cellStyle name="Percent 6 4 6 2 3" xfId="29629"/>
    <cellStyle name="Percent 6 4 6 3" xfId="29630"/>
    <cellStyle name="Percent 6 4 6 4" xfId="29631"/>
    <cellStyle name="Percent 6 4 7" xfId="29632"/>
    <cellStyle name="Percent 6 4 7 2" xfId="29633"/>
    <cellStyle name="Percent 6 4 7 2 2" xfId="29634"/>
    <cellStyle name="Percent 6 4 7 2 3" xfId="29635"/>
    <cellStyle name="Percent 6 4 7 3" xfId="29636"/>
    <cellStyle name="Percent 6 4 7 4" xfId="29637"/>
    <cellStyle name="Percent 6 4 8" xfId="29638"/>
    <cellStyle name="Percent 6 4 8 2" xfId="29639"/>
    <cellStyle name="Percent 6 4 8 2 2" xfId="29640"/>
    <cellStyle name="Percent 6 4 8 2 3" xfId="29641"/>
    <cellStyle name="Percent 6 4 8 3" xfId="29642"/>
    <cellStyle name="Percent 6 4 8 4" xfId="29643"/>
    <cellStyle name="Percent 6 4 9" xfId="29644"/>
    <cellStyle name="Percent 6 4 9 2" xfId="29645"/>
    <cellStyle name="Percent 6 4 9 3" xfId="29646"/>
    <cellStyle name="Percent 6 5" xfId="29647"/>
    <cellStyle name="Percent 6 5 10" xfId="29648"/>
    <cellStyle name="Percent 6 5 10 2" xfId="29649"/>
    <cellStyle name="Percent 6 5 10 3" xfId="29650"/>
    <cellStyle name="Percent 6 5 11" xfId="29651"/>
    <cellStyle name="Percent 6 5 11 2" xfId="29652"/>
    <cellStyle name="Percent 6 5 11 3" xfId="29653"/>
    <cellStyle name="Percent 6 5 12" xfId="29654"/>
    <cellStyle name="Percent 6 5 2" xfId="29655"/>
    <cellStyle name="Percent 6 5 2 2" xfId="29656"/>
    <cellStyle name="Percent 6 5 2 2 2" xfId="29657"/>
    <cellStyle name="Percent 6 5 2 2 2 2" xfId="29658"/>
    <cellStyle name="Percent 6 5 2 2 2 3" xfId="29659"/>
    <cellStyle name="Percent 6 5 2 2 3" xfId="29660"/>
    <cellStyle name="Percent 6 5 2 2 4" xfId="29661"/>
    <cellStyle name="Percent 6 5 2 3" xfId="29662"/>
    <cellStyle name="Percent 6 5 2 3 2" xfId="29663"/>
    <cellStyle name="Percent 6 5 2 3 2 2" xfId="29664"/>
    <cellStyle name="Percent 6 5 2 3 2 3" xfId="29665"/>
    <cellStyle name="Percent 6 5 2 3 3" xfId="29666"/>
    <cellStyle name="Percent 6 5 2 3 4" xfId="29667"/>
    <cellStyle name="Percent 6 5 2 4" xfId="29668"/>
    <cellStyle name="Percent 6 5 2 4 2" xfId="29669"/>
    <cellStyle name="Percent 6 5 2 4 3" xfId="29670"/>
    <cellStyle name="Percent 6 5 2 5" xfId="29671"/>
    <cellStyle name="Percent 6 5 2 6" xfId="29672"/>
    <cellStyle name="Percent 6 5 3" xfId="29673"/>
    <cellStyle name="Percent 6 5 3 2" xfId="29674"/>
    <cellStyle name="Percent 6 5 3 2 2" xfId="29675"/>
    <cellStyle name="Percent 6 5 3 2 2 2" xfId="29676"/>
    <cellStyle name="Percent 6 5 3 2 2 3" xfId="29677"/>
    <cellStyle name="Percent 6 5 3 2 3" xfId="29678"/>
    <cellStyle name="Percent 6 5 3 2 4" xfId="29679"/>
    <cellStyle name="Percent 6 5 3 3" xfId="29680"/>
    <cellStyle name="Percent 6 5 3 3 2" xfId="29681"/>
    <cellStyle name="Percent 6 5 3 3 2 2" xfId="29682"/>
    <cellStyle name="Percent 6 5 3 3 2 3" xfId="29683"/>
    <cellStyle name="Percent 6 5 3 3 3" xfId="29684"/>
    <cellStyle name="Percent 6 5 3 3 4" xfId="29685"/>
    <cellStyle name="Percent 6 5 3 4" xfId="29686"/>
    <cellStyle name="Percent 6 5 3 4 2" xfId="29687"/>
    <cellStyle name="Percent 6 5 3 4 3" xfId="29688"/>
    <cellStyle name="Percent 6 5 3 5" xfId="29689"/>
    <cellStyle name="Percent 6 5 3 6" xfId="29690"/>
    <cellStyle name="Percent 6 5 4" xfId="29691"/>
    <cellStyle name="Percent 6 5 4 2" xfId="29692"/>
    <cellStyle name="Percent 6 5 4 2 2" xfId="29693"/>
    <cellStyle name="Percent 6 5 4 2 2 2" xfId="29694"/>
    <cellStyle name="Percent 6 5 4 2 2 3" xfId="29695"/>
    <cellStyle name="Percent 6 5 4 2 3" xfId="29696"/>
    <cellStyle name="Percent 6 5 4 2 4" xfId="29697"/>
    <cellStyle name="Percent 6 5 4 3" xfId="29698"/>
    <cellStyle name="Percent 6 5 4 3 2" xfId="29699"/>
    <cellStyle name="Percent 6 5 4 3 2 2" xfId="29700"/>
    <cellStyle name="Percent 6 5 4 3 2 3" xfId="29701"/>
    <cellStyle name="Percent 6 5 4 3 3" xfId="29702"/>
    <cellStyle name="Percent 6 5 4 3 4" xfId="29703"/>
    <cellStyle name="Percent 6 5 4 4" xfId="29704"/>
    <cellStyle name="Percent 6 5 4 4 2" xfId="29705"/>
    <cellStyle name="Percent 6 5 4 4 2 2" xfId="29706"/>
    <cellStyle name="Percent 6 5 4 4 2 3" xfId="29707"/>
    <cellStyle name="Percent 6 5 4 4 3" xfId="29708"/>
    <cellStyle name="Percent 6 5 4 4 4" xfId="29709"/>
    <cellStyle name="Percent 6 5 4 5" xfId="29710"/>
    <cellStyle name="Percent 6 5 4 5 2" xfId="29711"/>
    <cellStyle name="Percent 6 5 4 5 3" xfId="29712"/>
    <cellStyle name="Percent 6 5 4 6" xfId="29713"/>
    <cellStyle name="Percent 6 5 4 7" xfId="29714"/>
    <cellStyle name="Percent 6 5 5" xfId="29715"/>
    <cellStyle name="Percent 6 5 5 2" xfId="29716"/>
    <cellStyle name="Percent 6 5 5 2 2" xfId="29717"/>
    <cellStyle name="Percent 6 5 5 2 2 2" xfId="29718"/>
    <cellStyle name="Percent 6 5 5 2 2 3" xfId="29719"/>
    <cellStyle name="Percent 6 5 5 2 3" xfId="29720"/>
    <cellStyle name="Percent 6 5 5 2 4" xfId="29721"/>
    <cellStyle name="Percent 6 5 5 3" xfId="29722"/>
    <cellStyle name="Percent 6 5 5 3 2" xfId="29723"/>
    <cellStyle name="Percent 6 5 5 3 2 2" xfId="29724"/>
    <cellStyle name="Percent 6 5 5 3 2 3" xfId="29725"/>
    <cellStyle name="Percent 6 5 5 3 3" xfId="29726"/>
    <cellStyle name="Percent 6 5 5 3 4" xfId="29727"/>
    <cellStyle name="Percent 6 5 5 4" xfId="29728"/>
    <cellStyle name="Percent 6 5 5 4 2" xfId="29729"/>
    <cellStyle name="Percent 6 5 5 4 3" xfId="29730"/>
    <cellStyle name="Percent 6 5 5 5" xfId="29731"/>
    <cellStyle name="Percent 6 5 5 6" xfId="29732"/>
    <cellStyle name="Percent 6 5 6" xfId="29733"/>
    <cellStyle name="Percent 6 5 6 2" xfId="29734"/>
    <cellStyle name="Percent 6 5 6 2 2" xfId="29735"/>
    <cellStyle name="Percent 6 5 6 2 3" xfId="29736"/>
    <cellStyle name="Percent 6 5 6 3" xfId="29737"/>
    <cellStyle name="Percent 6 5 6 4" xfId="29738"/>
    <cellStyle name="Percent 6 5 7" xfId="29739"/>
    <cellStyle name="Percent 6 5 7 2" xfId="29740"/>
    <cellStyle name="Percent 6 5 7 2 2" xfId="29741"/>
    <cellStyle name="Percent 6 5 7 2 3" xfId="29742"/>
    <cellStyle name="Percent 6 5 7 3" xfId="29743"/>
    <cellStyle name="Percent 6 5 7 4" xfId="29744"/>
    <cellStyle name="Percent 6 5 8" xfId="29745"/>
    <cellStyle name="Percent 6 5 8 2" xfId="29746"/>
    <cellStyle name="Percent 6 5 8 2 2" xfId="29747"/>
    <cellStyle name="Percent 6 5 8 2 3" xfId="29748"/>
    <cellStyle name="Percent 6 5 8 3" xfId="29749"/>
    <cellStyle name="Percent 6 5 8 4" xfId="29750"/>
    <cellStyle name="Percent 6 5 9" xfId="29751"/>
    <cellStyle name="Percent 6 5 9 2" xfId="29752"/>
    <cellStyle name="Percent 6 5 9 3" xfId="29753"/>
    <cellStyle name="Percent 6 6" xfId="29754"/>
    <cellStyle name="Percent 6 6 10" xfId="29755"/>
    <cellStyle name="Percent 6 6 10 2" xfId="29756"/>
    <cellStyle name="Percent 6 6 10 3" xfId="29757"/>
    <cellStyle name="Percent 6 6 11" xfId="29758"/>
    <cellStyle name="Percent 6 6 11 2" xfId="29759"/>
    <cellStyle name="Percent 6 6 11 3" xfId="29760"/>
    <cellStyle name="Percent 6 6 12" xfId="29761"/>
    <cellStyle name="Percent 6 6 2" xfId="29762"/>
    <cellStyle name="Percent 6 6 2 2" xfId="29763"/>
    <cellStyle name="Percent 6 6 2 2 2" xfId="29764"/>
    <cellStyle name="Percent 6 6 2 2 2 2" xfId="29765"/>
    <cellStyle name="Percent 6 6 2 2 2 3" xfId="29766"/>
    <cellStyle name="Percent 6 6 2 2 3" xfId="29767"/>
    <cellStyle name="Percent 6 6 2 2 4" xfId="29768"/>
    <cellStyle name="Percent 6 6 2 3" xfId="29769"/>
    <cellStyle name="Percent 6 6 2 3 2" xfId="29770"/>
    <cellStyle name="Percent 6 6 2 3 2 2" xfId="29771"/>
    <cellStyle name="Percent 6 6 2 3 2 3" xfId="29772"/>
    <cellStyle name="Percent 6 6 2 3 3" xfId="29773"/>
    <cellStyle name="Percent 6 6 2 3 4" xfId="29774"/>
    <cellStyle name="Percent 6 6 2 4" xfId="29775"/>
    <cellStyle name="Percent 6 6 2 4 2" xfId="29776"/>
    <cellStyle name="Percent 6 6 2 4 3" xfId="29777"/>
    <cellStyle name="Percent 6 6 2 5" xfId="29778"/>
    <cellStyle name="Percent 6 6 2 6" xfId="29779"/>
    <cellStyle name="Percent 6 6 3" xfId="29780"/>
    <cellStyle name="Percent 6 6 3 2" xfId="29781"/>
    <cellStyle name="Percent 6 6 3 2 2" xfId="29782"/>
    <cellStyle name="Percent 6 6 3 2 2 2" xfId="29783"/>
    <cellStyle name="Percent 6 6 3 2 2 3" xfId="29784"/>
    <cellStyle name="Percent 6 6 3 2 3" xfId="29785"/>
    <cellStyle name="Percent 6 6 3 2 4" xfId="29786"/>
    <cellStyle name="Percent 6 6 3 3" xfId="29787"/>
    <cellStyle name="Percent 6 6 3 3 2" xfId="29788"/>
    <cellStyle name="Percent 6 6 3 3 2 2" xfId="29789"/>
    <cellStyle name="Percent 6 6 3 3 2 3" xfId="29790"/>
    <cellStyle name="Percent 6 6 3 3 3" xfId="29791"/>
    <cellStyle name="Percent 6 6 3 3 4" xfId="29792"/>
    <cellStyle name="Percent 6 6 3 4" xfId="29793"/>
    <cellStyle name="Percent 6 6 3 4 2" xfId="29794"/>
    <cellStyle name="Percent 6 6 3 4 3" xfId="29795"/>
    <cellStyle name="Percent 6 6 3 5" xfId="29796"/>
    <cellStyle name="Percent 6 6 3 6" xfId="29797"/>
    <cellStyle name="Percent 6 6 4" xfId="29798"/>
    <cellStyle name="Percent 6 6 4 2" xfId="29799"/>
    <cellStyle name="Percent 6 6 4 2 2" xfId="29800"/>
    <cellStyle name="Percent 6 6 4 2 2 2" xfId="29801"/>
    <cellStyle name="Percent 6 6 4 2 2 3" xfId="29802"/>
    <cellStyle name="Percent 6 6 4 2 3" xfId="29803"/>
    <cellStyle name="Percent 6 6 4 2 4" xfId="29804"/>
    <cellStyle name="Percent 6 6 4 3" xfId="29805"/>
    <cellStyle name="Percent 6 6 4 3 2" xfId="29806"/>
    <cellStyle name="Percent 6 6 4 3 2 2" xfId="29807"/>
    <cellStyle name="Percent 6 6 4 3 2 3" xfId="29808"/>
    <cellStyle name="Percent 6 6 4 3 3" xfId="29809"/>
    <cellStyle name="Percent 6 6 4 3 4" xfId="29810"/>
    <cellStyle name="Percent 6 6 4 4" xfId="29811"/>
    <cellStyle name="Percent 6 6 4 4 2" xfId="29812"/>
    <cellStyle name="Percent 6 6 4 4 2 2" xfId="29813"/>
    <cellStyle name="Percent 6 6 4 4 2 3" xfId="29814"/>
    <cellStyle name="Percent 6 6 4 4 3" xfId="29815"/>
    <cellStyle name="Percent 6 6 4 4 4" xfId="29816"/>
    <cellStyle name="Percent 6 6 4 5" xfId="29817"/>
    <cellStyle name="Percent 6 6 4 5 2" xfId="29818"/>
    <cellStyle name="Percent 6 6 4 5 3" xfId="29819"/>
    <cellStyle name="Percent 6 6 4 6" xfId="29820"/>
    <cellStyle name="Percent 6 6 4 7" xfId="29821"/>
    <cellStyle name="Percent 6 6 5" xfId="29822"/>
    <cellStyle name="Percent 6 6 5 2" xfId="29823"/>
    <cellStyle name="Percent 6 6 5 2 2" xfId="29824"/>
    <cellStyle name="Percent 6 6 5 2 2 2" xfId="29825"/>
    <cellStyle name="Percent 6 6 5 2 2 3" xfId="29826"/>
    <cellStyle name="Percent 6 6 5 2 3" xfId="29827"/>
    <cellStyle name="Percent 6 6 5 2 4" xfId="29828"/>
    <cellStyle name="Percent 6 6 5 3" xfId="29829"/>
    <cellStyle name="Percent 6 6 5 3 2" xfId="29830"/>
    <cellStyle name="Percent 6 6 5 3 2 2" xfId="29831"/>
    <cellStyle name="Percent 6 6 5 3 2 3" xfId="29832"/>
    <cellStyle name="Percent 6 6 5 3 3" xfId="29833"/>
    <cellStyle name="Percent 6 6 5 3 4" xfId="29834"/>
    <cellStyle name="Percent 6 6 5 4" xfId="29835"/>
    <cellStyle name="Percent 6 6 5 4 2" xfId="29836"/>
    <cellStyle name="Percent 6 6 5 4 3" xfId="29837"/>
    <cellStyle name="Percent 6 6 5 5" xfId="29838"/>
    <cellStyle name="Percent 6 6 5 6" xfId="29839"/>
    <cellStyle name="Percent 6 6 6" xfId="29840"/>
    <cellStyle name="Percent 6 6 6 2" xfId="29841"/>
    <cellStyle name="Percent 6 6 6 2 2" xfId="29842"/>
    <cellStyle name="Percent 6 6 6 2 3" xfId="29843"/>
    <cellStyle name="Percent 6 6 6 3" xfId="29844"/>
    <cellStyle name="Percent 6 6 6 4" xfId="29845"/>
    <cellStyle name="Percent 6 6 7" xfId="29846"/>
    <cellStyle name="Percent 6 6 7 2" xfId="29847"/>
    <cellStyle name="Percent 6 6 7 2 2" xfId="29848"/>
    <cellStyle name="Percent 6 6 7 2 3" xfId="29849"/>
    <cellStyle name="Percent 6 6 7 3" xfId="29850"/>
    <cellStyle name="Percent 6 6 7 4" xfId="29851"/>
    <cellStyle name="Percent 6 6 8" xfId="29852"/>
    <cellStyle name="Percent 6 6 8 2" xfId="29853"/>
    <cellStyle name="Percent 6 6 8 2 2" xfId="29854"/>
    <cellStyle name="Percent 6 6 8 2 3" xfId="29855"/>
    <cellStyle name="Percent 6 6 8 3" xfId="29856"/>
    <cellStyle name="Percent 6 6 8 4" xfId="29857"/>
    <cellStyle name="Percent 6 6 9" xfId="29858"/>
    <cellStyle name="Percent 6 6 9 2" xfId="29859"/>
    <cellStyle name="Percent 6 6 9 3" xfId="29860"/>
    <cellStyle name="Percent 6 7" xfId="29861"/>
    <cellStyle name="Percent 6 7 10" xfId="29862"/>
    <cellStyle name="Percent 6 7 10 2" xfId="29863"/>
    <cellStyle name="Percent 6 7 10 3" xfId="29864"/>
    <cellStyle name="Percent 6 7 11" xfId="29865"/>
    <cellStyle name="Percent 6 7 11 2" xfId="29866"/>
    <cellStyle name="Percent 6 7 11 3" xfId="29867"/>
    <cellStyle name="Percent 6 7 12" xfId="29868"/>
    <cellStyle name="Percent 6 7 2" xfId="29869"/>
    <cellStyle name="Percent 6 7 2 2" xfId="29870"/>
    <cellStyle name="Percent 6 7 2 2 2" xfId="29871"/>
    <cellStyle name="Percent 6 7 2 2 2 2" xfId="29872"/>
    <cellStyle name="Percent 6 7 2 2 2 3" xfId="29873"/>
    <cellStyle name="Percent 6 7 2 2 3" xfId="29874"/>
    <cellStyle name="Percent 6 7 2 2 4" xfId="29875"/>
    <cellStyle name="Percent 6 7 2 3" xfId="29876"/>
    <cellStyle name="Percent 6 7 2 3 2" xfId="29877"/>
    <cellStyle name="Percent 6 7 2 3 2 2" xfId="29878"/>
    <cellStyle name="Percent 6 7 2 3 2 3" xfId="29879"/>
    <cellStyle name="Percent 6 7 2 3 3" xfId="29880"/>
    <cellStyle name="Percent 6 7 2 3 4" xfId="29881"/>
    <cellStyle name="Percent 6 7 2 4" xfId="29882"/>
    <cellStyle name="Percent 6 7 2 4 2" xfId="29883"/>
    <cellStyle name="Percent 6 7 2 4 3" xfId="29884"/>
    <cellStyle name="Percent 6 7 2 5" xfId="29885"/>
    <cellStyle name="Percent 6 7 2 6" xfId="29886"/>
    <cellStyle name="Percent 6 7 3" xfId="29887"/>
    <cellStyle name="Percent 6 7 3 2" xfId="29888"/>
    <cellStyle name="Percent 6 7 3 2 2" xfId="29889"/>
    <cellStyle name="Percent 6 7 3 2 2 2" xfId="29890"/>
    <cellStyle name="Percent 6 7 3 2 2 3" xfId="29891"/>
    <cellStyle name="Percent 6 7 3 2 3" xfId="29892"/>
    <cellStyle name="Percent 6 7 3 2 4" xfId="29893"/>
    <cellStyle name="Percent 6 7 3 3" xfId="29894"/>
    <cellStyle name="Percent 6 7 3 3 2" xfId="29895"/>
    <cellStyle name="Percent 6 7 3 3 2 2" xfId="29896"/>
    <cellStyle name="Percent 6 7 3 3 2 3" xfId="29897"/>
    <cellStyle name="Percent 6 7 3 3 3" xfId="29898"/>
    <cellStyle name="Percent 6 7 3 3 4" xfId="29899"/>
    <cellStyle name="Percent 6 7 3 4" xfId="29900"/>
    <cellStyle name="Percent 6 7 3 4 2" xfId="29901"/>
    <cellStyle name="Percent 6 7 3 4 3" xfId="29902"/>
    <cellStyle name="Percent 6 7 3 5" xfId="29903"/>
    <cellStyle name="Percent 6 7 3 6" xfId="29904"/>
    <cellStyle name="Percent 6 7 4" xfId="29905"/>
    <cellStyle name="Percent 6 7 4 2" xfId="29906"/>
    <cellStyle name="Percent 6 7 4 2 2" xfId="29907"/>
    <cellStyle name="Percent 6 7 4 2 2 2" xfId="29908"/>
    <cellStyle name="Percent 6 7 4 2 2 3" xfId="29909"/>
    <cellStyle name="Percent 6 7 4 2 3" xfId="29910"/>
    <cellStyle name="Percent 6 7 4 2 4" xfId="29911"/>
    <cellStyle name="Percent 6 7 4 3" xfId="29912"/>
    <cellStyle name="Percent 6 7 4 3 2" xfId="29913"/>
    <cellStyle name="Percent 6 7 4 3 2 2" xfId="29914"/>
    <cellStyle name="Percent 6 7 4 3 2 3" xfId="29915"/>
    <cellStyle name="Percent 6 7 4 3 3" xfId="29916"/>
    <cellStyle name="Percent 6 7 4 3 4" xfId="29917"/>
    <cellStyle name="Percent 6 7 4 4" xfId="29918"/>
    <cellStyle name="Percent 6 7 4 4 2" xfId="29919"/>
    <cellStyle name="Percent 6 7 4 4 2 2" xfId="29920"/>
    <cellStyle name="Percent 6 7 4 4 2 3" xfId="29921"/>
    <cellStyle name="Percent 6 7 4 4 3" xfId="29922"/>
    <cellStyle name="Percent 6 7 4 4 4" xfId="29923"/>
    <cellStyle name="Percent 6 7 4 5" xfId="29924"/>
    <cellStyle name="Percent 6 7 4 5 2" xfId="29925"/>
    <cellStyle name="Percent 6 7 4 5 3" xfId="29926"/>
    <cellStyle name="Percent 6 7 4 6" xfId="29927"/>
    <cellStyle name="Percent 6 7 4 7" xfId="29928"/>
    <cellStyle name="Percent 6 7 5" xfId="29929"/>
    <cellStyle name="Percent 6 7 5 2" xfId="29930"/>
    <cellStyle name="Percent 6 7 5 2 2" xfId="29931"/>
    <cellStyle name="Percent 6 7 5 2 2 2" xfId="29932"/>
    <cellStyle name="Percent 6 7 5 2 2 3" xfId="29933"/>
    <cellStyle name="Percent 6 7 5 2 3" xfId="29934"/>
    <cellStyle name="Percent 6 7 5 2 4" xfId="29935"/>
    <cellStyle name="Percent 6 7 5 3" xfId="29936"/>
    <cellStyle name="Percent 6 7 5 3 2" xfId="29937"/>
    <cellStyle name="Percent 6 7 5 3 2 2" xfId="29938"/>
    <cellStyle name="Percent 6 7 5 3 2 3" xfId="29939"/>
    <cellStyle name="Percent 6 7 5 3 3" xfId="29940"/>
    <cellStyle name="Percent 6 7 5 3 4" xfId="29941"/>
    <cellStyle name="Percent 6 7 5 4" xfId="29942"/>
    <cellStyle name="Percent 6 7 5 4 2" xfId="29943"/>
    <cellStyle name="Percent 6 7 5 4 3" xfId="29944"/>
    <cellStyle name="Percent 6 7 5 5" xfId="29945"/>
    <cellStyle name="Percent 6 7 5 6" xfId="29946"/>
    <cellStyle name="Percent 6 7 6" xfId="29947"/>
    <cellStyle name="Percent 6 7 6 2" xfId="29948"/>
    <cellStyle name="Percent 6 7 6 2 2" xfId="29949"/>
    <cellStyle name="Percent 6 7 6 2 3" xfId="29950"/>
    <cellStyle name="Percent 6 7 6 3" xfId="29951"/>
    <cellStyle name="Percent 6 7 6 4" xfId="29952"/>
    <cellStyle name="Percent 6 7 7" xfId="29953"/>
    <cellStyle name="Percent 6 7 7 2" xfId="29954"/>
    <cellStyle name="Percent 6 7 7 2 2" xfId="29955"/>
    <cellStyle name="Percent 6 7 7 2 3" xfId="29956"/>
    <cellStyle name="Percent 6 7 7 3" xfId="29957"/>
    <cellStyle name="Percent 6 7 7 4" xfId="29958"/>
    <cellStyle name="Percent 6 7 8" xfId="29959"/>
    <cellStyle name="Percent 6 7 8 2" xfId="29960"/>
    <cellStyle name="Percent 6 7 8 2 2" xfId="29961"/>
    <cellStyle name="Percent 6 7 8 2 3" xfId="29962"/>
    <cellStyle name="Percent 6 7 8 3" xfId="29963"/>
    <cellStyle name="Percent 6 7 8 4" xfId="29964"/>
    <cellStyle name="Percent 6 7 9" xfId="29965"/>
    <cellStyle name="Percent 6 7 9 2" xfId="29966"/>
    <cellStyle name="Percent 6 7 9 3" xfId="29967"/>
    <cellStyle name="Percent 6 8" xfId="29968"/>
    <cellStyle name="Percent 6 8 10" xfId="29969"/>
    <cellStyle name="Percent 6 8 10 2" xfId="29970"/>
    <cellStyle name="Percent 6 8 10 3" xfId="29971"/>
    <cellStyle name="Percent 6 8 11" xfId="29972"/>
    <cellStyle name="Percent 6 8 11 2" xfId="29973"/>
    <cellStyle name="Percent 6 8 11 3" xfId="29974"/>
    <cellStyle name="Percent 6 8 12" xfId="29975"/>
    <cellStyle name="Percent 6 8 2" xfId="29976"/>
    <cellStyle name="Percent 6 8 2 2" xfId="29977"/>
    <cellStyle name="Percent 6 8 2 2 2" xfId="29978"/>
    <cellStyle name="Percent 6 8 2 2 2 2" xfId="29979"/>
    <cellStyle name="Percent 6 8 2 2 2 3" xfId="29980"/>
    <cellStyle name="Percent 6 8 2 2 3" xfId="29981"/>
    <cellStyle name="Percent 6 8 2 2 4" xfId="29982"/>
    <cellStyle name="Percent 6 8 2 3" xfId="29983"/>
    <cellStyle name="Percent 6 8 2 3 2" xfId="29984"/>
    <cellStyle name="Percent 6 8 2 3 2 2" xfId="29985"/>
    <cellStyle name="Percent 6 8 2 3 2 3" xfId="29986"/>
    <cellStyle name="Percent 6 8 2 3 3" xfId="29987"/>
    <cellStyle name="Percent 6 8 2 3 4" xfId="29988"/>
    <cellStyle name="Percent 6 8 2 4" xfId="29989"/>
    <cellStyle name="Percent 6 8 2 4 2" xfId="29990"/>
    <cellStyle name="Percent 6 8 2 4 3" xfId="29991"/>
    <cellStyle name="Percent 6 8 2 5" xfId="29992"/>
    <cellStyle name="Percent 6 8 2 6" xfId="29993"/>
    <cellStyle name="Percent 6 8 3" xfId="29994"/>
    <cellStyle name="Percent 6 8 3 2" xfId="29995"/>
    <cellStyle name="Percent 6 8 3 2 2" xfId="29996"/>
    <cellStyle name="Percent 6 8 3 2 2 2" xfId="29997"/>
    <cellStyle name="Percent 6 8 3 2 2 3" xfId="29998"/>
    <cellStyle name="Percent 6 8 3 2 3" xfId="29999"/>
    <cellStyle name="Percent 6 8 3 2 4" xfId="30000"/>
    <cellStyle name="Percent 6 8 3 3" xfId="30001"/>
    <cellStyle name="Percent 6 8 3 3 2" xfId="30002"/>
    <cellStyle name="Percent 6 8 3 3 2 2" xfId="30003"/>
    <cellStyle name="Percent 6 8 3 3 2 3" xfId="30004"/>
    <cellStyle name="Percent 6 8 3 3 3" xfId="30005"/>
    <cellStyle name="Percent 6 8 3 3 4" xfId="30006"/>
    <cellStyle name="Percent 6 8 3 4" xfId="30007"/>
    <cellStyle name="Percent 6 8 3 4 2" xfId="30008"/>
    <cellStyle name="Percent 6 8 3 4 3" xfId="30009"/>
    <cellStyle name="Percent 6 8 3 5" xfId="30010"/>
    <cellStyle name="Percent 6 8 3 6" xfId="30011"/>
    <cellStyle name="Percent 6 8 4" xfId="30012"/>
    <cellStyle name="Percent 6 8 4 2" xfId="30013"/>
    <cellStyle name="Percent 6 8 4 2 2" xfId="30014"/>
    <cellStyle name="Percent 6 8 4 2 2 2" xfId="30015"/>
    <cellStyle name="Percent 6 8 4 2 2 3" xfId="30016"/>
    <cellStyle name="Percent 6 8 4 2 3" xfId="30017"/>
    <cellStyle name="Percent 6 8 4 2 4" xfId="30018"/>
    <cellStyle name="Percent 6 8 4 3" xfId="30019"/>
    <cellStyle name="Percent 6 8 4 3 2" xfId="30020"/>
    <cellStyle name="Percent 6 8 4 3 2 2" xfId="30021"/>
    <cellStyle name="Percent 6 8 4 3 2 3" xfId="30022"/>
    <cellStyle name="Percent 6 8 4 3 3" xfId="30023"/>
    <cellStyle name="Percent 6 8 4 3 4" xfId="30024"/>
    <cellStyle name="Percent 6 8 4 4" xfId="30025"/>
    <cellStyle name="Percent 6 8 4 4 2" xfId="30026"/>
    <cellStyle name="Percent 6 8 4 4 2 2" xfId="30027"/>
    <cellStyle name="Percent 6 8 4 4 2 3" xfId="30028"/>
    <cellStyle name="Percent 6 8 4 4 3" xfId="30029"/>
    <cellStyle name="Percent 6 8 4 4 4" xfId="30030"/>
    <cellStyle name="Percent 6 8 4 5" xfId="30031"/>
    <cellStyle name="Percent 6 8 4 5 2" xfId="30032"/>
    <cellStyle name="Percent 6 8 4 5 3" xfId="30033"/>
    <cellStyle name="Percent 6 8 4 6" xfId="30034"/>
    <cellStyle name="Percent 6 8 4 7" xfId="30035"/>
    <cellStyle name="Percent 6 8 5" xfId="30036"/>
    <cellStyle name="Percent 6 8 5 2" xfId="30037"/>
    <cellStyle name="Percent 6 8 5 2 2" xfId="30038"/>
    <cellStyle name="Percent 6 8 5 2 2 2" xfId="30039"/>
    <cellStyle name="Percent 6 8 5 2 2 3" xfId="30040"/>
    <cellStyle name="Percent 6 8 5 2 3" xfId="30041"/>
    <cellStyle name="Percent 6 8 5 2 4" xfId="30042"/>
    <cellStyle name="Percent 6 8 5 3" xfId="30043"/>
    <cellStyle name="Percent 6 8 5 3 2" xfId="30044"/>
    <cellStyle name="Percent 6 8 5 3 2 2" xfId="30045"/>
    <cellStyle name="Percent 6 8 5 3 2 3" xfId="30046"/>
    <cellStyle name="Percent 6 8 5 3 3" xfId="30047"/>
    <cellStyle name="Percent 6 8 5 3 4" xfId="30048"/>
    <cellStyle name="Percent 6 8 5 4" xfId="30049"/>
    <cellStyle name="Percent 6 8 5 4 2" xfId="30050"/>
    <cellStyle name="Percent 6 8 5 4 3" xfId="30051"/>
    <cellStyle name="Percent 6 8 5 5" xfId="30052"/>
    <cellStyle name="Percent 6 8 5 6" xfId="30053"/>
    <cellStyle name="Percent 6 8 6" xfId="30054"/>
    <cellStyle name="Percent 6 8 6 2" xfId="30055"/>
    <cellStyle name="Percent 6 8 6 2 2" xfId="30056"/>
    <cellStyle name="Percent 6 8 6 2 3" xfId="30057"/>
    <cellStyle name="Percent 6 8 6 3" xfId="30058"/>
    <cellStyle name="Percent 6 8 6 4" xfId="30059"/>
    <cellStyle name="Percent 6 8 7" xfId="30060"/>
    <cellStyle name="Percent 6 8 7 2" xfId="30061"/>
    <cellStyle name="Percent 6 8 7 2 2" xfId="30062"/>
    <cellStyle name="Percent 6 8 7 2 3" xfId="30063"/>
    <cellStyle name="Percent 6 8 7 3" xfId="30064"/>
    <cellStyle name="Percent 6 8 7 4" xfId="30065"/>
    <cellStyle name="Percent 6 8 8" xfId="30066"/>
    <cellStyle name="Percent 6 8 8 2" xfId="30067"/>
    <cellStyle name="Percent 6 8 8 2 2" xfId="30068"/>
    <cellStyle name="Percent 6 8 8 2 3" xfId="30069"/>
    <cellStyle name="Percent 6 8 8 3" xfId="30070"/>
    <cellStyle name="Percent 6 8 8 4" xfId="30071"/>
    <cellStyle name="Percent 6 8 9" xfId="30072"/>
    <cellStyle name="Percent 6 8 9 2" xfId="30073"/>
    <cellStyle name="Percent 6 8 9 3" xfId="30074"/>
    <cellStyle name="Percent 6 9" xfId="30075"/>
    <cellStyle name="Percent 6 9 10" xfId="30076"/>
    <cellStyle name="Percent 6 9 10 2" xfId="30077"/>
    <cellStyle name="Percent 6 9 10 3" xfId="30078"/>
    <cellStyle name="Percent 6 9 11" xfId="30079"/>
    <cellStyle name="Percent 6 9 12" xfId="30080"/>
    <cellStyle name="Percent 6 9 13" xfId="30081"/>
    <cellStyle name="Percent 6 9 2" xfId="30082"/>
    <cellStyle name="Percent 6 9 2 2" xfId="30083"/>
    <cellStyle name="Percent 6 9 2 2 2" xfId="30084"/>
    <cellStyle name="Percent 6 9 2 2 2 2" xfId="30085"/>
    <cellStyle name="Percent 6 9 2 2 2 3" xfId="30086"/>
    <cellStyle name="Percent 6 9 2 2 3" xfId="30087"/>
    <cellStyle name="Percent 6 9 2 2 4" xfId="30088"/>
    <cellStyle name="Percent 6 9 2 3" xfId="30089"/>
    <cellStyle name="Percent 6 9 2 3 2" xfId="30090"/>
    <cellStyle name="Percent 6 9 2 3 2 2" xfId="30091"/>
    <cellStyle name="Percent 6 9 2 3 2 3" xfId="30092"/>
    <cellStyle name="Percent 6 9 2 3 3" xfId="30093"/>
    <cellStyle name="Percent 6 9 2 3 4" xfId="30094"/>
    <cellStyle name="Percent 6 9 2 4" xfId="30095"/>
    <cellStyle name="Percent 6 9 2 4 2" xfId="30096"/>
    <cellStyle name="Percent 6 9 2 4 3" xfId="30097"/>
    <cellStyle name="Percent 6 9 2 5" xfId="30098"/>
    <cellStyle name="Percent 6 9 2 6" xfId="30099"/>
    <cellStyle name="Percent 6 9 3" xfId="30100"/>
    <cellStyle name="Percent 6 9 3 2" xfId="30101"/>
    <cellStyle name="Percent 6 9 3 2 2" xfId="30102"/>
    <cellStyle name="Percent 6 9 3 2 2 2" xfId="30103"/>
    <cellStyle name="Percent 6 9 3 2 2 3" xfId="30104"/>
    <cellStyle name="Percent 6 9 3 2 3" xfId="30105"/>
    <cellStyle name="Percent 6 9 3 2 4" xfId="30106"/>
    <cellStyle name="Percent 6 9 3 3" xfId="30107"/>
    <cellStyle name="Percent 6 9 3 3 2" xfId="30108"/>
    <cellStyle name="Percent 6 9 3 3 2 2" xfId="30109"/>
    <cellStyle name="Percent 6 9 3 3 2 3" xfId="30110"/>
    <cellStyle name="Percent 6 9 3 3 3" xfId="30111"/>
    <cellStyle name="Percent 6 9 3 3 4" xfId="30112"/>
    <cellStyle name="Percent 6 9 3 4" xfId="30113"/>
    <cellStyle name="Percent 6 9 3 4 2" xfId="30114"/>
    <cellStyle name="Percent 6 9 3 4 3" xfId="30115"/>
    <cellStyle name="Percent 6 9 3 5" xfId="30116"/>
    <cellStyle name="Percent 6 9 3 6" xfId="30117"/>
    <cellStyle name="Percent 6 9 4" xfId="30118"/>
    <cellStyle name="Percent 6 9 4 2" xfId="30119"/>
    <cellStyle name="Percent 6 9 4 2 2" xfId="30120"/>
    <cellStyle name="Percent 6 9 4 2 2 2" xfId="30121"/>
    <cellStyle name="Percent 6 9 4 2 2 3" xfId="30122"/>
    <cellStyle name="Percent 6 9 4 2 3" xfId="30123"/>
    <cellStyle name="Percent 6 9 4 2 4" xfId="30124"/>
    <cellStyle name="Percent 6 9 4 3" xfId="30125"/>
    <cellStyle name="Percent 6 9 4 3 2" xfId="30126"/>
    <cellStyle name="Percent 6 9 4 3 2 2" xfId="30127"/>
    <cellStyle name="Percent 6 9 4 3 2 3" xfId="30128"/>
    <cellStyle name="Percent 6 9 4 3 3" xfId="30129"/>
    <cellStyle name="Percent 6 9 4 3 4" xfId="30130"/>
    <cellStyle name="Percent 6 9 4 4" xfId="30131"/>
    <cellStyle name="Percent 6 9 4 4 2" xfId="30132"/>
    <cellStyle name="Percent 6 9 4 4 2 2" xfId="30133"/>
    <cellStyle name="Percent 6 9 4 4 2 3" xfId="30134"/>
    <cellStyle name="Percent 6 9 4 4 3" xfId="30135"/>
    <cellStyle name="Percent 6 9 4 4 4" xfId="30136"/>
    <cellStyle name="Percent 6 9 4 5" xfId="30137"/>
    <cellStyle name="Percent 6 9 4 5 2" xfId="30138"/>
    <cellStyle name="Percent 6 9 4 5 3" xfId="30139"/>
    <cellStyle name="Percent 6 9 4 6" xfId="30140"/>
    <cellStyle name="Percent 6 9 4 7" xfId="30141"/>
    <cellStyle name="Percent 6 9 5" xfId="30142"/>
    <cellStyle name="Percent 6 9 5 2" xfId="30143"/>
    <cellStyle name="Percent 6 9 5 2 2" xfId="30144"/>
    <cellStyle name="Percent 6 9 5 2 2 2" xfId="30145"/>
    <cellStyle name="Percent 6 9 5 2 2 3" xfId="30146"/>
    <cellStyle name="Percent 6 9 5 2 3" xfId="30147"/>
    <cellStyle name="Percent 6 9 5 2 4" xfId="30148"/>
    <cellStyle name="Percent 6 9 5 3" xfId="30149"/>
    <cellStyle name="Percent 6 9 5 3 2" xfId="30150"/>
    <cellStyle name="Percent 6 9 5 3 2 2" xfId="30151"/>
    <cellStyle name="Percent 6 9 5 3 2 3" xfId="30152"/>
    <cellStyle name="Percent 6 9 5 3 3" xfId="30153"/>
    <cellStyle name="Percent 6 9 5 3 4" xfId="30154"/>
    <cellStyle name="Percent 6 9 5 4" xfId="30155"/>
    <cellStyle name="Percent 6 9 5 4 2" xfId="30156"/>
    <cellStyle name="Percent 6 9 5 4 3" xfId="30157"/>
    <cellStyle name="Percent 6 9 5 5" xfId="30158"/>
    <cellStyle name="Percent 6 9 5 6" xfId="30159"/>
    <cellStyle name="Percent 6 9 6" xfId="30160"/>
    <cellStyle name="Percent 6 9 6 2" xfId="30161"/>
    <cellStyle name="Percent 6 9 6 2 2" xfId="30162"/>
    <cellStyle name="Percent 6 9 6 2 3" xfId="30163"/>
    <cellStyle name="Percent 6 9 6 3" xfId="30164"/>
    <cellStyle name="Percent 6 9 6 4" xfId="30165"/>
    <cellStyle name="Percent 6 9 7" xfId="30166"/>
    <cellStyle name="Percent 6 9 7 2" xfId="30167"/>
    <cellStyle name="Percent 6 9 7 2 2" xfId="30168"/>
    <cellStyle name="Percent 6 9 7 2 3" xfId="30169"/>
    <cellStyle name="Percent 6 9 7 3" xfId="30170"/>
    <cellStyle name="Percent 6 9 7 4" xfId="30171"/>
    <cellStyle name="Percent 6 9 8" xfId="30172"/>
    <cellStyle name="Percent 6 9 8 2" xfId="30173"/>
    <cellStyle name="Percent 6 9 8 2 2" xfId="30174"/>
    <cellStyle name="Percent 6 9 8 2 3" xfId="30175"/>
    <cellStyle name="Percent 6 9 8 3" xfId="30176"/>
    <cellStyle name="Percent 6 9 8 4" xfId="30177"/>
    <cellStyle name="Percent 6 9 9" xfId="30178"/>
    <cellStyle name="Percent 6 9 9 2" xfId="30179"/>
    <cellStyle name="Percent 6 9 9 3" xfId="30180"/>
    <cellStyle name="Percent 7" xfId="30181"/>
    <cellStyle name="Percent 7 10" xfId="30182"/>
    <cellStyle name="Percent 7 10 2" xfId="30183"/>
    <cellStyle name="Percent 7 10 2 2" xfId="30184"/>
    <cellStyle name="Percent 7 10 2 2 2" xfId="30185"/>
    <cellStyle name="Percent 7 10 2 2 3" xfId="30186"/>
    <cellStyle name="Percent 7 10 2 3" xfId="30187"/>
    <cellStyle name="Percent 7 10 2 4" xfId="30188"/>
    <cellStyle name="Percent 7 10 3" xfId="30189"/>
    <cellStyle name="Percent 7 10 3 2" xfId="30190"/>
    <cellStyle name="Percent 7 10 3 2 2" xfId="30191"/>
    <cellStyle name="Percent 7 10 3 2 3" xfId="30192"/>
    <cellStyle name="Percent 7 10 3 3" xfId="30193"/>
    <cellStyle name="Percent 7 10 3 4" xfId="30194"/>
    <cellStyle name="Percent 7 10 4" xfId="30195"/>
    <cellStyle name="Percent 7 10 4 2" xfId="30196"/>
    <cellStyle name="Percent 7 10 4 3" xfId="30197"/>
    <cellStyle name="Percent 7 10 5" xfId="30198"/>
    <cellStyle name="Percent 7 10 5 2" xfId="30199"/>
    <cellStyle name="Percent 7 10 5 3" xfId="30200"/>
    <cellStyle name="Percent 7 10 6" xfId="30201"/>
    <cellStyle name="Percent 7 10 7" xfId="30202"/>
    <cellStyle name="Percent 7 10 8" xfId="30203"/>
    <cellStyle name="Percent 7 11" xfId="30204"/>
    <cellStyle name="Percent 7 11 2" xfId="30205"/>
    <cellStyle name="Percent 7 11 2 2" xfId="30206"/>
    <cellStyle name="Percent 7 11 2 2 2" xfId="30207"/>
    <cellStyle name="Percent 7 11 2 2 3" xfId="30208"/>
    <cellStyle name="Percent 7 11 2 3" xfId="30209"/>
    <cellStyle name="Percent 7 11 2 4" xfId="30210"/>
    <cellStyle name="Percent 7 11 3" xfId="30211"/>
    <cellStyle name="Percent 7 11 3 2" xfId="30212"/>
    <cellStyle name="Percent 7 11 3 2 2" xfId="30213"/>
    <cellStyle name="Percent 7 11 3 2 3" xfId="30214"/>
    <cellStyle name="Percent 7 11 3 3" xfId="30215"/>
    <cellStyle name="Percent 7 11 3 4" xfId="30216"/>
    <cellStyle name="Percent 7 11 4" xfId="30217"/>
    <cellStyle name="Percent 7 11 4 2" xfId="30218"/>
    <cellStyle name="Percent 7 11 4 3" xfId="30219"/>
    <cellStyle name="Percent 7 11 5" xfId="30220"/>
    <cellStyle name="Percent 7 11 6" xfId="30221"/>
    <cellStyle name="Percent 7 12" xfId="30222"/>
    <cellStyle name="Percent 7 12 2" xfId="30223"/>
    <cellStyle name="Percent 7 12 2 2" xfId="30224"/>
    <cellStyle name="Percent 7 12 2 2 2" xfId="30225"/>
    <cellStyle name="Percent 7 12 2 2 3" xfId="30226"/>
    <cellStyle name="Percent 7 12 2 3" xfId="30227"/>
    <cellStyle name="Percent 7 12 2 4" xfId="30228"/>
    <cellStyle name="Percent 7 12 3" xfId="30229"/>
    <cellStyle name="Percent 7 12 3 2" xfId="30230"/>
    <cellStyle name="Percent 7 12 3 2 2" xfId="30231"/>
    <cellStyle name="Percent 7 12 3 2 3" xfId="30232"/>
    <cellStyle name="Percent 7 12 3 3" xfId="30233"/>
    <cellStyle name="Percent 7 12 3 4" xfId="30234"/>
    <cellStyle name="Percent 7 12 4" xfId="30235"/>
    <cellStyle name="Percent 7 12 4 2" xfId="30236"/>
    <cellStyle name="Percent 7 12 4 3" xfId="30237"/>
    <cellStyle name="Percent 7 12 5" xfId="30238"/>
    <cellStyle name="Percent 7 12 6" xfId="30239"/>
    <cellStyle name="Percent 7 13" xfId="30240"/>
    <cellStyle name="Percent 7 13 2" xfId="30241"/>
    <cellStyle name="Percent 7 13 2 2" xfId="30242"/>
    <cellStyle name="Percent 7 13 2 2 2" xfId="30243"/>
    <cellStyle name="Percent 7 13 2 2 3" xfId="30244"/>
    <cellStyle name="Percent 7 13 2 3" xfId="30245"/>
    <cellStyle name="Percent 7 13 2 4" xfId="30246"/>
    <cellStyle name="Percent 7 13 3" xfId="30247"/>
    <cellStyle name="Percent 7 13 3 2" xfId="30248"/>
    <cellStyle name="Percent 7 13 3 2 2" xfId="30249"/>
    <cellStyle name="Percent 7 13 3 2 3" xfId="30250"/>
    <cellStyle name="Percent 7 13 3 3" xfId="30251"/>
    <cellStyle name="Percent 7 13 3 4" xfId="30252"/>
    <cellStyle name="Percent 7 13 4" xfId="30253"/>
    <cellStyle name="Percent 7 13 4 2" xfId="30254"/>
    <cellStyle name="Percent 7 13 4 2 2" xfId="30255"/>
    <cellStyle name="Percent 7 13 4 2 3" xfId="30256"/>
    <cellStyle name="Percent 7 13 4 3" xfId="30257"/>
    <cellStyle name="Percent 7 13 4 4" xfId="30258"/>
    <cellStyle name="Percent 7 13 5" xfId="30259"/>
    <cellStyle name="Percent 7 13 5 2" xfId="30260"/>
    <cellStyle name="Percent 7 13 5 3" xfId="30261"/>
    <cellStyle name="Percent 7 13 6" xfId="30262"/>
    <cellStyle name="Percent 7 13 7" xfId="30263"/>
    <cellStyle name="Percent 7 14" xfId="30264"/>
    <cellStyle name="Percent 7 14 2" xfId="30265"/>
    <cellStyle name="Percent 7 14 2 2" xfId="30266"/>
    <cellStyle name="Percent 7 14 2 2 2" xfId="30267"/>
    <cellStyle name="Percent 7 14 2 2 3" xfId="30268"/>
    <cellStyle name="Percent 7 14 2 3" xfId="30269"/>
    <cellStyle name="Percent 7 14 2 4" xfId="30270"/>
    <cellStyle name="Percent 7 14 3" xfId="30271"/>
    <cellStyle name="Percent 7 14 3 2" xfId="30272"/>
    <cellStyle name="Percent 7 14 3 2 2" xfId="30273"/>
    <cellStyle name="Percent 7 14 3 2 3" xfId="30274"/>
    <cellStyle name="Percent 7 14 3 3" xfId="30275"/>
    <cellStyle name="Percent 7 14 3 4" xfId="30276"/>
    <cellStyle name="Percent 7 14 4" xfId="30277"/>
    <cellStyle name="Percent 7 14 4 2" xfId="30278"/>
    <cellStyle name="Percent 7 14 4 3" xfId="30279"/>
    <cellStyle name="Percent 7 14 5" xfId="30280"/>
    <cellStyle name="Percent 7 14 6" xfId="30281"/>
    <cellStyle name="Percent 7 15" xfId="30282"/>
    <cellStyle name="Percent 7 15 2" xfId="30283"/>
    <cellStyle name="Percent 7 15 2 2" xfId="30284"/>
    <cellStyle name="Percent 7 15 2 3" xfId="30285"/>
    <cellStyle name="Percent 7 15 3" xfId="30286"/>
    <cellStyle name="Percent 7 15 4" xfId="30287"/>
    <cellStyle name="Percent 7 16" xfId="30288"/>
    <cellStyle name="Percent 7 16 2" xfId="30289"/>
    <cellStyle name="Percent 7 16 2 2" xfId="30290"/>
    <cellStyle name="Percent 7 16 2 3" xfId="30291"/>
    <cellStyle name="Percent 7 16 3" xfId="30292"/>
    <cellStyle name="Percent 7 16 4" xfId="30293"/>
    <cellStyle name="Percent 7 17" xfId="30294"/>
    <cellStyle name="Percent 7 17 2" xfId="30295"/>
    <cellStyle name="Percent 7 17 2 2" xfId="30296"/>
    <cellStyle name="Percent 7 17 2 3" xfId="30297"/>
    <cellStyle name="Percent 7 17 3" xfId="30298"/>
    <cellStyle name="Percent 7 17 4" xfId="30299"/>
    <cellStyle name="Percent 7 18" xfId="30300"/>
    <cellStyle name="Percent 7 18 2" xfId="30301"/>
    <cellStyle name="Percent 7 18 3" xfId="30302"/>
    <cellStyle name="Percent 7 19" xfId="30303"/>
    <cellStyle name="Percent 7 19 2" xfId="30304"/>
    <cellStyle name="Percent 7 19 3" xfId="30305"/>
    <cellStyle name="Percent 7 2" xfId="30306"/>
    <cellStyle name="Percent 7 2 10" xfId="30307"/>
    <cellStyle name="Percent 7 2 10 2" xfId="30308"/>
    <cellStyle name="Percent 7 2 10 3" xfId="30309"/>
    <cellStyle name="Percent 7 2 11" xfId="30310"/>
    <cellStyle name="Percent 7 2 11 2" xfId="30311"/>
    <cellStyle name="Percent 7 2 11 3" xfId="30312"/>
    <cellStyle name="Percent 7 2 12" xfId="30313"/>
    <cellStyle name="Percent 7 2 2" xfId="30314"/>
    <cellStyle name="Percent 7 2 2 2" xfId="30315"/>
    <cellStyle name="Percent 7 2 2 2 2" xfId="30316"/>
    <cellStyle name="Percent 7 2 2 2 2 2" xfId="30317"/>
    <cellStyle name="Percent 7 2 2 2 2 3" xfId="30318"/>
    <cellStyle name="Percent 7 2 2 2 3" xfId="30319"/>
    <cellStyle name="Percent 7 2 2 2 4" xfId="30320"/>
    <cellStyle name="Percent 7 2 2 3" xfId="30321"/>
    <cellStyle name="Percent 7 2 2 3 2" xfId="30322"/>
    <cellStyle name="Percent 7 2 2 3 2 2" xfId="30323"/>
    <cellStyle name="Percent 7 2 2 3 2 3" xfId="30324"/>
    <cellStyle name="Percent 7 2 2 3 3" xfId="30325"/>
    <cellStyle name="Percent 7 2 2 3 4" xfId="30326"/>
    <cellStyle name="Percent 7 2 2 4" xfId="30327"/>
    <cellStyle name="Percent 7 2 2 4 2" xfId="30328"/>
    <cellStyle name="Percent 7 2 2 4 3" xfId="30329"/>
    <cellStyle name="Percent 7 2 2 5" xfId="30330"/>
    <cellStyle name="Percent 7 2 2 6" xfId="30331"/>
    <cellStyle name="Percent 7 2 3" xfId="30332"/>
    <cellStyle name="Percent 7 2 3 2" xfId="30333"/>
    <cellStyle name="Percent 7 2 3 2 2" xfId="30334"/>
    <cellStyle name="Percent 7 2 3 2 2 2" xfId="30335"/>
    <cellStyle name="Percent 7 2 3 2 2 3" xfId="30336"/>
    <cellStyle name="Percent 7 2 3 2 3" xfId="30337"/>
    <cellStyle name="Percent 7 2 3 2 4" xfId="30338"/>
    <cellStyle name="Percent 7 2 3 3" xfId="30339"/>
    <cellStyle name="Percent 7 2 3 3 2" xfId="30340"/>
    <cellStyle name="Percent 7 2 3 3 2 2" xfId="30341"/>
    <cellStyle name="Percent 7 2 3 3 2 3" xfId="30342"/>
    <cellStyle name="Percent 7 2 3 3 3" xfId="30343"/>
    <cellStyle name="Percent 7 2 3 3 4" xfId="30344"/>
    <cellStyle name="Percent 7 2 3 4" xfId="30345"/>
    <cellStyle name="Percent 7 2 3 4 2" xfId="30346"/>
    <cellStyle name="Percent 7 2 3 4 3" xfId="30347"/>
    <cellStyle name="Percent 7 2 3 5" xfId="30348"/>
    <cellStyle name="Percent 7 2 3 6" xfId="30349"/>
    <cellStyle name="Percent 7 2 4" xfId="30350"/>
    <cellStyle name="Percent 7 2 4 2" xfId="30351"/>
    <cellStyle name="Percent 7 2 4 2 2" xfId="30352"/>
    <cellStyle name="Percent 7 2 4 2 2 2" xfId="30353"/>
    <cellStyle name="Percent 7 2 4 2 2 3" xfId="30354"/>
    <cellStyle name="Percent 7 2 4 2 3" xfId="30355"/>
    <cellStyle name="Percent 7 2 4 2 4" xfId="30356"/>
    <cellStyle name="Percent 7 2 4 3" xfId="30357"/>
    <cellStyle name="Percent 7 2 4 3 2" xfId="30358"/>
    <cellStyle name="Percent 7 2 4 3 2 2" xfId="30359"/>
    <cellStyle name="Percent 7 2 4 3 2 3" xfId="30360"/>
    <cellStyle name="Percent 7 2 4 3 3" xfId="30361"/>
    <cellStyle name="Percent 7 2 4 3 4" xfId="30362"/>
    <cellStyle name="Percent 7 2 4 4" xfId="30363"/>
    <cellStyle name="Percent 7 2 4 4 2" xfId="30364"/>
    <cellStyle name="Percent 7 2 4 4 2 2" xfId="30365"/>
    <cellStyle name="Percent 7 2 4 4 2 3" xfId="30366"/>
    <cellStyle name="Percent 7 2 4 4 3" xfId="30367"/>
    <cellStyle name="Percent 7 2 4 4 4" xfId="30368"/>
    <cellStyle name="Percent 7 2 4 5" xfId="30369"/>
    <cellStyle name="Percent 7 2 4 5 2" xfId="30370"/>
    <cellStyle name="Percent 7 2 4 5 3" xfId="30371"/>
    <cellStyle name="Percent 7 2 4 6" xfId="30372"/>
    <cellStyle name="Percent 7 2 4 7" xfId="30373"/>
    <cellStyle name="Percent 7 2 5" xfId="30374"/>
    <cellStyle name="Percent 7 2 5 2" xfId="30375"/>
    <cellStyle name="Percent 7 2 5 2 2" xfId="30376"/>
    <cellStyle name="Percent 7 2 5 2 2 2" xfId="30377"/>
    <cellStyle name="Percent 7 2 5 2 2 3" xfId="30378"/>
    <cellStyle name="Percent 7 2 5 2 3" xfId="30379"/>
    <cellStyle name="Percent 7 2 5 2 4" xfId="30380"/>
    <cellStyle name="Percent 7 2 5 3" xfId="30381"/>
    <cellStyle name="Percent 7 2 5 3 2" xfId="30382"/>
    <cellStyle name="Percent 7 2 5 3 2 2" xfId="30383"/>
    <cellStyle name="Percent 7 2 5 3 2 3" xfId="30384"/>
    <cellStyle name="Percent 7 2 5 3 3" xfId="30385"/>
    <cellStyle name="Percent 7 2 5 3 4" xfId="30386"/>
    <cellStyle name="Percent 7 2 5 4" xfId="30387"/>
    <cellStyle name="Percent 7 2 5 4 2" xfId="30388"/>
    <cellStyle name="Percent 7 2 5 4 3" xfId="30389"/>
    <cellStyle name="Percent 7 2 5 5" xfId="30390"/>
    <cellStyle name="Percent 7 2 5 6" xfId="30391"/>
    <cellStyle name="Percent 7 2 6" xfId="30392"/>
    <cellStyle name="Percent 7 2 6 2" xfId="30393"/>
    <cellStyle name="Percent 7 2 6 2 2" xfId="30394"/>
    <cellStyle name="Percent 7 2 6 2 3" xfId="30395"/>
    <cellStyle name="Percent 7 2 6 3" xfId="30396"/>
    <cellStyle name="Percent 7 2 6 4" xfId="30397"/>
    <cellStyle name="Percent 7 2 7" xfId="30398"/>
    <cellStyle name="Percent 7 2 7 2" xfId="30399"/>
    <cellStyle name="Percent 7 2 7 2 2" xfId="30400"/>
    <cellStyle name="Percent 7 2 7 2 3" xfId="30401"/>
    <cellStyle name="Percent 7 2 7 3" xfId="30402"/>
    <cellStyle name="Percent 7 2 7 4" xfId="30403"/>
    <cellStyle name="Percent 7 2 8" xfId="30404"/>
    <cellStyle name="Percent 7 2 8 2" xfId="30405"/>
    <cellStyle name="Percent 7 2 8 2 2" xfId="30406"/>
    <cellStyle name="Percent 7 2 8 2 3" xfId="30407"/>
    <cellStyle name="Percent 7 2 8 3" xfId="30408"/>
    <cellStyle name="Percent 7 2 8 4" xfId="30409"/>
    <cellStyle name="Percent 7 2 9" xfId="30410"/>
    <cellStyle name="Percent 7 2 9 2" xfId="30411"/>
    <cellStyle name="Percent 7 2 9 3" xfId="30412"/>
    <cellStyle name="Percent 7 20" xfId="30413"/>
    <cellStyle name="Percent 7 20 2" xfId="30414"/>
    <cellStyle name="Percent 7 20 3" xfId="30415"/>
    <cellStyle name="Percent 7 21" xfId="30416"/>
    <cellStyle name="Percent 7 22" xfId="30417"/>
    <cellStyle name="Percent 7 23" xfId="30418"/>
    <cellStyle name="Percent 7 3" xfId="30419"/>
    <cellStyle name="Percent 7 3 10" xfId="30420"/>
    <cellStyle name="Percent 7 3 10 2" xfId="30421"/>
    <cellStyle name="Percent 7 3 10 3" xfId="30422"/>
    <cellStyle name="Percent 7 3 11" xfId="30423"/>
    <cellStyle name="Percent 7 3 11 2" xfId="30424"/>
    <cellStyle name="Percent 7 3 11 3" xfId="30425"/>
    <cellStyle name="Percent 7 3 12" xfId="30426"/>
    <cellStyle name="Percent 7 3 2" xfId="30427"/>
    <cellStyle name="Percent 7 3 2 2" xfId="30428"/>
    <cellStyle name="Percent 7 3 2 2 2" xfId="30429"/>
    <cellStyle name="Percent 7 3 2 2 2 2" xfId="30430"/>
    <cellStyle name="Percent 7 3 2 2 2 3" xfId="30431"/>
    <cellStyle name="Percent 7 3 2 2 3" xfId="30432"/>
    <cellStyle name="Percent 7 3 2 2 4" xfId="30433"/>
    <cellStyle name="Percent 7 3 2 3" xfId="30434"/>
    <cellStyle name="Percent 7 3 2 3 2" xfId="30435"/>
    <cellStyle name="Percent 7 3 2 3 2 2" xfId="30436"/>
    <cellStyle name="Percent 7 3 2 3 2 3" xfId="30437"/>
    <cellStyle name="Percent 7 3 2 3 3" xfId="30438"/>
    <cellStyle name="Percent 7 3 2 3 4" xfId="30439"/>
    <cellStyle name="Percent 7 3 2 4" xfId="30440"/>
    <cellStyle name="Percent 7 3 2 4 2" xfId="30441"/>
    <cellStyle name="Percent 7 3 2 4 3" xfId="30442"/>
    <cellStyle name="Percent 7 3 2 5" xfId="30443"/>
    <cellStyle name="Percent 7 3 2 6" xfId="30444"/>
    <cellStyle name="Percent 7 3 3" xfId="30445"/>
    <cellStyle name="Percent 7 3 3 2" xfId="30446"/>
    <cellStyle name="Percent 7 3 3 2 2" xfId="30447"/>
    <cellStyle name="Percent 7 3 3 2 2 2" xfId="30448"/>
    <cellStyle name="Percent 7 3 3 2 2 3" xfId="30449"/>
    <cellStyle name="Percent 7 3 3 2 3" xfId="30450"/>
    <cellStyle name="Percent 7 3 3 2 4" xfId="30451"/>
    <cellStyle name="Percent 7 3 3 3" xfId="30452"/>
    <cellStyle name="Percent 7 3 3 3 2" xfId="30453"/>
    <cellStyle name="Percent 7 3 3 3 2 2" xfId="30454"/>
    <cellStyle name="Percent 7 3 3 3 2 3" xfId="30455"/>
    <cellStyle name="Percent 7 3 3 3 3" xfId="30456"/>
    <cellStyle name="Percent 7 3 3 3 4" xfId="30457"/>
    <cellStyle name="Percent 7 3 3 4" xfId="30458"/>
    <cellStyle name="Percent 7 3 3 4 2" xfId="30459"/>
    <cellStyle name="Percent 7 3 3 4 3" xfId="30460"/>
    <cellStyle name="Percent 7 3 3 5" xfId="30461"/>
    <cellStyle name="Percent 7 3 3 6" xfId="30462"/>
    <cellStyle name="Percent 7 3 4" xfId="30463"/>
    <cellStyle name="Percent 7 3 4 2" xfId="30464"/>
    <cellStyle name="Percent 7 3 4 2 2" xfId="30465"/>
    <cellStyle name="Percent 7 3 4 2 2 2" xfId="30466"/>
    <cellStyle name="Percent 7 3 4 2 2 3" xfId="30467"/>
    <cellStyle name="Percent 7 3 4 2 3" xfId="30468"/>
    <cellStyle name="Percent 7 3 4 2 4" xfId="30469"/>
    <cellStyle name="Percent 7 3 4 3" xfId="30470"/>
    <cellStyle name="Percent 7 3 4 3 2" xfId="30471"/>
    <cellStyle name="Percent 7 3 4 3 2 2" xfId="30472"/>
    <cellStyle name="Percent 7 3 4 3 2 3" xfId="30473"/>
    <cellStyle name="Percent 7 3 4 3 3" xfId="30474"/>
    <cellStyle name="Percent 7 3 4 3 4" xfId="30475"/>
    <cellStyle name="Percent 7 3 4 4" xfId="30476"/>
    <cellStyle name="Percent 7 3 4 4 2" xfId="30477"/>
    <cellStyle name="Percent 7 3 4 4 2 2" xfId="30478"/>
    <cellStyle name="Percent 7 3 4 4 2 3" xfId="30479"/>
    <cellStyle name="Percent 7 3 4 4 3" xfId="30480"/>
    <cellStyle name="Percent 7 3 4 4 4" xfId="30481"/>
    <cellStyle name="Percent 7 3 4 5" xfId="30482"/>
    <cellStyle name="Percent 7 3 4 5 2" xfId="30483"/>
    <cellStyle name="Percent 7 3 4 5 3" xfId="30484"/>
    <cellStyle name="Percent 7 3 4 6" xfId="30485"/>
    <cellStyle name="Percent 7 3 4 7" xfId="30486"/>
    <cellStyle name="Percent 7 3 5" xfId="30487"/>
    <cellStyle name="Percent 7 3 5 2" xfId="30488"/>
    <cellStyle name="Percent 7 3 5 2 2" xfId="30489"/>
    <cellStyle name="Percent 7 3 5 2 2 2" xfId="30490"/>
    <cellStyle name="Percent 7 3 5 2 2 3" xfId="30491"/>
    <cellStyle name="Percent 7 3 5 2 3" xfId="30492"/>
    <cellStyle name="Percent 7 3 5 2 4" xfId="30493"/>
    <cellStyle name="Percent 7 3 5 3" xfId="30494"/>
    <cellStyle name="Percent 7 3 5 3 2" xfId="30495"/>
    <cellStyle name="Percent 7 3 5 3 2 2" xfId="30496"/>
    <cellStyle name="Percent 7 3 5 3 2 3" xfId="30497"/>
    <cellStyle name="Percent 7 3 5 3 3" xfId="30498"/>
    <cellStyle name="Percent 7 3 5 3 4" xfId="30499"/>
    <cellStyle name="Percent 7 3 5 4" xfId="30500"/>
    <cellStyle name="Percent 7 3 5 4 2" xfId="30501"/>
    <cellStyle name="Percent 7 3 5 4 3" xfId="30502"/>
    <cellStyle name="Percent 7 3 5 5" xfId="30503"/>
    <cellStyle name="Percent 7 3 5 6" xfId="30504"/>
    <cellStyle name="Percent 7 3 6" xfId="30505"/>
    <cellStyle name="Percent 7 3 6 2" xfId="30506"/>
    <cellStyle name="Percent 7 3 6 2 2" xfId="30507"/>
    <cellStyle name="Percent 7 3 6 2 3" xfId="30508"/>
    <cellStyle name="Percent 7 3 6 3" xfId="30509"/>
    <cellStyle name="Percent 7 3 6 4" xfId="30510"/>
    <cellStyle name="Percent 7 3 7" xfId="30511"/>
    <cellStyle name="Percent 7 3 7 2" xfId="30512"/>
    <cellStyle name="Percent 7 3 7 2 2" xfId="30513"/>
    <cellStyle name="Percent 7 3 7 2 3" xfId="30514"/>
    <cellStyle name="Percent 7 3 7 3" xfId="30515"/>
    <cellStyle name="Percent 7 3 7 4" xfId="30516"/>
    <cellStyle name="Percent 7 3 8" xfId="30517"/>
    <cellStyle name="Percent 7 3 8 2" xfId="30518"/>
    <cellStyle name="Percent 7 3 8 2 2" xfId="30519"/>
    <cellStyle name="Percent 7 3 8 2 3" xfId="30520"/>
    <cellStyle name="Percent 7 3 8 3" xfId="30521"/>
    <cellStyle name="Percent 7 3 8 4" xfId="30522"/>
    <cellStyle name="Percent 7 3 9" xfId="30523"/>
    <cellStyle name="Percent 7 3 9 2" xfId="30524"/>
    <cellStyle name="Percent 7 3 9 3" xfId="30525"/>
    <cellStyle name="Percent 7 4" xfId="30526"/>
    <cellStyle name="Percent 7 4 10" xfId="30527"/>
    <cellStyle name="Percent 7 4 10 2" xfId="30528"/>
    <cellStyle name="Percent 7 4 10 3" xfId="30529"/>
    <cellStyle name="Percent 7 4 11" xfId="30530"/>
    <cellStyle name="Percent 7 4 11 2" xfId="30531"/>
    <cellStyle name="Percent 7 4 11 3" xfId="30532"/>
    <cellStyle name="Percent 7 4 12" xfId="30533"/>
    <cellStyle name="Percent 7 4 2" xfId="30534"/>
    <cellStyle name="Percent 7 4 2 2" xfId="30535"/>
    <cellStyle name="Percent 7 4 2 2 2" xfId="30536"/>
    <cellStyle name="Percent 7 4 2 2 2 2" xfId="30537"/>
    <cellStyle name="Percent 7 4 2 2 2 3" xfId="30538"/>
    <cellStyle name="Percent 7 4 2 2 3" xfId="30539"/>
    <cellStyle name="Percent 7 4 2 2 4" xfId="30540"/>
    <cellStyle name="Percent 7 4 2 3" xfId="30541"/>
    <cellStyle name="Percent 7 4 2 3 2" xfId="30542"/>
    <cellStyle name="Percent 7 4 2 3 2 2" xfId="30543"/>
    <cellStyle name="Percent 7 4 2 3 2 3" xfId="30544"/>
    <cellStyle name="Percent 7 4 2 3 3" xfId="30545"/>
    <cellStyle name="Percent 7 4 2 3 4" xfId="30546"/>
    <cellStyle name="Percent 7 4 2 4" xfId="30547"/>
    <cellStyle name="Percent 7 4 2 4 2" xfId="30548"/>
    <cellStyle name="Percent 7 4 2 4 3" xfId="30549"/>
    <cellStyle name="Percent 7 4 2 5" xfId="30550"/>
    <cellStyle name="Percent 7 4 2 6" xfId="30551"/>
    <cellStyle name="Percent 7 4 3" xfId="30552"/>
    <cellStyle name="Percent 7 4 3 2" xfId="30553"/>
    <cellStyle name="Percent 7 4 3 2 2" xfId="30554"/>
    <cellStyle name="Percent 7 4 3 2 2 2" xfId="30555"/>
    <cellStyle name="Percent 7 4 3 2 2 3" xfId="30556"/>
    <cellStyle name="Percent 7 4 3 2 3" xfId="30557"/>
    <cellStyle name="Percent 7 4 3 2 4" xfId="30558"/>
    <cellStyle name="Percent 7 4 3 3" xfId="30559"/>
    <cellStyle name="Percent 7 4 3 3 2" xfId="30560"/>
    <cellStyle name="Percent 7 4 3 3 2 2" xfId="30561"/>
    <cellStyle name="Percent 7 4 3 3 2 3" xfId="30562"/>
    <cellStyle name="Percent 7 4 3 3 3" xfId="30563"/>
    <cellStyle name="Percent 7 4 3 3 4" xfId="30564"/>
    <cellStyle name="Percent 7 4 3 4" xfId="30565"/>
    <cellStyle name="Percent 7 4 3 4 2" xfId="30566"/>
    <cellStyle name="Percent 7 4 3 4 3" xfId="30567"/>
    <cellStyle name="Percent 7 4 3 5" xfId="30568"/>
    <cellStyle name="Percent 7 4 3 6" xfId="30569"/>
    <cellStyle name="Percent 7 4 4" xfId="30570"/>
    <cellStyle name="Percent 7 4 4 2" xfId="30571"/>
    <cellStyle name="Percent 7 4 4 2 2" xfId="30572"/>
    <cellStyle name="Percent 7 4 4 2 2 2" xfId="30573"/>
    <cellStyle name="Percent 7 4 4 2 2 3" xfId="30574"/>
    <cellStyle name="Percent 7 4 4 2 3" xfId="30575"/>
    <cellStyle name="Percent 7 4 4 2 4" xfId="30576"/>
    <cellStyle name="Percent 7 4 4 3" xfId="30577"/>
    <cellStyle name="Percent 7 4 4 3 2" xfId="30578"/>
    <cellStyle name="Percent 7 4 4 3 2 2" xfId="30579"/>
    <cellStyle name="Percent 7 4 4 3 2 3" xfId="30580"/>
    <cellStyle name="Percent 7 4 4 3 3" xfId="30581"/>
    <cellStyle name="Percent 7 4 4 3 4" xfId="30582"/>
    <cellStyle name="Percent 7 4 4 4" xfId="30583"/>
    <cellStyle name="Percent 7 4 4 4 2" xfId="30584"/>
    <cellStyle name="Percent 7 4 4 4 2 2" xfId="30585"/>
    <cellStyle name="Percent 7 4 4 4 2 3" xfId="30586"/>
    <cellStyle name="Percent 7 4 4 4 3" xfId="30587"/>
    <cellStyle name="Percent 7 4 4 4 4" xfId="30588"/>
    <cellStyle name="Percent 7 4 4 5" xfId="30589"/>
    <cellStyle name="Percent 7 4 4 5 2" xfId="30590"/>
    <cellStyle name="Percent 7 4 4 5 3" xfId="30591"/>
    <cellStyle name="Percent 7 4 4 6" xfId="30592"/>
    <cellStyle name="Percent 7 4 4 7" xfId="30593"/>
    <cellStyle name="Percent 7 4 5" xfId="30594"/>
    <cellStyle name="Percent 7 4 5 2" xfId="30595"/>
    <cellStyle name="Percent 7 4 5 2 2" xfId="30596"/>
    <cellStyle name="Percent 7 4 5 2 2 2" xfId="30597"/>
    <cellStyle name="Percent 7 4 5 2 2 3" xfId="30598"/>
    <cellStyle name="Percent 7 4 5 2 3" xfId="30599"/>
    <cellStyle name="Percent 7 4 5 2 4" xfId="30600"/>
    <cellStyle name="Percent 7 4 5 3" xfId="30601"/>
    <cellStyle name="Percent 7 4 5 3 2" xfId="30602"/>
    <cellStyle name="Percent 7 4 5 3 2 2" xfId="30603"/>
    <cellStyle name="Percent 7 4 5 3 2 3" xfId="30604"/>
    <cellStyle name="Percent 7 4 5 3 3" xfId="30605"/>
    <cellStyle name="Percent 7 4 5 3 4" xfId="30606"/>
    <cellStyle name="Percent 7 4 5 4" xfId="30607"/>
    <cellStyle name="Percent 7 4 5 4 2" xfId="30608"/>
    <cellStyle name="Percent 7 4 5 4 3" xfId="30609"/>
    <cellStyle name="Percent 7 4 5 5" xfId="30610"/>
    <cellStyle name="Percent 7 4 5 6" xfId="30611"/>
    <cellStyle name="Percent 7 4 6" xfId="30612"/>
    <cellStyle name="Percent 7 4 6 2" xfId="30613"/>
    <cellStyle name="Percent 7 4 6 2 2" xfId="30614"/>
    <cellStyle name="Percent 7 4 6 2 3" xfId="30615"/>
    <cellStyle name="Percent 7 4 6 3" xfId="30616"/>
    <cellStyle name="Percent 7 4 6 4" xfId="30617"/>
    <cellStyle name="Percent 7 4 7" xfId="30618"/>
    <cellStyle name="Percent 7 4 7 2" xfId="30619"/>
    <cellStyle name="Percent 7 4 7 2 2" xfId="30620"/>
    <cellStyle name="Percent 7 4 7 2 3" xfId="30621"/>
    <cellStyle name="Percent 7 4 7 3" xfId="30622"/>
    <cellStyle name="Percent 7 4 7 4" xfId="30623"/>
    <cellStyle name="Percent 7 4 8" xfId="30624"/>
    <cellStyle name="Percent 7 4 8 2" xfId="30625"/>
    <cellStyle name="Percent 7 4 8 2 2" xfId="30626"/>
    <cellStyle name="Percent 7 4 8 2 3" xfId="30627"/>
    <cellStyle name="Percent 7 4 8 3" xfId="30628"/>
    <cellStyle name="Percent 7 4 8 4" xfId="30629"/>
    <cellStyle name="Percent 7 4 9" xfId="30630"/>
    <cellStyle name="Percent 7 4 9 2" xfId="30631"/>
    <cellStyle name="Percent 7 4 9 3" xfId="30632"/>
    <cellStyle name="Percent 7 5" xfId="30633"/>
    <cellStyle name="Percent 7 5 10" xfId="30634"/>
    <cellStyle name="Percent 7 5 10 2" xfId="30635"/>
    <cellStyle name="Percent 7 5 10 3" xfId="30636"/>
    <cellStyle name="Percent 7 5 11" xfId="30637"/>
    <cellStyle name="Percent 7 5 11 2" xfId="30638"/>
    <cellStyle name="Percent 7 5 11 3" xfId="30639"/>
    <cellStyle name="Percent 7 5 12" xfId="30640"/>
    <cellStyle name="Percent 7 5 2" xfId="30641"/>
    <cellStyle name="Percent 7 5 2 2" xfId="30642"/>
    <cellStyle name="Percent 7 5 2 2 2" xfId="30643"/>
    <cellStyle name="Percent 7 5 2 2 2 2" xfId="30644"/>
    <cellStyle name="Percent 7 5 2 2 2 3" xfId="30645"/>
    <cellStyle name="Percent 7 5 2 2 3" xfId="30646"/>
    <cellStyle name="Percent 7 5 2 2 4" xfId="30647"/>
    <cellStyle name="Percent 7 5 2 3" xfId="30648"/>
    <cellStyle name="Percent 7 5 2 3 2" xfId="30649"/>
    <cellStyle name="Percent 7 5 2 3 2 2" xfId="30650"/>
    <cellStyle name="Percent 7 5 2 3 2 3" xfId="30651"/>
    <cellStyle name="Percent 7 5 2 3 3" xfId="30652"/>
    <cellStyle name="Percent 7 5 2 3 4" xfId="30653"/>
    <cellStyle name="Percent 7 5 2 4" xfId="30654"/>
    <cellStyle name="Percent 7 5 2 4 2" xfId="30655"/>
    <cellStyle name="Percent 7 5 2 4 3" xfId="30656"/>
    <cellStyle name="Percent 7 5 2 5" xfId="30657"/>
    <cellStyle name="Percent 7 5 2 6" xfId="30658"/>
    <cellStyle name="Percent 7 5 3" xfId="30659"/>
    <cellStyle name="Percent 7 5 3 2" xfId="30660"/>
    <cellStyle name="Percent 7 5 3 2 2" xfId="30661"/>
    <cellStyle name="Percent 7 5 3 2 2 2" xfId="30662"/>
    <cellStyle name="Percent 7 5 3 2 2 3" xfId="30663"/>
    <cellStyle name="Percent 7 5 3 2 3" xfId="30664"/>
    <cellStyle name="Percent 7 5 3 2 4" xfId="30665"/>
    <cellStyle name="Percent 7 5 3 3" xfId="30666"/>
    <cellStyle name="Percent 7 5 3 3 2" xfId="30667"/>
    <cellStyle name="Percent 7 5 3 3 2 2" xfId="30668"/>
    <cellStyle name="Percent 7 5 3 3 2 3" xfId="30669"/>
    <cellStyle name="Percent 7 5 3 3 3" xfId="30670"/>
    <cellStyle name="Percent 7 5 3 3 4" xfId="30671"/>
    <cellStyle name="Percent 7 5 3 4" xfId="30672"/>
    <cellStyle name="Percent 7 5 3 4 2" xfId="30673"/>
    <cellStyle name="Percent 7 5 3 4 3" xfId="30674"/>
    <cellStyle name="Percent 7 5 3 5" xfId="30675"/>
    <cellStyle name="Percent 7 5 3 6" xfId="30676"/>
    <cellStyle name="Percent 7 5 4" xfId="30677"/>
    <cellStyle name="Percent 7 5 4 2" xfId="30678"/>
    <cellStyle name="Percent 7 5 4 2 2" xfId="30679"/>
    <cellStyle name="Percent 7 5 4 2 2 2" xfId="30680"/>
    <cellStyle name="Percent 7 5 4 2 2 3" xfId="30681"/>
    <cellStyle name="Percent 7 5 4 2 3" xfId="30682"/>
    <cellStyle name="Percent 7 5 4 2 4" xfId="30683"/>
    <cellStyle name="Percent 7 5 4 3" xfId="30684"/>
    <cellStyle name="Percent 7 5 4 3 2" xfId="30685"/>
    <cellStyle name="Percent 7 5 4 3 2 2" xfId="30686"/>
    <cellStyle name="Percent 7 5 4 3 2 3" xfId="30687"/>
    <cellStyle name="Percent 7 5 4 3 3" xfId="30688"/>
    <cellStyle name="Percent 7 5 4 3 4" xfId="30689"/>
    <cellStyle name="Percent 7 5 4 4" xfId="30690"/>
    <cellStyle name="Percent 7 5 4 4 2" xfId="30691"/>
    <cellStyle name="Percent 7 5 4 4 2 2" xfId="30692"/>
    <cellStyle name="Percent 7 5 4 4 2 3" xfId="30693"/>
    <cellStyle name="Percent 7 5 4 4 3" xfId="30694"/>
    <cellStyle name="Percent 7 5 4 4 4" xfId="30695"/>
    <cellStyle name="Percent 7 5 4 5" xfId="30696"/>
    <cellStyle name="Percent 7 5 4 5 2" xfId="30697"/>
    <cellStyle name="Percent 7 5 4 5 3" xfId="30698"/>
    <cellStyle name="Percent 7 5 4 6" xfId="30699"/>
    <cellStyle name="Percent 7 5 4 7" xfId="30700"/>
    <cellStyle name="Percent 7 5 5" xfId="30701"/>
    <cellStyle name="Percent 7 5 5 2" xfId="30702"/>
    <cellStyle name="Percent 7 5 5 2 2" xfId="30703"/>
    <cellStyle name="Percent 7 5 5 2 2 2" xfId="30704"/>
    <cellStyle name="Percent 7 5 5 2 2 3" xfId="30705"/>
    <cellStyle name="Percent 7 5 5 2 3" xfId="30706"/>
    <cellStyle name="Percent 7 5 5 2 4" xfId="30707"/>
    <cellStyle name="Percent 7 5 5 3" xfId="30708"/>
    <cellStyle name="Percent 7 5 5 3 2" xfId="30709"/>
    <cellStyle name="Percent 7 5 5 3 2 2" xfId="30710"/>
    <cellStyle name="Percent 7 5 5 3 2 3" xfId="30711"/>
    <cellStyle name="Percent 7 5 5 3 3" xfId="30712"/>
    <cellStyle name="Percent 7 5 5 3 4" xfId="30713"/>
    <cellStyle name="Percent 7 5 5 4" xfId="30714"/>
    <cellStyle name="Percent 7 5 5 4 2" xfId="30715"/>
    <cellStyle name="Percent 7 5 5 4 3" xfId="30716"/>
    <cellStyle name="Percent 7 5 5 5" xfId="30717"/>
    <cellStyle name="Percent 7 5 5 6" xfId="30718"/>
    <cellStyle name="Percent 7 5 6" xfId="30719"/>
    <cellStyle name="Percent 7 5 6 2" xfId="30720"/>
    <cellStyle name="Percent 7 5 6 2 2" xfId="30721"/>
    <cellStyle name="Percent 7 5 6 2 3" xfId="30722"/>
    <cellStyle name="Percent 7 5 6 3" xfId="30723"/>
    <cellStyle name="Percent 7 5 6 4" xfId="30724"/>
    <cellStyle name="Percent 7 5 7" xfId="30725"/>
    <cellStyle name="Percent 7 5 7 2" xfId="30726"/>
    <cellStyle name="Percent 7 5 7 2 2" xfId="30727"/>
    <cellStyle name="Percent 7 5 7 2 3" xfId="30728"/>
    <cellStyle name="Percent 7 5 7 3" xfId="30729"/>
    <cellStyle name="Percent 7 5 7 4" xfId="30730"/>
    <cellStyle name="Percent 7 5 8" xfId="30731"/>
    <cellStyle name="Percent 7 5 8 2" xfId="30732"/>
    <cellStyle name="Percent 7 5 8 2 2" xfId="30733"/>
    <cellStyle name="Percent 7 5 8 2 3" xfId="30734"/>
    <cellStyle name="Percent 7 5 8 3" xfId="30735"/>
    <cellStyle name="Percent 7 5 8 4" xfId="30736"/>
    <cellStyle name="Percent 7 5 9" xfId="30737"/>
    <cellStyle name="Percent 7 5 9 2" xfId="30738"/>
    <cellStyle name="Percent 7 5 9 3" xfId="30739"/>
    <cellStyle name="Percent 7 6" xfId="30740"/>
    <cellStyle name="Percent 7 6 10" xfId="30741"/>
    <cellStyle name="Percent 7 6 10 2" xfId="30742"/>
    <cellStyle name="Percent 7 6 10 3" xfId="30743"/>
    <cellStyle name="Percent 7 6 11" xfId="30744"/>
    <cellStyle name="Percent 7 6 11 2" xfId="30745"/>
    <cellStyle name="Percent 7 6 11 3" xfId="30746"/>
    <cellStyle name="Percent 7 6 12" xfId="30747"/>
    <cellStyle name="Percent 7 6 2" xfId="30748"/>
    <cellStyle name="Percent 7 6 2 2" xfId="30749"/>
    <cellStyle name="Percent 7 6 2 2 2" xfId="30750"/>
    <cellStyle name="Percent 7 6 2 2 2 2" xfId="30751"/>
    <cellStyle name="Percent 7 6 2 2 2 3" xfId="30752"/>
    <cellStyle name="Percent 7 6 2 2 3" xfId="30753"/>
    <cellStyle name="Percent 7 6 2 2 4" xfId="30754"/>
    <cellStyle name="Percent 7 6 2 3" xfId="30755"/>
    <cellStyle name="Percent 7 6 2 3 2" xfId="30756"/>
    <cellStyle name="Percent 7 6 2 3 2 2" xfId="30757"/>
    <cellStyle name="Percent 7 6 2 3 2 3" xfId="30758"/>
    <cellStyle name="Percent 7 6 2 3 3" xfId="30759"/>
    <cellStyle name="Percent 7 6 2 3 4" xfId="30760"/>
    <cellStyle name="Percent 7 6 2 4" xfId="30761"/>
    <cellStyle name="Percent 7 6 2 4 2" xfId="30762"/>
    <cellStyle name="Percent 7 6 2 4 3" xfId="30763"/>
    <cellStyle name="Percent 7 6 2 5" xfId="30764"/>
    <cellStyle name="Percent 7 6 2 6" xfId="30765"/>
    <cellStyle name="Percent 7 6 3" xfId="30766"/>
    <cellStyle name="Percent 7 6 3 2" xfId="30767"/>
    <cellStyle name="Percent 7 6 3 2 2" xfId="30768"/>
    <cellStyle name="Percent 7 6 3 2 2 2" xfId="30769"/>
    <cellStyle name="Percent 7 6 3 2 2 3" xfId="30770"/>
    <cellStyle name="Percent 7 6 3 2 3" xfId="30771"/>
    <cellStyle name="Percent 7 6 3 2 4" xfId="30772"/>
    <cellStyle name="Percent 7 6 3 3" xfId="30773"/>
    <cellStyle name="Percent 7 6 3 3 2" xfId="30774"/>
    <cellStyle name="Percent 7 6 3 3 2 2" xfId="30775"/>
    <cellStyle name="Percent 7 6 3 3 2 3" xfId="30776"/>
    <cellStyle name="Percent 7 6 3 3 3" xfId="30777"/>
    <cellStyle name="Percent 7 6 3 3 4" xfId="30778"/>
    <cellStyle name="Percent 7 6 3 4" xfId="30779"/>
    <cellStyle name="Percent 7 6 3 4 2" xfId="30780"/>
    <cellStyle name="Percent 7 6 3 4 3" xfId="30781"/>
    <cellStyle name="Percent 7 6 3 5" xfId="30782"/>
    <cellStyle name="Percent 7 6 3 6" xfId="30783"/>
    <cellStyle name="Percent 7 6 4" xfId="30784"/>
    <cellStyle name="Percent 7 6 4 2" xfId="30785"/>
    <cellStyle name="Percent 7 6 4 2 2" xfId="30786"/>
    <cellStyle name="Percent 7 6 4 2 2 2" xfId="30787"/>
    <cellStyle name="Percent 7 6 4 2 2 3" xfId="30788"/>
    <cellStyle name="Percent 7 6 4 2 3" xfId="30789"/>
    <cellStyle name="Percent 7 6 4 2 4" xfId="30790"/>
    <cellStyle name="Percent 7 6 4 3" xfId="30791"/>
    <cellStyle name="Percent 7 6 4 3 2" xfId="30792"/>
    <cellStyle name="Percent 7 6 4 3 2 2" xfId="30793"/>
    <cellStyle name="Percent 7 6 4 3 2 3" xfId="30794"/>
    <cellStyle name="Percent 7 6 4 3 3" xfId="30795"/>
    <cellStyle name="Percent 7 6 4 3 4" xfId="30796"/>
    <cellStyle name="Percent 7 6 4 4" xfId="30797"/>
    <cellStyle name="Percent 7 6 4 4 2" xfId="30798"/>
    <cellStyle name="Percent 7 6 4 4 2 2" xfId="30799"/>
    <cellStyle name="Percent 7 6 4 4 2 3" xfId="30800"/>
    <cellStyle name="Percent 7 6 4 4 3" xfId="30801"/>
    <cellStyle name="Percent 7 6 4 4 4" xfId="30802"/>
    <cellStyle name="Percent 7 6 4 5" xfId="30803"/>
    <cellStyle name="Percent 7 6 4 5 2" xfId="30804"/>
    <cellStyle name="Percent 7 6 4 5 3" xfId="30805"/>
    <cellStyle name="Percent 7 6 4 6" xfId="30806"/>
    <cellStyle name="Percent 7 6 4 7" xfId="30807"/>
    <cellStyle name="Percent 7 6 5" xfId="30808"/>
    <cellStyle name="Percent 7 6 5 2" xfId="30809"/>
    <cellStyle name="Percent 7 6 5 2 2" xfId="30810"/>
    <cellStyle name="Percent 7 6 5 2 2 2" xfId="30811"/>
    <cellStyle name="Percent 7 6 5 2 2 3" xfId="30812"/>
    <cellStyle name="Percent 7 6 5 2 3" xfId="30813"/>
    <cellStyle name="Percent 7 6 5 2 4" xfId="30814"/>
    <cellStyle name="Percent 7 6 5 3" xfId="30815"/>
    <cellStyle name="Percent 7 6 5 3 2" xfId="30816"/>
    <cellStyle name="Percent 7 6 5 3 2 2" xfId="30817"/>
    <cellStyle name="Percent 7 6 5 3 2 3" xfId="30818"/>
    <cellStyle name="Percent 7 6 5 3 3" xfId="30819"/>
    <cellStyle name="Percent 7 6 5 3 4" xfId="30820"/>
    <cellStyle name="Percent 7 6 5 4" xfId="30821"/>
    <cellStyle name="Percent 7 6 5 4 2" xfId="30822"/>
    <cellStyle name="Percent 7 6 5 4 3" xfId="30823"/>
    <cellStyle name="Percent 7 6 5 5" xfId="30824"/>
    <cellStyle name="Percent 7 6 5 6" xfId="30825"/>
    <cellStyle name="Percent 7 6 6" xfId="30826"/>
    <cellStyle name="Percent 7 6 6 2" xfId="30827"/>
    <cellStyle name="Percent 7 6 6 2 2" xfId="30828"/>
    <cellStyle name="Percent 7 6 6 2 3" xfId="30829"/>
    <cellStyle name="Percent 7 6 6 3" xfId="30830"/>
    <cellStyle name="Percent 7 6 6 4" xfId="30831"/>
    <cellStyle name="Percent 7 6 7" xfId="30832"/>
    <cellStyle name="Percent 7 6 7 2" xfId="30833"/>
    <cellStyle name="Percent 7 6 7 2 2" xfId="30834"/>
    <cellStyle name="Percent 7 6 7 2 3" xfId="30835"/>
    <cellStyle name="Percent 7 6 7 3" xfId="30836"/>
    <cellStyle name="Percent 7 6 7 4" xfId="30837"/>
    <cellStyle name="Percent 7 6 8" xfId="30838"/>
    <cellStyle name="Percent 7 6 8 2" xfId="30839"/>
    <cellStyle name="Percent 7 6 8 2 2" xfId="30840"/>
    <cellStyle name="Percent 7 6 8 2 3" xfId="30841"/>
    <cellStyle name="Percent 7 6 8 3" xfId="30842"/>
    <cellStyle name="Percent 7 6 8 4" xfId="30843"/>
    <cellStyle name="Percent 7 6 9" xfId="30844"/>
    <cellStyle name="Percent 7 6 9 2" xfId="30845"/>
    <cellStyle name="Percent 7 6 9 3" xfId="30846"/>
    <cellStyle name="Percent 7 7" xfId="30847"/>
    <cellStyle name="Percent 7 7 10" xfId="30848"/>
    <cellStyle name="Percent 7 7 10 2" xfId="30849"/>
    <cellStyle name="Percent 7 7 10 3" xfId="30850"/>
    <cellStyle name="Percent 7 7 11" xfId="30851"/>
    <cellStyle name="Percent 7 7 11 2" xfId="30852"/>
    <cellStyle name="Percent 7 7 11 3" xfId="30853"/>
    <cellStyle name="Percent 7 7 12" xfId="30854"/>
    <cellStyle name="Percent 7 7 2" xfId="30855"/>
    <cellStyle name="Percent 7 7 2 2" xfId="30856"/>
    <cellStyle name="Percent 7 7 2 2 2" xfId="30857"/>
    <cellStyle name="Percent 7 7 2 2 2 2" xfId="30858"/>
    <cellStyle name="Percent 7 7 2 2 2 3" xfId="30859"/>
    <cellStyle name="Percent 7 7 2 2 3" xfId="30860"/>
    <cellStyle name="Percent 7 7 2 2 4" xfId="30861"/>
    <cellStyle name="Percent 7 7 2 3" xfId="30862"/>
    <cellStyle name="Percent 7 7 2 3 2" xfId="30863"/>
    <cellStyle name="Percent 7 7 2 3 2 2" xfId="30864"/>
    <cellStyle name="Percent 7 7 2 3 2 3" xfId="30865"/>
    <cellStyle name="Percent 7 7 2 3 3" xfId="30866"/>
    <cellStyle name="Percent 7 7 2 3 4" xfId="30867"/>
    <cellStyle name="Percent 7 7 2 4" xfId="30868"/>
    <cellStyle name="Percent 7 7 2 4 2" xfId="30869"/>
    <cellStyle name="Percent 7 7 2 4 3" xfId="30870"/>
    <cellStyle name="Percent 7 7 2 5" xfId="30871"/>
    <cellStyle name="Percent 7 7 2 6" xfId="30872"/>
    <cellStyle name="Percent 7 7 3" xfId="30873"/>
    <cellStyle name="Percent 7 7 3 2" xfId="30874"/>
    <cellStyle name="Percent 7 7 3 2 2" xfId="30875"/>
    <cellStyle name="Percent 7 7 3 2 2 2" xfId="30876"/>
    <cellStyle name="Percent 7 7 3 2 2 3" xfId="30877"/>
    <cellStyle name="Percent 7 7 3 2 3" xfId="30878"/>
    <cellStyle name="Percent 7 7 3 2 4" xfId="30879"/>
    <cellStyle name="Percent 7 7 3 3" xfId="30880"/>
    <cellStyle name="Percent 7 7 3 3 2" xfId="30881"/>
    <cellStyle name="Percent 7 7 3 3 2 2" xfId="30882"/>
    <cellStyle name="Percent 7 7 3 3 2 3" xfId="30883"/>
    <cellStyle name="Percent 7 7 3 3 3" xfId="30884"/>
    <cellStyle name="Percent 7 7 3 3 4" xfId="30885"/>
    <cellStyle name="Percent 7 7 3 4" xfId="30886"/>
    <cellStyle name="Percent 7 7 3 4 2" xfId="30887"/>
    <cellStyle name="Percent 7 7 3 4 3" xfId="30888"/>
    <cellStyle name="Percent 7 7 3 5" xfId="30889"/>
    <cellStyle name="Percent 7 7 3 6" xfId="30890"/>
    <cellStyle name="Percent 7 7 4" xfId="30891"/>
    <cellStyle name="Percent 7 7 4 2" xfId="30892"/>
    <cellStyle name="Percent 7 7 4 2 2" xfId="30893"/>
    <cellStyle name="Percent 7 7 4 2 2 2" xfId="30894"/>
    <cellStyle name="Percent 7 7 4 2 2 3" xfId="30895"/>
    <cellStyle name="Percent 7 7 4 2 3" xfId="30896"/>
    <cellStyle name="Percent 7 7 4 2 4" xfId="30897"/>
    <cellStyle name="Percent 7 7 4 3" xfId="30898"/>
    <cellStyle name="Percent 7 7 4 3 2" xfId="30899"/>
    <cellStyle name="Percent 7 7 4 3 2 2" xfId="30900"/>
    <cellStyle name="Percent 7 7 4 3 2 3" xfId="30901"/>
    <cellStyle name="Percent 7 7 4 3 3" xfId="30902"/>
    <cellStyle name="Percent 7 7 4 3 4" xfId="30903"/>
    <cellStyle name="Percent 7 7 4 4" xfId="30904"/>
    <cellStyle name="Percent 7 7 4 4 2" xfId="30905"/>
    <cellStyle name="Percent 7 7 4 4 2 2" xfId="30906"/>
    <cellStyle name="Percent 7 7 4 4 2 3" xfId="30907"/>
    <cellStyle name="Percent 7 7 4 4 3" xfId="30908"/>
    <cellStyle name="Percent 7 7 4 4 4" xfId="30909"/>
    <cellStyle name="Percent 7 7 4 5" xfId="30910"/>
    <cellStyle name="Percent 7 7 4 5 2" xfId="30911"/>
    <cellStyle name="Percent 7 7 4 5 3" xfId="30912"/>
    <cellStyle name="Percent 7 7 4 6" xfId="30913"/>
    <cellStyle name="Percent 7 7 4 7" xfId="30914"/>
    <cellStyle name="Percent 7 7 5" xfId="30915"/>
    <cellStyle name="Percent 7 7 5 2" xfId="30916"/>
    <cellStyle name="Percent 7 7 5 2 2" xfId="30917"/>
    <cellStyle name="Percent 7 7 5 2 2 2" xfId="30918"/>
    <cellStyle name="Percent 7 7 5 2 2 3" xfId="30919"/>
    <cellStyle name="Percent 7 7 5 2 3" xfId="30920"/>
    <cellStyle name="Percent 7 7 5 2 4" xfId="30921"/>
    <cellStyle name="Percent 7 7 5 3" xfId="30922"/>
    <cellStyle name="Percent 7 7 5 3 2" xfId="30923"/>
    <cellStyle name="Percent 7 7 5 3 2 2" xfId="30924"/>
    <cellStyle name="Percent 7 7 5 3 2 3" xfId="30925"/>
    <cellStyle name="Percent 7 7 5 3 3" xfId="30926"/>
    <cellStyle name="Percent 7 7 5 3 4" xfId="30927"/>
    <cellStyle name="Percent 7 7 5 4" xfId="30928"/>
    <cellStyle name="Percent 7 7 5 4 2" xfId="30929"/>
    <cellStyle name="Percent 7 7 5 4 3" xfId="30930"/>
    <cellStyle name="Percent 7 7 5 5" xfId="30931"/>
    <cellStyle name="Percent 7 7 5 6" xfId="30932"/>
    <cellStyle name="Percent 7 7 6" xfId="30933"/>
    <cellStyle name="Percent 7 7 6 2" xfId="30934"/>
    <cellStyle name="Percent 7 7 6 2 2" xfId="30935"/>
    <cellStyle name="Percent 7 7 6 2 3" xfId="30936"/>
    <cellStyle name="Percent 7 7 6 3" xfId="30937"/>
    <cellStyle name="Percent 7 7 6 4" xfId="30938"/>
    <cellStyle name="Percent 7 7 7" xfId="30939"/>
    <cellStyle name="Percent 7 7 7 2" xfId="30940"/>
    <cellStyle name="Percent 7 7 7 2 2" xfId="30941"/>
    <cellStyle name="Percent 7 7 7 2 3" xfId="30942"/>
    <cellStyle name="Percent 7 7 7 3" xfId="30943"/>
    <cellStyle name="Percent 7 7 7 4" xfId="30944"/>
    <cellStyle name="Percent 7 7 8" xfId="30945"/>
    <cellStyle name="Percent 7 7 8 2" xfId="30946"/>
    <cellStyle name="Percent 7 7 8 2 2" xfId="30947"/>
    <cellStyle name="Percent 7 7 8 2 3" xfId="30948"/>
    <cellStyle name="Percent 7 7 8 3" xfId="30949"/>
    <cellStyle name="Percent 7 7 8 4" xfId="30950"/>
    <cellStyle name="Percent 7 7 9" xfId="30951"/>
    <cellStyle name="Percent 7 7 9 2" xfId="30952"/>
    <cellStyle name="Percent 7 7 9 3" xfId="30953"/>
    <cellStyle name="Percent 7 8" xfId="30954"/>
    <cellStyle name="Percent 7 8 10" xfId="30955"/>
    <cellStyle name="Percent 7 8 10 2" xfId="30956"/>
    <cellStyle name="Percent 7 8 10 3" xfId="30957"/>
    <cellStyle name="Percent 7 8 11" xfId="30958"/>
    <cellStyle name="Percent 7 8 11 2" xfId="30959"/>
    <cellStyle name="Percent 7 8 11 3" xfId="30960"/>
    <cellStyle name="Percent 7 8 12" xfId="30961"/>
    <cellStyle name="Percent 7 8 2" xfId="30962"/>
    <cellStyle name="Percent 7 8 2 2" xfId="30963"/>
    <cellStyle name="Percent 7 8 2 2 2" xfId="30964"/>
    <cellStyle name="Percent 7 8 2 2 2 2" xfId="30965"/>
    <cellStyle name="Percent 7 8 2 2 2 3" xfId="30966"/>
    <cellStyle name="Percent 7 8 2 2 3" xfId="30967"/>
    <cellStyle name="Percent 7 8 2 2 4" xfId="30968"/>
    <cellStyle name="Percent 7 8 2 3" xfId="30969"/>
    <cellStyle name="Percent 7 8 2 3 2" xfId="30970"/>
    <cellStyle name="Percent 7 8 2 3 2 2" xfId="30971"/>
    <cellStyle name="Percent 7 8 2 3 2 3" xfId="30972"/>
    <cellStyle name="Percent 7 8 2 3 3" xfId="30973"/>
    <cellStyle name="Percent 7 8 2 3 4" xfId="30974"/>
    <cellStyle name="Percent 7 8 2 4" xfId="30975"/>
    <cellStyle name="Percent 7 8 2 4 2" xfId="30976"/>
    <cellStyle name="Percent 7 8 2 4 3" xfId="30977"/>
    <cellStyle name="Percent 7 8 2 5" xfId="30978"/>
    <cellStyle name="Percent 7 8 2 6" xfId="30979"/>
    <cellStyle name="Percent 7 8 3" xfId="30980"/>
    <cellStyle name="Percent 7 8 3 2" xfId="30981"/>
    <cellStyle name="Percent 7 8 3 2 2" xfId="30982"/>
    <cellStyle name="Percent 7 8 3 2 2 2" xfId="30983"/>
    <cellStyle name="Percent 7 8 3 2 2 3" xfId="30984"/>
    <cellStyle name="Percent 7 8 3 2 3" xfId="30985"/>
    <cellStyle name="Percent 7 8 3 2 4" xfId="30986"/>
    <cellStyle name="Percent 7 8 3 3" xfId="30987"/>
    <cellStyle name="Percent 7 8 3 3 2" xfId="30988"/>
    <cellStyle name="Percent 7 8 3 3 2 2" xfId="30989"/>
    <cellStyle name="Percent 7 8 3 3 2 3" xfId="30990"/>
    <cellStyle name="Percent 7 8 3 3 3" xfId="30991"/>
    <cellStyle name="Percent 7 8 3 3 4" xfId="30992"/>
    <cellStyle name="Percent 7 8 3 4" xfId="30993"/>
    <cellStyle name="Percent 7 8 3 4 2" xfId="30994"/>
    <cellStyle name="Percent 7 8 3 4 3" xfId="30995"/>
    <cellStyle name="Percent 7 8 3 5" xfId="30996"/>
    <cellStyle name="Percent 7 8 3 6" xfId="30997"/>
    <cellStyle name="Percent 7 8 4" xfId="30998"/>
    <cellStyle name="Percent 7 8 4 2" xfId="30999"/>
    <cellStyle name="Percent 7 8 4 2 2" xfId="31000"/>
    <cellStyle name="Percent 7 8 4 2 2 2" xfId="31001"/>
    <cellStyle name="Percent 7 8 4 2 2 3" xfId="31002"/>
    <cellStyle name="Percent 7 8 4 2 3" xfId="31003"/>
    <cellStyle name="Percent 7 8 4 2 4" xfId="31004"/>
    <cellStyle name="Percent 7 8 4 3" xfId="31005"/>
    <cellStyle name="Percent 7 8 4 3 2" xfId="31006"/>
    <cellStyle name="Percent 7 8 4 3 2 2" xfId="31007"/>
    <cellStyle name="Percent 7 8 4 3 2 3" xfId="31008"/>
    <cellStyle name="Percent 7 8 4 3 3" xfId="31009"/>
    <cellStyle name="Percent 7 8 4 3 4" xfId="31010"/>
    <cellStyle name="Percent 7 8 4 4" xfId="31011"/>
    <cellStyle name="Percent 7 8 4 4 2" xfId="31012"/>
    <cellStyle name="Percent 7 8 4 4 2 2" xfId="31013"/>
    <cellStyle name="Percent 7 8 4 4 2 3" xfId="31014"/>
    <cellStyle name="Percent 7 8 4 4 3" xfId="31015"/>
    <cellStyle name="Percent 7 8 4 4 4" xfId="31016"/>
    <cellStyle name="Percent 7 8 4 5" xfId="31017"/>
    <cellStyle name="Percent 7 8 4 5 2" xfId="31018"/>
    <cellStyle name="Percent 7 8 4 5 3" xfId="31019"/>
    <cellStyle name="Percent 7 8 4 6" xfId="31020"/>
    <cellStyle name="Percent 7 8 4 7" xfId="31021"/>
    <cellStyle name="Percent 7 8 5" xfId="31022"/>
    <cellStyle name="Percent 7 8 5 2" xfId="31023"/>
    <cellStyle name="Percent 7 8 5 2 2" xfId="31024"/>
    <cellStyle name="Percent 7 8 5 2 2 2" xfId="31025"/>
    <cellStyle name="Percent 7 8 5 2 2 3" xfId="31026"/>
    <cellStyle name="Percent 7 8 5 2 3" xfId="31027"/>
    <cellStyle name="Percent 7 8 5 2 4" xfId="31028"/>
    <cellStyle name="Percent 7 8 5 3" xfId="31029"/>
    <cellStyle name="Percent 7 8 5 3 2" xfId="31030"/>
    <cellStyle name="Percent 7 8 5 3 2 2" xfId="31031"/>
    <cellStyle name="Percent 7 8 5 3 2 3" xfId="31032"/>
    <cellStyle name="Percent 7 8 5 3 3" xfId="31033"/>
    <cellStyle name="Percent 7 8 5 3 4" xfId="31034"/>
    <cellStyle name="Percent 7 8 5 4" xfId="31035"/>
    <cellStyle name="Percent 7 8 5 4 2" xfId="31036"/>
    <cellStyle name="Percent 7 8 5 4 3" xfId="31037"/>
    <cellStyle name="Percent 7 8 5 5" xfId="31038"/>
    <cellStyle name="Percent 7 8 5 6" xfId="31039"/>
    <cellStyle name="Percent 7 8 6" xfId="31040"/>
    <cellStyle name="Percent 7 8 6 2" xfId="31041"/>
    <cellStyle name="Percent 7 8 6 2 2" xfId="31042"/>
    <cellStyle name="Percent 7 8 6 2 3" xfId="31043"/>
    <cellStyle name="Percent 7 8 6 3" xfId="31044"/>
    <cellStyle name="Percent 7 8 6 4" xfId="31045"/>
    <cellStyle name="Percent 7 8 7" xfId="31046"/>
    <cellStyle name="Percent 7 8 7 2" xfId="31047"/>
    <cellStyle name="Percent 7 8 7 2 2" xfId="31048"/>
    <cellStyle name="Percent 7 8 7 2 3" xfId="31049"/>
    <cellStyle name="Percent 7 8 7 3" xfId="31050"/>
    <cellStyle name="Percent 7 8 7 4" xfId="31051"/>
    <cellStyle name="Percent 7 8 8" xfId="31052"/>
    <cellStyle name="Percent 7 8 8 2" xfId="31053"/>
    <cellStyle name="Percent 7 8 8 2 2" xfId="31054"/>
    <cellStyle name="Percent 7 8 8 2 3" xfId="31055"/>
    <cellStyle name="Percent 7 8 8 3" xfId="31056"/>
    <cellStyle name="Percent 7 8 8 4" xfId="31057"/>
    <cellStyle name="Percent 7 8 9" xfId="31058"/>
    <cellStyle name="Percent 7 8 9 2" xfId="31059"/>
    <cellStyle name="Percent 7 8 9 3" xfId="31060"/>
    <cellStyle name="Percent 7 9" xfId="31061"/>
    <cellStyle name="Percent 7 9 10" xfId="31062"/>
    <cellStyle name="Percent 7 9 10 2" xfId="31063"/>
    <cellStyle name="Percent 7 9 10 3" xfId="31064"/>
    <cellStyle name="Percent 7 9 11" xfId="31065"/>
    <cellStyle name="Percent 7 9 12" xfId="31066"/>
    <cellStyle name="Percent 7 9 13" xfId="31067"/>
    <cellStyle name="Percent 7 9 2" xfId="31068"/>
    <cellStyle name="Percent 7 9 2 2" xfId="31069"/>
    <cellStyle name="Percent 7 9 2 2 2" xfId="31070"/>
    <cellStyle name="Percent 7 9 2 2 2 2" xfId="31071"/>
    <cellStyle name="Percent 7 9 2 2 2 3" xfId="31072"/>
    <cellStyle name="Percent 7 9 2 2 3" xfId="31073"/>
    <cellStyle name="Percent 7 9 2 2 4" xfId="31074"/>
    <cellStyle name="Percent 7 9 2 3" xfId="31075"/>
    <cellStyle name="Percent 7 9 2 3 2" xfId="31076"/>
    <cellStyle name="Percent 7 9 2 3 2 2" xfId="31077"/>
    <cellStyle name="Percent 7 9 2 3 2 3" xfId="31078"/>
    <cellStyle name="Percent 7 9 2 3 3" xfId="31079"/>
    <cellStyle name="Percent 7 9 2 3 4" xfId="31080"/>
    <cellStyle name="Percent 7 9 2 4" xfId="31081"/>
    <cellStyle name="Percent 7 9 2 4 2" xfId="31082"/>
    <cellStyle name="Percent 7 9 2 4 3" xfId="31083"/>
    <cellStyle name="Percent 7 9 2 5" xfId="31084"/>
    <cellStyle name="Percent 7 9 2 6" xfId="31085"/>
    <cellStyle name="Percent 7 9 3" xfId="31086"/>
    <cellStyle name="Percent 7 9 3 2" xfId="31087"/>
    <cellStyle name="Percent 7 9 3 2 2" xfId="31088"/>
    <cellStyle name="Percent 7 9 3 2 2 2" xfId="31089"/>
    <cellStyle name="Percent 7 9 3 2 2 3" xfId="31090"/>
    <cellStyle name="Percent 7 9 3 2 3" xfId="31091"/>
    <cellStyle name="Percent 7 9 3 2 4" xfId="31092"/>
    <cellStyle name="Percent 7 9 3 3" xfId="31093"/>
    <cellStyle name="Percent 7 9 3 3 2" xfId="31094"/>
    <cellStyle name="Percent 7 9 3 3 2 2" xfId="31095"/>
    <cellStyle name="Percent 7 9 3 3 2 3" xfId="31096"/>
    <cellStyle name="Percent 7 9 3 3 3" xfId="31097"/>
    <cellStyle name="Percent 7 9 3 3 4" xfId="31098"/>
    <cellStyle name="Percent 7 9 3 4" xfId="31099"/>
    <cellStyle name="Percent 7 9 3 4 2" xfId="31100"/>
    <cellStyle name="Percent 7 9 3 4 3" xfId="31101"/>
    <cellStyle name="Percent 7 9 3 5" xfId="31102"/>
    <cellStyle name="Percent 7 9 3 6" xfId="31103"/>
    <cellStyle name="Percent 7 9 4" xfId="31104"/>
    <cellStyle name="Percent 7 9 4 2" xfId="31105"/>
    <cellStyle name="Percent 7 9 4 2 2" xfId="31106"/>
    <cellStyle name="Percent 7 9 4 2 2 2" xfId="31107"/>
    <cellStyle name="Percent 7 9 4 2 2 3" xfId="31108"/>
    <cellStyle name="Percent 7 9 4 2 3" xfId="31109"/>
    <cellStyle name="Percent 7 9 4 2 4" xfId="31110"/>
    <cellStyle name="Percent 7 9 4 3" xfId="31111"/>
    <cellStyle name="Percent 7 9 4 3 2" xfId="31112"/>
    <cellStyle name="Percent 7 9 4 3 2 2" xfId="31113"/>
    <cellStyle name="Percent 7 9 4 3 2 3" xfId="31114"/>
    <cellStyle name="Percent 7 9 4 3 3" xfId="31115"/>
    <cellStyle name="Percent 7 9 4 3 4" xfId="31116"/>
    <cellStyle name="Percent 7 9 4 4" xfId="31117"/>
    <cellStyle name="Percent 7 9 4 4 2" xfId="31118"/>
    <cellStyle name="Percent 7 9 4 4 2 2" xfId="31119"/>
    <cellStyle name="Percent 7 9 4 4 2 3" xfId="31120"/>
    <cellStyle name="Percent 7 9 4 4 3" xfId="31121"/>
    <cellStyle name="Percent 7 9 4 4 4" xfId="31122"/>
    <cellStyle name="Percent 7 9 4 5" xfId="31123"/>
    <cellStyle name="Percent 7 9 4 5 2" xfId="31124"/>
    <cellStyle name="Percent 7 9 4 5 3" xfId="31125"/>
    <cellStyle name="Percent 7 9 4 6" xfId="31126"/>
    <cellStyle name="Percent 7 9 4 7" xfId="31127"/>
    <cellStyle name="Percent 7 9 5" xfId="31128"/>
    <cellStyle name="Percent 7 9 5 2" xfId="31129"/>
    <cellStyle name="Percent 7 9 5 2 2" xfId="31130"/>
    <cellStyle name="Percent 7 9 5 2 2 2" xfId="31131"/>
    <cellStyle name="Percent 7 9 5 2 2 3" xfId="31132"/>
    <cellStyle name="Percent 7 9 5 2 3" xfId="31133"/>
    <cellStyle name="Percent 7 9 5 2 4" xfId="31134"/>
    <cellStyle name="Percent 7 9 5 3" xfId="31135"/>
    <cellStyle name="Percent 7 9 5 3 2" xfId="31136"/>
    <cellStyle name="Percent 7 9 5 3 2 2" xfId="31137"/>
    <cellStyle name="Percent 7 9 5 3 2 3" xfId="31138"/>
    <cellStyle name="Percent 7 9 5 3 3" xfId="31139"/>
    <cellStyle name="Percent 7 9 5 3 4" xfId="31140"/>
    <cellStyle name="Percent 7 9 5 4" xfId="31141"/>
    <cellStyle name="Percent 7 9 5 4 2" xfId="31142"/>
    <cellStyle name="Percent 7 9 5 4 3" xfId="31143"/>
    <cellStyle name="Percent 7 9 5 5" xfId="31144"/>
    <cellStyle name="Percent 7 9 5 6" xfId="31145"/>
    <cellStyle name="Percent 7 9 6" xfId="31146"/>
    <cellStyle name="Percent 7 9 6 2" xfId="31147"/>
    <cellStyle name="Percent 7 9 6 2 2" xfId="31148"/>
    <cellStyle name="Percent 7 9 6 2 3" xfId="31149"/>
    <cellStyle name="Percent 7 9 6 3" xfId="31150"/>
    <cellStyle name="Percent 7 9 6 4" xfId="31151"/>
    <cellStyle name="Percent 7 9 7" xfId="31152"/>
    <cellStyle name="Percent 7 9 7 2" xfId="31153"/>
    <cellStyle name="Percent 7 9 7 2 2" xfId="31154"/>
    <cellStyle name="Percent 7 9 7 2 3" xfId="31155"/>
    <cellStyle name="Percent 7 9 7 3" xfId="31156"/>
    <cellStyle name="Percent 7 9 7 4" xfId="31157"/>
    <cellStyle name="Percent 7 9 8" xfId="31158"/>
    <cellStyle name="Percent 7 9 8 2" xfId="31159"/>
    <cellStyle name="Percent 7 9 8 2 2" xfId="31160"/>
    <cellStyle name="Percent 7 9 8 2 3" xfId="31161"/>
    <cellStyle name="Percent 7 9 8 3" xfId="31162"/>
    <cellStyle name="Percent 7 9 8 4" xfId="31163"/>
    <cellStyle name="Percent 7 9 9" xfId="31164"/>
    <cellStyle name="Percent 7 9 9 2" xfId="31165"/>
    <cellStyle name="Percent 7 9 9 3" xfId="31166"/>
    <cellStyle name="Percent 8" xfId="31167"/>
    <cellStyle name="Percent 8 10" xfId="31168"/>
    <cellStyle name="Percent 8 10 2" xfId="31169"/>
    <cellStyle name="Percent 8 10 2 2" xfId="31170"/>
    <cellStyle name="Percent 8 10 2 2 2" xfId="31171"/>
    <cellStyle name="Percent 8 10 2 2 3" xfId="31172"/>
    <cellStyle name="Percent 8 10 2 3" xfId="31173"/>
    <cellStyle name="Percent 8 10 2 4" xfId="31174"/>
    <cellStyle name="Percent 8 10 3" xfId="31175"/>
    <cellStyle name="Percent 8 10 3 2" xfId="31176"/>
    <cellStyle name="Percent 8 10 3 2 2" xfId="31177"/>
    <cellStyle name="Percent 8 10 3 2 3" xfId="31178"/>
    <cellStyle name="Percent 8 10 3 3" xfId="31179"/>
    <cellStyle name="Percent 8 10 3 4" xfId="31180"/>
    <cellStyle name="Percent 8 10 4" xfId="31181"/>
    <cellStyle name="Percent 8 10 4 2" xfId="31182"/>
    <cellStyle name="Percent 8 10 4 3" xfId="31183"/>
    <cellStyle name="Percent 8 10 5" xfId="31184"/>
    <cellStyle name="Percent 8 10 6" xfId="31185"/>
    <cellStyle name="Percent 8 11" xfId="31186"/>
    <cellStyle name="Percent 8 11 2" xfId="31187"/>
    <cellStyle name="Percent 8 11 2 2" xfId="31188"/>
    <cellStyle name="Percent 8 11 2 2 2" xfId="31189"/>
    <cellStyle name="Percent 8 11 2 2 3" xfId="31190"/>
    <cellStyle name="Percent 8 11 2 3" xfId="31191"/>
    <cellStyle name="Percent 8 11 2 4" xfId="31192"/>
    <cellStyle name="Percent 8 11 3" xfId="31193"/>
    <cellStyle name="Percent 8 11 3 2" xfId="31194"/>
    <cellStyle name="Percent 8 11 3 2 2" xfId="31195"/>
    <cellStyle name="Percent 8 11 3 2 3" xfId="31196"/>
    <cellStyle name="Percent 8 11 3 3" xfId="31197"/>
    <cellStyle name="Percent 8 11 3 4" xfId="31198"/>
    <cellStyle name="Percent 8 11 4" xfId="31199"/>
    <cellStyle name="Percent 8 11 4 2" xfId="31200"/>
    <cellStyle name="Percent 8 11 4 2 2" xfId="31201"/>
    <cellStyle name="Percent 8 11 4 2 3" xfId="31202"/>
    <cellStyle name="Percent 8 11 4 3" xfId="31203"/>
    <cellStyle name="Percent 8 11 4 4" xfId="31204"/>
    <cellStyle name="Percent 8 11 5" xfId="31205"/>
    <cellStyle name="Percent 8 11 5 2" xfId="31206"/>
    <cellStyle name="Percent 8 11 5 3" xfId="31207"/>
    <cellStyle name="Percent 8 11 6" xfId="31208"/>
    <cellStyle name="Percent 8 11 7" xfId="31209"/>
    <cellStyle name="Percent 8 12" xfId="31210"/>
    <cellStyle name="Percent 8 12 2" xfId="31211"/>
    <cellStyle name="Percent 8 12 2 2" xfId="31212"/>
    <cellStyle name="Percent 8 12 2 2 2" xfId="31213"/>
    <cellStyle name="Percent 8 12 2 2 3" xfId="31214"/>
    <cellStyle name="Percent 8 12 2 3" xfId="31215"/>
    <cellStyle name="Percent 8 12 2 4" xfId="31216"/>
    <cellStyle name="Percent 8 12 3" xfId="31217"/>
    <cellStyle name="Percent 8 12 3 2" xfId="31218"/>
    <cellStyle name="Percent 8 12 3 2 2" xfId="31219"/>
    <cellStyle name="Percent 8 12 3 2 3" xfId="31220"/>
    <cellStyle name="Percent 8 12 3 3" xfId="31221"/>
    <cellStyle name="Percent 8 12 3 4" xfId="31222"/>
    <cellStyle name="Percent 8 12 4" xfId="31223"/>
    <cellStyle name="Percent 8 12 4 2" xfId="31224"/>
    <cellStyle name="Percent 8 12 4 3" xfId="31225"/>
    <cellStyle name="Percent 8 12 5" xfId="31226"/>
    <cellStyle name="Percent 8 12 6" xfId="31227"/>
    <cellStyle name="Percent 8 13" xfId="31228"/>
    <cellStyle name="Percent 8 13 2" xfId="31229"/>
    <cellStyle name="Percent 8 13 2 2" xfId="31230"/>
    <cellStyle name="Percent 8 13 2 3" xfId="31231"/>
    <cellStyle name="Percent 8 13 3" xfId="31232"/>
    <cellStyle name="Percent 8 13 4" xfId="31233"/>
    <cellStyle name="Percent 8 14" xfId="31234"/>
    <cellStyle name="Percent 8 14 2" xfId="31235"/>
    <cellStyle name="Percent 8 14 2 2" xfId="31236"/>
    <cellStyle name="Percent 8 14 2 3" xfId="31237"/>
    <cellStyle name="Percent 8 14 3" xfId="31238"/>
    <cellStyle name="Percent 8 14 4" xfId="31239"/>
    <cellStyle name="Percent 8 15" xfId="31240"/>
    <cellStyle name="Percent 8 15 2" xfId="31241"/>
    <cellStyle name="Percent 8 15 2 2" xfId="31242"/>
    <cellStyle name="Percent 8 15 2 3" xfId="31243"/>
    <cellStyle name="Percent 8 15 3" xfId="31244"/>
    <cellStyle name="Percent 8 15 4" xfId="31245"/>
    <cellStyle name="Percent 8 16" xfId="31246"/>
    <cellStyle name="Percent 8 16 2" xfId="31247"/>
    <cellStyle name="Percent 8 16 3" xfId="31248"/>
    <cellStyle name="Percent 8 17" xfId="31249"/>
    <cellStyle name="Percent 8 17 2" xfId="31250"/>
    <cellStyle name="Percent 8 17 3" xfId="31251"/>
    <cellStyle name="Percent 8 18" xfId="31252"/>
    <cellStyle name="Percent 8 18 2" xfId="31253"/>
    <cellStyle name="Percent 8 18 3" xfId="31254"/>
    <cellStyle name="Percent 8 19" xfId="31255"/>
    <cellStyle name="Percent 8 2" xfId="31256"/>
    <cellStyle name="Percent 8 2 10" xfId="31257"/>
    <cellStyle name="Percent 8 2 10 2" xfId="31258"/>
    <cellStyle name="Percent 8 2 10 3" xfId="31259"/>
    <cellStyle name="Percent 8 2 11" xfId="31260"/>
    <cellStyle name="Percent 8 2 11 2" xfId="31261"/>
    <cellStyle name="Percent 8 2 11 3" xfId="31262"/>
    <cellStyle name="Percent 8 2 12" xfId="31263"/>
    <cellStyle name="Percent 8 2 2" xfId="31264"/>
    <cellStyle name="Percent 8 2 2 2" xfId="31265"/>
    <cellStyle name="Percent 8 2 2 2 2" xfId="31266"/>
    <cellStyle name="Percent 8 2 2 2 2 2" xfId="31267"/>
    <cellStyle name="Percent 8 2 2 2 2 3" xfId="31268"/>
    <cellStyle name="Percent 8 2 2 2 3" xfId="31269"/>
    <cellStyle name="Percent 8 2 2 2 4" xfId="31270"/>
    <cellStyle name="Percent 8 2 2 3" xfId="31271"/>
    <cellStyle name="Percent 8 2 2 3 2" xfId="31272"/>
    <cellStyle name="Percent 8 2 2 3 2 2" xfId="31273"/>
    <cellStyle name="Percent 8 2 2 3 2 3" xfId="31274"/>
    <cellStyle name="Percent 8 2 2 3 3" xfId="31275"/>
    <cellStyle name="Percent 8 2 2 3 4" xfId="31276"/>
    <cellStyle name="Percent 8 2 2 4" xfId="31277"/>
    <cellStyle name="Percent 8 2 2 4 2" xfId="31278"/>
    <cellStyle name="Percent 8 2 2 4 3" xfId="31279"/>
    <cellStyle name="Percent 8 2 2 5" xfId="31280"/>
    <cellStyle name="Percent 8 2 2 6" xfId="31281"/>
    <cellStyle name="Percent 8 2 3" xfId="31282"/>
    <cellStyle name="Percent 8 2 3 2" xfId="31283"/>
    <cellStyle name="Percent 8 2 3 2 2" xfId="31284"/>
    <cellStyle name="Percent 8 2 3 2 2 2" xfId="31285"/>
    <cellStyle name="Percent 8 2 3 2 2 3" xfId="31286"/>
    <cellStyle name="Percent 8 2 3 2 3" xfId="31287"/>
    <cellStyle name="Percent 8 2 3 2 4" xfId="31288"/>
    <cellStyle name="Percent 8 2 3 3" xfId="31289"/>
    <cellStyle name="Percent 8 2 3 3 2" xfId="31290"/>
    <cellStyle name="Percent 8 2 3 3 2 2" xfId="31291"/>
    <cellStyle name="Percent 8 2 3 3 2 3" xfId="31292"/>
    <cellStyle name="Percent 8 2 3 3 3" xfId="31293"/>
    <cellStyle name="Percent 8 2 3 3 4" xfId="31294"/>
    <cellStyle name="Percent 8 2 3 4" xfId="31295"/>
    <cellStyle name="Percent 8 2 3 4 2" xfId="31296"/>
    <cellStyle name="Percent 8 2 3 4 3" xfId="31297"/>
    <cellStyle name="Percent 8 2 3 5" xfId="31298"/>
    <cellStyle name="Percent 8 2 3 6" xfId="31299"/>
    <cellStyle name="Percent 8 2 4" xfId="31300"/>
    <cellStyle name="Percent 8 2 4 2" xfId="31301"/>
    <cellStyle name="Percent 8 2 4 2 2" xfId="31302"/>
    <cellStyle name="Percent 8 2 4 2 2 2" xfId="31303"/>
    <cellStyle name="Percent 8 2 4 2 2 3" xfId="31304"/>
    <cellStyle name="Percent 8 2 4 2 3" xfId="31305"/>
    <cellStyle name="Percent 8 2 4 2 4" xfId="31306"/>
    <cellStyle name="Percent 8 2 4 3" xfId="31307"/>
    <cellStyle name="Percent 8 2 4 3 2" xfId="31308"/>
    <cellStyle name="Percent 8 2 4 3 2 2" xfId="31309"/>
    <cellStyle name="Percent 8 2 4 3 2 3" xfId="31310"/>
    <cellStyle name="Percent 8 2 4 3 3" xfId="31311"/>
    <cellStyle name="Percent 8 2 4 3 4" xfId="31312"/>
    <cellStyle name="Percent 8 2 4 4" xfId="31313"/>
    <cellStyle name="Percent 8 2 4 4 2" xfId="31314"/>
    <cellStyle name="Percent 8 2 4 4 2 2" xfId="31315"/>
    <cellStyle name="Percent 8 2 4 4 2 3" xfId="31316"/>
    <cellStyle name="Percent 8 2 4 4 3" xfId="31317"/>
    <cellStyle name="Percent 8 2 4 4 4" xfId="31318"/>
    <cellStyle name="Percent 8 2 4 5" xfId="31319"/>
    <cellStyle name="Percent 8 2 4 5 2" xfId="31320"/>
    <cellStyle name="Percent 8 2 4 5 3" xfId="31321"/>
    <cellStyle name="Percent 8 2 4 6" xfId="31322"/>
    <cellStyle name="Percent 8 2 4 7" xfId="31323"/>
    <cellStyle name="Percent 8 2 5" xfId="31324"/>
    <cellStyle name="Percent 8 2 5 2" xfId="31325"/>
    <cellStyle name="Percent 8 2 5 2 2" xfId="31326"/>
    <cellStyle name="Percent 8 2 5 2 2 2" xfId="31327"/>
    <cellStyle name="Percent 8 2 5 2 2 3" xfId="31328"/>
    <cellStyle name="Percent 8 2 5 2 3" xfId="31329"/>
    <cellStyle name="Percent 8 2 5 2 4" xfId="31330"/>
    <cellStyle name="Percent 8 2 5 3" xfId="31331"/>
    <cellStyle name="Percent 8 2 5 3 2" xfId="31332"/>
    <cellStyle name="Percent 8 2 5 3 2 2" xfId="31333"/>
    <cellStyle name="Percent 8 2 5 3 2 3" xfId="31334"/>
    <cellStyle name="Percent 8 2 5 3 3" xfId="31335"/>
    <cellStyle name="Percent 8 2 5 3 4" xfId="31336"/>
    <cellStyle name="Percent 8 2 5 4" xfId="31337"/>
    <cellStyle name="Percent 8 2 5 4 2" xfId="31338"/>
    <cellStyle name="Percent 8 2 5 4 3" xfId="31339"/>
    <cellStyle name="Percent 8 2 5 5" xfId="31340"/>
    <cellStyle name="Percent 8 2 5 6" xfId="31341"/>
    <cellStyle name="Percent 8 2 6" xfId="31342"/>
    <cellStyle name="Percent 8 2 6 2" xfId="31343"/>
    <cellStyle name="Percent 8 2 6 2 2" xfId="31344"/>
    <cellStyle name="Percent 8 2 6 2 3" xfId="31345"/>
    <cellStyle name="Percent 8 2 6 3" xfId="31346"/>
    <cellStyle name="Percent 8 2 6 4" xfId="31347"/>
    <cellStyle name="Percent 8 2 7" xfId="31348"/>
    <cellStyle name="Percent 8 2 7 2" xfId="31349"/>
    <cellStyle name="Percent 8 2 7 2 2" xfId="31350"/>
    <cellStyle name="Percent 8 2 7 2 3" xfId="31351"/>
    <cellStyle name="Percent 8 2 7 3" xfId="31352"/>
    <cellStyle name="Percent 8 2 7 4" xfId="31353"/>
    <cellStyle name="Percent 8 2 8" xfId="31354"/>
    <cellStyle name="Percent 8 2 8 2" xfId="31355"/>
    <cellStyle name="Percent 8 2 8 2 2" xfId="31356"/>
    <cellStyle name="Percent 8 2 8 2 3" xfId="31357"/>
    <cellStyle name="Percent 8 2 8 3" xfId="31358"/>
    <cellStyle name="Percent 8 2 8 4" xfId="31359"/>
    <cellStyle name="Percent 8 2 9" xfId="31360"/>
    <cellStyle name="Percent 8 2 9 2" xfId="31361"/>
    <cellStyle name="Percent 8 2 9 3" xfId="31362"/>
    <cellStyle name="Percent 8 3" xfId="31363"/>
    <cellStyle name="Percent 8 3 10" xfId="31364"/>
    <cellStyle name="Percent 8 3 10 2" xfId="31365"/>
    <cellStyle name="Percent 8 3 10 3" xfId="31366"/>
    <cellStyle name="Percent 8 3 11" xfId="31367"/>
    <cellStyle name="Percent 8 3 11 2" xfId="31368"/>
    <cellStyle name="Percent 8 3 11 3" xfId="31369"/>
    <cellStyle name="Percent 8 3 12" xfId="31370"/>
    <cellStyle name="Percent 8 3 2" xfId="31371"/>
    <cellStyle name="Percent 8 3 2 2" xfId="31372"/>
    <cellStyle name="Percent 8 3 2 2 2" xfId="31373"/>
    <cellStyle name="Percent 8 3 2 2 2 2" xfId="31374"/>
    <cellStyle name="Percent 8 3 2 2 2 3" xfId="31375"/>
    <cellStyle name="Percent 8 3 2 2 3" xfId="31376"/>
    <cellStyle name="Percent 8 3 2 2 4" xfId="31377"/>
    <cellStyle name="Percent 8 3 2 3" xfId="31378"/>
    <cellStyle name="Percent 8 3 2 3 2" xfId="31379"/>
    <cellStyle name="Percent 8 3 2 3 2 2" xfId="31380"/>
    <cellStyle name="Percent 8 3 2 3 2 3" xfId="31381"/>
    <cellStyle name="Percent 8 3 2 3 3" xfId="31382"/>
    <cellStyle name="Percent 8 3 2 3 4" xfId="31383"/>
    <cellStyle name="Percent 8 3 2 4" xfId="31384"/>
    <cellStyle name="Percent 8 3 2 4 2" xfId="31385"/>
    <cellStyle name="Percent 8 3 2 4 3" xfId="31386"/>
    <cellStyle name="Percent 8 3 2 5" xfId="31387"/>
    <cellStyle name="Percent 8 3 2 6" xfId="31388"/>
    <cellStyle name="Percent 8 3 3" xfId="31389"/>
    <cellStyle name="Percent 8 3 3 2" xfId="31390"/>
    <cellStyle name="Percent 8 3 3 2 2" xfId="31391"/>
    <cellStyle name="Percent 8 3 3 2 2 2" xfId="31392"/>
    <cellStyle name="Percent 8 3 3 2 2 3" xfId="31393"/>
    <cellStyle name="Percent 8 3 3 2 3" xfId="31394"/>
    <cellStyle name="Percent 8 3 3 2 4" xfId="31395"/>
    <cellStyle name="Percent 8 3 3 3" xfId="31396"/>
    <cellStyle name="Percent 8 3 3 3 2" xfId="31397"/>
    <cellStyle name="Percent 8 3 3 3 2 2" xfId="31398"/>
    <cellStyle name="Percent 8 3 3 3 2 3" xfId="31399"/>
    <cellStyle name="Percent 8 3 3 3 3" xfId="31400"/>
    <cellStyle name="Percent 8 3 3 3 4" xfId="31401"/>
    <cellStyle name="Percent 8 3 3 4" xfId="31402"/>
    <cellStyle name="Percent 8 3 3 4 2" xfId="31403"/>
    <cellStyle name="Percent 8 3 3 4 3" xfId="31404"/>
    <cellStyle name="Percent 8 3 3 5" xfId="31405"/>
    <cellStyle name="Percent 8 3 3 6" xfId="31406"/>
    <cellStyle name="Percent 8 3 4" xfId="31407"/>
    <cellStyle name="Percent 8 3 4 2" xfId="31408"/>
    <cellStyle name="Percent 8 3 4 2 2" xfId="31409"/>
    <cellStyle name="Percent 8 3 4 2 2 2" xfId="31410"/>
    <cellStyle name="Percent 8 3 4 2 2 3" xfId="31411"/>
    <cellStyle name="Percent 8 3 4 2 3" xfId="31412"/>
    <cellStyle name="Percent 8 3 4 2 4" xfId="31413"/>
    <cellStyle name="Percent 8 3 4 3" xfId="31414"/>
    <cellStyle name="Percent 8 3 4 3 2" xfId="31415"/>
    <cellStyle name="Percent 8 3 4 3 2 2" xfId="31416"/>
    <cellStyle name="Percent 8 3 4 3 2 3" xfId="31417"/>
    <cellStyle name="Percent 8 3 4 3 3" xfId="31418"/>
    <cellStyle name="Percent 8 3 4 3 4" xfId="31419"/>
    <cellStyle name="Percent 8 3 4 4" xfId="31420"/>
    <cellStyle name="Percent 8 3 4 4 2" xfId="31421"/>
    <cellStyle name="Percent 8 3 4 4 2 2" xfId="31422"/>
    <cellStyle name="Percent 8 3 4 4 2 3" xfId="31423"/>
    <cellStyle name="Percent 8 3 4 4 3" xfId="31424"/>
    <cellStyle name="Percent 8 3 4 4 4" xfId="31425"/>
    <cellStyle name="Percent 8 3 4 5" xfId="31426"/>
    <cellStyle name="Percent 8 3 4 5 2" xfId="31427"/>
    <cellStyle name="Percent 8 3 4 5 3" xfId="31428"/>
    <cellStyle name="Percent 8 3 4 6" xfId="31429"/>
    <cellStyle name="Percent 8 3 4 7" xfId="31430"/>
    <cellStyle name="Percent 8 3 5" xfId="31431"/>
    <cellStyle name="Percent 8 3 5 2" xfId="31432"/>
    <cellStyle name="Percent 8 3 5 2 2" xfId="31433"/>
    <cellStyle name="Percent 8 3 5 2 2 2" xfId="31434"/>
    <cellStyle name="Percent 8 3 5 2 2 3" xfId="31435"/>
    <cellStyle name="Percent 8 3 5 2 3" xfId="31436"/>
    <cellStyle name="Percent 8 3 5 2 4" xfId="31437"/>
    <cellStyle name="Percent 8 3 5 3" xfId="31438"/>
    <cellStyle name="Percent 8 3 5 3 2" xfId="31439"/>
    <cellStyle name="Percent 8 3 5 3 2 2" xfId="31440"/>
    <cellStyle name="Percent 8 3 5 3 2 3" xfId="31441"/>
    <cellStyle name="Percent 8 3 5 3 3" xfId="31442"/>
    <cellStyle name="Percent 8 3 5 3 4" xfId="31443"/>
    <cellStyle name="Percent 8 3 5 4" xfId="31444"/>
    <cellStyle name="Percent 8 3 5 4 2" xfId="31445"/>
    <cellStyle name="Percent 8 3 5 4 3" xfId="31446"/>
    <cellStyle name="Percent 8 3 5 5" xfId="31447"/>
    <cellStyle name="Percent 8 3 5 6" xfId="31448"/>
    <cellStyle name="Percent 8 3 6" xfId="31449"/>
    <cellStyle name="Percent 8 3 6 2" xfId="31450"/>
    <cellStyle name="Percent 8 3 6 2 2" xfId="31451"/>
    <cellStyle name="Percent 8 3 6 2 3" xfId="31452"/>
    <cellStyle name="Percent 8 3 6 3" xfId="31453"/>
    <cellStyle name="Percent 8 3 6 4" xfId="31454"/>
    <cellStyle name="Percent 8 3 7" xfId="31455"/>
    <cellStyle name="Percent 8 3 7 2" xfId="31456"/>
    <cellStyle name="Percent 8 3 7 2 2" xfId="31457"/>
    <cellStyle name="Percent 8 3 7 2 3" xfId="31458"/>
    <cellStyle name="Percent 8 3 7 3" xfId="31459"/>
    <cellStyle name="Percent 8 3 7 4" xfId="31460"/>
    <cellStyle name="Percent 8 3 8" xfId="31461"/>
    <cellStyle name="Percent 8 3 8 2" xfId="31462"/>
    <cellStyle name="Percent 8 3 8 2 2" xfId="31463"/>
    <cellStyle name="Percent 8 3 8 2 3" xfId="31464"/>
    <cellStyle name="Percent 8 3 8 3" xfId="31465"/>
    <cellStyle name="Percent 8 3 8 4" xfId="31466"/>
    <cellStyle name="Percent 8 3 9" xfId="31467"/>
    <cellStyle name="Percent 8 3 9 2" xfId="31468"/>
    <cellStyle name="Percent 8 3 9 3" xfId="31469"/>
    <cellStyle name="Percent 8 4" xfId="31470"/>
    <cellStyle name="Percent 8 4 10" xfId="31471"/>
    <cellStyle name="Percent 8 4 10 2" xfId="31472"/>
    <cellStyle name="Percent 8 4 10 3" xfId="31473"/>
    <cellStyle name="Percent 8 4 11" xfId="31474"/>
    <cellStyle name="Percent 8 4 11 2" xfId="31475"/>
    <cellStyle name="Percent 8 4 11 3" xfId="31476"/>
    <cellStyle name="Percent 8 4 12" xfId="31477"/>
    <cellStyle name="Percent 8 4 2" xfId="31478"/>
    <cellStyle name="Percent 8 4 2 2" xfId="31479"/>
    <cellStyle name="Percent 8 4 2 2 2" xfId="31480"/>
    <cellStyle name="Percent 8 4 2 2 2 2" xfId="31481"/>
    <cellStyle name="Percent 8 4 2 2 2 3" xfId="31482"/>
    <cellStyle name="Percent 8 4 2 2 3" xfId="31483"/>
    <cellStyle name="Percent 8 4 2 2 4" xfId="31484"/>
    <cellStyle name="Percent 8 4 2 3" xfId="31485"/>
    <cellStyle name="Percent 8 4 2 3 2" xfId="31486"/>
    <cellStyle name="Percent 8 4 2 3 2 2" xfId="31487"/>
    <cellStyle name="Percent 8 4 2 3 2 3" xfId="31488"/>
    <cellStyle name="Percent 8 4 2 3 3" xfId="31489"/>
    <cellStyle name="Percent 8 4 2 3 4" xfId="31490"/>
    <cellStyle name="Percent 8 4 2 4" xfId="31491"/>
    <cellStyle name="Percent 8 4 2 4 2" xfId="31492"/>
    <cellStyle name="Percent 8 4 2 4 3" xfId="31493"/>
    <cellStyle name="Percent 8 4 2 5" xfId="31494"/>
    <cellStyle name="Percent 8 4 2 6" xfId="31495"/>
    <cellStyle name="Percent 8 4 3" xfId="31496"/>
    <cellStyle name="Percent 8 4 3 2" xfId="31497"/>
    <cellStyle name="Percent 8 4 3 2 2" xfId="31498"/>
    <cellStyle name="Percent 8 4 3 2 2 2" xfId="31499"/>
    <cellStyle name="Percent 8 4 3 2 2 3" xfId="31500"/>
    <cellStyle name="Percent 8 4 3 2 3" xfId="31501"/>
    <cellStyle name="Percent 8 4 3 2 4" xfId="31502"/>
    <cellStyle name="Percent 8 4 3 3" xfId="31503"/>
    <cellStyle name="Percent 8 4 3 3 2" xfId="31504"/>
    <cellStyle name="Percent 8 4 3 3 2 2" xfId="31505"/>
    <cellStyle name="Percent 8 4 3 3 2 3" xfId="31506"/>
    <cellStyle name="Percent 8 4 3 3 3" xfId="31507"/>
    <cellStyle name="Percent 8 4 3 3 4" xfId="31508"/>
    <cellStyle name="Percent 8 4 3 4" xfId="31509"/>
    <cellStyle name="Percent 8 4 3 4 2" xfId="31510"/>
    <cellStyle name="Percent 8 4 3 4 3" xfId="31511"/>
    <cellStyle name="Percent 8 4 3 5" xfId="31512"/>
    <cellStyle name="Percent 8 4 3 6" xfId="31513"/>
    <cellStyle name="Percent 8 4 4" xfId="31514"/>
    <cellStyle name="Percent 8 4 4 2" xfId="31515"/>
    <cellStyle name="Percent 8 4 4 2 2" xfId="31516"/>
    <cellStyle name="Percent 8 4 4 2 2 2" xfId="31517"/>
    <cellStyle name="Percent 8 4 4 2 2 3" xfId="31518"/>
    <cellStyle name="Percent 8 4 4 2 3" xfId="31519"/>
    <cellStyle name="Percent 8 4 4 2 4" xfId="31520"/>
    <cellStyle name="Percent 8 4 4 3" xfId="31521"/>
    <cellStyle name="Percent 8 4 4 3 2" xfId="31522"/>
    <cellStyle name="Percent 8 4 4 3 2 2" xfId="31523"/>
    <cellStyle name="Percent 8 4 4 3 2 3" xfId="31524"/>
    <cellStyle name="Percent 8 4 4 3 3" xfId="31525"/>
    <cellStyle name="Percent 8 4 4 3 4" xfId="31526"/>
    <cellStyle name="Percent 8 4 4 4" xfId="31527"/>
    <cellStyle name="Percent 8 4 4 4 2" xfId="31528"/>
    <cellStyle name="Percent 8 4 4 4 2 2" xfId="31529"/>
    <cellStyle name="Percent 8 4 4 4 2 3" xfId="31530"/>
    <cellStyle name="Percent 8 4 4 4 3" xfId="31531"/>
    <cellStyle name="Percent 8 4 4 4 4" xfId="31532"/>
    <cellStyle name="Percent 8 4 4 5" xfId="31533"/>
    <cellStyle name="Percent 8 4 4 5 2" xfId="31534"/>
    <cellStyle name="Percent 8 4 4 5 3" xfId="31535"/>
    <cellStyle name="Percent 8 4 4 6" xfId="31536"/>
    <cellStyle name="Percent 8 4 4 7" xfId="31537"/>
    <cellStyle name="Percent 8 4 5" xfId="31538"/>
    <cellStyle name="Percent 8 4 5 2" xfId="31539"/>
    <cellStyle name="Percent 8 4 5 2 2" xfId="31540"/>
    <cellStyle name="Percent 8 4 5 2 2 2" xfId="31541"/>
    <cellStyle name="Percent 8 4 5 2 2 3" xfId="31542"/>
    <cellStyle name="Percent 8 4 5 2 3" xfId="31543"/>
    <cellStyle name="Percent 8 4 5 2 4" xfId="31544"/>
    <cellStyle name="Percent 8 4 5 3" xfId="31545"/>
    <cellStyle name="Percent 8 4 5 3 2" xfId="31546"/>
    <cellStyle name="Percent 8 4 5 3 2 2" xfId="31547"/>
    <cellStyle name="Percent 8 4 5 3 2 3" xfId="31548"/>
    <cellStyle name="Percent 8 4 5 3 3" xfId="31549"/>
    <cellStyle name="Percent 8 4 5 3 4" xfId="31550"/>
    <cellStyle name="Percent 8 4 5 4" xfId="31551"/>
    <cellStyle name="Percent 8 4 5 4 2" xfId="31552"/>
    <cellStyle name="Percent 8 4 5 4 3" xfId="31553"/>
    <cellStyle name="Percent 8 4 5 5" xfId="31554"/>
    <cellStyle name="Percent 8 4 5 6" xfId="31555"/>
    <cellStyle name="Percent 8 4 6" xfId="31556"/>
    <cellStyle name="Percent 8 4 6 2" xfId="31557"/>
    <cellStyle name="Percent 8 4 6 2 2" xfId="31558"/>
    <cellStyle name="Percent 8 4 6 2 3" xfId="31559"/>
    <cellStyle name="Percent 8 4 6 3" xfId="31560"/>
    <cellStyle name="Percent 8 4 6 4" xfId="31561"/>
    <cellStyle name="Percent 8 4 7" xfId="31562"/>
    <cellStyle name="Percent 8 4 7 2" xfId="31563"/>
    <cellStyle name="Percent 8 4 7 2 2" xfId="31564"/>
    <cellStyle name="Percent 8 4 7 2 3" xfId="31565"/>
    <cellStyle name="Percent 8 4 7 3" xfId="31566"/>
    <cellStyle name="Percent 8 4 7 4" xfId="31567"/>
    <cellStyle name="Percent 8 4 8" xfId="31568"/>
    <cellStyle name="Percent 8 4 8 2" xfId="31569"/>
    <cellStyle name="Percent 8 4 8 2 2" xfId="31570"/>
    <cellStyle name="Percent 8 4 8 2 3" xfId="31571"/>
    <cellStyle name="Percent 8 4 8 3" xfId="31572"/>
    <cellStyle name="Percent 8 4 8 4" xfId="31573"/>
    <cellStyle name="Percent 8 4 9" xfId="31574"/>
    <cellStyle name="Percent 8 4 9 2" xfId="31575"/>
    <cellStyle name="Percent 8 4 9 3" xfId="31576"/>
    <cellStyle name="Percent 8 5" xfId="31577"/>
    <cellStyle name="Percent 8 5 10" xfId="31578"/>
    <cellStyle name="Percent 8 5 10 2" xfId="31579"/>
    <cellStyle name="Percent 8 5 10 3" xfId="31580"/>
    <cellStyle name="Percent 8 5 11" xfId="31581"/>
    <cellStyle name="Percent 8 5 11 2" xfId="31582"/>
    <cellStyle name="Percent 8 5 11 3" xfId="31583"/>
    <cellStyle name="Percent 8 5 12" xfId="31584"/>
    <cellStyle name="Percent 8 5 2" xfId="31585"/>
    <cellStyle name="Percent 8 5 2 2" xfId="31586"/>
    <cellStyle name="Percent 8 5 2 2 2" xfId="31587"/>
    <cellStyle name="Percent 8 5 2 2 2 2" xfId="31588"/>
    <cellStyle name="Percent 8 5 2 2 2 3" xfId="31589"/>
    <cellStyle name="Percent 8 5 2 2 3" xfId="31590"/>
    <cellStyle name="Percent 8 5 2 2 4" xfId="31591"/>
    <cellStyle name="Percent 8 5 2 3" xfId="31592"/>
    <cellStyle name="Percent 8 5 2 3 2" xfId="31593"/>
    <cellStyle name="Percent 8 5 2 3 2 2" xfId="31594"/>
    <cellStyle name="Percent 8 5 2 3 2 3" xfId="31595"/>
    <cellStyle name="Percent 8 5 2 3 3" xfId="31596"/>
    <cellStyle name="Percent 8 5 2 3 4" xfId="31597"/>
    <cellStyle name="Percent 8 5 2 4" xfId="31598"/>
    <cellStyle name="Percent 8 5 2 4 2" xfId="31599"/>
    <cellStyle name="Percent 8 5 2 4 3" xfId="31600"/>
    <cellStyle name="Percent 8 5 2 5" xfId="31601"/>
    <cellStyle name="Percent 8 5 2 6" xfId="31602"/>
    <cellStyle name="Percent 8 5 3" xfId="31603"/>
    <cellStyle name="Percent 8 5 3 2" xfId="31604"/>
    <cellStyle name="Percent 8 5 3 2 2" xfId="31605"/>
    <cellStyle name="Percent 8 5 3 2 2 2" xfId="31606"/>
    <cellStyle name="Percent 8 5 3 2 2 3" xfId="31607"/>
    <cellStyle name="Percent 8 5 3 2 3" xfId="31608"/>
    <cellStyle name="Percent 8 5 3 2 4" xfId="31609"/>
    <cellStyle name="Percent 8 5 3 3" xfId="31610"/>
    <cellStyle name="Percent 8 5 3 3 2" xfId="31611"/>
    <cellStyle name="Percent 8 5 3 3 2 2" xfId="31612"/>
    <cellStyle name="Percent 8 5 3 3 2 3" xfId="31613"/>
    <cellStyle name="Percent 8 5 3 3 3" xfId="31614"/>
    <cellStyle name="Percent 8 5 3 3 4" xfId="31615"/>
    <cellStyle name="Percent 8 5 3 4" xfId="31616"/>
    <cellStyle name="Percent 8 5 3 4 2" xfId="31617"/>
    <cellStyle name="Percent 8 5 3 4 3" xfId="31618"/>
    <cellStyle name="Percent 8 5 3 5" xfId="31619"/>
    <cellStyle name="Percent 8 5 3 6" xfId="31620"/>
    <cellStyle name="Percent 8 5 4" xfId="31621"/>
    <cellStyle name="Percent 8 5 4 2" xfId="31622"/>
    <cellStyle name="Percent 8 5 4 2 2" xfId="31623"/>
    <cellStyle name="Percent 8 5 4 2 2 2" xfId="31624"/>
    <cellStyle name="Percent 8 5 4 2 2 3" xfId="31625"/>
    <cellStyle name="Percent 8 5 4 2 3" xfId="31626"/>
    <cellStyle name="Percent 8 5 4 2 4" xfId="31627"/>
    <cellStyle name="Percent 8 5 4 3" xfId="31628"/>
    <cellStyle name="Percent 8 5 4 3 2" xfId="31629"/>
    <cellStyle name="Percent 8 5 4 3 2 2" xfId="31630"/>
    <cellStyle name="Percent 8 5 4 3 2 3" xfId="31631"/>
    <cellStyle name="Percent 8 5 4 3 3" xfId="31632"/>
    <cellStyle name="Percent 8 5 4 3 4" xfId="31633"/>
    <cellStyle name="Percent 8 5 4 4" xfId="31634"/>
    <cellStyle name="Percent 8 5 4 4 2" xfId="31635"/>
    <cellStyle name="Percent 8 5 4 4 2 2" xfId="31636"/>
    <cellStyle name="Percent 8 5 4 4 2 3" xfId="31637"/>
    <cellStyle name="Percent 8 5 4 4 3" xfId="31638"/>
    <cellStyle name="Percent 8 5 4 4 4" xfId="31639"/>
    <cellStyle name="Percent 8 5 4 5" xfId="31640"/>
    <cellStyle name="Percent 8 5 4 5 2" xfId="31641"/>
    <cellStyle name="Percent 8 5 4 5 3" xfId="31642"/>
    <cellStyle name="Percent 8 5 4 6" xfId="31643"/>
    <cellStyle name="Percent 8 5 4 7" xfId="31644"/>
    <cellStyle name="Percent 8 5 5" xfId="31645"/>
    <cellStyle name="Percent 8 5 5 2" xfId="31646"/>
    <cellStyle name="Percent 8 5 5 2 2" xfId="31647"/>
    <cellStyle name="Percent 8 5 5 2 2 2" xfId="31648"/>
    <cellStyle name="Percent 8 5 5 2 2 3" xfId="31649"/>
    <cellStyle name="Percent 8 5 5 2 3" xfId="31650"/>
    <cellStyle name="Percent 8 5 5 2 4" xfId="31651"/>
    <cellStyle name="Percent 8 5 5 3" xfId="31652"/>
    <cellStyle name="Percent 8 5 5 3 2" xfId="31653"/>
    <cellStyle name="Percent 8 5 5 3 2 2" xfId="31654"/>
    <cellStyle name="Percent 8 5 5 3 2 3" xfId="31655"/>
    <cellStyle name="Percent 8 5 5 3 3" xfId="31656"/>
    <cellStyle name="Percent 8 5 5 3 4" xfId="31657"/>
    <cellStyle name="Percent 8 5 5 4" xfId="31658"/>
    <cellStyle name="Percent 8 5 5 4 2" xfId="31659"/>
    <cellStyle name="Percent 8 5 5 4 3" xfId="31660"/>
    <cellStyle name="Percent 8 5 5 5" xfId="31661"/>
    <cellStyle name="Percent 8 5 5 6" xfId="31662"/>
    <cellStyle name="Percent 8 5 6" xfId="31663"/>
    <cellStyle name="Percent 8 5 6 2" xfId="31664"/>
    <cellStyle name="Percent 8 5 6 2 2" xfId="31665"/>
    <cellStyle name="Percent 8 5 6 2 3" xfId="31666"/>
    <cellStyle name="Percent 8 5 6 3" xfId="31667"/>
    <cellStyle name="Percent 8 5 6 4" xfId="31668"/>
    <cellStyle name="Percent 8 5 7" xfId="31669"/>
    <cellStyle name="Percent 8 5 7 2" xfId="31670"/>
    <cellStyle name="Percent 8 5 7 2 2" xfId="31671"/>
    <cellStyle name="Percent 8 5 7 2 3" xfId="31672"/>
    <cellStyle name="Percent 8 5 7 3" xfId="31673"/>
    <cellStyle name="Percent 8 5 7 4" xfId="31674"/>
    <cellStyle name="Percent 8 5 8" xfId="31675"/>
    <cellStyle name="Percent 8 5 8 2" xfId="31676"/>
    <cellStyle name="Percent 8 5 8 2 2" xfId="31677"/>
    <cellStyle name="Percent 8 5 8 2 3" xfId="31678"/>
    <cellStyle name="Percent 8 5 8 3" xfId="31679"/>
    <cellStyle name="Percent 8 5 8 4" xfId="31680"/>
    <cellStyle name="Percent 8 5 9" xfId="31681"/>
    <cellStyle name="Percent 8 5 9 2" xfId="31682"/>
    <cellStyle name="Percent 8 5 9 3" xfId="31683"/>
    <cellStyle name="Percent 8 6" xfId="31684"/>
    <cellStyle name="Percent 8 6 10" xfId="31685"/>
    <cellStyle name="Percent 8 6 10 2" xfId="31686"/>
    <cellStyle name="Percent 8 6 10 3" xfId="31687"/>
    <cellStyle name="Percent 8 6 11" xfId="31688"/>
    <cellStyle name="Percent 8 6 11 2" xfId="31689"/>
    <cellStyle name="Percent 8 6 11 3" xfId="31690"/>
    <cellStyle name="Percent 8 6 12" xfId="31691"/>
    <cellStyle name="Percent 8 6 2" xfId="31692"/>
    <cellStyle name="Percent 8 6 2 2" xfId="31693"/>
    <cellStyle name="Percent 8 6 2 2 2" xfId="31694"/>
    <cellStyle name="Percent 8 6 2 2 2 2" xfId="31695"/>
    <cellStyle name="Percent 8 6 2 2 2 3" xfId="31696"/>
    <cellStyle name="Percent 8 6 2 2 3" xfId="31697"/>
    <cellStyle name="Percent 8 6 2 2 4" xfId="31698"/>
    <cellStyle name="Percent 8 6 2 3" xfId="31699"/>
    <cellStyle name="Percent 8 6 2 3 2" xfId="31700"/>
    <cellStyle name="Percent 8 6 2 3 2 2" xfId="31701"/>
    <cellStyle name="Percent 8 6 2 3 2 3" xfId="31702"/>
    <cellStyle name="Percent 8 6 2 3 3" xfId="31703"/>
    <cellStyle name="Percent 8 6 2 3 4" xfId="31704"/>
    <cellStyle name="Percent 8 6 2 4" xfId="31705"/>
    <cellStyle name="Percent 8 6 2 4 2" xfId="31706"/>
    <cellStyle name="Percent 8 6 2 4 3" xfId="31707"/>
    <cellStyle name="Percent 8 6 2 5" xfId="31708"/>
    <cellStyle name="Percent 8 6 2 6" xfId="31709"/>
    <cellStyle name="Percent 8 6 3" xfId="31710"/>
    <cellStyle name="Percent 8 6 3 2" xfId="31711"/>
    <cellStyle name="Percent 8 6 3 2 2" xfId="31712"/>
    <cellStyle name="Percent 8 6 3 2 2 2" xfId="31713"/>
    <cellStyle name="Percent 8 6 3 2 2 3" xfId="31714"/>
    <cellStyle name="Percent 8 6 3 2 3" xfId="31715"/>
    <cellStyle name="Percent 8 6 3 2 4" xfId="31716"/>
    <cellStyle name="Percent 8 6 3 3" xfId="31717"/>
    <cellStyle name="Percent 8 6 3 3 2" xfId="31718"/>
    <cellStyle name="Percent 8 6 3 3 2 2" xfId="31719"/>
    <cellStyle name="Percent 8 6 3 3 2 3" xfId="31720"/>
    <cellStyle name="Percent 8 6 3 3 3" xfId="31721"/>
    <cellStyle name="Percent 8 6 3 3 4" xfId="31722"/>
    <cellStyle name="Percent 8 6 3 4" xfId="31723"/>
    <cellStyle name="Percent 8 6 3 4 2" xfId="31724"/>
    <cellStyle name="Percent 8 6 3 4 3" xfId="31725"/>
    <cellStyle name="Percent 8 6 3 5" xfId="31726"/>
    <cellStyle name="Percent 8 6 3 6" xfId="31727"/>
    <cellStyle name="Percent 8 6 4" xfId="31728"/>
    <cellStyle name="Percent 8 6 4 2" xfId="31729"/>
    <cellStyle name="Percent 8 6 4 2 2" xfId="31730"/>
    <cellStyle name="Percent 8 6 4 2 2 2" xfId="31731"/>
    <cellStyle name="Percent 8 6 4 2 2 3" xfId="31732"/>
    <cellStyle name="Percent 8 6 4 2 3" xfId="31733"/>
    <cellStyle name="Percent 8 6 4 2 4" xfId="31734"/>
    <cellStyle name="Percent 8 6 4 3" xfId="31735"/>
    <cellStyle name="Percent 8 6 4 3 2" xfId="31736"/>
    <cellStyle name="Percent 8 6 4 3 2 2" xfId="31737"/>
    <cellStyle name="Percent 8 6 4 3 2 3" xfId="31738"/>
    <cellStyle name="Percent 8 6 4 3 3" xfId="31739"/>
    <cellStyle name="Percent 8 6 4 3 4" xfId="31740"/>
    <cellStyle name="Percent 8 6 4 4" xfId="31741"/>
    <cellStyle name="Percent 8 6 4 4 2" xfId="31742"/>
    <cellStyle name="Percent 8 6 4 4 2 2" xfId="31743"/>
    <cellStyle name="Percent 8 6 4 4 2 3" xfId="31744"/>
    <cellStyle name="Percent 8 6 4 4 3" xfId="31745"/>
    <cellStyle name="Percent 8 6 4 4 4" xfId="31746"/>
    <cellStyle name="Percent 8 6 4 5" xfId="31747"/>
    <cellStyle name="Percent 8 6 4 5 2" xfId="31748"/>
    <cellStyle name="Percent 8 6 4 5 3" xfId="31749"/>
    <cellStyle name="Percent 8 6 4 6" xfId="31750"/>
    <cellStyle name="Percent 8 6 4 7" xfId="31751"/>
    <cellStyle name="Percent 8 6 5" xfId="31752"/>
    <cellStyle name="Percent 8 6 5 2" xfId="31753"/>
    <cellStyle name="Percent 8 6 5 2 2" xfId="31754"/>
    <cellStyle name="Percent 8 6 5 2 2 2" xfId="31755"/>
    <cellStyle name="Percent 8 6 5 2 2 3" xfId="31756"/>
    <cellStyle name="Percent 8 6 5 2 3" xfId="31757"/>
    <cellStyle name="Percent 8 6 5 2 4" xfId="31758"/>
    <cellStyle name="Percent 8 6 5 3" xfId="31759"/>
    <cellStyle name="Percent 8 6 5 3 2" xfId="31760"/>
    <cellStyle name="Percent 8 6 5 3 2 2" xfId="31761"/>
    <cellStyle name="Percent 8 6 5 3 2 3" xfId="31762"/>
    <cellStyle name="Percent 8 6 5 3 3" xfId="31763"/>
    <cellStyle name="Percent 8 6 5 3 4" xfId="31764"/>
    <cellStyle name="Percent 8 6 5 4" xfId="31765"/>
    <cellStyle name="Percent 8 6 5 4 2" xfId="31766"/>
    <cellStyle name="Percent 8 6 5 4 3" xfId="31767"/>
    <cellStyle name="Percent 8 6 5 5" xfId="31768"/>
    <cellStyle name="Percent 8 6 5 6" xfId="31769"/>
    <cellStyle name="Percent 8 6 6" xfId="31770"/>
    <cellStyle name="Percent 8 6 6 2" xfId="31771"/>
    <cellStyle name="Percent 8 6 6 2 2" xfId="31772"/>
    <cellStyle name="Percent 8 6 6 2 3" xfId="31773"/>
    <cellStyle name="Percent 8 6 6 3" xfId="31774"/>
    <cellStyle name="Percent 8 6 6 4" xfId="31775"/>
    <cellStyle name="Percent 8 6 7" xfId="31776"/>
    <cellStyle name="Percent 8 6 7 2" xfId="31777"/>
    <cellStyle name="Percent 8 6 7 2 2" xfId="31778"/>
    <cellStyle name="Percent 8 6 7 2 3" xfId="31779"/>
    <cellStyle name="Percent 8 6 7 3" xfId="31780"/>
    <cellStyle name="Percent 8 6 7 4" xfId="31781"/>
    <cellStyle name="Percent 8 6 8" xfId="31782"/>
    <cellStyle name="Percent 8 6 8 2" xfId="31783"/>
    <cellStyle name="Percent 8 6 8 2 2" xfId="31784"/>
    <cellStyle name="Percent 8 6 8 2 3" xfId="31785"/>
    <cellStyle name="Percent 8 6 8 3" xfId="31786"/>
    <cellStyle name="Percent 8 6 8 4" xfId="31787"/>
    <cellStyle name="Percent 8 6 9" xfId="31788"/>
    <cellStyle name="Percent 8 6 9 2" xfId="31789"/>
    <cellStyle name="Percent 8 6 9 3" xfId="31790"/>
    <cellStyle name="Percent 8 7" xfId="31791"/>
    <cellStyle name="Percent 8 7 10" xfId="31792"/>
    <cellStyle name="Percent 8 7 10 2" xfId="31793"/>
    <cellStyle name="Percent 8 7 10 3" xfId="31794"/>
    <cellStyle name="Percent 8 7 11" xfId="31795"/>
    <cellStyle name="Percent 8 7 11 2" xfId="31796"/>
    <cellStyle name="Percent 8 7 11 3" xfId="31797"/>
    <cellStyle name="Percent 8 7 12" xfId="31798"/>
    <cellStyle name="Percent 8 7 2" xfId="31799"/>
    <cellStyle name="Percent 8 7 2 2" xfId="31800"/>
    <cellStyle name="Percent 8 7 2 2 2" xfId="31801"/>
    <cellStyle name="Percent 8 7 2 2 2 2" xfId="31802"/>
    <cellStyle name="Percent 8 7 2 2 2 3" xfId="31803"/>
    <cellStyle name="Percent 8 7 2 2 3" xfId="31804"/>
    <cellStyle name="Percent 8 7 2 2 4" xfId="31805"/>
    <cellStyle name="Percent 8 7 2 3" xfId="31806"/>
    <cellStyle name="Percent 8 7 2 3 2" xfId="31807"/>
    <cellStyle name="Percent 8 7 2 3 2 2" xfId="31808"/>
    <cellStyle name="Percent 8 7 2 3 2 3" xfId="31809"/>
    <cellStyle name="Percent 8 7 2 3 3" xfId="31810"/>
    <cellStyle name="Percent 8 7 2 3 4" xfId="31811"/>
    <cellStyle name="Percent 8 7 2 4" xfId="31812"/>
    <cellStyle name="Percent 8 7 2 4 2" xfId="31813"/>
    <cellStyle name="Percent 8 7 2 4 3" xfId="31814"/>
    <cellStyle name="Percent 8 7 2 5" xfId="31815"/>
    <cellStyle name="Percent 8 7 2 6" xfId="31816"/>
    <cellStyle name="Percent 8 7 3" xfId="31817"/>
    <cellStyle name="Percent 8 7 3 2" xfId="31818"/>
    <cellStyle name="Percent 8 7 3 2 2" xfId="31819"/>
    <cellStyle name="Percent 8 7 3 2 2 2" xfId="31820"/>
    <cellStyle name="Percent 8 7 3 2 2 3" xfId="31821"/>
    <cellStyle name="Percent 8 7 3 2 3" xfId="31822"/>
    <cellStyle name="Percent 8 7 3 2 4" xfId="31823"/>
    <cellStyle name="Percent 8 7 3 3" xfId="31824"/>
    <cellStyle name="Percent 8 7 3 3 2" xfId="31825"/>
    <cellStyle name="Percent 8 7 3 3 2 2" xfId="31826"/>
    <cellStyle name="Percent 8 7 3 3 2 3" xfId="31827"/>
    <cellStyle name="Percent 8 7 3 3 3" xfId="31828"/>
    <cellStyle name="Percent 8 7 3 3 4" xfId="31829"/>
    <cellStyle name="Percent 8 7 3 4" xfId="31830"/>
    <cellStyle name="Percent 8 7 3 4 2" xfId="31831"/>
    <cellStyle name="Percent 8 7 3 4 3" xfId="31832"/>
    <cellStyle name="Percent 8 7 3 5" xfId="31833"/>
    <cellStyle name="Percent 8 7 3 6" xfId="31834"/>
    <cellStyle name="Percent 8 7 4" xfId="31835"/>
    <cellStyle name="Percent 8 7 4 2" xfId="31836"/>
    <cellStyle name="Percent 8 7 4 2 2" xfId="31837"/>
    <cellStyle name="Percent 8 7 4 2 2 2" xfId="31838"/>
    <cellStyle name="Percent 8 7 4 2 2 3" xfId="31839"/>
    <cellStyle name="Percent 8 7 4 2 3" xfId="31840"/>
    <cellStyle name="Percent 8 7 4 2 4" xfId="31841"/>
    <cellStyle name="Percent 8 7 4 3" xfId="31842"/>
    <cellStyle name="Percent 8 7 4 3 2" xfId="31843"/>
    <cellStyle name="Percent 8 7 4 3 2 2" xfId="31844"/>
    <cellStyle name="Percent 8 7 4 3 2 3" xfId="31845"/>
    <cellStyle name="Percent 8 7 4 3 3" xfId="31846"/>
    <cellStyle name="Percent 8 7 4 3 4" xfId="31847"/>
    <cellStyle name="Percent 8 7 4 4" xfId="31848"/>
    <cellStyle name="Percent 8 7 4 4 2" xfId="31849"/>
    <cellStyle name="Percent 8 7 4 4 2 2" xfId="31850"/>
    <cellStyle name="Percent 8 7 4 4 2 3" xfId="31851"/>
    <cellStyle name="Percent 8 7 4 4 3" xfId="31852"/>
    <cellStyle name="Percent 8 7 4 4 4" xfId="31853"/>
    <cellStyle name="Percent 8 7 4 5" xfId="31854"/>
    <cellStyle name="Percent 8 7 4 5 2" xfId="31855"/>
    <cellStyle name="Percent 8 7 4 5 3" xfId="31856"/>
    <cellStyle name="Percent 8 7 4 6" xfId="31857"/>
    <cellStyle name="Percent 8 7 4 7" xfId="31858"/>
    <cellStyle name="Percent 8 7 5" xfId="31859"/>
    <cellStyle name="Percent 8 7 5 2" xfId="31860"/>
    <cellStyle name="Percent 8 7 5 2 2" xfId="31861"/>
    <cellStyle name="Percent 8 7 5 2 2 2" xfId="31862"/>
    <cellStyle name="Percent 8 7 5 2 2 3" xfId="31863"/>
    <cellStyle name="Percent 8 7 5 2 3" xfId="31864"/>
    <cellStyle name="Percent 8 7 5 2 4" xfId="31865"/>
    <cellStyle name="Percent 8 7 5 3" xfId="31866"/>
    <cellStyle name="Percent 8 7 5 3 2" xfId="31867"/>
    <cellStyle name="Percent 8 7 5 3 2 2" xfId="31868"/>
    <cellStyle name="Percent 8 7 5 3 2 3" xfId="31869"/>
    <cellStyle name="Percent 8 7 5 3 3" xfId="31870"/>
    <cellStyle name="Percent 8 7 5 3 4" xfId="31871"/>
    <cellStyle name="Percent 8 7 5 4" xfId="31872"/>
    <cellStyle name="Percent 8 7 5 4 2" xfId="31873"/>
    <cellStyle name="Percent 8 7 5 4 3" xfId="31874"/>
    <cellStyle name="Percent 8 7 5 5" xfId="31875"/>
    <cellStyle name="Percent 8 7 5 6" xfId="31876"/>
    <cellStyle name="Percent 8 7 6" xfId="31877"/>
    <cellStyle name="Percent 8 7 6 2" xfId="31878"/>
    <cellStyle name="Percent 8 7 6 2 2" xfId="31879"/>
    <cellStyle name="Percent 8 7 6 2 3" xfId="31880"/>
    <cellStyle name="Percent 8 7 6 3" xfId="31881"/>
    <cellStyle name="Percent 8 7 6 4" xfId="31882"/>
    <cellStyle name="Percent 8 7 7" xfId="31883"/>
    <cellStyle name="Percent 8 7 7 2" xfId="31884"/>
    <cellStyle name="Percent 8 7 7 2 2" xfId="31885"/>
    <cellStyle name="Percent 8 7 7 2 3" xfId="31886"/>
    <cellStyle name="Percent 8 7 7 3" xfId="31887"/>
    <cellStyle name="Percent 8 7 7 4" xfId="31888"/>
    <cellStyle name="Percent 8 7 8" xfId="31889"/>
    <cellStyle name="Percent 8 7 8 2" xfId="31890"/>
    <cellStyle name="Percent 8 7 8 2 2" xfId="31891"/>
    <cellStyle name="Percent 8 7 8 2 3" xfId="31892"/>
    <cellStyle name="Percent 8 7 8 3" xfId="31893"/>
    <cellStyle name="Percent 8 7 8 4" xfId="31894"/>
    <cellStyle name="Percent 8 7 9" xfId="31895"/>
    <cellStyle name="Percent 8 7 9 2" xfId="31896"/>
    <cellStyle name="Percent 8 7 9 3" xfId="31897"/>
    <cellStyle name="Percent 8 8" xfId="31898"/>
    <cellStyle name="Percent 8 8 10" xfId="31899"/>
    <cellStyle name="Percent 8 8 10 2" xfId="31900"/>
    <cellStyle name="Percent 8 8 10 3" xfId="31901"/>
    <cellStyle name="Percent 8 8 11" xfId="31902"/>
    <cellStyle name="Percent 8 8 11 2" xfId="31903"/>
    <cellStyle name="Percent 8 8 11 3" xfId="31904"/>
    <cellStyle name="Percent 8 8 12" xfId="31905"/>
    <cellStyle name="Percent 8 8 2" xfId="31906"/>
    <cellStyle name="Percent 8 8 2 2" xfId="31907"/>
    <cellStyle name="Percent 8 8 2 2 2" xfId="31908"/>
    <cellStyle name="Percent 8 8 2 2 2 2" xfId="31909"/>
    <cellStyle name="Percent 8 8 2 2 2 3" xfId="31910"/>
    <cellStyle name="Percent 8 8 2 2 3" xfId="31911"/>
    <cellStyle name="Percent 8 8 2 2 4" xfId="31912"/>
    <cellStyle name="Percent 8 8 2 3" xfId="31913"/>
    <cellStyle name="Percent 8 8 2 3 2" xfId="31914"/>
    <cellStyle name="Percent 8 8 2 3 2 2" xfId="31915"/>
    <cellStyle name="Percent 8 8 2 3 2 3" xfId="31916"/>
    <cellStyle name="Percent 8 8 2 3 3" xfId="31917"/>
    <cellStyle name="Percent 8 8 2 3 4" xfId="31918"/>
    <cellStyle name="Percent 8 8 2 4" xfId="31919"/>
    <cellStyle name="Percent 8 8 2 4 2" xfId="31920"/>
    <cellStyle name="Percent 8 8 2 4 3" xfId="31921"/>
    <cellStyle name="Percent 8 8 2 5" xfId="31922"/>
    <cellStyle name="Percent 8 8 2 6" xfId="31923"/>
    <cellStyle name="Percent 8 8 3" xfId="31924"/>
    <cellStyle name="Percent 8 8 3 2" xfId="31925"/>
    <cellStyle name="Percent 8 8 3 2 2" xfId="31926"/>
    <cellStyle name="Percent 8 8 3 2 2 2" xfId="31927"/>
    <cellStyle name="Percent 8 8 3 2 2 3" xfId="31928"/>
    <cellStyle name="Percent 8 8 3 2 3" xfId="31929"/>
    <cellStyle name="Percent 8 8 3 2 4" xfId="31930"/>
    <cellStyle name="Percent 8 8 3 3" xfId="31931"/>
    <cellStyle name="Percent 8 8 3 3 2" xfId="31932"/>
    <cellStyle name="Percent 8 8 3 3 2 2" xfId="31933"/>
    <cellStyle name="Percent 8 8 3 3 2 3" xfId="31934"/>
    <cellStyle name="Percent 8 8 3 3 3" xfId="31935"/>
    <cellStyle name="Percent 8 8 3 3 4" xfId="31936"/>
    <cellStyle name="Percent 8 8 3 4" xfId="31937"/>
    <cellStyle name="Percent 8 8 3 4 2" xfId="31938"/>
    <cellStyle name="Percent 8 8 3 4 3" xfId="31939"/>
    <cellStyle name="Percent 8 8 3 5" xfId="31940"/>
    <cellStyle name="Percent 8 8 3 6" xfId="31941"/>
    <cellStyle name="Percent 8 8 4" xfId="31942"/>
    <cellStyle name="Percent 8 8 4 2" xfId="31943"/>
    <cellStyle name="Percent 8 8 4 2 2" xfId="31944"/>
    <cellStyle name="Percent 8 8 4 2 2 2" xfId="31945"/>
    <cellStyle name="Percent 8 8 4 2 2 3" xfId="31946"/>
    <cellStyle name="Percent 8 8 4 2 3" xfId="31947"/>
    <cellStyle name="Percent 8 8 4 2 4" xfId="31948"/>
    <cellStyle name="Percent 8 8 4 3" xfId="31949"/>
    <cellStyle name="Percent 8 8 4 3 2" xfId="31950"/>
    <cellStyle name="Percent 8 8 4 3 2 2" xfId="31951"/>
    <cellStyle name="Percent 8 8 4 3 2 3" xfId="31952"/>
    <cellStyle name="Percent 8 8 4 3 3" xfId="31953"/>
    <cellStyle name="Percent 8 8 4 3 4" xfId="31954"/>
    <cellStyle name="Percent 8 8 4 4" xfId="31955"/>
    <cellStyle name="Percent 8 8 4 4 2" xfId="31956"/>
    <cellStyle name="Percent 8 8 4 4 2 2" xfId="31957"/>
    <cellStyle name="Percent 8 8 4 4 2 3" xfId="31958"/>
    <cellStyle name="Percent 8 8 4 4 3" xfId="31959"/>
    <cellStyle name="Percent 8 8 4 4 4" xfId="31960"/>
    <cellStyle name="Percent 8 8 4 5" xfId="31961"/>
    <cellStyle name="Percent 8 8 4 5 2" xfId="31962"/>
    <cellStyle name="Percent 8 8 4 5 3" xfId="31963"/>
    <cellStyle name="Percent 8 8 4 6" xfId="31964"/>
    <cellStyle name="Percent 8 8 4 7" xfId="31965"/>
    <cellStyle name="Percent 8 8 5" xfId="31966"/>
    <cellStyle name="Percent 8 8 5 2" xfId="31967"/>
    <cellStyle name="Percent 8 8 5 2 2" xfId="31968"/>
    <cellStyle name="Percent 8 8 5 2 2 2" xfId="31969"/>
    <cellStyle name="Percent 8 8 5 2 2 3" xfId="31970"/>
    <cellStyle name="Percent 8 8 5 2 3" xfId="31971"/>
    <cellStyle name="Percent 8 8 5 2 4" xfId="31972"/>
    <cellStyle name="Percent 8 8 5 3" xfId="31973"/>
    <cellStyle name="Percent 8 8 5 3 2" xfId="31974"/>
    <cellStyle name="Percent 8 8 5 3 2 2" xfId="31975"/>
    <cellStyle name="Percent 8 8 5 3 2 3" xfId="31976"/>
    <cellStyle name="Percent 8 8 5 3 3" xfId="31977"/>
    <cellStyle name="Percent 8 8 5 3 4" xfId="31978"/>
    <cellStyle name="Percent 8 8 5 4" xfId="31979"/>
    <cellStyle name="Percent 8 8 5 4 2" xfId="31980"/>
    <cellStyle name="Percent 8 8 5 4 3" xfId="31981"/>
    <cellStyle name="Percent 8 8 5 5" xfId="31982"/>
    <cellStyle name="Percent 8 8 5 6" xfId="31983"/>
    <cellStyle name="Percent 8 8 6" xfId="31984"/>
    <cellStyle name="Percent 8 8 6 2" xfId="31985"/>
    <cellStyle name="Percent 8 8 6 2 2" xfId="31986"/>
    <cellStyle name="Percent 8 8 6 2 3" xfId="31987"/>
    <cellStyle name="Percent 8 8 6 3" xfId="31988"/>
    <cellStyle name="Percent 8 8 6 4" xfId="31989"/>
    <cellStyle name="Percent 8 8 7" xfId="31990"/>
    <cellStyle name="Percent 8 8 7 2" xfId="31991"/>
    <cellStyle name="Percent 8 8 7 2 2" xfId="31992"/>
    <cellStyle name="Percent 8 8 7 2 3" xfId="31993"/>
    <cellStyle name="Percent 8 8 7 3" xfId="31994"/>
    <cellStyle name="Percent 8 8 7 4" xfId="31995"/>
    <cellStyle name="Percent 8 8 8" xfId="31996"/>
    <cellStyle name="Percent 8 8 8 2" xfId="31997"/>
    <cellStyle name="Percent 8 8 8 2 2" xfId="31998"/>
    <cellStyle name="Percent 8 8 8 2 3" xfId="31999"/>
    <cellStyle name="Percent 8 8 8 3" xfId="32000"/>
    <cellStyle name="Percent 8 8 8 4" xfId="32001"/>
    <cellStyle name="Percent 8 8 9" xfId="32002"/>
    <cellStyle name="Percent 8 8 9 2" xfId="32003"/>
    <cellStyle name="Percent 8 8 9 3" xfId="32004"/>
    <cellStyle name="Percent 8 9" xfId="32005"/>
    <cellStyle name="Percent 8 9 2" xfId="32006"/>
    <cellStyle name="Percent 8 9 2 2" xfId="32007"/>
    <cellStyle name="Percent 8 9 2 2 2" xfId="32008"/>
    <cellStyle name="Percent 8 9 2 2 3" xfId="32009"/>
    <cellStyle name="Percent 8 9 2 3" xfId="32010"/>
    <cellStyle name="Percent 8 9 2 4" xfId="32011"/>
    <cellStyle name="Percent 8 9 3" xfId="32012"/>
    <cellStyle name="Percent 8 9 3 2" xfId="32013"/>
    <cellStyle name="Percent 8 9 3 2 2" xfId="32014"/>
    <cellStyle name="Percent 8 9 3 2 3" xfId="32015"/>
    <cellStyle name="Percent 8 9 3 3" xfId="32016"/>
    <cellStyle name="Percent 8 9 3 4" xfId="32017"/>
    <cellStyle name="Percent 8 9 4" xfId="32018"/>
    <cellStyle name="Percent 8 9 4 2" xfId="32019"/>
    <cellStyle name="Percent 8 9 4 3" xfId="32020"/>
    <cellStyle name="Percent 8 9 5" xfId="32021"/>
    <cellStyle name="Percent 8 9 6" xfId="32022"/>
    <cellStyle name="Percent 9" xfId="32023"/>
    <cellStyle name="Percent 9 10" xfId="32024"/>
    <cellStyle name="Percent 9 10 10" xfId="32025"/>
    <cellStyle name="Percent 9 10 10 2" xfId="32026"/>
    <cellStyle name="Percent 9 10 10 3" xfId="32027"/>
    <cellStyle name="Percent 9 10 11" xfId="32028"/>
    <cellStyle name="Percent 9 10 11 2" xfId="32029"/>
    <cellStyle name="Percent 9 10 11 3" xfId="32030"/>
    <cellStyle name="Percent 9 10 12" xfId="32031"/>
    <cellStyle name="Percent 9 10 12 2" xfId="32032"/>
    <cellStyle name="Percent 9 10 12 3" xfId="32033"/>
    <cellStyle name="Percent 9 10 13" xfId="32034"/>
    <cellStyle name="Percent 9 10 2" xfId="32035"/>
    <cellStyle name="Percent 9 10 2 2" xfId="32036"/>
    <cellStyle name="Percent 9 10 2 2 2" xfId="32037"/>
    <cellStyle name="Percent 9 10 2 2 2 2" xfId="32038"/>
    <cellStyle name="Percent 9 10 2 2 2 3" xfId="32039"/>
    <cellStyle name="Percent 9 10 2 2 3" xfId="32040"/>
    <cellStyle name="Percent 9 10 2 2 4" xfId="32041"/>
    <cellStyle name="Percent 9 10 2 3" xfId="32042"/>
    <cellStyle name="Percent 9 10 2 3 2" xfId="32043"/>
    <cellStyle name="Percent 9 10 2 3 2 2" xfId="32044"/>
    <cellStyle name="Percent 9 10 2 3 2 3" xfId="32045"/>
    <cellStyle name="Percent 9 10 2 3 3" xfId="32046"/>
    <cellStyle name="Percent 9 10 2 3 4" xfId="32047"/>
    <cellStyle name="Percent 9 10 2 4" xfId="32048"/>
    <cellStyle name="Percent 9 10 2 4 2" xfId="32049"/>
    <cellStyle name="Percent 9 10 2 4 3" xfId="32050"/>
    <cellStyle name="Percent 9 10 2 5" xfId="32051"/>
    <cellStyle name="Percent 9 10 2 5 2" xfId="32052"/>
    <cellStyle name="Percent 9 10 2 5 3" xfId="32053"/>
    <cellStyle name="Percent 9 10 2 6" xfId="32054"/>
    <cellStyle name="Percent 9 10 2 7" xfId="32055"/>
    <cellStyle name="Percent 9 10 3" xfId="32056"/>
    <cellStyle name="Percent 9 10 3 2" xfId="32057"/>
    <cellStyle name="Percent 9 10 3 2 2" xfId="32058"/>
    <cellStyle name="Percent 9 10 3 2 2 2" xfId="32059"/>
    <cellStyle name="Percent 9 10 3 2 2 3" xfId="32060"/>
    <cellStyle name="Percent 9 10 3 2 3" xfId="32061"/>
    <cellStyle name="Percent 9 10 3 2 4" xfId="32062"/>
    <cellStyle name="Percent 9 10 3 3" xfId="32063"/>
    <cellStyle name="Percent 9 10 3 3 2" xfId="32064"/>
    <cellStyle name="Percent 9 10 3 3 2 2" xfId="32065"/>
    <cellStyle name="Percent 9 10 3 3 2 3" xfId="32066"/>
    <cellStyle name="Percent 9 10 3 3 3" xfId="32067"/>
    <cellStyle name="Percent 9 10 3 3 4" xfId="32068"/>
    <cellStyle name="Percent 9 10 3 4" xfId="32069"/>
    <cellStyle name="Percent 9 10 3 4 2" xfId="32070"/>
    <cellStyle name="Percent 9 10 3 4 3" xfId="32071"/>
    <cellStyle name="Percent 9 10 3 5" xfId="32072"/>
    <cellStyle name="Percent 9 10 3 6" xfId="32073"/>
    <cellStyle name="Percent 9 10 4" xfId="32074"/>
    <cellStyle name="Percent 9 10 4 2" xfId="32075"/>
    <cellStyle name="Percent 9 10 4 2 2" xfId="32076"/>
    <cellStyle name="Percent 9 10 4 2 2 2" xfId="32077"/>
    <cellStyle name="Percent 9 10 4 2 2 3" xfId="32078"/>
    <cellStyle name="Percent 9 10 4 2 3" xfId="32079"/>
    <cellStyle name="Percent 9 10 4 2 4" xfId="32080"/>
    <cellStyle name="Percent 9 10 4 3" xfId="32081"/>
    <cellStyle name="Percent 9 10 4 3 2" xfId="32082"/>
    <cellStyle name="Percent 9 10 4 3 2 2" xfId="32083"/>
    <cellStyle name="Percent 9 10 4 3 2 3" xfId="32084"/>
    <cellStyle name="Percent 9 10 4 3 3" xfId="32085"/>
    <cellStyle name="Percent 9 10 4 3 4" xfId="32086"/>
    <cellStyle name="Percent 9 10 4 4" xfId="32087"/>
    <cellStyle name="Percent 9 10 4 4 2" xfId="32088"/>
    <cellStyle name="Percent 9 10 4 4 3" xfId="32089"/>
    <cellStyle name="Percent 9 10 4 5" xfId="32090"/>
    <cellStyle name="Percent 9 10 4 6" xfId="32091"/>
    <cellStyle name="Percent 9 10 5" xfId="32092"/>
    <cellStyle name="Percent 9 10 5 2" xfId="32093"/>
    <cellStyle name="Percent 9 10 5 2 2" xfId="32094"/>
    <cellStyle name="Percent 9 10 5 2 2 2" xfId="32095"/>
    <cellStyle name="Percent 9 10 5 2 2 3" xfId="32096"/>
    <cellStyle name="Percent 9 10 5 2 3" xfId="32097"/>
    <cellStyle name="Percent 9 10 5 2 4" xfId="32098"/>
    <cellStyle name="Percent 9 10 5 3" xfId="32099"/>
    <cellStyle name="Percent 9 10 5 3 2" xfId="32100"/>
    <cellStyle name="Percent 9 10 5 3 2 2" xfId="32101"/>
    <cellStyle name="Percent 9 10 5 3 2 3" xfId="32102"/>
    <cellStyle name="Percent 9 10 5 3 3" xfId="32103"/>
    <cellStyle name="Percent 9 10 5 3 4" xfId="32104"/>
    <cellStyle name="Percent 9 10 5 4" xfId="32105"/>
    <cellStyle name="Percent 9 10 5 4 2" xfId="32106"/>
    <cellStyle name="Percent 9 10 5 4 2 2" xfId="32107"/>
    <cellStyle name="Percent 9 10 5 4 2 3" xfId="32108"/>
    <cellStyle name="Percent 9 10 5 4 3" xfId="32109"/>
    <cellStyle name="Percent 9 10 5 4 4" xfId="32110"/>
    <cellStyle name="Percent 9 10 5 5" xfId="32111"/>
    <cellStyle name="Percent 9 10 5 5 2" xfId="32112"/>
    <cellStyle name="Percent 9 10 5 5 3" xfId="32113"/>
    <cellStyle name="Percent 9 10 5 6" xfId="32114"/>
    <cellStyle name="Percent 9 10 5 7" xfId="32115"/>
    <cellStyle name="Percent 9 10 6" xfId="32116"/>
    <cellStyle name="Percent 9 10 6 2" xfId="32117"/>
    <cellStyle name="Percent 9 10 6 2 2" xfId="32118"/>
    <cellStyle name="Percent 9 10 6 2 2 2" xfId="32119"/>
    <cellStyle name="Percent 9 10 6 2 2 3" xfId="32120"/>
    <cellStyle name="Percent 9 10 6 2 3" xfId="32121"/>
    <cellStyle name="Percent 9 10 6 2 4" xfId="32122"/>
    <cellStyle name="Percent 9 10 6 3" xfId="32123"/>
    <cellStyle name="Percent 9 10 6 3 2" xfId="32124"/>
    <cellStyle name="Percent 9 10 6 3 2 2" xfId="32125"/>
    <cellStyle name="Percent 9 10 6 3 2 3" xfId="32126"/>
    <cellStyle name="Percent 9 10 6 3 3" xfId="32127"/>
    <cellStyle name="Percent 9 10 6 3 4" xfId="32128"/>
    <cellStyle name="Percent 9 10 6 4" xfId="32129"/>
    <cellStyle name="Percent 9 10 6 4 2" xfId="32130"/>
    <cellStyle name="Percent 9 10 6 4 3" xfId="32131"/>
    <cellStyle name="Percent 9 10 6 5" xfId="32132"/>
    <cellStyle name="Percent 9 10 6 6" xfId="32133"/>
    <cellStyle name="Percent 9 10 7" xfId="32134"/>
    <cellStyle name="Percent 9 10 7 2" xfId="32135"/>
    <cellStyle name="Percent 9 10 7 2 2" xfId="32136"/>
    <cellStyle name="Percent 9 10 7 2 3" xfId="32137"/>
    <cellStyle name="Percent 9 10 7 3" xfId="32138"/>
    <cellStyle name="Percent 9 10 7 4" xfId="32139"/>
    <cellStyle name="Percent 9 10 8" xfId="32140"/>
    <cellStyle name="Percent 9 10 8 2" xfId="32141"/>
    <cellStyle name="Percent 9 10 8 2 2" xfId="32142"/>
    <cellStyle name="Percent 9 10 8 2 3" xfId="32143"/>
    <cellStyle name="Percent 9 10 8 3" xfId="32144"/>
    <cellStyle name="Percent 9 10 8 4" xfId="32145"/>
    <cellStyle name="Percent 9 10 9" xfId="32146"/>
    <cellStyle name="Percent 9 10 9 2" xfId="32147"/>
    <cellStyle name="Percent 9 10 9 2 2" xfId="32148"/>
    <cellStyle name="Percent 9 10 9 2 3" xfId="32149"/>
    <cellStyle name="Percent 9 10 9 3" xfId="32150"/>
    <cellStyle name="Percent 9 10 9 4" xfId="32151"/>
    <cellStyle name="Percent 9 11" xfId="32152"/>
    <cellStyle name="Percent 9 11 10" xfId="32153"/>
    <cellStyle name="Percent 9 11 10 2" xfId="32154"/>
    <cellStyle name="Percent 9 11 10 3" xfId="32155"/>
    <cellStyle name="Percent 9 11 11" xfId="32156"/>
    <cellStyle name="Percent 9 11 11 2" xfId="32157"/>
    <cellStyle name="Percent 9 11 11 3" xfId="32158"/>
    <cellStyle name="Percent 9 11 12" xfId="32159"/>
    <cellStyle name="Percent 9 11 12 2" xfId="32160"/>
    <cellStyle name="Percent 9 11 12 3" xfId="32161"/>
    <cellStyle name="Percent 9 11 13" xfId="32162"/>
    <cellStyle name="Percent 9 11 2" xfId="32163"/>
    <cellStyle name="Percent 9 11 2 2" xfId="32164"/>
    <cellStyle name="Percent 9 11 2 2 2" xfId="32165"/>
    <cellStyle name="Percent 9 11 2 2 2 2" xfId="32166"/>
    <cellStyle name="Percent 9 11 2 2 2 3" xfId="32167"/>
    <cellStyle name="Percent 9 11 2 2 3" xfId="32168"/>
    <cellStyle name="Percent 9 11 2 2 4" xfId="32169"/>
    <cellStyle name="Percent 9 11 2 3" xfId="32170"/>
    <cellStyle name="Percent 9 11 2 3 2" xfId="32171"/>
    <cellStyle name="Percent 9 11 2 3 2 2" xfId="32172"/>
    <cellStyle name="Percent 9 11 2 3 2 3" xfId="32173"/>
    <cellStyle name="Percent 9 11 2 3 3" xfId="32174"/>
    <cellStyle name="Percent 9 11 2 3 4" xfId="32175"/>
    <cellStyle name="Percent 9 11 2 4" xfId="32176"/>
    <cellStyle name="Percent 9 11 2 4 2" xfId="32177"/>
    <cellStyle name="Percent 9 11 2 4 3" xfId="32178"/>
    <cellStyle name="Percent 9 11 2 5" xfId="32179"/>
    <cellStyle name="Percent 9 11 2 5 2" xfId="32180"/>
    <cellStyle name="Percent 9 11 2 5 3" xfId="32181"/>
    <cellStyle name="Percent 9 11 2 6" xfId="32182"/>
    <cellStyle name="Percent 9 11 2 7" xfId="32183"/>
    <cellStyle name="Percent 9 11 3" xfId="32184"/>
    <cellStyle name="Percent 9 11 3 2" xfId="32185"/>
    <cellStyle name="Percent 9 11 3 2 2" xfId="32186"/>
    <cellStyle name="Percent 9 11 3 2 2 2" xfId="32187"/>
    <cellStyle name="Percent 9 11 3 2 2 3" xfId="32188"/>
    <cellStyle name="Percent 9 11 3 2 3" xfId="32189"/>
    <cellStyle name="Percent 9 11 3 2 4" xfId="32190"/>
    <cellStyle name="Percent 9 11 3 3" xfId="32191"/>
    <cellStyle name="Percent 9 11 3 3 2" xfId="32192"/>
    <cellStyle name="Percent 9 11 3 3 2 2" xfId="32193"/>
    <cellStyle name="Percent 9 11 3 3 2 3" xfId="32194"/>
    <cellStyle name="Percent 9 11 3 3 3" xfId="32195"/>
    <cellStyle name="Percent 9 11 3 3 4" xfId="32196"/>
    <cellStyle name="Percent 9 11 3 4" xfId="32197"/>
    <cellStyle name="Percent 9 11 3 4 2" xfId="32198"/>
    <cellStyle name="Percent 9 11 3 4 3" xfId="32199"/>
    <cellStyle name="Percent 9 11 3 5" xfId="32200"/>
    <cellStyle name="Percent 9 11 3 6" xfId="32201"/>
    <cellStyle name="Percent 9 11 4" xfId="32202"/>
    <cellStyle name="Percent 9 11 4 2" xfId="32203"/>
    <cellStyle name="Percent 9 11 4 2 2" xfId="32204"/>
    <cellStyle name="Percent 9 11 4 2 2 2" xfId="32205"/>
    <cellStyle name="Percent 9 11 4 2 2 3" xfId="32206"/>
    <cellStyle name="Percent 9 11 4 2 3" xfId="32207"/>
    <cellStyle name="Percent 9 11 4 2 4" xfId="32208"/>
    <cellStyle name="Percent 9 11 4 3" xfId="32209"/>
    <cellStyle name="Percent 9 11 4 3 2" xfId="32210"/>
    <cellStyle name="Percent 9 11 4 3 2 2" xfId="32211"/>
    <cellStyle name="Percent 9 11 4 3 2 3" xfId="32212"/>
    <cellStyle name="Percent 9 11 4 3 3" xfId="32213"/>
    <cellStyle name="Percent 9 11 4 3 4" xfId="32214"/>
    <cellStyle name="Percent 9 11 4 4" xfId="32215"/>
    <cellStyle name="Percent 9 11 4 4 2" xfId="32216"/>
    <cellStyle name="Percent 9 11 4 4 3" xfId="32217"/>
    <cellStyle name="Percent 9 11 4 5" xfId="32218"/>
    <cellStyle name="Percent 9 11 4 6" xfId="32219"/>
    <cellStyle name="Percent 9 11 5" xfId="32220"/>
    <cellStyle name="Percent 9 11 5 2" xfId="32221"/>
    <cellStyle name="Percent 9 11 5 2 2" xfId="32222"/>
    <cellStyle name="Percent 9 11 5 2 2 2" xfId="32223"/>
    <cellStyle name="Percent 9 11 5 2 2 3" xfId="32224"/>
    <cellStyle name="Percent 9 11 5 2 3" xfId="32225"/>
    <cellStyle name="Percent 9 11 5 2 4" xfId="32226"/>
    <cellStyle name="Percent 9 11 5 3" xfId="32227"/>
    <cellStyle name="Percent 9 11 5 3 2" xfId="32228"/>
    <cellStyle name="Percent 9 11 5 3 2 2" xfId="32229"/>
    <cellStyle name="Percent 9 11 5 3 2 3" xfId="32230"/>
    <cellStyle name="Percent 9 11 5 3 3" xfId="32231"/>
    <cellStyle name="Percent 9 11 5 3 4" xfId="32232"/>
    <cellStyle name="Percent 9 11 5 4" xfId="32233"/>
    <cellStyle name="Percent 9 11 5 4 2" xfId="32234"/>
    <cellStyle name="Percent 9 11 5 4 2 2" xfId="32235"/>
    <cellStyle name="Percent 9 11 5 4 2 3" xfId="32236"/>
    <cellStyle name="Percent 9 11 5 4 3" xfId="32237"/>
    <cellStyle name="Percent 9 11 5 4 4" xfId="32238"/>
    <cellStyle name="Percent 9 11 5 5" xfId="32239"/>
    <cellStyle name="Percent 9 11 5 5 2" xfId="32240"/>
    <cellStyle name="Percent 9 11 5 5 3" xfId="32241"/>
    <cellStyle name="Percent 9 11 5 6" xfId="32242"/>
    <cellStyle name="Percent 9 11 5 7" xfId="32243"/>
    <cellStyle name="Percent 9 11 6" xfId="32244"/>
    <cellStyle name="Percent 9 11 6 2" xfId="32245"/>
    <cellStyle name="Percent 9 11 6 2 2" xfId="32246"/>
    <cellStyle name="Percent 9 11 6 2 2 2" xfId="32247"/>
    <cellStyle name="Percent 9 11 6 2 2 3" xfId="32248"/>
    <cellStyle name="Percent 9 11 6 2 3" xfId="32249"/>
    <cellStyle name="Percent 9 11 6 2 4" xfId="32250"/>
    <cellStyle name="Percent 9 11 6 3" xfId="32251"/>
    <cellStyle name="Percent 9 11 6 3 2" xfId="32252"/>
    <cellStyle name="Percent 9 11 6 3 2 2" xfId="32253"/>
    <cellStyle name="Percent 9 11 6 3 2 3" xfId="32254"/>
    <cellStyle name="Percent 9 11 6 3 3" xfId="32255"/>
    <cellStyle name="Percent 9 11 6 3 4" xfId="32256"/>
    <cellStyle name="Percent 9 11 6 4" xfId="32257"/>
    <cellStyle name="Percent 9 11 6 4 2" xfId="32258"/>
    <cellStyle name="Percent 9 11 6 4 3" xfId="32259"/>
    <cellStyle name="Percent 9 11 6 5" xfId="32260"/>
    <cellStyle name="Percent 9 11 6 6" xfId="32261"/>
    <cellStyle name="Percent 9 11 7" xfId="32262"/>
    <cellStyle name="Percent 9 11 7 2" xfId="32263"/>
    <cellStyle name="Percent 9 11 7 2 2" xfId="32264"/>
    <cellStyle name="Percent 9 11 7 2 3" xfId="32265"/>
    <cellStyle name="Percent 9 11 7 3" xfId="32266"/>
    <cellStyle name="Percent 9 11 7 4" xfId="32267"/>
    <cellStyle name="Percent 9 11 8" xfId="32268"/>
    <cellStyle name="Percent 9 11 8 2" xfId="32269"/>
    <cellStyle name="Percent 9 11 8 2 2" xfId="32270"/>
    <cellStyle name="Percent 9 11 8 2 3" xfId="32271"/>
    <cellStyle name="Percent 9 11 8 3" xfId="32272"/>
    <cellStyle name="Percent 9 11 8 4" xfId="32273"/>
    <cellStyle name="Percent 9 11 9" xfId="32274"/>
    <cellStyle name="Percent 9 11 9 2" xfId="32275"/>
    <cellStyle name="Percent 9 11 9 2 2" xfId="32276"/>
    <cellStyle name="Percent 9 11 9 2 3" xfId="32277"/>
    <cellStyle name="Percent 9 11 9 3" xfId="32278"/>
    <cellStyle name="Percent 9 11 9 4" xfId="32279"/>
    <cellStyle name="Percent 9 12" xfId="32280"/>
    <cellStyle name="Percent 9 12 10" xfId="32281"/>
    <cellStyle name="Percent 9 12 10 2" xfId="32282"/>
    <cellStyle name="Percent 9 12 10 3" xfId="32283"/>
    <cellStyle name="Percent 9 12 11" xfId="32284"/>
    <cellStyle name="Percent 9 12 11 2" xfId="32285"/>
    <cellStyle name="Percent 9 12 11 3" xfId="32286"/>
    <cellStyle name="Percent 9 12 12" xfId="32287"/>
    <cellStyle name="Percent 9 12 12 2" xfId="32288"/>
    <cellStyle name="Percent 9 12 12 3" xfId="32289"/>
    <cellStyle name="Percent 9 12 13" xfId="32290"/>
    <cellStyle name="Percent 9 12 2" xfId="32291"/>
    <cellStyle name="Percent 9 12 2 2" xfId="32292"/>
    <cellStyle name="Percent 9 12 2 2 2" xfId="32293"/>
    <cellStyle name="Percent 9 12 2 2 2 2" xfId="32294"/>
    <cellStyle name="Percent 9 12 2 2 2 3" xfId="32295"/>
    <cellStyle name="Percent 9 12 2 2 3" xfId="32296"/>
    <cellStyle name="Percent 9 12 2 2 4" xfId="32297"/>
    <cellStyle name="Percent 9 12 2 3" xfId="32298"/>
    <cellStyle name="Percent 9 12 2 3 2" xfId="32299"/>
    <cellStyle name="Percent 9 12 2 3 2 2" xfId="32300"/>
    <cellStyle name="Percent 9 12 2 3 2 3" xfId="32301"/>
    <cellStyle name="Percent 9 12 2 3 3" xfId="32302"/>
    <cellStyle name="Percent 9 12 2 3 4" xfId="32303"/>
    <cellStyle name="Percent 9 12 2 4" xfId="32304"/>
    <cellStyle name="Percent 9 12 2 4 2" xfId="32305"/>
    <cellStyle name="Percent 9 12 2 4 3" xfId="32306"/>
    <cellStyle name="Percent 9 12 2 5" xfId="32307"/>
    <cellStyle name="Percent 9 12 2 5 2" xfId="32308"/>
    <cellStyle name="Percent 9 12 2 5 3" xfId="32309"/>
    <cellStyle name="Percent 9 12 2 6" xfId="32310"/>
    <cellStyle name="Percent 9 12 2 7" xfId="32311"/>
    <cellStyle name="Percent 9 12 3" xfId="32312"/>
    <cellStyle name="Percent 9 12 3 2" xfId="32313"/>
    <cellStyle name="Percent 9 12 3 2 2" xfId="32314"/>
    <cellStyle name="Percent 9 12 3 2 2 2" xfId="32315"/>
    <cellStyle name="Percent 9 12 3 2 2 3" xfId="32316"/>
    <cellStyle name="Percent 9 12 3 2 3" xfId="32317"/>
    <cellStyle name="Percent 9 12 3 2 4" xfId="32318"/>
    <cellStyle name="Percent 9 12 3 3" xfId="32319"/>
    <cellStyle name="Percent 9 12 3 3 2" xfId="32320"/>
    <cellStyle name="Percent 9 12 3 3 2 2" xfId="32321"/>
    <cellStyle name="Percent 9 12 3 3 2 3" xfId="32322"/>
    <cellStyle name="Percent 9 12 3 3 3" xfId="32323"/>
    <cellStyle name="Percent 9 12 3 3 4" xfId="32324"/>
    <cellStyle name="Percent 9 12 3 4" xfId="32325"/>
    <cellStyle name="Percent 9 12 3 4 2" xfId="32326"/>
    <cellStyle name="Percent 9 12 3 4 3" xfId="32327"/>
    <cellStyle name="Percent 9 12 3 5" xfId="32328"/>
    <cellStyle name="Percent 9 12 3 6" xfId="32329"/>
    <cellStyle name="Percent 9 12 4" xfId="32330"/>
    <cellStyle name="Percent 9 12 4 2" xfId="32331"/>
    <cellStyle name="Percent 9 12 4 2 2" xfId="32332"/>
    <cellStyle name="Percent 9 12 4 2 2 2" xfId="32333"/>
    <cellStyle name="Percent 9 12 4 2 2 3" xfId="32334"/>
    <cellStyle name="Percent 9 12 4 2 3" xfId="32335"/>
    <cellStyle name="Percent 9 12 4 2 4" xfId="32336"/>
    <cellStyle name="Percent 9 12 4 3" xfId="32337"/>
    <cellStyle name="Percent 9 12 4 3 2" xfId="32338"/>
    <cellStyle name="Percent 9 12 4 3 2 2" xfId="32339"/>
    <cellStyle name="Percent 9 12 4 3 2 3" xfId="32340"/>
    <cellStyle name="Percent 9 12 4 3 3" xfId="32341"/>
    <cellStyle name="Percent 9 12 4 3 4" xfId="32342"/>
    <cellStyle name="Percent 9 12 4 4" xfId="32343"/>
    <cellStyle name="Percent 9 12 4 4 2" xfId="32344"/>
    <cellStyle name="Percent 9 12 4 4 3" xfId="32345"/>
    <cellStyle name="Percent 9 12 4 5" xfId="32346"/>
    <cellStyle name="Percent 9 12 4 6" xfId="32347"/>
    <cellStyle name="Percent 9 12 5" xfId="32348"/>
    <cellStyle name="Percent 9 12 5 2" xfId="32349"/>
    <cellStyle name="Percent 9 12 5 2 2" xfId="32350"/>
    <cellStyle name="Percent 9 12 5 2 2 2" xfId="32351"/>
    <cellStyle name="Percent 9 12 5 2 2 3" xfId="32352"/>
    <cellStyle name="Percent 9 12 5 2 3" xfId="32353"/>
    <cellStyle name="Percent 9 12 5 2 4" xfId="32354"/>
    <cellStyle name="Percent 9 12 5 3" xfId="32355"/>
    <cellStyle name="Percent 9 12 5 3 2" xfId="32356"/>
    <cellStyle name="Percent 9 12 5 3 2 2" xfId="32357"/>
    <cellStyle name="Percent 9 12 5 3 2 3" xfId="32358"/>
    <cellStyle name="Percent 9 12 5 3 3" xfId="32359"/>
    <cellStyle name="Percent 9 12 5 3 4" xfId="32360"/>
    <cellStyle name="Percent 9 12 5 4" xfId="32361"/>
    <cellStyle name="Percent 9 12 5 4 2" xfId="32362"/>
    <cellStyle name="Percent 9 12 5 4 2 2" xfId="32363"/>
    <cellStyle name="Percent 9 12 5 4 2 3" xfId="32364"/>
    <cellStyle name="Percent 9 12 5 4 3" xfId="32365"/>
    <cellStyle name="Percent 9 12 5 4 4" xfId="32366"/>
    <cellStyle name="Percent 9 12 5 5" xfId="32367"/>
    <cellStyle name="Percent 9 12 5 5 2" xfId="32368"/>
    <cellStyle name="Percent 9 12 5 5 3" xfId="32369"/>
    <cellStyle name="Percent 9 12 5 6" xfId="32370"/>
    <cellStyle name="Percent 9 12 5 7" xfId="32371"/>
    <cellStyle name="Percent 9 12 6" xfId="32372"/>
    <cellStyle name="Percent 9 12 6 2" xfId="32373"/>
    <cellStyle name="Percent 9 12 6 2 2" xfId="32374"/>
    <cellStyle name="Percent 9 12 6 2 2 2" xfId="32375"/>
    <cellStyle name="Percent 9 12 6 2 2 3" xfId="32376"/>
    <cellStyle name="Percent 9 12 6 2 3" xfId="32377"/>
    <cellStyle name="Percent 9 12 6 2 4" xfId="32378"/>
    <cellStyle name="Percent 9 12 6 3" xfId="32379"/>
    <cellStyle name="Percent 9 12 6 3 2" xfId="32380"/>
    <cellStyle name="Percent 9 12 6 3 2 2" xfId="32381"/>
    <cellStyle name="Percent 9 12 6 3 2 3" xfId="32382"/>
    <cellStyle name="Percent 9 12 6 3 3" xfId="32383"/>
    <cellStyle name="Percent 9 12 6 3 4" xfId="32384"/>
    <cellStyle name="Percent 9 12 6 4" xfId="32385"/>
    <cellStyle name="Percent 9 12 6 4 2" xfId="32386"/>
    <cellStyle name="Percent 9 12 6 4 3" xfId="32387"/>
    <cellStyle name="Percent 9 12 6 5" xfId="32388"/>
    <cellStyle name="Percent 9 12 6 6" xfId="32389"/>
    <cellStyle name="Percent 9 12 7" xfId="32390"/>
    <cellStyle name="Percent 9 12 7 2" xfId="32391"/>
    <cellStyle name="Percent 9 12 7 2 2" xfId="32392"/>
    <cellStyle name="Percent 9 12 7 2 3" xfId="32393"/>
    <cellStyle name="Percent 9 12 7 3" xfId="32394"/>
    <cellStyle name="Percent 9 12 7 4" xfId="32395"/>
    <cellStyle name="Percent 9 12 8" xfId="32396"/>
    <cellStyle name="Percent 9 12 8 2" xfId="32397"/>
    <cellStyle name="Percent 9 12 8 2 2" xfId="32398"/>
    <cellStyle name="Percent 9 12 8 2 3" xfId="32399"/>
    <cellStyle name="Percent 9 12 8 3" xfId="32400"/>
    <cellStyle name="Percent 9 12 8 4" xfId="32401"/>
    <cellStyle name="Percent 9 12 9" xfId="32402"/>
    <cellStyle name="Percent 9 12 9 2" xfId="32403"/>
    <cellStyle name="Percent 9 12 9 2 2" xfId="32404"/>
    <cellStyle name="Percent 9 12 9 2 3" xfId="32405"/>
    <cellStyle name="Percent 9 12 9 3" xfId="32406"/>
    <cellStyle name="Percent 9 12 9 4" xfId="32407"/>
    <cellStyle name="Percent 9 13" xfId="32408"/>
    <cellStyle name="Percent 9 13 10" xfId="32409"/>
    <cellStyle name="Percent 9 13 10 2" xfId="32410"/>
    <cellStyle name="Percent 9 13 10 3" xfId="32411"/>
    <cellStyle name="Percent 9 13 11" xfId="32412"/>
    <cellStyle name="Percent 9 13 11 2" xfId="32413"/>
    <cellStyle name="Percent 9 13 11 3" xfId="32414"/>
    <cellStyle name="Percent 9 13 12" xfId="32415"/>
    <cellStyle name="Percent 9 13 12 2" xfId="32416"/>
    <cellStyle name="Percent 9 13 12 3" xfId="32417"/>
    <cellStyle name="Percent 9 13 13" xfId="32418"/>
    <cellStyle name="Percent 9 13 2" xfId="32419"/>
    <cellStyle name="Percent 9 13 2 2" xfId="32420"/>
    <cellStyle name="Percent 9 13 2 2 2" xfId="32421"/>
    <cellStyle name="Percent 9 13 2 2 2 2" xfId="32422"/>
    <cellStyle name="Percent 9 13 2 2 2 3" xfId="32423"/>
    <cellStyle name="Percent 9 13 2 2 3" xfId="32424"/>
    <cellStyle name="Percent 9 13 2 2 4" xfId="32425"/>
    <cellStyle name="Percent 9 13 2 3" xfId="32426"/>
    <cellStyle name="Percent 9 13 2 3 2" xfId="32427"/>
    <cellStyle name="Percent 9 13 2 3 2 2" xfId="32428"/>
    <cellStyle name="Percent 9 13 2 3 2 3" xfId="32429"/>
    <cellStyle name="Percent 9 13 2 3 3" xfId="32430"/>
    <cellStyle name="Percent 9 13 2 3 4" xfId="32431"/>
    <cellStyle name="Percent 9 13 2 4" xfId="32432"/>
    <cellStyle name="Percent 9 13 2 4 2" xfId="32433"/>
    <cellStyle name="Percent 9 13 2 4 3" xfId="32434"/>
    <cellStyle name="Percent 9 13 2 5" xfId="32435"/>
    <cellStyle name="Percent 9 13 2 5 2" xfId="32436"/>
    <cellStyle name="Percent 9 13 2 5 3" xfId="32437"/>
    <cellStyle name="Percent 9 13 2 6" xfId="32438"/>
    <cellStyle name="Percent 9 13 2 7" xfId="32439"/>
    <cellStyle name="Percent 9 13 3" xfId="32440"/>
    <cellStyle name="Percent 9 13 3 2" xfId="32441"/>
    <cellStyle name="Percent 9 13 3 2 2" xfId="32442"/>
    <cellStyle name="Percent 9 13 3 2 2 2" xfId="32443"/>
    <cellStyle name="Percent 9 13 3 2 2 3" xfId="32444"/>
    <cellStyle name="Percent 9 13 3 2 3" xfId="32445"/>
    <cellStyle name="Percent 9 13 3 2 4" xfId="32446"/>
    <cellStyle name="Percent 9 13 3 3" xfId="32447"/>
    <cellStyle name="Percent 9 13 3 3 2" xfId="32448"/>
    <cellStyle name="Percent 9 13 3 3 2 2" xfId="32449"/>
    <cellStyle name="Percent 9 13 3 3 2 3" xfId="32450"/>
    <cellStyle name="Percent 9 13 3 3 3" xfId="32451"/>
    <cellStyle name="Percent 9 13 3 3 4" xfId="32452"/>
    <cellStyle name="Percent 9 13 3 4" xfId="32453"/>
    <cellStyle name="Percent 9 13 3 4 2" xfId="32454"/>
    <cellStyle name="Percent 9 13 3 4 3" xfId="32455"/>
    <cellStyle name="Percent 9 13 3 5" xfId="32456"/>
    <cellStyle name="Percent 9 13 3 6" xfId="32457"/>
    <cellStyle name="Percent 9 13 4" xfId="32458"/>
    <cellStyle name="Percent 9 13 4 2" xfId="32459"/>
    <cellStyle name="Percent 9 13 4 2 2" xfId="32460"/>
    <cellStyle name="Percent 9 13 4 2 2 2" xfId="32461"/>
    <cellStyle name="Percent 9 13 4 2 2 3" xfId="32462"/>
    <cellStyle name="Percent 9 13 4 2 3" xfId="32463"/>
    <cellStyle name="Percent 9 13 4 2 4" xfId="32464"/>
    <cellStyle name="Percent 9 13 4 3" xfId="32465"/>
    <cellStyle name="Percent 9 13 4 3 2" xfId="32466"/>
    <cellStyle name="Percent 9 13 4 3 2 2" xfId="32467"/>
    <cellStyle name="Percent 9 13 4 3 2 3" xfId="32468"/>
    <cellStyle name="Percent 9 13 4 3 3" xfId="32469"/>
    <cellStyle name="Percent 9 13 4 3 4" xfId="32470"/>
    <cellStyle name="Percent 9 13 4 4" xfId="32471"/>
    <cellStyle name="Percent 9 13 4 4 2" xfId="32472"/>
    <cellStyle name="Percent 9 13 4 4 3" xfId="32473"/>
    <cellStyle name="Percent 9 13 4 5" xfId="32474"/>
    <cellStyle name="Percent 9 13 4 6" xfId="32475"/>
    <cellStyle name="Percent 9 13 5" xfId="32476"/>
    <cellStyle name="Percent 9 13 5 2" xfId="32477"/>
    <cellStyle name="Percent 9 13 5 2 2" xfId="32478"/>
    <cellStyle name="Percent 9 13 5 2 2 2" xfId="32479"/>
    <cellStyle name="Percent 9 13 5 2 2 3" xfId="32480"/>
    <cellStyle name="Percent 9 13 5 2 3" xfId="32481"/>
    <cellStyle name="Percent 9 13 5 2 4" xfId="32482"/>
    <cellStyle name="Percent 9 13 5 3" xfId="32483"/>
    <cellStyle name="Percent 9 13 5 3 2" xfId="32484"/>
    <cellStyle name="Percent 9 13 5 3 2 2" xfId="32485"/>
    <cellStyle name="Percent 9 13 5 3 2 3" xfId="32486"/>
    <cellStyle name="Percent 9 13 5 3 3" xfId="32487"/>
    <cellStyle name="Percent 9 13 5 3 4" xfId="32488"/>
    <cellStyle name="Percent 9 13 5 4" xfId="32489"/>
    <cellStyle name="Percent 9 13 5 4 2" xfId="32490"/>
    <cellStyle name="Percent 9 13 5 4 2 2" xfId="32491"/>
    <cellStyle name="Percent 9 13 5 4 2 3" xfId="32492"/>
    <cellStyle name="Percent 9 13 5 4 3" xfId="32493"/>
    <cellStyle name="Percent 9 13 5 4 4" xfId="32494"/>
    <cellStyle name="Percent 9 13 5 5" xfId="32495"/>
    <cellStyle name="Percent 9 13 5 5 2" xfId="32496"/>
    <cellStyle name="Percent 9 13 5 5 3" xfId="32497"/>
    <cellStyle name="Percent 9 13 5 6" xfId="32498"/>
    <cellStyle name="Percent 9 13 5 7" xfId="32499"/>
    <cellStyle name="Percent 9 13 6" xfId="32500"/>
    <cellStyle name="Percent 9 13 6 2" xfId="32501"/>
    <cellStyle name="Percent 9 13 6 2 2" xfId="32502"/>
    <cellStyle name="Percent 9 13 6 2 2 2" xfId="32503"/>
    <cellStyle name="Percent 9 13 6 2 2 3" xfId="32504"/>
    <cellStyle name="Percent 9 13 6 2 3" xfId="32505"/>
    <cellStyle name="Percent 9 13 6 2 4" xfId="32506"/>
    <cellStyle name="Percent 9 13 6 3" xfId="32507"/>
    <cellStyle name="Percent 9 13 6 3 2" xfId="32508"/>
    <cellStyle name="Percent 9 13 6 3 2 2" xfId="32509"/>
    <cellStyle name="Percent 9 13 6 3 2 3" xfId="32510"/>
    <cellStyle name="Percent 9 13 6 3 3" xfId="32511"/>
    <cellStyle name="Percent 9 13 6 3 4" xfId="32512"/>
    <cellStyle name="Percent 9 13 6 4" xfId="32513"/>
    <cellStyle name="Percent 9 13 6 4 2" xfId="32514"/>
    <cellStyle name="Percent 9 13 6 4 3" xfId="32515"/>
    <cellStyle name="Percent 9 13 6 5" xfId="32516"/>
    <cellStyle name="Percent 9 13 6 6" xfId="32517"/>
    <cellStyle name="Percent 9 13 7" xfId="32518"/>
    <cellStyle name="Percent 9 13 7 2" xfId="32519"/>
    <cellStyle name="Percent 9 13 7 2 2" xfId="32520"/>
    <cellStyle name="Percent 9 13 7 2 3" xfId="32521"/>
    <cellStyle name="Percent 9 13 7 3" xfId="32522"/>
    <cellStyle name="Percent 9 13 7 4" xfId="32523"/>
    <cellStyle name="Percent 9 13 8" xfId="32524"/>
    <cellStyle name="Percent 9 13 8 2" xfId="32525"/>
    <cellStyle name="Percent 9 13 8 2 2" xfId="32526"/>
    <cellStyle name="Percent 9 13 8 2 3" xfId="32527"/>
    <cellStyle name="Percent 9 13 8 3" xfId="32528"/>
    <cellStyle name="Percent 9 13 8 4" xfId="32529"/>
    <cellStyle name="Percent 9 13 9" xfId="32530"/>
    <cellStyle name="Percent 9 13 9 2" xfId="32531"/>
    <cellStyle name="Percent 9 13 9 2 2" xfId="32532"/>
    <cellStyle name="Percent 9 13 9 2 3" xfId="32533"/>
    <cellStyle name="Percent 9 13 9 3" xfId="32534"/>
    <cellStyle name="Percent 9 13 9 4" xfId="32535"/>
    <cellStyle name="Percent 9 14" xfId="32536"/>
    <cellStyle name="Percent 9 14 10" xfId="32537"/>
    <cellStyle name="Percent 9 14 10 2" xfId="32538"/>
    <cellStyle name="Percent 9 14 10 3" xfId="32539"/>
    <cellStyle name="Percent 9 14 11" xfId="32540"/>
    <cellStyle name="Percent 9 14 11 2" xfId="32541"/>
    <cellStyle name="Percent 9 14 11 3" xfId="32542"/>
    <cellStyle name="Percent 9 14 12" xfId="32543"/>
    <cellStyle name="Percent 9 14 12 2" xfId="32544"/>
    <cellStyle name="Percent 9 14 12 3" xfId="32545"/>
    <cellStyle name="Percent 9 14 13" xfId="32546"/>
    <cellStyle name="Percent 9 14 2" xfId="32547"/>
    <cellStyle name="Percent 9 14 2 2" xfId="32548"/>
    <cellStyle name="Percent 9 14 2 2 2" xfId="32549"/>
    <cellStyle name="Percent 9 14 2 2 2 2" xfId="32550"/>
    <cellStyle name="Percent 9 14 2 2 2 3" xfId="32551"/>
    <cellStyle name="Percent 9 14 2 2 3" xfId="32552"/>
    <cellStyle name="Percent 9 14 2 2 4" xfId="32553"/>
    <cellStyle name="Percent 9 14 2 3" xfId="32554"/>
    <cellStyle name="Percent 9 14 2 3 2" xfId="32555"/>
    <cellStyle name="Percent 9 14 2 3 2 2" xfId="32556"/>
    <cellStyle name="Percent 9 14 2 3 2 3" xfId="32557"/>
    <cellStyle name="Percent 9 14 2 3 3" xfId="32558"/>
    <cellStyle name="Percent 9 14 2 3 4" xfId="32559"/>
    <cellStyle name="Percent 9 14 2 4" xfId="32560"/>
    <cellStyle name="Percent 9 14 2 4 2" xfId="32561"/>
    <cellStyle name="Percent 9 14 2 4 3" xfId="32562"/>
    <cellStyle name="Percent 9 14 2 5" xfId="32563"/>
    <cellStyle name="Percent 9 14 2 5 2" xfId="32564"/>
    <cellStyle name="Percent 9 14 2 5 3" xfId="32565"/>
    <cellStyle name="Percent 9 14 2 6" xfId="32566"/>
    <cellStyle name="Percent 9 14 2 7" xfId="32567"/>
    <cellStyle name="Percent 9 14 3" xfId="32568"/>
    <cellStyle name="Percent 9 14 3 2" xfId="32569"/>
    <cellStyle name="Percent 9 14 3 2 2" xfId="32570"/>
    <cellStyle name="Percent 9 14 3 2 2 2" xfId="32571"/>
    <cellStyle name="Percent 9 14 3 2 2 3" xfId="32572"/>
    <cellStyle name="Percent 9 14 3 2 3" xfId="32573"/>
    <cellStyle name="Percent 9 14 3 2 4" xfId="32574"/>
    <cellStyle name="Percent 9 14 3 3" xfId="32575"/>
    <cellStyle name="Percent 9 14 3 3 2" xfId="32576"/>
    <cellStyle name="Percent 9 14 3 3 2 2" xfId="32577"/>
    <cellStyle name="Percent 9 14 3 3 2 3" xfId="32578"/>
    <cellStyle name="Percent 9 14 3 3 3" xfId="32579"/>
    <cellStyle name="Percent 9 14 3 3 4" xfId="32580"/>
    <cellStyle name="Percent 9 14 3 4" xfId="32581"/>
    <cellStyle name="Percent 9 14 3 4 2" xfId="32582"/>
    <cellStyle name="Percent 9 14 3 4 3" xfId="32583"/>
    <cellStyle name="Percent 9 14 3 5" xfId="32584"/>
    <cellStyle name="Percent 9 14 3 6" xfId="32585"/>
    <cellStyle name="Percent 9 14 4" xfId="32586"/>
    <cellStyle name="Percent 9 14 4 2" xfId="32587"/>
    <cellStyle name="Percent 9 14 4 2 2" xfId="32588"/>
    <cellStyle name="Percent 9 14 4 2 2 2" xfId="32589"/>
    <cellStyle name="Percent 9 14 4 2 2 3" xfId="32590"/>
    <cellStyle name="Percent 9 14 4 2 3" xfId="32591"/>
    <cellStyle name="Percent 9 14 4 2 4" xfId="32592"/>
    <cellStyle name="Percent 9 14 4 3" xfId="32593"/>
    <cellStyle name="Percent 9 14 4 3 2" xfId="32594"/>
    <cellStyle name="Percent 9 14 4 3 2 2" xfId="32595"/>
    <cellStyle name="Percent 9 14 4 3 2 3" xfId="32596"/>
    <cellStyle name="Percent 9 14 4 3 3" xfId="32597"/>
    <cellStyle name="Percent 9 14 4 3 4" xfId="32598"/>
    <cellStyle name="Percent 9 14 4 4" xfId="32599"/>
    <cellStyle name="Percent 9 14 4 4 2" xfId="32600"/>
    <cellStyle name="Percent 9 14 4 4 3" xfId="32601"/>
    <cellStyle name="Percent 9 14 4 5" xfId="32602"/>
    <cellStyle name="Percent 9 14 4 6" xfId="32603"/>
    <cellStyle name="Percent 9 14 5" xfId="32604"/>
    <cellStyle name="Percent 9 14 5 2" xfId="32605"/>
    <cellStyle name="Percent 9 14 5 2 2" xfId="32606"/>
    <cellStyle name="Percent 9 14 5 2 2 2" xfId="32607"/>
    <cellStyle name="Percent 9 14 5 2 2 3" xfId="32608"/>
    <cellStyle name="Percent 9 14 5 2 3" xfId="32609"/>
    <cellStyle name="Percent 9 14 5 2 4" xfId="32610"/>
    <cellStyle name="Percent 9 14 5 3" xfId="32611"/>
    <cellStyle name="Percent 9 14 5 3 2" xfId="32612"/>
    <cellStyle name="Percent 9 14 5 3 2 2" xfId="32613"/>
    <cellStyle name="Percent 9 14 5 3 2 3" xfId="32614"/>
    <cellStyle name="Percent 9 14 5 3 3" xfId="32615"/>
    <cellStyle name="Percent 9 14 5 3 4" xfId="32616"/>
    <cellStyle name="Percent 9 14 5 4" xfId="32617"/>
    <cellStyle name="Percent 9 14 5 4 2" xfId="32618"/>
    <cellStyle name="Percent 9 14 5 4 2 2" xfId="32619"/>
    <cellStyle name="Percent 9 14 5 4 2 3" xfId="32620"/>
    <cellStyle name="Percent 9 14 5 4 3" xfId="32621"/>
    <cellStyle name="Percent 9 14 5 4 4" xfId="32622"/>
    <cellStyle name="Percent 9 14 5 5" xfId="32623"/>
    <cellStyle name="Percent 9 14 5 5 2" xfId="32624"/>
    <cellStyle name="Percent 9 14 5 5 3" xfId="32625"/>
    <cellStyle name="Percent 9 14 5 6" xfId="32626"/>
    <cellStyle name="Percent 9 14 5 7" xfId="32627"/>
    <cellStyle name="Percent 9 14 6" xfId="32628"/>
    <cellStyle name="Percent 9 14 6 2" xfId="32629"/>
    <cellStyle name="Percent 9 14 6 2 2" xfId="32630"/>
    <cellStyle name="Percent 9 14 6 2 2 2" xfId="32631"/>
    <cellStyle name="Percent 9 14 6 2 2 3" xfId="32632"/>
    <cellStyle name="Percent 9 14 6 2 3" xfId="32633"/>
    <cellStyle name="Percent 9 14 6 2 4" xfId="32634"/>
    <cellStyle name="Percent 9 14 6 3" xfId="32635"/>
    <cellStyle name="Percent 9 14 6 3 2" xfId="32636"/>
    <cellStyle name="Percent 9 14 6 3 2 2" xfId="32637"/>
    <cellStyle name="Percent 9 14 6 3 2 3" xfId="32638"/>
    <cellStyle name="Percent 9 14 6 3 3" xfId="32639"/>
    <cellStyle name="Percent 9 14 6 3 4" xfId="32640"/>
    <cellStyle name="Percent 9 14 6 4" xfId="32641"/>
    <cellStyle name="Percent 9 14 6 4 2" xfId="32642"/>
    <cellStyle name="Percent 9 14 6 4 3" xfId="32643"/>
    <cellStyle name="Percent 9 14 6 5" xfId="32644"/>
    <cellStyle name="Percent 9 14 6 6" xfId="32645"/>
    <cellStyle name="Percent 9 14 7" xfId="32646"/>
    <cellStyle name="Percent 9 14 7 2" xfId="32647"/>
    <cellStyle name="Percent 9 14 7 2 2" xfId="32648"/>
    <cellStyle name="Percent 9 14 7 2 3" xfId="32649"/>
    <cellStyle name="Percent 9 14 7 3" xfId="32650"/>
    <cellStyle name="Percent 9 14 7 4" xfId="32651"/>
    <cellStyle name="Percent 9 14 8" xfId="32652"/>
    <cellStyle name="Percent 9 14 8 2" xfId="32653"/>
    <cellStyle name="Percent 9 14 8 2 2" xfId="32654"/>
    <cellStyle name="Percent 9 14 8 2 3" xfId="32655"/>
    <cellStyle name="Percent 9 14 8 3" xfId="32656"/>
    <cellStyle name="Percent 9 14 8 4" xfId="32657"/>
    <cellStyle name="Percent 9 14 9" xfId="32658"/>
    <cellStyle name="Percent 9 14 9 2" xfId="32659"/>
    <cellStyle name="Percent 9 14 9 2 2" xfId="32660"/>
    <cellStyle name="Percent 9 14 9 2 3" xfId="32661"/>
    <cellStyle name="Percent 9 14 9 3" xfId="32662"/>
    <cellStyle name="Percent 9 14 9 4" xfId="32663"/>
    <cellStyle name="Percent 9 15" xfId="32664"/>
    <cellStyle name="Percent 9 15 10" xfId="32665"/>
    <cellStyle name="Percent 9 15 10 2" xfId="32666"/>
    <cellStyle name="Percent 9 15 10 3" xfId="32667"/>
    <cellStyle name="Percent 9 15 11" xfId="32668"/>
    <cellStyle name="Percent 9 15 11 2" xfId="32669"/>
    <cellStyle name="Percent 9 15 11 3" xfId="32670"/>
    <cellStyle name="Percent 9 15 12" xfId="32671"/>
    <cellStyle name="Percent 9 15 12 2" xfId="32672"/>
    <cellStyle name="Percent 9 15 12 3" xfId="32673"/>
    <cellStyle name="Percent 9 15 13" xfId="32674"/>
    <cellStyle name="Percent 9 15 2" xfId="32675"/>
    <cellStyle name="Percent 9 15 2 2" xfId="32676"/>
    <cellStyle name="Percent 9 15 2 2 2" xfId="32677"/>
    <cellStyle name="Percent 9 15 2 2 2 2" xfId="32678"/>
    <cellStyle name="Percent 9 15 2 2 2 3" xfId="32679"/>
    <cellStyle name="Percent 9 15 2 2 3" xfId="32680"/>
    <cellStyle name="Percent 9 15 2 2 4" xfId="32681"/>
    <cellStyle name="Percent 9 15 2 3" xfId="32682"/>
    <cellStyle name="Percent 9 15 2 3 2" xfId="32683"/>
    <cellStyle name="Percent 9 15 2 3 2 2" xfId="32684"/>
    <cellStyle name="Percent 9 15 2 3 2 3" xfId="32685"/>
    <cellStyle name="Percent 9 15 2 3 3" xfId="32686"/>
    <cellStyle name="Percent 9 15 2 3 4" xfId="32687"/>
    <cellStyle name="Percent 9 15 2 4" xfId="32688"/>
    <cellStyle name="Percent 9 15 2 4 2" xfId="32689"/>
    <cellStyle name="Percent 9 15 2 4 3" xfId="32690"/>
    <cellStyle name="Percent 9 15 2 5" xfId="32691"/>
    <cellStyle name="Percent 9 15 2 5 2" xfId="32692"/>
    <cellStyle name="Percent 9 15 2 5 3" xfId="32693"/>
    <cellStyle name="Percent 9 15 2 6" xfId="32694"/>
    <cellStyle name="Percent 9 15 2 7" xfId="32695"/>
    <cellStyle name="Percent 9 15 3" xfId="32696"/>
    <cellStyle name="Percent 9 15 3 2" xfId="32697"/>
    <cellStyle name="Percent 9 15 3 2 2" xfId="32698"/>
    <cellStyle name="Percent 9 15 3 2 2 2" xfId="32699"/>
    <cellStyle name="Percent 9 15 3 2 2 3" xfId="32700"/>
    <cellStyle name="Percent 9 15 3 2 3" xfId="32701"/>
    <cellStyle name="Percent 9 15 3 2 4" xfId="32702"/>
    <cellStyle name="Percent 9 15 3 3" xfId="32703"/>
    <cellStyle name="Percent 9 15 3 3 2" xfId="32704"/>
    <cellStyle name="Percent 9 15 3 3 2 2" xfId="32705"/>
    <cellStyle name="Percent 9 15 3 3 2 3" xfId="32706"/>
    <cellStyle name="Percent 9 15 3 3 3" xfId="32707"/>
    <cellStyle name="Percent 9 15 3 3 4" xfId="32708"/>
    <cellStyle name="Percent 9 15 3 4" xfId="32709"/>
    <cellStyle name="Percent 9 15 3 4 2" xfId="32710"/>
    <cellStyle name="Percent 9 15 3 4 3" xfId="32711"/>
    <cellStyle name="Percent 9 15 3 5" xfId="32712"/>
    <cellStyle name="Percent 9 15 3 6" xfId="32713"/>
    <cellStyle name="Percent 9 15 4" xfId="32714"/>
    <cellStyle name="Percent 9 15 4 2" xfId="32715"/>
    <cellStyle name="Percent 9 15 4 2 2" xfId="32716"/>
    <cellStyle name="Percent 9 15 4 2 2 2" xfId="32717"/>
    <cellStyle name="Percent 9 15 4 2 2 3" xfId="32718"/>
    <cellStyle name="Percent 9 15 4 2 3" xfId="32719"/>
    <cellStyle name="Percent 9 15 4 2 4" xfId="32720"/>
    <cellStyle name="Percent 9 15 4 3" xfId="32721"/>
    <cellStyle name="Percent 9 15 4 3 2" xfId="32722"/>
    <cellStyle name="Percent 9 15 4 3 2 2" xfId="32723"/>
    <cellStyle name="Percent 9 15 4 3 2 3" xfId="32724"/>
    <cellStyle name="Percent 9 15 4 3 3" xfId="32725"/>
    <cellStyle name="Percent 9 15 4 3 4" xfId="32726"/>
    <cellStyle name="Percent 9 15 4 4" xfId="32727"/>
    <cellStyle name="Percent 9 15 4 4 2" xfId="32728"/>
    <cellStyle name="Percent 9 15 4 4 3" xfId="32729"/>
    <cellStyle name="Percent 9 15 4 5" xfId="32730"/>
    <cellStyle name="Percent 9 15 4 6" xfId="32731"/>
    <cellStyle name="Percent 9 15 5" xfId="32732"/>
    <cellStyle name="Percent 9 15 5 2" xfId="32733"/>
    <cellStyle name="Percent 9 15 5 2 2" xfId="32734"/>
    <cellStyle name="Percent 9 15 5 2 2 2" xfId="32735"/>
    <cellStyle name="Percent 9 15 5 2 2 3" xfId="32736"/>
    <cellStyle name="Percent 9 15 5 2 3" xfId="32737"/>
    <cellStyle name="Percent 9 15 5 2 4" xfId="32738"/>
    <cellStyle name="Percent 9 15 5 3" xfId="32739"/>
    <cellStyle name="Percent 9 15 5 3 2" xfId="32740"/>
    <cellStyle name="Percent 9 15 5 3 2 2" xfId="32741"/>
    <cellStyle name="Percent 9 15 5 3 2 3" xfId="32742"/>
    <cellStyle name="Percent 9 15 5 3 3" xfId="32743"/>
    <cellStyle name="Percent 9 15 5 3 4" xfId="32744"/>
    <cellStyle name="Percent 9 15 5 4" xfId="32745"/>
    <cellStyle name="Percent 9 15 5 4 2" xfId="32746"/>
    <cellStyle name="Percent 9 15 5 4 2 2" xfId="32747"/>
    <cellStyle name="Percent 9 15 5 4 2 3" xfId="32748"/>
    <cellStyle name="Percent 9 15 5 4 3" xfId="32749"/>
    <cellStyle name="Percent 9 15 5 4 4" xfId="32750"/>
    <cellStyle name="Percent 9 15 5 5" xfId="32751"/>
    <cellStyle name="Percent 9 15 5 5 2" xfId="32752"/>
    <cellStyle name="Percent 9 15 5 5 3" xfId="32753"/>
    <cellStyle name="Percent 9 15 5 6" xfId="32754"/>
    <cellStyle name="Percent 9 15 5 7" xfId="32755"/>
    <cellStyle name="Percent 9 15 6" xfId="32756"/>
    <cellStyle name="Percent 9 15 6 2" xfId="32757"/>
    <cellStyle name="Percent 9 15 6 2 2" xfId="32758"/>
    <cellStyle name="Percent 9 15 6 2 2 2" xfId="32759"/>
    <cellStyle name="Percent 9 15 6 2 2 3" xfId="32760"/>
    <cellStyle name="Percent 9 15 6 2 3" xfId="32761"/>
    <cellStyle name="Percent 9 15 6 2 4" xfId="32762"/>
    <cellStyle name="Percent 9 15 6 3" xfId="32763"/>
    <cellStyle name="Percent 9 15 6 3 2" xfId="32764"/>
    <cellStyle name="Percent 9 15 6 3 2 2" xfId="32765"/>
    <cellStyle name="Percent 9 15 6 3 2 3" xfId="32766"/>
    <cellStyle name="Percent 9 15 6 3 3" xfId="32767"/>
    <cellStyle name="Percent 9 15 6 3 4" xfId="32768"/>
    <cellStyle name="Percent 9 15 6 4" xfId="32769"/>
    <cellStyle name="Percent 9 15 6 4 2" xfId="32770"/>
    <cellStyle name="Percent 9 15 6 4 3" xfId="32771"/>
    <cellStyle name="Percent 9 15 6 5" xfId="32772"/>
    <cellStyle name="Percent 9 15 6 6" xfId="32773"/>
    <cellStyle name="Percent 9 15 7" xfId="32774"/>
    <cellStyle name="Percent 9 15 7 2" xfId="32775"/>
    <cellStyle name="Percent 9 15 7 2 2" xfId="32776"/>
    <cellStyle name="Percent 9 15 7 2 3" xfId="32777"/>
    <cellStyle name="Percent 9 15 7 3" xfId="32778"/>
    <cellStyle name="Percent 9 15 7 4" xfId="32779"/>
    <cellStyle name="Percent 9 15 8" xfId="32780"/>
    <cellStyle name="Percent 9 15 8 2" xfId="32781"/>
    <cellStyle name="Percent 9 15 8 2 2" xfId="32782"/>
    <cellStyle name="Percent 9 15 8 2 3" xfId="32783"/>
    <cellStyle name="Percent 9 15 8 3" xfId="32784"/>
    <cellStyle name="Percent 9 15 8 4" xfId="32785"/>
    <cellStyle name="Percent 9 15 9" xfId="32786"/>
    <cellStyle name="Percent 9 15 9 2" xfId="32787"/>
    <cellStyle name="Percent 9 15 9 2 2" xfId="32788"/>
    <cellStyle name="Percent 9 15 9 2 3" xfId="32789"/>
    <cellStyle name="Percent 9 15 9 3" xfId="32790"/>
    <cellStyle name="Percent 9 15 9 4" xfId="32791"/>
    <cellStyle name="Percent 9 16" xfId="32792"/>
    <cellStyle name="Percent 9 16 10" xfId="32793"/>
    <cellStyle name="Percent 9 16 10 2" xfId="32794"/>
    <cellStyle name="Percent 9 16 10 3" xfId="32795"/>
    <cellStyle name="Percent 9 16 11" xfId="32796"/>
    <cellStyle name="Percent 9 16 11 2" xfId="32797"/>
    <cellStyle name="Percent 9 16 11 3" xfId="32798"/>
    <cellStyle name="Percent 9 16 12" xfId="32799"/>
    <cellStyle name="Percent 9 16 12 2" xfId="32800"/>
    <cellStyle name="Percent 9 16 12 3" xfId="32801"/>
    <cellStyle name="Percent 9 16 13" xfId="32802"/>
    <cellStyle name="Percent 9 16 2" xfId="32803"/>
    <cellStyle name="Percent 9 16 2 2" xfId="32804"/>
    <cellStyle name="Percent 9 16 2 2 2" xfId="32805"/>
    <cellStyle name="Percent 9 16 2 2 2 2" xfId="32806"/>
    <cellStyle name="Percent 9 16 2 2 2 3" xfId="32807"/>
    <cellStyle name="Percent 9 16 2 2 3" xfId="32808"/>
    <cellStyle name="Percent 9 16 2 2 4" xfId="32809"/>
    <cellStyle name="Percent 9 16 2 3" xfId="32810"/>
    <cellStyle name="Percent 9 16 2 3 2" xfId="32811"/>
    <cellStyle name="Percent 9 16 2 3 2 2" xfId="32812"/>
    <cellStyle name="Percent 9 16 2 3 2 3" xfId="32813"/>
    <cellStyle name="Percent 9 16 2 3 3" xfId="32814"/>
    <cellStyle name="Percent 9 16 2 3 4" xfId="32815"/>
    <cellStyle name="Percent 9 16 2 4" xfId="32816"/>
    <cellStyle name="Percent 9 16 2 4 2" xfId="32817"/>
    <cellStyle name="Percent 9 16 2 4 3" xfId="32818"/>
    <cellStyle name="Percent 9 16 2 5" xfId="32819"/>
    <cellStyle name="Percent 9 16 2 5 2" xfId="32820"/>
    <cellStyle name="Percent 9 16 2 5 3" xfId="32821"/>
    <cellStyle name="Percent 9 16 2 6" xfId="32822"/>
    <cellStyle name="Percent 9 16 2 7" xfId="32823"/>
    <cellStyle name="Percent 9 16 3" xfId="32824"/>
    <cellStyle name="Percent 9 16 3 2" xfId="32825"/>
    <cellStyle name="Percent 9 16 3 2 2" xfId="32826"/>
    <cellStyle name="Percent 9 16 3 2 2 2" xfId="32827"/>
    <cellStyle name="Percent 9 16 3 2 2 3" xfId="32828"/>
    <cellStyle name="Percent 9 16 3 2 3" xfId="32829"/>
    <cellStyle name="Percent 9 16 3 2 4" xfId="32830"/>
    <cellStyle name="Percent 9 16 3 3" xfId="32831"/>
    <cellStyle name="Percent 9 16 3 3 2" xfId="32832"/>
    <cellStyle name="Percent 9 16 3 3 2 2" xfId="32833"/>
    <cellStyle name="Percent 9 16 3 3 2 3" xfId="32834"/>
    <cellStyle name="Percent 9 16 3 3 3" xfId="32835"/>
    <cellStyle name="Percent 9 16 3 3 4" xfId="32836"/>
    <cellStyle name="Percent 9 16 3 4" xfId="32837"/>
    <cellStyle name="Percent 9 16 3 4 2" xfId="32838"/>
    <cellStyle name="Percent 9 16 3 4 3" xfId="32839"/>
    <cellStyle name="Percent 9 16 3 5" xfId="32840"/>
    <cellStyle name="Percent 9 16 3 6" xfId="32841"/>
    <cellStyle name="Percent 9 16 4" xfId="32842"/>
    <cellStyle name="Percent 9 16 4 2" xfId="32843"/>
    <cellStyle name="Percent 9 16 4 2 2" xfId="32844"/>
    <cellStyle name="Percent 9 16 4 2 2 2" xfId="32845"/>
    <cellStyle name="Percent 9 16 4 2 2 3" xfId="32846"/>
    <cellStyle name="Percent 9 16 4 2 3" xfId="32847"/>
    <cellStyle name="Percent 9 16 4 2 4" xfId="32848"/>
    <cellStyle name="Percent 9 16 4 3" xfId="32849"/>
    <cellStyle name="Percent 9 16 4 3 2" xfId="32850"/>
    <cellStyle name="Percent 9 16 4 3 2 2" xfId="32851"/>
    <cellStyle name="Percent 9 16 4 3 2 3" xfId="32852"/>
    <cellStyle name="Percent 9 16 4 3 3" xfId="32853"/>
    <cellStyle name="Percent 9 16 4 3 4" xfId="32854"/>
    <cellStyle name="Percent 9 16 4 4" xfId="32855"/>
    <cellStyle name="Percent 9 16 4 4 2" xfId="32856"/>
    <cellStyle name="Percent 9 16 4 4 3" xfId="32857"/>
    <cellStyle name="Percent 9 16 4 5" xfId="32858"/>
    <cellStyle name="Percent 9 16 4 6" xfId="32859"/>
    <cellStyle name="Percent 9 16 5" xfId="32860"/>
    <cellStyle name="Percent 9 16 5 2" xfId="32861"/>
    <cellStyle name="Percent 9 16 5 2 2" xfId="32862"/>
    <cellStyle name="Percent 9 16 5 2 2 2" xfId="32863"/>
    <cellStyle name="Percent 9 16 5 2 2 3" xfId="32864"/>
    <cellStyle name="Percent 9 16 5 2 3" xfId="32865"/>
    <cellStyle name="Percent 9 16 5 2 4" xfId="32866"/>
    <cellStyle name="Percent 9 16 5 3" xfId="32867"/>
    <cellStyle name="Percent 9 16 5 3 2" xfId="32868"/>
    <cellStyle name="Percent 9 16 5 3 2 2" xfId="32869"/>
    <cellStyle name="Percent 9 16 5 3 2 3" xfId="32870"/>
    <cellStyle name="Percent 9 16 5 3 3" xfId="32871"/>
    <cellStyle name="Percent 9 16 5 3 4" xfId="32872"/>
    <cellStyle name="Percent 9 16 5 4" xfId="32873"/>
    <cellStyle name="Percent 9 16 5 4 2" xfId="32874"/>
    <cellStyle name="Percent 9 16 5 4 2 2" xfId="32875"/>
    <cellStyle name="Percent 9 16 5 4 2 3" xfId="32876"/>
    <cellStyle name="Percent 9 16 5 4 3" xfId="32877"/>
    <cellStyle name="Percent 9 16 5 4 4" xfId="32878"/>
    <cellStyle name="Percent 9 16 5 5" xfId="32879"/>
    <cellStyle name="Percent 9 16 5 5 2" xfId="32880"/>
    <cellStyle name="Percent 9 16 5 5 3" xfId="32881"/>
    <cellStyle name="Percent 9 16 5 6" xfId="32882"/>
    <cellStyle name="Percent 9 16 5 7" xfId="32883"/>
    <cellStyle name="Percent 9 16 6" xfId="32884"/>
    <cellStyle name="Percent 9 16 6 2" xfId="32885"/>
    <cellStyle name="Percent 9 16 6 2 2" xfId="32886"/>
    <cellStyle name="Percent 9 16 6 2 2 2" xfId="32887"/>
    <cellStyle name="Percent 9 16 6 2 2 3" xfId="32888"/>
    <cellStyle name="Percent 9 16 6 2 3" xfId="32889"/>
    <cellStyle name="Percent 9 16 6 2 4" xfId="32890"/>
    <cellStyle name="Percent 9 16 6 3" xfId="32891"/>
    <cellStyle name="Percent 9 16 6 3 2" xfId="32892"/>
    <cellStyle name="Percent 9 16 6 3 2 2" xfId="32893"/>
    <cellStyle name="Percent 9 16 6 3 2 3" xfId="32894"/>
    <cellStyle name="Percent 9 16 6 3 3" xfId="32895"/>
    <cellStyle name="Percent 9 16 6 3 4" xfId="32896"/>
    <cellStyle name="Percent 9 16 6 4" xfId="32897"/>
    <cellStyle name="Percent 9 16 6 4 2" xfId="32898"/>
    <cellStyle name="Percent 9 16 6 4 3" xfId="32899"/>
    <cellStyle name="Percent 9 16 6 5" xfId="32900"/>
    <cellStyle name="Percent 9 16 6 6" xfId="32901"/>
    <cellStyle name="Percent 9 16 7" xfId="32902"/>
    <cellStyle name="Percent 9 16 7 2" xfId="32903"/>
    <cellStyle name="Percent 9 16 7 2 2" xfId="32904"/>
    <cellStyle name="Percent 9 16 7 2 3" xfId="32905"/>
    <cellStyle name="Percent 9 16 7 3" xfId="32906"/>
    <cellStyle name="Percent 9 16 7 4" xfId="32907"/>
    <cellStyle name="Percent 9 16 8" xfId="32908"/>
    <cellStyle name="Percent 9 16 8 2" xfId="32909"/>
    <cellStyle name="Percent 9 16 8 2 2" xfId="32910"/>
    <cellStyle name="Percent 9 16 8 2 3" xfId="32911"/>
    <cellStyle name="Percent 9 16 8 3" xfId="32912"/>
    <cellStyle name="Percent 9 16 8 4" xfId="32913"/>
    <cellStyle name="Percent 9 16 9" xfId="32914"/>
    <cellStyle name="Percent 9 16 9 2" xfId="32915"/>
    <cellStyle name="Percent 9 16 9 2 2" xfId="32916"/>
    <cellStyle name="Percent 9 16 9 2 3" xfId="32917"/>
    <cellStyle name="Percent 9 16 9 3" xfId="32918"/>
    <cellStyle name="Percent 9 16 9 4" xfId="32919"/>
    <cellStyle name="Percent 9 17" xfId="32920"/>
    <cellStyle name="Percent 9 17 10" xfId="32921"/>
    <cellStyle name="Percent 9 17 10 2" xfId="32922"/>
    <cellStyle name="Percent 9 17 10 3" xfId="32923"/>
    <cellStyle name="Percent 9 17 11" xfId="32924"/>
    <cellStyle name="Percent 9 17 11 2" xfId="32925"/>
    <cellStyle name="Percent 9 17 11 3" xfId="32926"/>
    <cellStyle name="Percent 9 17 12" xfId="32927"/>
    <cellStyle name="Percent 9 17 12 2" xfId="32928"/>
    <cellStyle name="Percent 9 17 12 3" xfId="32929"/>
    <cellStyle name="Percent 9 17 13" xfId="32930"/>
    <cellStyle name="Percent 9 17 2" xfId="32931"/>
    <cellStyle name="Percent 9 17 2 2" xfId="32932"/>
    <cellStyle name="Percent 9 17 2 2 2" xfId="32933"/>
    <cellStyle name="Percent 9 17 2 2 2 2" xfId="32934"/>
    <cellStyle name="Percent 9 17 2 2 2 3" xfId="32935"/>
    <cellStyle name="Percent 9 17 2 2 3" xfId="32936"/>
    <cellStyle name="Percent 9 17 2 2 4" xfId="32937"/>
    <cellStyle name="Percent 9 17 2 3" xfId="32938"/>
    <cellStyle name="Percent 9 17 2 3 2" xfId="32939"/>
    <cellStyle name="Percent 9 17 2 3 2 2" xfId="32940"/>
    <cellStyle name="Percent 9 17 2 3 2 3" xfId="32941"/>
    <cellStyle name="Percent 9 17 2 3 3" xfId="32942"/>
    <cellStyle name="Percent 9 17 2 3 4" xfId="32943"/>
    <cellStyle name="Percent 9 17 2 4" xfId="32944"/>
    <cellStyle name="Percent 9 17 2 4 2" xfId="32945"/>
    <cellStyle name="Percent 9 17 2 4 3" xfId="32946"/>
    <cellStyle name="Percent 9 17 2 5" xfId="32947"/>
    <cellStyle name="Percent 9 17 2 5 2" xfId="32948"/>
    <cellStyle name="Percent 9 17 2 5 3" xfId="32949"/>
    <cellStyle name="Percent 9 17 2 6" xfId="32950"/>
    <cellStyle name="Percent 9 17 2 7" xfId="32951"/>
    <cellStyle name="Percent 9 17 3" xfId="32952"/>
    <cellStyle name="Percent 9 17 3 2" xfId="32953"/>
    <cellStyle name="Percent 9 17 3 2 2" xfId="32954"/>
    <cellStyle name="Percent 9 17 3 2 2 2" xfId="32955"/>
    <cellStyle name="Percent 9 17 3 2 2 3" xfId="32956"/>
    <cellStyle name="Percent 9 17 3 2 3" xfId="32957"/>
    <cellStyle name="Percent 9 17 3 2 4" xfId="32958"/>
    <cellStyle name="Percent 9 17 3 3" xfId="32959"/>
    <cellStyle name="Percent 9 17 3 3 2" xfId="32960"/>
    <cellStyle name="Percent 9 17 3 3 2 2" xfId="32961"/>
    <cellStyle name="Percent 9 17 3 3 2 3" xfId="32962"/>
    <cellStyle name="Percent 9 17 3 3 3" xfId="32963"/>
    <cellStyle name="Percent 9 17 3 3 4" xfId="32964"/>
    <cellStyle name="Percent 9 17 3 4" xfId="32965"/>
    <cellStyle name="Percent 9 17 3 4 2" xfId="32966"/>
    <cellStyle name="Percent 9 17 3 4 3" xfId="32967"/>
    <cellStyle name="Percent 9 17 3 5" xfId="32968"/>
    <cellStyle name="Percent 9 17 3 6" xfId="32969"/>
    <cellStyle name="Percent 9 17 4" xfId="32970"/>
    <cellStyle name="Percent 9 17 4 2" xfId="32971"/>
    <cellStyle name="Percent 9 17 4 2 2" xfId="32972"/>
    <cellStyle name="Percent 9 17 4 2 2 2" xfId="32973"/>
    <cellStyle name="Percent 9 17 4 2 2 3" xfId="32974"/>
    <cellStyle name="Percent 9 17 4 2 3" xfId="32975"/>
    <cellStyle name="Percent 9 17 4 2 4" xfId="32976"/>
    <cellStyle name="Percent 9 17 4 3" xfId="32977"/>
    <cellStyle name="Percent 9 17 4 3 2" xfId="32978"/>
    <cellStyle name="Percent 9 17 4 3 2 2" xfId="32979"/>
    <cellStyle name="Percent 9 17 4 3 2 3" xfId="32980"/>
    <cellStyle name="Percent 9 17 4 3 3" xfId="32981"/>
    <cellStyle name="Percent 9 17 4 3 4" xfId="32982"/>
    <cellStyle name="Percent 9 17 4 4" xfId="32983"/>
    <cellStyle name="Percent 9 17 4 4 2" xfId="32984"/>
    <cellStyle name="Percent 9 17 4 4 3" xfId="32985"/>
    <cellStyle name="Percent 9 17 4 5" xfId="32986"/>
    <cellStyle name="Percent 9 17 4 6" xfId="32987"/>
    <cellStyle name="Percent 9 17 5" xfId="32988"/>
    <cellStyle name="Percent 9 17 5 2" xfId="32989"/>
    <cellStyle name="Percent 9 17 5 2 2" xfId="32990"/>
    <cellStyle name="Percent 9 17 5 2 2 2" xfId="32991"/>
    <cellStyle name="Percent 9 17 5 2 2 3" xfId="32992"/>
    <cellStyle name="Percent 9 17 5 2 3" xfId="32993"/>
    <cellStyle name="Percent 9 17 5 2 4" xfId="32994"/>
    <cellStyle name="Percent 9 17 5 3" xfId="32995"/>
    <cellStyle name="Percent 9 17 5 3 2" xfId="32996"/>
    <cellStyle name="Percent 9 17 5 3 2 2" xfId="32997"/>
    <cellStyle name="Percent 9 17 5 3 2 3" xfId="32998"/>
    <cellStyle name="Percent 9 17 5 3 3" xfId="32999"/>
    <cellStyle name="Percent 9 17 5 3 4" xfId="33000"/>
    <cellStyle name="Percent 9 17 5 4" xfId="33001"/>
    <cellStyle name="Percent 9 17 5 4 2" xfId="33002"/>
    <cellStyle name="Percent 9 17 5 4 2 2" xfId="33003"/>
    <cellStyle name="Percent 9 17 5 4 2 3" xfId="33004"/>
    <cellStyle name="Percent 9 17 5 4 3" xfId="33005"/>
    <cellStyle name="Percent 9 17 5 4 4" xfId="33006"/>
    <cellStyle name="Percent 9 17 5 5" xfId="33007"/>
    <cellStyle name="Percent 9 17 5 5 2" xfId="33008"/>
    <cellStyle name="Percent 9 17 5 5 3" xfId="33009"/>
    <cellStyle name="Percent 9 17 5 6" xfId="33010"/>
    <cellStyle name="Percent 9 17 5 7" xfId="33011"/>
    <cellStyle name="Percent 9 17 6" xfId="33012"/>
    <cellStyle name="Percent 9 17 6 2" xfId="33013"/>
    <cellStyle name="Percent 9 17 6 2 2" xfId="33014"/>
    <cellStyle name="Percent 9 17 6 2 2 2" xfId="33015"/>
    <cellStyle name="Percent 9 17 6 2 2 3" xfId="33016"/>
    <cellStyle name="Percent 9 17 6 2 3" xfId="33017"/>
    <cellStyle name="Percent 9 17 6 2 4" xfId="33018"/>
    <cellStyle name="Percent 9 17 6 3" xfId="33019"/>
    <cellStyle name="Percent 9 17 6 3 2" xfId="33020"/>
    <cellStyle name="Percent 9 17 6 3 2 2" xfId="33021"/>
    <cellStyle name="Percent 9 17 6 3 2 3" xfId="33022"/>
    <cellStyle name="Percent 9 17 6 3 3" xfId="33023"/>
    <cellStyle name="Percent 9 17 6 3 4" xfId="33024"/>
    <cellStyle name="Percent 9 17 6 4" xfId="33025"/>
    <cellStyle name="Percent 9 17 6 4 2" xfId="33026"/>
    <cellStyle name="Percent 9 17 6 4 3" xfId="33027"/>
    <cellStyle name="Percent 9 17 6 5" xfId="33028"/>
    <cellStyle name="Percent 9 17 6 6" xfId="33029"/>
    <cellStyle name="Percent 9 17 7" xfId="33030"/>
    <cellStyle name="Percent 9 17 7 2" xfId="33031"/>
    <cellStyle name="Percent 9 17 7 2 2" xfId="33032"/>
    <cellStyle name="Percent 9 17 7 2 3" xfId="33033"/>
    <cellStyle name="Percent 9 17 7 3" xfId="33034"/>
    <cellStyle name="Percent 9 17 7 4" xfId="33035"/>
    <cellStyle name="Percent 9 17 8" xfId="33036"/>
    <cellStyle name="Percent 9 17 8 2" xfId="33037"/>
    <cellStyle name="Percent 9 17 8 2 2" xfId="33038"/>
    <cellStyle name="Percent 9 17 8 2 3" xfId="33039"/>
    <cellStyle name="Percent 9 17 8 3" xfId="33040"/>
    <cellStyle name="Percent 9 17 8 4" xfId="33041"/>
    <cellStyle name="Percent 9 17 9" xfId="33042"/>
    <cellStyle name="Percent 9 17 9 2" xfId="33043"/>
    <cellStyle name="Percent 9 17 9 2 2" xfId="33044"/>
    <cellStyle name="Percent 9 17 9 2 3" xfId="33045"/>
    <cellStyle name="Percent 9 17 9 3" xfId="33046"/>
    <cellStyle name="Percent 9 17 9 4" xfId="33047"/>
    <cellStyle name="Percent 9 18" xfId="33048"/>
    <cellStyle name="Percent 9 18 10" xfId="33049"/>
    <cellStyle name="Percent 9 18 10 2" xfId="33050"/>
    <cellStyle name="Percent 9 18 10 3" xfId="33051"/>
    <cellStyle name="Percent 9 18 11" xfId="33052"/>
    <cellStyle name="Percent 9 18 11 2" xfId="33053"/>
    <cellStyle name="Percent 9 18 11 3" xfId="33054"/>
    <cellStyle name="Percent 9 18 12" xfId="33055"/>
    <cellStyle name="Percent 9 18 12 2" xfId="33056"/>
    <cellStyle name="Percent 9 18 12 3" xfId="33057"/>
    <cellStyle name="Percent 9 18 13" xfId="33058"/>
    <cellStyle name="Percent 9 18 2" xfId="33059"/>
    <cellStyle name="Percent 9 18 2 2" xfId="33060"/>
    <cellStyle name="Percent 9 18 2 2 2" xfId="33061"/>
    <cellStyle name="Percent 9 18 2 2 2 2" xfId="33062"/>
    <cellStyle name="Percent 9 18 2 2 2 3" xfId="33063"/>
    <cellStyle name="Percent 9 18 2 2 3" xfId="33064"/>
    <cellStyle name="Percent 9 18 2 2 4" xfId="33065"/>
    <cellStyle name="Percent 9 18 2 3" xfId="33066"/>
    <cellStyle name="Percent 9 18 2 3 2" xfId="33067"/>
    <cellStyle name="Percent 9 18 2 3 2 2" xfId="33068"/>
    <cellStyle name="Percent 9 18 2 3 2 3" xfId="33069"/>
    <cellStyle name="Percent 9 18 2 3 3" xfId="33070"/>
    <cellStyle name="Percent 9 18 2 3 4" xfId="33071"/>
    <cellStyle name="Percent 9 18 2 4" xfId="33072"/>
    <cellStyle name="Percent 9 18 2 4 2" xfId="33073"/>
    <cellStyle name="Percent 9 18 2 4 3" xfId="33074"/>
    <cellStyle name="Percent 9 18 2 5" xfId="33075"/>
    <cellStyle name="Percent 9 18 2 5 2" xfId="33076"/>
    <cellStyle name="Percent 9 18 2 5 3" xfId="33077"/>
    <cellStyle name="Percent 9 18 2 6" xfId="33078"/>
    <cellStyle name="Percent 9 18 2 7" xfId="33079"/>
    <cellStyle name="Percent 9 18 3" xfId="33080"/>
    <cellStyle name="Percent 9 18 3 2" xfId="33081"/>
    <cellStyle name="Percent 9 18 3 2 2" xfId="33082"/>
    <cellStyle name="Percent 9 18 3 2 2 2" xfId="33083"/>
    <cellStyle name="Percent 9 18 3 2 2 3" xfId="33084"/>
    <cellStyle name="Percent 9 18 3 2 3" xfId="33085"/>
    <cellStyle name="Percent 9 18 3 2 4" xfId="33086"/>
    <cellStyle name="Percent 9 18 3 3" xfId="33087"/>
    <cellStyle name="Percent 9 18 3 3 2" xfId="33088"/>
    <cellStyle name="Percent 9 18 3 3 2 2" xfId="33089"/>
    <cellStyle name="Percent 9 18 3 3 2 3" xfId="33090"/>
    <cellStyle name="Percent 9 18 3 3 3" xfId="33091"/>
    <cellStyle name="Percent 9 18 3 3 4" xfId="33092"/>
    <cellStyle name="Percent 9 18 3 4" xfId="33093"/>
    <cellStyle name="Percent 9 18 3 4 2" xfId="33094"/>
    <cellStyle name="Percent 9 18 3 4 3" xfId="33095"/>
    <cellStyle name="Percent 9 18 3 5" xfId="33096"/>
    <cellStyle name="Percent 9 18 3 6" xfId="33097"/>
    <cellStyle name="Percent 9 18 4" xfId="33098"/>
    <cellStyle name="Percent 9 18 4 2" xfId="33099"/>
    <cellStyle name="Percent 9 18 4 2 2" xfId="33100"/>
    <cellStyle name="Percent 9 18 4 2 2 2" xfId="33101"/>
    <cellStyle name="Percent 9 18 4 2 2 3" xfId="33102"/>
    <cellStyle name="Percent 9 18 4 2 3" xfId="33103"/>
    <cellStyle name="Percent 9 18 4 2 4" xfId="33104"/>
    <cellStyle name="Percent 9 18 4 3" xfId="33105"/>
    <cellStyle name="Percent 9 18 4 3 2" xfId="33106"/>
    <cellStyle name="Percent 9 18 4 3 2 2" xfId="33107"/>
    <cellStyle name="Percent 9 18 4 3 2 3" xfId="33108"/>
    <cellStyle name="Percent 9 18 4 3 3" xfId="33109"/>
    <cellStyle name="Percent 9 18 4 3 4" xfId="33110"/>
    <cellStyle name="Percent 9 18 4 4" xfId="33111"/>
    <cellStyle name="Percent 9 18 4 4 2" xfId="33112"/>
    <cellStyle name="Percent 9 18 4 4 3" xfId="33113"/>
    <cellStyle name="Percent 9 18 4 5" xfId="33114"/>
    <cellStyle name="Percent 9 18 4 6" xfId="33115"/>
    <cellStyle name="Percent 9 18 5" xfId="33116"/>
    <cellStyle name="Percent 9 18 5 2" xfId="33117"/>
    <cellStyle name="Percent 9 18 5 2 2" xfId="33118"/>
    <cellStyle name="Percent 9 18 5 2 2 2" xfId="33119"/>
    <cellStyle name="Percent 9 18 5 2 2 3" xfId="33120"/>
    <cellStyle name="Percent 9 18 5 2 3" xfId="33121"/>
    <cellStyle name="Percent 9 18 5 2 4" xfId="33122"/>
    <cellStyle name="Percent 9 18 5 3" xfId="33123"/>
    <cellStyle name="Percent 9 18 5 3 2" xfId="33124"/>
    <cellStyle name="Percent 9 18 5 3 2 2" xfId="33125"/>
    <cellStyle name="Percent 9 18 5 3 2 3" xfId="33126"/>
    <cellStyle name="Percent 9 18 5 3 3" xfId="33127"/>
    <cellStyle name="Percent 9 18 5 3 4" xfId="33128"/>
    <cellStyle name="Percent 9 18 5 4" xfId="33129"/>
    <cellStyle name="Percent 9 18 5 4 2" xfId="33130"/>
    <cellStyle name="Percent 9 18 5 4 2 2" xfId="33131"/>
    <cellStyle name="Percent 9 18 5 4 2 3" xfId="33132"/>
    <cellStyle name="Percent 9 18 5 4 3" xfId="33133"/>
    <cellStyle name="Percent 9 18 5 4 4" xfId="33134"/>
    <cellStyle name="Percent 9 18 5 5" xfId="33135"/>
    <cellStyle name="Percent 9 18 5 5 2" xfId="33136"/>
    <cellStyle name="Percent 9 18 5 5 3" xfId="33137"/>
    <cellStyle name="Percent 9 18 5 6" xfId="33138"/>
    <cellStyle name="Percent 9 18 5 7" xfId="33139"/>
    <cellStyle name="Percent 9 18 6" xfId="33140"/>
    <cellStyle name="Percent 9 18 6 2" xfId="33141"/>
    <cellStyle name="Percent 9 18 6 2 2" xfId="33142"/>
    <cellStyle name="Percent 9 18 6 2 2 2" xfId="33143"/>
    <cellStyle name="Percent 9 18 6 2 2 3" xfId="33144"/>
    <cellStyle name="Percent 9 18 6 2 3" xfId="33145"/>
    <cellStyle name="Percent 9 18 6 2 4" xfId="33146"/>
    <cellStyle name="Percent 9 18 6 3" xfId="33147"/>
    <cellStyle name="Percent 9 18 6 3 2" xfId="33148"/>
    <cellStyle name="Percent 9 18 6 3 2 2" xfId="33149"/>
    <cellStyle name="Percent 9 18 6 3 2 3" xfId="33150"/>
    <cellStyle name="Percent 9 18 6 3 3" xfId="33151"/>
    <cellStyle name="Percent 9 18 6 3 4" xfId="33152"/>
    <cellStyle name="Percent 9 18 6 4" xfId="33153"/>
    <cellStyle name="Percent 9 18 6 4 2" xfId="33154"/>
    <cellStyle name="Percent 9 18 6 4 3" xfId="33155"/>
    <cellStyle name="Percent 9 18 6 5" xfId="33156"/>
    <cellStyle name="Percent 9 18 6 6" xfId="33157"/>
    <cellStyle name="Percent 9 18 7" xfId="33158"/>
    <cellStyle name="Percent 9 18 7 2" xfId="33159"/>
    <cellStyle name="Percent 9 18 7 2 2" xfId="33160"/>
    <cellStyle name="Percent 9 18 7 2 3" xfId="33161"/>
    <cellStyle name="Percent 9 18 7 3" xfId="33162"/>
    <cellStyle name="Percent 9 18 7 4" xfId="33163"/>
    <cellStyle name="Percent 9 18 8" xfId="33164"/>
    <cellStyle name="Percent 9 18 8 2" xfId="33165"/>
    <cellStyle name="Percent 9 18 8 2 2" xfId="33166"/>
    <cellStyle name="Percent 9 18 8 2 3" xfId="33167"/>
    <cellStyle name="Percent 9 18 8 3" xfId="33168"/>
    <cellStyle name="Percent 9 18 8 4" xfId="33169"/>
    <cellStyle name="Percent 9 18 9" xfId="33170"/>
    <cellStyle name="Percent 9 18 9 2" xfId="33171"/>
    <cellStyle name="Percent 9 18 9 2 2" xfId="33172"/>
    <cellStyle name="Percent 9 18 9 2 3" xfId="33173"/>
    <cellStyle name="Percent 9 18 9 3" xfId="33174"/>
    <cellStyle name="Percent 9 18 9 4" xfId="33175"/>
    <cellStyle name="Percent 9 19" xfId="33176"/>
    <cellStyle name="Percent 9 19 10" xfId="33177"/>
    <cellStyle name="Percent 9 19 10 2" xfId="33178"/>
    <cellStyle name="Percent 9 19 10 3" xfId="33179"/>
    <cellStyle name="Percent 9 19 11" xfId="33180"/>
    <cellStyle name="Percent 9 19 11 2" xfId="33181"/>
    <cellStyle name="Percent 9 19 11 3" xfId="33182"/>
    <cellStyle name="Percent 9 19 12" xfId="33183"/>
    <cellStyle name="Percent 9 19 12 2" xfId="33184"/>
    <cellStyle name="Percent 9 19 12 3" xfId="33185"/>
    <cellStyle name="Percent 9 19 13" xfId="33186"/>
    <cellStyle name="Percent 9 19 2" xfId="33187"/>
    <cellStyle name="Percent 9 19 2 2" xfId="33188"/>
    <cellStyle name="Percent 9 19 2 2 2" xfId="33189"/>
    <cellStyle name="Percent 9 19 2 2 2 2" xfId="33190"/>
    <cellStyle name="Percent 9 19 2 2 2 3" xfId="33191"/>
    <cellStyle name="Percent 9 19 2 2 3" xfId="33192"/>
    <cellStyle name="Percent 9 19 2 2 4" xfId="33193"/>
    <cellStyle name="Percent 9 19 2 3" xfId="33194"/>
    <cellStyle name="Percent 9 19 2 3 2" xfId="33195"/>
    <cellStyle name="Percent 9 19 2 3 2 2" xfId="33196"/>
    <cellStyle name="Percent 9 19 2 3 2 3" xfId="33197"/>
    <cellStyle name="Percent 9 19 2 3 3" xfId="33198"/>
    <cellStyle name="Percent 9 19 2 3 4" xfId="33199"/>
    <cellStyle name="Percent 9 19 2 4" xfId="33200"/>
    <cellStyle name="Percent 9 19 2 4 2" xfId="33201"/>
    <cellStyle name="Percent 9 19 2 4 3" xfId="33202"/>
    <cellStyle name="Percent 9 19 2 5" xfId="33203"/>
    <cellStyle name="Percent 9 19 2 5 2" xfId="33204"/>
    <cellStyle name="Percent 9 19 2 5 3" xfId="33205"/>
    <cellStyle name="Percent 9 19 2 6" xfId="33206"/>
    <cellStyle name="Percent 9 19 2 7" xfId="33207"/>
    <cellStyle name="Percent 9 19 3" xfId="33208"/>
    <cellStyle name="Percent 9 19 3 2" xfId="33209"/>
    <cellStyle name="Percent 9 19 3 2 2" xfId="33210"/>
    <cellStyle name="Percent 9 19 3 2 2 2" xfId="33211"/>
    <cellStyle name="Percent 9 19 3 2 2 3" xfId="33212"/>
    <cellStyle name="Percent 9 19 3 2 3" xfId="33213"/>
    <cellStyle name="Percent 9 19 3 2 4" xfId="33214"/>
    <cellStyle name="Percent 9 19 3 3" xfId="33215"/>
    <cellStyle name="Percent 9 19 3 3 2" xfId="33216"/>
    <cellStyle name="Percent 9 19 3 3 2 2" xfId="33217"/>
    <cellStyle name="Percent 9 19 3 3 2 3" xfId="33218"/>
    <cellStyle name="Percent 9 19 3 3 3" xfId="33219"/>
    <cellStyle name="Percent 9 19 3 3 4" xfId="33220"/>
    <cellStyle name="Percent 9 19 3 4" xfId="33221"/>
    <cellStyle name="Percent 9 19 3 4 2" xfId="33222"/>
    <cellStyle name="Percent 9 19 3 4 3" xfId="33223"/>
    <cellStyle name="Percent 9 19 3 5" xfId="33224"/>
    <cellStyle name="Percent 9 19 3 6" xfId="33225"/>
    <cellStyle name="Percent 9 19 4" xfId="33226"/>
    <cellStyle name="Percent 9 19 4 2" xfId="33227"/>
    <cellStyle name="Percent 9 19 4 2 2" xfId="33228"/>
    <cellStyle name="Percent 9 19 4 2 2 2" xfId="33229"/>
    <cellStyle name="Percent 9 19 4 2 2 3" xfId="33230"/>
    <cellStyle name="Percent 9 19 4 2 3" xfId="33231"/>
    <cellStyle name="Percent 9 19 4 2 4" xfId="33232"/>
    <cellStyle name="Percent 9 19 4 3" xfId="33233"/>
    <cellStyle name="Percent 9 19 4 3 2" xfId="33234"/>
    <cellStyle name="Percent 9 19 4 3 2 2" xfId="33235"/>
    <cellStyle name="Percent 9 19 4 3 2 3" xfId="33236"/>
    <cellStyle name="Percent 9 19 4 3 3" xfId="33237"/>
    <cellStyle name="Percent 9 19 4 3 4" xfId="33238"/>
    <cellStyle name="Percent 9 19 4 4" xfId="33239"/>
    <cellStyle name="Percent 9 19 4 4 2" xfId="33240"/>
    <cellStyle name="Percent 9 19 4 4 3" xfId="33241"/>
    <cellStyle name="Percent 9 19 4 5" xfId="33242"/>
    <cellStyle name="Percent 9 19 4 6" xfId="33243"/>
    <cellStyle name="Percent 9 19 5" xfId="33244"/>
    <cellStyle name="Percent 9 19 5 2" xfId="33245"/>
    <cellStyle name="Percent 9 19 5 2 2" xfId="33246"/>
    <cellStyle name="Percent 9 19 5 2 2 2" xfId="33247"/>
    <cellStyle name="Percent 9 19 5 2 2 3" xfId="33248"/>
    <cellStyle name="Percent 9 19 5 2 3" xfId="33249"/>
    <cellStyle name="Percent 9 19 5 2 4" xfId="33250"/>
    <cellStyle name="Percent 9 19 5 3" xfId="33251"/>
    <cellStyle name="Percent 9 19 5 3 2" xfId="33252"/>
    <cellStyle name="Percent 9 19 5 3 2 2" xfId="33253"/>
    <cellStyle name="Percent 9 19 5 3 2 3" xfId="33254"/>
    <cellStyle name="Percent 9 19 5 3 3" xfId="33255"/>
    <cellStyle name="Percent 9 19 5 3 4" xfId="33256"/>
    <cellStyle name="Percent 9 19 5 4" xfId="33257"/>
    <cellStyle name="Percent 9 19 5 4 2" xfId="33258"/>
    <cellStyle name="Percent 9 19 5 4 2 2" xfId="33259"/>
    <cellStyle name="Percent 9 19 5 4 2 3" xfId="33260"/>
    <cellStyle name="Percent 9 19 5 4 3" xfId="33261"/>
    <cellStyle name="Percent 9 19 5 4 4" xfId="33262"/>
    <cellStyle name="Percent 9 19 5 5" xfId="33263"/>
    <cellStyle name="Percent 9 19 5 5 2" xfId="33264"/>
    <cellStyle name="Percent 9 19 5 5 3" xfId="33265"/>
    <cellStyle name="Percent 9 19 5 6" xfId="33266"/>
    <cellStyle name="Percent 9 19 5 7" xfId="33267"/>
    <cellStyle name="Percent 9 19 6" xfId="33268"/>
    <cellStyle name="Percent 9 19 6 2" xfId="33269"/>
    <cellStyle name="Percent 9 19 6 2 2" xfId="33270"/>
    <cellStyle name="Percent 9 19 6 2 2 2" xfId="33271"/>
    <cellStyle name="Percent 9 19 6 2 2 3" xfId="33272"/>
    <cellStyle name="Percent 9 19 6 2 3" xfId="33273"/>
    <cellStyle name="Percent 9 19 6 2 4" xfId="33274"/>
    <cellStyle name="Percent 9 19 6 3" xfId="33275"/>
    <cellStyle name="Percent 9 19 6 3 2" xfId="33276"/>
    <cellStyle name="Percent 9 19 6 3 2 2" xfId="33277"/>
    <cellStyle name="Percent 9 19 6 3 2 3" xfId="33278"/>
    <cellStyle name="Percent 9 19 6 3 3" xfId="33279"/>
    <cellStyle name="Percent 9 19 6 3 4" xfId="33280"/>
    <cellStyle name="Percent 9 19 6 4" xfId="33281"/>
    <cellStyle name="Percent 9 19 6 4 2" xfId="33282"/>
    <cellStyle name="Percent 9 19 6 4 3" xfId="33283"/>
    <cellStyle name="Percent 9 19 6 5" xfId="33284"/>
    <cellStyle name="Percent 9 19 6 6" xfId="33285"/>
    <cellStyle name="Percent 9 19 7" xfId="33286"/>
    <cellStyle name="Percent 9 19 7 2" xfId="33287"/>
    <cellStyle name="Percent 9 19 7 2 2" xfId="33288"/>
    <cellStyle name="Percent 9 19 7 2 3" xfId="33289"/>
    <cellStyle name="Percent 9 19 7 3" xfId="33290"/>
    <cellStyle name="Percent 9 19 7 4" xfId="33291"/>
    <cellStyle name="Percent 9 19 8" xfId="33292"/>
    <cellStyle name="Percent 9 19 8 2" xfId="33293"/>
    <cellStyle name="Percent 9 19 8 2 2" xfId="33294"/>
    <cellStyle name="Percent 9 19 8 2 3" xfId="33295"/>
    <cellStyle name="Percent 9 19 8 3" xfId="33296"/>
    <cellStyle name="Percent 9 19 8 4" xfId="33297"/>
    <cellStyle name="Percent 9 19 9" xfId="33298"/>
    <cellStyle name="Percent 9 19 9 2" xfId="33299"/>
    <cellStyle name="Percent 9 19 9 2 2" xfId="33300"/>
    <cellStyle name="Percent 9 19 9 2 3" xfId="33301"/>
    <cellStyle name="Percent 9 19 9 3" xfId="33302"/>
    <cellStyle name="Percent 9 19 9 4" xfId="33303"/>
    <cellStyle name="Percent 9 2" xfId="33304"/>
    <cellStyle name="Percent 9 2 10" xfId="33305"/>
    <cellStyle name="Percent 9 2 10 2" xfId="33306"/>
    <cellStyle name="Percent 9 2 10 2 2" xfId="33307"/>
    <cellStyle name="Percent 9 2 10 2 3" xfId="33308"/>
    <cellStyle name="Percent 9 2 10 3" xfId="33309"/>
    <cellStyle name="Percent 9 2 10 4" xfId="33310"/>
    <cellStyle name="Percent 9 2 11" xfId="33311"/>
    <cellStyle name="Percent 9 2 11 2" xfId="33312"/>
    <cellStyle name="Percent 9 2 11 3" xfId="33313"/>
    <cellStyle name="Percent 9 2 12" xfId="33314"/>
    <cellStyle name="Percent 9 2 12 2" xfId="33315"/>
    <cellStyle name="Percent 9 2 12 3" xfId="33316"/>
    <cellStyle name="Percent 9 2 13" xfId="33317"/>
    <cellStyle name="Percent 9 2 13 2" xfId="33318"/>
    <cellStyle name="Percent 9 2 13 3" xfId="33319"/>
    <cellStyle name="Percent 9 2 14" xfId="33320"/>
    <cellStyle name="Percent 9 2 2" xfId="33321"/>
    <cellStyle name="Percent 9 2 2 10" xfId="33322"/>
    <cellStyle name="Percent 9 2 2 10 2" xfId="33323"/>
    <cellStyle name="Percent 9 2 2 10 3" xfId="33324"/>
    <cellStyle name="Percent 9 2 2 11" xfId="33325"/>
    <cellStyle name="Percent 9 2 2 11 2" xfId="33326"/>
    <cellStyle name="Percent 9 2 2 11 3" xfId="33327"/>
    <cellStyle name="Percent 9 2 2 12" xfId="33328"/>
    <cellStyle name="Percent 9 2 2 2" xfId="33329"/>
    <cellStyle name="Percent 9 2 2 2 2" xfId="33330"/>
    <cellStyle name="Percent 9 2 2 2 2 2" xfId="33331"/>
    <cellStyle name="Percent 9 2 2 2 2 2 2" xfId="33332"/>
    <cellStyle name="Percent 9 2 2 2 2 2 3" xfId="33333"/>
    <cellStyle name="Percent 9 2 2 2 2 3" xfId="33334"/>
    <cellStyle name="Percent 9 2 2 2 2 4" xfId="33335"/>
    <cellStyle name="Percent 9 2 2 2 3" xfId="33336"/>
    <cellStyle name="Percent 9 2 2 2 3 2" xfId="33337"/>
    <cellStyle name="Percent 9 2 2 2 3 2 2" xfId="33338"/>
    <cellStyle name="Percent 9 2 2 2 3 2 3" xfId="33339"/>
    <cellStyle name="Percent 9 2 2 2 3 3" xfId="33340"/>
    <cellStyle name="Percent 9 2 2 2 3 4" xfId="33341"/>
    <cellStyle name="Percent 9 2 2 2 4" xfId="33342"/>
    <cellStyle name="Percent 9 2 2 2 4 2" xfId="33343"/>
    <cellStyle name="Percent 9 2 2 2 4 3" xfId="33344"/>
    <cellStyle name="Percent 9 2 2 2 5" xfId="33345"/>
    <cellStyle name="Percent 9 2 2 2 6" xfId="33346"/>
    <cellStyle name="Percent 9 2 2 3" xfId="33347"/>
    <cellStyle name="Percent 9 2 2 3 2" xfId="33348"/>
    <cellStyle name="Percent 9 2 2 3 2 2" xfId="33349"/>
    <cellStyle name="Percent 9 2 2 3 2 2 2" xfId="33350"/>
    <cellStyle name="Percent 9 2 2 3 2 2 3" xfId="33351"/>
    <cellStyle name="Percent 9 2 2 3 2 3" xfId="33352"/>
    <cellStyle name="Percent 9 2 2 3 2 4" xfId="33353"/>
    <cellStyle name="Percent 9 2 2 3 3" xfId="33354"/>
    <cellStyle name="Percent 9 2 2 3 3 2" xfId="33355"/>
    <cellStyle name="Percent 9 2 2 3 3 2 2" xfId="33356"/>
    <cellStyle name="Percent 9 2 2 3 3 2 3" xfId="33357"/>
    <cellStyle name="Percent 9 2 2 3 3 3" xfId="33358"/>
    <cellStyle name="Percent 9 2 2 3 3 4" xfId="33359"/>
    <cellStyle name="Percent 9 2 2 3 4" xfId="33360"/>
    <cellStyle name="Percent 9 2 2 3 4 2" xfId="33361"/>
    <cellStyle name="Percent 9 2 2 3 4 3" xfId="33362"/>
    <cellStyle name="Percent 9 2 2 3 5" xfId="33363"/>
    <cellStyle name="Percent 9 2 2 3 6" xfId="33364"/>
    <cellStyle name="Percent 9 2 2 4" xfId="33365"/>
    <cellStyle name="Percent 9 2 2 4 2" xfId="33366"/>
    <cellStyle name="Percent 9 2 2 4 2 2" xfId="33367"/>
    <cellStyle name="Percent 9 2 2 4 2 2 2" xfId="33368"/>
    <cellStyle name="Percent 9 2 2 4 2 2 3" xfId="33369"/>
    <cellStyle name="Percent 9 2 2 4 2 3" xfId="33370"/>
    <cellStyle name="Percent 9 2 2 4 2 4" xfId="33371"/>
    <cellStyle name="Percent 9 2 2 4 3" xfId="33372"/>
    <cellStyle name="Percent 9 2 2 4 3 2" xfId="33373"/>
    <cellStyle name="Percent 9 2 2 4 3 2 2" xfId="33374"/>
    <cellStyle name="Percent 9 2 2 4 3 2 3" xfId="33375"/>
    <cellStyle name="Percent 9 2 2 4 3 3" xfId="33376"/>
    <cellStyle name="Percent 9 2 2 4 3 4" xfId="33377"/>
    <cellStyle name="Percent 9 2 2 4 4" xfId="33378"/>
    <cellStyle name="Percent 9 2 2 4 4 2" xfId="33379"/>
    <cellStyle name="Percent 9 2 2 4 4 2 2" xfId="33380"/>
    <cellStyle name="Percent 9 2 2 4 4 2 3" xfId="33381"/>
    <cellStyle name="Percent 9 2 2 4 4 3" xfId="33382"/>
    <cellStyle name="Percent 9 2 2 4 4 4" xfId="33383"/>
    <cellStyle name="Percent 9 2 2 4 5" xfId="33384"/>
    <cellStyle name="Percent 9 2 2 4 5 2" xfId="33385"/>
    <cellStyle name="Percent 9 2 2 4 5 3" xfId="33386"/>
    <cellStyle name="Percent 9 2 2 4 6" xfId="33387"/>
    <cellStyle name="Percent 9 2 2 4 7" xfId="33388"/>
    <cellStyle name="Percent 9 2 2 5" xfId="33389"/>
    <cellStyle name="Percent 9 2 2 5 2" xfId="33390"/>
    <cellStyle name="Percent 9 2 2 5 2 2" xfId="33391"/>
    <cellStyle name="Percent 9 2 2 5 2 2 2" xfId="33392"/>
    <cellStyle name="Percent 9 2 2 5 2 2 3" xfId="33393"/>
    <cellStyle name="Percent 9 2 2 5 2 3" xfId="33394"/>
    <cellStyle name="Percent 9 2 2 5 2 4" xfId="33395"/>
    <cellStyle name="Percent 9 2 2 5 3" xfId="33396"/>
    <cellStyle name="Percent 9 2 2 5 3 2" xfId="33397"/>
    <cellStyle name="Percent 9 2 2 5 3 2 2" xfId="33398"/>
    <cellStyle name="Percent 9 2 2 5 3 2 3" xfId="33399"/>
    <cellStyle name="Percent 9 2 2 5 3 3" xfId="33400"/>
    <cellStyle name="Percent 9 2 2 5 3 4" xfId="33401"/>
    <cellStyle name="Percent 9 2 2 5 4" xfId="33402"/>
    <cellStyle name="Percent 9 2 2 5 4 2" xfId="33403"/>
    <cellStyle name="Percent 9 2 2 5 4 3" xfId="33404"/>
    <cellStyle name="Percent 9 2 2 5 5" xfId="33405"/>
    <cellStyle name="Percent 9 2 2 5 6" xfId="33406"/>
    <cellStyle name="Percent 9 2 2 6" xfId="33407"/>
    <cellStyle name="Percent 9 2 2 6 2" xfId="33408"/>
    <cellStyle name="Percent 9 2 2 6 2 2" xfId="33409"/>
    <cellStyle name="Percent 9 2 2 6 2 3" xfId="33410"/>
    <cellStyle name="Percent 9 2 2 6 3" xfId="33411"/>
    <cellStyle name="Percent 9 2 2 6 4" xfId="33412"/>
    <cellStyle name="Percent 9 2 2 7" xfId="33413"/>
    <cellStyle name="Percent 9 2 2 7 2" xfId="33414"/>
    <cellStyle name="Percent 9 2 2 7 2 2" xfId="33415"/>
    <cellStyle name="Percent 9 2 2 7 2 3" xfId="33416"/>
    <cellStyle name="Percent 9 2 2 7 3" xfId="33417"/>
    <cellStyle name="Percent 9 2 2 7 4" xfId="33418"/>
    <cellStyle name="Percent 9 2 2 8" xfId="33419"/>
    <cellStyle name="Percent 9 2 2 8 2" xfId="33420"/>
    <cellStyle name="Percent 9 2 2 8 2 2" xfId="33421"/>
    <cellStyle name="Percent 9 2 2 8 2 3" xfId="33422"/>
    <cellStyle name="Percent 9 2 2 8 3" xfId="33423"/>
    <cellStyle name="Percent 9 2 2 8 4" xfId="33424"/>
    <cellStyle name="Percent 9 2 2 9" xfId="33425"/>
    <cellStyle name="Percent 9 2 2 9 2" xfId="33426"/>
    <cellStyle name="Percent 9 2 2 9 3" xfId="33427"/>
    <cellStyle name="Percent 9 2 3" xfId="33428"/>
    <cellStyle name="Percent 9 2 3 2" xfId="33429"/>
    <cellStyle name="Percent 9 2 3 2 2" xfId="33430"/>
    <cellStyle name="Percent 9 2 3 2 2 2" xfId="33431"/>
    <cellStyle name="Percent 9 2 3 2 2 3" xfId="33432"/>
    <cellStyle name="Percent 9 2 3 2 3" xfId="33433"/>
    <cellStyle name="Percent 9 2 3 2 4" xfId="33434"/>
    <cellStyle name="Percent 9 2 3 3" xfId="33435"/>
    <cellStyle name="Percent 9 2 3 3 2" xfId="33436"/>
    <cellStyle name="Percent 9 2 3 3 2 2" xfId="33437"/>
    <cellStyle name="Percent 9 2 3 3 2 3" xfId="33438"/>
    <cellStyle name="Percent 9 2 3 3 3" xfId="33439"/>
    <cellStyle name="Percent 9 2 3 3 4" xfId="33440"/>
    <cellStyle name="Percent 9 2 3 4" xfId="33441"/>
    <cellStyle name="Percent 9 2 3 4 2" xfId="33442"/>
    <cellStyle name="Percent 9 2 3 4 3" xfId="33443"/>
    <cellStyle name="Percent 9 2 3 5" xfId="33444"/>
    <cellStyle name="Percent 9 2 3 5 2" xfId="33445"/>
    <cellStyle name="Percent 9 2 3 5 3" xfId="33446"/>
    <cellStyle name="Percent 9 2 3 6" xfId="33447"/>
    <cellStyle name="Percent 9 2 3 7" xfId="33448"/>
    <cellStyle name="Percent 9 2 3 8" xfId="33449"/>
    <cellStyle name="Percent 9 2 4" xfId="33450"/>
    <cellStyle name="Percent 9 2 4 2" xfId="33451"/>
    <cellStyle name="Percent 9 2 4 2 2" xfId="33452"/>
    <cellStyle name="Percent 9 2 4 2 2 2" xfId="33453"/>
    <cellStyle name="Percent 9 2 4 2 2 3" xfId="33454"/>
    <cellStyle name="Percent 9 2 4 2 3" xfId="33455"/>
    <cellStyle name="Percent 9 2 4 2 4" xfId="33456"/>
    <cellStyle name="Percent 9 2 4 3" xfId="33457"/>
    <cellStyle name="Percent 9 2 4 3 2" xfId="33458"/>
    <cellStyle name="Percent 9 2 4 3 2 2" xfId="33459"/>
    <cellStyle name="Percent 9 2 4 3 2 3" xfId="33460"/>
    <cellStyle name="Percent 9 2 4 3 3" xfId="33461"/>
    <cellStyle name="Percent 9 2 4 3 4" xfId="33462"/>
    <cellStyle name="Percent 9 2 4 4" xfId="33463"/>
    <cellStyle name="Percent 9 2 4 4 2" xfId="33464"/>
    <cellStyle name="Percent 9 2 4 4 3" xfId="33465"/>
    <cellStyle name="Percent 9 2 4 5" xfId="33466"/>
    <cellStyle name="Percent 9 2 4 6" xfId="33467"/>
    <cellStyle name="Percent 9 2 5" xfId="33468"/>
    <cellStyle name="Percent 9 2 5 2" xfId="33469"/>
    <cellStyle name="Percent 9 2 5 2 2" xfId="33470"/>
    <cellStyle name="Percent 9 2 5 2 2 2" xfId="33471"/>
    <cellStyle name="Percent 9 2 5 2 2 3" xfId="33472"/>
    <cellStyle name="Percent 9 2 5 2 3" xfId="33473"/>
    <cellStyle name="Percent 9 2 5 2 4" xfId="33474"/>
    <cellStyle name="Percent 9 2 5 3" xfId="33475"/>
    <cellStyle name="Percent 9 2 5 3 2" xfId="33476"/>
    <cellStyle name="Percent 9 2 5 3 2 2" xfId="33477"/>
    <cellStyle name="Percent 9 2 5 3 2 3" xfId="33478"/>
    <cellStyle name="Percent 9 2 5 3 3" xfId="33479"/>
    <cellStyle name="Percent 9 2 5 3 4" xfId="33480"/>
    <cellStyle name="Percent 9 2 5 4" xfId="33481"/>
    <cellStyle name="Percent 9 2 5 4 2" xfId="33482"/>
    <cellStyle name="Percent 9 2 5 4 3" xfId="33483"/>
    <cellStyle name="Percent 9 2 5 5" xfId="33484"/>
    <cellStyle name="Percent 9 2 5 6" xfId="33485"/>
    <cellStyle name="Percent 9 2 6" xfId="33486"/>
    <cellStyle name="Percent 9 2 6 2" xfId="33487"/>
    <cellStyle name="Percent 9 2 6 2 2" xfId="33488"/>
    <cellStyle name="Percent 9 2 6 2 2 2" xfId="33489"/>
    <cellStyle name="Percent 9 2 6 2 2 3" xfId="33490"/>
    <cellStyle name="Percent 9 2 6 2 3" xfId="33491"/>
    <cellStyle name="Percent 9 2 6 2 4" xfId="33492"/>
    <cellStyle name="Percent 9 2 6 3" xfId="33493"/>
    <cellStyle name="Percent 9 2 6 3 2" xfId="33494"/>
    <cellStyle name="Percent 9 2 6 3 2 2" xfId="33495"/>
    <cellStyle name="Percent 9 2 6 3 2 3" xfId="33496"/>
    <cellStyle name="Percent 9 2 6 3 3" xfId="33497"/>
    <cellStyle name="Percent 9 2 6 3 4" xfId="33498"/>
    <cellStyle name="Percent 9 2 6 4" xfId="33499"/>
    <cellStyle name="Percent 9 2 6 4 2" xfId="33500"/>
    <cellStyle name="Percent 9 2 6 4 2 2" xfId="33501"/>
    <cellStyle name="Percent 9 2 6 4 2 3" xfId="33502"/>
    <cellStyle name="Percent 9 2 6 4 3" xfId="33503"/>
    <cellStyle name="Percent 9 2 6 4 4" xfId="33504"/>
    <cellStyle name="Percent 9 2 6 5" xfId="33505"/>
    <cellStyle name="Percent 9 2 6 5 2" xfId="33506"/>
    <cellStyle name="Percent 9 2 6 5 3" xfId="33507"/>
    <cellStyle name="Percent 9 2 6 6" xfId="33508"/>
    <cellStyle name="Percent 9 2 6 7" xfId="33509"/>
    <cellStyle name="Percent 9 2 7" xfId="33510"/>
    <cellStyle name="Percent 9 2 7 2" xfId="33511"/>
    <cellStyle name="Percent 9 2 7 2 2" xfId="33512"/>
    <cellStyle name="Percent 9 2 7 2 2 2" xfId="33513"/>
    <cellStyle name="Percent 9 2 7 2 2 3" xfId="33514"/>
    <cellStyle name="Percent 9 2 7 2 3" xfId="33515"/>
    <cellStyle name="Percent 9 2 7 2 4" xfId="33516"/>
    <cellStyle name="Percent 9 2 7 3" xfId="33517"/>
    <cellStyle name="Percent 9 2 7 3 2" xfId="33518"/>
    <cellStyle name="Percent 9 2 7 3 2 2" xfId="33519"/>
    <cellStyle name="Percent 9 2 7 3 2 3" xfId="33520"/>
    <cellStyle name="Percent 9 2 7 3 3" xfId="33521"/>
    <cellStyle name="Percent 9 2 7 3 4" xfId="33522"/>
    <cellStyle name="Percent 9 2 7 4" xfId="33523"/>
    <cellStyle name="Percent 9 2 7 4 2" xfId="33524"/>
    <cellStyle name="Percent 9 2 7 4 3" xfId="33525"/>
    <cellStyle name="Percent 9 2 7 5" xfId="33526"/>
    <cellStyle name="Percent 9 2 7 6" xfId="33527"/>
    <cellStyle name="Percent 9 2 8" xfId="33528"/>
    <cellStyle name="Percent 9 2 8 2" xfId="33529"/>
    <cellStyle name="Percent 9 2 8 2 2" xfId="33530"/>
    <cellStyle name="Percent 9 2 8 2 3" xfId="33531"/>
    <cellStyle name="Percent 9 2 8 3" xfId="33532"/>
    <cellStyle name="Percent 9 2 8 4" xfId="33533"/>
    <cellStyle name="Percent 9 2 9" xfId="33534"/>
    <cellStyle name="Percent 9 2 9 2" xfId="33535"/>
    <cellStyle name="Percent 9 2 9 2 2" xfId="33536"/>
    <cellStyle name="Percent 9 2 9 2 3" xfId="33537"/>
    <cellStyle name="Percent 9 2 9 3" xfId="33538"/>
    <cellStyle name="Percent 9 2 9 4" xfId="33539"/>
    <cellStyle name="Percent 9 20" xfId="33540"/>
    <cellStyle name="Percent 9 20 10" xfId="33541"/>
    <cellStyle name="Percent 9 20 10 2" xfId="33542"/>
    <cellStyle name="Percent 9 20 10 3" xfId="33543"/>
    <cellStyle name="Percent 9 20 11" xfId="33544"/>
    <cellStyle name="Percent 9 20 11 2" xfId="33545"/>
    <cellStyle name="Percent 9 20 11 3" xfId="33546"/>
    <cellStyle name="Percent 9 20 12" xfId="33547"/>
    <cellStyle name="Percent 9 20 12 2" xfId="33548"/>
    <cellStyle name="Percent 9 20 12 3" xfId="33549"/>
    <cellStyle name="Percent 9 20 13" xfId="33550"/>
    <cellStyle name="Percent 9 20 2" xfId="33551"/>
    <cellStyle name="Percent 9 20 2 2" xfId="33552"/>
    <cellStyle name="Percent 9 20 2 2 2" xfId="33553"/>
    <cellStyle name="Percent 9 20 2 2 2 2" xfId="33554"/>
    <cellStyle name="Percent 9 20 2 2 2 3" xfId="33555"/>
    <cellStyle name="Percent 9 20 2 2 3" xfId="33556"/>
    <cellStyle name="Percent 9 20 2 2 4" xfId="33557"/>
    <cellStyle name="Percent 9 20 2 3" xfId="33558"/>
    <cellStyle name="Percent 9 20 2 3 2" xfId="33559"/>
    <cellStyle name="Percent 9 20 2 3 2 2" xfId="33560"/>
    <cellStyle name="Percent 9 20 2 3 2 3" xfId="33561"/>
    <cellStyle name="Percent 9 20 2 3 3" xfId="33562"/>
    <cellStyle name="Percent 9 20 2 3 4" xfId="33563"/>
    <cellStyle name="Percent 9 20 2 4" xfId="33564"/>
    <cellStyle name="Percent 9 20 2 4 2" xfId="33565"/>
    <cellStyle name="Percent 9 20 2 4 3" xfId="33566"/>
    <cellStyle name="Percent 9 20 2 5" xfId="33567"/>
    <cellStyle name="Percent 9 20 2 5 2" xfId="33568"/>
    <cellStyle name="Percent 9 20 2 5 3" xfId="33569"/>
    <cellStyle name="Percent 9 20 2 6" xfId="33570"/>
    <cellStyle name="Percent 9 20 2 7" xfId="33571"/>
    <cellStyle name="Percent 9 20 3" xfId="33572"/>
    <cellStyle name="Percent 9 20 3 2" xfId="33573"/>
    <cellStyle name="Percent 9 20 3 2 2" xfId="33574"/>
    <cellStyle name="Percent 9 20 3 2 2 2" xfId="33575"/>
    <cellStyle name="Percent 9 20 3 2 2 3" xfId="33576"/>
    <cellStyle name="Percent 9 20 3 2 3" xfId="33577"/>
    <cellStyle name="Percent 9 20 3 2 4" xfId="33578"/>
    <cellStyle name="Percent 9 20 3 3" xfId="33579"/>
    <cellStyle name="Percent 9 20 3 3 2" xfId="33580"/>
    <cellStyle name="Percent 9 20 3 3 2 2" xfId="33581"/>
    <cellStyle name="Percent 9 20 3 3 2 3" xfId="33582"/>
    <cellStyle name="Percent 9 20 3 3 3" xfId="33583"/>
    <cellStyle name="Percent 9 20 3 3 4" xfId="33584"/>
    <cellStyle name="Percent 9 20 3 4" xfId="33585"/>
    <cellStyle name="Percent 9 20 3 4 2" xfId="33586"/>
    <cellStyle name="Percent 9 20 3 4 3" xfId="33587"/>
    <cellStyle name="Percent 9 20 3 5" xfId="33588"/>
    <cellStyle name="Percent 9 20 3 6" xfId="33589"/>
    <cellStyle name="Percent 9 20 4" xfId="33590"/>
    <cellStyle name="Percent 9 20 4 2" xfId="33591"/>
    <cellStyle name="Percent 9 20 4 2 2" xfId="33592"/>
    <cellStyle name="Percent 9 20 4 2 2 2" xfId="33593"/>
    <cellStyle name="Percent 9 20 4 2 2 3" xfId="33594"/>
    <cellStyle name="Percent 9 20 4 2 3" xfId="33595"/>
    <cellStyle name="Percent 9 20 4 2 4" xfId="33596"/>
    <cellStyle name="Percent 9 20 4 3" xfId="33597"/>
    <cellStyle name="Percent 9 20 4 3 2" xfId="33598"/>
    <cellStyle name="Percent 9 20 4 3 2 2" xfId="33599"/>
    <cellStyle name="Percent 9 20 4 3 2 3" xfId="33600"/>
    <cellStyle name="Percent 9 20 4 3 3" xfId="33601"/>
    <cellStyle name="Percent 9 20 4 3 4" xfId="33602"/>
    <cellStyle name="Percent 9 20 4 4" xfId="33603"/>
    <cellStyle name="Percent 9 20 4 4 2" xfId="33604"/>
    <cellStyle name="Percent 9 20 4 4 3" xfId="33605"/>
    <cellStyle name="Percent 9 20 4 5" xfId="33606"/>
    <cellStyle name="Percent 9 20 4 6" xfId="33607"/>
    <cellStyle name="Percent 9 20 5" xfId="33608"/>
    <cellStyle name="Percent 9 20 5 2" xfId="33609"/>
    <cellStyle name="Percent 9 20 5 2 2" xfId="33610"/>
    <cellStyle name="Percent 9 20 5 2 2 2" xfId="33611"/>
    <cellStyle name="Percent 9 20 5 2 2 3" xfId="33612"/>
    <cellStyle name="Percent 9 20 5 2 3" xfId="33613"/>
    <cellStyle name="Percent 9 20 5 2 4" xfId="33614"/>
    <cellStyle name="Percent 9 20 5 3" xfId="33615"/>
    <cellStyle name="Percent 9 20 5 3 2" xfId="33616"/>
    <cellStyle name="Percent 9 20 5 3 2 2" xfId="33617"/>
    <cellStyle name="Percent 9 20 5 3 2 3" xfId="33618"/>
    <cellStyle name="Percent 9 20 5 3 3" xfId="33619"/>
    <cellStyle name="Percent 9 20 5 3 4" xfId="33620"/>
    <cellStyle name="Percent 9 20 5 4" xfId="33621"/>
    <cellStyle name="Percent 9 20 5 4 2" xfId="33622"/>
    <cellStyle name="Percent 9 20 5 4 2 2" xfId="33623"/>
    <cellStyle name="Percent 9 20 5 4 2 3" xfId="33624"/>
    <cellStyle name="Percent 9 20 5 4 3" xfId="33625"/>
    <cellStyle name="Percent 9 20 5 4 4" xfId="33626"/>
    <cellStyle name="Percent 9 20 5 5" xfId="33627"/>
    <cellStyle name="Percent 9 20 5 5 2" xfId="33628"/>
    <cellStyle name="Percent 9 20 5 5 3" xfId="33629"/>
    <cellStyle name="Percent 9 20 5 6" xfId="33630"/>
    <cellStyle name="Percent 9 20 5 7" xfId="33631"/>
    <cellStyle name="Percent 9 20 6" xfId="33632"/>
    <cellStyle name="Percent 9 20 6 2" xfId="33633"/>
    <cellStyle name="Percent 9 20 6 2 2" xfId="33634"/>
    <cellStyle name="Percent 9 20 6 2 2 2" xfId="33635"/>
    <cellStyle name="Percent 9 20 6 2 2 3" xfId="33636"/>
    <cellStyle name="Percent 9 20 6 2 3" xfId="33637"/>
    <cellStyle name="Percent 9 20 6 2 4" xfId="33638"/>
    <cellStyle name="Percent 9 20 6 3" xfId="33639"/>
    <cellStyle name="Percent 9 20 6 3 2" xfId="33640"/>
    <cellStyle name="Percent 9 20 6 3 2 2" xfId="33641"/>
    <cellStyle name="Percent 9 20 6 3 2 3" xfId="33642"/>
    <cellStyle name="Percent 9 20 6 3 3" xfId="33643"/>
    <cellStyle name="Percent 9 20 6 3 4" xfId="33644"/>
    <cellStyle name="Percent 9 20 6 4" xfId="33645"/>
    <cellStyle name="Percent 9 20 6 4 2" xfId="33646"/>
    <cellStyle name="Percent 9 20 6 4 3" xfId="33647"/>
    <cellStyle name="Percent 9 20 6 5" xfId="33648"/>
    <cellStyle name="Percent 9 20 6 6" xfId="33649"/>
    <cellStyle name="Percent 9 20 7" xfId="33650"/>
    <cellStyle name="Percent 9 20 7 2" xfId="33651"/>
    <cellStyle name="Percent 9 20 7 2 2" xfId="33652"/>
    <cellStyle name="Percent 9 20 7 2 3" xfId="33653"/>
    <cellStyle name="Percent 9 20 7 3" xfId="33654"/>
    <cellStyle name="Percent 9 20 7 4" xfId="33655"/>
    <cellStyle name="Percent 9 20 8" xfId="33656"/>
    <cellStyle name="Percent 9 20 8 2" xfId="33657"/>
    <cellStyle name="Percent 9 20 8 2 2" xfId="33658"/>
    <cellStyle name="Percent 9 20 8 2 3" xfId="33659"/>
    <cellStyle name="Percent 9 20 8 3" xfId="33660"/>
    <cellStyle name="Percent 9 20 8 4" xfId="33661"/>
    <cellStyle name="Percent 9 20 9" xfId="33662"/>
    <cellStyle name="Percent 9 20 9 2" xfId="33663"/>
    <cellStyle name="Percent 9 20 9 2 2" xfId="33664"/>
    <cellStyle name="Percent 9 20 9 2 3" xfId="33665"/>
    <cellStyle name="Percent 9 20 9 3" xfId="33666"/>
    <cellStyle name="Percent 9 20 9 4" xfId="33667"/>
    <cellStyle name="Percent 9 21" xfId="33668"/>
    <cellStyle name="Percent 9 21 2" xfId="33669"/>
    <cellStyle name="Percent 9 21 2 2" xfId="33670"/>
    <cellStyle name="Percent 9 21 2 2 2" xfId="33671"/>
    <cellStyle name="Percent 9 21 2 2 3" xfId="33672"/>
    <cellStyle name="Percent 9 21 2 3" xfId="33673"/>
    <cellStyle name="Percent 9 21 2 4" xfId="33674"/>
    <cellStyle name="Percent 9 21 3" xfId="33675"/>
    <cellStyle name="Percent 9 21 3 2" xfId="33676"/>
    <cellStyle name="Percent 9 21 3 2 2" xfId="33677"/>
    <cellStyle name="Percent 9 21 3 2 3" xfId="33678"/>
    <cellStyle name="Percent 9 21 3 3" xfId="33679"/>
    <cellStyle name="Percent 9 21 3 4" xfId="33680"/>
    <cellStyle name="Percent 9 21 4" xfId="33681"/>
    <cellStyle name="Percent 9 21 4 2" xfId="33682"/>
    <cellStyle name="Percent 9 21 4 3" xfId="33683"/>
    <cellStyle name="Percent 9 21 5" xfId="33684"/>
    <cellStyle name="Percent 9 21 5 2" xfId="33685"/>
    <cellStyle name="Percent 9 21 5 3" xfId="33686"/>
    <cellStyle name="Percent 9 21 6" xfId="33687"/>
    <cellStyle name="Percent 9 22" xfId="33688"/>
    <cellStyle name="Percent 9 22 2" xfId="33689"/>
    <cellStyle name="Percent 9 22 2 2" xfId="33690"/>
    <cellStyle name="Percent 9 22 2 2 2" xfId="33691"/>
    <cellStyle name="Percent 9 22 2 2 3" xfId="33692"/>
    <cellStyle name="Percent 9 22 2 3" xfId="33693"/>
    <cellStyle name="Percent 9 22 2 4" xfId="33694"/>
    <cellStyle name="Percent 9 22 3" xfId="33695"/>
    <cellStyle name="Percent 9 22 3 2" xfId="33696"/>
    <cellStyle name="Percent 9 22 3 2 2" xfId="33697"/>
    <cellStyle name="Percent 9 22 3 2 3" xfId="33698"/>
    <cellStyle name="Percent 9 22 3 3" xfId="33699"/>
    <cellStyle name="Percent 9 22 3 4" xfId="33700"/>
    <cellStyle name="Percent 9 22 4" xfId="33701"/>
    <cellStyle name="Percent 9 22 4 2" xfId="33702"/>
    <cellStyle name="Percent 9 22 4 3" xfId="33703"/>
    <cellStyle name="Percent 9 22 5" xfId="33704"/>
    <cellStyle name="Percent 9 22 6" xfId="33705"/>
    <cellStyle name="Percent 9 22 7" xfId="33706"/>
    <cellStyle name="Percent 9 23" xfId="33707"/>
    <cellStyle name="Percent 9 23 2" xfId="33708"/>
    <cellStyle name="Percent 9 23 2 2" xfId="33709"/>
    <cellStyle name="Percent 9 23 2 2 2" xfId="33710"/>
    <cellStyle name="Percent 9 23 2 2 3" xfId="33711"/>
    <cellStyle name="Percent 9 23 2 3" xfId="33712"/>
    <cellStyle name="Percent 9 23 2 4" xfId="33713"/>
    <cellStyle name="Percent 9 23 3" xfId="33714"/>
    <cellStyle name="Percent 9 23 3 2" xfId="33715"/>
    <cellStyle name="Percent 9 23 3 2 2" xfId="33716"/>
    <cellStyle name="Percent 9 23 3 2 3" xfId="33717"/>
    <cellStyle name="Percent 9 23 3 3" xfId="33718"/>
    <cellStyle name="Percent 9 23 3 4" xfId="33719"/>
    <cellStyle name="Percent 9 23 4" xfId="33720"/>
    <cellStyle name="Percent 9 23 4 2" xfId="33721"/>
    <cellStyle name="Percent 9 23 4 2 2" xfId="33722"/>
    <cellStyle name="Percent 9 23 4 2 3" xfId="33723"/>
    <cellStyle name="Percent 9 23 4 3" xfId="33724"/>
    <cellStyle name="Percent 9 23 4 4" xfId="33725"/>
    <cellStyle name="Percent 9 23 5" xfId="33726"/>
    <cellStyle name="Percent 9 23 5 2" xfId="33727"/>
    <cellStyle name="Percent 9 23 5 3" xfId="33728"/>
    <cellStyle name="Percent 9 23 6" xfId="33729"/>
    <cellStyle name="Percent 9 23 7" xfId="33730"/>
    <cellStyle name="Percent 9 24" xfId="33731"/>
    <cellStyle name="Percent 9 24 2" xfId="33732"/>
    <cellStyle name="Percent 9 24 2 2" xfId="33733"/>
    <cellStyle name="Percent 9 24 2 2 2" xfId="33734"/>
    <cellStyle name="Percent 9 24 2 2 3" xfId="33735"/>
    <cellStyle name="Percent 9 24 2 3" xfId="33736"/>
    <cellStyle name="Percent 9 24 2 4" xfId="33737"/>
    <cellStyle name="Percent 9 24 3" xfId="33738"/>
    <cellStyle name="Percent 9 24 3 2" xfId="33739"/>
    <cellStyle name="Percent 9 24 3 2 2" xfId="33740"/>
    <cellStyle name="Percent 9 24 3 2 3" xfId="33741"/>
    <cellStyle name="Percent 9 24 3 3" xfId="33742"/>
    <cellStyle name="Percent 9 24 3 4" xfId="33743"/>
    <cellStyle name="Percent 9 24 4" xfId="33744"/>
    <cellStyle name="Percent 9 24 4 2" xfId="33745"/>
    <cellStyle name="Percent 9 24 4 3" xfId="33746"/>
    <cellStyle name="Percent 9 24 5" xfId="33747"/>
    <cellStyle name="Percent 9 24 6" xfId="33748"/>
    <cellStyle name="Percent 9 25" xfId="33749"/>
    <cellStyle name="Percent 9 25 2" xfId="33750"/>
    <cellStyle name="Percent 9 25 2 2" xfId="33751"/>
    <cellStyle name="Percent 9 25 2 3" xfId="33752"/>
    <cellStyle name="Percent 9 25 3" xfId="33753"/>
    <cellStyle name="Percent 9 25 4" xfId="33754"/>
    <cellStyle name="Percent 9 26" xfId="33755"/>
    <cellStyle name="Percent 9 26 2" xfId="33756"/>
    <cellStyle name="Percent 9 26 2 2" xfId="33757"/>
    <cellStyle name="Percent 9 26 2 3" xfId="33758"/>
    <cellStyle name="Percent 9 26 3" xfId="33759"/>
    <cellStyle name="Percent 9 26 4" xfId="33760"/>
    <cellStyle name="Percent 9 27" xfId="33761"/>
    <cellStyle name="Percent 9 27 2" xfId="33762"/>
    <cellStyle name="Percent 9 27 2 2" xfId="33763"/>
    <cellStyle name="Percent 9 27 2 3" xfId="33764"/>
    <cellStyle name="Percent 9 27 3" xfId="33765"/>
    <cellStyle name="Percent 9 27 4" xfId="33766"/>
    <cellStyle name="Percent 9 28" xfId="33767"/>
    <cellStyle name="Percent 9 28 2" xfId="33768"/>
    <cellStyle name="Percent 9 28 3" xfId="33769"/>
    <cellStyle name="Percent 9 29" xfId="33770"/>
    <cellStyle name="Percent 9 29 2" xfId="33771"/>
    <cellStyle name="Percent 9 29 3" xfId="33772"/>
    <cellStyle name="Percent 9 3" xfId="33773"/>
    <cellStyle name="Percent 9 3 10" xfId="33774"/>
    <cellStyle name="Percent 9 3 10 2" xfId="33775"/>
    <cellStyle name="Percent 9 3 10 2 2" xfId="33776"/>
    <cellStyle name="Percent 9 3 10 2 3" xfId="33777"/>
    <cellStyle name="Percent 9 3 10 3" xfId="33778"/>
    <cellStyle name="Percent 9 3 10 4" xfId="33779"/>
    <cellStyle name="Percent 9 3 11" xfId="33780"/>
    <cellStyle name="Percent 9 3 11 2" xfId="33781"/>
    <cellStyle name="Percent 9 3 11 3" xfId="33782"/>
    <cellStyle name="Percent 9 3 12" xfId="33783"/>
    <cellStyle name="Percent 9 3 12 2" xfId="33784"/>
    <cellStyle name="Percent 9 3 12 3" xfId="33785"/>
    <cellStyle name="Percent 9 3 13" xfId="33786"/>
    <cellStyle name="Percent 9 3 13 2" xfId="33787"/>
    <cellStyle name="Percent 9 3 13 3" xfId="33788"/>
    <cellStyle name="Percent 9 3 14" xfId="33789"/>
    <cellStyle name="Percent 9 3 2" xfId="33790"/>
    <cellStyle name="Percent 9 3 2 10" xfId="33791"/>
    <cellStyle name="Percent 9 3 2 10 2" xfId="33792"/>
    <cellStyle name="Percent 9 3 2 10 3" xfId="33793"/>
    <cellStyle name="Percent 9 3 2 11" xfId="33794"/>
    <cellStyle name="Percent 9 3 2 11 2" xfId="33795"/>
    <cellStyle name="Percent 9 3 2 11 3" xfId="33796"/>
    <cellStyle name="Percent 9 3 2 12" xfId="33797"/>
    <cellStyle name="Percent 9 3 2 2" xfId="33798"/>
    <cellStyle name="Percent 9 3 2 2 2" xfId="33799"/>
    <cellStyle name="Percent 9 3 2 2 2 2" xfId="33800"/>
    <cellStyle name="Percent 9 3 2 2 2 2 2" xfId="33801"/>
    <cellStyle name="Percent 9 3 2 2 2 2 3" xfId="33802"/>
    <cellStyle name="Percent 9 3 2 2 2 3" xfId="33803"/>
    <cellStyle name="Percent 9 3 2 2 2 4" xfId="33804"/>
    <cellStyle name="Percent 9 3 2 2 3" xfId="33805"/>
    <cellStyle name="Percent 9 3 2 2 3 2" xfId="33806"/>
    <cellStyle name="Percent 9 3 2 2 3 2 2" xfId="33807"/>
    <cellStyle name="Percent 9 3 2 2 3 2 3" xfId="33808"/>
    <cellStyle name="Percent 9 3 2 2 3 3" xfId="33809"/>
    <cellStyle name="Percent 9 3 2 2 3 4" xfId="33810"/>
    <cellStyle name="Percent 9 3 2 2 4" xfId="33811"/>
    <cellStyle name="Percent 9 3 2 2 4 2" xfId="33812"/>
    <cellStyle name="Percent 9 3 2 2 4 3" xfId="33813"/>
    <cellStyle name="Percent 9 3 2 2 5" xfId="33814"/>
    <cellStyle name="Percent 9 3 2 2 6" xfId="33815"/>
    <cellStyle name="Percent 9 3 2 3" xfId="33816"/>
    <cellStyle name="Percent 9 3 2 3 2" xfId="33817"/>
    <cellStyle name="Percent 9 3 2 3 2 2" xfId="33818"/>
    <cellStyle name="Percent 9 3 2 3 2 2 2" xfId="33819"/>
    <cellStyle name="Percent 9 3 2 3 2 2 3" xfId="33820"/>
    <cellStyle name="Percent 9 3 2 3 2 3" xfId="33821"/>
    <cellStyle name="Percent 9 3 2 3 2 4" xfId="33822"/>
    <cellStyle name="Percent 9 3 2 3 3" xfId="33823"/>
    <cellStyle name="Percent 9 3 2 3 3 2" xfId="33824"/>
    <cellStyle name="Percent 9 3 2 3 3 2 2" xfId="33825"/>
    <cellStyle name="Percent 9 3 2 3 3 2 3" xfId="33826"/>
    <cellStyle name="Percent 9 3 2 3 3 3" xfId="33827"/>
    <cellStyle name="Percent 9 3 2 3 3 4" xfId="33828"/>
    <cellStyle name="Percent 9 3 2 3 4" xfId="33829"/>
    <cellStyle name="Percent 9 3 2 3 4 2" xfId="33830"/>
    <cellStyle name="Percent 9 3 2 3 4 3" xfId="33831"/>
    <cellStyle name="Percent 9 3 2 3 5" xfId="33832"/>
    <cellStyle name="Percent 9 3 2 3 6" xfId="33833"/>
    <cellStyle name="Percent 9 3 2 4" xfId="33834"/>
    <cellStyle name="Percent 9 3 2 4 2" xfId="33835"/>
    <cellStyle name="Percent 9 3 2 4 2 2" xfId="33836"/>
    <cellStyle name="Percent 9 3 2 4 2 2 2" xfId="33837"/>
    <cellStyle name="Percent 9 3 2 4 2 2 3" xfId="33838"/>
    <cellStyle name="Percent 9 3 2 4 2 3" xfId="33839"/>
    <cellStyle name="Percent 9 3 2 4 2 4" xfId="33840"/>
    <cellStyle name="Percent 9 3 2 4 3" xfId="33841"/>
    <cellStyle name="Percent 9 3 2 4 3 2" xfId="33842"/>
    <cellStyle name="Percent 9 3 2 4 3 2 2" xfId="33843"/>
    <cellStyle name="Percent 9 3 2 4 3 2 3" xfId="33844"/>
    <cellStyle name="Percent 9 3 2 4 3 3" xfId="33845"/>
    <cellStyle name="Percent 9 3 2 4 3 4" xfId="33846"/>
    <cellStyle name="Percent 9 3 2 4 4" xfId="33847"/>
    <cellStyle name="Percent 9 3 2 4 4 2" xfId="33848"/>
    <cellStyle name="Percent 9 3 2 4 4 2 2" xfId="33849"/>
    <cellStyle name="Percent 9 3 2 4 4 2 3" xfId="33850"/>
    <cellStyle name="Percent 9 3 2 4 4 3" xfId="33851"/>
    <cellStyle name="Percent 9 3 2 4 4 4" xfId="33852"/>
    <cellStyle name="Percent 9 3 2 4 5" xfId="33853"/>
    <cellStyle name="Percent 9 3 2 4 5 2" xfId="33854"/>
    <cellStyle name="Percent 9 3 2 4 5 3" xfId="33855"/>
    <cellStyle name="Percent 9 3 2 4 6" xfId="33856"/>
    <cellStyle name="Percent 9 3 2 4 7" xfId="33857"/>
    <cellStyle name="Percent 9 3 2 5" xfId="33858"/>
    <cellStyle name="Percent 9 3 2 5 2" xfId="33859"/>
    <cellStyle name="Percent 9 3 2 5 2 2" xfId="33860"/>
    <cellStyle name="Percent 9 3 2 5 2 2 2" xfId="33861"/>
    <cellStyle name="Percent 9 3 2 5 2 2 3" xfId="33862"/>
    <cellStyle name="Percent 9 3 2 5 2 3" xfId="33863"/>
    <cellStyle name="Percent 9 3 2 5 2 4" xfId="33864"/>
    <cellStyle name="Percent 9 3 2 5 3" xfId="33865"/>
    <cellStyle name="Percent 9 3 2 5 3 2" xfId="33866"/>
    <cellStyle name="Percent 9 3 2 5 3 2 2" xfId="33867"/>
    <cellStyle name="Percent 9 3 2 5 3 2 3" xfId="33868"/>
    <cellStyle name="Percent 9 3 2 5 3 3" xfId="33869"/>
    <cellStyle name="Percent 9 3 2 5 3 4" xfId="33870"/>
    <cellStyle name="Percent 9 3 2 5 4" xfId="33871"/>
    <cellStyle name="Percent 9 3 2 5 4 2" xfId="33872"/>
    <cellStyle name="Percent 9 3 2 5 4 3" xfId="33873"/>
    <cellStyle name="Percent 9 3 2 5 5" xfId="33874"/>
    <cellStyle name="Percent 9 3 2 5 6" xfId="33875"/>
    <cellStyle name="Percent 9 3 2 6" xfId="33876"/>
    <cellStyle name="Percent 9 3 2 6 2" xfId="33877"/>
    <cellStyle name="Percent 9 3 2 6 2 2" xfId="33878"/>
    <cellStyle name="Percent 9 3 2 6 2 3" xfId="33879"/>
    <cellStyle name="Percent 9 3 2 6 3" xfId="33880"/>
    <cellStyle name="Percent 9 3 2 6 4" xfId="33881"/>
    <cellStyle name="Percent 9 3 2 7" xfId="33882"/>
    <cellStyle name="Percent 9 3 2 7 2" xfId="33883"/>
    <cellStyle name="Percent 9 3 2 7 2 2" xfId="33884"/>
    <cellStyle name="Percent 9 3 2 7 2 3" xfId="33885"/>
    <cellStyle name="Percent 9 3 2 7 3" xfId="33886"/>
    <cellStyle name="Percent 9 3 2 7 4" xfId="33887"/>
    <cellStyle name="Percent 9 3 2 8" xfId="33888"/>
    <cellStyle name="Percent 9 3 2 8 2" xfId="33889"/>
    <cellStyle name="Percent 9 3 2 8 2 2" xfId="33890"/>
    <cellStyle name="Percent 9 3 2 8 2 3" xfId="33891"/>
    <cellStyle name="Percent 9 3 2 8 3" xfId="33892"/>
    <cellStyle name="Percent 9 3 2 8 4" xfId="33893"/>
    <cellStyle name="Percent 9 3 2 9" xfId="33894"/>
    <cellStyle name="Percent 9 3 2 9 2" xfId="33895"/>
    <cellStyle name="Percent 9 3 2 9 3" xfId="33896"/>
    <cellStyle name="Percent 9 3 3" xfId="33897"/>
    <cellStyle name="Percent 9 3 3 2" xfId="33898"/>
    <cellStyle name="Percent 9 3 3 2 2" xfId="33899"/>
    <cellStyle name="Percent 9 3 3 2 2 2" xfId="33900"/>
    <cellStyle name="Percent 9 3 3 2 2 3" xfId="33901"/>
    <cellStyle name="Percent 9 3 3 2 3" xfId="33902"/>
    <cellStyle name="Percent 9 3 3 2 4" xfId="33903"/>
    <cellStyle name="Percent 9 3 3 3" xfId="33904"/>
    <cellStyle name="Percent 9 3 3 3 2" xfId="33905"/>
    <cellStyle name="Percent 9 3 3 3 2 2" xfId="33906"/>
    <cellStyle name="Percent 9 3 3 3 2 3" xfId="33907"/>
    <cellStyle name="Percent 9 3 3 3 3" xfId="33908"/>
    <cellStyle name="Percent 9 3 3 3 4" xfId="33909"/>
    <cellStyle name="Percent 9 3 3 4" xfId="33910"/>
    <cellStyle name="Percent 9 3 3 4 2" xfId="33911"/>
    <cellStyle name="Percent 9 3 3 4 3" xfId="33912"/>
    <cellStyle name="Percent 9 3 3 5" xfId="33913"/>
    <cellStyle name="Percent 9 3 3 5 2" xfId="33914"/>
    <cellStyle name="Percent 9 3 3 5 3" xfId="33915"/>
    <cellStyle name="Percent 9 3 3 6" xfId="33916"/>
    <cellStyle name="Percent 9 3 3 7" xfId="33917"/>
    <cellStyle name="Percent 9 3 3 8" xfId="33918"/>
    <cellStyle name="Percent 9 3 4" xfId="33919"/>
    <cellStyle name="Percent 9 3 4 2" xfId="33920"/>
    <cellStyle name="Percent 9 3 4 2 2" xfId="33921"/>
    <cellStyle name="Percent 9 3 4 2 2 2" xfId="33922"/>
    <cellStyle name="Percent 9 3 4 2 2 3" xfId="33923"/>
    <cellStyle name="Percent 9 3 4 2 3" xfId="33924"/>
    <cellStyle name="Percent 9 3 4 2 4" xfId="33925"/>
    <cellStyle name="Percent 9 3 4 3" xfId="33926"/>
    <cellStyle name="Percent 9 3 4 3 2" xfId="33927"/>
    <cellStyle name="Percent 9 3 4 3 2 2" xfId="33928"/>
    <cellStyle name="Percent 9 3 4 3 2 3" xfId="33929"/>
    <cellStyle name="Percent 9 3 4 3 3" xfId="33930"/>
    <cellStyle name="Percent 9 3 4 3 4" xfId="33931"/>
    <cellStyle name="Percent 9 3 4 4" xfId="33932"/>
    <cellStyle name="Percent 9 3 4 4 2" xfId="33933"/>
    <cellStyle name="Percent 9 3 4 4 3" xfId="33934"/>
    <cellStyle name="Percent 9 3 4 5" xfId="33935"/>
    <cellStyle name="Percent 9 3 4 6" xfId="33936"/>
    <cellStyle name="Percent 9 3 5" xfId="33937"/>
    <cellStyle name="Percent 9 3 5 2" xfId="33938"/>
    <cellStyle name="Percent 9 3 5 2 2" xfId="33939"/>
    <cellStyle name="Percent 9 3 5 2 2 2" xfId="33940"/>
    <cellStyle name="Percent 9 3 5 2 2 3" xfId="33941"/>
    <cellStyle name="Percent 9 3 5 2 3" xfId="33942"/>
    <cellStyle name="Percent 9 3 5 2 4" xfId="33943"/>
    <cellStyle name="Percent 9 3 5 3" xfId="33944"/>
    <cellStyle name="Percent 9 3 5 3 2" xfId="33945"/>
    <cellStyle name="Percent 9 3 5 3 2 2" xfId="33946"/>
    <cellStyle name="Percent 9 3 5 3 2 3" xfId="33947"/>
    <cellStyle name="Percent 9 3 5 3 3" xfId="33948"/>
    <cellStyle name="Percent 9 3 5 3 4" xfId="33949"/>
    <cellStyle name="Percent 9 3 5 4" xfId="33950"/>
    <cellStyle name="Percent 9 3 5 4 2" xfId="33951"/>
    <cellStyle name="Percent 9 3 5 4 3" xfId="33952"/>
    <cellStyle name="Percent 9 3 5 5" xfId="33953"/>
    <cellStyle name="Percent 9 3 5 6" xfId="33954"/>
    <cellStyle name="Percent 9 3 6" xfId="33955"/>
    <cellStyle name="Percent 9 3 6 2" xfId="33956"/>
    <cellStyle name="Percent 9 3 6 2 2" xfId="33957"/>
    <cellStyle name="Percent 9 3 6 2 2 2" xfId="33958"/>
    <cellStyle name="Percent 9 3 6 2 2 3" xfId="33959"/>
    <cellStyle name="Percent 9 3 6 2 3" xfId="33960"/>
    <cellStyle name="Percent 9 3 6 2 4" xfId="33961"/>
    <cellStyle name="Percent 9 3 6 3" xfId="33962"/>
    <cellStyle name="Percent 9 3 6 3 2" xfId="33963"/>
    <cellStyle name="Percent 9 3 6 3 2 2" xfId="33964"/>
    <cellStyle name="Percent 9 3 6 3 2 3" xfId="33965"/>
    <cellStyle name="Percent 9 3 6 3 3" xfId="33966"/>
    <cellStyle name="Percent 9 3 6 3 4" xfId="33967"/>
    <cellStyle name="Percent 9 3 6 4" xfId="33968"/>
    <cellStyle name="Percent 9 3 6 4 2" xfId="33969"/>
    <cellStyle name="Percent 9 3 6 4 2 2" xfId="33970"/>
    <cellStyle name="Percent 9 3 6 4 2 3" xfId="33971"/>
    <cellStyle name="Percent 9 3 6 4 3" xfId="33972"/>
    <cellStyle name="Percent 9 3 6 4 4" xfId="33973"/>
    <cellStyle name="Percent 9 3 6 5" xfId="33974"/>
    <cellStyle name="Percent 9 3 6 5 2" xfId="33975"/>
    <cellStyle name="Percent 9 3 6 5 3" xfId="33976"/>
    <cellStyle name="Percent 9 3 6 6" xfId="33977"/>
    <cellStyle name="Percent 9 3 6 7" xfId="33978"/>
    <cellStyle name="Percent 9 3 7" xfId="33979"/>
    <cellStyle name="Percent 9 3 7 2" xfId="33980"/>
    <cellStyle name="Percent 9 3 7 2 2" xfId="33981"/>
    <cellStyle name="Percent 9 3 7 2 2 2" xfId="33982"/>
    <cellStyle name="Percent 9 3 7 2 2 3" xfId="33983"/>
    <cellStyle name="Percent 9 3 7 2 3" xfId="33984"/>
    <cellStyle name="Percent 9 3 7 2 4" xfId="33985"/>
    <cellStyle name="Percent 9 3 7 3" xfId="33986"/>
    <cellStyle name="Percent 9 3 7 3 2" xfId="33987"/>
    <cellStyle name="Percent 9 3 7 3 2 2" xfId="33988"/>
    <cellStyle name="Percent 9 3 7 3 2 3" xfId="33989"/>
    <cellStyle name="Percent 9 3 7 3 3" xfId="33990"/>
    <cellStyle name="Percent 9 3 7 3 4" xfId="33991"/>
    <cellStyle name="Percent 9 3 7 4" xfId="33992"/>
    <cellStyle name="Percent 9 3 7 4 2" xfId="33993"/>
    <cellStyle name="Percent 9 3 7 4 3" xfId="33994"/>
    <cellStyle name="Percent 9 3 7 5" xfId="33995"/>
    <cellStyle name="Percent 9 3 7 6" xfId="33996"/>
    <cellStyle name="Percent 9 3 8" xfId="33997"/>
    <cellStyle name="Percent 9 3 8 2" xfId="33998"/>
    <cellStyle name="Percent 9 3 8 2 2" xfId="33999"/>
    <cellStyle name="Percent 9 3 8 2 3" xfId="34000"/>
    <cellStyle name="Percent 9 3 8 3" xfId="34001"/>
    <cellStyle name="Percent 9 3 8 4" xfId="34002"/>
    <cellStyle name="Percent 9 3 9" xfId="34003"/>
    <cellStyle name="Percent 9 3 9 2" xfId="34004"/>
    <cellStyle name="Percent 9 3 9 2 2" xfId="34005"/>
    <cellStyle name="Percent 9 3 9 2 3" xfId="34006"/>
    <cellStyle name="Percent 9 3 9 3" xfId="34007"/>
    <cellStyle name="Percent 9 3 9 4" xfId="34008"/>
    <cellStyle name="Percent 9 30" xfId="34009"/>
    <cellStyle name="Percent 9 30 2" xfId="34010"/>
    <cellStyle name="Percent 9 30 3" xfId="34011"/>
    <cellStyle name="Percent 9 31" xfId="34012"/>
    <cellStyle name="Percent 9 4" xfId="34013"/>
    <cellStyle name="Percent 9 4 10" xfId="34014"/>
    <cellStyle name="Percent 9 4 10 2" xfId="34015"/>
    <cellStyle name="Percent 9 4 10 2 2" xfId="34016"/>
    <cellStyle name="Percent 9 4 10 2 3" xfId="34017"/>
    <cellStyle name="Percent 9 4 10 3" xfId="34018"/>
    <cellStyle name="Percent 9 4 10 4" xfId="34019"/>
    <cellStyle name="Percent 9 4 11" xfId="34020"/>
    <cellStyle name="Percent 9 4 11 2" xfId="34021"/>
    <cellStyle name="Percent 9 4 11 3" xfId="34022"/>
    <cellStyle name="Percent 9 4 12" xfId="34023"/>
    <cellStyle name="Percent 9 4 12 2" xfId="34024"/>
    <cellStyle name="Percent 9 4 12 3" xfId="34025"/>
    <cellStyle name="Percent 9 4 13" xfId="34026"/>
    <cellStyle name="Percent 9 4 13 2" xfId="34027"/>
    <cellStyle name="Percent 9 4 13 3" xfId="34028"/>
    <cellStyle name="Percent 9 4 14" xfId="34029"/>
    <cellStyle name="Percent 9 4 2" xfId="34030"/>
    <cellStyle name="Percent 9 4 2 10" xfId="34031"/>
    <cellStyle name="Percent 9 4 2 10 2" xfId="34032"/>
    <cellStyle name="Percent 9 4 2 10 3" xfId="34033"/>
    <cellStyle name="Percent 9 4 2 11" xfId="34034"/>
    <cellStyle name="Percent 9 4 2 11 2" xfId="34035"/>
    <cellStyle name="Percent 9 4 2 11 3" xfId="34036"/>
    <cellStyle name="Percent 9 4 2 12" xfId="34037"/>
    <cellStyle name="Percent 9 4 2 2" xfId="34038"/>
    <cellStyle name="Percent 9 4 2 2 2" xfId="34039"/>
    <cellStyle name="Percent 9 4 2 2 2 2" xfId="34040"/>
    <cellStyle name="Percent 9 4 2 2 2 2 2" xfId="34041"/>
    <cellStyle name="Percent 9 4 2 2 2 2 3" xfId="34042"/>
    <cellStyle name="Percent 9 4 2 2 2 3" xfId="34043"/>
    <cellStyle name="Percent 9 4 2 2 2 4" xfId="34044"/>
    <cellStyle name="Percent 9 4 2 2 3" xfId="34045"/>
    <cellStyle name="Percent 9 4 2 2 3 2" xfId="34046"/>
    <cellStyle name="Percent 9 4 2 2 3 2 2" xfId="34047"/>
    <cellStyle name="Percent 9 4 2 2 3 2 3" xfId="34048"/>
    <cellStyle name="Percent 9 4 2 2 3 3" xfId="34049"/>
    <cellStyle name="Percent 9 4 2 2 3 4" xfId="34050"/>
    <cellStyle name="Percent 9 4 2 2 4" xfId="34051"/>
    <cellStyle name="Percent 9 4 2 2 4 2" xfId="34052"/>
    <cellStyle name="Percent 9 4 2 2 4 3" xfId="34053"/>
    <cellStyle name="Percent 9 4 2 2 5" xfId="34054"/>
    <cellStyle name="Percent 9 4 2 2 6" xfId="34055"/>
    <cellStyle name="Percent 9 4 2 3" xfId="34056"/>
    <cellStyle name="Percent 9 4 2 3 2" xfId="34057"/>
    <cellStyle name="Percent 9 4 2 3 2 2" xfId="34058"/>
    <cellStyle name="Percent 9 4 2 3 2 2 2" xfId="34059"/>
    <cellStyle name="Percent 9 4 2 3 2 2 3" xfId="34060"/>
    <cellStyle name="Percent 9 4 2 3 2 3" xfId="34061"/>
    <cellStyle name="Percent 9 4 2 3 2 4" xfId="34062"/>
    <cellStyle name="Percent 9 4 2 3 3" xfId="34063"/>
    <cellStyle name="Percent 9 4 2 3 3 2" xfId="34064"/>
    <cellStyle name="Percent 9 4 2 3 3 2 2" xfId="34065"/>
    <cellStyle name="Percent 9 4 2 3 3 2 3" xfId="34066"/>
    <cellStyle name="Percent 9 4 2 3 3 3" xfId="34067"/>
    <cellStyle name="Percent 9 4 2 3 3 4" xfId="34068"/>
    <cellStyle name="Percent 9 4 2 3 4" xfId="34069"/>
    <cellStyle name="Percent 9 4 2 3 4 2" xfId="34070"/>
    <cellStyle name="Percent 9 4 2 3 4 3" xfId="34071"/>
    <cellStyle name="Percent 9 4 2 3 5" xfId="34072"/>
    <cellStyle name="Percent 9 4 2 3 6" xfId="34073"/>
    <cellStyle name="Percent 9 4 2 4" xfId="34074"/>
    <cellStyle name="Percent 9 4 2 4 2" xfId="34075"/>
    <cellStyle name="Percent 9 4 2 4 2 2" xfId="34076"/>
    <cellStyle name="Percent 9 4 2 4 2 2 2" xfId="34077"/>
    <cellStyle name="Percent 9 4 2 4 2 2 3" xfId="34078"/>
    <cellStyle name="Percent 9 4 2 4 2 3" xfId="34079"/>
    <cellStyle name="Percent 9 4 2 4 2 4" xfId="34080"/>
    <cellStyle name="Percent 9 4 2 4 3" xfId="34081"/>
    <cellStyle name="Percent 9 4 2 4 3 2" xfId="34082"/>
    <cellStyle name="Percent 9 4 2 4 3 2 2" xfId="34083"/>
    <cellStyle name="Percent 9 4 2 4 3 2 3" xfId="34084"/>
    <cellStyle name="Percent 9 4 2 4 3 3" xfId="34085"/>
    <cellStyle name="Percent 9 4 2 4 3 4" xfId="34086"/>
    <cellStyle name="Percent 9 4 2 4 4" xfId="34087"/>
    <cellStyle name="Percent 9 4 2 4 4 2" xfId="34088"/>
    <cellStyle name="Percent 9 4 2 4 4 2 2" xfId="34089"/>
    <cellStyle name="Percent 9 4 2 4 4 2 3" xfId="34090"/>
    <cellStyle name="Percent 9 4 2 4 4 3" xfId="34091"/>
    <cellStyle name="Percent 9 4 2 4 4 4" xfId="34092"/>
    <cellStyle name="Percent 9 4 2 4 5" xfId="34093"/>
    <cellStyle name="Percent 9 4 2 4 5 2" xfId="34094"/>
    <cellStyle name="Percent 9 4 2 4 5 3" xfId="34095"/>
    <cellStyle name="Percent 9 4 2 4 6" xfId="34096"/>
    <cellStyle name="Percent 9 4 2 4 7" xfId="34097"/>
    <cellStyle name="Percent 9 4 2 5" xfId="34098"/>
    <cellStyle name="Percent 9 4 2 5 2" xfId="34099"/>
    <cellStyle name="Percent 9 4 2 5 2 2" xfId="34100"/>
    <cellStyle name="Percent 9 4 2 5 2 2 2" xfId="34101"/>
    <cellStyle name="Percent 9 4 2 5 2 2 3" xfId="34102"/>
    <cellStyle name="Percent 9 4 2 5 2 3" xfId="34103"/>
    <cellStyle name="Percent 9 4 2 5 2 4" xfId="34104"/>
    <cellStyle name="Percent 9 4 2 5 3" xfId="34105"/>
    <cellStyle name="Percent 9 4 2 5 3 2" xfId="34106"/>
    <cellStyle name="Percent 9 4 2 5 3 2 2" xfId="34107"/>
    <cellStyle name="Percent 9 4 2 5 3 2 3" xfId="34108"/>
    <cellStyle name="Percent 9 4 2 5 3 3" xfId="34109"/>
    <cellStyle name="Percent 9 4 2 5 3 4" xfId="34110"/>
    <cellStyle name="Percent 9 4 2 5 4" xfId="34111"/>
    <cellStyle name="Percent 9 4 2 5 4 2" xfId="34112"/>
    <cellStyle name="Percent 9 4 2 5 4 3" xfId="34113"/>
    <cellStyle name="Percent 9 4 2 5 5" xfId="34114"/>
    <cellStyle name="Percent 9 4 2 5 6" xfId="34115"/>
    <cellStyle name="Percent 9 4 2 6" xfId="34116"/>
    <cellStyle name="Percent 9 4 2 6 2" xfId="34117"/>
    <cellStyle name="Percent 9 4 2 6 2 2" xfId="34118"/>
    <cellStyle name="Percent 9 4 2 6 2 3" xfId="34119"/>
    <cellStyle name="Percent 9 4 2 6 3" xfId="34120"/>
    <cellStyle name="Percent 9 4 2 6 4" xfId="34121"/>
    <cellStyle name="Percent 9 4 2 7" xfId="34122"/>
    <cellStyle name="Percent 9 4 2 7 2" xfId="34123"/>
    <cellStyle name="Percent 9 4 2 7 2 2" xfId="34124"/>
    <cellStyle name="Percent 9 4 2 7 2 3" xfId="34125"/>
    <cellStyle name="Percent 9 4 2 7 3" xfId="34126"/>
    <cellStyle name="Percent 9 4 2 7 4" xfId="34127"/>
    <cellStyle name="Percent 9 4 2 8" xfId="34128"/>
    <cellStyle name="Percent 9 4 2 8 2" xfId="34129"/>
    <cellStyle name="Percent 9 4 2 8 2 2" xfId="34130"/>
    <cellStyle name="Percent 9 4 2 8 2 3" xfId="34131"/>
    <cellStyle name="Percent 9 4 2 8 3" xfId="34132"/>
    <cellStyle name="Percent 9 4 2 8 4" xfId="34133"/>
    <cellStyle name="Percent 9 4 2 9" xfId="34134"/>
    <cellStyle name="Percent 9 4 2 9 2" xfId="34135"/>
    <cellStyle name="Percent 9 4 2 9 3" xfId="34136"/>
    <cellStyle name="Percent 9 4 3" xfId="34137"/>
    <cellStyle name="Percent 9 4 3 2" xfId="34138"/>
    <cellStyle name="Percent 9 4 3 2 2" xfId="34139"/>
    <cellStyle name="Percent 9 4 3 2 2 2" xfId="34140"/>
    <cellStyle name="Percent 9 4 3 2 2 3" xfId="34141"/>
    <cellStyle name="Percent 9 4 3 2 3" xfId="34142"/>
    <cellStyle name="Percent 9 4 3 2 4" xfId="34143"/>
    <cellStyle name="Percent 9 4 3 3" xfId="34144"/>
    <cellStyle name="Percent 9 4 3 3 2" xfId="34145"/>
    <cellStyle name="Percent 9 4 3 3 2 2" xfId="34146"/>
    <cellStyle name="Percent 9 4 3 3 2 3" xfId="34147"/>
    <cellStyle name="Percent 9 4 3 3 3" xfId="34148"/>
    <cellStyle name="Percent 9 4 3 3 4" xfId="34149"/>
    <cellStyle name="Percent 9 4 3 4" xfId="34150"/>
    <cellStyle name="Percent 9 4 3 4 2" xfId="34151"/>
    <cellStyle name="Percent 9 4 3 4 3" xfId="34152"/>
    <cellStyle name="Percent 9 4 3 5" xfId="34153"/>
    <cellStyle name="Percent 9 4 3 5 2" xfId="34154"/>
    <cellStyle name="Percent 9 4 3 5 3" xfId="34155"/>
    <cellStyle name="Percent 9 4 3 6" xfId="34156"/>
    <cellStyle name="Percent 9 4 3 7" xfId="34157"/>
    <cellStyle name="Percent 9 4 3 8" xfId="34158"/>
    <cellStyle name="Percent 9 4 4" xfId="34159"/>
    <cellStyle name="Percent 9 4 4 2" xfId="34160"/>
    <cellStyle name="Percent 9 4 4 2 2" xfId="34161"/>
    <cellStyle name="Percent 9 4 4 2 2 2" xfId="34162"/>
    <cellStyle name="Percent 9 4 4 2 2 3" xfId="34163"/>
    <cellStyle name="Percent 9 4 4 2 3" xfId="34164"/>
    <cellStyle name="Percent 9 4 4 2 4" xfId="34165"/>
    <cellStyle name="Percent 9 4 4 3" xfId="34166"/>
    <cellStyle name="Percent 9 4 4 3 2" xfId="34167"/>
    <cellStyle name="Percent 9 4 4 3 2 2" xfId="34168"/>
    <cellStyle name="Percent 9 4 4 3 2 3" xfId="34169"/>
    <cellStyle name="Percent 9 4 4 3 3" xfId="34170"/>
    <cellStyle name="Percent 9 4 4 3 4" xfId="34171"/>
    <cellStyle name="Percent 9 4 4 4" xfId="34172"/>
    <cellStyle name="Percent 9 4 4 4 2" xfId="34173"/>
    <cellStyle name="Percent 9 4 4 4 3" xfId="34174"/>
    <cellStyle name="Percent 9 4 4 5" xfId="34175"/>
    <cellStyle name="Percent 9 4 4 6" xfId="34176"/>
    <cellStyle name="Percent 9 4 5" xfId="34177"/>
    <cellStyle name="Percent 9 4 5 2" xfId="34178"/>
    <cellStyle name="Percent 9 4 5 2 2" xfId="34179"/>
    <cellStyle name="Percent 9 4 5 2 2 2" xfId="34180"/>
    <cellStyle name="Percent 9 4 5 2 2 3" xfId="34181"/>
    <cellStyle name="Percent 9 4 5 2 3" xfId="34182"/>
    <cellStyle name="Percent 9 4 5 2 4" xfId="34183"/>
    <cellStyle name="Percent 9 4 5 3" xfId="34184"/>
    <cellStyle name="Percent 9 4 5 3 2" xfId="34185"/>
    <cellStyle name="Percent 9 4 5 3 2 2" xfId="34186"/>
    <cellStyle name="Percent 9 4 5 3 2 3" xfId="34187"/>
    <cellStyle name="Percent 9 4 5 3 3" xfId="34188"/>
    <cellStyle name="Percent 9 4 5 3 4" xfId="34189"/>
    <cellStyle name="Percent 9 4 5 4" xfId="34190"/>
    <cellStyle name="Percent 9 4 5 4 2" xfId="34191"/>
    <cellStyle name="Percent 9 4 5 4 3" xfId="34192"/>
    <cellStyle name="Percent 9 4 5 5" xfId="34193"/>
    <cellStyle name="Percent 9 4 5 6" xfId="34194"/>
    <cellStyle name="Percent 9 4 6" xfId="34195"/>
    <cellStyle name="Percent 9 4 6 2" xfId="34196"/>
    <cellStyle name="Percent 9 4 6 2 2" xfId="34197"/>
    <cellStyle name="Percent 9 4 6 2 2 2" xfId="34198"/>
    <cellStyle name="Percent 9 4 6 2 2 3" xfId="34199"/>
    <cellStyle name="Percent 9 4 6 2 3" xfId="34200"/>
    <cellStyle name="Percent 9 4 6 2 4" xfId="34201"/>
    <cellStyle name="Percent 9 4 6 3" xfId="34202"/>
    <cellStyle name="Percent 9 4 6 3 2" xfId="34203"/>
    <cellStyle name="Percent 9 4 6 3 2 2" xfId="34204"/>
    <cellStyle name="Percent 9 4 6 3 2 3" xfId="34205"/>
    <cellStyle name="Percent 9 4 6 3 3" xfId="34206"/>
    <cellStyle name="Percent 9 4 6 3 4" xfId="34207"/>
    <cellStyle name="Percent 9 4 6 4" xfId="34208"/>
    <cellStyle name="Percent 9 4 6 4 2" xfId="34209"/>
    <cellStyle name="Percent 9 4 6 4 2 2" xfId="34210"/>
    <cellStyle name="Percent 9 4 6 4 2 3" xfId="34211"/>
    <cellStyle name="Percent 9 4 6 4 3" xfId="34212"/>
    <cellStyle name="Percent 9 4 6 4 4" xfId="34213"/>
    <cellStyle name="Percent 9 4 6 5" xfId="34214"/>
    <cellStyle name="Percent 9 4 6 5 2" xfId="34215"/>
    <cellStyle name="Percent 9 4 6 5 3" xfId="34216"/>
    <cellStyle name="Percent 9 4 6 6" xfId="34217"/>
    <cellStyle name="Percent 9 4 6 7" xfId="34218"/>
    <cellStyle name="Percent 9 4 7" xfId="34219"/>
    <cellStyle name="Percent 9 4 7 2" xfId="34220"/>
    <cellStyle name="Percent 9 4 7 2 2" xfId="34221"/>
    <cellStyle name="Percent 9 4 7 2 2 2" xfId="34222"/>
    <cellStyle name="Percent 9 4 7 2 2 3" xfId="34223"/>
    <cellStyle name="Percent 9 4 7 2 3" xfId="34224"/>
    <cellStyle name="Percent 9 4 7 2 4" xfId="34225"/>
    <cellStyle name="Percent 9 4 7 3" xfId="34226"/>
    <cellStyle name="Percent 9 4 7 3 2" xfId="34227"/>
    <cellStyle name="Percent 9 4 7 3 2 2" xfId="34228"/>
    <cellStyle name="Percent 9 4 7 3 2 3" xfId="34229"/>
    <cellStyle name="Percent 9 4 7 3 3" xfId="34230"/>
    <cellStyle name="Percent 9 4 7 3 4" xfId="34231"/>
    <cellStyle name="Percent 9 4 7 4" xfId="34232"/>
    <cellStyle name="Percent 9 4 7 4 2" xfId="34233"/>
    <cellStyle name="Percent 9 4 7 4 3" xfId="34234"/>
    <cellStyle name="Percent 9 4 7 5" xfId="34235"/>
    <cellStyle name="Percent 9 4 7 6" xfId="34236"/>
    <cellStyle name="Percent 9 4 8" xfId="34237"/>
    <cellStyle name="Percent 9 4 8 2" xfId="34238"/>
    <cellStyle name="Percent 9 4 8 2 2" xfId="34239"/>
    <cellStyle name="Percent 9 4 8 2 3" xfId="34240"/>
    <cellStyle name="Percent 9 4 8 3" xfId="34241"/>
    <cellStyle name="Percent 9 4 8 4" xfId="34242"/>
    <cellStyle name="Percent 9 4 9" xfId="34243"/>
    <cellStyle name="Percent 9 4 9 2" xfId="34244"/>
    <cellStyle name="Percent 9 4 9 2 2" xfId="34245"/>
    <cellStyle name="Percent 9 4 9 2 3" xfId="34246"/>
    <cellStyle name="Percent 9 4 9 3" xfId="34247"/>
    <cellStyle name="Percent 9 4 9 4" xfId="34248"/>
    <cellStyle name="Percent 9 5" xfId="34249"/>
    <cellStyle name="Percent 9 5 10" xfId="34250"/>
    <cellStyle name="Percent 9 5 10 2" xfId="34251"/>
    <cellStyle name="Percent 9 5 10 2 2" xfId="34252"/>
    <cellStyle name="Percent 9 5 10 2 3" xfId="34253"/>
    <cellStyle name="Percent 9 5 10 3" xfId="34254"/>
    <cellStyle name="Percent 9 5 10 4" xfId="34255"/>
    <cellStyle name="Percent 9 5 11" xfId="34256"/>
    <cellStyle name="Percent 9 5 11 2" xfId="34257"/>
    <cellStyle name="Percent 9 5 11 3" xfId="34258"/>
    <cellStyle name="Percent 9 5 12" xfId="34259"/>
    <cellStyle name="Percent 9 5 12 2" xfId="34260"/>
    <cellStyle name="Percent 9 5 12 3" xfId="34261"/>
    <cellStyle name="Percent 9 5 13" xfId="34262"/>
    <cellStyle name="Percent 9 5 13 2" xfId="34263"/>
    <cellStyle name="Percent 9 5 13 3" xfId="34264"/>
    <cellStyle name="Percent 9 5 14" xfId="34265"/>
    <cellStyle name="Percent 9 5 2" xfId="34266"/>
    <cellStyle name="Percent 9 5 2 10" xfId="34267"/>
    <cellStyle name="Percent 9 5 2 10 2" xfId="34268"/>
    <cellStyle name="Percent 9 5 2 10 3" xfId="34269"/>
    <cellStyle name="Percent 9 5 2 11" xfId="34270"/>
    <cellStyle name="Percent 9 5 2 11 2" xfId="34271"/>
    <cellStyle name="Percent 9 5 2 11 3" xfId="34272"/>
    <cellStyle name="Percent 9 5 2 12" xfId="34273"/>
    <cellStyle name="Percent 9 5 2 2" xfId="34274"/>
    <cellStyle name="Percent 9 5 2 2 2" xfId="34275"/>
    <cellStyle name="Percent 9 5 2 2 2 2" xfId="34276"/>
    <cellStyle name="Percent 9 5 2 2 2 2 2" xfId="34277"/>
    <cellStyle name="Percent 9 5 2 2 2 2 3" xfId="34278"/>
    <cellStyle name="Percent 9 5 2 2 2 3" xfId="34279"/>
    <cellStyle name="Percent 9 5 2 2 2 4" xfId="34280"/>
    <cellStyle name="Percent 9 5 2 2 3" xfId="34281"/>
    <cellStyle name="Percent 9 5 2 2 3 2" xfId="34282"/>
    <cellStyle name="Percent 9 5 2 2 3 2 2" xfId="34283"/>
    <cellStyle name="Percent 9 5 2 2 3 2 3" xfId="34284"/>
    <cellStyle name="Percent 9 5 2 2 3 3" xfId="34285"/>
    <cellStyle name="Percent 9 5 2 2 3 4" xfId="34286"/>
    <cellStyle name="Percent 9 5 2 2 4" xfId="34287"/>
    <cellStyle name="Percent 9 5 2 2 4 2" xfId="34288"/>
    <cellStyle name="Percent 9 5 2 2 4 3" xfId="34289"/>
    <cellStyle name="Percent 9 5 2 2 5" xfId="34290"/>
    <cellStyle name="Percent 9 5 2 2 6" xfId="34291"/>
    <cellStyle name="Percent 9 5 2 3" xfId="34292"/>
    <cellStyle name="Percent 9 5 2 3 2" xfId="34293"/>
    <cellStyle name="Percent 9 5 2 3 2 2" xfId="34294"/>
    <cellStyle name="Percent 9 5 2 3 2 2 2" xfId="34295"/>
    <cellStyle name="Percent 9 5 2 3 2 2 3" xfId="34296"/>
    <cellStyle name="Percent 9 5 2 3 2 3" xfId="34297"/>
    <cellStyle name="Percent 9 5 2 3 2 4" xfId="34298"/>
    <cellStyle name="Percent 9 5 2 3 3" xfId="34299"/>
    <cellStyle name="Percent 9 5 2 3 3 2" xfId="34300"/>
    <cellStyle name="Percent 9 5 2 3 3 2 2" xfId="34301"/>
    <cellStyle name="Percent 9 5 2 3 3 2 3" xfId="34302"/>
    <cellStyle name="Percent 9 5 2 3 3 3" xfId="34303"/>
    <cellStyle name="Percent 9 5 2 3 3 4" xfId="34304"/>
    <cellStyle name="Percent 9 5 2 3 4" xfId="34305"/>
    <cellStyle name="Percent 9 5 2 3 4 2" xfId="34306"/>
    <cellStyle name="Percent 9 5 2 3 4 3" xfId="34307"/>
    <cellStyle name="Percent 9 5 2 3 5" xfId="34308"/>
    <cellStyle name="Percent 9 5 2 3 6" xfId="34309"/>
    <cellStyle name="Percent 9 5 2 4" xfId="34310"/>
    <cellStyle name="Percent 9 5 2 4 2" xfId="34311"/>
    <cellStyle name="Percent 9 5 2 4 2 2" xfId="34312"/>
    <cellStyle name="Percent 9 5 2 4 2 2 2" xfId="34313"/>
    <cellStyle name="Percent 9 5 2 4 2 2 3" xfId="34314"/>
    <cellStyle name="Percent 9 5 2 4 2 3" xfId="34315"/>
    <cellStyle name="Percent 9 5 2 4 2 4" xfId="34316"/>
    <cellStyle name="Percent 9 5 2 4 3" xfId="34317"/>
    <cellStyle name="Percent 9 5 2 4 3 2" xfId="34318"/>
    <cellStyle name="Percent 9 5 2 4 3 2 2" xfId="34319"/>
    <cellStyle name="Percent 9 5 2 4 3 2 3" xfId="34320"/>
    <cellStyle name="Percent 9 5 2 4 3 3" xfId="34321"/>
    <cellStyle name="Percent 9 5 2 4 3 4" xfId="34322"/>
    <cellStyle name="Percent 9 5 2 4 4" xfId="34323"/>
    <cellStyle name="Percent 9 5 2 4 4 2" xfId="34324"/>
    <cellStyle name="Percent 9 5 2 4 4 2 2" xfId="34325"/>
    <cellStyle name="Percent 9 5 2 4 4 2 3" xfId="34326"/>
    <cellStyle name="Percent 9 5 2 4 4 3" xfId="34327"/>
    <cellStyle name="Percent 9 5 2 4 4 4" xfId="34328"/>
    <cellStyle name="Percent 9 5 2 4 5" xfId="34329"/>
    <cellStyle name="Percent 9 5 2 4 5 2" xfId="34330"/>
    <cellStyle name="Percent 9 5 2 4 5 3" xfId="34331"/>
    <cellStyle name="Percent 9 5 2 4 6" xfId="34332"/>
    <cellStyle name="Percent 9 5 2 4 7" xfId="34333"/>
    <cellStyle name="Percent 9 5 2 5" xfId="34334"/>
    <cellStyle name="Percent 9 5 2 5 2" xfId="34335"/>
    <cellStyle name="Percent 9 5 2 5 2 2" xfId="34336"/>
    <cellStyle name="Percent 9 5 2 5 2 2 2" xfId="34337"/>
    <cellStyle name="Percent 9 5 2 5 2 2 3" xfId="34338"/>
    <cellStyle name="Percent 9 5 2 5 2 3" xfId="34339"/>
    <cellStyle name="Percent 9 5 2 5 2 4" xfId="34340"/>
    <cellStyle name="Percent 9 5 2 5 3" xfId="34341"/>
    <cellStyle name="Percent 9 5 2 5 3 2" xfId="34342"/>
    <cellStyle name="Percent 9 5 2 5 3 2 2" xfId="34343"/>
    <cellStyle name="Percent 9 5 2 5 3 2 3" xfId="34344"/>
    <cellStyle name="Percent 9 5 2 5 3 3" xfId="34345"/>
    <cellStyle name="Percent 9 5 2 5 3 4" xfId="34346"/>
    <cellStyle name="Percent 9 5 2 5 4" xfId="34347"/>
    <cellStyle name="Percent 9 5 2 5 4 2" xfId="34348"/>
    <cellStyle name="Percent 9 5 2 5 4 3" xfId="34349"/>
    <cellStyle name="Percent 9 5 2 5 5" xfId="34350"/>
    <cellStyle name="Percent 9 5 2 5 6" xfId="34351"/>
    <cellStyle name="Percent 9 5 2 6" xfId="34352"/>
    <cellStyle name="Percent 9 5 2 6 2" xfId="34353"/>
    <cellStyle name="Percent 9 5 2 6 2 2" xfId="34354"/>
    <cellStyle name="Percent 9 5 2 6 2 3" xfId="34355"/>
    <cellStyle name="Percent 9 5 2 6 3" xfId="34356"/>
    <cellStyle name="Percent 9 5 2 6 4" xfId="34357"/>
    <cellStyle name="Percent 9 5 2 7" xfId="34358"/>
    <cellStyle name="Percent 9 5 2 7 2" xfId="34359"/>
    <cellStyle name="Percent 9 5 2 7 2 2" xfId="34360"/>
    <cellStyle name="Percent 9 5 2 7 2 3" xfId="34361"/>
    <cellStyle name="Percent 9 5 2 7 3" xfId="34362"/>
    <cellStyle name="Percent 9 5 2 7 4" xfId="34363"/>
    <cellStyle name="Percent 9 5 2 8" xfId="34364"/>
    <cellStyle name="Percent 9 5 2 8 2" xfId="34365"/>
    <cellStyle name="Percent 9 5 2 8 2 2" xfId="34366"/>
    <cellStyle name="Percent 9 5 2 8 2 3" xfId="34367"/>
    <cellStyle name="Percent 9 5 2 8 3" xfId="34368"/>
    <cellStyle name="Percent 9 5 2 8 4" xfId="34369"/>
    <cellStyle name="Percent 9 5 2 9" xfId="34370"/>
    <cellStyle name="Percent 9 5 2 9 2" xfId="34371"/>
    <cellStyle name="Percent 9 5 2 9 3" xfId="34372"/>
    <cellStyle name="Percent 9 5 3" xfId="34373"/>
    <cellStyle name="Percent 9 5 3 2" xfId="34374"/>
    <cellStyle name="Percent 9 5 3 2 2" xfId="34375"/>
    <cellStyle name="Percent 9 5 3 2 2 2" xfId="34376"/>
    <cellStyle name="Percent 9 5 3 2 2 3" xfId="34377"/>
    <cellStyle name="Percent 9 5 3 2 3" xfId="34378"/>
    <cellStyle name="Percent 9 5 3 2 4" xfId="34379"/>
    <cellStyle name="Percent 9 5 3 3" xfId="34380"/>
    <cellStyle name="Percent 9 5 3 3 2" xfId="34381"/>
    <cellStyle name="Percent 9 5 3 3 2 2" xfId="34382"/>
    <cellStyle name="Percent 9 5 3 3 2 3" xfId="34383"/>
    <cellStyle name="Percent 9 5 3 3 3" xfId="34384"/>
    <cellStyle name="Percent 9 5 3 3 4" xfId="34385"/>
    <cellStyle name="Percent 9 5 3 4" xfId="34386"/>
    <cellStyle name="Percent 9 5 3 4 2" xfId="34387"/>
    <cellStyle name="Percent 9 5 3 4 3" xfId="34388"/>
    <cellStyle name="Percent 9 5 3 5" xfId="34389"/>
    <cellStyle name="Percent 9 5 3 5 2" xfId="34390"/>
    <cellStyle name="Percent 9 5 3 5 3" xfId="34391"/>
    <cellStyle name="Percent 9 5 3 6" xfId="34392"/>
    <cellStyle name="Percent 9 5 3 7" xfId="34393"/>
    <cellStyle name="Percent 9 5 3 8" xfId="34394"/>
    <cellStyle name="Percent 9 5 4" xfId="34395"/>
    <cellStyle name="Percent 9 5 4 2" xfId="34396"/>
    <cellStyle name="Percent 9 5 4 2 2" xfId="34397"/>
    <cellStyle name="Percent 9 5 4 2 2 2" xfId="34398"/>
    <cellStyle name="Percent 9 5 4 2 2 3" xfId="34399"/>
    <cellStyle name="Percent 9 5 4 2 3" xfId="34400"/>
    <cellStyle name="Percent 9 5 4 2 4" xfId="34401"/>
    <cellStyle name="Percent 9 5 4 3" xfId="34402"/>
    <cellStyle name="Percent 9 5 4 3 2" xfId="34403"/>
    <cellStyle name="Percent 9 5 4 3 2 2" xfId="34404"/>
    <cellStyle name="Percent 9 5 4 3 2 3" xfId="34405"/>
    <cellStyle name="Percent 9 5 4 3 3" xfId="34406"/>
    <cellStyle name="Percent 9 5 4 3 4" xfId="34407"/>
    <cellStyle name="Percent 9 5 4 4" xfId="34408"/>
    <cellStyle name="Percent 9 5 4 4 2" xfId="34409"/>
    <cellStyle name="Percent 9 5 4 4 3" xfId="34410"/>
    <cellStyle name="Percent 9 5 4 5" xfId="34411"/>
    <cellStyle name="Percent 9 5 4 6" xfId="34412"/>
    <cellStyle name="Percent 9 5 5" xfId="34413"/>
    <cellStyle name="Percent 9 5 5 2" xfId="34414"/>
    <cellStyle name="Percent 9 5 5 2 2" xfId="34415"/>
    <cellStyle name="Percent 9 5 5 2 2 2" xfId="34416"/>
    <cellStyle name="Percent 9 5 5 2 2 3" xfId="34417"/>
    <cellStyle name="Percent 9 5 5 2 3" xfId="34418"/>
    <cellStyle name="Percent 9 5 5 2 4" xfId="34419"/>
    <cellStyle name="Percent 9 5 5 3" xfId="34420"/>
    <cellStyle name="Percent 9 5 5 3 2" xfId="34421"/>
    <cellStyle name="Percent 9 5 5 3 2 2" xfId="34422"/>
    <cellStyle name="Percent 9 5 5 3 2 3" xfId="34423"/>
    <cellStyle name="Percent 9 5 5 3 3" xfId="34424"/>
    <cellStyle name="Percent 9 5 5 3 4" xfId="34425"/>
    <cellStyle name="Percent 9 5 5 4" xfId="34426"/>
    <cellStyle name="Percent 9 5 5 4 2" xfId="34427"/>
    <cellStyle name="Percent 9 5 5 4 3" xfId="34428"/>
    <cellStyle name="Percent 9 5 5 5" xfId="34429"/>
    <cellStyle name="Percent 9 5 5 6" xfId="34430"/>
    <cellStyle name="Percent 9 5 6" xfId="34431"/>
    <cellStyle name="Percent 9 5 6 2" xfId="34432"/>
    <cellStyle name="Percent 9 5 6 2 2" xfId="34433"/>
    <cellStyle name="Percent 9 5 6 2 2 2" xfId="34434"/>
    <cellStyle name="Percent 9 5 6 2 2 3" xfId="34435"/>
    <cellStyle name="Percent 9 5 6 2 3" xfId="34436"/>
    <cellStyle name="Percent 9 5 6 2 4" xfId="34437"/>
    <cellStyle name="Percent 9 5 6 3" xfId="34438"/>
    <cellStyle name="Percent 9 5 6 3 2" xfId="34439"/>
    <cellStyle name="Percent 9 5 6 3 2 2" xfId="34440"/>
    <cellStyle name="Percent 9 5 6 3 2 3" xfId="34441"/>
    <cellStyle name="Percent 9 5 6 3 3" xfId="34442"/>
    <cellStyle name="Percent 9 5 6 3 4" xfId="34443"/>
    <cellStyle name="Percent 9 5 6 4" xfId="34444"/>
    <cellStyle name="Percent 9 5 6 4 2" xfId="34445"/>
    <cellStyle name="Percent 9 5 6 4 2 2" xfId="34446"/>
    <cellStyle name="Percent 9 5 6 4 2 3" xfId="34447"/>
    <cellStyle name="Percent 9 5 6 4 3" xfId="34448"/>
    <cellStyle name="Percent 9 5 6 4 4" xfId="34449"/>
    <cellStyle name="Percent 9 5 6 5" xfId="34450"/>
    <cellStyle name="Percent 9 5 6 5 2" xfId="34451"/>
    <cellStyle name="Percent 9 5 6 5 3" xfId="34452"/>
    <cellStyle name="Percent 9 5 6 6" xfId="34453"/>
    <cellStyle name="Percent 9 5 6 7" xfId="34454"/>
    <cellStyle name="Percent 9 5 7" xfId="34455"/>
    <cellStyle name="Percent 9 5 7 2" xfId="34456"/>
    <cellStyle name="Percent 9 5 7 2 2" xfId="34457"/>
    <cellStyle name="Percent 9 5 7 2 2 2" xfId="34458"/>
    <cellStyle name="Percent 9 5 7 2 2 3" xfId="34459"/>
    <cellStyle name="Percent 9 5 7 2 3" xfId="34460"/>
    <cellStyle name="Percent 9 5 7 2 4" xfId="34461"/>
    <cellStyle name="Percent 9 5 7 3" xfId="34462"/>
    <cellStyle name="Percent 9 5 7 3 2" xfId="34463"/>
    <cellStyle name="Percent 9 5 7 3 2 2" xfId="34464"/>
    <cellStyle name="Percent 9 5 7 3 2 3" xfId="34465"/>
    <cellStyle name="Percent 9 5 7 3 3" xfId="34466"/>
    <cellStyle name="Percent 9 5 7 3 4" xfId="34467"/>
    <cellStyle name="Percent 9 5 7 4" xfId="34468"/>
    <cellStyle name="Percent 9 5 7 4 2" xfId="34469"/>
    <cellStyle name="Percent 9 5 7 4 3" xfId="34470"/>
    <cellStyle name="Percent 9 5 7 5" xfId="34471"/>
    <cellStyle name="Percent 9 5 7 6" xfId="34472"/>
    <cellStyle name="Percent 9 5 8" xfId="34473"/>
    <cellStyle name="Percent 9 5 8 2" xfId="34474"/>
    <cellStyle name="Percent 9 5 8 2 2" xfId="34475"/>
    <cellStyle name="Percent 9 5 8 2 3" xfId="34476"/>
    <cellStyle name="Percent 9 5 8 3" xfId="34477"/>
    <cellStyle name="Percent 9 5 8 4" xfId="34478"/>
    <cellStyle name="Percent 9 5 9" xfId="34479"/>
    <cellStyle name="Percent 9 5 9 2" xfId="34480"/>
    <cellStyle name="Percent 9 5 9 2 2" xfId="34481"/>
    <cellStyle name="Percent 9 5 9 2 3" xfId="34482"/>
    <cellStyle name="Percent 9 5 9 3" xfId="34483"/>
    <cellStyle name="Percent 9 5 9 4" xfId="34484"/>
    <cellStyle name="Percent 9 6" xfId="34485"/>
    <cellStyle name="Percent 9 6 10" xfId="34486"/>
    <cellStyle name="Percent 9 6 10 2" xfId="34487"/>
    <cellStyle name="Percent 9 6 10 2 2" xfId="34488"/>
    <cellStyle name="Percent 9 6 10 2 3" xfId="34489"/>
    <cellStyle name="Percent 9 6 10 3" xfId="34490"/>
    <cellStyle name="Percent 9 6 10 4" xfId="34491"/>
    <cellStyle name="Percent 9 6 11" xfId="34492"/>
    <cellStyle name="Percent 9 6 11 2" xfId="34493"/>
    <cellStyle name="Percent 9 6 11 3" xfId="34494"/>
    <cellStyle name="Percent 9 6 12" xfId="34495"/>
    <cellStyle name="Percent 9 6 12 2" xfId="34496"/>
    <cellStyle name="Percent 9 6 12 3" xfId="34497"/>
    <cellStyle name="Percent 9 6 13" xfId="34498"/>
    <cellStyle name="Percent 9 6 13 2" xfId="34499"/>
    <cellStyle name="Percent 9 6 13 3" xfId="34500"/>
    <cellStyle name="Percent 9 6 14" xfId="34501"/>
    <cellStyle name="Percent 9 6 2" xfId="34502"/>
    <cellStyle name="Percent 9 6 2 10" xfId="34503"/>
    <cellStyle name="Percent 9 6 2 10 2" xfId="34504"/>
    <cellStyle name="Percent 9 6 2 10 3" xfId="34505"/>
    <cellStyle name="Percent 9 6 2 11" xfId="34506"/>
    <cellStyle name="Percent 9 6 2 11 2" xfId="34507"/>
    <cellStyle name="Percent 9 6 2 11 3" xfId="34508"/>
    <cellStyle name="Percent 9 6 2 12" xfId="34509"/>
    <cellStyle name="Percent 9 6 2 2" xfId="34510"/>
    <cellStyle name="Percent 9 6 2 2 2" xfId="34511"/>
    <cellStyle name="Percent 9 6 2 2 2 2" xfId="34512"/>
    <cellStyle name="Percent 9 6 2 2 2 2 2" xfId="34513"/>
    <cellStyle name="Percent 9 6 2 2 2 2 3" xfId="34514"/>
    <cellStyle name="Percent 9 6 2 2 2 3" xfId="34515"/>
    <cellStyle name="Percent 9 6 2 2 2 4" xfId="34516"/>
    <cellStyle name="Percent 9 6 2 2 3" xfId="34517"/>
    <cellStyle name="Percent 9 6 2 2 3 2" xfId="34518"/>
    <cellStyle name="Percent 9 6 2 2 3 2 2" xfId="34519"/>
    <cellStyle name="Percent 9 6 2 2 3 2 3" xfId="34520"/>
    <cellStyle name="Percent 9 6 2 2 3 3" xfId="34521"/>
    <cellStyle name="Percent 9 6 2 2 3 4" xfId="34522"/>
    <cellStyle name="Percent 9 6 2 2 4" xfId="34523"/>
    <cellStyle name="Percent 9 6 2 2 4 2" xfId="34524"/>
    <cellStyle name="Percent 9 6 2 2 4 3" xfId="34525"/>
    <cellStyle name="Percent 9 6 2 2 5" xfId="34526"/>
    <cellStyle name="Percent 9 6 2 2 6" xfId="34527"/>
    <cellStyle name="Percent 9 6 2 3" xfId="34528"/>
    <cellStyle name="Percent 9 6 2 3 2" xfId="34529"/>
    <cellStyle name="Percent 9 6 2 3 2 2" xfId="34530"/>
    <cellStyle name="Percent 9 6 2 3 2 2 2" xfId="34531"/>
    <cellStyle name="Percent 9 6 2 3 2 2 3" xfId="34532"/>
    <cellStyle name="Percent 9 6 2 3 2 3" xfId="34533"/>
    <cellStyle name="Percent 9 6 2 3 2 4" xfId="34534"/>
    <cellStyle name="Percent 9 6 2 3 3" xfId="34535"/>
    <cellStyle name="Percent 9 6 2 3 3 2" xfId="34536"/>
    <cellStyle name="Percent 9 6 2 3 3 2 2" xfId="34537"/>
    <cellStyle name="Percent 9 6 2 3 3 2 3" xfId="34538"/>
    <cellStyle name="Percent 9 6 2 3 3 3" xfId="34539"/>
    <cellStyle name="Percent 9 6 2 3 3 4" xfId="34540"/>
    <cellStyle name="Percent 9 6 2 3 4" xfId="34541"/>
    <cellStyle name="Percent 9 6 2 3 4 2" xfId="34542"/>
    <cellStyle name="Percent 9 6 2 3 4 3" xfId="34543"/>
    <cellStyle name="Percent 9 6 2 3 5" xfId="34544"/>
    <cellStyle name="Percent 9 6 2 3 6" xfId="34545"/>
    <cellStyle name="Percent 9 6 2 4" xfId="34546"/>
    <cellStyle name="Percent 9 6 2 4 2" xfId="34547"/>
    <cellStyle name="Percent 9 6 2 4 2 2" xfId="34548"/>
    <cellStyle name="Percent 9 6 2 4 2 2 2" xfId="34549"/>
    <cellStyle name="Percent 9 6 2 4 2 2 3" xfId="34550"/>
    <cellStyle name="Percent 9 6 2 4 2 3" xfId="34551"/>
    <cellStyle name="Percent 9 6 2 4 2 4" xfId="34552"/>
    <cellStyle name="Percent 9 6 2 4 3" xfId="34553"/>
    <cellStyle name="Percent 9 6 2 4 3 2" xfId="34554"/>
    <cellStyle name="Percent 9 6 2 4 3 2 2" xfId="34555"/>
    <cellStyle name="Percent 9 6 2 4 3 2 3" xfId="34556"/>
    <cellStyle name="Percent 9 6 2 4 3 3" xfId="34557"/>
    <cellStyle name="Percent 9 6 2 4 3 4" xfId="34558"/>
    <cellStyle name="Percent 9 6 2 4 4" xfId="34559"/>
    <cellStyle name="Percent 9 6 2 4 4 2" xfId="34560"/>
    <cellStyle name="Percent 9 6 2 4 4 2 2" xfId="34561"/>
    <cellStyle name="Percent 9 6 2 4 4 2 3" xfId="34562"/>
    <cellStyle name="Percent 9 6 2 4 4 3" xfId="34563"/>
    <cellStyle name="Percent 9 6 2 4 4 4" xfId="34564"/>
    <cellStyle name="Percent 9 6 2 4 5" xfId="34565"/>
    <cellStyle name="Percent 9 6 2 4 5 2" xfId="34566"/>
    <cellStyle name="Percent 9 6 2 4 5 3" xfId="34567"/>
    <cellStyle name="Percent 9 6 2 4 6" xfId="34568"/>
    <cellStyle name="Percent 9 6 2 4 7" xfId="34569"/>
    <cellStyle name="Percent 9 6 2 5" xfId="34570"/>
    <cellStyle name="Percent 9 6 2 5 2" xfId="34571"/>
    <cellStyle name="Percent 9 6 2 5 2 2" xfId="34572"/>
    <cellStyle name="Percent 9 6 2 5 2 2 2" xfId="34573"/>
    <cellStyle name="Percent 9 6 2 5 2 2 3" xfId="34574"/>
    <cellStyle name="Percent 9 6 2 5 2 3" xfId="34575"/>
    <cellStyle name="Percent 9 6 2 5 2 4" xfId="34576"/>
    <cellStyle name="Percent 9 6 2 5 3" xfId="34577"/>
    <cellStyle name="Percent 9 6 2 5 3 2" xfId="34578"/>
    <cellStyle name="Percent 9 6 2 5 3 2 2" xfId="34579"/>
    <cellStyle name="Percent 9 6 2 5 3 2 3" xfId="34580"/>
    <cellStyle name="Percent 9 6 2 5 3 3" xfId="34581"/>
    <cellStyle name="Percent 9 6 2 5 3 4" xfId="34582"/>
    <cellStyle name="Percent 9 6 2 5 4" xfId="34583"/>
    <cellStyle name="Percent 9 6 2 5 4 2" xfId="34584"/>
    <cellStyle name="Percent 9 6 2 5 4 3" xfId="34585"/>
    <cellStyle name="Percent 9 6 2 5 5" xfId="34586"/>
    <cellStyle name="Percent 9 6 2 5 6" xfId="34587"/>
    <cellStyle name="Percent 9 6 2 6" xfId="34588"/>
    <cellStyle name="Percent 9 6 2 6 2" xfId="34589"/>
    <cellStyle name="Percent 9 6 2 6 2 2" xfId="34590"/>
    <cellStyle name="Percent 9 6 2 6 2 3" xfId="34591"/>
    <cellStyle name="Percent 9 6 2 6 3" xfId="34592"/>
    <cellStyle name="Percent 9 6 2 6 4" xfId="34593"/>
    <cellStyle name="Percent 9 6 2 7" xfId="34594"/>
    <cellStyle name="Percent 9 6 2 7 2" xfId="34595"/>
    <cellStyle name="Percent 9 6 2 7 2 2" xfId="34596"/>
    <cellStyle name="Percent 9 6 2 7 2 3" xfId="34597"/>
    <cellStyle name="Percent 9 6 2 7 3" xfId="34598"/>
    <cellStyle name="Percent 9 6 2 7 4" xfId="34599"/>
    <cellStyle name="Percent 9 6 2 8" xfId="34600"/>
    <cellStyle name="Percent 9 6 2 8 2" xfId="34601"/>
    <cellStyle name="Percent 9 6 2 8 2 2" xfId="34602"/>
    <cellStyle name="Percent 9 6 2 8 2 3" xfId="34603"/>
    <cellStyle name="Percent 9 6 2 8 3" xfId="34604"/>
    <cellStyle name="Percent 9 6 2 8 4" xfId="34605"/>
    <cellStyle name="Percent 9 6 2 9" xfId="34606"/>
    <cellStyle name="Percent 9 6 2 9 2" xfId="34607"/>
    <cellStyle name="Percent 9 6 2 9 3" xfId="34608"/>
    <cellStyle name="Percent 9 6 3" xfId="34609"/>
    <cellStyle name="Percent 9 6 3 2" xfId="34610"/>
    <cellStyle name="Percent 9 6 3 2 2" xfId="34611"/>
    <cellStyle name="Percent 9 6 3 2 2 2" xfId="34612"/>
    <cellStyle name="Percent 9 6 3 2 2 3" xfId="34613"/>
    <cellStyle name="Percent 9 6 3 2 3" xfId="34614"/>
    <cellStyle name="Percent 9 6 3 2 4" xfId="34615"/>
    <cellStyle name="Percent 9 6 3 3" xfId="34616"/>
    <cellStyle name="Percent 9 6 3 3 2" xfId="34617"/>
    <cellStyle name="Percent 9 6 3 3 2 2" xfId="34618"/>
    <cellStyle name="Percent 9 6 3 3 2 3" xfId="34619"/>
    <cellStyle name="Percent 9 6 3 3 3" xfId="34620"/>
    <cellStyle name="Percent 9 6 3 3 4" xfId="34621"/>
    <cellStyle name="Percent 9 6 3 4" xfId="34622"/>
    <cellStyle name="Percent 9 6 3 4 2" xfId="34623"/>
    <cellStyle name="Percent 9 6 3 4 3" xfId="34624"/>
    <cellStyle name="Percent 9 6 3 5" xfId="34625"/>
    <cellStyle name="Percent 9 6 3 5 2" xfId="34626"/>
    <cellStyle name="Percent 9 6 3 5 3" xfId="34627"/>
    <cellStyle name="Percent 9 6 3 6" xfId="34628"/>
    <cellStyle name="Percent 9 6 3 7" xfId="34629"/>
    <cellStyle name="Percent 9 6 3 8" xfId="34630"/>
    <cellStyle name="Percent 9 6 4" xfId="34631"/>
    <cellStyle name="Percent 9 6 4 2" xfId="34632"/>
    <cellStyle name="Percent 9 6 4 2 2" xfId="34633"/>
    <cellStyle name="Percent 9 6 4 2 2 2" xfId="34634"/>
    <cellStyle name="Percent 9 6 4 2 2 3" xfId="34635"/>
    <cellStyle name="Percent 9 6 4 2 3" xfId="34636"/>
    <cellStyle name="Percent 9 6 4 2 4" xfId="34637"/>
    <cellStyle name="Percent 9 6 4 3" xfId="34638"/>
    <cellStyle name="Percent 9 6 4 3 2" xfId="34639"/>
    <cellStyle name="Percent 9 6 4 3 2 2" xfId="34640"/>
    <cellStyle name="Percent 9 6 4 3 2 3" xfId="34641"/>
    <cellStyle name="Percent 9 6 4 3 3" xfId="34642"/>
    <cellStyle name="Percent 9 6 4 3 4" xfId="34643"/>
    <cellStyle name="Percent 9 6 4 4" xfId="34644"/>
    <cellStyle name="Percent 9 6 4 4 2" xfId="34645"/>
    <cellStyle name="Percent 9 6 4 4 3" xfId="34646"/>
    <cellStyle name="Percent 9 6 4 5" xfId="34647"/>
    <cellStyle name="Percent 9 6 4 6" xfId="34648"/>
    <cellStyle name="Percent 9 6 5" xfId="34649"/>
    <cellStyle name="Percent 9 6 5 2" xfId="34650"/>
    <cellStyle name="Percent 9 6 5 2 2" xfId="34651"/>
    <cellStyle name="Percent 9 6 5 2 2 2" xfId="34652"/>
    <cellStyle name="Percent 9 6 5 2 2 3" xfId="34653"/>
    <cellStyle name="Percent 9 6 5 2 3" xfId="34654"/>
    <cellStyle name="Percent 9 6 5 2 4" xfId="34655"/>
    <cellStyle name="Percent 9 6 5 3" xfId="34656"/>
    <cellStyle name="Percent 9 6 5 3 2" xfId="34657"/>
    <cellStyle name="Percent 9 6 5 3 2 2" xfId="34658"/>
    <cellStyle name="Percent 9 6 5 3 2 3" xfId="34659"/>
    <cellStyle name="Percent 9 6 5 3 3" xfId="34660"/>
    <cellStyle name="Percent 9 6 5 3 4" xfId="34661"/>
    <cellStyle name="Percent 9 6 5 4" xfId="34662"/>
    <cellStyle name="Percent 9 6 5 4 2" xfId="34663"/>
    <cellStyle name="Percent 9 6 5 4 3" xfId="34664"/>
    <cellStyle name="Percent 9 6 5 5" xfId="34665"/>
    <cellStyle name="Percent 9 6 5 6" xfId="34666"/>
    <cellStyle name="Percent 9 6 6" xfId="34667"/>
    <cellStyle name="Percent 9 6 6 2" xfId="34668"/>
    <cellStyle name="Percent 9 6 6 2 2" xfId="34669"/>
    <cellStyle name="Percent 9 6 6 2 2 2" xfId="34670"/>
    <cellStyle name="Percent 9 6 6 2 2 3" xfId="34671"/>
    <cellStyle name="Percent 9 6 6 2 3" xfId="34672"/>
    <cellStyle name="Percent 9 6 6 2 4" xfId="34673"/>
    <cellStyle name="Percent 9 6 6 3" xfId="34674"/>
    <cellStyle name="Percent 9 6 6 3 2" xfId="34675"/>
    <cellStyle name="Percent 9 6 6 3 2 2" xfId="34676"/>
    <cellStyle name="Percent 9 6 6 3 2 3" xfId="34677"/>
    <cellStyle name="Percent 9 6 6 3 3" xfId="34678"/>
    <cellStyle name="Percent 9 6 6 3 4" xfId="34679"/>
    <cellStyle name="Percent 9 6 6 4" xfId="34680"/>
    <cellStyle name="Percent 9 6 6 4 2" xfId="34681"/>
    <cellStyle name="Percent 9 6 6 4 2 2" xfId="34682"/>
    <cellStyle name="Percent 9 6 6 4 2 3" xfId="34683"/>
    <cellStyle name="Percent 9 6 6 4 3" xfId="34684"/>
    <cellStyle name="Percent 9 6 6 4 4" xfId="34685"/>
    <cellStyle name="Percent 9 6 6 5" xfId="34686"/>
    <cellStyle name="Percent 9 6 6 5 2" xfId="34687"/>
    <cellStyle name="Percent 9 6 6 5 3" xfId="34688"/>
    <cellStyle name="Percent 9 6 6 6" xfId="34689"/>
    <cellStyle name="Percent 9 6 6 7" xfId="34690"/>
    <cellStyle name="Percent 9 6 7" xfId="34691"/>
    <cellStyle name="Percent 9 6 7 2" xfId="34692"/>
    <cellStyle name="Percent 9 6 7 2 2" xfId="34693"/>
    <cellStyle name="Percent 9 6 7 2 2 2" xfId="34694"/>
    <cellStyle name="Percent 9 6 7 2 2 3" xfId="34695"/>
    <cellStyle name="Percent 9 6 7 2 3" xfId="34696"/>
    <cellStyle name="Percent 9 6 7 2 4" xfId="34697"/>
    <cellStyle name="Percent 9 6 7 3" xfId="34698"/>
    <cellStyle name="Percent 9 6 7 3 2" xfId="34699"/>
    <cellStyle name="Percent 9 6 7 3 2 2" xfId="34700"/>
    <cellStyle name="Percent 9 6 7 3 2 3" xfId="34701"/>
    <cellStyle name="Percent 9 6 7 3 3" xfId="34702"/>
    <cellStyle name="Percent 9 6 7 3 4" xfId="34703"/>
    <cellStyle name="Percent 9 6 7 4" xfId="34704"/>
    <cellStyle name="Percent 9 6 7 4 2" xfId="34705"/>
    <cellStyle name="Percent 9 6 7 4 3" xfId="34706"/>
    <cellStyle name="Percent 9 6 7 5" xfId="34707"/>
    <cellStyle name="Percent 9 6 7 6" xfId="34708"/>
    <cellStyle name="Percent 9 6 8" xfId="34709"/>
    <cellStyle name="Percent 9 6 8 2" xfId="34710"/>
    <cellStyle name="Percent 9 6 8 2 2" xfId="34711"/>
    <cellStyle name="Percent 9 6 8 2 3" xfId="34712"/>
    <cellStyle name="Percent 9 6 8 3" xfId="34713"/>
    <cellStyle name="Percent 9 6 8 4" xfId="34714"/>
    <cellStyle name="Percent 9 6 9" xfId="34715"/>
    <cellStyle name="Percent 9 6 9 2" xfId="34716"/>
    <cellStyle name="Percent 9 6 9 2 2" xfId="34717"/>
    <cellStyle name="Percent 9 6 9 2 3" xfId="34718"/>
    <cellStyle name="Percent 9 6 9 3" xfId="34719"/>
    <cellStyle name="Percent 9 6 9 4" xfId="34720"/>
    <cellStyle name="Percent 9 7" xfId="34721"/>
    <cellStyle name="Percent 9 7 10" xfId="34722"/>
    <cellStyle name="Percent 9 7 10 2" xfId="34723"/>
    <cellStyle name="Percent 9 7 10 2 2" xfId="34724"/>
    <cellStyle name="Percent 9 7 10 2 3" xfId="34725"/>
    <cellStyle name="Percent 9 7 10 3" xfId="34726"/>
    <cellStyle name="Percent 9 7 10 4" xfId="34727"/>
    <cellStyle name="Percent 9 7 11" xfId="34728"/>
    <cellStyle name="Percent 9 7 11 2" xfId="34729"/>
    <cellStyle name="Percent 9 7 11 2 2" xfId="34730"/>
    <cellStyle name="Percent 9 7 11 2 3" xfId="34731"/>
    <cellStyle name="Percent 9 7 11 3" xfId="34732"/>
    <cellStyle name="Percent 9 7 11 4" xfId="34733"/>
    <cellStyle name="Percent 9 7 12" xfId="34734"/>
    <cellStyle name="Percent 9 7 12 2" xfId="34735"/>
    <cellStyle name="Percent 9 7 12 2 2" xfId="34736"/>
    <cellStyle name="Percent 9 7 12 2 3" xfId="34737"/>
    <cellStyle name="Percent 9 7 12 3" xfId="34738"/>
    <cellStyle name="Percent 9 7 12 4" xfId="34739"/>
    <cellStyle name="Percent 9 7 13" xfId="34740"/>
    <cellStyle name="Percent 9 7 13 2" xfId="34741"/>
    <cellStyle name="Percent 9 7 13 3" xfId="34742"/>
    <cellStyle name="Percent 9 7 14" xfId="34743"/>
    <cellStyle name="Percent 9 7 14 2" xfId="34744"/>
    <cellStyle name="Percent 9 7 14 3" xfId="34745"/>
    <cellStyle name="Percent 9 7 15" xfId="34746"/>
    <cellStyle name="Percent 9 7 15 2" xfId="34747"/>
    <cellStyle name="Percent 9 7 15 3" xfId="34748"/>
    <cellStyle name="Percent 9 7 16" xfId="34749"/>
    <cellStyle name="Percent 9 7 2" xfId="34750"/>
    <cellStyle name="Percent 9 7 2 10" xfId="34751"/>
    <cellStyle name="Percent 9 7 2 10 2" xfId="34752"/>
    <cellStyle name="Percent 9 7 2 10 3" xfId="34753"/>
    <cellStyle name="Percent 9 7 2 11" xfId="34754"/>
    <cellStyle name="Percent 9 7 2 11 2" xfId="34755"/>
    <cellStyle name="Percent 9 7 2 11 3" xfId="34756"/>
    <cellStyle name="Percent 9 7 2 12" xfId="34757"/>
    <cellStyle name="Percent 9 7 2 12 2" xfId="34758"/>
    <cellStyle name="Percent 9 7 2 12 3" xfId="34759"/>
    <cellStyle name="Percent 9 7 2 13" xfId="34760"/>
    <cellStyle name="Percent 9 7 2 2" xfId="34761"/>
    <cellStyle name="Percent 9 7 2 2 2" xfId="34762"/>
    <cellStyle name="Percent 9 7 2 2 2 2" xfId="34763"/>
    <cellStyle name="Percent 9 7 2 2 2 2 2" xfId="34764"/>
    <cellStyle name="Percent 9 7 2 2 2 2 3" xfId="34765"/>
    <cellStyle name="Percent 9 7 2 2 2 3" xfId="34766"/>
    <cellStyle name="Percent 9 7 2 2 2 4" xfId="34767"/>
    <cellStyle name="Percent 9 7 2 2 3" xfId="34768"/>
    <cellStyle name="Percent 9 7 2 2 3 2" xfId="34769"/>
    <cellStyle name="Percent 9 7 2 2 3 2 2" xfId="34770"/>
    <cellStyle name="Percent 9 7 2 2 3 2 3" xfId="34771"/>
    <cellStyle name="Percent 9 7 2 2 3 3" xfId="34772"/>
    <cellStyle name="Percent 9 7 2 2 3 4" xfId="34773"/>
    <cellStyle name="Percent 9 7 2 2 4" xfId="34774"/>
    <cellStyle name="Percent 9 7 2 2 4 2" xfId="34775"/>
    <cellStyle name="Percent 9 7 2 2 4 3" xfId="34776"/>
    <cellStyle name="Percent 9 7 2 2 5" xfId="34777"/>
    <cellStyle name="Percent 9 7 2 2 5 2" xfId="34778"/>
    <cellStyle name="Percent 9 7 2 2 5 3" xfId="34779"/>
    <cellStyle name="Percent 9 7 2 2 6" xfId="34780"/>
    <cellStyle name="Percent 9 7 2 2 7" xfId="34781"/>
    <cellStyle name="Percent 9 7 2 3" xfId="34782"/>
    <cellStyle name="Percent 9 7 2 3 2" xfId="34783"/>
    <cellStyle name="Percent 9 7 2 3 2 2" xfId="34784"/>
    <cellStyle name="Percent 9 7 2 3 2 2 2" xfId="34785"/>
    <cellStyle name="Percent 9 7 2 3 2 2 3" xfId="34786"/>
    <cellStyle name="Percent 9 7 2 3 2 3" xfId="34787"/>
    <cellStyle name="Percent 9 7 2 3 2 4" xfId="34788"/>
    <cellStyle name="Percent 9 7 2 3 3" xfId="34789"/>
    <cellStyle name="Percent 9 7 2 3 3 2" xfId="34790"/>
    <cellStyle name="Percent 9 7 2 3 3 2 2" xfId="34791"/>
    <cellStyle name="Percent 9 7 2 3 3 2 3" xfId="34792"/>
    <cellStyle name="Percent 9 7 2 3 3 3" xfId="34793"/>
    <cellStyle name="Percent 9 7 2 3 3 4" xfId="34794"/>
    <cellStyle name="Percent 9 7 2 3 4" xfId="34795"/>
    <cellStyle name="Percent 9 7 2 3 4 2" xfId="34796"/>
    <cellStyle name="Percent 9 7 2 3 4 3" xfId="34797"/>
    <cellStyle name="Percent 9 7 2 3 5" xfId="34798"/>
    <cellStyle name="Percent 9 7 2 3 6" xfId="34799"/>
    <cellStyle name="Percent 9 7 2 4" xfId="34800"/>
    <cellStyle name="Percent 9 7 2 4 2" xfId="34801"/>
    <cellStyle name="Percent 9 7 2 4 2 2" xfId="34802"/>
    <cellStyle name="Percent 9 7 2 4 2 2 2" xfId="34803"/>
    <cellStyle name="Percent 9 7 2 4 2 2 3" xfId="34804"/>
    <cellStyle name="Percent 9 7 2 4 2 3" xfId="34805"/>
    <cellStyle name="Percent 9 7 2 4 2 4" xfId="34806"/>
    <cellStyle name="Percent 9 7 2 4 3" xfId="34807"/>
    <cellStyle name="Percent 9 7 2 4 3 2" xfId="34808"/>
    <cellStyle name="Percent 9 7 2 4 3 2 2" xfId="34809"/>
    <cellStyle name="Percent 9 7 2 4 3 2 3" xfId="34810"/>
    <cellStyle name="Percent 9 7 2 4 3 3" xfId="34811"/>
    <cellStyle name="Percent 9 7 2 4 3 4" xfId="34812"/>
    <cellStyle name="Percent 9 7 2 4 4" xfId="34813"/>
    <cellStyle name="Percent 9 7 2 4 4 2" xfId="34814"/>
    <cellStyle name="Percent 9 7 2 4 4 3" xfId="34815"/>
    <cellStyle name="Percent 9 7 2 4 5" xfId="34816"/>
    <cellStyle name="Percent 9 7 2 4 6" xfId="34817"/>
    <cellStyle name="Percent 9 7 2 5" xfId="34818"/>
    <cellStyle name="Percent 9 7 2 5 2" xfId="34819"/>
    <cellStyle name="Percent 9 7 2 5 2 2" xfId="34820"/>
    <cellStyle name="Percent 9 7 2 5 2 2 2" xfId="34821"/>
    <cellStyle name="Percent 9 7 2 5 2 2 3" xfId="34822"/>
    <cellStyle name="Percent 9 7 2 5 2 3" xfId="34823"/>
    <cellStyle name="Percent 9 7 2 5 2 4" xfId="34824"/>
    <cellStyle name="Percent 9 7 2 5 3" xfId="34825"/>
    <cellStyle name="Percent 9 7 2 5 3 2" xfId="34826"/>
    <cellStyle name="Percent 9 7 2 5 3 2 2" xfId="34827"/>
    <cellStyle name="Percent 9 7 2 5 3 2 3" xfId="34828"/>
    <cellStyle name="Percent 9 7 2 5 3 3" xfId="34829"/>
    <cellStyle name="Percent 9 7 2 5 3 4" xfId="34830"/>
    <cellStyle name="Percent 9 7 2 5 4" xfId="34831"/>
    <cellStyle name="Percent 9 7 2 5 4 2" xfId="34832"/>
    <cellStyle name="Percent 9 7 2 5 4 2 2" xfId="34833"/>
    <cellStyle name="Percent 9 7 2 5 4 2 3" xfId="34834"/>
    <cellStyle name="Percent 9 7 2 5 4 3" xfId="34835"/>
    <cellStyle name="Percent 9 7 2 5 4 4" xfId="34836"/>
    <cellStyle name="Percent 9 7 2 5 5" xfId="34837"/>
    <cellStyle name="Percent 9 7 2 5 5 2" xfId="34838"/>
    <cellStyle name="Percent 9 7 2 5 5 3" xfId="34839"/>
    <cellStyle name="Percent 9 7 2 5 6" xfId="34840"/>
    <cellStyle name="Percent 9 7 2 5 7" xfId="34841"/>
    <cellStyle name="Percent 9 7 2 6" xfId="34842"/>
    <cellStyle name="Percent 9 7 2 6 2" xfId="34843"/>
    <cellStyle name="Percent 9 7 2 6 2 2" xfId="34844"/>
    <cellStyle name="Percent 9 7 2 6 2 2 2" xfId="34845"/>
    <cellStyle name="Percent 9 7 2 6 2 2 3" xfId="34846"/>
    <cellStyle name="Percent 9 7 2 6 2 3" xfId="34847"/>
    <cellStyle name="Percent 9 7 2 6 2 4" xfId="34848"/>
    <cellStyle name="Percent 9 7 2 6 3" xfId="34849"/>
    <cellStyle name="Percent 9 7 2 6 3 2" xfId="34850"/>
    <cellStyle name="Percent 9 7 2 6 3 2 2" xfId="34851"/>
    <cellStyle name="Percent 9 7 2 6 3 2 3" xfId="34852"/>
    <cellStyle name="Percent 9 7 2 6 3 3" xfId="34853"/>
    <cellStyle name="Percent 9 7 2 6 3 4" xfId="34854"/>
    <cellStyle name="Percent 9 7 2 6 4" xfId="34855"/>
    <cellStyle name="Percent 9 7 2 6 4 2" xfId="34856"/>
    <cellStyle name="Percent 9 7 2 6 4 3" xfId="34857"/>
    <cellStyle name="Percent 9 7 2 6 5" xfId="34858"/>
    <cellStyle name="Percent 9 7 2 6 6" xfId="34859"/>
    <cellStyle name="Percent 9 7 2 7" xfId="34860"/>
    <cellStyle name="Percent 9 7 2 7 2" xfId="34861"/>
    <cellStyle name="Percent 9 7 2 7 2 2" xfId="34862"/>
    <cellStyle name="Percent 9 7 2 7 2 3" xfId="34863"/>
    <cellStyle name="Percent 9 7 2 7 3" xfId="34864"/>
    <cellStyle name="Percent 9 7 2 7 4" xfId="34865"/>
    <cellStyle name="Percent 9 7 2 8" xfId="34866"/>
    <cellStyle name="Percent 9 7 2 8 2" xfId="34867"/>
    <cellStyle name="Percent 9 7 2 8 2 2" xfId="34868"/>
    <cellStyle name="Percent 9 7 2 8 2 3" xfId="34869"/>
    <cellStyle name="Percent 9 7 2 8 3" xfId="34870"/>
    <cellStyle name="Percent 9 7 2 8 4" xfId="34871"/>
    <cellStyle name="Percent 9 7 2 9" xfId="34872"/>
    <cellStyle name="Percent 9 7 2 9 2" xfId="34873"/>
    <cellStyle name="Percent 9 7 2 9 2 2" xfId="34874"/>
    <cellStyle name="Percent 9 7 2 9 2 3" xfId="34875"/>
    <cellStyle name="Percent 9 7 2 9 3" xfId="34876"/>
    <cellStyle name="Percent 9 7 2 9 4" xfId="34877"/>
    <cellStyle name="Percent 9 7 3" xfId="34878"/>
    <cellStyle name="Percent 9 7 3 10" xfId="34879"/>
    <cellStyle name="Percent 9 7 3 10 2" xfId="34880"/>
    <cellStyle name="Percent 9 7 3 10 3" xfId="34881"/>
    <cellStyle name="Percent 9 7 3 11" xfId="34882"/>
    <cellStyle name="Percent 9 7 3 11 2" xfId="34883"/>
    <cellStyle name="Percent 9 7 3 11 3" xfId="34884"/>
    <cellStyle name="Percent 9 7 3 12" xfId="34885"/>
    <cellStyle name="Percent 9 7 3 12 2" xfId="34886"/>
    <cellStyle name="Percent 9 7 3 12 3" xfId="34887"/>
    <cellStyle name="Percent 9 7 3 13" xfId="34888"/>
    <cellStyle name="Percent 9 7 3 2" xfId="34889"/>
    <cellStyle name="Percent 9 7 3 2 2" xfId="34890"/>
    <cellStyle name="Percent 9 7 3 2 2 2" xfId="34891"/>
    <cellStyle name="Percent 9 7 3 2 2 2 2" xfId="34892"/>
    <cellStyle name="Percent 9 7 3 2 2 2 3" xfId="34893"/>
    <cellStyle name="Percent 9 7 3 2 2 3" xfId="34894"/>
    <cellStyle name="Percent 9 7 3 2 2 4" xfId="34895"/>
    <cellStyle name="Percent 9 7 3 2 3" xfId="34896"/>
    <cellStyle name="Percent 9 7 3 2 3 2" xfId="34897"/>
    <cellStyle name="Percent 9 7 3 2 3 2 2" xfId="34898"/>
    <cellStyle name="Percent 9 7 3 2 3 2 3" xfId="34899"/>
    <cellStyle name="Percent 9 7 3 2 3 3" xfId="34900"/>
    <cellStyle name="Percent 9 7 3 2 3 4" xfId="34901"/>
    <cellStyle name="Percent 9 7 3 2 4" xfId="34902"/>
    <cellStyle name="Percent 9 7 3 2 4 2" xfId="34903"/>
    <cellStyle name="Percent 9 7 3 2 4 3" xfId="34904"/>
    <cellStyle name="Percent 9 7 3 2 5" xfId="34905"/>
    <cellStyle name="Percent 9 7 3 2 5 2" xfId="34906"/>
    <cellStyle name="Percent 9 7 3 2 5 3" xfId="34907"/>
    <cellStyle name="Percent 9 7 3 2 6" xfId="34908"/>
    <cellStyle name="Percent 9 7 3 2 7" xfId="34909"/>
    <cellStyle name="Percent 9 7 3 3" xfId="34910"/>
    <cellStyle name="Percent 9 7 3 3 2" xfId="34911"/>
    <cellStyle name="Percent 9 7 3 3 2 2" xfId="34912"/>
    <cellStyle name="Percent 9 7 3 3 2 2 2" xfId="34913"/>
    <cellStyle name="Percent 9 7 3 3 2 2 3" xfId="34914"/>
    <cellStyle name="Percent 9 7 3 3 2 3" xfId="34915"/>
    <cellStyle name="Percent 9 7 3 3 2 4" xfId="34916"/>
    <cellStyle name="Percent 9 7 3 3 3" xfId="34917"/>
    <cellStyle name="Percent 9 7 3 3 3 2" xfId="34918"/>
    <cellStyle name="Percent 9 7 3 3 3 2 2" xfId="34919"/>
    <cellStyle name="Percent 9 7 3 3 3 2 3" xfId="34920"/>
    <cellStyle name="Percent 9 7 3 3 3 3" xfId="34921"/>
    <cellStyle name="Percent 9 7 3 3 3 4" xfId="34922"/>
    <cellStyle name="Percent 9 7 3 3 4" xfId="34923"/>
    <cellStyle name="Percent 9 7 3 3 4 2" xfId="34924"/>
    <cellStyle name="Percent 9 7 3 3 4 3" xfId="34925"/>
    <cellStyle name="Percent 9 7 3 3 5" xfId="34926"/>
    <cellStyle name="Percent 9 7 3 3 6" xfId="34927"/>
    <cellStyle name="Percent 9 7 3 4" xfId="34928"/>
    <cellStyle name="Percent 9 7 3 4 2" xfId="34929"/>
    <cellStyle name="Percent 9 7 3 4 2 2" xfId="34930"/>
    <cellStyle name="Percent 9 7 3 4 2 2 2" xfId="34931"/>
    <cellStyle name="Percent 9 7 3 4 2 2 3" xfId="34932"/>
    <cellStyle name="Percent 9 7 3 4 2 3" xfId="34933"/>
    <cellStyle name="Percent 9 7 3 4 2 4" xfId="34934"/>
    <cellStyle name="Percent 9 7 3 4 3" xfId="34935"/>
    <cellStyle name="Percent 9 7 3 4 3 2" xfId="34936"/>
    <cellStyle name="Percent 9 7 3 4 3 2 2" xfId="34937"/>
    <cellStyle name="Percent 9 7 3 4 3 2 3" xfId="34938"/>
    <cellStyle name="Percent 9 7 3 4 3 3" xfId="34939"/>
    <cellStyle name="Percent 9 7 3 4 3 4" xfId="34940"/>
    <cellStyle name="Percent 9 7 3 4 4" xfId="34941"/>
    <cellStyle name="Percent 9 7 3 4 4 2" xfId="34942"/>
    <cellStyle name="Percent 9 7 3 4 4 3" xfId="34943"/>
    <cellStyle name="Percent 9 7 3 4 5" xfId="34944"/>
    <cellStyle name="Percent 9 7 3 4 6" xfId="34945"/>
    <cellStyle name="Percent 9 7 3 5" xfId="34946"/>
    <cellStyle name="Percent 9 7 3 5 2" xfId="34947"/>
    <cellStyle name="Percent 9 7 3 5 2 2" xfId="34948"/>
    <cellStyle name="Percent 9 7 3 5 2 2 2" xfId="34949"/>
    <cellStyle name="Percent 9 7 3 5 2 2 3" xfId="34950"/>
    <cellStyle name="Percent 9 7 3 5 2 3" xfId="34951"/>
    <cellStyle name="Percent 9 7 3 5 2 4" xfId="34952"/>
    <cellStyle name="Percent 9 7 3 5 3" xfId="34953"/>
    <cellStyle name="Percent 9 7 3 5 3 2" xfId="34954"/>
    <cellStyle name="Percent 9 7 3 5 3 2 2" xfId="34955"/>
    <cellStyle name="Percent 9 7 3 5 3 2 3" xfId="34956"/>
    <cellStyle name="Percent 9 7 3 5 3 3" xfId="34957"/>
    <cellStyle name="Percent 9 7 3 5 3 4" xfId="34958"/>
    <cellStyle name="Percent 9 7 3 5 4" xfId="34959"/>
    <cellStyle name="Percent 9 7 3 5 4 2" xfId="34960"/>
    <cellStyle name="Percent 9 7 3 5 4 2 2" xfId="34961"/>
    <cellStyle name="Percent 9 7 3 5 4 2 3" xfId="34962"/>
    <cellStyle name="Percent 9 7 3 5 4 3" xfId="34963"/>
    <cellStyle name="Percent 9 7 3 5 4 4" xfId="34964"/>
    <cellStyle name="Percent 9 7 3 5 5" xfId="34965"/>
    <cellStyle name="Percent 9 7 3 5 5 2" xfId="34966"/>
    <cellStyle name="Percent 9 7 3 5 5 3" xfId="34967"/>
    <cellStyle name="Percent 9 7 3 5 6" xfId="34968"/>
    <cellStyle name="Percent 9 7 3 5 7" xfId="34969"/>
    <cellStyle name="Percent 9 7 3 6" xfId="34970"/>
    <cellStyle name="Percent 9 7 3 6 2" xfId="34971"/>
    <cellStyle name="Percent 9 7 3 6 2 2" xfId="34972"/>
    <cellStyle name="Percent 9 7 3 6 2 2 2" xfId="34973"/>
    <cellStyle name="Percent 9 7 3 6 2 2 3" xfId="34974"/>
    <cellStyle name="Percent 9 7 3 6 2 3" xfId="34975"/>
    <cellStyle name="Percent 9 7 3 6 2 4" xfId="34976"/>
    <cellStyle name="Percent 9 7 3 6 3" xfId="34977"/>
    <cellStyle name="Percent 9 7 3 6 3 2" xfId="34978"/>
    <cellStyle name="Percent 9 7 3 6 3 2 2" xfId="34979"/>
    <cellStyle name="Percent 9 7 3 6 3 2 3" xfId="34980"/>
    <cellStyle name="Percent 9 7 3 6 3 3" xfId="34981"/>
    <cellStyle name="Percent 9 7 3 6 3 4" xfId="34982"/>
    <cellStyle name="Percent 9 7 3 6 4" xfId="34983"/>
    <cellStyle name="Percent 9 7 3 6 4 2" xfId="34984"/>
    <cellStyle name="Percent 9 7 3 6 4 3" xfId="34985"/>
    <cellStyle name="Percent 9 7 3 6 5" xfId="34986"/>
    <cellStyle name="Percent 9 7 3 6 6" xfId="34987"/>
    <cellStyle name="Percent 9 7 3 7" xfId="34988"/>
    <cellStyle name="Percent 9 7 3 7 2" xfId="34989"/>
    <cellStyle name="Percent 9 7 3 7 2 2" xfId="34990"/>
    <cellStyle name="Percent 9 7 3 7 2 3" xfId="34991"/>
    <cellStyle name="Percent 9 7 3 7 3" xfId="34992"/>
    <cellStyle name="Percent 9 7 3 7 4" xfId="34993"/>
    <cellStyle name="Percent 9 7 3 8" xfId="34994"/>
    <cellStyle name="Percent 9 7 3 8 2" xfId="34995"/>
    <cellStyle name="Percent 9 7 3 8 2 2" xfId="34996"/>
    <cellStyle name="Percent 9 7 3 8 2 3" xfId="34997"/>
    <cellStyle name="Percent 9 7 3 8 3" xfId="34998"/>
    <cellStyle name="Percent 9 7 3 8 4" xfId="34999"/>
    <cellStyle name="Percent 9 7 3 9" xfId="35000"/>
    <cellStyle name="Percent 9 7 3 9 2" xfId="35001"/>
    <cellStyle name="Percent 9 7 3 9 2 2" xfId="35002"/>
    <cellStyle name="Percent 9 7 3 9 2 3" xfId="35003"/>
    <cellStyle name="Percent 9 7 3 9 3" xfId="35004"/>
    <cellStyle name="Percent 9 7 3 9 4" xfId="35005"/>
    <cellStyle name="Percent 9 7 4" xfId="35006"/>
    <cellStyle name="Percent 9 7 4 10" xfId="35007"/>
    <cellStyle name="Percent 9 7 4 10 2" xfId="35008"/>
    <cellStyle name="Percent 9 7 4 10 3" xfId="35009"/>
    <cellStyle name="Percent 9 7 4 11" xfId="35010"/>
    <cellStyle name="Percent 9 7 4 11 2" xfId="35011"/>
    <cellStyle name="Percent 9 7 4 11 3" xfId="35012"/>
    <cellStyle name="Percent 9 7 4 12" xfId="35013"/>
    <cellStyle name="Percent 9 7 4 2" xfId="35014"/>
    <cellStyle name="Percent 9 7 4 2 2" xfId="35015"/>
    <cellStyle name="Percent 9 7 4 2 2 2" xfId="35016"/>
    <cellStyle name="Percent 9 7 4 2 2 2 2" xfId="35017"/>
    <cellStyle name="Percent 9 7 4 2 2 2 3" xfId="35018"/>
    <cellStyle name="Percent 9 7 4 2 2 3" xfId="35019"/>
    <cellStyle name="Percent 9 7 4 2 2 4" xfId="35020"/>
    <cellStyle name="Percent 9 7 4 2 3" xfId="35021"/>
    <cellStyle name="Percent 9 7 4 2 3 2" xfId="35022"/>
    <cellStyle name="Percent 9 7 4 2 3 2 2" xfId="35023"/>
    <cellStyle name="Percent 9 7 4 2 3 2 3" xfId="35024"/>
    <cellStyle name="Percent 9 7 4 2 3 3" xfId="35025"/>
    <cellStyle name="Percent 9 7 4 2 3 4" xfId="35026"/>
    <cellStyle name="Percent 9 7 4 2 4" xfId="35027"/>
    <cellStyle name="Percent 9 7 4 2 4 2" xfId="35028"/>
    <cellStyle name="Percent 9 7 4 2 4 3" xfId="35029"/>
    <cellStyle name="Percent 9 7 4 2 5" xfId="35030"/>
    <cellStyle name="Percent 9 7 4 2 6" xfId="35031"/>
    <cellStyle name="Percent 9 7 4 3" xfId="35032"/>
    <cellStyle name="Percent 9 7 4 3 2" xfId="35033"/>
    <cellStyle name="Percent 9 7 4 3 2 2" xfId="35034"/>
    <cellStyle name="Percent 9 7 4 3 2 2 2" xfId="35035"/>
    <cellStyle name="Percent 9 7 4 3 2 2 3" xfId="35036"/>
    <cellStyle name="Percent 9 7 4 3 2 3" xfId="35037"/>
    <cellStyle name="Percent 9 7 4 3 2 4" xfId="35038"/>
    <cellStyle name="Percent 9 7 4 3 3" xfId="35039"/>
    <cellStyle name="Percent 9 7 4 3 3 2" xfId="35040"/>
    <cellStyle name="Percent 9 7 4 3 3 2 2" xfId="35041"/>
    <cellStyle name="Percent 9 7 4 3 3 2 3" xfId="35042"/>
    <cellStyle name="Percent 9 7 4 3 3 3" xfId="35043"/>
    <cellStyle name="Percent 9 7 4 3 3 4" xfId="35044"/>
    <cellStyle name="Percent 9 7 4 3 4" xfId="35045"/>
    <cellStyle name="Percent 9 7 4 3 4 2" xfId="35046"/>
    <cellStyle name="Percent 9 7 4 3 4 3" xfId="35047"/>
    <cellStyle name="Percent 9 7 4 3 5" xfId="35048"/>
    <cellStyle name="Percent 9 7 4 3 6" xfId="35049"/>
    <cellStyle name="Percent 9 7 4 4" xfId="35050"/>
    <cellStyle name="Percent 9 7 4 4 2" xfId="35051"/>
    <cellStyle name="Percent 9 7 4 4 2 2" xfId="35052"/>
    <cellStyle name="Percent 9 7 4 4 2 2 2" xfId="35053"/>
    <cellStyle name="Percent 9 7 4 4 2 2 3" xfId="35054"/>
    <cellStyle name="Percent 9 7 4 4 2 3" xfId="35055"/>
    <cellStyle name="Percent 9 7 4 4 2 4" xfId="35056"/>
    <cellStyle name="Percent 9 7 4 4 3" xfId="35057"/>
    <cellStyle name="Percent 9 7 4 4 3 2" xfId="35058"/>
    <cellStyle name="Percent 9 7 4 4 3 2 2" xfId="35059"/>
    <cellStyle name="Percent 9 7 4 4 3 2 3" xfId="35060"/>
    <cellStyle name="Percent 9 7 4 4 3 3" xfId="35061"/>
    <cellStyle name="Percent 9 7 4 4 3 4" xfId="35062"/>
    <cellStyle name="Percent 9 7 4 4 4" xfId="35063"/>
    <cellStyle name="Percent 9 7 4 4 4 2" xfId="35064"/>
    <cellStyle name="Percent 9 7 4 4 4 2 2" xfId="35065"/>
    <cellStyle name="Percent 9 7 4 4 4 2 3" xfId="35066"/>
    <cellStyle name="Percent 9 7 4 4 4 3" xfId="35067"/>
    <cellStyle name="Percent 9 7 4 4 4 4" xfId="35068"/>
    <cellStyle name="Percent 9 7 4 4 5" xfId="35069"/>
    <cellStyle name="Percent 9 7 4 4 5 2" xfId="35070"/>
    <cellStyle name="Percent 9 7 4 4 5 3" xfId="35071"/>
    <cellStyle name="Percent 9 7 4 4 6" xfId="35072"/>
    <cellStyle name="Percent 9 7 4 4 7" xfId="35073"/>
    <cellStyle name="Percent 9 7 4 5" xfId="35074"/>
    <cellStyle name="Percent 9 7 4 5 2" xfId="35075"/>
    <cellStyle name="Percent 9 7 4 5 2 2" xfId="35076"/>
    <cellStyle name="Percent 9 7 4 5 2 2 2" xfId="35077"/>
    <cellStyle name="Percent 9 7 4 5 2 2 3" xfId="35078"/>
    <cellStyle name="Percent 9 7 4 5 2 3" xfId="35079"/>
    <cellStyle name="Percent 9 7 4 5 2 4" xfId="35080"/>
    <cellStyle name="Percent 9 7 4 5 3" xfId="35081"/>
    <cellStyle name="Percent 9 7 4 5 3 2" xfId="35082"/>
    <cellStyle name="Percent 9 7 4 5 3 2 2" xfId="35083"/>
    <cellStyle name="Percent 9 7 4 5 3 2 3" xfId="35084"/>
    <cellStyle name="Percent 9 7 4 5 3 3" xfId="35085"/>
    <cellStyle name="Percent 9 7 4 5 3 4" xfId="35086"/>
    <cellStyle name="Percent 9 7 4 5 4" xfId="35087"/>
    <cellStyle name="Percent 9 7 4 5 4 2" xfId="35088"/>
    <cellStyle name="Percent 9 7 4 5 4 3" xfId="35089"/>
    <cellStyle name="Percent 9 7 4 5 5" xfId="35090"/>
    <cellStyle name="Percent 9 7 4 5 6" xfId="35091"/>
    <cellStyle name="Percent 9 7 4 6" xfId="35092"/>
    <cellStyle name="Percent 9 7 4 6 2" xfId="35093"/>
    <cellStyle name="Percent 9 7 4 6 2 2" xfId="35094"/>
    <cellStyle name="Percent 9 7 4 6 2 3" xfId="35095"/>
    <cellStyle name="Percent 9 7 4 6 3" xfId="35096"/>
    <cellStyle name="Percent 9 7 4 6 4" xfId="35097"/>
    <cellStyle name="Percent 9 7 4 7" xfId="35098"/>
    <cellStyle name="Percent 9 7 4 7 2" xfId="35099"/>
    <cellStyle name="Percent 9 7 4 7 2 2" xfId="35100"/>
    <cellStyle name="Percent 9 7 4 7 2 3" xfId="35101"/>
    <cellStyle name="Percent 9 7 4 7 3" xfId="35102"/>
    <cellStyle name="Percent 9 7 4 7 4" xfId="35103"/>
    <cellStyle name="Percent 9 7 4 8" xfId="35104"/>
    <cellStyle name="Percent 9 7 4 8 2" xfId="35105"/>
    <cellStyle name="Percent 9 7 4 8 2 2" xfId="35106"/>
    <cellStyle name="Percent 9 7 4 8 2 3" xfId="35107"/>
    <cellStyle name="Percent 9 7 4 8 3" xfId="35108"/>
    <cellStyle name="Percent 9 7 4 8 4" xfId="35109"/>
    <cellStyle name="Percent 9 7 4 9" xfId="35110"/>
    <cellStyle name="Percent 9 7 4 9 2" xfId="35111"/>
    <cellStyle name="Percent 9 7 4 9 3" xfId="35112"/>
    <cellStyle name="Percent 9 7 5" xfId="35113"/>
    <cellStyle name="Percent 9 7 5 2" xfId="35114"/>
    <cellStyle name="Percent 9 7 5 2 2" xfId="35115"/>
    <cellStyle name="Percent 9 7 5 2 2 2" xfId="35116"/>
    <cellStyle name="Percent 9 7 5 2 2 3" xfId="35117"/>
    <cellStyle name="Percent 9 7 5 2 3" xfId="35118"/>
    <cellStyle name="Percent 9 7 5 2 4" xfId="35119"/>
    <cellStyle name="Percent 9 7 5 3" xfId="35120"/>
    <cellStyle name="Percent 9 7 5 3 2" xfId="35121"/>
    <cellStyle name="Percent 9 7 5 3 2 2" xfId="35122"/>
    <cellStyle name="Percent 9 7 5 3 2 3" xfId="35123"/>
    <cellStyle name="Percent 9 7 5 3 3" xfId="35124"/>
    <cellStyle name="Percent 9 7 5 3 4" xfId="35125"/>
    <cellStyle name="Percent 9 7 5 4" xfId="35126"/>
    <cellStyle name="Percent 9 7 5 4 2" xfId="35127"/>
    <cellStyle name="Percent 9 7 5 4 3" xfId="35128"/>
    <cellStyle name="Percent 9 7 5 5" xfId="35129"/>
    <cellStyle name="Percent 9 7 5 5 2" xfId="35130"/>
    <cellStyle name="Percent 9 7 5 5 3" xfId="35131"/>
    <cellStyle name="Percent 9 7 5 6" xfId="35132"/>
    <cellStyle name="Percent 9 7 5 7" xfId="35133"/>
    <cellStyle name="Percent 9 7 5 8" xfId="35134"/>
    <cellStyle name="Percent 9 7 6" xfId="35135"/>
    <cellStyle name="Percent 9 7 6 2" xfId="35136"/>
    <cellStyle name="Percent 9 7 6 2 2" xfId="35137"/>
    <cellStyle name="Percent 9 7 6 2 2 2" xfId="35138"/>
    <cellStyle name="Percent 9 7 6 2 2 3" xfId="35139"/>
    <cellStyle name="Percent 9 7 6 2 3" xfId="35140"/>
    <cellStyle name="Percent 9 7 6 2 4" xfId="35141"/>
    <cellStyle name="Percent 9 7 6 3" xfId="35142"/>
    <cellStyle name="Percent 9 7 6 3 2" xfId="35143"/>
    <cellStyle name="Percent 9 7 6 3 2 2" xfId="35144"/>
    <cellStyle name="Percent 9 7 6 3 2 3" xfId="35145"/>
    <cellStyle name="Percent 9 7 6 3 3" xfId="35146"/>
    <cellStyle name="Percent 9 7 6 3 4" xfId="35147"/>
    <cellStyle name="Percent 9 7 6 4" xfId="35148"/>
    <cellStyle name="Percent 9 7 6 4 2" xfId="35149"/>
    <cellStyle name="Percent 9 7 6 4 3" xfId="35150"/>
    <cellStyle name="Percent 9 7 6 5" xfId="35151"/>
    <cellStyle name="Percent 9 7 6 6" xfId="35152"/>
    <cellStyle name="Percent 9 7 7" xfId="35153"/>
    <cellStyle name="Percent 9 7 7 2" xfId="35154"/>
    <cellStyle name="Percent 9 7 7 2 2" xfId="35155"/>
    <cellStyle name="Percent 9 7 7 2 2 2" xfId="35156"/>
    <cellStyle name="Percent 9 7 7 2 2 3" xfId="35157"/>
    <cellStyle name="Percent 9 7 7 2 3" xfId="35158"/>
    <cellStyle name="Percent 9 7 7 2 4" xfId="35159"/>
    <cellStyle name="Percent 9 7 7 3" xfId="35160"/>
    <cellStyle name="Percent 9 7 7 3 2" xfId="35161"/>
    <cellStyle name="Percent 9 7 7 3 2 2" xfId="35162"/>
    <cellStyle name="Percent 9 7 7 3 2 3" xfId="35163"/>
    <cellStyle name="Percent 9 7 7 3 3" xfId="35164"/>
    <cellStyle name="Percent 9 7 7 3 4" xfId="35165"/>
    <cellStyle name="Percent 9 7 7 4" xfId="35166"/>
    <cellStyle name="Percent 9 7 7 4 2" xfId="35167"/>
    <cellStyle name="Percent 9 7 7 4 3" xfId="35168"/>
    <cellStyle name="Percent 9 7 7 5" xfId="35169"/>
    <cellStyle name="Percent 9 7 7 6" xfId="35170"/>
    <cellStyle name="Percent 9 7 8" xfId="35171"/>
    <cellStyle name="Percent 9 7 8 2" xfId="35172"/>
    <cellStyle name="Percent 9 7 8 2 2" xfId="35173"/>
    <cellStyle name="Percent 9 7 8 2 2 2" xfId="35174"/>
    <cellStyle name="Percent 9 7 8 2 2 3" xfId="35175"/>
    <cellStyle name="Percent 9 7 8 2 3" xfId="35176"/>
    <cellStyle name="Percent 9 7 8 2 4" xfId="35177"/>
    <cellStyle name="Percent 9 7 8 3" xfId="35178"/>
    <cellStyle name="Percent 9 7 8 3 2" xfId="35179"/>
    <cellStyle name="Percent 9 7 8 3 2 2" xfId="35180"/>
    <cellStyle name="Percent 9 7 8 3 2 3" xfId="35181"/>
    <cellStyle name="Percent 9 7 8 3 3" xfId="35182"/>
    <cellStyle name="Percent 9 7 8 3 4" xfId="35183"/>
    <cellStyle name="Percent 9 7 8 4" xfId="35184"/>
    <cellStyle name="Percent 9 7 8 4 2" xfId="35185"/>
    <cellStyle name="Percent 9 7 8 4 2 2" xfId="35186"/>
    <cellStyle name="Percent 9 7 8 4 2 3" xfId="35187"/>
    <cellStyle name="Percent 9 7 8 4 3" xfId="35188"/>
    <cellStyle name="Percent 9 7 8 4 4" xfId="35189"/>
    <cellStyle name="Percent 9 7 8 5" xfId="35190"/>
    <cellStyle name="Percent 9 7 8 5 2" xfId="35191"/>
    <cellStyle name="Percent 9 7 8 5 3" xfId="35192"/>
    <cellStyle name="Percent 9 7 8 6" xfId="35193"/>
    <cellStyle name="Percent 9 7 8 7" xfId="35194"/>
    <cellStyle name="Percent 9 7 9" xfId="35195"/>
    <cellStyle name="Percent 9 7 9 2" xfId="35196"/>
    <cellStyle name="Percent 9 7 9 2 2" xfId="35197"/>
    <cellStyle name="Percent 9 7 9 2 2 2" xfId="35198"/>
    <cellStyle name="Percent 9 7 9 2 2 3" xfId="35199"/>
    <cellStyle name="Percent 9 7 9 2 3" xfId="35200"/>
    <cellStyle name="Percent 9 7 9 2 4" xfId="35201"/>
    <cellStyle name="Percent 9 7 9 3" xfId="35202"/>
    <cellStyle name="Percent 9 7 9 3 2" xfId="35203"/>
    <cellStyle name="Percent 9 7 9 3 2 2" xfId="35204"/>
    <cellStyle name="Percent 9 7 9 3 2 3" xfId="35205"/>
    <cellStyle name="Percent 9 7 9 3 3" xfId="35206"/>
    <cellStyle name="Percent 9 7 9 3 4" xfId="35207"/>
    <cellStyle name="Percent 9 7 9 4" xfId="35208"/>
    <cellStyle name="Percent 9 7 9 4 2" xfId="35209"/>
    <cellStyle name="Percent 9 7 9 4 3" xfId="35210"/>
    <cellStyle name="Percent 9 7 9 5" xfId="35211"/>
    <cellStyle name="Percent 9 7 9 6" xfId="35212"/>
    <cellStyle name="Percent 9 8" xfId="35213"/>
    <cellStyle name="Percent 9 8 10" xfId="35214"/>
    <cellStyle name="Percent 9 8 10 2" xfId="35215"/>
    <cellStyle name="Percent 9 8 10 2 2" xfId="35216"/>
    <cellStyle name="Percent 9 8 10 2 3" xfId="35217"/>
    <cellStyle name="Percent 9 8 10 3" xfId="35218"/>
    <cellStyle name="Percent 9 8 10 4" xfId="35219"/>
    <cellStyle name="Percent 9 8 11" xfId="35220"/>
    <cellStyle name="Percent 9 8 11 2" xfId="35221"/>
    <cellStyle name="Percent 9 8 11 3" xfId="35222"/>
    <cellStyle name="Percent 9 8 12" xfId="35223"/>
    <cellStyle name="Percent 9 8 12 2" xfId="35224"/>
    <cellStyle name="Percent 9 8 12 3" xfId="35225"/>
    <cellStyle name="Percent 9 8 13" xfId="35226"/>
    <cellStyle name="Percent 9 8 13 2" xfId="35227"/>
    <cellStyle name="Percent 9 8 13 3" xfId="35228"/>
    <cellStyle name="Percent 9 8 14" xfId="35229"/>
    <cellStyle name="Percent 9 8 2" xfId="35230"/>
    <cellStyle name="Percent 9 8 2 10" xfId="35231"/>
    <cellStyle name="Percent 9 8 2 10 2" xfId="35232"/>
    <cellStyle name="Percent 9 8 2 10 3" xfId="35233"/>
    <cellStyle name="Percent 9 8 2 11" xfId="35234"/>
    <cellStyle name="Percent 9 8 2 11 2" xfId="35235"/>
    <cellStyle name="Percent 9 8 2 11 3" xfId="35236"/>
    <cellStyle name="Percent 9 8 2 12" xfId="35237"/>
    <cellStyle name="Percent 9 8 2 2" xfId="35238"/>
    <cellStyle name="Percent 9 8 2 2 2" xfId="35239"/>
    <cellStyle name="Percent 9 8 2 2 2 2" xfId="35240"/>
    <cellStyle name="Percent 9 8 2 2 2 2 2" xfId="35241"/>
    <cellStyle name="Percent 9 8 2 2 2 2 3" xfId="35242"/>
    <cellStyle name="Percent 9 8 2 2 2 3" xfId="35243"/>
    <cellStyle name="Percent 9 8 2 2 2 4" xfId="35244"/>
    <cellStyle name="Percent 9 8 2 2 3" xfId="35245"/>
    <cellStyle name="Percent 9 8 2 2 3 2" xfId="35246"/>
    <cellStyle name="Percent 9 8 2 2 3 2 2" xfId="35247"/>
    <cellStyle name="Percent 9 8 2 2 3 2 3" xfId="35248"/>
    <cellStyle name="Percent 9 8 2 2 3 3" xfId="35249"/>
    <cellStyle name="Percent 9 8 2 2 3 4" xfId="35250"/>
    <cellStyle name="Percent 9 8 2 2 4" xfId="35251"/>
    <cellStyle name="Percent 9 8 2 2 4 2" xfId="35252"/>
    <cellStyle name="Percent 9 8 2 2 4 3" xfId="35253"/>
    <cellStyle name="Percent 9 8 2 2 5" xfId="35254"/>
    <cellStyle name="Percent 9 8 2 2 6" xfId="35255"/>
    <cellStyle name="Percent 9 8 2 3" xfId="35256"/>
    <cellStyle name="Percent 9 8 2 3 2" xfId="35257"/>
    <cellStyle name="Percent 9 8 2 3 2 2" xfId="35258"/>
    <cellStyle name="Percent 9 8 2 3 2 2 2" xfId="35259"/>
    <cellStyle name="Percent 9 8 2 3 2 2 3" xfId="35260"/>
    <cellStyle name="Percent 9 8 2 3 2 3" xfId="35261"/>
    <cellStyle name="Percent 9 8 2 3 2 4" xfId="35262"/>
    <cellStyle name="Percent 9 8 2 3 3" xfId="35263"/>
    <cellStyle name="Percent 9 8 2 3 3 2" xfId="35264"/>
    <cellStyle name="Percent 9 8 2 3 3 2 2" xfId="35265"/>
    <cellStyle name="Percent 9 8 2 3 3 2 3" xfId="35266"/>
    <cellStyle name="Percent 9 8 2 3 3 3" xfId="35267"/>
    <cellStyle name="Percent 9 8 2 3 3 4" xfId="35268"/>
    <cellStyle name="Percent 9 8 2 3 4" xfId="35269"/>
    <cellStyle name="Percent 9 8 2 3 4 2" xfId="35270"/>
    <cellStyle name="Percent 9 8 2 3 4 3" xfId="35271"/>
    <cellStyle name="Percent 9 8 2 3 5" xfId="35272"/>
    <cellStyle name="Percent 9 8 2 3 6" xfId="35273"/>
    <cellStyle name="Percent 9 8 2 4" xfId="35274"/>
    <cellStyle name="Percent 9 8 2 4 2" xfId="35275"/>
    <cellStyle name="Percent 9 8 2 4 2 2" xfId="35276"/>
    <cellStyle name="Percent 9 8 2 4 2 2 2" xfId="35277"/>
    <cellStyle name="Percent 9 8 2 4 2 2 3" xfId="35278"/>
    <cellStyle name="Percent 9 8 2 4 2 3" xfId="35279"/>
    <cellStyle name="Percent 9 8 2 4 2 4" xfId="35280"/>
    <cellStyle name="Percent 9 8 2 4 3" xfId="35281"/>
    <cellStyle name="Percent 9 8 2 4 3 2" xfId="35282"/>
    <cellStyle name="Percent 9 8 2 4 3 2 2" xfId="35283"/>
    <cellStyle name="Percent 9 8 2 4 3 2 3" xfId="35284"/>
    <cellStyle name="Percent 9 8 2 4 3 3" xfId="35285"/>
    <cellStyle name="Percent 9 8 2 4 3 4" xfId="35286"/>
    <cellStyle name="Percent 9 8 2 4 4" xfId="35287"/>
    <cellStyle name="Percent 9 8 2 4 4 2" xfId="35288"/>
    <cellStyle name="Percent 9 8 2 4 4 2 2" xfId="35289"/>
    <cellStyle name="Percent 9 8 2 4 4 2 3" xfId="35290"/>
    <cellStyle name="Percent 9 8 2 4 4 3" xfId="35291"/>
    <cellStyle name="Percent 9 8 2 4 4 4" xfId="35292"/>
    <cellStyle name="Percent 9 8 2 4 5" xfId="35293"/>
    <cellStyle name="Percent 9 8 2 4 5 2" xfId="35294"/>
    <cellStyle name="Percent 9 8 2 4 5 3" xfId="35295"/>
    <cellStyle name="Percent 9 8 2 4 6" xfId="35296"/>
    <cellStyle name="Percent 9 8 2 4 7" xfId="35297"/>
    <cellStyle name="Percent 9 8 2 5" xfId="35298"/>
    <cellStyle name="Percent 9 8 2 5 2" xfId="35299"/>
    <cellStyle name="Percent 9 8 2 5 2 2" xfId="35300"/>
    <cellStyle name="Percent 9 8 2 5 2 2 2" xfId="35301"/>
    <cellStyle name="Percent 9 8 2 5 2 2 3" xfId="35302"/>
    <cellStyle name="Percent 9 8 2 5 2 3" xfId="35303"/>
    <cellStyle name="Percent 9 8 2 5 2 4" xfId="35304"/>
    <cellStyle name="Percent 9 8 2 5 3" xfId="35305"/>
    <cellStyle name="Percent 9 8 2 5 3 2" xfId="35306"/>
    <cellStyle name="Percent 9 8 2 5 3 2 2" xfId="35307"/>
    <cellStyle name="Percent 9 8 2 5 3 2 3" xfId="35308"/>
    <cellStyle name="Percent 9 8 2 5 3 3" xfId="35309"/>
    <cellStyle name="Percent 9 8 2 5 3 4" xfId="35310"/>
    <cellStyle name="Percent 9 8 2 5 4" xfId="35311"/>
    <cellStyle name="Percent 9 8 2 5 4 2" xfId="35312"/>
    <cellStyle name="Percent 9 8 2 5 4 3" xfId="35313"/>
    <cellStyle name="Percent 9 8 2 5 5" xfId="35314"/>
    <cellStyle name="Percent 9 8 2 5 6" xfId="35315"/>
    <cellStyle name="Percent 9 8 2 6" xfId="35316"/>
    <cellStyle name="Percent 9 8 2 6 2" xfId="35317"/>
    <cellStyle name="Percent 9 8 2 6 2 2" xfId="35318"/>
    <cellStyle name="Percent 9 8 2 6 2 3" xfId="35319"/>
    <cellStyle name="Percent 9 8 2 6 3" xfId="35320"/>
    <cellStyle name="Percent 9 8 2 6 4" xfId="35321"/>
    <cellStyle name="Percent 9 8 2 7" xfId="35322"/>
    <cellStyle name="Percent 9 8 2 7 2" xfId="35323"/>
    <cellStyle name="Percent 9 8 2 7 2 2" xfId="35324"/>
    <cellStyle name="Percent 9 8 2 7 2 3" xfId="35325"/>
    <cellStyle name="Percent 9 8 2 7 3" xfId="35326"/>
    <cellStyle name="Percent 9 8 2 7 4" xfId="35327"/>
    <cellStyle name="Percent 9 8 2 8" xfId="35328"/>
    <cellStyle name="Percent 9 8 2 8 2" xfId="35329"/>
    <cellStyle name="Percent 9 8 2 8 2 2" xfId="35330"/>
    <cellStyle name="Percent 9 8 2 8 2 3" xfId="35331"/>
    <cellStyle name="Percent 9 8 2 8 3" xfId="35332"/>
    <cellStyle name="Percent 9 8 2 8 4" xfId="35333"/>
    <cellStyle name="Percent 9 8 2 9" xfId="35334"/>
    <cellStyle name="Percent 9 8 2 9 2" xfId="35335"/>
    <cellStyle name="Percent 9 8 2 9 3" xfId="35336"/>
    <cellStyle name="Percent 9 8 3" xfId="35337"/>
    <cellStyle name="Percent 9 8 3 2" xfId="35338"/>
    <cellStyle name="Percent 9 8 3 2 2" xfId="35339"/>
    <cellStyle name="Percent 9 8 3 2 2 2" xfId="35340"/>
    <cellStyle name="Percent 9 8 3 2 2 3" xfId="35341"/>
    <cellStyle name="Percent 9 8 3 2 3" xfId="35342"/>
    <cellStyle name="Percent 9 8 3 2 4" xfId="35343"/>
    <cellStyle name="Percent 9 8 3 3" xfId="35344"/>
    <cellStyle name="Percent 9 8 3 3 2" xfId="35345"/>
    <cellStyle name="Percent 9 8 3 3 2 2" xfId="35346"/>
    <cellStyle name="Percent 9 8 3 3 2 3" xfId="35347"/>
    <cellStyle name="Percent 9 8 3 3 3" xfId="35348"/>
    <cellStyle name="Percent 9 8 3 3 4" xfId="35349"/>
    <cellStyle name="Percent 9 8 3 4" xfId="35350"/>
    <cellStyle name="Percent 9 8 3 4 2" xfId="35351"/>
    <cellStyle name="Percent 9 8 3 4 3" xfId="35352"/>
    <cellStyle name="Percent 9 8 3 5" xfId="35353"/>
    <cellStyle name="Percent 9 8 3 5 2" xfId="35354"/>
    <cellStyle name="Percent 9 8 3 5 3" xfId="35355"/>
    <cellStyle name="Percent 9 8 3 6" xfId="35356"/>
    <cellStyle name="Percent 9 8 3 7" xfId="35357"/>
    <cellStyle name="Percent 9 8 3 8" xfId="35358"/>
    <cellStyle name="Percent 9 8 4" xfId="35359"/>
    <cellStyle name="Percent 9 8 4 2" xfId="35360"/>
    <cellStyle name="Percent 9 8 4 2 2" xfId="35361"/>
    <cellStyle name="Percent 9 8 4 2 2 2" xfId="35362"/>
    <cellStyle name="Percent 9 8 4 2 2 3" xfId="35363"/>
    <cellStyle name="Percent 9 8 4 2 3" xfId="35364"/>
    <cellStyle name="Percent 9 8 4 2 4" xfId="35365"/>
    <cellStyle name="Percent 9 8 4 3" xfId="35366"/>
    <cellStyle name="Percent 9 8 4 3 2" xfId="35367"/>
    <cellStyle name="Percent 9 8 4 3 2 2" xfId="35368"/>
    <cellStyle name="Percent 9 8 4 3 2 3" xfId="35369"/>
    <cellStyle name="Percent 9 8 4 3 3" xfId="35370"/>
    <cellStyle name="Percent 9 8 4 3 4" xfId="35371"/>
    <cellStyle name="Percent 9 8 4 4" xfId="35372"/>
    <cellStyle name="Percent 9 8 4 4 2" xfId="35373"/>
    <cellStyle name="Percent 9 8 4 4 3" xfId="35374"/>
    <cellStyle name="Percent 9 8 4 5" xfId="35375"/>
    <cellStyle name="Percent 9 8 4 6" xfId="35376"/>
    <cellStyle name="Percent 9 8 5" xfId="35377"/>
    <cellStyle name="Percent 9 8 5 2" xfId="35378"/>
    <cellStyle name="Percent 9 8 5 2 2" xfId="35379"/>
    <cellStyle name="Percent 9 8 5 2 2 2" xfId="35380"/>
    <cellStyle name="Percent 9 8 5 2 2 3" xfId="35381"/>
    <cellStyle name="Percent 9 8 5 2 3" xfId="35382"/>
    <cellStyle name="Percent 9 8 5 2 4" xfId="35383"/>
    <cellStyle name="Percent 9 8 5 3" xfId="35384"/>
    <cellStyle name="Percent 9 8 5 3 2" xfId="35385"/>
    <cellStyle name="Percent 9 8 5 3 2 2" xfId="35386"/>
    <cellStyle name="Percent 9 8 5 3 2 3" xfId="35387"/>
    <cellStyle name="Percent 9 8 5 3 3" xfId="35388"/>
    <cellStyle name="Percent 9 8 5 3 4" xfId="35389"/>
    <cellStyle name="Percent 9 8 5 4" xfId="35390"/>
    <cellStyle name="Percent 9 8 5 4 2" xfId="35391"/>
    <cellStyle name="Percent 9 8 5 4 3" xfId="35392"/>
    <cellStyle name="Percent 9 8 5 5" xfId="35393"/>
    <cellStyle name="Percent 9 8 5 6" xfId="35394"/>
    <cellStyle name="Percent 9 8 6" xfId="35395"/>
    <cellStyle name="Percent 9 8 6 2" xfId="35396"/>
    <cellStyle name="Percent 9 8 6 2 2" xfId="35397"/>
    <cellStyle name="Percent 9 8 6 2 2 2" xfId="35398"/>
    <cellStyle name="Percent 9 8 6 2 2 3" xfId="35399"/>
    <cellStyle name="Percent 9 8 6 2 3" xfId="35400"/>
    <cellStyle name="Percent 9 8 6 2 4" xfId="35401"/>
    <cellStyle name="Percent 9 8 6 3" xfId="35402"/>
    <cellStyle name="Percent 9 8 6 3 2" xfId="35403"/>
    <cellStyle name="Percent 9 8 6 3 2 2" xfId="35404"/>
    <cellStyle name="Percent 9 8 6 3 2 3" xfId="35405"/>
    <cellStyle name="Percent 9 8 6 3 3" xfId="35406"/>
    <cellStyle name="Percent 9 8 6 3 4" xfId="35407"/>
    <cellStyle name="Percent 9 8 6 4" xfId="35408"/>
    <cellStyle name="Percent 9 8 6 4 2" xfId="35409"/>
    <cellStyle name="Percent 9 8 6 4 2 2" xfId="35410"/>
    <cellStyle name="Percent 9 8 6 4 2 3" xfId="35411"/>
    <cellStyle name="Percent 9 8 6 4 3" xfId="35412"/>
    <cellStyle name="Percent 9 8 6 4 4" xfId="35413"/>
    <cellStyle name="Percent 9 8 6 5" xfId="35414"/>
    <cellStyle name="Percent 9 8 6 5 2" xfId="35415"/>
    <cellStyle name="Percent 9 8 6 5 3" xfId="35416"/>
    <cellStyle name="Percent 9 8 6 6" xfId="35417"/>
    <cellStyle name="Percent 9 8 6 7" xfId="35418"/>
    <cellStyle name="Percent 9 8 7" xfId="35419"/>
    <cellStyle name="Percent 9 8 7 2" xfId="35420"/>
    <cellStyle name="Percent 9 8 7 2 2" xfId="35421"/>
    <cellStyle name="Percent 9 8 7 2 2 2" xfId="35422"/>
    <cellStyle name="Percent 9 8 7 2 2 3" xfId="35423"/>
    <cellStyle name="Percent 9 8 7 2 3" xfId="35424"/>
    <cellStyle name="Percent 9 8 7 2 4" xfId="35425"/>
    <cellStyle name="Percent 9 8 7 3" xfId="35426"/>
    <cellStyle name="Percent 9 8 7 3 2" xfId="35427"/>
    <cellStyle name="Percent 9 8 7 3 2 2" xfId="35428"/>
    <cellStyle name="Percent 9 8 7 3 2 3" xfId="35429"/>
    <cellStyle name="Percent 9 8 7 3 3" xfId="35430"/>
    <cellStyle name="Percent 9 8 7 3 4" xfId="35431"/>
    <cellStyle name="Percent 9 8 7 4" xfId="35432"/>
    <cellStyle name="Percent 9 8 7 4 2" xfId="35433"/>
    <cellStyle name="Percent 9 8 7 4 3" xfId="35434"/>
    <cellStyle name="Percent 9 8 7 5" xfId="35435"/>
    <cellStyle name="Percent 9 8 7 6" xfId="35436"/>
    <cellStyle name="Percent 9 8 8" xfId="35437"/>
    <cellStyle name="Percent 9 8 8 2" xfId="35438"/>
    <cellStyle name="Percent 9 8 8 2 2" xfId="35439"/>
    <cellStyle name="Percent 9 8 8 2 3" xfId="35440"/>
    <cellStyle name="Percent 9 8 8 3" xfId="35441"/>
    <cellStyle name="Percent 9 8 8 4" xfId="35442"/>
    <cellStyle name="Percent 9 8 9" xfId="35443"/>
    <cellStyle name="Percent 9 8 9 2" xfId="35444"/>
    <cellStyle name="Percent 9 8 9 2 2" xfId="35445"/>
    <cellStyle name="Percent 9 8 9 2 3" xfId="35446"/>
    <cellStyle name="Percent 9 8 9 3" xfId="35447"/>
    <cellStyle name="Percent 9 8 9 4" xfId="35448"/>
    <cellStyle name="Percent 9 9" xfId="35449"/>
    <cellStyle name="Percent 9 9 10" xfId="35450"/>
    <cellStyle name="Percent 9 9 10 2" xfId="35451"/>
    <cellStyle name="Percent 9 9 10 3" xfId="35452"/>
    <cellStyle name="Percent 9 9 11" xfId="35453"/>
    <cellStyle name="Percent 9 9 11 2" xfId="35454"/>
    <cellStyle name="Percent 9 9 11 3" xfId="35455"/>
    <cellStyle name="Percent 9 9 12" xfId="35456"/>
    <cellStyle name="Percent 9 9 12 2" xfId="35457"/>
    <cellStyle name="Percent 9 9 12 3" xfId="35458"/>
    <cellStyle name="Percent 9 9 13" xfId="35459"/>
    <cellStyle name="Percent 9 9 2" xfId="35460"/>
    <cellStyle name="Percent 9 9 2 2" xfId="35461"/>
    <cellStyle name="Percent 9 9 2 2 2" xfId="35462"/>
    <cellStyle name="Percent 9 9 2 2 2 2" xfId="35463"/>
    <cellStyle name="Percent 9 9 2 2 2 3" xfId="35464"/>
    <cellStyle name="Percent 9 9 2 2 3" xfId="35465"/>
    <cellStyle name="Percent 9 9 2 2 4" xfId="35466"/>
    <cellStyle name="Percent 9 9 2 3" xfId="35467"/>
    <cellStyle name="Percent 9 9 2 3 2" xfId="35468"/>
    <cellStyle name="Percent 9 9 2 3 2 2" xfId="35469"/>
    <cellStyle name="Percent 9 9 2 3 2 3" xfId="35470"/>
    <cellStyle name="Percent 9 9 2 3 3" xfId="35471"/>
    <cellStyle name="Percent 9 9 2 3 4" xfId="35472"/>
    <cellStyle name="Percent 9 9 2 4" xfId="35473"/>
    <cellStyle name="Percent 9 9 2 4 2" xfId="35474"/>
    <cellStyle name="Percent 9 9 2 4 3" xfId="35475"/>
    <cellStyle name="Percent 9 9 2 5" xfId="35476"/>
    <cellStyle name="Percent 9 9 2 5 2" xfId="35477"/>
    <cellStyle name="Percent 9 9 2 5 3" xfId="35478"/>
    <cellStyle name="Percent 9 9 2 6" xfId="35479"/>
    <cellStyle name="Percent 9 9 2 7" xfId="35480"/>
    <cellStyle name="Percent 9 9 3" xfId="35481"/>
    <cellStyle name="Percent 9 9 3 2" xfId="35482"/>
    <cellStyle name="Percent 9 9 3 2 2" xfId="35483"/>
    <cellStyle name="Percent 9 9 3 2 2 2" xfId="35484"/>
    <cellStyle name="Percent 9 9 3 2 2 3" xfId="35485"/>
    <cellStyle name="Percent 9 9 3 2 3" xfId="35486"/>
    <cellStyle name="Percent 9 9 3 2 4" xfId="35487"/>
    <cellStyle name="Percent 9 9 3 3" xfId="35488"/>
    <cellStyle name="Percent 9 9 3 3 2" xfId="35489"/>
    <cellStyle name="Percent 9 9 3 3 2 2" xfId="35490"/>
    <cellStyle name="Percent 9 9 3 3 2 3" xfId="35491"/>
    <cellStyle name="Percent 9 9 3 3 3" xfId="35492"/>
    <cellStyle name="Percent 9 9 3 3 4" xfId="35493"/>
    <cellStyle name="Percent 9 9 3 4" xfId="35494"/>
    <cellStyle name="Percent 9 9 3 4 2" xfId="35495"/>
    <cellStyle name="Percent 9 9 3 4 3" xfId="35496"/>
    <cellStyle name="Percent 9 9 3 5" xfId="35497"/>
    <cellStyle name="Percent 9 9 3 6" xfId="35498"/>
    <cellStyle name="Percent 9 9 4" xfId="35499"/>
    <cellStyle name="Percent 9 9 4 2" xfId="35500"/>
    <cellStyle name="Percent 9 9 4 2 2" xfId="35501"/>
    <cellStyle name="Percent 9 9 4 2 2 2" xfId="35502"/>
    <cellStyle name="Percent 9 9 4 2 2 3" xfId="35503"/>
    <cellStyle name="Percent 9 9 4 2 3" xfId="35504"/>
    <cellStyle name="Percent 9 9 4 2 4" xfId="35505"/>
    <cellStyle name="Percent 9 9 4 3" xfId="35506"/>
    <cellStyle name="Percent 9 9 4 3 2" xfId="35507"/>
    <cellStyle name="Percent 9 9 4 3 2 2" xfId="35508"/>
    <cellStyle name="Percent 9 9 4 3 2 3" xfId="35509"/>
    <cellStyle name="Percent 9 9 4 3 3" xfId="35510"/>
    <cellStyle name="Percent 9 9 4 3 4" xfId="35511"/>
    <cellStyle name="Percent 9 9 4 4" xfId="35512"/>
    <cellStyle name="Percent 9 9 4 4 2" xfId="35513"/>
    <cellStyle name="Percent 9 9 4 4 3" xfId="35514"/>
    <cellStyle name="Percent 9 9 4 5" xfId="35515"/>
    <cellStyle name="Percent 9 9 4 6" xfId="35516"/>
    <cellStyle name="Percent 9 9 5" xfId="35517"/>
    <cellStyle name="Percent 9 9 5 2" xfId="35518"/>
    <cellStyle name="Percent 9 9 5 2 2" xfId="35519"/>
    <cellStyle name="Percent 9 9 5 2 2 2" xfId="35520"/>
    <cellStyle name="Percent 9 9 5 2 2 3" xfId="35521"/>
    <cellStyle name="Percent 9 9 5 2 3" xfId="35522"/>
    <cellStyle name="Percent 9 9 5 2 4" xfId="35523"/>
    <cellStyle name="Percent 9 9 5 3" xfId="35524"/>
    <cellStyle name="Percent 9 9 5 3 2" xfId="35525"/>
    <cellStyle name="Percent 9 9 5 3 2 2" xfId="35526"/>
    <cellStyle name="Percent 9 9 5 3 2 3" xfId="35527"/>
    <cellStyle name="Percent 9 9 5 3 3" xfId="35528"/>
    <cellStyle name="Percent 9 9 5 3 4" xfId="35529"/>
    <cellStyle name="Percent 9 9 5 4" xfId="35530"/>
    <cellStyle name="Percent 9 9 5 4 2" xfId="35531"/>
    <cellStyle name="Percent 9 9 5 4 2 2" xfId="35532"/>
    <cellStyle name="Percent 9 9 5 4 2 3" xfId="35533"/>
    <cellStyle name="Percent 9 9 5 4 3" xfId="35534"/>
    <cellStyle name="Percent 9 9 5 4 4" xfId="35535"/>
    <cellStyle name="Percent 9 9 5 5" xfId="35536"/>
    <cellStyle name="Percent 9 9 5 5 2" xfId="35537"/>
    <cellStyle name="Percent 9 9 5 5 3" xfId="35538"/>
    <cellStyle name="Percent 9 9 5 6" xfId="35539"/>
    <cellStyle name="Percent 9 9 5 7" xfId="35540"/>
    <cellStyle name="Percent 9 9 6" xfId="35541"/>
    <cellStyle name="Percent 9 9 6 2" xfId="35542"/>
    <cellStyle name="Percent 9 9 6 2 2" xfId="35543"/>
    <cellStyle name="Percent 9 9 6 2 2 2" xfId="35544"/>
    <cellStyle name="Percent 9 9 6 2 2 3" xfId="35545"/>
    <cellStyle name="Percent 9 9 6 2 3" xfId="35546"/>
    <cellStyle name="Percent 9 9 6 2 4" xfId="35547"/>
    <cellStyle name="Percent 9 9 6 3" xfId="35548"/>
    <cellStyle name="Percent 9 9 6 3 2" xfId="35549"/>
    <cellStyle name="Percent 9 9 6 3 2 2" xfId="35550"/>
    <cellStyle name="Percent 9 9 6 3 2 3" xfId="35551"/>
    <cellStyle name="Percent 9 9 6 3 3" xfId="35552"/>
    <cellStyle name="Percent 9 9 6 3 4" xfId="35553"/>
    <cellStyle name="Percent 9 9 6 4" xfId="35554"/>
    <cellStyle name="Percent 9 9 6 4 2" xfId="35555"/>
    <cellStyle name="Percent 9 9 6 4 3" xfId="35556"/>
    <cellStyle name="Percent 9 9 6 5" xfId="35557"/>
    <cellStyle name="Percent 9 9 6 6" xfId="35558"/>
    <cellStyle name="Percent 9 9 7" xfId="35559"/>
    <cellStyle name="Percent 9 9 7 2" xfId="35560"/>
    <cellStyle name="Percent 9 9 7 2 2" xfId="35561"/>
    <cellStyle name="Percent 9 9 7 2 3" xfId="35562"/>
    <cellStyle name="Percent 9 9 7 3" xfId="35563"/>
    <cellStyle name="Percent 9 9 7 4" xfId="35564"/>
    <cellStyle name="Percent 9 9 8" xfId="35565"/>
    <cellStyle name="Percent 9 9 8 2" xfId="35566"/>
    <cellStyle name="Percent 9 9 8 2 2" xfId="35567"/>
    <cellStyle name="Percent 9 9 8 2 3" xfId="35568"/>
    <cellStyle name="Percent 9 9 8 3" xfId="35569"/>
    <cellStyle name="Percent 9 9 8 4" xfId="35570"/>
    <cellStyle name="Percent 9 9 9" xfId="35571"/>
    <cellStyle name="Percent 9 9 9 2" xfId="35572"/>
    <cellStyle name="Percent 9 9 9 2 2" xfId="35573"/>
    <cellStyle name="Percent 9 9 9 2 3" xfId="35574"/>
    <cellStyle name="Percent 9 9 9 3" xfId="35575"/>
    <cellStyle name="Percent 9 9 9 4" xfId="35576"/>
    <cellStyle name="Percentagem 2 2" xfId="35577"/>
    <cellStyle name="Percentagem 2 2 10" xfId="35578"/>
    <cellStyle name="Percentagem 2 2 10 2" xfId="35579"/>
    <cellStyle name="Percentagem 2 2 10 3" xfId="35580"/>
    <cellStyle name="Percentagem 2 2 11" xfId="35581"/>
    <cellStyle name="Percentagem 2 2 11 2" xfId="35582"/>
    <cellStyle name="Percentagem 2 2 11 3" xfId="35583"/>
    <cellStyle name="Percentagem 2 2 12" xfId="35584"/>
    <cellStyle name="Percentagem 2 2 12 2" xfId="35585"/>
    <cellStyle name="Percentagem 2 2 12 3" xfId="35586"/>
    <cellStyle name="Percentagem 2 2 13" xfId="35587"/>
    <cellStyle name="Percentagem 2 2 2" xfId="35588"/>
    <cellStyle name="Percentagem 2 2 2 2" xfId="35589"/>
    <cellStyle name="Percentagem 2 2 2 2 2" xfId="35590"/>
    <cellStyle name="Percentagem 2 2 2 2 2 2" xfId="35591"/>
    <cellStyle name="Percentagem 2 2 2 2 2 3" xfId="35592"/>
    <cellStyle name="Percentagem 2 2 2 2 3" xfId="35593"/>
    <cellStyle name="Percentagem 2 2 2 2 4" xfId="35594"/>
    <cellStyle name="Percentagem 2 2 2 3" xfId="35595"/>
    <cellStyle name="Percentagem 2 2 2 3 2" xfId="35596"/>
    <cellStyle name="Percentagem 2 2 2 3 2 2" xfId="35597"/>
    <cellStyle name="Percentagem 2 2 2 3 2 3" xfId="35598"/>
    <cellStyle name="Percentagem 2 2 2 3 3" xfId="35599"/>
    <cellStyle name="Percentagem 2 2 2 3 4" xfId="35600"/>
    <cellStyle name="Percentagem 2 2 2 4" xfId="35601"/>
    <cellStyle name="Percentagem 2 2 2 4 2" xfId="35602"/>
    <cellStyle name="Percentagem 2 2 2 4 3" xfId="35603"/>
    <cellStyle name="Percentagem 2 2 2 5" xfId="35604"/>
    <cellStyle name="Percentagem 2 2 2 5 2" xfId="35605"/>
    <cellStyle name="Percentagem 2 2 2 5 3" xfId="35606"/>
    <cellStyle name="Percentagem 2 2 2 6" xfId="35607"/>
    <cellStyle name="Percentagem 2 2 2 7" xfId="35608"/>
    <cellStyle name="Percentagem 2 2 3" xfId="35609"/>
    <cellStyle name="Percentagem 2 2 3 2" xfId="35610"/>
    <cellStyle name="Percentagem 2 2 3 2 2" xfId="35611"/>
    <cellStyle name="Percentagem 2 2 3 2 2 2" xfId="35612"/>
    <cellStyle name="Percentagem 2 2 3 2 2 3" xfId="35613"/>
    <cellStyle name="Percentagem 2 2 3 2 3" xfId="35614"/>
    <cellStyle name="Percentagem 2 2 3 2 4" xfId="35615"/>
    <cellStyle name="Percentagem 2 2 3 3" xfId="35616"/>
    <cellStyle name="Percentagem 2 2 3 3 2" xfId="35617"/>
    <cellStyle name="Percentagem 2 2 3 3 2 2" xfId="35618"/>
    <cellStyle name="Percentagem 2 2 3 3 2 3" xfId="35619"/>
    <cellStyle name="Percentagem 2 2 3 3 3" xfId="35620"/>
    <cellStyle name="Percentagem 2 2 3 3 4" xfId="35621"/>
    <cellStyle name="Percentagem 2 2 3 4" xfId="35622"/>
    <cellStyle name="Percentagem 2 2 3 4 2" xfId="35623"/>
    <cellStyle name="Percentagem 2 2 3 4 3" xfId="35624"/>
    <cellStyle name="Percentagem 2 2 3 5" xfId="35625"/>
    <cellStyle name="Percentagem 2 2 3 6" xfId="35626"/>
    <cellStyle name="Percentagem 2 2 4" xfId="35627"/>
    <cellStyle name="Percentagem 2 2 4 2" xfId="35628"/>
    <cellStyle name="Percentagem 2 2 4 2 2" xfId="35629"/>
    <cellStyle name="Percentagem 2 2 4 2 2 2" xfId="35630"/>
    <cellStyle name="Percentagem 2 2 4 2 2 3" xfId="35631"/>
    <cellStyle name="Percentagem 2 2 4 2 3" xfId="35632"/>
    <cellStyle name="Percentagem 2 2 4 2 4" xfId="35633"/>
    <cellStyle name="Percentagem 2 2 4 3" xfId="35634"/>
    <cellStyle name="Percentagem 2 2 4 3 2" xfId="35635"/>
    <cellStyle name="Percentagem 2 2 4 3 2 2" xfId="35636"/>
    <cellStyle name="Percentagem 2 2 4 3 2 3" xfId="35637"/>
    <cellStyle name="Percentagem 2 2 4 3 3" xfId="35638"/>
    <cellStyle name="Percentagem 2 2 4 3 4" xfId="35639"/>
    <cellStyle name="Percentagem 2 2 4 4" xfId="35640"/>
    <cellStyle name="Percentagem 2 2 4 4 2" xfId="35641"/>
    <cellStyle name="Percentagem 2 2 4 4 3" xfId="35642"/>
    <cellStyle name="Percentagem 2 2 4 5" xfId="35643"/>
    <cellStyle name="Percentagem 2 2 4 6" xfId="35644"/>
    <cellStyle name="Percentagem 2 2 5" xfId="35645"/>
    <cellStyle name="Percentagem 2 2 5 2" xfId="35646"/>
    <cellStyle name="Percentagem 2 2 5 2 2" xfId="35647"/>
    <cellStyle name="Percentagem 2 2 5 2 2 2" xfId="35648"/>
    <cellStyle name="Percentagem 2 2 5 2 2 3" xfId="35649"/>
    <cellStyle name="Percentagem 2 2 5 2 3" xfId="35650"/>
    <cellStyle name="Percentagem 2 2 5 2 4" xfId="35651"/>
    <cellStyle name="Percentagem 2 2 5 3" xfId="35652"/>
    <cellStyle name="Percentagem 2 2 5 3 2" xfId="35653"/>
    <cellStyle name="Percentagem 2 2 5 3 2 2" xfId="35654"/>
    <cellStyle name="Percentagem 2 2 5 3 2 3" xfId="35655"/>
    <cellStyle name="Percentagem 2 2 5 3 3" xfId="35656"/>
    <cellStyle name="Percentagem 2 2 5 3 4" xfId="35657"/>
    <cellStyle name="Percentagem 2 2 5 4" xfId="35658"/>
    <cellStyle name="Percentagem 2 2 5 4 2" xfId="35659"/>
    <cellStyle name="Percentagem 2 2 5 4 2 2" xfId="35660"/>
    <cellStyle name="Percentagem 2 2 5 4 2 3" xfId="35661"/>
    <cellStyle name="Percentagem 2 2 5 4 3" xfId="35662"/>
    <cellStyle name="Percentagem 2 2 5 4 4" xfId="35663"/>
    <cellStyle name="Percentagem 2 2 5 5" xfId="35664"/>
    <cellStyle name="Percentagem 2 2 5 5 2" xfId="35665"/>
    <cellStyle name="Percentagem 2 2 5 5 3" xfId="35666"/>
    <cellStyle name="Percentagem 2 2 5 6" xfId="35667"/>
    <cellStyle name="Percentagem 2 2 5 7" xfId="35668"/>
    <cellStyle name="Percentagem 2 2 6" xfId="35669"/>
    <cellStyle name="Percentagem 2 2 6 2" xfId="35670"/>
    <cellStyle name="Percentagem 2 2 6 2 2" xfId="35671"/>
    <cellStyle name="Percentagem 2 2 6 2 2 2" xfId="35672"/>
    <cellStyle name="Percentagem 2 2 6 2 2 3" xfId="35673"/>
    <cellStyle name="Percentagem 2 2 6 2 3" xfId="35674"/>
    <cellStyle name="Percentagem 2 2 6 2 4" xfId="35675"/>
    <cellStyle name="Percentagem 2 2 6 3" xfId="35676"/>
    <cellStyle name="Percentagem 2 2 6 3 2" xfId="35677"/>
    <cellStyle name="Percentagem 2 2 6 3 2 2" xfId="35678"/>
    <cellStyle name="Percentagem 2 2 6 3 2 3" xfId="35679"/>
    <cellStyle name="Percentagem 2 2 6 3 3" xfId="35680"/>
    <cellStyle name="Percentagem 2 2 6 3 4" xfId="35681"/>
    <cellStyle name="Percentagem 2 2 6 4" xfId="35682"/>
    <cellStyle name="Percentagem 2 2 6 4 2" xfId="35683"/>
    <cellStyle name="Percentagem 2 2 6 4 3" xfId="35684"/>
    <cellStyle name="Percentagem 2 2 6 5" xfId="35685"/>
    <cellStyle name="Percentagem 2 2 6 6" xfId="35686"/>
    <cellStyle name="Percentagem 2 2 7" xfId="35687"/>
    <cellStyle name="Percentagem 2 2 7 2" xfId="35688"/>
    <cellStyle name="Percentagem 2 2 7 2 2" xfId="35689"/>
    <cellStyle name="Percentagem 2 2 7 2 3" xfId="35690"/>
    <cellStyle name="Percentagem 2 2 7 3" xfId="35691"/>
    <cellStyle name="Percentagem 2 2 7 4" xfId="35692"/>
    <cellStyle name="Percentagem 2 2 8" xfId="35693"/>
    <cellStyle name="Percentagem 2 2 8 2" xfId="35694"/>
    <cellStyle name="Percentagem 2 2 8 2 2" xfId="35695"/>
    <cellStyle name="Percentagem 2 2 8 2 3" xfId="35696"/>
    <cellStyle name="Percentagem 2 2 8 3" xfId="35697"/>
    <cellStyle name="Percentagem 2 2 8 4" xfId="35698"/>
    <cellStyle name="Percentagem 2 2 9" xfId="35699"/>
    <cellStyle name="Percentagem 2 2 9 2" xfId="35700"/>
    <cellStyle name="Percentagem 2 2 9 2 2" xfId="35701"/>
    <cellStyle name="Percentagem 2 2 9 2 3" xfId="35702"/>
    <cellStyle name="Percentagem 2 2 9 3" xfId="35703"/>
    <cellStyle name="Percentagem 2 2 9 4" xfId="35704"/>
    <cellStyle name="Percentagem 2 3" xfId="35705"/>
    <cellStyle name="Percentagem 2 3 10" xfId="35706"/>
    <cellStyle name="Percentagem 2 3 10 2" xfId="35707"/>
    <cellStyle name="Percentagem 2 3 10 3" xfId="35708"/>
    <cellStyle name="Percentagem 2 3 11" xfId="35709"/>
    <cellStyle name="Percentagem 2 3 11 2" xfId="35710"/>
    <cellStyle name="Percentagem 2 3 11 3" xfId="35711"/>
    <cellStyle name="Percentagem 2 3 12" xfId="35712"/>
    <cellStyle name="Percentagem 2 3 12 2" xfId="35713"/>
    <cellStyle name="Percentagem 2 3 12 3" xfId="35714"/>
    <cellStyle name="Percentagem 2 3 13" xfId="35715"/>
    <cellStyle name="Percentagem 2 3 2" xfId="35716"/>
    <cellStyle name="Percentagem 2 3 2 2" xfId="35717"/>
    <cellStyle name="Percentagem 2 3 2 2 2" xfId="35718"/>
    <cellStyle name="Percentagem 2 3 2 2 2 2" xfId="35719"/>
    <cellStyle name="Percentagem 2 3 2 2 2 3" xfId="35720"/>
    <cellStyle name="Percentagem 2 3 2 2 3" xfId="35721"/>
    <cellStyle name="Percentagem 2 3 2 2 4" xfId="35722"/>
    <cellStyle name="Percentagem 2 3 2 3" xfId="35723"/>
    <cellStyle name="Percentagem 2 3 2 3 2" xfId="35724"/>
    <cellStyle name="Percentagem 2 3 2 3 2 2" xfId="35725"/>
    <cellStyle name="Percentagem 2 3 2 3 2 3" xfId="35726"/>
    <cellStyle name="Percentagem 2 3 2 3 3" xfId="35727"/>
    <cellStyle name="Percentagem 2 3 2 3 4" xfId="35728"/>
    <cellStyle name="Percentagem 2 3 2 4" xfId="35729"/>
    <cellStyle name="Percentagem 2 3 2 4 2" xfId="35730"/>
    <cellStyle name="Percentagem 2 3 2 4 3" xfId="35731"/>
    <cellStyle name="Percentagem 2 3 2 5" xfId="35732"/>
    <cellStyle name="Percentagem 2 3 2 5 2" xfId="35733"/>
    <cellStyle name="Percentagem 2 3 2 5 3" xfId="35734"/>
    <cellStyle name="Percentagem 2 3 2 6" xfId="35735"/>
    <cellStyle name="Percentagem 2 3 2 7" xfId="35736"/>
    <cellStyle name="Percentagem 2 3 3" xfId="35737"/>
    <cellStyle name="Percentagem 2 3 3 2" xfId="35738"/>
    <cellStyle name="Percentagem 2 3 3 2 2" xfId="35739"/>
    <cellStyle name="Percentagem 2 3 3 2 2 2" xfId="35740"/>
    <cellStyle name="Percentagem 2 3 3 2 2 3" xfId="35741"/>
    <cellStyle name="Percentagem 2 3 3 2 3" xfId="35742"/>
    <cellStyle name="Percentagem 2 3 3 2 4" xfId="35743"/>
    <cellStyle name="Percentagem 2 3 3 3" xfId="35744"/>
    <cellStyle name="Percentagem 2 3 3 3 2" xfId="35745"/>
    <cellStyle name="Percentagem 2 3 3 3 2 2" xfId="35746"/>
    <cellStyle name="Percentagem 2 3 3 3 2 3" xfId="35747"/>
    <cellStyle name="Percentagem 2 3 3 3 3" xfId="35748"/>
    <cellStyle name="Percentagem 2 3 3 3 4" xfId="35749"/>
    <cellStyle name="Percentagem 2 3 3 4" xfId="35750"/>
    <cellStyle name="Percentagem 2 3 3 4 2" xfId="35751"/>
    <cellStyle name="Percentagem 2 3 3 4 3" xfId="35752"/>
    <cellStyle name="Percentagem 2 3 3 5" xfId="35753"/>
    <cellStyle name="Percentagem 2 3 3 6" xfId="35754"/>
    <cellStyle name="Percentagem 2 3 4" xfId="35755"/>
    <cellStyle name="Percentagem 2 3 4 2" xfId="35756"/>
    <cellStyle name="Percentagem 2 3 4 2 2" xfId="35757"/>
    <cellStyle name="Percentagem 2 3 4 2 2 2" xfId="35758"/>
    <cellStyle name="Percentagem 2 3 4 2 2 3" xfId="35759"/>
    <cellStyle name="Percentagem 2 3 4 2 3" xfId="35760"/>
    <cellStyle name="Percentagem 2 3 4 2 4" xfId="35761"/>
    <cellStyle name="Percentagem 2 3 4 3" xfId="35762"/>
    <cellStyle name="Percentagem 2 3 4 3 2" xfId="35763"/>
    <cellStyle name="Percentagem 2 3 4 3 2 2" xfId="35764"/>
    <cellStyle name="Percentagem 2 3 4 3 2 3" xfId="35765"/>
    <cellStyle name="Percentagem 2 3 4 3 3" xfId="35766"/>
    <cellStyle name="Percentagem 2 3 4 3 4" xfId="35767"/>
    <cellStyle name="Percentagem 2 3 4 4" xfId="35768"/>
    <cellStyle name="Percentagem 2 3 4 4 2" xfId="35769"/>
    <cellStyle name="Percentagem 2 3 4 4 3" xfId="35770"/>
    <cellStyle name="Percentagem 2 3 4 5" xfId="35771"/>
    <cellStyle name="Percentagem 2 3 4 6" xfId="35772"/>
    <cellStyle name="Percentagem 2 3 5" xfId="35773"/>
    <cellStyle name="Percentagem 2 3 5 2" xfId="35774"/>
    <cellStyle name="Percentagem 2 3 5 2 2" xfId="35775"/>
    <cellStyle name="Percentagem 2 3 5 2 2 2" xfId="35776"/>
    <cellStyle name="Percentagem 2 3 5 2 2 3" xfId="35777"/>
    <cellStyle name="Percentagem 2 3 5 2 3" xfId="35778"/>
    <cellStyle name="Percentagem 2 3 5 2 4" xfId="35779"/>
    <cellStyle name="Percentagem 2 3 5 3" xfId="35780"/>
    <cellStyle name="Percentagem 2 3 5 3 2" xfId="35781"/>
    <cellStyle name="Percentagem 2 3 5 3 2 2" xfId="35782"/>
    <cellStyle name="Percentagem 2 3 5 3 2 3" xfId="35783"/>
    <cellStyle name="Percentagem 2 3 5 3 3" xfId="35784"/>
    <cellStyle name="Percentagem 2 3 5 3 4" xfId="35785"/>
    <cellStyle name="Percentagem 2 3 5 4" xfId="35786"/>
    <cellStyle name="Percentagem 2 3 5 4 2" xfId="35787"/>
    <cellStyle name="Percentagem 2 3 5 4 2 2" xfId="35788"/>
    <cellStyle name="Percentagem 2 3 5 4 2 3" xfId="35789"/>
    <cellStyle name="Percentagem 2 3 5 4 3" xfId="35790"/>
    <cellStyle name="Percentagem 2 3 5 4 4" xfId="35791"/>
    <cellStyle name="Percentagem 2 3 5 5" xfId="35792"/>
    <cellStyle name="Percentagem 2 3 5 5 2" xfId="35793"/>
    <cellStyle name="Percentagem 2 3 5 5 3" xfId="35794"/>
    <cellStyle name="Percentagem 2 3 5 6" xfId="35795"/>
    <cellStyle name="Percentagem 2 3 5 7" xfId="35796"/>
    <cellStyle name="Percentagem 2 3 6" xfId="35797"/>
    <cellStyle name="Percentagem 2 3 6 2" xfId="35798"/>
    <cellStyle name="Percentagem 2 3 6 2 2" xfId="35799"/>
    <cellStyle name="Percentagem 2 3 6 2 2 2" xfId="35800"/>
    <cellStyle name="Percentagem 2 3 6 2 2 3" xfId="35801"/>
    <cellStyle name="Percentagem 2 3 6 2 3" xfId="35802"/>
    <cellStyle name="Percentagem 2 3 6 2 4" xfId="35803"/>
    <cellStyle name="Percentagem 2 3 6 3" xfId="35804"/>
    <cellStyle name="Percentagem 2 3 6 3 2" xfId="35805"/>
    <cellStyle name="Percentagem 2 3 6 3 2 2" xfId="35806"/>
    <cellStyle name="Percentagem 2 3 6 3 2 3" xfId="35807"/>
    <cellStyle name="Percentagem 2 3 6 3 3" xfId="35808"/>
    <cellStyle name="Percentagem 2 3 6 3 4" xfId="35809"/>
    <cellStyle name="Percentagem 2 3 6 4" xfId="35810"/>
    <cellStyle name="Percentagem 2 3 6 4 2" xfId="35811"/>
    <cellStyle name="Percentagem 2 3 6 4 3" xfId="35812"/>
    <cellStyle name="Percentagem 2 3 6 5" xfId="35813"/>
    <cellStyle name="Percentagem 2 3 6 6" xfId="35814"/>
    <cellStyle name="Percentagem 2 3 7" xfId="35815"/>
    <cellStyle name="Percentagem 2 3 7 2" xfId="35816"/>
    <cellStyle name="Percentagem 2 3 7 2 2" xfId="35817"/>
    <cellStyle name="Percentagem 2 3 7 2 3" xfId="35818"/>
    <cellStyle name="Percentagem 2 3 7 3" xfId="35819"/>
    <cellStyle name="Percentagem 2 3 7 4" xfId="35820"/>
    <cellStyle name="Percentagem 2 3 8" xfId="35821"/>
    <cellStyle name="Percentagem 2 3 8 2" xfId="35822"/>
    <cellStyle name="Percentagem 2 3 8 2 2" xfId="35823"/>
    <cellStyle name="Percentagem 2 3 8 2 3" xfId="35824"/>
    <cellStyle name="Percentagem 2 3 8 3" xfId="35825"/>
    <cellStyle name="Percentagem 2 3 8 4" xfId="35826"/>
    <cellStyle name="Percentagem 2 3 9" xfId="35827"/>
    <cellStyle name="Percentagem 2 3 9 2" xfId="35828"/>
    <cellStyle name="Percentagem 2 3 9 2 2" xfId="35829"/>
    <cellStyle name="Percentagem 2 3 9 2 3" xfId="35830"/>
    <cellStyle name="Percentagem 2 3 9 3" xfId="35831"/>
    <cellStyle name="Percentagem 2 3 9 4" xfId="35832"/>
    <cellStyle name="Pilkku_Layo9704" xfId="35833"/>
    <cellStyle name="Pyör. luku_Layo9704" xfId="35834"/>
    <cellStyle name="Pyör. valuutta_Layo9704" xfId="35835"/>
    <cellStyle name="Schlecht" xfId="35836"/>
    <cellStyle name="Schlecht 10" xfId="35837"/>
    <cellStyle name="Schlecht 10 2" xfId="35838"/>
    <cellStyle name="Schlecht 10 3" xfId="35839"/>
    <cellStyle name="Schlecht 11" xfId="35840"/>
    <cellStyle name="Schlecht 11 2" xfId="35841"/>
    <cellStyle name="Schlecht 11 3" xfId="35842"/>
    <cellStyle name="Schlecht 12" xfId="35843"/>
    <cellStyle name="Schlecht 12 2" xfId="35844"/>
    <cellStyle name="Schlecht 12 3" xfId="35845"/>
    <cellStyle name="Schlecht 13" xfId="35846"/>
    <cellStyle name="Schlecht 2" xfId="35847"/>
    <cellStyle name="Schlecht 2 2" xfId="35848"/>
    <cellStyle name="Schlecht 2 2 2" xfId="35849"/>
    <cellStyle name="Schlecht 2 2 2 2" xfId="35850"/>
    <cellStyle name="Schlecht 2 2 2 3" xfId="35851"/>
    <cellStyle name="Schlecht 2 2 3" xfId="35852"/>
    <cellStyle name="Schlecht 2 2 4" xfId="35853"/>
    <cellStyle name="Schlecht 2 3" xfId="35854"/>
    <cellStyle name="Schlecht 2 3 2" xfId="35855"/>
    <cellStyle name="Schlecht 2 3 2 2" xfId="35856"/>
    <cellStyle name="Schlecht 2 3 2 3" xfId="35857"/>
    <cellStyle name="Schlecht 2 3 3" xfId="35858"/>
    <cellStyle name="Schlecht 2 3 4" xfId="35859"/>
    <cellStyle name="Schlecht 2 4" xfId="35860"/>
    <cellStyle name="Schlecht 2 4 2" xfId="35861"/>
    <cellStyle name="Schlecht 2 4 3" xfId="35862"/>
    <cellStyle name="Schlecht 2 5" xfId="35863"/>
    <cellStyle name="Schlecht 2 5 2" xfId="35864"/>
    <cellStyle name="Schlecht 2 5 3" xfId="35865"/>
    <cellStyle name="Schlecht 2 6" xfId="35866"/>
    <cellStyle name="Schlecht 2 7" xfId="35867"/>
    <cellStyle name="Schlecht 3" xfId="35868"/>
    <cellStyle name="Schlecht 3 2" xfId="35869"/>
    <cellStyle name="Schlecht 3 2 2" xfId="35870"/>
    <cellStyle name="Schlecht 3 2 2 2" xfId="35871"/>
    <cellStyle name="Schlecht 3 2 2 3" xfId="35872"/>
    <cellStyle name="Schlecht 3 2 3" xfId="35873"/>
    <cellStyle name="Schlecht 3 2 4" xfId="35874"/>
    <cellStyle name="Schlecht 3 3" xfId="35875"/>
    <cellStyle name="Schlecht 3 3 2" xfId="35876"/>
    <cellStyle name="Schlecht 3 3 2 2" xfId="35877"/>
    <cellStyle name="Schlecht 3 3 2 3" xfId="35878"/>
    <cellStyle name="Schlecht 3 3 3" xfId="35879"/>
    <cellStyle name="Schlecht 3 3 4" xfId="35880"/>
    <cellStyle name="Schlecht 3 4" xfId="35881"/>
    <cellStyle name="Schlecht 3 4 2" xfId="35882"/>
    <cellStyle name="Schlecht 3 4 3" xfId="35883"/>
    <cellStyle name="Schlecht 3 5" xfId="35884"/>
    <cellStyle name="Schlecht 3 6" xfId="35885"/>
    <cellStyle name="Schlecht 4" xfId="35886"/>
    <cellStyle name="Schlecht 4 2" xfId="35887"/>
    <cellStyle name="Schlecht 4 2 2" xfId="35888"/>
    <cellStyle name="Schlecht 4 2 2 2" xfId="35889"/>
    <cellStyle name="Schlecht 4 2 2 3" xfId="35890"/>
    <cellStyle name="Schlecht 4 2 3" xfId="35891"/>
    <cellStyle name="Schlecht 4 2 4" xfId="35892"/>
    <cellStyle name="Schlecht 4 3" xfId="35893"/>
    <cellStyle name="Schlecht 4 3 2" xfId="35894"/>
    <cellStyle name="Schlecht 4 3 2 2" xfId="35895"/>
    <cellStyle name="Schlecht 4 3 2 3" xfId="35896"/>
    <cellStyle name="Schlecht 4 3 3" xfId="35897"/>
    <cellStyle name="Schlecht 4 3 4" xfId="35898"/>
    <cellStyle name="Schlecht 4 4" xfId="35899"/>
    <cellStyle name="Schlecht 4 4 2" xfId="35900"/>
    <cellStyle name="Schlecht 4 4 3" xfId="35901"/>
    <cellStyle name="Schlecht 4 5" xfId="35902"/>
    <cellStyle name="Schlecht 4 6" xfId="35903"/>
    <cellStyle name="Schlecht 5" xfId="35904"/>
    <cellStyle name="Schlecht 5 2" xfId="35905"/>
    <cellStyle name="Schlecht 5 2 2" xfId="35906"/>
    <cellStyle name="Schlecht 5 2 2 2" xfId="35907"/>
    <cellStyle name="Schlecht 5 2 2 3" xfId="35908"/>
    <cellStyle name="Schlecht 5 2 3" xfId="35909"/>
    <cellStyle name="Schlecht 5 2 4" xfId="35910"/>
    <cellStyle name="Schlecht 5 3" xfId="35911"/>
    <cellStyle name="Schlecht 5 3 2" xfId="35912"/>
    <cellStyle name="Schlecht 5 3 2 2" xfId="35913"/>
    <cellStyle name="Schlecht 5 3 2 3" xfId="35914"/>
    <cellStyle name="Schlecht 5 3 3" xfId="35915"/>
    <cellStyle name="Schlecht 5 3 4" xfId="35916"/>
    <cellStyle name="Schlecht 5 4" xfId="35917"/>
    <cellStyle name="Schlecht 5 4 2" xfId="35918"/>
    <cellStyle name="Schlecht 5 4 2 2" xfId="35919"/>
    <cellStyle name="Schlecht 5 4 2 3" xfId="35920"/>
    <cellStyle name="Schlecht 5 4 3" xfId="35921"/>
    <cellStyle name="Schlecht 5 4 4" xfId="35922"/>
    <cellStyle name="Schlecht 5 5" xfId="35923"/>
    <cellStyle name="Schlecht 5 5 2" xfId="35924"/>
    <cellStyle name="Schlecht 5 5 3" xfId="35925"/>
    <cellStyle name="Schlecht 5 6" xfId="35926"/>
    <cellStyle name="Schlecht 5 7" xfId="35927"/>
    <cellStyle name="Schlecht 6" xfId="35928"/>
    <cellStyle name="Schlecht 6 2" xfId="35929"/>
    <cellStyle name="Schlecht 6 2 2" xfId="35930"/>
    <cellStyle name="Schlecht 6 2 2 2" xfId="35931"/>
    <cellStyle name="Schlecht 6 2 2 3" xfId="35932"/>
    <cellStyle name="Schlecht 6 2 3" xfId="35933"/>
    <cellStyle name="Schlecht 6 2 4" xfId="35934"/>
    <cellStyle name="Schlecht 6 3" xfId="35935"/>
    <cellStyle name="Schlecht 6 3 2" xfId="35936"/>
    <cellStyle name="Schlecht 6 3 2 2" xfId="35937"/>
    <cellStyle name="Schlecht 6 3 2 3" xfId="35938"/>
    <cellStyle name="Schlecht 6 3 3" xfId="35939"/>
    <cellStyle name="Schlecht 6 3 4" xfId="35940"/>
    <cellStyle name="Schlecht 6 4" xfId="35941"/>
    <cellStyle name="Schlecht 6 4 2" xfId="35942"/>
    <cellStyle name="Schlecht 6 4 3" xfId="35943"/>
    <cellStyle name="Schlecht 6 5" xfId="35944"/>
    <cellStyle name="Schlecht 6 6" xfId="35945"/>
    <cellStyle name="Schlecht 7" xfId="35946"/>
    <cellStyle name="Schlecht 7 2" xfId="35947"/>
    <cellStyle name="Schlecht 7 2 2" xfId="35948"/>
    <cellStyle name="Schlecht 7 2 3" xfId="35949"/>
    <cellStyle name="Schlecht 7 3" xfId="35950"/>
    <cellStyle name="Schlecht 7 4" xfId="35951"/>
    <cellStyle name="Schlecht 8" xfId="35952"/>
    <cellStyle name="Schlecht 8 2" xfId="35953"/>
    <cellStyle name="Schlecht 8 2 2" xfId="35954"/>
    <cellStyle name="Schlecht 8 2 3" xfId="35955"/>
    <cellStyle name="Schlecht 8 3" xfId="35956"/>
    <cellStyle name="Schlecht 8 4" xfId="35957"/>
    <cellStyle name="Schlecht 9" xfId="35958"/>
    <cellStyle name="Schlecht 9 2" xfId="35959"/>
    <cellStyle name="Schlecht 9 2 2" xfId="35960"/>
    <cellStyle name="Schlecht 9 2 3" xfId="35961"/>
    <cellStyle name="Schlecht 9 3" xfId="35962"/>
    <cellStyle name="Schlecht 9 4" xfId="35963"/>
    <cellStyle name="Shade" xfId="35964"/>
    <cellStyle name="Shade 10" xfId="35965"/>
    <cellStyle name="Shade 10 2" xfId="35966"/>
    <cellStyle name="Shade 10 3" xfId="35967"/>
    <cellStyle name="Shade 11" xfId="35968"/>
    <cellStyle name="Shade 11 2" xfId="35969"/>
    <cellStyle name="Shade 11 3" xfId="35970"/>
    <cellStyle name="Shade 12" xfId="35971"/>
    <cellStyle name="Shade 12 2" xfId="35972"/>
    <cellStyle name="Shade 12 3" xfId="35973"/>
    <cellStyle name="Shade 13" xfId="35974"/>
    <cellStyle name="Shade 2" xfId="35975"/>
    <cellStyle name="Shade 2 2" xfId="35976"/>
    <cellStyle name="Shade 2 2 2" xfId="35977"/>
    <cellStyle name="Shade 2 2 2 2" xfId="35978"/>
    <cellStyle name="Shade 2 2 2 3" xfId="35979"/>
    <cellStyle name="Shade 2 2 3" xfId="35980"/>
    <cellStyle name="Shade 2 2 4" xfId="35981"/>
    <cellStyle name="Shade 2 3" xfId="35982"/>
    <cellStyle name="Shade 2 3 2" xfId="35983"/>
    <cellStyle name="Shade 2 3 2 2" xfId="35984"/>
    <cellStyle name="Shade 2 3 2 3" xfId="35985"/>
    <cellStyle name="Shade 2 3 3" xfId="35986"/>
    <cellStyle name="Shade 2 3 4" xfId="35987"/>
    <cellStyle name="Shade 2 4" xfId="35988"/>
    <cellStyle name="Shade 2 4 2" xfId="35989"/>
    <cellStyle name="Shade 2 4 3" xfId="35990"/>
    <cellStyle name="Shade 2 5" xfId="35991"/>
    <cellStyle name="Shade 2 5 2" xfId="35992"/>
    <cellStyle name="Shade 2 5 3" xfId="35993"/>
    <cellStyle name="Shade 2 6" xfId="35994"/>
    <cellStyle name="Shade 2 7" xfId="35995"/>
    <cellStyle name="Shade 3" xfId="35996"/>
    <cellStyle name="Shade 3 2" xfId="35997"/>
    <cellStyle name="Shade 3 2 2" xfId="35998"/>
    <cellStyle name="Shade 3 2 2 2" xfId="35999"/>
    <cellStyle name="Shade 3 2 2 3" xfId="36000"/>
    <cellStyle name="Shade 3 2 3" xfId="36001"/>
    <cellStyle name="Shade 3 2 4" xfId="36002"/>
    <cellStyle name="Shade 3 3" xfId="36003"/>
    <cellStyle name="Shade 3 3 2" xfId="36004"/>
    <cellStyle name="Shade 3 3 2 2" xfId="36005"/>
    <cellStyle name="Shade 3 3 2 3" xfId="36006"/>
    <cellStyle name="Shade 3 3 3" xfId="36007"/>
    <cellStyle name="Shade 3 3 4" xfId="36008"/>
    <cellStyle name="Shade 3 4" xfId="36009"/>
    <cellStyle name="Shade 3 4 2" xfId="36010"/>
    <cellStyle name="Shade 3 4 3" xfId="36011"/>
    <cellStyle name="Shade 3 5" xfId="36012"/>
    <cellStyle name="Shade 3 6" xfId="36013"/>
    <cellStyle name="Shade 4" xfId="36014"/>
    <cellStyle name="Shade 4 2" xfId="36015"/>
    <cellStyle name="Shade 4 2 2" xfId="36016"/>
    <cellStyle name="Shade 4 2 2 2" xfId="36017"/>
    <cellStyle name="Shade 4 2 2 3" xfId="36018"/>
    <cellStyle name="Shade 4 2 3" xfId="36019"/>
    <cellStyle name="Shade 4 2 4" xfId="36020"/>
    <cellStyle name="Shade 4 3" xfId="36021"/>
    <cellStyle name="Shade 4 3 2" xfId="36022"/>
    <cellStyle name="Shade 4 3 2 2" xfId="36023"/>
    <cellStyle name="Shade 4 3 2 3" xfId="36024"/>
    <cellStyle name="Shade 4 3 3" xfId="36025"/>
    <cellStyle name="Shade 4 3 4" xfId="36026"/>
    <cellStyle name="Shade 4 4" xfId="36027"/>
    <cellStyle name="Shade 4 4 2" xfId="36028"/>
    <cellStyle name="Shade 4 4 3" xfId="36029"/>
    <cellStyle name="Shade 4 5" xfId="36030"/>
    <cellStyle name="Shade 4 6" xfId="36031"/>
    <cellStyle name="Shade 5" xfId="36032"/>
    <cellStyle name="Shade 5 2" xfId="36033"/>
    <cellStyle name="Shade 5 2 2" xfId="36034"/>
    <cellStyle name="Shade 5 2 2 2" xfId="36035"/>
    <cellStyle name="Shade 5 2 2 3" xfId="36036"/>
    <cellStyle name="Shade 5 2 3" xfId="36037"/>
    <cellStyle name="Shade 5 2 4" xfId="36038"/>
    <cellStyle name="Shade 5 3" xfId="36039"/>
    <cellStyle name="Shade 5 3 2" xfId="36040"/>
    <cellStyle name="Shade 5 3 2 2" xfId="36041"/>
    <cellStyle name="Shade 5 3 2 3" xfId="36042"/>
    <cellStyle name="Shade 5 3 3" xfId="36043"/>
    <cellStyle name="Shade 5 3 4" xfId="36044"/>
    <cellStyle name="Shade 5 4" xfId="36045"/>
    <cellStyle name="Shade 5 4 2" xfId="36046"/>
    <cellStyle name="Shade 5 4 2 2" xfId="36047"/>
    <cellStyle name="Shade 5 4 2 3" xfId="36048"/>
    <cellStyle name="Shade 5 4 3" xfId="36049"/>
    <cellStyle name="Shade 5 4 4" xfId="36050"/>
    <cellStyle name="Shade 5 5" xfId="36051"/>
    <cellStyle name="Shade 5 5 2" xfId="36052"/>
    <cellStyle name="Shade 5 5 3" xfId="36053"/>
    <cellStyle name="Shade 5 6" xfId="36054"/>
    <cellStyle name="Shade 5 7" xfId="36055"/>
    <cellStyle name="Shade 6" xfId="36056"/>
    <cellStyle name="Shade 6 2" xfId="36057"/>
    <cellStyle name="Shade 6 2 2" xfId="36058"/>
    <cellStyle name="Shade 6 2 2 2" xfId="36059"/>
    <cellStyle name="Shade 6 2 2 3" xfId="36060"/>
    <cellStyle name="Shade 6 2 3" xfId="36061"/>
    <cellStyle name="Shade 6 2 4" xfId="36062"/>
    <cellStyle name="Shade 6 3" xfId="36063"/>
    <cellStyle name="Shade 6 3 2" xfId="36064"/>
    <cellStyle name="Shade 6 3 2 2" xfId="36065"/>
    <cellStyle name="Shade 6 3 2 3" xfId="36066"/>
    <cellStyle name="Shade 6 3 3" xfId="36067"/>
    <cellStyle name="Shade 6 3 4" xfId="36068"/>
    <cellStyle name="Shade 6 4" xfId="36069"/>
    <cellStyle name="Shade 6 4 2" xfId="36070"/>
    <cellStyle name="Shade 6 4 3" xfId="36071"/>
    <cellStyle name="Shade 6 5" xfId="36072"/>
    <cellStyle name="Shade 6 6" xfId="36073"/>
    <cellStyle name="Shade 7" xfId="36074"/>
    <cellStyle name="Shade 7 2" xfId="36075"/>
    <cellStyle name="Shade 7 2 2" xfId="36076"/>
    <cellStyle name="Shade 7 2 3" xfId="36077"/>
    <cellStyle name="Shade 7 3" xfId="36078"/>
    <cellStyle name="Shade 7 4" xfId="36079"/>
    <cellStyle name="Shade 8" xfId="36080"/>
    <cellStyle name="Shade 8 2" xfId="36081"/>
    <cellStyle name="Shade 8 2 2" xfId="36082"/>
    <cellStyle name="Shade 8 2 3" xfId="36083"/>
    <cellStyle name="Shade 8 3" xfId="36084"/>
    <cellStyle name="Shade 8 4" xfId="36085"/>
    <cellStyle name="Shade 9" xfId="36086"/>
    <cellStyle name="Shade 9 2" xfId="36087"/>
    <cellStyle name="Shade 9 2 2" xfId="36088"/>
    <cellStyle name="Shade 9 2 3" xfId="36089"/>
    <cellStyle name="Shade 9 3" xfId="36090"/>
    <cellStyle name="Shade 9 4" xfId="36091"/>
    <cellStyle name="source" xfId="36092"/>
    <cellStyle name="source 10" xfId="36093"/>
    <cellStyle name="source 10 2" xfId="36094"/>
    <cellStyle name="source 10 3" xfId="36095"/>
    <cellStyle name="source 11" xfId="36096"/>
    <cellStyle name="source 11 2" xfId="36097"/>
    <cellStyle name="source 11 3" xfId="36098"/>
    <cellStyle name="source 12" xfId="36099"/>
    <cellStyle name="source 12 2" xfId="36100"/>
    <cellStyle name="source 12 3" xfId="36101"/>
    <cellStyle name="source 13" xfId="36102"/>
    <cellStyle name="source 2" xfId="36103"/>
    <cellStyle name="source 2 2" xfId="36104"/>
    <cellStyle name="source 2 2 2" xfId="36105"/>
    <cellStyle name="source 2 2 2 2" xfId="36106"/>
    <cellStyle name="source 2 2 2 3" xfId="36107"/>
    <cellStyle name="source 2 2 3" xfId="36108"/>
    <cellStyle name="source 2 2 4" xfId="36109"/>
    <cellStyle name="source 2 3" xfId="36110"/>
    <cellStyle name="source 2 3 2" xfId="36111"/>
    <cellStyle name="source 2 3 2 2" xfId="36112"/>
    <cellStyle name="source 2 3 2 3" xfId="36113"/>
    <cellStyle name="source 2 3 3" xfId="36114"/>
    <cellStyle name="source 2 3 4" xfId="36115"/>
    <cellStyle name="source 2 4" xfId="36116"/>
    <cellStyle name="source 2 4 2" xfId="36117"/>
    <cellStyle name="source 2 4 3" xfId="36118"/>
    <cellStyle name="source 2 5" xfId="36119"/>
    <cellStyle name="source 2 5 2" xfId="36120"/>
    <cellStyle name="source 2 5 3" xfId="36121"/>
    <cellStyle name="source 2 6" xfId="36122"/>
    <cellStyle name="source 2 6 2" xfId="36123"/>
    <cellStyle name="source 2 6 3" xfId="36124"/>
    <cellStyle name="source 2 7" xfId="36125"/>
    <cellStyle name="source 3" xfId="36126"/>
    <cellStyle name="source 3 2" xfId="36127"/>
    <cellStyle name="source 3 2 2" xfId="36128"/>
    <cellStyle name="source 3 2 2 2" xfId="36129"/>
    <cellStyle name="source 3 2 2 3" xfId="36130"/>
    <cellStyle name="source 3 2 3" xfId="36131"/>
    <cellStyle name="source 3 2 4" xfId="36132"/>
    <cellStyle name="source 3 3" xfId="36133"/>
    <cellStyle name="source 3 3 2" xfId="36134"/>
    <cellStyle name="source 3 3 2 2" xfId="36135"/>
    <cellStyle name="source 3 3 2 3" xfId="36136"/>
    <cellStyle name="source 3 3 3" xfId="36137"/>
    <cellStyle name="source 3 3 4" xfId="36138"/>
    <cellStyle name="source 3 4" xfId="36139"/>
    <cellStyle name="source 3 4 2" xfId="36140"/>
    <cellStyle name="source 3 4 3" xfId="36141"/>
    <cellStyle name="source 3 5" xfId="36142"/>
    <cellStyle name="source 3 6" xfId="36143"/>
    <cellStyle name="source 4" xfId="36144"/>
    <cellStyle name="source 4 2" xfId="36145"/>
    <cellStyle name="source 4 2 2" xfId="36146"/>
    <cellStyle name="source 4 2 2 2" xfId="36147"/>
    <cellStyle name="source 4 2 2 3" xfId="36148"/>
    <cellStyle name="source 4 2 3" xfId="36149"/>
    <cellStyle name="source 4 2 4" xfId="36150"/>
    <cellStyle name="source 4 3" xfId="36151"/>
    <cellStyle name="source 4 3 2" xfId="36152"/>
    <cellStyle name="source 4 3 2 2" xfId="36153"/>
    <cellStyle name="source 4 3 2 3" xfId="36154"/>
    <cellStyle name="source 4 3 3" xfId="36155"/>
    <cellStyle name="source 4 3 4" xfId="36156"/>
    <cellStyle name="source 4 4" xfId="36157"/>
    <cellStyle name="source 4 4 2" xfId="36158"/>
    <cellStyle name="source 4 4 3" xfId="36159"/>
    <cellStyle name="source 4 5" xfId="36160"/>
    <cellStyle name="source 4 6" xfId="36161"/>
    <cellStyle name="source 5" xfId="36162"/>
    <cellStyle name="source 5 2" xfId="36163"/>
    <cellStyle name="source 5 2 2" xfId="36164"/>
    <cellStyle name="source 5 2 2 2" xfId="36165"/>
    <cellStyle name="source 5 2 2 3" xfId="36166"/>
    <cellStyle name="source 5 2 3" xfId="36167"/>
    <cellStyle name="source 5 2 4" xfId="36168"/>
    <cellStyle name="source 5 3" xfId="36169"/>
    <cellStyle name="source 5 3 2" xfId="36170"/>
    <cellStyle name="source 5 3 2 2" xfId="36171"/>
    <cellStyle name="source 5 3 2 3" xfId="36172"/>
    <cellStyle name="source 5 3 3" xfId="36173"/>
    <cellStyle name="source 5 3 4" xfId="36174"/>
    <cellStyle name="source 5 4" xfId="36175"/>
    <cellStyle name="source 5 4 2" xfId="36176"/>
    <cellStyle name="source 5 4 2 2" xfId="36177"/>
    <cellStyle name="source 5 4 2 3" xfId="36178"/>
    <cellStyle name="source 5 4 3" xfId="36179"/>
    <cellStyle name="source 5 4 4" xfId="36180"/>
    <cellStyle name="source 5 5" xfId="36181"/>
    <cellStyle name="source 5 5 2" xfId="36182"/>
    <cellStyle name="source 5 5 3" xfId="36183"/>
    <cellStyle name="source 5 6" xfId="36184"/>
    <cellStyle name="source 5 7" xfId="36185"/>
    <cellStyle name="source 6" xfId="36186"/>
    <cellStyle name="source 6 2" xfId="36187"/>
    <cellStyle name="source 6 2 2" xfId="36188"/>
    <cellStyle name="source 6 2 2 2" xfId="36189"/>
    <cellStyle name="source 6 2 2 3" xfId="36190"/>
    <cellStyle name="source 6 2 3" xfId="36191"/>
    <cellStyle name="source 6 2 4" xfId="36192"/>
    <cellStyle name="source 6 3" xfId="36193"/>
    <cellStyle name="source 6 3 2" xfId="36194"/>
    <cellStyle name="source 6 3 2 2" xfId="36195"/>
    <cellStyle name="source 6 3 2 3" xfId="36196"/>
    <cellStyle name="source 6 3 3" xfId="36197"/>
    <cellStyle name="source 6 3 4" xfId="36198"/>
    <cellStyle name="source 6 4" xfId="36199"/>
    <cellStyle name="source 6 4 2" xfId="36200"/>
    <cellStyle name="source 6 4 3" xfId="36201"/>
    <cellStyle name="source 6 5" xfId="36202"/>
    <cellStyle name="source 6 6" xfId="36203"/>
    <cellStyle name="source 7" xfId="36204"/>
    <cellStyle name="source 7 2" xfId="36205"/>
    <cellStyle name="source 7 2 2" xfId="36206"/>
    <cellStyle name="source 7 2 3" xfId="36207"/>
    <cellStyle name="source 7 3" xfId="36208"/>
    <cellStyle name="source 7 4" xfId="36209"/>
    <cellStyle name="source 8" xfId="36210"/>
    <cellStyle name="source 8 2" xfId="36211"/>
    <cellStyle name="source 8 2 2" xfId="36212"/>
    <cellStyle name="source 8 2 3" xfId="36213"/>
    <cellStyle name="source 8 3" xfId="36214"/>
    <cellStyle name="source 8 4" xfId="36215"/>
    <cellStyle name="source 9" xfId="36216"/>
    <cellStyle name="source 9 2" xfId="36217"/>
    <cellStyle name="source 9 2 2" xfId="36218"/>
    <cellStyle name="source 9 2 3" xfId="36219"/>
    <cellStyle name="source 9 3" xfId="36220"/>
    <cellStyle name="source 9 4" xfId="36221"/>
    <cellStyle name="Standaard_Blad1" xfId="36222"/>
    <cellStyle name="Standard 2" xfId="36223"/>
    <cellStyle name="Standard 2 10" xfId="36224"/>
    <cellStyle name="Standard 2 10 2" xfId="36225"/>
    <cellStyle name="Standard 2 10 3" xfId="36226"/>
    <cellStyle name="Standard 2 11" xfId="36227"/>
    <cellStyle name="Standard 2 11 2" xfId="36228"/>
    <cellStyle name="Standard 2 11 3" xfId="36229"/>
    <cellStyle name="Standard 2 12" xfId="36230"/>
    <cellStyle name="Standard 2 2" xfId="36231"/>
    <cellStyle name="Standard 2 2 2" xfId="36232"/>
    <cellStyle name="Standard 2 2 2 2" xfId="36233"/>
    <cellStyle name="Standard 2 2 2 2 2" xfId="36234"/>
    <cellStyle name="Standard 2 2 2 2 3" xfId="36235"/>
    <cellStyle name="Standard 2 2 2 3" xfId="36236"/>
    <cellStyle name="Standard 2 2 2 4" xfId="36237"/>
    <cellStyle name="Standard 2 2 3" xfId="36238"/>
    <cellStyle name="Standard 2 2 3 2" xfId="36239"/>
    <cellStyle name="Standard 2 2 3 2 2" xfId="36240"/>
    <cellStyle name="Standard 2 2 3 2 3" xfId="36241"/>
    <cellStyle name="Standard 2 2 3 3" xfId="36242"/>
    <cellStyle name="Standard 2 2 3 4" xfId="36243"/>
    <cellStyle name="Standard 2 2 4" xfId="36244"/>
    <cellStyle name="Standard 2 2 4 2" xfId="36245"/>
    <cellStyle name="Standard 2 2 4 3" xfId="36246"/>
    <cellStyle name="Standard 2 2 5" xfId="36247"/>
    <cellStyle name="Standard 2 2 5 2" xfId="36248"/>
    <cellStyle name="Standard 2 2 5 3" xfId="36249"/>
    <cellStyle name="Standard 2 2 6" xfId="36250"/>
    <cellStyle name="Standard 2 2 7" xfId="36251"/>
    <cellStyle name="Standard 2 3" xfId="36252"/>
    <cellStyle name="Standard 2 3 2" xfId="36253"/>
    <cellStyle name="Standard 2 3 2 2" xfId="36254"/>
    <cellStyle name="Standard 2 3 2 2 2" xfId="36255"/>
    <cellStyle name="Standard 2 3 2 2 3" xfId="36256"/>
    <cellStyle name="Standard 2 3 2 3" xfId="36257"/>
    <cellStyle name="Standard 2 3 2 4" xfId="36258"/>
    <cellStyle name="Standard 2 3 3" xfId="36259"/>
    <cellStyle name="Standard 2 3 3 2" xfId="36260"/>
    <cellStyle name="Standard 2 3 3 2 2" xfId="36261"/>
    <cellStyle name="Standard 2 3 3 2 3" xfId="36262"/>
    <cellStyle name="Standard 2 3 3 3" xfId="36263"/>
    <cellStyle name="Standard 2 3 3 4" xfId="36264"/>
    <cellStyle name="Standard 2 3 4" xfId="36265"/>
    <cellStyle name="Standard 2 3 4 2" xfId="36266"/>
    <cellStyle name="Standard 2 3 4 3" xfId="36267"/>
    <cellStyle name="Standard 2 3 5" xfId="36268"/>
    <cellStyle name="Standard 2 3 6" xfId="36269"/>
    <cellStyle name="Standard 2 4" xfId="36270"/>
    <cellStyle name="Standard 2 4 2" xfId="36271"/>
    <cellStyle name="Standard 2 4 2 2" xfId="36272"/>
    <cellStyle name="Standard 2 4 2 2 2" xfId="36273"/>
    <cellStyle name="Standard 2 4 2 2 3" xfId="36274"/>
    <cellStyle name="Standard 2 4 2 3" xfId="36275"/>
    <cellStyle name="Standard 2 4 2 4" xfId="36276"/>
    <cellStyle name="Standard 2 4 3" xfId="36277"/>
    <cellStyle name="Standard 2 4 3 2" xfId="36278"/>
    <cellStyle name="Standard 2 4 3 2 2" xfId="36279"/>
    <cellStyle name="Standard 2 4 3 2 3" xfId="36280"/>
    <cellStyle name="Standard 2 4 3 3" xfId="36281"/>
    <cellStyle name="Standard 2 4 3 4" xfId="36282"/>
    <cellStyle name="Standard 2 4 4" xfId="36283"/>
    <cellStyle name="Standard 2 4 4 2" xfId="36284"/>
    <cellStyle name="Standard 2 4 4 2 2" xfId="36285"/>
    <cellStyle name="Standard 2 4 4 2 3" xfId="36286"/>
    <cellStyle name="Standard 2 4 4 3" xfId="36287"/>
    <cellStyle name="Standard 2 4 4 4" xfId="36288"/>
    <cellStyle name="Standard 2 4 5" xfId="36289"/>
    <cellStyle name="Standard 2 4 5 2" xfId="36290"/>
    <cellStyle name="Standard 2 4 5 3" xfId="36291"/>
    <cellStyle name="Standard 2 4 6" xfId="36292"/>
    <cellStyle name="Standard 2 4 7" xfId="36293"/>
    <cellStyle name="Standard 2 5" xfId="36294"/>
    <cellStyle name="Standard 2 5 2" xfId="36295"/>
    <cellStyle name="Standard 2 5 2 2" xfId="36296"/>
    <cellStyle name="Standard 2 5 2 2 2" xfId="36297"/>
    <cellStyle name="Standard 2 5 2 2 3" xfId="36298"/>
    <cellStyle name="Standard 2 5 2 3" xfId="36299"/>
    <cellStyle name="Standard 2 5 2 4" xfId="36300"/>
    <cellStyle name="Standard 2 5 3" xfId="36301"/>
    <cellStyle name="Standard 2 5 3 2" xfId="36302"/>
    <cellStyle name="Standard 2 5 3 2 2" xfId="36303"/>
    <cellStyle name="Standard 2 5 3 2 3" xfId="36304"/>
    <cellStyle name="Standard 2 5 3 3" xfId="36305"/>
    <cellStyle name="Standard 2 5 3 4" xfId="36306"/>
    <cellStyle name="Standard 2 5 4" xfId="36307"/>
    <cellStyle name="Standard 2 5 4 2" xfId="36308"/>
    <cellStyle name="Standard 2 5 4 3" xfId="36309"/>
    <cellStyle name="Standard 2 5 5" xfId="36310"/>
    <cellStyle name="Standard 2 5 6" xfId="36311"/>
    <cellStyle name="Standard 2 6" xfId="36312"/>
    <cellStyle name="Standard 2 6 2" xfId="36313"/>
    <cellStyle name="Standard 2 6 2 2" xfId="36314"/>
    <cellStyle name="Standard 2 6 2 3" xfId="36315"/>
    <cellStyle name="Standard 2 6 3" xfId="36316"/>
    <cellStyle name="Standard 2 6 4" xfId="36317"/>
    <cellStyle name="Standard 2 7" xfId="36318"/>
    <cellStyle name="Standard 2 7 2" xfId="36319"/>
    <cellStyle name="Standard 2 7 2 2" xfId="36320"/>
    <cellStyle name="Standard 2 7 2 3" xfId="36321"/>
    <cellStyle name="Standard 2 7 3" xfId="36322"/>
    <cellStyle name="Standard 2 7 4" xfId="36323"/>
    <cellStyle name="Standard 2 8" xfId="36324"/>
    <cellStyle name="Standard 2 8 2" xfId="36325"/>
    <cellStyle name="Standard 2 8 2 2" xfId="36326"/>
    <cellStyle name="Standard 2 8 2 3" xfId="36327"/>
    <cellStyle name="Standard 2 8 3" xfId="36328"/>
    <cellStyle name="Standard 2 8 4" xfId="36329"/>
    <cellStyle name="Standard 2 9" xfId="36330"/>
    <cellStyle name="Standard 2 9 2" xfId="36331"/>
    <cellStyle name="Standard 2 9 3" xfId="36332"/>
    <cellStyle name="Standard 3" xfId="36333"/>
    <cellStyle name="Standard 3 10" xfId="36334"/>
    <cellStyle name="Standard 3 10 2" xfId="36335"/>
    <cellStyle name="Standard 3 10 3" xfId="36336"/>
    <cellStyle name="Standard 3 11" xfId="36337"/>
    <cellStyle name="Standard 3 11 2" xfId="36338"/>
    <cellStyle name="Standard 3 11 3" xfId="36339"/>
    <cellStyle name="Standard 3 12" xfId="36340"/>
    <cellStyle name="Standard 3 2" xfId="36341"/>
    <cellStyle name="Standard 3 2 2" xfId="36342"/>
    <cellStyle name="Standard 3 2 2 2" xfId="36343"/>
    <cellStyle name="Standard 3 2 2 2 2" xfId="36344"/>
    <cellStyle name="Standard 3 2 2 2 3" xfId="36345"/>
    <cellStyle name="Standard 3 2 2 3" xfId="36346"/>
    <cellStyle name="Standard 3 2 2 4" xfId="36347"/>
    <cellStyle name="Standard 3 2 3" xfId="36348"/>
    <cellStyle name="Standard 3 2 3 2" xfId="36349"/>
    <cellStyle name="Standard 3 2 3 2 2" xfId="36350"/>
    <cellStyle name="Standard 3 2 3 2 3" xfId="36351"/>
    <cellStyle name="Standard 3 2 3 3" xfId="36352"/>
    <cellStyle name="Standard 3 2 3 4" xfId="36353"/>
    <cellStyle name="Standard 3 2 4" xfId="36354"/>
    <cellStyle name="Standard 3 2 4 2" xfId="36355"/>
    <cellStyle name="Standard 3 2 4 3" xfId="36356"/>
    <cellStyle name="Standard 3 2 5" xfId="36357"/>
    <cellStyle name="Standard 3 2 5 2" xfId="36358"/>
    <cellStyle name="Standard 3 2 5 3" xfId="36359"/>
    <cellStyle name="Standard 3 2 6" xfId="36360"/>
    <cellStyle name="Standard 3 2 7" xfId="36361"/>
    <cellStyle name="Standard 3 3" xfId="36362"/>
    <cellStyle name="Standard 3 3 2" xfId="36363"/>
    <cellStyle name="Standard 3 3 2 2" xfId="36364"/>
    <cellStyle name="Standard 3 3 2 2 2" xfId="36365"/>
    <cellStyle name="Standard 3 3 2 2 3" xfId="36366"/>
    <cellStyle name="Standard 3 3 2 3" xfId="36367"/>
    <cellStyle name="Standard 3 3 2 4" xfId="36368"/>
    <cellStyle name="Standard 3 3 3" xfId="36369"/>
    <cellStyle name="Standard 3 3 3 2" xfId="36370"/>
    <cellStyle name="Standard 3 3 3 2 2" xfId="36371"/>
    <cellStyle name="Standard 3 3 3 2 3" xfId="36372"/>
    <cellStyle name="Standard 3 3 3 3" xfId="36373"/>
    <cellStyle name="Standard 3 3 3 4" xfId="36374"/>
    <cellStyle name="Standard 3 3 4" xfId="36375"/>
    <cellStyle name="Standard 3 3 4 2" xfId="36376"/>
    <cellStyle name="Standard 3 3 4 3" xfId="36377"/>
    <cellStyle name="Standard 3 3 5" xfId="36378"/>
    <cellStyle name="Standard 3 3 6" xfId="36379"/>
    <cellStyle name="Standard 3 4" xfId="36380"/>
    <cellStyle name="Standard 3 4 2" xfId="36381"/>
    <cellStyle name="Standard 3 4 2 2" xfId="36382"/>
    <cellStyle name="Standard 3 4 2 2 2" xfId="36383"/>
    <cellStyle name="Standard 3 4 2 2 3" xfId="36384"/>
    <cellStyle name="Standard 3 4 2 3" xfId="36385"/>
    <cellStyle name="Standard 3 4 2 4" xfId="36386"/>
    <cellStyle name="Standard 3 4 3" xfId="36387"/>
    <cellStyle name="Standard 3 4 3 2" xfId="36388"/>
    <cellStyle name="Standard 3 4 3 2 2" xfId="36389"/>
    <cellStyle name="Standard 3 4 3 2 3" xfId="36390"/>
    <cellStyle name="Standard 3 4 3 3" xfId="36391"/>
    <cellStyle name="Standard 3 4 3 4" xfId="36392"/>
    <cellStyle name="Standard 3 4 4" xfId="36393"/>
    <cellStyle name="Standard 3 4 4 2" xfId="36394"/>
    <cellStyle name="Standard 3 4 4 2 2" xfId="36395"/>
    <cellStyle name="Standard 3 4 4 2 3" xfId="36396"/>
    <cellStyle name="Standard 3 4 4 3" xfId="36397"/>
    <cellStyle name="Standard 3 4 4 4" xfId="36398"/>
    <cellStyle name="Standard 3 4 5" xfId="36399"/>
    <cellStyle name="Standard 3 4 5 2" xfId="36400"/>
    <cellStyle name="Standard 3 4 5 3" xfId="36401"/>
    <cellStyle name="Standard 3 4 6" xfId="36402"/>
    <cellStyle name="Standard 3 4 7" xfId="36403"/>
    <cellStyle name="Standard 3 5" xfId="36404"/>
    <cellStyle name="Standard 3 5 2" xfId="36405"/>
    <cellStyle name="Standard 3 5 2 2" xfId="36406"/>
    <cellStyle name="Standard 3 5 2 2 2" xfId="36407"/>
    <cellStyle name="Standard 3 5 2 2 3" xfId="36408"/>
    <cellStyle name="Standard 3 5 2 3" xfId="36409"/>
    <cellStyle name="Standard 3 5 2 4" xfId="36410"/>
    <cellStyle name="Standard 3 5 3" xfId="36411"/>
    <cellStyle name="Standard 3 5 3 2" xfId="36412"/>
    <cellStyle name="Standard 3 5 3 2 2" xfId="36413"/>
    <cellStyle name="Standard 3 5 3 2 3" xfId="36414"/>
    <cellStyle name="Standard 3 5 3 3" xfId="36415"/>
    <cellStyle name="Standard 3 5 3 4" xfId="36416"/>
    <cellStyle name="Standard 3 5 4" xfId="36417"/>
    <cellStyle name="Standard 3 5 4 2" xfId="36418"/>
    <cellStyle name="Standard 3 5 4 3" xfId="36419"/>
    <cellStyle name="Standard 3 5 5" xfId="36420"/>
    <cellStyle name="Standard 3 5 6" xfId="36421"/>
    <cellStyle name="Standard 3 6" xfId="36422"/>
    <cellStyle name="Standard 3 6 2" xfId="36423"/>
    <cellStyle name="Standard 3 6 2 2" xfId="36424"/>
    <cellStyle name="Standard 3 6 2 3" xfId="36425"/>
    <cellStyle name="Standard 3 6 3" xfId="36426"/>
    <cellStyle name="Standard 3 6 4" xfId="36427"/>
    <cellStyle name="Standard 3 7" xfId="36428"/>
    <cellStyle name="Standard 3 7 2" xfId="36429"/>
    <cellStyle name="Standard 3 7 2 2" xfId="36430"/>
    <cellStyle name="Standard 3 7 2 3" xfId="36431"/>
    <cellStyle name="Standard 3 7 3" xfId="36432"/>
    <cellStyle name="Standard 3 7 4" xfId="36433"/>
    <cellStyle name="Standard 3 8" xfId="36434"/>
    <cellStyle name="Standard 3 8 2" xfId="36435"/>
    <cellStyle name="Standard 3 8 2 2" xfId="36436"/>
    <cellStyle name="Standard 3 8 2 3" xfId="36437"/>
    <cellStyle name="Standard 3 8 3" xfId="36438"/>
    <cellStyle name="Standard 3 8 4" xfId="36439"/>
    <cellStyle name="Standard 3 9" xfId="36440"/>
    <cellStyle name="Standard 3 9 2" xfId="36441"/>
    <cellStyle name="Standard 3 9 3" xfId="36442"/>
    <cellStyle name="Standard_Sce_D_Extraction" xfId="36443"/>
    <cellStyle name="Style 1" xfId="36444"/>
    <cellStyle name="Style 1 10" xfId="36445"/>
    <cellStyle name="Style 1 10 2" xfId="36446"/>
    <cellStyle name="Style 1 10 3" xfId="36447"/>
    <cellStyle name="Style 1 11" xfId="36448"/>
    <cellStyle name="Style 1 11 2" xfId="36449"/>
    <cellStyle name="Style 1 11 3" xfId="36450"/>
    <cellStyle name="Style 1 12" xfId="36451"/>
    <cellStyle name="Style 1 12 2" xfId="36452"/>
    <cellStyle name="Style 1 12 3" xfId="36453"/>
    <cellStyle name="Style 1 13" xfId="36454"/>
    <cellStyle name="Style 1 2" xfId="36455"/>
    <cellStyle name="Style 1 2 2" xfId="36456"/>
    <cellStyle name="Style 1 2 2 2" xfId="36457"/>
    <cellStyle name="Style 1 2 2 2 2" xfId="36458"/>
    <cellStyle name="Style 1 2 2 2 3" xfId="36459"/>
    <cellStyle name="Style 1 2 2 3" xfId="36460"/>
    <cellStyle name="Style 1 2 2 4" xfId="36461"/>
    <cellStyle name="Style 1 2 3" xfId="36462"/>
    <cellStyle name="Style 1 2 3 2" xfId="36463"/>
    <cellStyle name="Style 1 2 3 2 2" xfId="36464"/>
    <cellStyle name="Style 1 2 3 2 3" xfId="36465"/>
    <cellStyle name="Style 1 2 3 3" xfId="36466"/>
    <cellStyle name="Style 1 2 3 4" xfId="36467"/>
    <cellStyle name="Style 1 2 4" xfId="36468"/>
    <cellStyle name="Style 1 2 4 2" xfId="36469"/>
    <cellStyle name="Style 1 2 4 3" xfId="36470"/>
    <cellStyle name="Style 1 2 5" xfId="36471"/>
    <cellStyle name="Style 1 2 5 2" xfId="36472"/>
    <cellStyle name="Style 1 2 5 3" xfId="36473"/>
    <cellStyle name="Style 1 2 6" xfId="36474"/>
    <cellStyle name="Style 1 2 7" xfId="36475"/>
    <cellStyle name="Style 1 3" xfId="36476"/>
    <cellStyle name="Style 1 3 2" xfId="36477"/>
    <cellStyle name="Style 1 3 2 2" xfId="36478"/>
    <cellStyle name="Style 1 3 2 2 2" xfId="36479"/>
    <cellStyle name="Style 1 3 2 2 3" xfId="36480"/>
    <cellStyle name="Style 1 3 2 3" xfId="36481"/>
    <cellStyle name="Style 1 3 2 4" xfId="36482"/>
    <cellStyle name="Style 1 3 3" xfId="36483"/>
    <cellStyle name="Style 1 3 3 2" xfId="36484"/>
    <cellStyle name="Style 1 3 3 2 2" xfId="36485"/>
    <cellStyle name="Style 1 3 3 2 3" xfId="36486"/>
    <cellStyle name="Style 1 3 3 3" xfId="36487"/>
    <cellStyle name="Style 1 3 3 4" xfId="36488"/>
    <cellStyle name="Style 1 3 4" xfId="36489"/>
    <cellStyle name="Style 1 3 4 2" xfId="36490"/>
    <cellStyle name="Style 1 3 4 3" xfId="36491"/>
    <cellStyle name="Style 1 3 5" xfId="36492"/>
    <cellStyle name="Style 1 3 6" xfId="36493"/>
    <cellStyle name="Style 1 4" xfId="36494"/>
    <cellStyle name="Style 1 4 2" xfId="36495"/>
    <cellStyle name="Style 1 4 2 2" xfId="36496"/>
    <cellStyle name="Style 1 4 2 2 2" xfId="36497"/>
    <cellStyle name="Style 1 4 2 2 3" xfId="36498"/>
    <cellStyle name="Style 1 4 2 3" xfId="36499"/>
    <cellStyle name="Style 1 4 2 4" xfId="36500"/>
    <cellStyle name="Style 1 4 3" xfId="36501"/>
    <cellStyle name="Style 1 4 3 2" xfId="36502"/>
    <cellStyle name="Style 1 4 3 2 2" xfId="36503"/>
    <cellStyle name="Style 1 4 3 2 3" xfId="36504"/>
    <cellStyle name="Style 1 4 3 3" xfId="36505"/>
    <cellStyle name="Style 1 4 3 4" xfId="36506"/>
    <cellStyle name="Style 1 4 4" xfId="36507"/>
    <cellStyle name="Style 1 4 4 2" xfId="36508"/>
    <cellStyle name="Style 1 4 4 3" xfId="36509"/>
    <cellStyle name="Style 1 4 5" xfId="36510"/>
    <cellStyle name="Style 1 4 6" xfId="36511"/>
    <cellStyle name="Style 1 5" xfId="36512"/>
    <cellStyle name="Style 1 5 2" xfId="36513"/>
    <cellStyle name="Style 1 5 2 2" xfId="36514"/>
    <cellStyle name="Style 1 5 2 2 2" xfId="36515"/>
    <cellStyle name="Style 1 5 2 2 3" xfId="36516"/>
    <cellStyle name="Style 1 5 2 3" xfId="36517"/>
    <cellStyle name="Style 1 5 2 4" xfId="36518"/>
    <cellStyle name="Style 1 5 3" xfId="36519"/>
    <cellStyle name="Style 1 5 3 2" xfId="36520"/>
    <cellStyle name="Style 1 5 3 2 2" xfId="36521"/>
    <cellStyle name="Style 1 5 3 2 3" xfId="36522"/>
    <cellStyle name="Style 1 5 3 3" xfId="36523"/>
    <cellStyle name="Style 1 5 3 4" xfId="36524"/>
    <cellStyle name="Style 1 5 4" xfId="36525"/>
    <cellStyle name="Style 1 5 4 2" xfId="36526"/>
    <cellStyle name="Style 1 5 4 2 2" xfId="36527"/>
    <cellStyle name="Style 1 5 4 2 3" xfId="36528"/>
    <cellStyle name="Style 1 5 4 3" xfId="36529"/>
    <cellStyle name="Style 1 5 4 4" xfId="36530"/>
    <cellStyle name="Style 1 5 5" xfId="36531"/>
    <cellStyle name="Style 1 5 5 2" xfId="36532"/>
    <cellStyle name="Style 1 5 5 3" xfId="36533"/>
    <cellStyle name="Style 1 5 6" xfId="36534"/>
    <cellStyle name="Style 1 5 7" xfId="36535"/>
    <cellStyle name="Style 1 6" xfId="36536"/>
    <cellStyle name="Style 1 6 2" xfId="36537"/>
    <cellStyle name="Style 1 6 2 2" xfId="36538"/>
    <cellStyle name="Style 1 6 2 2 2" xfId="36539"/>
    <cellStyle name="Style 1 6 2 2 3" xfId="36540"/>
    <cellStyle name="Style 1 6 2 3" xfId="36541"/>
    <cellStyle name="Style 1 6 2 4" xfId="36542"/>
    <cellStyle name="Style 1 6 3" xfId="36543"/>
    <cellStyle name="Style 1 6 3 2" xfId="36544"/>
    <cellStyle name="Style 1 6 3 2 2" xfId="36545"/>
    <cellStyle name="Style 1 6 3 2 3" xfId="36546"/>
    <cellStyle name="Style 1 6 3 3" xfId="36547"/>
    <cellStyle name="Style 1 6 3 4" xfId="36548"/>
    <cellStyle name="Style 1 6 4" xfId="36549"/>
    <cellStyle name="Style 1 6 4 2" xfId="36550"/>
    <cellStyle name="Style 1 6 4 3" xfId="36551"/>
    <cellStyle name="Style 1 6 5" xfId="36552"/>
    <cellStyle name="Style 1 6 6" xfId="36553"/>
    <cellStyle name="Style 1 7" xfId="36554"/>
    <cellStyle name="Style 1 7 2" xfId="36555"/>
    <cellStyle name="Style 1 7 2 2" xfId="36556"/>
    <cellStyle name="Style 1 7 2 3" xfId="36557"/>
    <cellStyle name="Style 1 7 3" xfId="36558"/>
    <cellStyle name="Style 1 7 4" xfId="36559"/>
    <cellStyle name="Style 1 8" xfId="36560"/>
    <cellStyle name="Style 1 8 2" xfId="36561"/>
    <cellStyle name="Style 1 8 2 2" xfId="36562"/>
    <cellStyle name="Style 1 8 2 3" xfId="36563"/>
    <cellStyle name="Style 1 8 3" xfId="36564"/>
    <cellStyle name="Style 1 8 4" xfId="36565"/>
    <cellStyle name="Style 1 9" xfId="36566"/>
    <cellStyle name="Style 1 9 2" xfId="36567"/>
    <cellStyle name="Style 1 9 2 2" xfId="36568"/>
    <cellStyle name="Style 1 9 2 3" xfId="36569"/>
    <cellStyle name="Style 1 9 3" xfId="36570"/>
    <cellStyle name="Style 1 9 4" xfId="36571"/>
    <cellStyle name="Style 103" xfId="36572"/>
    <cellStyle name="Style 103 2" xfId="36573"/>
    <cellStyle name="Style 103 2 2" xfId="36574"/>
    <cellStyle name="Style 103 3" xfId="36575"/>
    <cellStyle name="Style 103 3 2" xfId="36576"/>
    <cellStyle name="Style 103 4" xfId="36577"/>
    <cellStyle name="Style 104" xfId="36578"/>
    <cellStyle name="Style 104 2" xfId="36579"/>
    <cellStyle name="Style 104 2 2" xfId="36580"/>
    <cellStyle name="Style 104 3" xfId="36581"/>
    <cellStyle name="Style 104 3 2" xfId="36582"/>
    <cellStyle name="Style 104 4" xfId="36583"/>
    <cellStyle name="Style 105" xfId="36584"/>
    <cellStyle name="Style 105 2" xfId="36585"/>
    <cellStyle name="Style 105 2 2" xfId="36586"/>
    <cellStyle name="Style 105 3" xfId="36587"/>
    <cellStyle name="Style 106" xfId="36588"/>
    <cellStyle name="Style 106 2" xfId="36589"/>
    <cellStyle name="Style 106 2 2" xfId="36590"/>
    <cellStyle name="Style 106 3" xfId="36591"/>
    <cellStyle name="Style 107" xfId="36592"/>
    <cellStyle name="Style 107 2" xfId="36593"/>
    <cellStyle name="Style 107 2 2" xfId="36594"/>
    <cellStyle name="Style 107 3" xfId="36595"/>
    <cellStyle name="Style 108" xfId="36596"/>
    <cellStyle name="Style 108 2" xfId="36597"/>
    <cellStyle name="Style 108 2 2" xfId="36598"/>
    <cellStyle name="Style 108 3" xfId="36599"/>
    <cellStyle name="Style 108 3 2" xfId="36600"/>
    <cellStyle name="Style 108 4" xfId="36601"/>
    <cellStyle name="Style 109" xfId="36602"/>
    <cellStyle name="Style 109 2" xfId="36603"/>
    <cellStyle name="Style 109 2 2" xfId="36604"/>
    <cellStyle name="Style 109 3" xfId="36605"/>
    <cellStyle name="Style 110" xfId="36606"/>
    <cellStyle name="Style 110 2" xfId="36607"/>
    <cellStyle name="Style 110 2 2" xfId="36608"/>
    <cellStyle name="Style 110 3" xfId="36609"/>
    <cellStyle name="Style 114" xfId="36610"/>
    <cellStyle name="Style 114 2" xfId="36611"/>
    <cellStyle name="Style 114 2 2" xfId="36612"/>
    <cellStyle name="Style 114 3" xfId="36613"/>
    <cellStyle name="Style 114 3 2" xfId="36614"/>
    <cellStyle name="Style 114 4" xfId="36615"/>
    <cellStyle name="Style 115" xfId="36616"/>
    <cellStyle name="Style 115 2" xfId="36617"/>
    <cellStyle name="Style 115 2 2" xfId="36618"/>
    <cellStyle name="Style 115 3" xfId="36619"/>
    <cellStyle name="Style 115 3 2" xfId="36620"/>
    <cellStyle name="Style 115 4" xfId="36621"/>
    <cellStyle name="Style 116" xfId="36622"/>
    <cellStyle name="Style 116 2" xfId="36623"/>
    <cellStyle name="Style 116 2 2" xfId="36624"/>
    <cellStyle name="Style 116 3" xfId="36625"/>
    <cellStyle name="Style 117" xfId="36626"/>
    <cellStyle name="Style 117 2" xfId="36627"/>
    <cellStyle name="Style 117 2 2" xfId="36628"/>
    <cellStyle name="Style 117 3" xfId="36629"/>
    <cellStyle name="Style 118" xfId="36630"/>
    <cellStyle name="Style 118 2" xfId="36631"/>
    <cellStyle name="Style 118 2 2" xfId="36632"/>
    <cellStyle name="Style 118 3" xfId="36633"/>
    <cellStyle name="Style 119" xfId="36634"/>
    <cellStyle name="Style 119 2" xfId="36635"/>
    <cellStyle name="Style 119 2 2" xfId="36636"/>
    <cellStyle name="Style 119 3" xfId="36637"/>
    <cellStyle name="Style 119 3 2" xfId="36638"/>
    <cellStyle name="Style 119 4" xfId="36639"/>
    <cellStyle name="Style 120" xfId="36640"/>
    <cellStyle name="Style 120 2" xfId="36641"/>
    <cellStyle name="Style 120 2 2" xfId="36642"/>
    <cellStyle name="Style 120 3" xfId="36643"/>
    <cellStyle name="Style 121" xfId="36644"/>
    <cellStyle name="Style 121 2" xfId="36645"/>
    <cellStyle name="Style 121 2 2" xfId="36646"/>
    <cellStyle name="Style 121 3" xfId="36647"/>
    <cellStyle name="Style 126" xfId="36648"/>
    <cellStyle name="Style 126 2" xfId="36649"/>
    <cellStyle name="Style 126 2 2" xfId="36650"/>
    <cellStyle name="Style 126 3" xfId="36651"/>
    <cellStyle name="Style 126 3 2" xfId="36652"/>
    <cellStyle name="Style 126 4" xfId="36653"/>
    <cellStyle name="Style 127" xfId="36654"/>
    <cellStyle name="Style 127 2" xfId="36655"/>
    <cellStyle name="Style 127 2 2" xfId="36656"/>
    <cellStyle name="Style 127 3" xfId="36657"/>
    <cellStyle name="Style 128" xfId="36658"/>
    <cellStyle name="Style 128 2" xfId="36659"/>
    <cellStyle name="Style 128 2 2" xfId="36660"/>
    <cellStyle name="Style 128 3" xfId="36661"/>
    <cellStyle name="Style 129" xfId="36662"/>
    <cellStyle name="Style 129 2" xfId="36663"/>
    <cellStyle name="Style 129 2 2" xfId="36664"/>
    <cellStyle name="Style 129 3" xfId="36665"/>
    <cellStyle name="Style 130" xfId="36666"/>
    <cellStyle name="Style 130 2" xfId="36667"/>
    <cellStyle name="Style 130 2 2" xfId="36668"/>
    <cellStyle name="Style 130 3" xfId="36669"/>
    <cellStyle name="Style 130 3 2" xfId="36670"/>
    <cellStyle name="Style 130 4" xfId="36671"/>
    <cellStyle name="Style 131" xfId="36672"/>
    <cellStyle name="Style 131 2" xfId="36673"/>
    <cellStyle name="Style 131 2 2" xfId="36674"/>
    <cellStyle name="Style 131 3" xfId="36675"/>
    <cellStyle name="Style 132" xfId="36676"/>
    <cellStyle name="Style 132 2" xfId="36677"/>
    <cellStyle name="Style 132 2 2" xfId="36678"/>
    <cellStyle name="Style 132 3" xfId="36679"/>
    <cellStyle name="Style 137" xfId="36680"/>
    <cellStyle name="Style 137 2" xfId="36681"/>
    <cellStyle name="Style 137 2 2" xfId="36682"/>
    <cellStyle name="Style 137 3" xfId="36683"/>
    <cellStyle name="Style 137 3 2" xfId="36684"/>
    <cellStyle name="Style 137 4" xfId="36685"/>
    <cellStyle name="Style 138" xfId="36686"/>
    <cellStyle name="Style 138 2" xfId="36687"/>
    <cellStyle name="Style 138 2 2" xfId="36688"/>
    <cellStyle name="Style 138 3" xfId="36689"/>
    <cellStyle name="Style 139" xfId="36690"/>
    <cellStyle name="Style 139 2" xfId="36691"/>
    <cellStyle name="Style 139 2 2" xfId="36692"/>
    <cellStyle name="Style 139 3" xfId="36693"/>
    <cellStyle name="Style 140" xfId="36694"/>
    <cellStyle name="Style 140 2" xfId="36695"/>
    <cellStyle name="Style 140 2 2" xfId="36696"/>
    <cellStyle name="Style 140 3" xfId="36697"/>
    <cellStyle name="Style 141" xfId="36698"/>
    <cellStyle name="Style 141 2" xfId="36699"/>
    <cellStyle name="Style 141 2 2" xfId="36700"/>
    <cellStyle name="Style 141 3" xfId="36701"/>
    <cellStyle name="Style 141 3 2" xfId="36702"/>
    <cellStyle name="Style 141 4" xfId="36703"/>
    <cellStyle name="Style 142" xfId="36704"/>
    <cellStyle name="Style 142 2" xfId="36705"/>
    <cellStyle name="Style 142 2 2" xfId="36706"/>
    <cellStyle name="Style 142 3" xfId="36707"/>
    <cellStyle name="Style 143" xfId="36708"/>
    <cellStyle name="Style 143 2" xfId="36709"/>
    <cellStyle name="Style 143 2 2" xfId="36710"/>
    <cellStyle name="Style 143 3" xfId="36711"/>
    <cellStyle name="Style 148" xfId="36712"/>
    <cellStyle name="Style 148 2" xfId="36713"/>
    <cellStyle name="Style 148 2 2" xfId="36714"/>
    <cellStyle name="Style 148 3" xfId="36715"/>
    <cellStyle name="Style 148 3 2" xfId="36716"/>
    <cellStyle name="Style 148 4" xfId="36717"/>
    <cellStyle name="Style 149" xfId="36718"/>
    <cellStyle name="Style 149 2" xfId="36719"/>
    <cellStyle name="Style 149 2 2" xfId="36720"/>
    <cellStyle name="Style 149 3" xfId="36721"/>
    <cellStyle name="Style 150" xfId="36722"/>
    <cellStyle name="Style 150 2" xfId="36723"/>
    <cellStyle name="Style 150 2 2" xfId="36724"/>
    <cellStyle name="Style 150 3" xfId="36725"/>
    <cellStyle name="Style 151" xfId="36726"/>
    <cellStyle name="Style 151 2" xfId="36727"/>
    <cellStyle name="Style 151 2 2" xfId="36728"/>
    <cellStyle name="Style 151 3" xfId="36729"/>
    <cellStyle name="Style 152" xfId="36730"/>
    <cellStyle name="Style 152 2" xfId="36731"/>
    <cellStyle name="Style 152 2 2" xfId="36732"/>
    <cellStyle name="Style 152 3" xfId="36733"/>
    <cellStyle name="Style 152 3 2" xfId="36734"/>
    <cellStyle name="Style 152 4" xfId="36735"/>
    <cellStyle name="Style 153" xfId="36736"/>
    <cellStyle name="Style 153 2" xfId="36737"/>
    <cellStyle name="Style 153 2 2" xfId="36738"/>
    <cellStyle name="Style 153 3" xfId="36739"/>
    <cellStyle name="Style 154" xfId="36740"/>
    <cellStyle name="Style 154 2" xfId="36741"/>
    <cellStyle name="Style 154 2 2" xfId="36742"/>
    <cellStyle name="Style 154 3" xfId="36743"/>
    <cellStyle name="Style 159" xfId="36744"/>
    <cellStyle name="Style 159 2" xfId="36745"/>
    <cellStyle name="Style 159 2 2" xfId="36746"/>
    <cellStyle name="Style 159 3" xfId="36747"/>
    <cellStyle name="Style 159 3 2" xfId="36748"/>
    <cellStyle name="Style 159 4" xfId="36749"/>
    <cellStyle name="Style 160" xfId="36750"/>
    <cellStyle name="Style 160 2" xfId="36751"/>
    <cellStyle name="Style 160 2 2" xfId="36752"/>
    <cellStyle name="Style 160 3" xfId="36753"/>
    <cellStyle name="Style 161" xfId="36754"/>
    <cellStyle name="Style 161 2" xfId="36755"/>
    <cellStyle name="Style 161 2 2" xfId="36756"/>
    <cellStyle name="Style 161 3" xfId="36757"/>
    <cellStyle name="Style 162" xfId="36758"/>
    <cellStyle name="Style 162 2" xfId="36759"/>
    <cellStyle name="Style 162 2 2" xfId="36760"/>
    <cellStyle name="Style 162 3" xfId="36761"/>
    <cellStyle name="Style 163" xfId="36762"/>
    <cellStyle name="Style 163 2" xfId="36763"/>
    <cellStyle name="Style 163 2 2" xfId="36764"/>
    <cellStyle name="Style 163 3" xfId="36765"/>
    <cellStyle name="Style 163 3 2" xfId="36766"/>
    <cellStyle name="Style 163 4" xfId="36767"/>
    <cellStyle name="Style 164" xfId="36768"/>
    <cellStyle name="Style 164 2" xfId="36769"/>
    <cellStyle name="Style 164 2 2" xfId="36770"/>
    <cellStyle name="Style 164 3" xfId="36771"/>
    <cellStyle name="Style 165" xfId="36772"/>
    <cellStyle name="Style 165 2" xfId="36773"/>
    <cellStyle name="Style 165 2 2" xfId="36774"/>
    <cellStyle name="Style 165 3" xfId="36775"/>
    <cellStyle name="Style 21" xfId="36776"/>
    <cellStyle name="Style 21 10" xfId="36777"/>
    <cellStyle name="Style 21 10 2" xfId="36778"/>
    <cellStyle name="Style 21 10 2 2" xfId="36779"/>
    <cellStyle name="Style 21 10 2 3" xfId="36780"/>
    <cellStyle name="Style 21 10 3" xfId="36781"/>
    <cellStyle name="Style 21 10 4" xfId="36782"/>
    <cellStyle name="Style 21 11" xfId="36783"/>
    <cellStyle name="Style 21 11 2" xfId="36784"/>
    <cellStyle name="Style 21 11 3" xfId="36785"/>
    <cellStyle name="Style 21 12" xfId="36786"/>
    <cellStyle name="Style 21 12 2" xfId="36787"/>
    <cellStyle name="Style 21 12 3" xfId="36788"/>
    <cellStyle name="Style 21 13" xfId="36789"/>
    <cellStyle name="Style 21 13 2" xfId="36790"/>
    <cellStyle name="Style 21 13 3" xfId="36791"/>
    <cellStyle name="Style 21 14" xfId="36792"/>
    <cellStyle name="Style 21 2" xfId="36793"/>
    <cellStyle name="Style 21 2 10" xfId="36794"/>
    <cellStyle name="Style 21 2 10 2" xfId="36795"/>
    <cellStyle name="Style 21 2 10 3" xfId="36796"/>
    <cellStyle name="Style 21 2 11" xfId="36797"/>
    <cellStyle name="Style 21 2 11 2" xfId="36798"/>
    <cellStyle name="Style 21 2 11 3" xfId="36799"/>
    <cellStyle name="Style 21 2 12" xfId="36800"/>
    <cellStyle name="Style 21 2 12 2" xfId="36801"/>
    <cellStyle name="Style 21 2 12 3" xfId="36802"/>
    <cellStyle name="Style 21 2 13" xfId="36803"/>
    <cellStyle name="Style 21 2 2" xfId="36804"/>
    <cellStyle name="Style 21 2 2 2" xfId="36805"/>
    <cellStyle name="Style 21 2 2 2 2" xfId="36806"/>
    <cellStyle name="Style 21 2 2 2 2 2" xfId="36807"/>
    <cellStyle name="Style 21 2 2 2 2 3" xfId="36808"/>
    <cellStyle name="Style 21 2 2 2 3" xfId="36809"/>
    <cellStyle name="Style 21 2 2 2 4" xfId="36810"/>
    <cellStyle name="Style 21 2 2 3" xfId="36811"/>
    <cellStyle name="Style 21 2 2 3 2" xfId="36812"/>
    <cellStyle name="Style 21 2 2 3 2 2" xfId="36813"/>
    <cellStyle name="Style 21 2 2 3 2 3" xfId="36814"/>
    <cellStyle name="Style 21 2 2 3 3" xfId="36815"/>
    <cellStyle name="Style 21 2 2 3 4" xfId="36816"/>
    <cellStyle name="Style 21 2 2 4" xfId="36817"/>
    <cellStyle name="Style 21 2 2 4 2" xfId="36818"/>
    <cellStyle name="Style 21 2 2 4 3" xfId="36819"/>
    <cellStyle name="Style 21 2 2 5" xfId="36820"/>
    <cellStyle name="Style 21 2 2 5 2" xfId="36821"/>
    <cellStyle name="Style 21 2 2 5 3" xfId="36822"/>
    <cellStyle name="Style 21 2 2 6" xfId="36823"/>
    <cellStyle name="Style 21 2 2 6 2" xfId="36824"/>
    <cellStyle name="Style 21 2 2 6 3" xfId="36825"/>
    <cellStyle name="Style 21 2 2 7" xfId="36826"/>
    <cellStyle name="Style 21 2 3" xfId="36827"/>
    <cellStyle name="Style 21 2 3 2" xfId="36828"/>
    <cellStyle name="Style 21 2 3 2 2" xfId="36829"/>
    <cellStyle name="Style 21 2 3 2 2 2" xfId="36830"/>
    <cellStyle name="Style 21 2 3 2 2 3" xfId="36831"/>
    <cellStyle name="Style 21 2 3 2 3" xfId="36832"/>
    <cellStyle name="Style 21 2 3 2 4" xfId="36833"/>
    <cellStyle name="Style 21 2 3 3" xfId="36834"/>
    <cellStyle name="Style 21 2 3 3 2" xfId="36835"/>
    <cellStyle name="Style 21 2 3 3 2 2" xfId="36836"/>
    <cellStyle name="Style 21 2 3 3 2 3" xfId="36837"/>
    <cellStyle name="Style 21 2 3 3 3" xfId="36838"/>
    <cellStyle name="Style 21 2 3 3 4" xfId="36839"/>
    <cellStyle name="Style 21 2 3 4" xfId="36840"/>
    <cellStyle name="Style 21 2 3 4 2" xfId="36841"/>
    <cellStyle name="Style 21 2 3 4 3" xfId="36842"/>
    <cellStyle name="Style 21 2 3 5" xfId="36843"/>
    <cellStyle name="Style 21 2 3 5 2" xfId="36844"/>
    <cellStyle name="Style 21 2 3 5 3" xfId="36845"/>
    <cellStyle name="Style 21 2 3 6" xfId="36846"/>
    <cellStyle name="Style 21 2 4" xfId="36847"/>
    <cellStyle name="Style 21 2 4 2" xfId="36848"/>
    <cellStyle name="Style 21 2 4 2 2" xfId="36849"/>
    <cellStyle name="Style 21 2 4 2 2 2" xfId="36850"/>
    <cellStyle name="Style 21 2 4 2 2 3" xfId="36851"/>
    <cellStyle name="Style 21 2 4 2 3" xfId="36852"/>
    <cellStyle name="Style 21 2 4 2 4" xfId="36853"/>
    <cellStyle name="Style 21 2 4 3" xfId="36854"/>
    <cellStyle name="Style 21 2 4 3 2" xfId="36855"/>
    <cellStyle name="Style 21 2 4 3 2 2" xfId="36856"/>
    <cellStyle name="Style 21 2 4 3 2 3" xfId="36857"/>
    <cellStyle name="Style 21 2 4 3 3" xfId="36858"/>
    <cellStyle name="Style 21 2 4 3 4" xfId="36859"/>
    <cellStyle name="Style 21 2 4 4" xfId="36860"/>
    <cellStyle name="Style 21 2 4 4 2" xfId="36861"/>
    <cellStyle name="Style 21 2 4 4 3" xfId="36862"/>
    <cellStyle name="Style 21 2 4 5" xfId="36863"/>
    <cellStyle name="Style 21 2 4 6" xfId="36864"/>
    <cellStyle name="Style 21 2 5" xfId="36865"/>
    <cellStyle name="Style 21 2 5 2" xfId="36866"/>
    <cellStyle name="Style 21 2 5 2 2" xfId="36867"/>
    <cellStyle name="Style 21 2 5 2 2 2" xfId="36868"/>
    <cellStyle name="Style 21 2 5 2 2 3" xfId="36869"/>
    <cellStyle name="Style 21 2 5 2 3" xfId="36870"/>
    <cellStyle name="Style 21 2 5 2 4" xfId="36871"/>
    <cellStyle name="Style 21 2 5 3" xfId="36872"/>
    <cellStyle name="Style 21 2 5 3 2" xfId="36873"/>
    <cellStyle name="Style 21 2 5 3 2 2" xfId="36874"/>
    <cellStyle name="Style 21 2 5 3 2 3" xfId="36875"/>
    <cellStyle name="Style 21 2 5 3 3" xfId="36876"/>
    <cellStyle name="Style 21 2 5 3 4" xfId="36877"/>
    <cellStyle name="Style 21 2 5 4" xfId="36878"/>
    <cellStyle name="Style 21 2 5 4 2" xfId="36879"/>
    <cellStyle name="Style 21 2 5 4 2 2" xfId="36880"/>
    <cellStyle name="Style 21 2 5 4 2 3" xfId="36881"/>
    <cellStyle name="Style 21 2 5 4 3" xfId="36882"/>
    <cellStyle name="Style 21 2 5 4 4" xfId="36883"/>
    <cellStyle name="Style 21 2 5 5" xfId="36884"/>
    <cellStyle name="Style 21 2 5 5 2" xfId="36885"/>
    <cellStyle name="Style 21 2 5 5 3" xfId="36886"/>
    <cellStyle name="Style 21 2 5 6" xfId="36887"/>
    <cellStyle name="Style 21 2 5 7" xfId="36888"/>
    <cellStyle name="Style 21 2 6" xfId="36889"/>
    <cellStyle name="Style 21 2 6 2" xfId="36890"/>
    <cellStyle name="Style 21 2 6 2 2" xfId="36891"/>
    <cellStyle name="Style 21 2 6 2 2 2" xfId="36892"/>
    <cellStyle name="Style 21 2 6 2 2 3" xfId="36893"/>
    <cellStyle name="Style 21 2 6 2 3" xfId="36894"/>
    <cellStyle name="Style 21 2 6 2 4" xfId="36895"/>
    <cellStyle name="Style 21 2 6 3" xfId="36896"/>
    <cellStyle name="Style 21 2 6 3 2" xfId="36897"/>
    <cellStyle name="Style 21 2 6 3 2 2" xfId="36898"/>
    <cellStyle name="Style 21 2 6 3 2 3" xfId="36899"/>
    <cellStyle name="Style 21 2 6 3 3" xfId="36900"/>
    <cellStyle name="Style 21 2 6 3 4" xfId="36901"/>
    <cellStyle name="Style 21 2 6 4" xfId="36902"/>
    <cellStyle name="Style 21 2 6 4 2" xfId="36903"/>
    <cellStyle name="Style 21 2 6 4 3" xfId="36904"/>
    <cellStyle name="Style 21 2 6 5" xfId="36905"/>
    <cellStyle name="Style 21 2 6 6" xfId="36906"/>
    <cellStyle name="Style 21 2 7" xfId="36907"/>
    <cellStyle name="Style 21 2 7 2" xfId="36908"/>
    <cellStyle name="Style 21 2 7 2 2" xfId="36909"/>
    <cellStyle name="Style 21 2 7 2 3" xfId="36910"/>
    <cellStyle name="Style 21 2 7 3" xfId="36911"/>
    <cellStyle name="Style 21 2 7 4" xfId="36912"/>
    <cellStyle name="Style 21 2 8" xfId="36913"/>
    <cellStyle name="Style 21 2 8 2" xfId="36914"/>
    <cellStyle name="Style 21 2 8 2 2" xfId="36915"/>
    <cellStyle name="Style 21 2 8 2 3" xfId="36916"/>
    <cellStyle name="Style 21 2 8 3" xfId="36917"/>
    <cellStyle name="Style 21 2 8 4" xfId="36918"/>
    <cellStyle name="Style 21 2 9" xfId="36919"/>
    <cellStyle name="Style 21 2 9 2" xfId="36920"/>
    <cellStyle name="Style 21 2 9 2 2" xfId="36921"/>
    <cellStyle name="Style 21 2 9 2 3" xfId="36922"/>
    <cellStyle name="Style 21 2 9 3" xfId="36923"/>
    <cellStyle name="Style 21 2 9 4" xfId="36924"/>
    <cellStyle name="Style 21 3" xfId="36925"/>
    <cellStyle name="Style 21 3 2" xfId="36926"/>
    <cellStyle name="Style 21 3 2 2" xfId="36927"/>
    <cellStyle name="Style 21 3 2 2 2" xfId="36928"/>
    <cellStyle name="Style 21 3 2 2 3" xfId="36929"/>
    <cellStyle name="Style 21 3 2 3" xfId="36930"/>
    <cellStyle name="Style 21 3 2 3 2" xfId="36931"/>
    <cellStyle name="Style 21 3 2 3 3" xfId="36932"/>
    <cellStyle name="Style 21 3 2 4" xfId="36933"/>
    <cellStyle name="Style 21 3 3" xfId="36934"/>
    <cellStyle name="Style 21 3 3 2" xfId="36935"/>
    <cellStyle name="Style 21 3 3 2 2" xfId="36936"/>
    <cellStyle name="Style 21 3 3 2 3" xfId="36937"/>
    <cellStyle name="Style 21 3 3 3" xfId="36938"/>
    <cellStyle name="Style 21 3 3 4" xfId="36939"/>
    <cellStyle name="Style 21 3 3 5" xfId="36940"/>
    <cellStyle name="Style 21 3 4" xfId="36941"/>
    <cellStyle name="Style 21 3 4 2" xfId="36942"/>
    <cellStyle name="Style 21 3 4 3" xfId="36943"/>
    <cellStyle name="Style 21 3 5" xfId="36944"/>
    <cellStyle name="Style 21 3 5 2" xfId="36945"/>
    <cellStyle name="Style 21 3 5 3" xfId="36946"/>
    <cellStyle name="Style 21 3 6" xfId="36947"/>
    <cellStyle name="Style 21 3 6 2" xfId="36948"/>
    <cellStyle name="Style 21 3 6 3" xfId="36949"/>
    <cellStyle name="Style 21 3 7" xfId="36950"/>
    <cellStyle name="Style 21 4" xfId="36951"/>
    <cellStyle name="Style 21 4 2" xfId="36952"/>
    <cellStyle name="Style 21 4 2 2" xfId="36953"/>
    <cellStyle name="Style 21 4 2 2 2" xfId="36954"/>
    <cellStyle name="Style 21 4 2 2 3" xfId="36955"/>
    <cellStyle name="Style 21 4 2 3" xfId="36956"/>
    <cellStyle name="Style 21 4 2 4" xfId="36957"/>
    <cellStyle name="Style 21 4 3" xfId="36958"/>
    <cellStyle name="Style 21 4 3 2" xfId="36959"/>
    <cellStyle name="Style 21 4 3 2 2" xfId="36960"/>
    <cellStyle name="Style 21 4 3 2 3" xfId="36961"/>
    <cellStyle name="Style 21 4 3 3" xfId="36962"/>
    <cellStyle name="Style 21 4 3 4" xfId="36963"/>
    <cellStyle name="Style 21 4 4" xfId="36964"/>
    <cellStyle name="Style 21 4 4 2" xfId="36965"/>
    <cellStyle name="Style 21 4 4 3" xfId="36966"/>
    <cellStyle name="Style 21 4 5" xfId="36967"/>
    <cellStyle name="Style 21 4 5 2" xfId="36968"/>
    <cellStyle name="Style 21 4 5 3" xfId="36969"/>
    <cellStyle name="Style 21 4 6" xfId="36970"/>
    <cellStyle name="Style 21 5" xfId="36971"/>
    <cellStyle name="Style 21 5 2" xfId="36972"/>
    <cellStyle name="Style 21 5 2 2" xfId="36973"/>
    <cellStyle name="Style 21 5 2 2 2" xfId="36974"/>
    <cellStyle name="Style 21 5 2 2 3" xfId="36975"/>
    <cellStyle name="Style 21 5 2 3" xfId="36976"/>
    <cellStyle name="Style 21 5 2 4" xfId="36977"/>
    <cellStyle name="Style 21 5 3" xfId="36978"/>
    <cellStyle name="Style 21 5 3 2" xfId="36979"/>
    <cellStyle name="Style 21 5 3 2 2" xfId="36980"/>
    <cellStyle name="Style 21 5 3 2 3" xfId="36981"/>
    <cellStyle name="Style 21 5 3 3" xfId="36982"/>
    <cellStyle name="Style 21 5 3 4" xfId="36983"/>
    <cellStyle name="Style 21 5 4" xfId="36984"/>
    <cellStyle name="Style 21 5 4 2" xfId="36985"/>
    <cellStyle name="Style 21 5 4 3" xfId="36986"/>
    <cellStyle name="Style 21 5 5" xfId="36987"/>
    <cellStyle name="Style 21 5 5 2" xfId="36988"/>
    <cellStyle name="Style 21 5 5 3" xfId="36989"/>
    <cellStyle name="Style 21 5 6" xfId="36990"/>
    <cellStyle name="Style 21 6" xfId="36991"/>
    <cellStyle name="Style 21 6 2" xfId="36992"/>
    <cellStyle name="Style 21 6 2 2" xfId="36993"/>
    <cellStyle name="Style 21 6 2 2 2" xfId="36994"/>
    <cellStyle name="Style 21 6 2 2 3" xfId="36995"/>
    <cellStyle name="Style 21 6 2 3" xfId="36996"/>
    <cellStyle name="Style 21 6 2 4" xfId="36997"/>
    <cellStyle name="Style 21 6 3" xfId="36998"/>
    <cellStyle name="Style 21 6 3 2" xfId="36999"/>
    <cellStyle name="Style 21 6 3 2 2" xfId="37000"/>
    <cellStyle name="Style 21 6 3 2 3" xfId="37001"/>
    <cellStyle name="Style 21 6 3 3" xfId="37002"/>
    <cellStyle name="Style 21 6 3 4" xfId="37003"/>
    <cellStyle name="Style 21 6 4" xfId="37004"/>
    <cellStyle name="Style 21 6 4 2" xfId="37005"/>
    <cellStyle name="Style 21 6 4 2 2" xfId="37006"/>
    <cellStyle name="Style 21 6 4 2 3" xfId="37007"/>
    <cellStyle name="Style 21 6 4 3" xfId="37008"/>
    <cellStyle name="Style 21 6 4 4" xfId="37009"/>
    <cellStyle name="Style 21 6 5" xfId="37010"/>
    <cellStyle name="Style 21 6 5 2" xfId="37011"/>
    <cellStyle name="Style 21 6 5 3" xfId="37012"/>
    <cellStyle name="Style 21 6 6" xfId="37013"/>
    <cellStyle name="Style 21 6 7" xfId="37014"/>
    <cellStyle name="Style 21 7" xfId="37015"/>
    <cellStyle name="Style 21 7 2" xfId="37016"/>
    <cellStyle name="Style 21 7 2 2" xfId="37017"/>
    <cellStyle name="Style 21 7 2 2 2" xfId="37018"/>
    <cellStyle name="Style 21 7 2 2 3" xfId="37019"/>
    <cellStyle name="Style 21 7 2 3" xfId="37020"/>
    <cellStyle name="Style 21 7 2 4" xfId="37021"/>
    <cellStyle name="Style 21 7 3" xfId="37022"/>
    <cellStyle name="Style 21 7 3 2" xfId="37023"/>
    <cellStyle name="Style 21 7 3 2 2" xfId="37024"/>
    <cellStyle name="Style 21 7 3 2 3" xfId="37025"/>
    <cellStyle name="Style 21 7 3 3" xfId="37026"/>
    <cellStyle name="Style 21 7 3 4" xfId="37027"/>
    <cellStyle name="Style 21 7 4" xfId="37028"/>
    <cellStyle name="Style 21 7 4 2" xfId="37029"/>
    <cellStyle name="Style 21 7 4 3" xfId="37030"/>
    <cellStyle name="Style 21 7 5" xfId="37031"/>
    <cellStyle name="Style 21 7 6" xfId="37032"/>
    <cellStyle name="Style 21 8" xfId="37033"/>
    <cellStyle name="Style 21 8 2" xfId="37034"/>
    <cellStyle name="Style 21 8 2 2" xfId="37035"/>
    <cellStyle name="Style 21 8 2 3" xfId="37036"/>
    <cellStyle name="Style 21 8 3" xfId="37037"/>
    <cellStyle name="Style 21 8 4" xfId="37038"/>
    <cellStyle name="Style 21 9" xfId="37039"/>
    <cellStyle name="Style 21 9 2" xfId="37040"/>
    <cellStyle name="Style 21 9 2 2" xfId="37041"/>
    <cellStyle name="Style 21 9 2 3" xfId="37042"/>
    <cellStyle name="Style 21 9 3" xfId="37043"/>
    <cellStyle name="Style 21 9 4" xfId="37044"/>
    <cellStyle name="Style 22" xfId="37045"/>
    <cellStyle name="Style 22 10" xfId="37046"/>
    <cellStyle name="Style 22 10 2" xfId="37047"/>
    <cellStyle name="Style 22 10 3" xfId="37048"/>
    <cellStyle name="Style 22 11" xfId="37049"/>
    <cellStyle name="Style 22 11 2" xfId="37050"/>
    <cellStyle name="Style 22 11 3" xfId="37051"/>
    <cellStyle name="Style 22 12" xfId="37052"/>
    <cellStyle name="Style 22 12 2" xfId="37053"/>
    <cellStyle name="Style 22 12 3" xfId="37054"/>
    <cellStyle name="Style 22 13" xfId="37055"/>
    <cellStyle name="Style 22 2" xfId="37056"/>
    <cellStyle name="Style 22 2 2" xfId="37057"/>
    <cellStyle name="Style 22 2 2 2" xfId="37058"/>
    <cellStyle name="Style 22 2 2 2 2" xfId="37059"/>
    <cellStyle name="Style 22 2 2 2 3" xfId="37060"/>
    <cellStyle name="Style 22 2 2 3" xfId="37061"/>
    <cellStyle name="Style 22 2 2 4" xfId="37062"/>
    <cellStyle name="Style 22 2 3" xfId="37063"/>
    <cellStyle name="Style 22 2 3 2" xfId="37064"/>
    <cellStyle name="Style 22 2 3 2 2" xfId="37065"/>
    <cellStyle name="Style 22 2 3 2 3" xfId="37066"/>
    <cellStyle name="Style 22 2 3 3" xfId="37067"/>
    <cellStyle name="Style 22 2 3 4" xfId="37068"/>
    <cellStyle name="Style 22 2 4" xfId="37069"/>
    <cellStyle name="Style 22 2 4 2" xfId="37070"/>
    <cellStyle name="Style 22 2 4 3" xfId="37071"/>
    <cellStyle name="Style 22 2 5" xfId="37072"/>
    <cellStyle name="Style 22 2 5 2" xfId="37073"/>
    <cellStyle name="Style 22 2 5 3" xfId="37074"/>
    <cellStyle name="Style 22 2 6" xfId="37075"/>
    <cellStyle name="Style 22 2 6 2" xfId="37076"/>
    <cellStyle name="Style 22 2 6 3" xfId="37077"/>
    <cellStyle name="Style 22 2 7" xfId="37078"/>
    <cellStyle name="Style 22 3" xfId="37079"/>
    <cellStyle name="Style 22 3 2" xfId="37080"/>
    <cellStyle name="Style 22 3 2 2" xfId="37081"/>
    <cellStyle name="Style 22 3 2 2 2" xfId="37082"/>
    <cellStyle name="Style 22 3 2 2 3" xfId="37083"/>
    <cellStyle name="Style 22 3 2 3" xfId="37084"/>
    <cellStyle name="Style 22 3 2 4" xfId="37085"/>
    <cellStyle name="Style 22 3 3" xfId="37086"/>
    <cellStyle name="Style 22 3 3 2" xfId="37087"/>
    <cellStyle name="Style 22 3 3 2 2" xfId="37088"/>
    <cellStyle name="Style 22 3 3 2 3" xfId="37089"/>
    <cellStyle name="Style 22 3 3 3" xfId="37090"/>
    <cellStyle name="Style 22 3 3 4" xfId="37091"/>
    <cellStyle name="Style 22 3 4" xfId="37092"/>
    <cellStyle name="Style 22 3 4 2" xfId="37093"/>
    <cellStyle name="Style 22 3 4 3" xfId="37094"/>
    <cellStyle name="Style 22 3 5" xfId="37095"/>
    <cellStyle name="Style 22 3 5 2" xfId="37096"/>
    <cellStyle name="Style 22 3 5 3" xfId="37097"/>
    <cellStyle name="Style 22 3 6" xfId="37098"/>
    <cellStyle name="Style 22 4" xfId="37099"/>
    <cellStyle name="Style 22 4 2" xfId="37100"/>
    <cellStyle name="Style 22 4 2 2" xfId="37101"/>
    <cellStyle name="Style 22 4 2 2 2" xfId="37102"/>
    <cellStyle name="Style 22 4 2 2 3" xfId="37103"/>
    <cellStyle name="Style 22 4 2 3" xfId="37104"/>
    <cellStyle name="Style 22 4 2 4" xfId="37105"/>
    <cellStyle name="Style 22 4 3" xfId="37106"/>
    <cellStyle name="Style 22 4 3 2" xfId="37107"/>
    <cellStyle name="Style 22 4 3 2 2" xfId="37108"/>
    <cellStyle name="Style 22 4 3 2 3" xfId="37109"/>
    <cellStyle name="Style 22 4 3 3" xfId="37110"/>
    <cellStyle name="Style 22 4 3 4" xfId="37111"/>
    <cellStyle name="Style 22 4 4" xfId="37112"/>
    <cellStyle name="Style 22 4 4 2" xfId="37113"/>
    <cellStyle name="Style 22 4 4 3" xfId="37114"/>
    <cellStyle name="Style 22 4 5" xfId="37115"/>
    <cellStyle name="Style 22 4 6" xfId="37116"/>
    <cellStyle name="Style 22 5" xfId="37117"/>
    <cellStyle name="Style 22 5 2" xfId="37118"/>
    <cellStyle name="Style 22 5 2 2" xfId="37119"/>
    <cellStyle name="Style 22 5 2 2 2" xfId="37120"/>
    <cellStyle name="Style 22 5 2 2 3" xfId="37121"/>
    <cellStyle name="Style 22 5 2 3" xfId="37122"/>
    <cellStyle name="Style 22 5 2 4" xfId="37123"/>
    <cellStyle name="Style 22 5 3" xfId="37124"/>
    <cellStyle name="Style 22 5 3 2" xfId="37125"/>
    <cellStyle name="Style 22 5 3 2 2" xfId="37126"/>
    <cellStyle name="Style 22 5 3 2 3" xfId="37127"/>
    <cellStyle name="Style 22 5 3 3" xfId="37128"/>
    <cellStyle name="Style 22 5 3 4" xfId="37129"/>
    <cellStyle name="Style 22 5 4" xfId="37130"/>
    <cellStyle name="Style 22 5 4 2" xfId="37131"/>
    <cellStyle name="Style 22 5 4 2 2" xfId="37132"/>
    <cellStyle name="Style 22 5 4 2 3" xfId="37133"/>
    <cellStyle name="Style 22 5 4 3" xfId="37134"/>
    <cellStyle name="Style 22 5 4 4" xfId="37135"/>
    <cellStyle name="Style 22 5 5" xfId="37136"/>
    <cellStyle name="Style 22 5 5 2" xfId="37137"/>
    <cellStyle name="Style 22 5 5 3" xfId="37138"/>
    <cellStyle name="Style 22 5 6" xfId="37139"/>
    <cellStyle name="Style 22 5 7" xfId="37140"/>
    <cellStyle name="Style 22 6" xfId="37141"/>
    <cellStyle name="Style 22 6 2" xfId="37142"/>
    <cellStyle name="Style 22 6 2 2" xfId="37143"/>
    <cellStyle name="Style 22 6 2 2 2" xfId="37144"/>
    <cellStyle name="Style 22 6 2 2 3" xfId="37145"/>
    <cellStyle name="Style 22 6 2 3" xfId="37146"/>
    <cellStyle name="Style 22 6 2 4" xfId="37147"/>
    <cellStyle name="Style 22 6 3" xfId="37148"/>
    <cellStyle name="Style 22 6 3 2" xfId="37149"/>
    <cellStyle name="Style 22 6 3 2 2" xfId="37150"/>
    <cellStyle name="Style 22 6 3 2 3" xfId="37151"/>
    <cellStyle name="Style 22 6 3 3" xfId="37152"/>
    <cellStyle name="Style 22 6 3 4" xfId="37153"/>
    <cellStyle name="Style 22 6 4" xfId="37154"/>
    <cellStyle name="Style 22 6 4 2" xfId="37155"/>
    <cellStyle name="Style 22 6 4 3" xfId="37156"/>
    <cellStyle name="Style 22 6 5" xfId="37157"/>
    <cellStyle name="Style 22 6 6" xfId="37158"/>
    <cellStyle name="Style 22 7" xfId="37159"/>
    <cellStyle name="Style 22 7 2" xfId="37160"/>
    <cellStyle name="Style 22 7 2 2" xfId="37161"/>
    <cellStyle name="Style 22 7 2 3" xfId="37162"/>
    <cellStyle name="Style 22 7 3" xfId="37163"/>
    <cellStyle name="Style 22 7 4" xfId="37164"/>
    <cellStyle name="Style 22 8" xfId="37165"/>
    <cellStyle name="Style 22 8 2" xfId="37166"/>
    <cellStyle name="Style 22 8 2 2" xfId="37167"/>
    <cellStyle name="Style 22 8 2 3" xfId="37168"/>
    <cellStyle name="Style 22 8 3" xfId="37169"/>
    <cellStyle name="Style 22 8 4" xfId="37170"/>
    <cellStyle name="Style 22 9" xfId="37171"/>
    <cellStyle name="Style 22 9 2" xfId="37172"/>
    <cellStyle name="Style 22 9 2 2" xfId="37173"/>
    <cellStyle name="Style 22 9 2 3" xfId="37174"/>
    <cellStyle name="Style 22 9 3" xfId="37175"/>
    <cellStyle name="Style 22 9 4" xfId="37176"/>
    <cellStyle name="Style 23" xfId="37177"/>
    <cellStyle name="Style 23 10" xfId="37178"/>
    <cellStyle name="Style 23 10 2" xfId="37179"/>
    <cellStyle name="Style 23 10 3" xfId="37180"/>
    <cellStyle name="Style 23 11" xfId="37181"/>
    <cellStyle name="Style 23 11 2" xfId="37182"/>
    <cellStyle name="Style 23 11 3" xfId="37183"/>
    <cellStyle name="Style 23 12" xfId="37184"/>
    <cellStyle name="Style 23 12 2" xfId="37185"/>
    <cellStyle name="Style 23 12 3" xfId="37186"/>
    <cellStyle name="Style 23 13" xfId="37187"/>
    <cellStyle name="Style 23 2" xfId="37188"/>
    <cellStyle name="Style 23 2 2" xfId="37189"/>
    <cellStyle name="Style 23 2 2 2" xfId="37190"/>
    <cellStyle name="Style 23 2 2 2 2" xfId="37191"/>
    <cellStyle name="Style 23 2 2 2 3" xfId="37192"/>
    <cellStyle name="Style 23 2 2 3" xfId="37193"/>
    <cellStyle name="Style 23 2 2 4" xfId="37194"/>
    <cellStyle name="Style 23 2 3" xfId="37195"/>
    <cellStyle name="Style 23 2 3 2" xfId="37196"/>
    <cellStyle name="Style 23 2 3 2 2" xfId="37197"/>
    <cellStyle name="Style 23 2 3 2 3" xfId="37198"/>
    <cellStyle name="Style 23 2 3 3" xfId="37199"/>
    <cellStyle name="Style 23 2 3 4" xfId="37200"/>
    <cellStyle name="Style 23 2 4" xfId="37201"/>
    <cellStyle name="Style 23 2 4 2" xfId="37202"/>
    <cellStyle name="Style 23 2 4 3" xfId="37203"/>
    <cellStyle name="Style 23 2 5" xfId="37204"/>
    <cellStyle name="Style 23 2 5 2" xfId="37205"/>
    <cellStyle name="Style 23 2 5 3" xfId="37206"/>
    <cellStyle name="Style 23 2 6" xfId="37207"/>
    <cellStyle name="Style 23 2 6 2" xfId="37208"/>
    <cellStyle name="Style 23 2 6 3" xfId="37209"/>
    <cellStyle name="Style 23 2 7" xfId="37210"/>
    <cellStyle name="Style 23 3" xfId="37211"/>
    <cellStyle name="Style 23 3 2" xfId="37212"/>
    <cellStyle name="Style 23 3 2 2" xfId="37213"/>
    <cellStyle name="Style 23 3 2 2 2" xfId="37214"/>
    <cellStyle name="Style 23 3 2 2 3" xfId="37215"/>
    <cellStyle name="Style 23 3 2 3" xfId="37216"/>
    <cellStyle name="Style 23 3 2 4" xfId="37217"/>
    <cellStyle name="Style 23 3 3" xfId="37218"/>
    <cellStyle name="Style 23 3 3 2" xfId="37219"/>
    <cellStyle name="Style 23 3 3 2 2" xfId="37220"/>
    <cellStyle name="Style 23 3 3 2 3" xfId="37221"/>
    <cellStyle name="Style 23 3 3 3" xfId="37222"/>
    <cellStyle name="Style 23 3 3 4" xfId="37223"/>
    <cellStyle name="Style 23 3 4" xfId="37224"/>
    <cellStyle name="Style 23 3 4 2" xfId="37225"/>
    <cellStyle name="Style 23 3 4 3" xfId="37226"/>
    <cellStyle name="Style 23 3 5" xfId="37227"/>
    <cellStyle name="Style 23 3 5 2" xfId="37228"/>
    <cellStyle name="Style 23 3 5 3" xfId="37229"/>
    <cellStyle name="Style 23 3 6" xfId="37230"/>
    <cellStyle name="Style 23 4" xfId="37231"/>
    <cellStyle name="Style 23 4 2" xfId="37232"/>
    <cellStyle name="Style 23 4 2 2" xfId="37233"/>
    <cellStyle name="Style 23 4 2 2 2" xfId="37234"/>
    <cellStyle name="Style 23 4 2 2 3" xfId="37235"/>
    <cellStyle name="Style 23 4 2 3" xfId="37236"/>
    <cellStyle name="Style 23 4 2 4" xfId="37237"/>
    <cellStyle name="Style 23 4 3" xfId="37238"/>
    <cellStyle name="Style 23 4 3 2" xfId="37239"/>
    <cellStyle name="Style 23 4 3 2 2" xfId="37240"/>
    <cellStyle name="Style 23 4 3 2 3" xfId="37241"/>
    <cellStyle name="Style 23 4 3 3" xfId="37242"/>
    <cellStyle name="Style 23 4 3 4" xfId="37243"/>
    <cellStyle name="Style 23 4 4" xfId="37244"/>
    <cellStyle name="Style 23 4 4 2" xfId="37245"/>
    <cellStyle name="Style 23 4 4 3" xfId="37246"/>
    <cellStyle name="Style 23 4 5" xfId="37247"/>
    <cellStyle name="Style 23 4 6" xfId="37248"/>
    <cellStyle name="Style 23 5" xfId="37249"/>
    <cellStyle name="Style 23 5 2" xfId="37250"/>
    <cellStyle name="Style 23 5 2 2" xfId="37251"/>
    <cellStyle name="Style 23 5 2 2 2" xfId="37252"/>
    <cellStyle name="Style 23 5 2 2 3" xfId="37253"/>
    <cellStyle name="Style 23 5 2 3" xfId="37254"/>
    <cellStyle name="Style 23 5 2 4" xfId="37255"/>
    <cellStyle name="Style 23 5 3" xfId="37256"/>
    <cellStyle name="Style 23 5 3 2" xfId="37257"/>
    <cellStyle name="Style 23 5 3 2 2" xfId="37258"/>
    <cellStyle name="Style 23 5 3 2 3" xfId="37259"/>
    <cellStyle name="Style 23 5 3 3" xfId="37260"/>
    <cellStyle name="Style 23 5 3 4" xfId="37261"/>
    <cellStyle name="Style 23 5 4" xfId="37262"/>
    <cellStyle name="Style 23 5 4 2" xfId="37263"/>
    <cellStyle name="Style 23 5 4 2 2" xfId="37264"/>
    <cellStyle name="Style 23 5 4 2 3" xfId="37265"/>
    <cellStyle name="Style 23 5 4 3" xfId="37266"/>
    <cellStyle name="Style 23 5 4 4" xfId="37267"/>
    <cellStyle name="Style 23 5 5" xfId="37268"/>
    <cellStyle name="Style 23 5 5 2" xfId="37269"/>
    <cellStyle name="Style 23 5 5 3" xfId="37270"/>
    <cellStyle name="Style 23 5 6" xfId="37271"/>
    <cellStyle name="Style 23 5 7" xfId="37272"/>
    <cellStyle name="Style 23 6" xfId="37273"/>
    <cellStyle name="Style 23 6 2" xfId="37274"/>
    <cellStyle name="Style 23 6 2 2" xfId="37275"/>
    <cellStyle name="Style 23 6 2 2 2" xfId="37276"/>
    <cellStyle name="Style 23 6 2 2 3" xfId="37277"/>
    <cellStyle name="Style 23 6 2 3" xfId="37278"/>
    <cellStyle name="Style 23 6 2 4" xfId="37279"/>
    <cellStyle name="Style 23 6 3" xfId="37280"/>
    <cellStyle name="Style 23 6 3 2" xfId="37281"/>
    <cellStyle name="Style 23 6 3 2 2" xfId="37282"/>
    <cellStyle name="Style 23 6 3 2 3" xfId="37283"/>
    <cellStyle name="Style 23 6 3 3" xfId="37284"/>
    <cellStyle name="Style 23 6 3 4" xfId="37285"/>
    <cellStyle name="Style 23 6 4" xfId="37286"/>
    <cellStyle name="Style 23 6 4 2" xfId="37287"/>
    <cellStyle name="Style 23 6 4 3" xfId="37288"/>
    <cellStyle name="Style 23 6 5" xfId="37289"/>
    <cellStyle name="Style 23 6 6" xfId="37290"/>
    <cellStyle name="Style 23 7" xfId="37291"/>
    <cellStyle name="Style 23 7 2" xfId="37292"/>
    <cellStyle name="Style 23 7 2 2" xfId="37293"/>
    <cellStyle name="Style 23 7 2 3" xfId="37294"/>
    <cellStyle name="Style 23 7 3" xfId="37295"/>
    <cellStyle name="Style 23 7 4" xfId="37296"/>
    <cellStyle name="Style 23 8" xfId="37297"/>
    <cellStyle name="Style 23 8 2" xfId="37298"/>
    <cellStyle name="Style 23 8 2 2" xfId="37299"/>
    <cellStyle name="Style 23 8 2 3" xfId="37300"/>
    <cellStyle name="Style 23 8 3" xfId="37301"/>
    <cellStyle name="Style 23 8 4" xfId="37302"/>
    <cellStyle name="Style 23 9" xfId="37303"/>
    <cellStyle name="Style 23 9 2" xfId="37304"/>
    <cellStyle name="Style 23 9 2 2" xfId="37305"/>
    <cellStyle name="Style 23 9 2 3" xfId="37306"/>
    <cellStyle name="Style 23 9 3" xfId="37307"/>
    <cellStyle name="Style 23 9 4" xfId="37308"/>
    <cellStyle name="Style 24" xfId="37309"/>
    <cellStyle name="Style 24 10" xfId="37310"/>
    <cellStyle name="Style 24 10 2" xfId="37311"/>
    <cellStyle name="Style 24 10 3" xfId="37312"/>
    <cellStyle name="Style 24 11" xfId="37313"/>
    <cellStyle name="Style 24 11 2" xfId="37314"/>
    <cellStyle name="Style 24 11 3" xfId="37315"/>
    <cellStyle name="Style 24 12" xfId="37316"/>
    <cellStyle name="Style 24 12 2" xfId="37317"/>
    <cellStyle name="Style 24 12 3" xfId="37318"/>
    <cellStyle name="Style 24 13" xfId="37319"/>
    <cellStyle name="Style 24 2" xfId="37320"/>
    <cellStyle name="Style 24 2 2" xfId="37321"/>
    <cellStyle name="Style 24 2 2 2" xfId="37322"/>
    <cellStyle name="Style 24 2 2 2 2" xfId="37323"/>
    <cellStyle name="Style 24 2 2 2 3" xfId="37324"/>
    <cellStyle name="Style 24 2 2 3" xfId="37325"/>
    <cellStyle name="Style 24 2 2 4" xfId="37326"/>
    <cellStyle name="Style 24 2 3" xfId="37327"/>
    <cellStyle name="Style 24 2 3 2" xfId="37328"/>
    <cellStyle name="Style 24 2 3 2 2" xfId="37329"/>
    <cellStyle name="Style 24 2 3 2 3" xfId="37330"/>
    <cellStyle name="Style 24 2 3 3" xfId="37331"/>
    <cellStyle name="Style 24 2 3 4" xfId="37332"/>
    <cellStyle name="Style 24 2 4" xfId="37333"/>
    <cellStyle name="Style 24 2 4 2" xfId="37334"/>
    <cellStyle name="Style 24 2 4 3" xfId="37335"/>
    <cellStyle name="Style 24 2 5" xfId="37336"/>
    <cellStyle name="Style 24 2 5 2" xfId="37337"/>
    <cellStyle name="Style 24 2 5 3" xfId="37338"/>
    <cellStyle name="Style 24 2 6" xfId="37339"/>
    <cellStyle name="Style 24 2 6 2" xfId="37340"/>
    <cellStyle name="Style 24 2 6 3" xfId="37341"/>
    <cellStyle name="Style 24 2 7" xfId="37342"/>
    <cellStyle name="Style 24 3" xfId="37343"/>
    <cellStyle name="Style 24 3 2" xfId="37344"/>
    <cellStyle name="Style 24 3 2 2" xfId="37345"/>
    <cellStyle name="Style 24 3 2 2 2" xfId="37346"/>
    <cellStyle name="Style 24 3 2 2 3" xfId="37347"/>
    <cellStyle name="Style 24 3 2 3" xfId="37348"/>
    <cellStyle name="Style 24 3 2 4" xfId="37349"/>
    <cellStyle name="Style 24 3 3" xfId="37350"/>
    <cellStyle name="Style 24 3 3 2" xfId="37351"/>
    <cellStyle name="Style 24 3 3 2 2" xfId="37352"/>
    <cellStyle name="Style 24 3 3 2 3" xfId="37353"/>
    <cellStyle name="Style 24 3 3 3" xfId="37354"/>
    <cellStyle name="Style 24 3 3 4" xfId="37355"/>
    <cellStyle name="Style 24 3 4" xfId="37356"/>
    <cellStyle name="Style 24 3 4 2" xfId="37357"/>
    <cellStyle name="Style 24 3 4 3" xfId="37358"/>
    <cellStyle name="Style 24 3 5" xfId="37359"/>
    <cellStyle name="Style 24 3 5 2" xfId="37360"/>
    <cellStyle name="Style 24 3 5 3" xfId="37361"/>
    <cellStyle name="Style 24 3 6" xfId="37362"/>
    <cellStyle name="Style 24 4" xfId="37363"/>
    <cellStyle name="Style 24 4 2" xfId="37364"/>
    <cellStyle name="Style 24 4 2 2" xfId="37365"/>
    <cellStyle name="Style 24 4 2 2 2" xfId="37366"/>
    <cellStyle name="Style 24 4 2 2 3" xfId="37367"/>
    <cellStyle name="Style 24 4 2 3" xfId="37368"/>
    <cellStyle name="Style 24 4 2 4" xfId="37369"/>
    <cellStyle name="Style 24 4 3" xfId="37370"/>
    <cellStyle name="Style 24 4 3 2" xfId="37371"/>
    <cellStyle name="Style 24 4 3 2 2" xfId="37372"/>
    <cellStyle name="Style 24 4 3 2 3" xfId="37373"/>
    <cellStyle name="Style 24 4 3 3" xfId="37374"/>
    <cellStyle name="Style 24 4 3 4" xfId="37375"/>
    <cellStyle name="Style 24 4 4" xfId="37376"/>
    <cellStyle name="Style 24 4 4 2" xfId="37377"/>
    <cellStyle name="Style 24 4 4 3" xfId="37378"/>
    <cellStyle name="Style 24 4 5" xfId="37379"/>
    <cellStyle name="Style 24 4 6" xfId="37380"/>
    <cellStyle name="Style 24 5" xfId="37381"/>
    <cellStyle name="Style 24 5 2" xfId="37382"/>
    <cellStyle name="Style 24 5 2 2" xfId="37383"/>
    <cellStyle name="Style 24 5 2 2 2" xfId="37384"/>
    <cellStyle name="Style 24 5 2 2 3" xfId="37385"/>
    <cellStyle name="Style 24 5 2 3" xfId="37386"/>
    <cellStyle name="Style 24 5 2 4" xfId="37387"/>
    <cellStyle name="Style 24 5 3" xfId="37388"/>
    <cellStyle name="Style 24 5 3 2" xfId="37389"/>
    <cellStyle name="Style 24 5 3 2 2" xfId="37390"/>
    <cellStyle name="Style 24 5 3 2 3" xfId="37391"/>
    <cellStyle name="Style 24 5 3 3" xfId="37392"/>
    <cellStyle name="Style 24 5 3 4" xfId="37393"/>
    <cellStyle name="Style 24 5 4" xfId="37394"/>
    <cellStyle name="Style 24 5 4 2" xfId="37395"/>
    <cellStyle name="Style 24 5 4 2 2" xfId="37396"/>
    <cellStyle name="Style 24 5 4 2 3" xfId="37397"/>
    <cellStyle name="Style 24 5 4 3" xfId="37398"/>
    <cellStyle name="Style 24 5 4 4" xfId="37399"/>
    <cellStyle name="Style 24 5 5" xfId="37400"/>
    <cellStyle name="Style 24 5 5 2" xfId="37401"/>
    <cellStyle name="Style 24 5 5 3" xfId="37402"/>
    <cellStyle name="Style 24 5 6" xfId="37403"/>
    <cellStyle name="Style 24 5 7" xfId="37404"/>
    <cellStyle name="Style 24 6" xfId="37405"/>
    <cellStyle name="Style 24 6 2" xfId="37406"/>
    <cellStyle name="Style 24 6 2 2" xfId="37407"/>
    <cellStyle name="Style 24 6 2 2 2" xfId="37408"/>
    <cellStyle name="Style 24 6 2 2 3" xfId="37409"/>
    <cellStyle name="Style 24 6 2 3" xfId="37410"/>
    <cellStyle name="Style 24 6 2 4" xfId="37411"/>
    <cellStyle name="Style 24 6 3" xfId="37412"/>
    <cellStyle name="Style 24 6 3 2" xfId="37413"/>
    <cellStyle name="Style 24 6 3 2 2" xfId="37414"/>
    <cellStyle name="Style 24 6 3 2 3" xfId="37415"/>
    <cellStyle name="Style 24 6 3 3" xfId="37416"/>
    <cellStyle name="Style 24 6 3 4" xfId="37417"/>
    <cellStyle name="Style 24 6 4" xfId="37418"/>
    <cellStyle name="Style 24 6 4 2" xfId="37419"/>
    <cellStyle name="Style 24 6 4 3" xfId="37420"/>
    <cellStyle name="Style 24 6 5" xfId="37421"/>
    <cellStyle name="Style 24 6 6" xfId="37422"/>
    <cellStyle name="Style 24 7" xfId="37423"/>
    <cellStyle name="Style 24 7 2" xfId="37424"/>
    <cellStyle name="Style 24 7 2 2" xfId="37425"/>
    <cellStyle name="Style 24 7 2 3" xfId="37426"/>
    <cellStyle name="Style 24 7 3" xfId="37427"/>
    <cellStyle name="Style 24 7 4" xfId="37428"/>
    <cellStyle name="Style 24 8" xfId="37429"/>
    <cellStyle name="Style 24 8 2" xfId="37430"/>
    <cellStyle name="Style 24 8 2 2" xfId="37431"/>
    <cellStyle name="Style 24 8 2 3" xfId="37432"/>
    <cellStyle name="Style 24 8 3" xfId="37433"/>
    <cellStyle name="Style 24 8 4" xfId="37434"/>
    <cellStyle name="Style 24 9" xfId="37435"/>
    <cellStyle name="Style 24 9 2" xfId="37436"/>
    <cellStyle name="Style 24 9 2 2" xfId="37437"/>
    <cellStyle name="Style 24 9 2 3" xfId="37438"/>
    <cellStyle name="Style 24 9 3" xfId="37439"/>
    <cellStyle name="Style 24 9 4" xfId="37440"/>
    <cellStyle name="Style 25" xfId="37441"/>
    <cellStyle name="Style 25 10" xfId="37442"/>
    <cellStyle name="Style 25 10 2" xfId="37443"/>
    <cellStyle name="Style 25 10 2 2" xfId="37444"/>
    <cellStyle name="Style 25 10 2 3" xfId="37445"/>
    <cellStyle name="Style 25 10 3" xfId="37446"/>
    <cellStyle name="Style 25 10 4" xfId="37447"/>
    <cellStyle name="Style 25 11" xfId="37448"/>
    <cellStyle name="Style 25 11 2" xfId="37449"/>
    <cellStyle name="Style 25 11 3" xfId="37450"/>
    <cellStyle name="Style 25 12" xfId="37451"/>
    <cellStyle name="Style 25 12 2" xfId="37452"/>
    <cellStyle name="Style 25 12 3" xfId="37453"/>
    <cellStyle name="Style 25 13" xfId="37454"/>
    <cellStyle name="Style 25 13 2" xfId="37455"/>
    <cellStyle name="Style 25 13 3" xfId="37456"/>
    <cellStyle name="Style 25 14" xfId="37457"/>
    <cellStyle name="Style 25 2" xfId="37458"/>
    <cellStyle name="Style 25 2 10" xfId="37459"/>
    <cellStyle name="Style 25 2 10 2" xfId="37460"/>
    <cellStyle name="Style 25 2 10 3" xfId="37461"/>
    <cellStyle name="Style 25 2 11" xfId="37462"/>
    <cellStyle name="Style 25 2 11 2" xfId="37463"/>
    <cellStyle name="Style 25 2 11 3" xfId="37464"/>
    <cellStyle name="Style 25 2 12" xfId="37465"/>
    <cellStyle name="Style 25 2 12 2" xfId="37466"/>
    <cellStyle name="Style 25 2 12 3" xfId="37467"/>
    <cellStyle name="Style 25 2 13" xfId="37468"/>
    <cellStyle name="Style 25 2 2" xfId="37469"/>
    <cellStyle name="Style 25 2 2 2" xfId="37470"/>
    <cellStyle name="Style 25 2 2 2 2" xfId="37471"/>
    <cellStyle name="Style 25 2 2 2 2 2" xfId="37472"/>
    <cellStyle name="Style 25 2 2 2 2 3" xfId="37473"/>
    <cellStyle name="Style 25 2 2 2 3" xfId="37474"/>
    <cellStyle name="Style 25 2 2 2 4" xfId="37475"/>
    <cellStyle name="Style 25 2 2 3" xfId="37476"/>
    <cellStyle name="Style 25 2 2 3 2" xfId="37477"/>
    <cellStyle name="Style 25 2 2 3 2 2" xfId="37478"/>
    <cellStyle name="Style 25 2 2 3 2 3" xfId="37479"/>
    <cellStyle name="Style 25 2 2 3 3" xfId="37480"/>
    <cellStyle name="Style 25 2 2 3 4" xfId="37481"/>
    <cellStyle name="Style 25 2 2 4" xfId="37482"/>
    <cellStyle name="Style 25 2 2 4 2" xfId="37483"/>
    <cellStyle name="Style 25 2 2 4 3" xfId="37484"/>
    <cellStyle name="Style 25 2 2 5" xfId="37485"/>
    <cellStyle name="Style 25 2 2 5 2" xfId="37486"/>
    <cellStyle name="Style 25 2 2 5 3" xfId="37487"/>
    <cellStyle name="Style 25 2 2 6" xfId="37488"/>
    <cellStyle name="Style 25 2 2 6 2" xfId="37489"/>
    <cellStyle name="Style 25 2 2 6 3" xfId="37490"/>
    <cellStyle name="Style 25 2 2 7" xfId="37491"/>
    <cellStyle name="Style 25 2 3" xfId="37492"/>
    <cellStyle name="Style 25 2 3 2" xfId="37493"/>
    <cellStyle name="Style 25 2 3 2 2" xfId="37494"/>
    <cellStyle name="Style 25 2 3 2 2 2" xfId="37495"/>
    <cellStyle name="Style 25 2 3 2 2 3" xfId="37496"/>
    <cellStyle name="Style 25 2 3 2 3" xfId="37497"/>
    <cellStyle name="Style 25 2 3 2 4" xfId="37498"/>
    <cellStyle name="Style 25 2 3 3" xfId="37499"/>
    <cellStyle name="Style 25 2 3 3 2" xfId="37500"/>
    <cellStyle name="Style 25 2 3 3 2 2" xfId="37501"/>
    <cellStyle name="Style 25 2 3 3 2 3" xfId="37502"/>
    <cellStyle name="Style 25 2 3 3 3" xfId="37503"/>
    <cellStyle name="Style 25 2 3 3 4" xfId="37504"/>
    <cellStyle name="Style 25 2 3 4" xfId="37505"/>
    <cellStyle name="Style 25 2 3 4 2" xfId="37506"/>
    <cellStyle name="Style 25 2 3 4 3" xfId="37507"/>
    <cellStyle name="Style 25 2 3 5" xfId="37508"/>
    <cellStyle name="Style 25 2 3 6" xfId="37509"/>
    <cellStyle name="Style 25 2 4" xfId="37510"/>
    <cellStyle name="Style 25 2 4 2" xfId="37511"/>
    <cellStyle name="Style 25 2 4 2 2" xfId="37512"/>
    <cellStyle name="Style 25 2 4 2 2 2" xfId="37513"/>
    <cellStyle name="Style 25 2 4 2 2 3" xfId="37514"/>
    <cellStyle name="Style 25 2 4 2 3" xfId="37515"/>
    <cellStyle name="Style 25 2 4 2 4" xfId="37516"/>
    <cellStyle name="Style 25 2 4 3" xfId="37517"/>
    <cellStyle name="Style 25 2 4 3 2" xfId="37518"/>
    <cellStyle name="Style 25 2 4 3 2 2" xfId="37519"/>
    <cellStyle name="Style 25 2 4 3 2 3" xfId="37520"/>
    <cellStyle name="Style 25 2 4 3 3" xfId="37521"/>
    <cellStyle name="Style 25 2 4 3 4" xfId="37522"/>
    <cellStyle name="Style 25 2 4 4" xfId="37523"/>
    <cellStyle name="Style 25 2 4 4 2" xfId="37524"/>
    <cellStyle name="Style 25 2 4 4 3" xfId="37525"/>
    <cellStyle name="Style 25 2 4 5" xfId="37526"/>
    <cellStyle name="Style 25 2 4 6" xfId="37527"/>
    <cellStyle name="Style 25 2 5" xfId="37528"/>
    <cellStyle name="Style 25 2 5 2" xfId="37529"/>
    <cellStyle name="Style 25 2 5 2 2" xfId="37530"/>
    <cellStyle name="Style 25 2 5 2 2 2" xfId="37531"/>
    <cellStyle name="Style 25 2 5 2 2 3" xfId="37532"/>
    <cellStyle name="Style 25 2 5 2 3" xfId="37533"/>
    <cellStyle name="Style 25 2 5 2 4" xfId="37534"/>
    <cellStyle name="Style 25 2 5 3" xfId="37535"/>
    <cellStyle name="Style 25 2 5 3 2" xfId="37536"/>
    <cellStyle name="Style 25 2 5 3 2 2" xfId="37537"/>
    <cellStyle name="Style 25 2 5 3 2 3" xfId="37538"/>
    <cellStyle name="Style 25 2 5 3 3" xfId="37539"/>
    <cellStyle name="Style 25 2 5 3 4" xfId="37540"/>
    <cellStyle name="Style 25 2 5 4" xfId="37541"/>
    <cellStyle name="Style 25 2 5 4 2" xfId="37542"/>
    <cellStyle name="Style 25 2 5 4 2 2" xfId="37543"/>
    <cellStyle name="Style 25 2 5 4 2 3" xfId="37544"/>
    <cellStyle name="Style 25 2 5 4 3" xfId="37545"/>
    <cellStyle name="Style 25 2 5 4 4" xfId="37546"/>
    <cellStyle name="Style 25 2 5 5" xfId="37547"/>
    <cellStyle name="Style 25 2 5 5 2" xfId="37548"/>
    <cellStyle name="Style 25 2 5 5 3" xfId="37549"/>
    <cellStyle name="Style 25 2 5 6" xfId="37550"/>
    <cellStyle name="Style 25 2 5 7" xfId="37551"/>
    <cellStyle name="Style 25 2 6" xfId="37552"/>
    <cellStyle name="Style 25 2 6 2" xfId="37553"/>
    <cellStyle name="Style 25 2 6 2 2" xfId="37554"/>
    <cellStyle name="Style 25 2 6 2 2 2" xfId="37555"/>
    <cellStyle name="Style 25 2 6 2 2 3" xfId="37556"/>
    <cellStyle name="Style 25 2 6 2 3" xfId="37557"/>
    <cellStyle name="Style 25 2 6 2 4" xfId="37558"/>
    <cellStyle name="Style 25 2 6 3" xfId="37559"/>
    <cellStyle name="Style 25 2 6 3 2" xfId="37560"/>
    <cellStyle name="Style 25 2 6 3 2 2" xfId="37561"/>
    <cellStyle name="Style 25 2 6 3 2 3" xfId="37562"/>
    <cellStyle name="Style 25 2 6 3 3" xfId="37563"/>
    <cellStyle name="Style 25 2 6 3 4" xfId="37564"/>
    <cellStyle name="Style 25 2 6 4" xfId="37565"/>
    <cellStyle name="Style 25 2 6 4 2" xfId="37566"/>
    <cellStyle name="Style 25 2 6 4 3" xfId="37567"/>
    <cellStyle name="Style 25 2 6 5" xfId="37568"/>
    <cellStyle name="Style 25 2 6 6" xfId="37569"/>
    <cellStyle name="Style 25 2 7" xfId="37570"/>
    <cellStyle name="Style 25 2 7 2" xfId="37571"/>
    <cellStyle name="Style 25 2 7 2 2" xfId="37572"/>
    <cellStyle name="Style 25 2 7 2 3" xfId="37573"/>
    <cellStyle name="Style 25 2 7 3" xfId="37574"/>
    <cellStyle name="Style 25 2 7 4" xfId="37575"/>
    <cellStyle name="Style 25 2 8" xfId="37576"/>
    <cellStyle name="Style 25 2 8 2" xfId="37577"/>
    <cellStyle name="Style 25 2 8 2 2" xfId="37578"/>
    <cellStyle name="Style 25 2 8 2 3" xfId="37579"/>
    <cellStyle name="Style 25 2 8 3" xfId="37580"/>
    <cellStyle name="Style 25 2 8 4" xfId="37581"/>
    <cellStyle name="Style 25 2 9" xfId="37582"/>
    <cellStyle name="Style 25 2 9 2" xfId="37583"/>
    <cellStyle name="Style 25 2 9 2 2" xfId="37584"/>
    <cellStyle name="Style 25 2 9 2 3" xfId="37585"/>
    <cellStyle name="Style 25 2 9 3" xfId="37586"/>
    <cellStyle name="Style 25 2 9 4" xfId="37587"/>
    <cellStyle name="Style 25 3" xfId="37588"/>
    <cellStyle name="Style 25 3 2" xfId="37589"/>
    <cellStyle name="Style 25 3 2 2" xfId="37590"/>
    <cellStyle name="Style 25 3 2 2 2" xfId="37591"/>
    <cellStyle name="Style 25 3 2 2 3" xfId="37592"/>
    <cellStyle name="Style 25 3 2 3" xfId="37593"/>
    <cellStyle name="Style 25 3 2 3 2" xfId="37594"/>
    <cellStyle name="Style 25 3 2 3 3" xfId="37595"/>
    <cellStyle name="Style 25 3 2 4" xfId="37596"/>
    <cellStyle name="Style 25 3 3" xfId="37597"/>
    <cellStyle name="Style 25 3 3 2" xfId="37598"/>
    <cellStyle name="Style 25 3 3 2 2" xfId="37599"/>
    <cellStyle name="Style 25 3 3 2 3" xfId="37600"/>
    <cellStyle name="Style 25 3 3 3" xfId="37601"/>
    <cellStyle name="Style 25 3 3 4" xfId="37602"/>
    <cellStyle name="Style 25 3 3 5" xfId="37603"/>
    <cellStyle name="Style 25 3 4" xfId="37604"/>
    <cellStyle name="Style 25 3 4 2" xfId="37605"/>
    <cellStyle name="Style 25 3 4 3" xfId="37606"/>
    <cellStyle name="Style 25 3 5" xfId="37607"/>
    <cellStyle name="Style 25 3 5 2" xfId="37608"/>
    <cellStyle name="Style 25 3 5 3" xfId="37609"/>
    <cellStyle name="Style 25 3 6" xfId="37610"/>
    <cellStyle name="Style 25 3 6 2" xfId="37611"/>
    <cellStyle name="Style 25 3 6 3" xfId="37612"/>
    <cellStyle name="Style 25 3 7" xfId="37613"/>
    <cellStyle name="Style 25 4" xfId="37614"/>
    <cellStyle name="Style 25 4 2" xfId="37615"/>
    <cellStyle name="Style 25 4 2 2" xfId="37616"/>
    <cellStyle name="Style 25 4 2 2 2" xfId="37617"/>
    <cellStyle name="Style 25 4 2 2 3" xfId="37618"/>
    <cellStyle name="Style 25 4 2 3" xfId="37619"/>
    <cellStyle name="Style 25 4 2 4" xfId="37620"/>
    <cellStyle name="Style 25 4 3" xfId="37621"/>
    <cellStyle name="Style 25 4 3 2" xfId="37622"/>
    <cellStyle name="Style 25 4 3 2 2" xfId="37623"/>
    <cellStyle name="Style 25 4 3 2 3" xfId="37624"/>
    <cellStyle name="Style 25 4 3 3" xfId="37625"/>
    <cellStyle name="Style 25 4 3 4" xfId="37626"/>
    <cellStyle name="Style 25 4 4" xfId="37627"/>
    <cellStyle name="Style 25 4 4 2" xfId="37628"/>
    <cellStyle name="Style 25 4 4 3" xfId="37629"/>
    <cellStyle name="Style 25 4 5" xfId="37630"/>
    <cellStyle name="Style 25 4 5 2" xfId="37631"/>
    <cellStyle name="Style 25 4 5 3" xfId="37632"/>
    <cellStyle name="Style 25 4 6" xfId="37633"/>
    <cellStyle name="Style 25 5" xfId="37634"/>
    <cellStyle name="Style 25 5 2" xfId="37635"/>
    <cellStyle name="Style 25 5 2 2" xfId="37636"/>
    <cellStyle name="Style 25 5 2 2 2" xfId="37637"/>
    <cellStyle name="Style 25 5 2 2 3" xfId="37638"/>
    <cellStyle name="Style 25 5 2 3" xfId="37639"/>
    <cellStyle name="Style 25 5 2 4" xfId="37640"/>
    <cellStyle name="Style 25 5 3" xfId="37641"/>
    <cellStyle name="Style 25 5 3 2" xfId="37642"/>
    <cellStyle name="Style 25 5 3 2 2" xfId="37643"/>
    <cellStyle name="Style 25 5 3 2 3" xfId="37644"/>
    <cellStyle name="Style 25 5 3 3" xfId="37645"/>
    <cellStyle name="Style 25 5 3 4" xfId="37646"/>
    <cellStyle name="Style 25 5 4" xfId="37647"/>
    <cellStyle name="Style 25 5 4 2" xfId="37648"/>
    <cellStyle name="Style 25 5 4 3" xfId="37649"/>
    <cellStyle name="Style 25 5 5" xfId="37650"/>
    <cellStyle name="Style 25 5 6" xfId="37651"/>
    <cellStyle name="Style 25 6" xfId="37652"/>
    <cellStyle name="Style 25 6 2" xfId="37653"/>
    <cellStyle name="Style 25 6 2 2" xfId="37654"/>
    <cellStyle name="Style 25 6 2 2 2" xfId="37655"/>
    <cellStyle name="Style 25 6 2 2 3" xfId="37656"/>
    <cellStyle name="Style 25 6 2 3" xfId="37657"/>
    <cellStyle name="Style 25 6 2 4" xfId="37658"/>
    <cellStyle name="Style 25 6 3" xfId="37659"/>
    <cellStyle name="Style 25 6 3 2" xfId="37660"/>
    <cellStyle name="Style 25 6 3 2 2" xfId="37661"/>
    <cellStyle name="Style 25 6 3 2 3" xfId="37662"/>
    <cellStyle name="Style 25 6 3 3" xfId="37663"/>
    <cellStyle name="Style 25 6 3 4" xfId="37664"/>
    <cellStyle name="Style 25 6 4" xfId="37665"/>
    <cellStyle name="Style 25 6 4 2" xfId="37666"/>
    <cellStyle name="Style 25 6 4 2 2" xfId="37667"/>
    <cellStyle name="Style 25 6 4 2 3" xfId="37668"/>
    <cellStyle name="Style 25 6 4 3" xfId="37669"/>
    <cellStyle name="Style 25 6 4 4" xfId="37670"/>
    <cellStyle name="Style 25 6 5" xfId="37671"/>
    <cellStyle name="Style 25 6 5 2" xfId="37672"/>
    <cellStyle name="Style 25 6 5 3" xfId="37673"/>
    <cellStyle name="Style 25 6 6" xfId="37674"/>
    <cellStyle name="Style 25 6 7" xfId="37675"/>
    <cellStyle name="Style 25 7" xfId="37676"/>
    <cellStyle name="Style 25 7 2" xfId="37677"/>
    <cellStyle name="Style 25 7 2 2" xfId="37678"/>
    <cellStyle name="Style 25 7 2 2 2" xfId="37679"/>
    <cellStyle name="Style 25 7 2 2 3" xfId="37680"/>
    <cellStyle name="Style 25 7 2 3" xfId="37681"/>
    <cellStyle name="Style 25 7 2 4" xfId="37682"/>
    <cellStyle name="Style 25 7 3" xfId="37683"/>
    <cellStyle name="Style 25 7 3 2" xfId="37684"/>
    <cellStyle name="Style 25 7 3 2 2" xfId="37685"/>
    <cellStyle name="Style 25 7 3 2 3" xfId="37686"/>
    <cellStyle name="Style 25 7 3 3" xfId="37687"/>
    <cellStyle name="Style 25 7 3 4" xfId="37688"/>
    <cellStyle name="Style 25 7 4" xfId="37689"/>
    <cellStyle name="Style 25 7 4 2" xfId="37690"/>
    <cellStyle name="Style 25 7 4 3" xfId="37691"/>
    <cellStyle name="Style 25 7 5" xfId="37692"/>
    <cellStyle name="Style 25 7 6" xfId="37693"/>
    <cellStyle name="Style 25 8" xfId="37694"/>
    <cellStyle name="Style 25 8 2" xfId="37695"/>
    <cellStyle name="Style 25 8 2 2" xfId="37696"/>
    <cellStyle name="Style 25 8 2 3" xfId="37697"/>
    <cellStyle name="Style 25 8 3" xfId="37698"/>
    <cellStyle name="Style 25 8 4" xfId="37699"/>
    <cellStyle name="Style 25 9" xfId="37700"/>
    <cellStyle name="Style 25 9 2" xfId="37701"/>
    <cellStyle name="Style 25 9 2 2" xfId="37702"/>
    <cellStyle name="Style 25 9 2 3" xfId="37703"/>
    <cellStyle name="Style 25 9 3" xfId="37704"/>
    <cellStyle name="Style 25 9 4" xfId="37705"/>
    <cellStyle name="Style 26" xfId="37706"/>
    <cellStyle name="Style 26 10" xfId="37707"/>
    <cellStyle name="Style 26 10 2" xfId="37708"/>
    <cellStyle name="Style 26 10 3" xfId="37709"/>
    <cellStyle name="Style 26 11" xfId="37710"/>
    <cellStyle name="Style 26 11 2" xfId="37711"/>
    <cellStyle name="Style 26 11 3" xfId="37712"/>
    <cellStyle name="Style 26 12" xfId="37713"/>
    <cellStyle name="Style 26 12 2" xfId="37714"/>
    <cellStyle name="Style 26 12 3" xfId="37715"/>
    <cellStyle name="Style 26 13" xfId="37716"/>
    <cellStyle name="Style 26 2" xfId="37717"/>
    <cellStyle name="Style 26 2 2" xfId="37718"/>
    <cellStyle name="Style 26 2 2 2" xfId="37719"/>
    <cellStyle name="Style 26 2 2 2 2" xfId="37720"/>
    <cellStyle name="Style 26 2 2 2 3" xfId="37721"/>
    <cellStyle name="Style 26 2 2 3" xfId="37722"/>
    <cellStyle name="Style 26 2 2 4" xfId="37723"/>
    <cellStyle name="Style 26 2 3" xfId="37724"/>
    <cellStyle name="Style 26 2 3 2" xfId="37725"/>
    <cellStyle name="Style 26 2 3 2 2" xfId="37726"/>
    <cellStyle name="Style 26 2 3 2 3" xfId="37727"/>
    <cellStyle name="Style 26 2 3 3" xfId="37728"/>
    <cellStyle name="Style 26 2 3 4" xfId="37729"/>
    <cellStyle name="Style 26 2 4" xfId="37730"/>
    <cellStyle name="Style 26 2 4 2" xfId="37731"/>
    <cellStyle name="Style 26 2 4 3" xfId="37732"/>
    <cellStyle name="Style 26 2 5" xfId="37733"/>
    <cellStyle name="Style 26 2 5 2" xfId="37734"/>
    <cellStyle name="Style 26 2 5 3" xfId="37735"/>
    <cellStyle name="Style 26 2 6" xfId="37736"/>
    <cellStyle name="Style 26 2 6 2" xfId="37737"/>
    <cellStyle name="Style 26 2 6 3" xfId="37738"/>
    <cellStyle name="Style 26 2 7" xfId="37739"/>
    <cellStyle name="Style 26 3" xfId="37740"/>
    <cellStyle name="Style 26 3 2" xfId="37741"/>
    <cellStyle name="Style 26 3 2 2" xfId="37742"/>
    <cellStyle name="Style 26 3 2 2 2" xfId="37743"/>
    <cellStyle name="Style 26 3 2 2 3" xfId="37744"/>
    <cellStyle name="Style 26 3 2 3" xfId="37745"/>
    <cellStyle name="Style 26 3 2 4" xfId="37746"/>
    <cellStyle name="Style 26 3 3" xfId="37747"/>
    <cellStyle name="Style 26 3 3 2" xfId="37748"/>
    <cellStyle name="Style 26 3 3 2 2" xfId="37749"/>
    <cellStyle name="Style 26 3 3 2 3" xfId="37750"/>
    <cellStyle name="Style 26 3 3 3" xfId="37751"/>
    <cellStyle name="Style 26 3 3 4" xfId="37752"/>
    <cellStyle name="Style 26 3 4" xfId="37753"/>
    <cellStyle name="Style 26 3 4 2" xfId="37754"/>
    <cellStyle name="Style 26 3 4 3" xfId="37755"/>
    <cellStyle name="Style 26 3 5" xfId="37756"/>
    <cellStyle name="Style 26 3 5 2" xfId="37757"/>
    <cellStyle name="Style 26 3 5 3" xfId="37758"/>
    <cellStyle name="Style 26 3 6" xfId="37759"/>
    <cellStyle name="Style 26 4" xfId="37760"/>
    <cellStyle name="Style 26 4 2" xfId="37761"/>
    <cellStyle name="Style 26 4 2 2" xfId="37762"/>
    <cellStyle name="Style 26 4 2 2 2" xfId="37763"/>
    <cellStyle name="Style 26 4 2 2 3" xfId="37764"/>
    <cellStyle name="Style 26 4 2 3" xfId="37765"/>
    <cellStyle name="Style 26 4 2 4" xfId="37766"/>
    <cellStyle name="Style 26 4 3" xfId="37767"/>
    <cellStyle name="Style 26 4 3 2" xfId="37768"/>
    <cellStyle name="Style 26 4 3 2 2" xfId="37769"/>
    <cellStyle name="Style 26 4 3 2 3" xfId="37770"/>
    <cellStyle name="Style 26 4 3 3" xfId="37771"/>
    <cellStyle name="Style 26 4 3 4" xfId="37772"/>
    <cellStyle name="Style 26 4 4" xfId="37773"/>
    <cellStyle name="Style 26 4 4 2" xfId="37774"/>
    <cellStyle name="Style 26 4 4 3" xfId="37775"/>
    <cellStyle name="Style 26 4 5" xfId="37776"/>
    <cellStyle name="Style 26 4 6" xfId="37777"/>
    <cellStyle name="Style 26 5" xfId="37778"/>
    <cellStyle name="Style 26 5 2" xfId="37779"/>
    <cellStyle name="Style 26 5 2 2" xfId="37780"/>
    <cellStyle name="Style 26 5 2 2 2" xfId="37781"/>
    <cellStyle name="Style 26 5 2 2 3" xfId="37782"/>
    <cellStyle name="Style 26 5 2 3" xfId="37783"/>
    <cellStyle name="Style 26 5 2 4" xfId="37784"/>
    <cellStyle name="Style 26 5 3" xfId="37785"/>
    <cellStyle name="Style 26 5 3 2" xfId="37786"/>
    <cellStyle name="Style 26 5 3 2 2" xfId="37787"/>
    <cellStyle name="Style 26 5 3 2 3" xfId="37788"/>
    <cellStyle name="Style 26 5 3 3" xfId="37789"/>
    <cellStyle name="Style 26 5 3 4" xfId="37790"/>
    <cellStyle name="Style 26 5 4" xfId="37791"/>
    <cellStyle name="Style 26 5 4 2" xfId="37792"/>
    <cellStyle name="Style 26 5 4 2 2" xfId="37793"/>
    <cellStyle name="Style 26 5 4 2 3" xfId="37794"/>
    <cellStyle name="Style 26 5 4 3" xfId="37795"/>
    <cellStyle name="Style 26 5 4 4" xfId="37796"/>
    <cellStyle name="Style 26 5 5" xfId="37797"/>
    <cellStyle name="Style 26 5 5 2" xfId="37798"/>
    <cellStyle name="Style 26 5 5 3" xfId="37799"/>
    <cellStyle name="Style 26 5 6" xfId="37800"/>
    <cellStyle name="Style 26 5 7" xfId="37801"/>
    <cellStyle name="Style 26 6" xfId="37802"/>
    <cellStyle name="Style 26 6 2" xfId="37803"/>
    <cellStyle name="Style 26 6 2 2" xfId="37804"/>
    <cellStyle name="Style 26 6 2 2 2" xfId="37805"/>
    <cellStyle name="Style 26 6 2 2 3" xfId="37806"/>
    <cellStyle name="Style 26 6 2 3" xfId="37807"/>
    <cellStyle name="Style 26 6 2 4" xfId="37808"/>
    <cellStyle name="Style 26 6 3" xfId="37809"/>
    <cellStyle name="Style 26 6 3 2" xfId="37810"/>
    <cellStyle name="Style 26 6 3 2 2" xfId="37811"/>
    <cellStyle name="Style 26 6 3 2 3" xfId="37812"/>
    <cellStyle name="Style 26 6 3 3" xfId="37813"/>
    <cellStyle name="Style 26 6 3 4" xfId="37814"/>
    <cellStyle name="Style 26 6 4" xfId="37815"/>
    <cellStyle name="Style 26 6 4 2" xfId="37816"/>
    <cellStyle name="Style 26 6 4 3" xfId="37817"/>
    <cellStyle name="Style 26 6 5" xfId="37818"/>
    <cellStyle name="Style 26 6 6" xfId="37819"/>
    <cellStyle name="Style 26 7" xfId="37820"/>
    <cellStyle name="Style 26 7 2" xfId="37821"/>
    <cellStyle name="Style 26 7 2 2" xfId="37822"/>
    <cellStyle name="Style 26 7 2 3" xfId="37823"/>
    <cellStyle name="Style 26 7 3" xfId="37824"/>
    <cellStyle name="Style 26 7 4" xfId="37825"/>
    <cellStyle name="Style 26 8" xfId="37826"/>
    <cellStyle name="Style 26 8 2" xfId="37827"/>
    <cellStyle name="Style 26 8 2 2" xfId="37828"/>
    <cellStyle name="Style 26 8 2 3" xfId="37829"/>
    <cellStyle name="Style 26 8 3" xfId="37830"/>
    <cellStyle name="Style 26 8 4" xfId="37831"/>
    <cellStyle name="Style 26 9" xfId="37832"/>
    <cellStyle name="Style 26 9 2" xfId="37833"/>
    <cellStyle name="Style 26 9 2 2" xfId="37834"/>
    <cellStyle name="Style 26 9 2 3" xfId="37835"/>
    <cellStyle name="Style 26 9 3" xfId="37836"/>
    <cellStyle name="Style 26 9 4" xfId="37837"/>
    <cellStyle name="Style 27" xfId="37838"/>
    <cellStyle name="Style 27 2" xfId="37839"/>
    <cellStyle name="Style 27 2 2" xfId="37840"/>
    <cellStyle name="Style 27 3" xfId="37841"/>
    <cellStyle name="Style 35" xfId="37842"/>
    <cellStyle name="Style 35 2" xfId="37843"/>
    <cellStyle name="Style 35 2 2" xfId="37844"/>
    <cellStyle name="Style 35 3" xfId="37845"/>
    <cellStyle name="Style 35 3 2" xfId="37846"/>
    <cellStyle name="Style 35 4" xfId="37847"/>
    <cellStyle name="Style 36" xfId="37848"/>
    <cellStyle name="Style 36 2" xfId="37849"/>
    <cellStyle name="Style 36 2 2" xfId="37850"/>
    <cellStyle name="Style 36 3" xfId="37851"/>
    <cellStyle name="Style 37" xfId="37852"/>
    <cellStyle name="Style 37 2" xfId="37853"/>
    <cellStyle name="Style 37 2 2" xfId="37854"/>
    <cellStyle name="Style 37 3" xfId="37855"/>
    <cellStyle name="Style 38" xfId="37856"/>
    <cellStyle name="Style 38 2" xfId="37857"/>
    <cellStyle name="Style 38 2 2" xfId="37858"/>
    <cellStyle name="Style 38 3" xfId="37859"/>
    <cellStyle name="Style 39" xfId="37860"/>
    <cellStyle name="Style 39 2" xfId="37861"/>
    <cellStyle name="Style 39 2 2" xfId="37862"/>
    <cellStyle name="Style 39 3" xfId="37863"/>
    <cellStyle name="Style 39 3 2" xfId="37864"/>
    <cellStyle name="Style 39 4" xfId="37865"/>
    <cellStyle name="Style 40" xfId="37866"/>
    <cellStyle name="Style 40 2" xfId="37867"/>
    <cellStyle name="Style 40 2 2" xfId="37868"/>
    <cellStyle name="Style 40 3" xfId="37869"/>
    <cellStyle name="Style 41" xfId="37870"/>
    <cellStyle name="Style 41 2" xfId="37871"/>
    <cellStyle name="Style 41 2 2" xfId="37872"/>
    <cellStyle name="Style 41 3" xfId="37873"/>
    <cellStyle name="Style 46" xfId="37874"/>
    <cellStyle name="Style 46 2" xfId="37875"/>
    <cellStyle name="Style 46 2 2" xfId="37876"/>
    <cellStyle name="Style 46 3" xfId="37877"/>
    <cellStyle name="Style 46 3 2" xfId="37878"/>
    <cellStyle name="Style 46 4" xfId="37879"/>
    <cellStyle name="Style 47" xfId="37880"/>
    <cellStyle name="Style 47 2" xfId="37881"/>
    <cellStyle name="Style 47 2 2" xfId="37882"/>
    <cellStyle name="Style 47 3" xfId="37883"/>
    <cellStyle name="Style 48" xfId="37884"/>
    <cellStyle name="Style 48 2" xfId="37885"/>
    <cellStyle name="Style 48 2 2" xfId="37886"/>
    <cellStyle name="Style 48 3" xfId="37887"/>
    <cellStyle name="Style 49" xfId="37888"/>
    <cellStyle name="Style 49 2" xfId="37889"/>
    <cellStyle name="Style 49 2 2" xfId="37890"/>
    <cellStyle name="Style 49 3" xfId="37891"/>
    <cellStyle name="Style 50" xfId="37892"/>
    <cellStyle name="Style 50 2" xfId="37893"/>
    <cellStyle name="Style 50 2 2" xfId="37894"/>
    <cellStyle name="Style 50 3" xfId="37895"/>
    <cellStyle name="Style 50 3 2" xfId="37896"/>
    <cellStyle name="Style 50 4" xfId="37897"/>
    <cellStyle name="Style 51" xfId="37898"/>
    <cellStyle name="Style 51 2" xfId="37899"/>
    <cellStyle name="Style 51 2 2" xfId="37900"/>
    <cellStyle name="Style 51 3" xfId="37901"/>
    <cellStyle name="Style 52" xfId="37902"/>
    <cellStyle name="Style 52 2" xfId="37903"/>
    <cellStyle name="Style 52 2 2" xfId="37904"/>
    <cellStyle name="Style 52 3" xfId="37905"/>
    <cellStyle name="Style 58" xfId="37906"/>
    <cellStyle name="Style 58 2" xfId="37907"/>
    <cellStyle name="Style 58 2 2" xfId="37908"/>
    <cellStyle name="Style 58 3" xfId="37909"/>
    <cellStyle name="Style 58 3 2" xfId="37910"/>
    <cellStyle name="Style 58 4" xfId="37911"/>
    <cellStyle name="Style 59" xfId="37912"/>
    <cellStyle name="Style 59 2" xfId="37913"/>
    <cellStyle name="Style 59 2 2" xfId="37914"/>
    <cellStyle name="Style 59 3" xfId="37915"/>
    <cellStyle name="Style 60" xfId="37916"/>
    <cellStyle name="Style 60 2" xfId="37917"/>
    <cellStyle name="Style 60 2 2" xfId="37918"/>
    <cellStyle name="Style 60 3" xfId="37919"/>
    <cellStyle name="Style 61" xfId="37920"/>
    <cellStyle name="Style 61 2" xfId="37921"/>
    <cellStyle name="Style 61 2 2" xfId="37922"/>
    <cellStyle name="Style 61 3" xfId="37923"/>
    <cellStyle name="Style 62" xfId="37924"/>
    <cellStyle name="Style 62 2" xfId="37925"/>
    <cellStyle name="Style 62 2 2" xfId="37926"/>
    <cellStyle name="Style 62 3" xfId="37927"/>
    <cellStyle name="Style 62 3 2" xfId="37928"/>
    <cellStyle name="Style 62 4" xfId="37929"/>
    <cellStyle name="Style 63" xfId="37930"/>
    <cellStyle name="Style 63 2" xfId="37931"/>
    <cellStyle name="Style 63 2 2" xfId="37932"/>
    <cellStyle name="Style 63 3" xfId="37933"/>
    <cellStyle name="Style 64" xfId="37934"/>
    <cellStyle name="Style 64 2" xfId="37935"/>
    <cellStyle name="Style 64 2 2" xfId="37936"/>
    <cellStyle name="Style 64 3" xfId="37937"/>
    <cellStyle name="Style 69" xfId="37938"/>
    <cellStyle name="Style 69 2" xfId="37939"/>
    <cellStyle name="Style 69 2 2" xfId="37940"/>
    <cellStyle name="Style 69 3" xfId="37941"/>
    <cellStyle name="Style 69 3 2" xfId="37942"/>
    <cellStyle name="Style 69 4" xfId="37943"/>
    <cellStyle name="Style 70" xfId="37944"/>
    <cellStyle name="Style 70 2" xfId="37945"/>
    <cellStyle name="Style 70 2 2" xfId="37946"/>
    <cellStyle name="Style 70 3" xfId="37947"/>
    <cellStyle name="Style 71" xfId="37948"/>
    <cellStyle name="Style 71 2" xfId="37949"/>
    <cellStyle name="Style 71 2 2" xfId="37950"/>
    <cellStyle name="Style 71 3" xfId="37951"/>
    <cellStyle name="Style 72" xfId="37952"/>
    <cellStyle name="Style 72 2" xfId="37953"/>
    <cellStyle name="Style 72 2 2" xfId="37954"/>
    <cellStyle name="Style 72 3" xfId="37955"/>
    <cellStyle name="Style 73" xfId="37956"/>
    <cellStyle name="Style 73 2" xfId="37957"/>
    <cellStyle name="Style 73 2 2" xfId="37958"/>
    <cellStyle name="Style 73 3" xfId="37959"/>
    <cellStyle name="Style 73 3 2" xfId="37960"/>
    <cellStyle name="Style 73 4" xfId="37961"/>
    <cellStyle name="Style 74" xfId="37962"/>
    <cellStyle name="Style 74 2" xfId="37963"/>
    <cellStyle name="Style 74 2 2" xfId="37964"/>
    <cellStyle name="Style 74 3" xfId="37965"/>
    <cellStyle name="Style 75" xfId="37966"/>
    <cellStyle name="Style 75 2" xfId="37967"/>
    <cellStyle name="Style 75 2 2" xfId="37968"/>
    <cellStyle name="Style 75 3" xfId="37969"/>
    <cellStyle name="Style 80" xfId="37970"/>
    <cellStyle name="Style 80 2" xfId="37971"/>
    <cellStyle name="Style 80 2 2" xfId="37972"/>
    <cellStyle name="Style 80 3" xfId="37973"/>
    <cellStyle name="Style 80 3 2" xfId="37974"/>
    <cellStyle name="Style 80 4" xfId="37975"/>
    <cellStyle name="Style 81" xfId="37976"/>
    <cellStyle name="Style 81 2" xfId="37977"/>
    <cellStyle name="Style 81 2 2" xfId="37978"/>
    <cellStyle name="Style 81 3" xfId="37979"/>
    <cellStyle name="Style 81 3 2" xfId="37980"/>
    <cellStyle name="Style 81 4" xfId="37981"/>
    <cellStyle name="Style 82" xfId="37982"/>
    <cellStyle name="Style 82 2" xfId="37983"/>
    <cellStyle name="Style 82 2 2" xfId="37984"/>
    <cellStyle name="Style 82 3" xfId="37985"/>
    <cellStyle name="Style 83" xfId="37986"/>
    <cellStyle name="Style 83 2" xfId="37987"/>
    <cellStyle name="Style 83 2 2" xfId="37988"/>
    <cellStyle name="Style 83 3" xfId="37989"/>
    <cellStyle name="Style 84" xfId="37990"/>
    <cellStyle name="Style 84 2" xfId="37991"/>
    <cellStyle name="Style 84 2 2" xfId="37992"/>
    <cellStyle name="Style 84 3" xfId="37993"/>
    <cellStyle name="Style 85" xfId="37994"/>
    <cellStyle name="Style 85 2" xfId="37995"/>
    <cellStyle name="Style 85 2 2" xfId="37996"/>
    <cellStyle name="Style 85 3" xfId="37997"/>
    <cellStyle name="Style 85 3 2" xfId="37998"/>
    <cellStyle name="Style 85 4" xfId="37999"/>
    <cellStyle name="Style 86" xfId="38000"/>
    <cellStyle name="Style 86 2" xfId="38001"/>
    <cellStyle name="Style 86 2 2" xfId="38002"/>
    <cellStyle name="Style 86 3" xfId="38003"/>
    <cellStyle name="Style 87" xfId="38004"/>
    <cellStyle name="Style 87 2" xfId="38005"/>
    <cellStyle name="Style 87 2 2" xfId="38006"/>
    <cellStyle name="Style 87 3" xfId="38007"/>
    <cellStyle name="Style 93" xfId="38008"/>
    <cellStyle name="Style 93 2" xfId="38009"/>
    <cellStyle name="Style 93 2 2" xfId="38010"/>
    <cellStyle name="Style 93 3" xfId="38011"/>
    <cellStyle name="Style 93 3 2" xfId="38012"/>
    <cellStyle name="Style 93 4" xfId="38013"/>
    <cellStyle name="Style 94" xfId="38014"/>
    <cellStyle name="Style 94 2" xfId="38015"/>
    <cellStyle name="Style 94 2 2" xfId="38016"/>
    <cellStyle name="Style 94 3" xfId="38017"/>
    <cellStyle name="Style 95" xfId="38018"/>
    <cellStyle name="Style 95 2" xfId="38019"/>
    <cellStyle name="Style 95 2 2" xfId="38020"/>
    <cellStyle name="Style 95 3" xfId="38021"/>
    <cellStyle name="Style 96" xfId="38022"/>
    <cellStyle name="Style 96 2" xfId="38023"/>
    <cellStyle name="Style 96 2 2" xfId="38024"/>
    <cellStyle name="Style 96 3" xfId="38025"/>
    <cellStyle name="Style 97" xfId="38026"/>
    <cellStyle name="Style 97 2" xfId="38027"/>
    <cellStyle name="Style 97 2 2" xfId="38028"/>
    <cellStyle name="Style 97 3" xfId="38029"/>
    <cellStyle name="Style 97 3 2" xfId="38030"/>
    <cellStyle name="Style 97 4" xfId="38031"/>
    <cellStyle name="Style 98" xfId="38032"/>
    <cellStyle name="Style 98 2" xfId="38033"/>
    <cellStyle name="Style 98 2 2" xfId="38034"/>
    <cellStyle name="Style 98 3" xfId="38035"/>
    <cellStyle name="Style 99" xfId="38036"/>
    <cellStyle name="Style 99 2" xfId="38037"/>
    <cellStyle name="Style 99 2 2" xfId="38038"/>
    <cellStyle name="Style 99 3" xfId="38039"/>
    <cellStyle name="tableau | cellule | normal | decimal 1" xfId="38040"/>
    <cellStyle name="tableau | cellule | normal | decimal 1 10" xfId="38041"/>
    <cellStyle name="tableau | cellule | normal | decimal 1 10 2" xfId="38042"/>
    <cellStyle name="tableau | cellule | normal | decimal 1 10 3" xfId="38043"/>
    <cellStyle name="tableau | cellule | normal | decimal 1 11" xfId="38044"/>
    <cellStyle name="tableau | cellule | normal | decimal 1 11 2" xfId="38045"/>
    <cellStyle name="tableau | cellule | normal | decimal 1 11 3" xfId="38046"/>
    <cellStyle name="tableau | cellule | normal | decimal 1 12" xfId="38047"/>
    <cellStyle name="tableau | cellule | normal | decimal 1 12 2" xfId="38048"/>
    <cellStyle name="tableau | cellule | normal | decimal 1 12 3" xfId="38049"/>
    <cellStyle name="tableau | cellule | normal | decimal 1 13" xfId="38050"/>
    <cellStyle name="tableau | cellule | normal | decimal 1 2" xfId="38051"/>
    <cellStyle name="tableau | cellule | normal | decimal 1 2 2" xfId="38052"/>
    <cellStyle name="tableau | cellule | normal | decimal 1 2 2 2" xfId="38053"/>
    <cellStyle name="tableau | cellule | normal | decimal 1 2 2 2 2" xfId="38054"/>
    <cellStyle name="tableau | cellule | normal | decimal 1 2 2 2 3" xfId="38055"/>
    <cellStyle name="tableau | cellule | normal | decimal 1 2 2 3" xfId="38056"/>
    <cellStyle name="tableau | cellule | normal | decimal 1 2 2 4" xfId="38057"/>
    <cellStyle name="tableau | cellule | normal | decimal 1 2 3" xfId="38058"/>
    <cellStyle name="tableau | cellule | normal | decimal 1 2 3 2" xfId="38059"/>
    <cellStyle name="tableau | cellule | normal | decimal 1 2 3 2 2" xfId="38060"/>
    <cellStyle name="tableau | cellule | normal | decimal 1 2 3 2 3" xfId="38061"/>
    <cellStyle name="tableau | cellule | normal | decimal 1 2 3 3" xfId="38062"/>
    <cellStyle name="tableau | cellule | normal | decimal 1 2 3 4" xfId="38063"/>
    <cellStyle name="tableau | cellule | normal | decimal 1 2 4" xfId="38064"/>
    <cellStyle name="tableau | cellule | normal | decimal 1 2 4 2" xfId="38065"/>
    <cellStyle name="tableau | cellule | normal | decimal 1 2 4 3" xfId="38066"/>
    <cellStyle name="tableau | cellule | normal | decimal 1 2 5" xfId="38067"/>
    <cellStyle name="tableau | cellule | normal | decimal 1 2 5 2" xfId="38068"/>
    <cellStyle name="tableau | cellule | normal | decimal 1 2 5 3" xfId="38069"/>
    <cellStyle name="tableau | cellule | normal | decimal 1 2 6" xfId="38070"/>
    <cellStyle name="tableau | cellule | normal | decimal 1 2 7" xfId="38071"/>
    <cellStyle name="tableau | cellule | normal | decimal 1 3" xfId="38072"/>
    <cellStyle name="tableau | cellule | normal | decimal 1 3 2" xfId="38073"/>
    <cellStyle name="tableau | cellule | normal | decimal 1 3 2 2" xfId="38074"/>
    <cellStyle name="tableau | cellule | normal | decimal 1 3 2 2 2" xfId="38075"/>
    <cellStyle name="tableau | cellule | normal | decimal 1 3 2 2 3" xfId="38076"/>
    <cellStyle name="tableau | cellule | normal | decimal 1 3 2 3" xfId="38077"/>
    <cellStyle name="tableau | cellule | normal | decimal 1 3 2 4" xfId="38078"/>
    <cellStyle name="tableau | cellule | normal | decimal 1 3 3" xfId="38079"/>
    <cellStyle name="tableau | cellule | normal | decimal 1 3 3 2" xfId="38080"/>
    <cellStyle name="tableau | cellule | normal | decimal 1 3 3 2 2" xfId="38081"/>
    <cellStyle name="tableau | cellule | normal | decimal 1 3 3 2 3" xfId="38082"/>
    <cellStyle name="tableau | cellule | normal | decimal 1 3 3 3" xfId="38083"/>
    <cellStyle name="tableau | cellule | normal | decimal 1 3 3 4" xfId="38084"/>
    <cellStyle name="tableau | cellule | normal | decimal 1 3 4" xfId="38085"/>
    <cellStyle name="tableau | cellule | normal | decimal 1 3 4 2" xfId="38086"/>
    <cellStyle name="tableau | cellule | normal | decimal 1 3 4 3" xfId="38087"/>
    <cellStyle name="tableau | cellule | normal | decimal 1 3 5" xfId="38088"/>
    <cellStyle name="tableau | cellule | normal | decimal 1 3 6" xfId="38089"/>
    <cellStyle name="tableau | cellule | normal | decimal 1 4" xfId="38090"/>
    <cellStyle name="tableau | cellule | normal | decimal 1 4 2" xfId="38091"/>
    <cellStyle name="tableau | cellule | normal | decimal 1 4 2 2" xfId="38092"/>
    <cellStyle name="tableau | cellule | normal | decimal 1 4 2 2 2" xfId="38093"/>
    <cellStyle name="tableau | cellule | normal | decimal 1 4 2 2 3" xfId="38094"/>
    <cellStyle name="tableau | cellule | normal | decimal 1 4 2 3" xfId="38095"/>
    <cellStyle name="tableau | cellule | normal | decimal 1 4 2 4" xfId="38096"/>
    <cellStyle name="tableau | cellule | normal | decimal 1 4 3" xfId="38097"/>
    <cellStyle name="tableau | cellule | normal | decimal 1 4 3 2" xfId="38098"/>
    <cellStyle name="tableau | cellule | normal | decimal 1 4 3 2 2" xfId="38099"/>
    <cellStyle name="tableau | cellule | normal | decimal 1 4 3 2 3" xfId="38100"/>
    <cellStyle name="tableau | cellule | normal | decimal 1 4 3 3" xfId="38101"/>
    <cellStyle name="tableau | cellule | normal | decimal 1 4 3 4" xfId="38102"/>
    <cellStyle name="tableau | cellule | normal | decimal 1 4 4" xfId="38103"/>
    <cellStyle name="tableau | cellule | normal | decimal 1 4 4 2" xfId="38104"/>
    <cellStyle name="tableau | cellule | normal | decimal 1 4 4 3" xfId="38105"/>
    <cellStyle name="tableau | cellule | normal | decimal 1 4 5" xfId="38106"/>
    <cellStyle name="tableau | cellule | normal | decimal 1 4 6" xfId="38107"/>
    <cellStyle name="tableau | cellule | normal | decimal 1 5" xfId="38108"/>
    <cellStyle name="tableau | cellule | normal | decimal 1 5 2" xfId="38109"/>
    <cellStyle name="tableau | cellule | normal | decimal 1 5 2 2" xfId="38110"/>
    <cellStyle name="tableau | cellule | normal | decimal 1 5 2 2 2" xfId="38111"/>
    <cellStyle name="tableau | cellule | normal | decimal 1 5 2 2 3" xfId="38112"/>
    <cellStyle name="tableau | cellule | normal | decimal 1 5 2 3" xfId="38113"/>
    <cellStyle name="tableau | cellule | normal | decimal 1 5 2 4" xfId="38114"/>
    <cellStyle name="tableau | cellule | normal | decimal 1 5 3" xfId="38115"/>
    <cellStyle name="tableau | cellule | normal | decimal 1 5 3 2" xfId="38116"/>
    <cellStyle name="tableau | cellule | normal | decimal 1 5 3 2 2" xfId="38117"/>
    <cellStyle name="tableau | cellule | normal | decimal 1 5 3 2 3" xfId="38118"/>
    <cellStyle name="tableau | cellule | normal | decimal 1 5 3 3" xfId="38119"/>
    <cellStyle name="tableau | cellule | normal | decimal 1 5 3 4" xfId="38120"/>
    <cellStyle name="tableau | cellule | normal | decimal 1 5 4" xfId="38121"/>
    <cellStyle name="tableau | cellule | normal | decimal 1 5 4 2" xfId="38122"/>
    <cellStyle name="tableau | cellule | normal | decimal 1 5 4 2 2" xfId="38123"/>
    <cellStyle name="tableau | cellule | normal | decimal 1 5 4 2 3" xfId="38124"/>
    <cellStyle name="tableau | cellule | normal | decimal 1 5 4 3" xfId="38125"/>
    <cellStyle name="tableau | cellule | normal | decimal 1 5 4 4" xfId="38126"/>
    <cellStyle name="tableau | cellule | normal | decimal 1 5 5" xfId="38127"/>
    <cellStyle name="tableau | cellule | normal | decimal 1 5 5 2" xfId="38128"/>
    <cellStyle name="tableau | cellule | normal | decimal 1 5 5 3" xfId="38129"/>
    <cellStyle name="tableau | cellule | normal | decimal 1 5 6" xfId="38130"/>
    <cellStyle name="tableau | cellule | normal | decimal 1 5 7" xfId="38131"/>
    <cellStyle name="tableau | cellule | normal | decimal 1 6" xfId="38132"/>
    <cellStyle name="tableau | cellule | normal | decimal 1 6 2" xfId="38133"/>
    <cellStyle name="tableau | cellule | normal | decimal 1 6 2 2" xfId="38134"/>
    <cellStyle name="tableau | cellule | normal | decimal 1 6 2 2 2" xfId="38135"/>
    <cellStyle name="tableau | cellule | normal | decimal 1 6 2 2 3" xfId="38136"/>
    <cellStyle name="tableau | cellule | normal | decimal 1 6 2 3" xfId="38137"/>
    <cellStyle name="tableau | cellule | normal | decimal 1 6 2 4" xfId="38138"/>
    <cellStyle name="tableau | cellule | normal | decimal 1 6 3" xfId="38139"/>
    <cellStyle name="tableau | cellule | normal | decimal 1 6 3 2" xfId="38140"/>
    <cellStyle name="tableau | cellule | normal | decimal 1 6 3 2 2" xfId="38141"/>
    <cellStyle name="tableau | cellule | normal | decimal 1 6 3 2 3" xfId="38142"/>
    <cellStyle name="tableau | cellule | normal | decimal 1 6 3 3" xfId="38143"/>
    <cellStyle name="tableau | cellule | normal | decimal 1 6 3 4" xfId="38144"/>
    <cellStyle name="tableau | cellule | normal | decimal 1 6 4" xfId="38145"/>
    <cellStyle name="tableau | cellule | normal | decimal 1 6 4 2" xfId="38146"/>
    <cellStyle name="tableau | cellule | normal | decimal 1 6 4 3" xfId="38147"/>
    <cellStyle name="tableau | cellule | normal | decimal 1 6 5" xfId="38148"/>
    <cellStyle name="tableau | cellule | normal | decimal 1 6 6" xfId="38149"/>
    <cellStyle name="tableau | cellule | normal | decimal 1 7" xfId="38150"/>
    <cellStyle name="tableau | cellule | normal | decimal 1 7 2" xfId="38151"/>
    <cellStyle name="tableau | cellule | normal | decimal 1 7 2 2" xfId="38152"/>
    <cellStyle name="tableau | cellule | normal | decimal 1 7 2 3" xfId="38153"/>
    <cellStyle name="tableau | cellule | normal | decimal 1 7 3" xfId="38154"/>
    <cellStyle name="tableau | cellule | normal | decimal 1 7 4" xfId="38155"/>
    <cellStyle name="tableau | cellule | normal | decimal 1 8" xfId="38156"/>
    <cellStyle name="tableau | cellule | normal | decimal 1 8 2" xfId="38157"/>
    <cellStyle name="tableau | cellule | normal | decimal 1 8 2 2" xfId="38158"/>
    <cellStyle name="tableau | cellule | normal | decimal 1 8 2 3" xfId="38159"/>
    <cellStyle name="tableau | cellule | normal | decimal 1 8 3" xfId="38160"/>
    <cellStyle name="tableau | cellule | normal | decimal 1 8 4" xfId="38161"/>
    <cellStyle name="tableau | cellule | normal | decimal 1 9" xfId="38162"/>
    <cellStyle name="tableau | cellule | normal | decimal 1 9 2" xfId="38163"/>
    <cellStyle name="tableau | cellule | normal | decimal 1 9 2 2" xfId="38164"/>
    <cellStyle name="tableau | cellule | normal | decimal 1 9 2 3" xfId="38165"/>
    <cellStyle name="tableau | cellule | normal | decimal 1 9 3" xfId="38166"/>
    <cellStyle name="tableau | cellule | normal | decimal 1 9 4" xfId="38167"/>
    <cellStyle name="tableau | cellule | normal | pourcentage | decimal 1" xfId="38168"/>
    <cellStyle name="tableau | cellule | normal | pourcentage | decimal 1 10" xfId="38169"/>
    <cellStyle name="tableau | cellule | normal | pourcentage | decimal 1 10 2" xfId="38170"/>
    <cellStyle name="tableau | cellule | normal | pourcentage | decimal 1 10 3" xfId="38171"/>
    <cellStyle name="tableau | cellule | normal | pourcentage | decimal 1 11" xfId="38172"/>
    <cellStyle name="tableau | cellule | normal | pourcentage | decimal 1 11 2" xfId="38173"/>
    <cellStyle name="tableau | cellule | normal | pourcentage | decimal 1 11 3" xfId="38174"/>
    <cellStyle name="tableau | cellule | normal | pourcentage | decimal 1 12" xfId="38175"/>
    <cellStyle name="tableau | cellule | normal | pourcentage | decimal 1 12 2" xfId="38176"/>
    <cellStyle name="tableau | cellule | normal | pourcentage | decimal 1 12 3" xfId="38177"/>
    <cellStyle name="tableau | cellule | normal | pourcentage | decimal 1 13" xfId="38178"/>
    <cellStyle name="tableau | cellule | normal | pourcentage | decimal 1 2" xfId="38179"/>
    <cellStyle name="tableau | cellule | normal | pourcentage | decimal 1 2 2" xfId="38180"/>
    <cellStyle name="tableau | cellule | normal | pourcentage | decimal 1 2 2 2" xfId="38181"/>
    <cellStyle name="tableau | cellule | normal | pourcentage | decimal 1 2 2 2 2" xfId="38182"/>
    <cellStyle name="tableau | cellule | normal | pourcentage | decimal 1 2 2 2 3" xfId="38183"/>
    <cellStyle name="tableau | cellule | normal | pourcentage | decimal 1 2 2 3" xfId="38184"/>
    <cellStyle name="tableau | cellule | normal | pourcentage | decimal 1 2 2 4" xfId="38185"/>
    <cellStyle name="tableau | cellule | normal | pourcentage | decimal 1 2 3" xfId="38186"/>
    <cellStyle name="tableau | cellule | normal | pourcentage | decimal 1 2 3 2" xfId="38187"/>
    <cellStyle name="tableau | cellule | normal | pourcentage | decimal 1 2 3 2 2" xfId="38188"/>
    <cellStyle name="tableau | cellule | normal | pourcentage | decimal 1 2 3 2 3" xfId="38189"/>
    <cellStyle name="tableau | cellule | normal | pourcentage | decimal 1 2 3 3" xfId="38190"/>
    <cellStyle name="tableau | cellule | normal | pourcentage | decimal 1 2 3 4" xfId="38191"/>
    <cellStyle name="tableau | cellule | normal | pourcentage | decimal 1 2 4" xfId="38192"/>
    <cellStyle name="tableau | cellule | normal | pourcentage | decimal 1 2 4 2" xfId="38193"/>
    <cellStyle name="tableau | cellule | normal | pourcentage | decimal 1 2 4 3" xfId="38194"/>
    <cellStyle name="tableau | cellule | normal | pourcentage | decimal 1 2 5" xfId="38195"/>
    <cellStyle name="tableau | cellule | normal | pourcentage | decimal 1 2 5 2" xfId="38196"/>
    <cellStyle name="tableau | cellule | normal | pourcentage | decimal 1 2 5 3" xfId="38197"/>
    <cellStyle name="tableau | cellule | normal | pourcentage | decimal 1 2 6" xfId="38198"/>
    <cellStyle name="tableau | cellule | normal | pourcentage | decimal 1 2 7" xfId="38199"/>
    <cellStyle name="tableau | cellule | normal | pourcentage | decimal 1 3" xfId="38200"/>
    <cellStyle name="tableau | cellule | normal | pourcentage | decimal 1 3 2" xfId="38201"/>
    <cellStyle name="tableau | cellule | normal | pourcentage | decimal 1 3 2 2" xfId="38202"/>
    <cellStyle name="tableau | cellule | normal | pourcentage | decimal 1 3 2 2 2" xfId="38203"/>
    <cellStyle name="tableau | cellule | normal | pourcentage | decimal 1 3 2 2 3" xfId="38204"/>
    <cellStyle name="tableau | cellule | normal | pourcentage | decimal 1 3 2 3" xfId="38205"/>
    <cellStyle name="tableau | cellule | normal | pourcentage | decimal 1 3 2 4" xfId="38206"/>
    <cellStyle name="tableau | cellule | normal | pourcentage | decimal 1 3 3" xfId="38207"/>
    <cellStyle name="tableau | cellule | normal | pourcentage | decimal 1 3 3 2" xfId="38208"/>
    <cellStyle name="tableau | cellule | normal | pourcentage | decimal 1 3 3 2 2" xfId="38209"/>
    <cellStyle name="tableau | cellule | normal | pourcentage | decimal 1 3 3 2 3" xfId="38210"/>
    <cellStyle name="tableau | cellule | normal | pourcentage | decimal 1 3 3 3" xfId="38211"/>
    <cellStyle name="tableau | cellule | normal | pourcentage | decimal 1 3 3 4" xfId="38212"/>
    <cellStyle name="tableau | cellule | normal | pourcentage | decimal 1 3 4" xfId="38213"/>
    <cellStyle name="tableau | cellule | normal | pourcentage | decimal 1 3 4 2" xfId="38214"/>
    <cellStyle name="tableau | cellule | normal | pourcentage | decimal 1 3 4 3" xfId="38215"/>
    <cellStyle name="tableau | cellule | normal | pourcentage | decimal 1 3 5" xfId="38216"/>
    <cellStyle name="tableau | cellule | normal | pourcentage | decimal 1 3 6" xfId="38217"/>
    <cellStyle name="tableau | cellule | normal | pourcentage | decimal 1 4" xfId="38218"/>
    <cellStyle name="tableau | cellule | normal | pourcentage | decimal 1 4 2" xfId="38219"/>
    <cellStyle name="tableau | cellule | normal | pourcentage | decimal 1 4 2 2" xfId="38220"/>
    <cellStyle name="tableau | cellule | normal | pourcentage | decimal 1 4 2 2 2" xfId="38221"/>
    <cellStyle name="tableau | cellule | normal | pourcentage | decimal 1 4 2 2 3" xfId="38222"/>
    <cellStyle name="tableau | cellule | normal | pourcentage | decimal 1 4 2 3" xfId="38223"/>
    <cellStyle name="tableau | cellule | normal | pourcentage | decimal 1 4 2 4" xfId="38224"/>
    <cellStyle name="tableau | cellule | normal | pourcentage | decimal 1 4 3" xfId="38225"/>
    <cellStyle name="tableau | cellule | normal | pourcentage | decimal 1 4 3 2" xfId="38226"/>
    <cellStyle name="tableau | cellule | normal | pourcentage | decimal 1 4 3 2 2" xfId="38227"/>
    <cellStyle name="tableau | cellule | normal | pourcentage | decimal 1 4 3 2 3" xfId="38228"/>
    <cellStyle name="tableau | cellule | normal | pourcentage | decimal 1 4 3 3" xfId="38229"/>
    <cellStyle name="tableau | cellule | normal | pourcentage | decimal 1 4 3 4" xfId="38230"/>
    <cellStyle name="tableau | cellule | normal | pourcentage | decimal 1 4 4" xfId="38231"/>
    <cellStyle name="tableau | cellule | normal | pourcentage | decimal 1 4 4 2" xfId="38232"/>
    <cellStyle name="tableau | cellule | normal | pourcentage | decimal 1 4 4 3" xfId="38233"/>
    <cellStyle name="tableau | cellule | normal | pourcentage | decimal 1 4 5" xfId="38234"/>
    <cellStyle name="tableau | cellule | normal | pourcentage | decimal 1 4 6" xfId="38235"/>
    <cellStyle name="tableau | cellule | normal | pourcentage | decimal 1 5" xfId="38236"/>
    <cellStyle name="tableau | cellule | normal | pourcentage | decimal 1 5 2" xfId="38237"/>
    <cellStyle name="tableau | cellule | normal | pourcentage | decimal 1 5 2 2" xfId="38238"/>
    <cellStyle name="tableau | cellule | normal | pourcentage | decimal 1 5 2 2 2" xfId="38239"/>
    <cellStyle name="tableau | cellule | normal | pourcentage | decimal 1 5 2 2 3" xfId="38240"/>
    <cellStyle name="tableau | cellule | normal | pourcentage | decimal 1 5 2 3" xfId="38241"/>
    <cellStyle name="tableau | cellule | normal | pourcentage | decimal 1 5 2 4" xfId="38242"/>
    <cellStyle name="tableau | cellule | normal | pourcentage | decimal 1 5 3" xfId="38243"/>
    <cellStyle name="tableau | cellule | normal | pourcentage | decimal 1 5 3 2" xfId="38244"/>
    <cellStyle name="tableau | cellule | normal | pourcentage | decimal 1 5 3 2 2" xfId="38245"/>
    <cellStyle name="tableau | cellule | normal | pourcentage | decimal 1 5 3 2 3" xfId="38246"/>
    <cellStyle name="tableau | cellule | normal | pourcentage | decimal 1 5 3 3" xfId="38247"/>
    <cellStyle name="tableau | cellule | normal | pourcentage | decimal 1 5 3 4" xfId="38248"/>
    <cellStyle name="tableau | cellule | normal | pourcentage | decimal 1 5 4" xfId="38249"/>
    <cellStyle name="tableau | cellule | normal | pourcentage | decimal 1 5 4 2" xfId="38250"/>
    <cellStyle name="tableau | cellule | normal | pourcentage | decimal 1 5 4 2 2" xfId="38251"/>
    <cellStyle name="tableau | cellule | normal | pourcentage | decimal 1 5 4 2 3" xfId="38252"/>
    <cellStyle name="tableau | cellule | normal | pourcentage | decimal 1 5 4 3" xfId="38253"/>
    <cellStyle name="tableau | cellule | normal | pourcentage | decimal 1 5 4 4" xfId="38254"/>
    <cellStyle name="tableau | cellule | normal | pourcentage | decimal 1 5 5" xfId="38255"/>
    <cellStyle name="tableau | cellule | normal | pourcentage | decimal 1 5 5 2" xfId="38256"/>
    <cellStyle name="tableau | cellule | normal | pourcentage | decimal 1 5 5 3" xfId="38257"/>
    <cellStyle name="tableau | cellule | normal | pourcentage | decimal 1 5 6" xfId="38258"/>
    <cellStyle name="tableau | cellule | normal | pourcentage | decimal 1 5 7" xfId="38259"/>
    <cellStyle name="tableau | cellule | normal | pourcentage | decimal 1 6" xfId="38260"/>
    <cellStyle name="tableau | cellule | normal | pourcentage | decimal 1 6 2" xfId="38261"/>
    <cellStyle name="tableau | cellule | normal | pourcentage | decimal 1 6 2 2" xfId="38262"/>
    <cellStyle name="tableau | cellule | normal | pourcentage | decimal 1 6 2 2 2" xfId="38263"/>
    <cellStyle name="tableau | cellule | normal | pourcentage | decimal 1 6 2 2 3" xfId="38264"/>
    <cellStyle name="tableau | cellule | normal | pourcentage | decimal 1 6 2 3" xfId="38265"/>
    <cellStyle name="tableau | cellule | normal | pourcentage | decimal 1 6 2 4" xfId="38266"/>
    <cellStyle name="tableau | cellule | normal | pourcentage | decimal 1 6 3" xfId="38267"/>
    <cellStyle name="tableau | cellule | normal | pourcentage | decimal 1 6 3 2" xfId="38268"/>
    <cellStyle name="tableau | cellule | normal | pourcentage | decimal 1 6 3 2 2" xfId="38269"/>
    <cellStyle name="tableau | cellule | normal | pourcentage | decimal 1 6 3 2 3" xfId="38270"/>
    <cellStyle name="tableau | cellule | normal | pourcentage | decimal 1 6 3 3" xfId="38271"/>
    <cellStyle name="tableau | cellule | normal | pourcentage | decimal 1 6 3 4" xfId="38272"/>
    <cellStyle name="tableau | cellule | normal | pourcentage | decimal 1 6 4" xfId="38273"/>
    <cellStyle name="tableau | cellule | normal | pourcentage | decimal 1 6 4 2" xfId="38274"/>
    <cellStyle name="tableau | cellule | normal | pourcentage | decimal 1 6 4 3" xfId="38275"/>
    <cellStyle name="tableau | cellule | normal | pourcentage | decimal 1 6 5" xfId="38276"/>
    <cellStyle name="tableau | cellule | normal | pourcentage | decimal 1 6 6" xfId="38277"/>
    <cellStyle name="tableau | cellule | normal | pourcentage | decimal 1 7" xfId="38278"/>
    <cellStyle name="tableau | cellule | normal | pourcentage | decimal 1 7 2" xfId="38279"/>
    <cellStyle name="tableau | cellule | normal | pourcentage | decimal 1 7 2 2" xfId="38280"/>
    <cellStyle name="tableau | cellule | normal | pourcentage | decimal 1 7 2 3" xfId="38281"/>
    <cellStyle name="tableau | cellule | normal | pourcentage | decimal 1 7 3" xfId="38282"/>
    <cellStyle name="tableau | cellule | normal | pourcentage | decimal 1 7 4" xfId="38283"/>
    <cellStyle name="tableau | cellule | normal | pourcentage | decimal 1 8" xfId="38284"/>
    <cellStyle name="tableau | cellule | normal | pourcentage | decimal 1 8 2" xfId="38285"/>
    <cellStyle name="tableau | cellule | normal | pourcentage | decimal 1 8 2 2" xfId="38286"/>
    <cellStyle name="tableau | cellule | normal | pourcentage | decimal 1 8 2 3" xfId="38287"/>
    <cellStyle name="tableau | cellule | normal | pourcentage | decimal 1 8 3" xfId="38288"/>
    <cellStyle name="tableau | cellule | normal | pourcentage | decimal 1 8 4" xfId="38289"/>
    <cellStyle name="tableau | cellule | normal | pourcentage | decimal 1 9" xfId="38290"/>
    <cellStyle name="tableau | cellule | normal | pourcentage | decimal 1 9 2" xfId="38291"/>
    <cellStyle name="tableau | cellule | normal | pourcentage | decimal 1 9 2 2" xfId="38292"/>
    <cellStyle name="tableau | cellule | normal | pourcentage | decimal 1 9 2 3" xfId="38293"/>
    <cellStyle name="tableau | cellule | normal | pourcentage | decimal 1 9 3" xfId="38294"/>
    <cellStyle name="tableau | cellule | normal | pourcentage | decimal 1 9 4" xfId="38295"/>
    <cellStyle name="tableau | cellule | total | decimal 1" xfId="38296"/>
    <cellStyle name="tableau | cellule | total | decimal 1 10" xfId="38297"/>
    <cellStyle name="tableau | cellule | total | decimal 1 10 2" xfId="38298"/>
    <cellStyle name="tableau | cellule | total | decimal 1 10 3" xfId="38299"/>
    <cellStyle name="tableau | cellule | total | decimal 1 11" xfId="38300"/>
    <cellStyle name="tableau | cellule | total | decimal 1 11 2" xfId="38301"/>
    <cellStyle name="tableau | cellule | total | decimal 1 11 3" xfId="38302"/>
    <cellStyle name="tableau | cellule | total | decimal 1 12" xfId="38303"/>
    <cellStyle name="tableau | cellule | total | decimal 1 12 2" xfId="38304"/>
    <cellStyle name="tableau | cellule | total | decimal 1 12 3" xfId="38305"/>
    <cellStyle name="tableau | cellule | total | decimal 1 13" xfId="38306"/>
    <cellStyle name="tableau | cellule | total | decimal 1 2" xfId="38307"/>
    <cellStyle name="tableau | cellule | total | decimal 1 2 2" xfId="38308"/>
    <cellStyle name="tableau | cellule | total | decimal 1 2 2 2" xfId="38309"/>
    <cellStyle name="tableau | cellule | total | decimal 1 2 2 2 2" xfId="38310"/>
    <cellStyle name="tableau | cellule | total | decimal 1 2 2 2 3" xfId="38311"/>
    <cellStyle name="tableau | cellule | total | decimal 1 2 2 3" xfId="38312"/>
    <cellStyle name="tableau | cellule | total | decimal 1 2 2 4" xfId="38313"/>
    <cellStyle name="tableau | cellule | total | decimal 1 2 3" xfId="38314"/>
    <cellStyle name="tableau | cellule | total | decimal 1 2 3 2" xfId="38315"/>
    <cellStyle name="tableau | cellule | total | decimal 1 2 3 2 2" xfId="38316"/>
    <cellStyle name="tableau | cellule | total | decimal 1 2 3 2 3" xfId="38317"/>
    <cellStyle name="tableau | cellule | total | decimal 1 2 3 3" xfId="38318"/>
    <cellStyle name="tableau | cellule | total | decimal 1 2 3 4" xfId="38319"/>
    <cellStyle name="tableau | cellule | total | decimal 1 2 4" xfId="38320"/>
    <cellStyle name="tableau | cellule | total | decimal 1 2 4 2" xfId="38321"/>
    <cellStyle name="tableau | cellule | total | decimal 1 2 4 3" xfId="38322"/>
    <cellStyle name="tableau | cellule | total | decimal 1 2 5" xfId="38323"/>
    <cellStyle name="tableau | cellule | total | decimal 1 2 5 2" xfId="38324"/>
    <cellStyle name="tableau | cellule | total | decimal 1 2 5 3" xfId="38325"/>
    <cellStyle name="tableau | cellule | total | decimal 1 2 6" xfId="38326"/>
    <cellStyle name="tableau | cellule | total | decimal 1 2 7" xfId="38327"/>
    <cellStyle name="tableau | cellule | total | decimal 1 3" xfId="38328"/>
    <cellStyle name="tableau | cellule | total | decimal 1 3 2" xfId="38329"/>
    <cellStyle name="tableau | cellule | total | decimal 1 3 2 2" xfId="38330"/>
    <cellStyle name="tableau | cellule | total | decimal 1 3 2 2 2" xfId="38331"/>
    <cellStyle name="tableau | cellule | total | decimal 1 3 2 2 3" xfId="38332"/>
    <cellStyle name="tableau | cellule | total | decimal 1 3 2 3" xfId="38333"/>
    <cellStyle name="tableau | cellule | total | decimal 1 3 2 4" xfId="38334"/>
    <cellStyle name="tableau | cellule | total | decimal 1 3 3" xfId="38335"/>
    <cellStyle name="tableau | cellule | total | decimal 1 3 3 2" xfId="38336"/>
    <cellStyle name="tableau | cellule | total | decimal 1 3 3 2 2" xfId="38337"/>
    <cellStyle name="tableau | cellule | total | decimal 1 3 3 2 3" xfId="38338"/>
    <cellStyle name="tableau | cellule | total | decimal 1 3 3 3" xfId="38339"/>
    <cellStyle name="tableau | cellule | total | decimal 1 3 3 4" xfId="38340"/>
    <cellStyle name="tableau | cellule | total | decimal 1 3 4" xfId="38341"/>
    <cellStyle name="tableau | cellule | total | decimal 1 3 4 2" xfId="38342"/>
    <cellStyle name="tableau | cellule | total | decimal 1 3 4 3" xfId="38343"/>
    <cellStyle name="tableau | cellule | total | decimal 1 3 5" xfId="38344"/>
    <cellStyle name="tableau | cellule | total | decimal 1 3 6" xfId="38345"/>
    <cellStyle name="tableau | cellule | total | decimal 1 4" xfId="38346"/>
    <cellStyle name="tableau | cellule | total | decimal 1 4 2" xfId="38347"/>
    <cellStyle name="tableau | cellule | total | decimal 1 4 2 2" xfId="38348"/>
    <cellStyle name="tableau | cellule | total | decimal 1 4 2 2 2" xfId="38349"/>
    <cellStyle name="tableau | cellule | total | decimal 1 4 2 2 3" xfId="38350"/>
    <cellStyle name="tableau | cellule | total | decimal 1 4 2 3" xfId="38351"/>
    <cellStyle name="tableau | cellule | total | decimal 1 4 2 4" xfId="38352"/>
    <cellStyle name="tableau | cellule | total | decimal 1 4 3" xfId="38353"/>
    <cellStyle name="tableau | cellule | total | decimal 1 4 3 2" xfId="38354"/>
    <cellStyle name="tableau | cellule | total | decimal 1 4 3 2 2" xfId="38355"/>
    <cellStyle name="tableau | cellule | total | decimal 1 4 3 2 3" xfId="38356"/>
    <cellStyle name="tableau | cellule | total | decimal 1 4 3 3" xfId="38357"/>
    <cellStyle name="tableau | cellule | total | decimal 1 4 3 4" xfId="38358"/>
    <cellStyle name="tableau | cellule | total | decimal 1 4 4" xfId="38359"/>
    <cellStyle name="tableau | cellule | total | decimal 1 4 4 2" xfId="38360"/>
    <cellStyle name="tableau | cellule | total | decimal 1 4 4 3" xfId="38361"/>
    <cellStyle name="tableau | cellule | total | decimal 1 4 5" xfId="38362"/>
    <cellStyle name="tableau | cellule | total | decimal 1 4 6" xfId="38363"/>
    <cellStyle name="tableau | cellule | total | decimal 1 5" xfId="38364"/>
    <cellStyle name="tableau | cellule | total | decimal 1 5 2" xfId="38365"/>
    <cellStyle name="tableau | cellule | total | decimal 1 5 2 2" xfId="38366"/>
    <cellStyle name="tableau | cellule | total | decimal 1 5 2 2 2" xfId="38367"/>
    <cellStyle name="tableau | cellule | total | decimal 1 5 2 2 3" xfId="38368"/>
    <cellStyle name="tableau | cellule | total | decimal 1 5 2 3" xfId="38369"/>
    <cellStyle name="tableau | cellule | total | decimal 1 5 2 4" xfId="38370"/>
    <cellStyle name="tableau | cellule | total | decimal 1 5 3" xfId="38371"/>
    <cellStyle name="tableau | cellule | total | decimal 1 5 3 2" xfId="38372"/>
    <cellStyle name="tableau | cellule | total | decimal 1 5 3 2 2" xfId="38373"/>
    <cellStyle name="tableau | cellule | total | decimal 1 5 3 2 3" xfId="38374"/>
    <cellStyle name="tableau | cellule | total | decimal 1 5 3 3" xfId="38375"/>
    <cellStyle name="tableau | cellule | total | decimal 1 5 3 4" xfId="38376"/>
    <cellStyle name="tableau | cellule | total | decimal 1 5 4" xfId="38377"/>
    <cellStyle name="tableau | cellule | total | decimal 1 5 4 2" xfId="38378"/>
    <cellStyle name="tableau | cellule | total | decimal 1 5 4 2 2" xfId="38379"/>
    <cellStyle name="tableau | cellule | total | decimal 1 5 4 2 3" xfId="38380"/>
    <cellStyle name="tableau | cellule | total | decimal 1 5 4 3" xfId="38381"/>
    <cellStyle name="tableau | cellule | total | decimal 1 5 4 4" xfId="38382"/>
    <cellStyle name="tableau | cellule | total | decimal 1 5 5" xfId="38383"/>
    <cellStyle name="tableau | cellule | total | decimal 1 5 5 2" xfId="38384"/>
    <cellStyle name="tableau | cellule | total | decimal 1 5 5 3" xfId="38385"/>
    <cellStyle name="tableau | cellule | total | decimal 1 5 6" xfId="38386"/>
    <cellStyle name="tableau | cellule | total | decimal 1 5 7" xfId="38387"/>
    <cellStyle name="tableau | cellule | total | decimal 1 6" xfId="38388"/>
    <cellStyle name="tableau | cellule | total | decimal 1 6 2" xfId="38389"/>
    <cellStyle name="tableau | cellule | total | decimal 1 6 2 2" xfId="38390"/>
    <cellStyle name="tableau | cellule | total | decimal 1 6 2 2 2" xfId="38391"/>
    <cellStyle name="tableau | cellule | total | decimal 1 6 2 2 3" xfId="38392"/>
    <cellStyle name="tableau | cellule | total | decimal 1 6 2 3" xfId="38393"/>
    <cellStyle name="tableau | cellule | total | decimal 1 6 2 4" xfId="38394"/>
    <cellStyle name="tableau | cellule | total | decimal 1 6 3" xfId="38395"/>
    <cellStyle name="tableau | cellule | total | decimal 1 6 3 2" xfId="38396"/>
    <cellStyle name="tableau | cellule | total | decimal 1 6 3 2 2" xfId="38397"/>
    <cellStyle name="tableau | cellule | total | decimal 1 6 3 2 3" xfId="38398"/>
    <cellStyle name="tableau | cellule | total | decimal 1 6 3 3" xfId="38399"/>
    <cellStyle name="tableau | cellule | total | decimal 1 6 3 4" xfId="38400"/>
    <cellStyle name="tableau | cellule | total | decimal 1 6 4" xfId="38401"/>
    <cellStyle name="tableau | cellule | total | decimal 1 6 4 2" xfId="38402"/>
    <cellStyle name="tableau | cellule | total | decimal 1 6 4 3" xfId="38403"/>
    <cellStyle name="tableau | cellule | total | decimal 1 6 5" xfId="38404"/>
    <cellStyle name="tableau | cellule | total | decimal 1 6 6" xfId="38405"/>
    <cellStyle name="tableau | cellule | total | decimal 1 7" xfId="38406"/>
    <cellStyle name="tableau | cellule | total | decimal 1 7 2" xfId="38407"/>
    <cellStyle name="tableau | cellule | total | decimal 1 7 2 2" xfId="38408"/>
    <cellStyle name="tableau | cellule | total | decimal 1 7 2 3" xfId="38409"/>
    <cellStyle name="tableau | cellule | total | decimal 1 7 3" xfId="38410"/>
    <cellStyle name="tableau | cellule | total | decimal 1 7 4" xfId="38411"/>
    <cellStyle name="tableau | cellule | total | decimal 1 8" xfId="38412"/>
    <cellStyle name="tableau | cellule | total | decimal 1 8 2" xfId="38413"/>
    <cellStyle name="tableau | cellule | total | decimal 1 8 2 2" xfId="38414"/>
    <cellStyle name="tableau | cellule | total | decimal 1 8 2 3" xfId="38415"/>
    <cellStyle name="tableau | cellule | total | decimal 1 8 3" xfId="38416"/>
    <cellStyle name="tableau | cellule | total | decimal 1 8 4" xfId="38417"/>
    <cellStyle name="tableau | cellule | total | decimal 1 9" xfId="38418"/>
    <cellStyle name="tableau | cellule | total | decimal 1 9 2" xfId="38419"/>
    <cellStyle name="tableau | cellule | total | decimal 1 9 2 2" xfId="38420"/>
    <cellStyle name="tableau | cellule | total | decimal 1 9 2 3" xfId="38421"/>
    <cellStyle name="tableau | cellule | total | decimal 1 9 3" xfId="38422"/>
    <cellStyle name="tableau | cellule | total | decimal 1 9 4" xfId="38423"/>
    <cellStyle name="tableau | coin superieur gauche" xfId="38424"/>
    <cellStyle name="tableau | coin superieur gauche 10" xfId="38425"/>
    <cellStyle name="tableau | coin superieur gauche 10 2" xfId="38426"/>
    <cellStyle name="tableau | coin superieur gauche 10 3" xfId="38427"/>
    <cellStyle name="tableau | coin superieur gauche 11" xfId="38428"/>
    <cellStyle name="tableau | coin superieur gauche 11 2" xfId="38429"/>
    <cellStyle name="tableau | coin superieur gauche 11 3" xfId="38430"/>
    <cellStyle name="tableau | coin superieur gauche 12" xfId="38431"/>
    <cellStyle name="tableau | coin superieur gauche 12 2" xfId="38432"/>
    <cellStyle name="tableau | coin superieur gauche 12 3" xfId="38433"/>
    <cellStyle name="tableau | coin superieur gauche 13" xfId="38434"/>
    <cellStyle name="tableau | coin superieur gauche 2" xfId="38435"/>
    <cellStyle name="tableau | coin superieur gauche 2 2" xfId="38436"/>
    <cellStyle name="tableau | coin superieur gauche 2 2 2" xfId="38437"/>
    <cellStyle name="tableau | coin superieur gauche 2 2 2 2" xfId="38438"/>
    <cellStyle name="tableau | coin superieur gauche 2 2 2 3" xfId="38439"/>
    <cellStyle name="tableau | coin superieur gauche 2 2 3" xfId="38440"/>
    <cellStyle name="tableau | coin superieur gauche 2 2 4" xfId="38441"/>
    <cellStyle name="tableau | coin superieur gauche 2 3" xfId="38442"/>
    <cellStyle name="tableau | coin superieur gauche 2 3 2" xfId="38443"/>
    <cellStyle name="tableau | coin superieur gauche 2 3 2 2" xfId="38444"/>
    <cellStyle name="tableau | coin superieur gauche 2 3 2 3" xfId="38445"/>
    <cellStyle name="tableau | coin superieur gauche 2 3 3" xfId="38446"/>
    <cellStyle name="tableau | coin superieur gauche 2 3 4" xfId="38447"/>
    <cellStyle name="tableau | coin superieur gauche 2 4" xfId="38448"/>
    <cellStyle name="tableau | coin superieur gauche 2 4 2" xfId="38449"/>
    <cellStyle name="tableau | coin superieur gauche 2 4 3" xfId="38450"/>
    <cellStyle name="tableau | coin superieur gauche 2 5" xfId="38451"/>
    <cellStyle name="tableau | coin superieur gauche 2 5 2" xfId="38452"/>
    <cellStyle name="tableau | coin superieur gauche 2 5 3" xfId="38453"/>
    <cellStyle name="tableau | coin superieur gauche 2 6" xfId="38454"/>
    <cellStyle name="tableau | coin superieur gauche 2 7" xfId="38455"/>
    <cellStyle name="tableau | coin superieur gauche 3" xfId="38456"/>
    <cellStyle name="tableau | coin superieur gauche 3 2" xfId="38457"/>
    <cellStyle name="tableau | coin superieur gauche 3 2 2" xfId="38458"/>
    <cellStyle name="tableau | coin superieur gauche 3 2 2 2" xfId="38459"/>
    <cellStyle name="tableau | coin superieur gauche 3 2 2 3" xfId="38460"/>
    <cellStyle name="tableau | coin superieur gauche 3 2 3" xfId="38461"/>
    <cellStyle name="tableau | coin superieur gauche 3 2 4" xfId="38462"/>
    <cellStyle name="tableau | coin superieur gauche 3 3" xfId="38463"/>
    <cellStyle name="tableau | coin superieur gauche 3 3 2" xfId="38464"/>
    <cellStyle name="tableau | coin superieur gauche 3 3 2 2" xfId="38465"/>
    <cellStyle name="tableau | coin superieur gauche 3 3 2 3" xfId="38466"/>
    <cellStyle name="tableau | coin superieur gauche 3 3 3" xfId="38467"/>
    <cellStyle name="tableau | coin superieur gauche 3 3 4" xfId="38468"/>
    <cellStyle name="tableau | coin superieur gauche 3 4" xfId="38469"/>
    <cellStyle name="tableau | coin superieur gauche 3 4 2" xfId="38470"/>
    <cellStyle name="tableau | coin superieur gauche 3 4 3" xfId="38471"/>
    <cellStyle name="tableau | coin superieur gauche 3 5" xfId="38472"/>
    <cellStyle name="tableau | coin superieur gauche 3 6" xfId="38473"/>
    <cellStyle name="tableau | coin superieur gauche 4" xfId="38474"/>
    <cellStyle name="tableau | coin superieur gauche 4 2" xfId="38475"/>
    <cellStyle name="tableau | coin superieur gauche 4 2 2" xfId="38476"/>
    <cellStyle name="tableau | coin superieur gauche 4 2 2 2" xfId="38477"/>
    <cellStyle name="tableau | coin superieur gauche 4 2 2 3" xfId="38478"/>
    <cellStyle name="tableau | coin superieur gauche 4 2 3" xfId="38479"/>
    <cellStyle name="tableau | coin superieur gauche 4 2 4" xfId="38480"/>
    <cellStyle name="tableau | coin superieur gauche 4 3" xfId="38481"/>
    <cellStyle name="tableau | coin superieur gauche 4 3 2" xfId="38482"/>
    <cellStyle name="tableau | coin superieur gauche 4 3 2 2" xfId="38483"/>
    <cellStyle name="tableau | coin superieur gauche 4 3 2 3" xfId="38484"/>
    <cellStyle name="tableau | coin superieur gauche 4 3 3" xfId="38485"/>
    <cellStyle name="tableau | coin superieur gauche 4 3 4" xfId="38486"/>
    <cellStyle name="tableau | coin superieur gauche 4 4" xfId="38487"/>
    <cellStyle name="tableau | coin superieur gauche 4 4 2" xfId="38488"/>
    <cellStyle name="tableau | coin superieur gauche 4 4 3" xfId="38489"/>
    <cellStyle name="tableau | coin superieur gauche 4 5" xfId="38490"/>
    <cellStyle name="tableau | coin superieur gauche 4 6" xfId="38491"/>
    <cellStyle name="tableau | coin superieur gauche 5" xfId="38492"/>
    <cellStyle name="tableau | coin superieur gauche 5 2" xfId="38493"/>
    <cellStyle name="tableau | coin superieur gauche 5 2 2" xfId="38494"/>
    <cellStyle name="tableau | coin superieur gauche 5 2 2 2" xfId="38495"/>
    <cellStyle name="tableau | coin superieur gauche 5 2 2 3" xfId="38496"/>
    <cellStyle name="tableau | coin superieur gauche 5 2 3" xfId="38497"/>
    <cellStyle name="tableau | coin superieur gauche 5 2 4" xfId="38498"/>
    <cellStyle name="tableau | coin superieur gauche 5 3" xfId="38499"/>
    <cellStyle name="tableau | coin superieur gauche 5 3 2" xfId="38500"/>
    <cellStyle name="tableau | coin superieur gauche 5 3 2 2" xfId="38501"/>
    <cellStyle name="tableau | coin superieur gauche 5 3 2 3" xfId="38502"/>
    <cellStyle name="tableau | coin superieur gauche 5 3 3" xfId="38503"/>
    <cellStyle name="tableau | coin superieur gauche 5 3 4" xfId="38504"/>
    <cellStyle name="tableau | coin superieur gauche 5 4" xfId="38505"/>
    <cellStyle name="tableau | coin superieur gauche 5 4 2" xfId="38506"/>
    <cellStyle name="tableau | coin superieur gauche 5 4 2 2" xfId="38507"/>
    <cellStyle name="tableau | coin superieur gauche 5 4 2 3" xfId="38508"/>
    <cellStyle name="tableau | coin superieur gauche 5 4 3" xfId="38509"/>
    <cellStyle name="tableau | coin superieur gauche 5 4 4" xfId="38510"/>
    <cellStyle name="tableau | coin superieur gauche 5 5" xfId="38511"/>
    <cellStyle name="tableau | coin superieur gauche 5 5 2" xfId="38512"/>
    <cellStyle name="tableau | coin superieur gauche 5 5 3" xfId="38513"/>
    <cellStyle name="tableau | coin superieur gauche 5 6" xfId="38514"/>
    <cellStyle name="tableau | coin superieur gauche 5 7" xfId="38515"/>
    <cellStyle name="tableau | coin superieur gauche 6" xfId="38516"/>
    <cellStyle name="tableau | coin superieur gauche 6 2" xfId="38517"/>
    <cellStyle name="tableau | coin superieur gauche 6 2 2" xfId="38518"/>
    <cellStyle name="tableau | coin superieur gauche 6 2 2 2" xfId="38519"/>
    <cellStyle name="tableau | coin superieur gauche 6 2 2 3" xfId="38520"/>
    <cellStyle name="tableau | coin superieur gauche 6 2 3" xfId="38521"/>
    <cellStyle name="tableau | coin superieur gauche 6 2 4" xfId="38522"/>
    <cellStyle name="tableau | coin superieur gauche 6 3" xfId="38523"/>
    <cellStyle name="tableau | coin superieur gauche 6 3 2" xfId="38524"/>
    <cellStyle name="tableau | coin superieur gauche 6 3 2 2" xfId="38525"/>
    <cellStyle name="tableau | coin superieur gauche 6 3 2 3" xfId="38526"/>
    <cellStyle name="tableau | coin superieur gauche 6 3 3" xfId="38527"/>
    <cellStyle name="tableau | coin superieur gauche 6 3 4" xfId="38528"/>
    <cellStyle name="tableau | coin superieur gauche 6 4" xfId="38529"/>
    <cellStyle name="tableau | coin superieur gauche 6 4 2" xfId="38530"/>
    <cellStyle name="tableau | coin superieur gauche 6 4 3" xfId="38531"/>
    <cellStyle name="tableau | coin superieur gauche 6 5" xfId="38532"/>
    <cellStyle name="tableau | coin superieur gauche 6 6" xfId="38533"/>
    <cellStyle name="tableau | coin superieur gauche 7" xfId="38534"/>
    <cellStyle name="tableau | coin superieur gauche 7 2" xfId="38535"/>
    <cellStyle name="tableau | coin superieur gauche 7 2 2" xfId="38536"/>
    <cellStyle name="tableau | coin superieur gauche 7 2 3" xfId="38537"/>
    <cellStyle name="tableau | coin superieur gauche 7 3" xfId="38538"/>
    <cellStyle name="tableau | coin superieur gauche 7 4" xfId="38539"/>
    <cellStyle name="tableau | coin superieur gauche 8" xfId="38540"/>
    <cellStyle name="tableau | coin superieur gauche 8 2" xfId="38541"/>
    <cellStyle name="tableau | coin superieur gauche 8 2 2" xfId="38542"/>
    <cellStyle name="tableau | coin superieur gauche 8 2 3" xfId="38543"/>
    <cellStyle name="tableau | coin superieur gauche 8 3" xfId="38544"/>
    <cellStyle name="tableau | coin superieur gauche 8 4" xfId="38545"/>
    <cellStyle name="tableau | coin superieur gauche 9" xfId="38546"/>
    <cellStyle name="tableau | coin superieur gauche 9 2" xfId="38547"/>
    <cellStyle name="tableau | coin superieur gauche 9 2 2" xfId="38548"/>
    <cellStyle name="tableau | coin superieur gauche 9 2 3" xfId="38549"/>
    <cellStyle name="tableau | coin superieur gauche 9 3" xfId="38550"/>
    <cellStyle name="tableau | coin superieur gauche 9 4" xfId="38551"/>
    <cellStyle name="tableau | entete-colonne | series" xfId="38552"/>
    <cellStyle name="tableau | entete-colonne | series 10" xfId="38553"/>
    <cellStyle name="tableau | entete-colonne | series 10 2" xfId="38554"/>
    <cellStyle name="tableau | entete-colonne | series 10 3" xfId="38555"/>
    <cellStyle name="tableau | entete-colonne | series 11" xfId="38556"/>
    <cellStyle name="tableau | entete-colonne | series 11 2" xfId="38557"/>
    <cellStyle name="tableau | entete-colonne | series 11 3" xfId="38558"/>
    <cellStyle name="tableau | entete-colonne | series 12" xfId="38559"/>
    <cellStyle name="tableau | entete-colonne | series 12 2" xfId="38560"/>
    <cellStyle name="tableau | entete-colonne | series 12 3" xfId="38561"/>
    <cellStyle name="tableau | entete-colonne | series 13" xfId="38562"/>
    <cellStyle name="tableau | entete-colonne | series 2" xfId="38563"/>
    <cellStyle name="tableau | entete-colonne | series 2 2" xfId="38564"/>
    <cellStyle name="tableau | entete-colonne | series 2 2 2" xfId="38565"/>
    <cellStyle name="tableau | entete-colonne | series 2 2 2 2" xfId="38566"/>
    <cellStyle name="tableau | entete-colonne | series 2 2 2 3" xfId="38567"/>
    <cellStyle name="tableau | entete-colonne | series 2 2 3" xfId="38568"/>
    <cellStyle name="tableau | entete-colonne | series 2 2 4" xfId="38569"/>
    <cellStyle name="tableau | entete-colonne | series 2 3" xfId="38570"/>
    <cellStyle name="tableau | entete-colonne | series 2 3 2" xfId="38571"/>
    <cellStyle name="tableau | entete-colonne | series 2 3 2 2" xfId="38572"/>
    <cellStyle name="tableau | entete-colonne | series 2 3 2 3" xfId="38573"/>
    <cellStyle name="tableau | entete-colonne | series 2 3 3" xfId="38574"/>
    <cellStyle name="tableau | entete-colonne | series 2 3 4" xfId="38575"/>
    <cellStyle name="tableau | entete-colonne | series 2 4" xfId="38576"/>
    <cellStyle name="tableau | entete-colonne | series 2 4 2" xfId="38577"/>
    <cellStyle name="tableau | entete-colonne | series 2 4 3" xfId="38578"/>
    <cellStyle name="tableau | entete-colonne | series 2 5" xfId="38579"/>
    <cellStyle name="tableau | entete-colonne | series 2 5 2" xfId="38580"/>
    <cellStyle name="tableau | entete-colonne | series 2 5 3" xfId="38581"/>
    <cellStyle name="tableau | entete-colonne | series 2 6" xfId="38582"/>
    <cellStyle name="tableau | entete-colonne | series 2 7" xfId="38583"/>
    <cellStyle name="tableau | entete-colonne | series 3" xfId="38584"/>
    <cellStyle name="tableau | entete-colonne | series 3 2" xfId="38585"/>
    <cellStyle name="tableau | entete-colonne | series 3 2 2" xfId="38586"/>
    <cellStyle name="tableau | entete-colonne | series 3 2 2 2" xfId="38587"/>
    <cellStyle name="tableau | entete-colonne | series 3 2 2 3" xfId="38588"/>
    <cellStyle name="tableau | entete-colonne | series 3 2 3" xfId="38589"/>
    <cellStyle name="tableau | entete-colonne | series 3 2 4" xfId="38590"/>
    <cellStyle name="tableau | entete-colonne | series 3 3" xfId="38591"/>
    <cellStyle name="tableau | entete-colonne | series 3 3 2" xfId="38592"/>
    <cellStyle name="tableau | entete-colonne | series 3 3 2 2" xfId="38593"/>
    <cellStyle name="tableau | entete-colonne | series 3 3 2 3" xfId="38594"/>
    <cellStyle name="tableau | entete-colonne | series 3 3 3" xfId="38595"/>
    <cellStyle name="tableau | entete-colonne | series 3 3 4" xfId="38596"/>
    <cellStyle name="tableau | entete-colonne | series 3 4" xfId="38597"/>
    <cellStyle name="tableau | entete-colonne | series 3 4 2" xfId="38598"/>
    <cellStyle name="tableau | entete-colonne | series 3 4 3" xfId="38599"/>
    <cellStyle name="tableau | entete-colonne | series 3 5" xfId="38600"/>
    <cellStyle name="tableau | entete-colonne | series 3 6" xfId="38601"/>
    <cellStyle name="tableau | entete-colonne | series 4" xfId="38602"/>
    <cellStyle name="tableau | entete-colonne | series 4 2" xfId="38603"/>
    <cellStyle name="tableau | entete-colonne | series 4 2 2" xfId="38604"/>
    <cellStyle name="tableau | entete-colonne | series 4 2 2 2" xfId="38605"/>
    <cellStyle name="tableau | entete-colonne | series 4 2 2 3" xfId="38606"/>
    <cellStyle name="tableau | entete-colonne | series 4 2 3" xfId="38607"/>
    <cellStyle name="tableau | entete-colonne | series 4 2 4" xfId="38608"/>
    <cellStyle name="tableau | entete-colonne | series 4 3" xfId="38609"/>
    <cellStyle name="tableau | entete-colonne | series 4 3 2" xfId="38610"/>
    <cellStyle name="tableau | entete-colonne | series 4 3 2 2" xfId="38611"/>
    <cellStyle name="tableau | entete-colonne | series 4 3 2 3" xfId="38612"/>
    <cellStyle name="tableau | entete-colonne | series 4 3 3" xfId="38613"/>
    <cellStyle name="tableau | entete-colonne | series 4 3 4" xfId="38614"/>
    <cellStyle name="tableau | entete-colonne | series 4 4" xfId="38615"/>
    <cellStyle name="tableau | entete-colonne | series 4 4 2" xfId="38616"/>
    <cellStyle name="tableau | entete-colonne | series 4 4 3" xfId="38617"/>
    <cellStyle name="tableau | entete-colonne | series 4 5" xfId="38618"/>
    <cellStyle name="tableau | entete-colonne | series 4 6" xfId="38619"/>
    <cellStyle name="tableau | entete-colonne | series 5" xfId="38620"/>
    <cellStyle name="tableau | entete-colonne | series 5 2" xfId="38621"/>
    <cellStyle name="tableau | entete-colonne | series 5 2 2" xfId="38622"/>
    <cellStyle name="tableau | entete-colonne | series 5 2 2 2" xfId="38623"/>
    <cellStyle name="tableau | entete-colonne | series 5 2 2 3" xfId="38624"/>
    <cellStyle name="tableau | entete-colonne | series 5 2 3" xfId="38625"/>
    <cellStyle name="tableau | entete-colonne | series 5 2 4" xfId="38626"/>
    <cellStyle name="tableau | entete-colonne | series 5 3" xfId="38627"/>
    <cellStyle name="tableau | entete-colonne | series 5 3 2" xfId="38628"/>
    <cellStyle name="tableau | entete-colonne | series 5 3 2 2" xfId="38629"/>
    <cellStyle name="tableau | entete-colonne | series 5 3 2 3" xfId="38630"/>
    <cellStyle name="tableau | entete-colonne | series 5 3 3" xfId="38631"/>
    <cellStyle name="tableau | entete-colonne | series 5 3 4" xfId="38632"/>
    <cellStyle name="tableau | entete-colonne | series 5 4" xfId="38633"/>
    <cellStyle name="tableau | entete-colonne | series 5 4 2" xfId="38634"/>
    <cellStyle name="tableau | entete-colonne | series 5 4 2 2" xfId="38635"/>
    <cellStyle name="tableau | entete-colonne | series 5 4 2 3" xfId="38636"/>
    <cellStyle name="tableau | entete-colonne | series 5 4 3" xfId="38637"/>
    <cellStyle name="tableau | entete-colonne | series 5 4 4" xfId="38638"/>
    <cellStyle name="tableau | entete-colonne | series 5 5" xfId="38639"/>
    <cellStyle name="tableau | entete-colonne | series 5 5 2" xfId="38640"/>
    <cellStyle name="tableau | entete-colonne | series 5 5 3" xfId="38641"/>
    <cellStyle name="tableau | entete-colonne | series 5 6" xfId="38642"/>
    <cellStyle name="tableau | entete-colonne | series 5 7" xfId="38643"/>
    <cellStyle name="tableau | entete-colonne | series 6" xfId="38644"/>
    <cellStyle name="tableau | entete-colonne | series 6 2" xfId="38645"/>
    <cellStyle name="tableau | entete-colonne | series 6 2 2" xfId="38646"/>
    <cellStyle name="tableau | entete-colonne | series 6 2 2 2" xfId="38647"/>
    <cellStyle name="tableau | entete-colonne | series 6 2 2 3" xfId="38648"/>
    <cellStyle name="tableau | entete-colonne | series 6 2 3" xfId="38649"/>
    <cellStyle name="tableau | entete-colonne | series 6 2 4" xfId="38650"/>
    <cellStyle name="tableau | entete-colonne | series 6 3" xfId="38651"/>
    <cellStyle name="tableau | entete-colonne | series 6 3 2" xfId="38652"/>
    <cellStyle name="tableau | entete-colonne | series 6 3 2 2" xfId="38653"/>
    <cellStyle name="tableau | entete-colonne | series 6 3 2 3" xfId="38654"/>
    <cellStyle name="tableau | entete-colonne | series 6 3 3" xfId="38655"/>
    <cellStyle name="tableau | entete-colonne | series 6 3 4" xfId="38656"/>
    <cellStyle name="tableau | entete-colonne | series 6 4" xfId="38657"/>
    <cellStyle name="tableau | entete-colonne | series 6 4 2" xfId="38658"/>
    <cellStyle name="tableau | entete-colonne | series 6 4 3" xfId="38659"/>
    <cellStyle name="tableau | entete-colonne | series 6 5" xfId="38660"/>
    <cellStyle name="tableau | entete-colonne | series 6 6" xfId="38661"/>
    <cellStyle name="tableau | entete-colonne | series 7" xfId="38662"/>
    <cellStyle name="tableau | entete-colonne | series 7 2" xfId="38663"/>
    <cellStyle name="tableau | entete-colonne | series 7 2 2" xfId="38664"/>
    <cellStyle name="tableau | entete-colonne | series 7 2 3" xfId="38665"/>
    <cellStyle name="tableau | entete-colonne | series 7 3" xfId="38666"/>
    <cellStyle name="tableau | entete-colonne | series 7 4" xfId="38667"/>
    <cellStyle name="tableau | entete-colonne | series 8" xfId="38668"/>
    <cellStyle name="tableau | entete-colonne | series 8 2" xfId="38669"/>
    <cellStyle name="tableau | entete-colonne | series 8 2 2" xfId="38670"/>
    <cellStyle name="tableau | entete-colonne | series 8 2 3" xfId="38671"/>
    <cellStyle name="tableau | entete-colonne | series 8 3" xfId="38672"/>
    <cellStyle name="tableau | entete-colonne | series 8 4" xfId="38673"/>
    <cellStyle name="tableau | entete-colonne | series 9" xfId="38674"/>
    <cellStyle name="tableau | entete-colonne | series 9 2" xfId="38675"/>
    <cellStyle name="tableau | entete-colonne | series 9 2 2" xfId="38676"/>
    <cellStyle name="tableau | entete-colonne | series 9 2 3" xfId="38677"/>
    <cellStyle name="tableau | entete-colonne | series 9 3" xfId="38678"/>
    <cellStyle name="tableau | entete-colonne | series 9 4" xfId="38679"/>
    <cellStyle name="tableau | entete-ligne | normal" xfId="38680"/>
    <cellStyle name="tableau | entete-ligne | normal 10" xfId="38681"/>
    <cellStyle name="tableau | entete-ligne | normal 10 2" xfId="38682"/>
    <cellStyle name="tableau | entete-ligne | normal 10 3" xfId="38683"/>
    <cellStyle name="tableau | entete-ligne | normal 11" xfId="38684"/>
    <cellStyle name="tableau | entete-ligne | normal 11 2" xfId="38685"/>
    <cellStyle name="tableau | entete-ligne | normal 11 3" xfId="38686"/>
    <cellStyle name="tableau | entete-ligne | normal 12" xfId="38687"/>
    <cellStyle name="tableau | entete-ligne | normal 12 2" xfId="38688"/>
    <cellStyle name="tableau | entete-ligne | normal 12 3" xfId="38689"/>
    <cellStyle name="tableau | entete-ligne | normal 13" xfId="38690"/>
    <cellStyle name="tableau | entete-ligne | normal 2" xfId="38691"/>
    <cellStyle name="tableau | entete-ligne | normal 2 2" xfId="38692"/>
    <cellStyle name="tableau | entete-ligne | normal 2 2 2" xfId="38693"/>
    <cellStyle name="tableau | entete-ligne | normal 2 2 2 2" xfId="38694"/>
    <cellStyle name="tableau | entete-ligne | normal 2 2 2 3" xfId="38695"/>
    <cellStyle name="tableau | entete-ligne | normal 2 2 3" xfId="38696"/>
    <cellStyle name="tableau | entete-ligne | normal 2 2 4" xfId="38697"/>
    <cellStyle name="tableau | entete-ligne | normal 2 3" xfId="38698"/>
    <cellStyle name="tableau | entete-ligne | normal 2 3 2" xfId="38699"/>
    <cellStyle name="tableau | entete-ligne | normal 2 3 2 2" xfId="38700"/>
    <cellStyle name="tableau | entete-ligne | normal 2 3 2 3" xfId="38701"/>
    <cellStyle name="tableau | entete-ligne | normal 2 3 3" xfId="38702"/>
    <cellStyle name="tableau | entete-ligne | normal 2 3 4" xfId="38703"/>
    <cellStyle name="tableau | entete-ligne | normal 2 4" xfId="38704"/>
    <cellStyle name="tableau | entete-ligne | normal 2 4 2" xfId="38705"/>
    <cellStyle name="tableau | entete-ligne | normal 2 4 3" xfId="38706"/>
    <cellStyle name="tableau | entete-ligne | normal 2 5" xfId="38707"/>
    <cellStyle name="tableau | entete-ligne | normal 2 5 2" xfId="38708"/>
    <cellStyle name="tableau | entete-ligne | normal 2 5 3" xfId="38709"/>
    <cellStyle name="tableau | entete-ligne | normal 2 6" xfId="38710"/>
    <cellStyle name="tableau | entete-ligne | normal 2 7" xfId="38711"/>
    <cellStyle name="tableau | entete-ligne | normal 3" xfId="38712"/>
    <cellStyle name="tableau | entete-ligne | normal 3 2" xfId="38713"/>
    <cellStyle name="tableau | entete-ligne | normal 3 2 2" xfId="38714"/>
    <cellStyle name="tableau | entete-ligne | normal 3 2 2 2" xfId="38715"/>
    <cellStyle name="tableau | entete-ligne | normal 3 2 2 3" xfId="38716"/>
    <cellStyle name="tableau | entete-ligne | normal 3 2 3" xfId="38717"/>
    <cellStyle name="tableau | entete-ligne | normal 3 2 4" xfId="38718"/>
    <cellStyle name="tableau | entete-ligne | normal 3 3" xfId="38719"/>
    <cellStyle name="tableau | entete-ligne | normal 3 3 2" xfId="38720"/>
    <cellStyle name="tableau | entete-ligne | normal 3 3 2 2" xfId="38721"/>
    <cellStyle name="tableau | entete-ligne | normal 3 3 2 3" xfId="38722"/>
    <cellStyle name="tableau | entete-ligne | normal 3 3 3" xfId="38723"/>
    <cellStyle name="tableau | entete-ligne | normal 3 3 4" xfId="38724"/>
    <cellStyle name="tableau | entete-ligne | normal 3 4" xfId="38725"/>
    <cellStyle name="tableau | entete-ligne | normal 3 4 2" xfId="38726"/>
    <cellStyle name="tableau | entete-ligne | normal 3 4 3" xfId="38727"/>
    <cellStyle name="tableau | entete-ligne | normal 3 5" xfId="38728"/>
    <cellStyle name="tableau | entete-ligne | normal 3 6" xfId="38729"/>
    <cellStyle name="tableau | entete-ligne | normal 4" xfId="38730"/>
    <cellStyle name="tableau | entete-ligne | normal 4 2" xfId="38731"/>
    <cellStyle name="tableau | entete-ligne | normal 4 2 2" xfId="38732"/>
    <cellStyle name="tableau | entete-ligne | normal 4 2 2 2" xfId="38733"/>
    <cellStyle name="tableau | entete-ligne | normal 4 2 2 3" xfId="38734"/>
    <cellStyle name="tableau | entete-ligne | normal 4 2 3" xfId="38735"/>
    <cellStyle name="tableau | entete-ligne | normal 4 2 4" xfId="38736"/>
    <cellStyle name="tableau | entete-ligne | normal 4 3" xfId="38737"/>
    <cellStyle name="tableau | entete-ligne | normal 4 3 2" xfId="38738"/>
    <cellStyle name="tableau | entete-ligne | normal 4 3 2 2" xfId="38739"/>
    <cellStyle name="tableau | entete-ligne | normal 4 3 2 3" xfId="38740"/>
    <cellStyle name="tableau | entete-ligne | normal 4 3 3" xfId="38741"/>
    <cellStyle name="tableau | entete-ligne | normal 4 3 4" xfId="38742"/>
    <cellStyle name="tableau | entete-ligne | normal 4 4" xfId="38743"/>
    <cellStyle name="tableau | entete-ligne | normal 4 4 2" xfId="38744"/>
    <cellStyle name="tableau | entete-ligne | normal 4 4 3" xfId="38745"/>
    <cellStyle name="tableau | entete-ligne | normal 4 5" xfId="38746"/>
    <cellStyle name="tableau | entete-ligne | normal 4 6" xfId="38747"/>
    <cellStyle name="tableau | entete-ligne | normal 5" xfId="38748"/>
    <cellStyle name="tableau | entete-ligne | normal 5 2" xfId="38749"/>
    <cellStyle name="tableau | entete-ligne | normal 5 2 2" xfId="38750"/>
    <cellStyle name="tableau | entete-ligne | normal 5 2 2 2" xfId="38751"/>
    <cellStyle name="tableau | entete-ligne | normal 5 2 2 3" xfId="38752"/>
    <cellStyle name="tableau | entete-ligne | normal 5 2 3" xfId="38753"/>
    <cellStyle name="tableau | entete-ligne | normal 5 2 4" xfId="38754"/>
    <cellStyle name="tableau | entete-ligne | normal 5 3" xfId="38755"/>
    <cellStyle name="tableau | entete-ligne | normal 5 3 2" xfId="38756"/>
    <cellStyle name="tableau | entete-ligne | normal 5 3 2 2" xfId="38757"/>
    <cellStyle name="tableau | entete-ligne | normal 5 3 2 3" xfId="38758"/>
    <cellStyle name="tableau | entete-ligne | normal 5 3 3" xfId="38759"/>
    <cellStyle name="tableau | entete-ligne | normal 5 3 4" xfId="38760"/>
    <cellStyle name="tableau | entete-ligne | normal 5 4" xfId="38761"/>
    <cellStyle name="tableau | entete-ligne | normal 5 4 2" xfId="38762"/>
    <cellStyle name="tableau | entete-ligne | normal 5 4 2 2" xfId="38763"/>
    <cellStyle name="tableau | entete-ligne | normal 5 4 2 3" xfId="38764"/>
    <cellStyle name="tableau | entete-ligne | normal 5 4 3" xfId="38765"/>
    <cellStyle name="tableau | entete-ligne | normal 5 4 4" xfId="38766"/>
    <cellStyle name="tableau | entete-ligne | normal 5 5" xfId="38767"/>
    <cellStyle name="tableau | entete-ligne | normal 5 5 2" xfId="38768"/>
    <cellStyle name="tableau | entete-ligne | normal 5 5 3" xfId="38769"/>
    <cellStyle name="tableau | entete-ligne | normal 5 6" xfId="38770"/>
    <cellStyle name="tableau | entete-ligne | normal 5 7" xfId="38771"/>
    <cellStyle name="tableau | entete-ligne | normal 6" xfId="38772"/>
    <cellStyle name="tableau | entete-ligne | normal 6 2" xfId="38773"/>
    <cellStyle name="tableau | entete-ligne | normal 6 2 2" xfId="38774"/>
    <cellStyle name="tableau | entete-ligne | normal 6 2 2 2" xfId="38775"/>
    <cellStyle name="tableau | entete-ligne | normal 6 2 2 3" xfId="38776"/>
    <cellStyle name="tableau | entete-ligne | normal 6 2 3" xfId="38777"/>
    <cellStyle name="tableau | entete-ligne | normal 6 2 4" xfId="38778"/>
    <cellStyle name="tableau | entete-ligne | normal 6 3" xfId="38779"/>
    <cellStyle name="tableau | entete-ligne | normal 6 3 2" xfId="38780"/>
    <cellStyle name="tableau | entete-ligne | normal 6 3 2 2" xfId="38781"/>
    <cellStyle name="tableau | entete-ligne | normal 6 3 2 3" xfId="38782"/>
    <cellStyle name="tableau | entete-ligne | normal 6 3 3" xfId="38783"/>
    <cellStyle name="tableau | entete-ligne | normal 6 3 4" xfId="38784"/>
    <cellStyle name="tableau | entete-ligne | normal 6 4" xfId="38785"/>
    <cellStyle name="tableau | entete-ligne | normal 6 4 2" xfId="38786"/>
    <cellStyle name="tableau | entete-ligne | normal 6 4 3" xfId="38787"/>
    <cellStyle name="tableau | entete-ligne | normal 6 5" xfId="38788"/>
    <cellStyle name="tableau | entete-ligne | normal 6 6" xfId="38789"/>
    <cellStyle name="tableau | entete-ligne | normal 7" xfId="38790"/>
    <cellStyle name="tableau | entete-ligne | normal 7 2" xfId="38791"/>
    <cellStyle name="tableau | entete-ligne | normal 7 2 2" xfId="38792"/>
    <cellStyle name="tableau | entete-ligne | normal 7 2 3" xfId="38793"/>
    <cellStyle name="tableau | entete-ligne | normal 7 3" xfId="38794"/>
    <cellStyle name="tableau | entete-ligne | normal 7 4" xfId="38795"/>
    <cellStyle name="tableau | entete-ligne | normal 8" xfId="38796"/>
    <cellStyle name="tableau | entete-ligne | normal 8 2" xfId="38797"/>
    <cellStyle name="tableau | entete-ligne | normal 8 2 2" xfId="38798"/>
    <cellStyle name="tableau | entete-ligne | normal 8 2 3" xfId="38799"/>
    <cellStyle name="tableau | entete-ligne | normal 8 3" xfId="38800"/>
    <cellStyle name="tableau | entete-ligne | normal 8 4" xfId="38801"/>
    <cellStyle name="tableau | entete-ligne | normal 9" xfId="38802"/>
    <cellStyle name="tableau | entete-ligne | normal 9 2" xfId="38803"/>
    <cellStyle name="tableau | entete-ligne | normal 9 2 2" xfId="38804"/>
    <cellStyle name="tableau | entete-ligne | normal 9 2 3" xfId="38805"/>
    <cellStyle name="tableau | entete-ligne | normal 9 3" xfId="38806"/>
    <cellStyle name="tableau | entete-ligne | normal 9 4" xfId="38807"/>
    <cellStyle name="tableau | entete-ligne | total" xfId="38808"/>
    <cellStyle name="tableau | entete-ligne | total 10" xfId="38809"/>
    <cellStyle name="tableau | entete-ligne | total 10 2" xfId="38810"/>
    <cellStyle name="tableau | entete-ligne | total 10 3" xfId="38811"/>
    <cellStyle name="tableau | entete-ligne | total 11" xfId="38812"/>
    <cellStyle name="tableau | entete-ligne | total 11 2" xfId="38813"/>
    <cellStyle name="tableau | entete-ligne | total 11 3" xfId="38814"/>
    <cellStyle name="tableau | entete-ligne | total 12" xfId="38815"/>
    <cellStyle name="tableau | entete-ligne | total 12 2" xfId="38816"/>
    <cellStyle name="tableau | entete-ligne | total 12 3" xfId="38817"/>
    <cellStyle name="tableau | entete-ligne | total 13" xfId="38818"/>
    <cellStyle name="tableau | entete-ligne | total 2" xfId="38819"/>
    <cellStyle name="tableau | entete-ligne | total 2 2" xfId="38820"/>
    <cellStyle name="tableau | entete-ligne | total 2 2 2" xfId="38821"/>
    <cellStyle name="tableau | entete-ligne | total 2 2 2 2" xfId="38822"/>
    <cellStyle name="tableau | entete-ligne | total 2 2 2 3" xfId="38823"/>
    <cellStyle name="tableau | entete-ligne | total 2 2 3" xfId="38824"/>
    <cellStyle name="tableau | entete-ligne | total 2 2 4" xfId="38825"/>
    <cellStyle name="tableau | entete-ligne | total 2 3" xfId="38826"/>
    <cellStyle name="tableau | entete-ligne | total 2 3 2" xfId="38827"/>
    <cellStyle name="tableau | entete-ligne | total 2 3 2 2" xfId="38828"/>
    <cellStyle name="tableau | entete-ligne | total 2 3 2 3" xfId="38829"/>
    <cellStyle name="tableau | entete-ligne | total 2 3 3" xfId="38830"/>
    <cellStyle name="tableau | entete-ligne | total 2 3 4" xfId="38831"/>
    <cellStyle name="tableau | entete-ligne | total 2 4" xfId="38832"/>
    <cellStyle name="tableau | entete-ligne | total 2 4 2" xfId="38833"/>
    <cellStyle name="tableau | entete-ligne | total 2 4 3" xfId="38834"/>
    <cellStyle name="tableau | entete-ligne | total 2 5" xfId="38835"/>
    <cellStyle name="tableau | entete-ligne | total 2 5 2" xfId="38836"/>
    <cellStyle name="tableau | entete-ligne | total 2 5 3" xfId="38837"/>
    <cellStyle name="tableau | entete-ligne | total 2 6" xfId="38838"/>
    <cellStyle name="tableau | entete-ligne | total 2 7" xfId="38839"/>
    <cellStyle name="tableau | entete-ligne | total 3" xfId="38840"/>
    <cellStyle name="tableau | entete-ligne | total 3 2" xfId="38841"/>
    <cellStyle name="tableau | entete-ligne | total 3 2 2" xfId="38842"/>
    <cellStyle name="tableau | entete-ligne | total 3 2 2 2" xfId="38843"/>
    <cellStyle name="tableau | entete-ligne | total 3 2 2 3" xfId="38844"/>
    <cellStyle name="tableau | entete-ligne | total 3 2 3" xfId="38845"/>
    <cellStyle name="tableau | entete-ligne | total 3 2 4" xfId="38846"/>
    <cellStyle name="tableau | entete-ligne | total 3 3" xfId="38847"/>
    <cellStyle name="tableau | entete-ligne | total 3 3 2" xfId="38848"/>
    <cellStyle name="tableau | entete-ligne | total 3 3 2 2" xfId="38849"/>
    <cellStyle name="tableau | entete-ligne | total 3 3 2 3" xfId="38850"/>
    <cellStyle name="tableau | entete-ligne | total 3 3 3" xfId="38851"/>
    <cellStyle name="tableau | entete-ligne | total 3 3 4" xfId="38852"/>
    <cellStyle name="tableau | entete-ligne | total 3 4" xfId="38853"/>
    <cellStyle name="tableau | entete-ligne | total 3 4 2" xfId="38854"/>
    <cellStyle name="tableau | entete-ligne | total 3 4 3" xfId="38855"/>
    <cellStyle name="tableau | entete-ligne | total 3 5" xfId="38856"/>
    <cellStyle name="tableau | entete-ligne | total 3 6" xfId="38857"/>
    <cellStyle name="tableau | entete-ligne | total 4" xfId="38858"/>
    <cellStyle name="tableau | entete-ligne | total 4 2" xfId="38859"/>
    <cellStyle name="tableau | entete-ligne | total 4 2 2" xfId="38860"/>
    <cellStyle name="tableau | entete-ligne | total 4 2 2 2" xfId="38861"/>
    <cellStyle name="tableau | entete-ligne | total 4 2 2 3" xfId="38862"/>
    <cellStyle name="tableau | entete-ligne | total 4 2 3" xfId="38863"/>
    <cellStyle name="tableau | entete-ligne | total 4 2 4" xfId="38864"/>
    <cellStyle name="tableau | entete-ligne | total 4 3" xfId="38865"/>
    <cellStyle name="tableau | entete-ligne | total 4 3 2" xfId="38866"/>
    <cellStyle name="tableau | entete-ligne | total 4 3 2 2" xfId="38867"/>
    <cellStyle name="tableau | entete-ligne | total 4 3 2 3" xfId="38868"/>
    <cellStyle name="tableau | entete-ligne | total 4 3 3" xfId="38869"/>
    <cellStyle name="tableau | entete-ligne | total 4 3 4" xfId="38870"/>
    <cellStyle name="tableau | entete-ligne | total 4 4" xfId="38871"/>
    <cellStyle name="tableau | entete-ligne | total 4 4 2" xfId="38872"/>
    <cellStyle name="tableau | entete-ligne | total 4 4 3" xfId="38873"/>
    <cellStyle name="tableau | entete-ligne | total 4 5" xfId="38874"/>
    <cellStyle name="tableau | entete-ligne | total 4 6" xfId="38875"/>
    <cellStyle name="tableau | entete-ligne | total 5" xfId="38876"/>
    <cellStyle name="tableau | entete-ligne | total 5 2" xfId="38877"/>
    <cellStyle name="tableau | entete-ligne | total 5 2 2" xfId="38878"/>
    <cellStyle name="tableau | entete-ligne | total 5 2 2 2" xfId="38879"/>
    <cellStyle name="tableau | entete-ligne | total 5 2 2 3" xfId="38880"/>
    <cellStyle name="tableau | entete-ligne | total 5 2 3" xfId="38881"/>
    <cellStyle name="tableau | entete-ligne | total 5 2 4" xfId="38882"/>
    <cellStyle name="tableau | entete-ligne | total 5 3" xfId="38883"/>
    <cellStyle name="tableau | entete-ligne | total 5 3 2" xfId="38884"/>
    <cellStyle name="tableau | entete-ligne | total 5 3 2 2" xfId="38885"/>
    <cellStyle name="tableau | entete-ligne | total 5 3 2 3" xfId="38886"/>
    <cellStyle name="tableau | entete-ligne | total 5 3 3" xfId="38887"/>
    <cellStyle name="tableau | entete-ligne | total 5 3 4" xfId="38888"/>
    <cellStyle name="tableau | entete-ligne | total 5 4" xfId="38889"/>
    <cellStyle name="tableau | entete-ligne | total 5 4 2" xfId="38890"/>
    <cellStyle name="tableau | entete-ligne | total 5 4 2 2" xfId="38891"/>
    <cellStyle name="tableau | entete-ligne | total 5 4 2 3" xfId="38892"/>
    <cellStyle name="tableau | entete-ligne | total 5 4 3" xfId="38893"/>
    <cellStyle name="tableau | entete-ligne | total 5 4 4" xfId="38894"/>
    <cellStyle name="tableau | entete-ligne | total 5 5" xfId="38895"/>
    <cellStyle name="tableau | entete-ligne | total 5 5 2" xfId="38896"/>
    <cellStyle name="tableau | entete-ligne | total 5 5 3" xfId="38897"/>
    <cellStyle name="tableau | entete-ligne | total 5 6" xfId="38898"/>
    <cellStyle name="tableau | entete-ligne | total 5 7" xfId="38899"/>
    <cellStyle name="tableau | entete-ligne | total 6" xfId="38900"/>
    <cellStyle name="tableau | entete-ligne | total 6 2" xfId="38901"/>
    <cellStyle name="tableau | entete-ligne | total 6 2 2" xfId="38902"/>
    <cellStyle name="tableau | entete-ligne | total 6 2 2 2" xfId="38903"/>
    <cellStyle name="tableau | entete-ligne | total 6 2 2 3" xfId="38904"/>
    <cellStyle name="tableau | entete-ligne | total 6 2 3" xfId="38905"/>
    <cellStyle name="tableau | entete-ligne | total 6 2 4" xfId="38906"/>
    <cellStyle name="tableau | entete-ligne | total 6 3" xfId="38907"/>
    <cellStyle name="tableau | entete-ligne | total 6 3 2" xfId="38908"/>
    <cellStyle name="tableau | entete-ligne | total 6 3 2 2" xfId="38909"/>
    <cellStyle name="tableau | entete-ligne | total 6 3 2 3" xfId="38910"/>
    <cellStyle name="tableau | entete-ligne | total 6 3 3" xfId="38911"/>
    <cellStyle name="tableau | entete-ligne | total 6 3 4" xfId="38912"/>
    <cellStyle name="tableau | entete-ligne | total 6 4" xfId="38913"/>
    <cellStyle name="tableau | entete-ligne | total 6 4 2" xfId="38914"/>
    <cellStyle name="tableau | entete-ligne | total 6 4 3" xfId="38915"/>
    <cellStyle name="tableau | entete-ligne | total 6 5" xfId="38916"/>
    <cellStyle name="tableau | entete-ligne | total 6 6" xfId="38917"/>
    <cellStyle name="tableau | entete-ligne | total 7" xfId="38918"/>
    <cellStyle name="tableau | entete-ligne | total 7 2" xfId="38919"/>
    <cellStyle name="tableau | entete-ligne | total 7 2 2" xfId="38920"/>
    <cellStyle name="tableau | entete-ligne | total 7 2 3" xfId="38921"/>
    <cellStyle name="tableau | entete-ligne | total 7 3" xfId="38922"/>
    <cellStyle name="tableau | entete-ligne | total 7 4" xfId="38923"/>
    <cellStyle name="tableau | entete-ligne | total 8" xfId="38924"/>
    <cellStyle name="tableau | entete-ligne | total 8 2" xfId="38925"/>
    <cellStyle name="tableau | entete-ligne | total 8 2 2" xfId="38926"/>
    <cellStyle name="tableau | entete-ligne | total 8 2 3" xfId="38927"/>
    <cellStyle name="tableau | entete-ligne | total 8 3" xfId="38928"/>
    <cellStyle name="tableau | entete-ligne | total 8 4" xfId="38929"/>
    <cellStyle name="tableau | entete-ligne | total 9" xfId="38930"/>
    <cellStyle name="tableau | entete-ligne | total 9 2" xfId="38931"/>
    <cellStyle name="tableau | entete-ligne | total 9 2 2" xfId="38932"/>
    <cellStyle name="tableau | entete-ligne | total 9 2 3" xfId="38933"/>
    <cellStyle name="tableau | entete-ligne | total 9 3" xfId="38934"/>
    <cellStyle name="tableau | entete-ligne | total 9 4" xfId="38935"/>
    <cellStyle name="tableau | ligne-titre | niveau1" xfId="38936"/>
    <cellStyle name="tableau | ligne-titre | niveau1 10" xfId="38937"/>
    <cellStyle name="tableau | ligne-titre | niveau1 10 2" xfId="38938"/>
    <cellStyle name="tableau | ligne-titre | niveau1 10 3" xfId="38939"/>
    <cellStyle name="tableau | ligne-titre | niveau1 11" xfId="38940"/>
    <cellStyle name="tableau | ligne-titre | niveau1 11 2" xfId="38941"/>
    <cellStyle name="tableau | ligne-titre | niveau1 11 3" xfId="38942"/>
    <cellStyle name="tableau | ligne-titre | niveau1 12" xfId="38943"/>
    <cellStyle name="tableau | ligne-titre | niveau1 12 2" xfId="38944"/>
    <cellStyle name="tableau | ligne-titre | niveau1 12 3" xfId="38945"/>
    <cellStyle name="tableau | ligne-titre | niveau1 13" xfId="38946"/>
    <cellStyle name="tableau | ligne-titre | niveau1 2" xfId="38947"/>
    <cellStyle name="tableau | ligne-titre | niveau1 2 2" xfId="38948"/>
    <cellStyle name="tableau | ligne-titre | niveau1 2 2 2" xfId="38949"/>
    <cellStyle name="tableau | ligne-titre | niveau1 2 2 2 2" xfId="38950"/>
    <cellStyle name="tableau | ligne-titre | niveau1 2 2 2 3" xfId="38951"/>
    <cellStyle name="tableau | ligne-titre | niveau1 2 2 3" xfId="38952"/>
    <cellStyle name="tableau | ligne-titre | niveau1 2 2 4" xfId="38953"/>
    <cellStyle name="tableau | ligne-titre | niveau1 2 3" xfId="38954"/>
    <cellStyle name="tableau | ligne-titre | niveau1 2 3 2" xfId="38955"/>
    <cellStyle name="tableau | ligne-titre | niveau1 2 3 2 2" xfId="38956"/>
    <cellStyle name="tableau | ligne-titre | niveau1 2 3 2 3" xfId="38957"/>
    <cellStyle name="tableau | ligne-titre | niveau1 2 3 3" xfId="38958"/>
    <cellStyle name="tableau | ligne-titre | niveau1 2 3 4" xfId="38959"/>
    <cellStyle name="tableau | ligne-titre | niveau1 2 4" xfId="38960"/>
    <cellStyle name="tableau | ligne-titre | niveau1 2 4 2" xfId="38961"/>
    <cellStyle name="tableau | ligne-titre | niveau1 2 4 3" xfId="38962"/>
    <cellStyle name="tableau | ligne-titre | niveau1 2 5" xfId="38963"/>
    <cellStyle name="tableau | ligne-titre | niveau1 2 5 2" xfId="38964"/>
    <cellStyle name="tableau | ligne-titre | niveau1 2 5 3" xfId="38965"/>
    <cellStyle name="tableau | ligne-titre | niveau1 2 6" xfId="38966"/>
    <cellStyle name="tableau | ligne-titre | niveau1 2 7" xfId="38967"/>
    <cellStyle name="tableau | ligne-titre | niveau1 3" xfId="38968"/>
    <cellStyle name="tableau | ligne-titre | niveau1 3 2" xfId="38969"/>
    <cellStyle name="tableau | ligne-titre | niveau1 3 2 2" xfId="38970"/>
    <cellStyle name="tableau | ligne-titre | niveau1 3 2 2 2" xfId="38971"/>
    <cellStyle name="tableau | ligne-titre | niveau1 3 2 2 3" xfId="38972"/>
    <cellStyle name="tableau | ligne-titre | niveau1 3 2 3" xfId="38973"/>
    <cellStyle name="tableau | ligne-titre | niveau1 3 2 4" xfId="38974"/>
    <cellStyle name="tableau | ligne-titre | niveau1 3 3" xfId="38975"/>
    <cellStyle name="tableau | ligne-titre | niveau1 3 3 2" xfId="38976"/>
    <cellStyle name="tableau | ligne-titre | niveau1 3 3 2 2" xfId="38977"/>
    <cellStyle name="tableau | ligne-titre | niveau1 3 3 2 3" xfId="38978"/>
    <cellStyle name="tableau | ligne-titre | niveau1 3 3 3" xfId="38979"/>
    <cellStyle name="tableau | ligne-titre | niveau1 3 3 4" xfId="38980"/>
    <cellStyle name="tableau | ligne-titre | niveau1 3 4" xfId="38981"/>
    <cellStyle name="tableau | ligne-titre | niveau1 3 4 2" xfId="38982"/>
    <cellStyle name="tableau | ligne-titre | niveau1 3 4 3" xfId="38983"/>
    <cellStyle name="tableau | ligne-titre | niveau1 3 5" xfId="38984"/>
    <cellStyle name="tableau | ligne-titre | niveau1 3 6" xfId="38985"/>
    <cellStyle name="tableau | ligne-titre | niveau1 4" xfId="38986"/>
    <cellStyle name="tableau | ligne-titre | niveau1 4 2" xfId="38987"/>
    <cellStyle name="tableau | ligne-titre | niveau1 4 2 2" xfId="38988"/>
    <cellStyle name="tableau | ligne-titre | niveau1 4 2 2 2" xfId="38989"/>
    <cellStyle name="tableau | ligne-titre | niveau1 4 2 2 3" xfId="38990"/>
    <cellStyle name="tableau | ligne-titre | niveau1 4 2 3" xfId="38991"/>
    <cellStyle name="tableau | ligne-titre | niveau1 4 2 4" xfId="38992"/>
    <cellStyle name="tableau | ligne-titre | niveau1 4 3" xfId="38993"/>
    <cellStyle name="tableau | ligne-titre | niveau1 4 3 2" xfId="38994"/>
    <cellStyle name="tableau | ligne-titre | niveau1 4 3 2 2" xfId="38995"/>
    <cellStyle name="tableau | ligne-titre | niveau1 4 3 2 3" xfId="38996"/>
    <cellStyle name="tableau | ligne-titre | niveau1 4 3 3" xfId="38997"/>
    <cellStyle name="tableau | ligne-titre | niveau1 4 3 4" xfId="38998"/>
    <cellStyle name="tableau | ligne-titre | niveau1 4 4" xfId="38999"/>
    <cellStyle name="tableau | ligne-titre | niveau1 4 4 2" xfId="39000"/>
    <cellStyle name="tableau | ligne-titre | niveau1 4 4 3" xfId="39001"/>
    <cellStyle name="tableau | ligne-titre | niveau1 4 5" xfId="39002"/>
    <cellStyle name="tableau | ligne-titre | niveau1 4 6" xfId="39003"/>
    <cellStyle name="tableau | ligne-titre | niveau1 5" xfId="39004"/>
    <cellStyle name="tableau | ligne-titre | niveau1 5 2" xfId="39005"/>
    <cellStyle name="tableau | ligne-titre | niveau1 5 2 2" xfId="39006"/>
    <cellStyle name="tableau | ligne-titre | niveau1 5 2 2 2" xfId="39007"/>
    <cellStyle name="tableau | ligne-titre | niveau1 5 2 2 3" xfId="39008"/>
    <cellStyle name="tableau | ligne-titre | niveau1 5 2 3" xfId="39009"/>
    <cellStyle name="tableau | ligne-titre | niveau1 5 2 4" xfId="39010"/>
    <cellStyle name="tableau | ligne-titre | niveau1 5 3" xfId="39011"/>
    <cellStyle name="tableau | ligne-titre | niveau1 5 3 2" xfId="39012"/>
    <cellStyle name="tableau | ligne-titre | niveau1 5 3 2 2" xfId="39013"/>
    <cellStyle name="tableau | ligne-titre | niveau1 5 3 2 3" xfId="39014"/>
    <cellStyle name="tableau | ligne-titre | niveau1 5 3 3" xfId="39015"/>
    <cellStyle name="tableau | ligne-titre | niveau1 5 3 4" xfId="39016"/>
    <cellStyle name="tableau | ligne-titre | niveau1 5 4" xfId="39017"/>
    <cellStyle name="tableau | ligne-titre | niveau1 5 4 2" xfId="39018"/>
    <cellStyle name="tableau | ligne-titre | niveau1 5 4 2 2" xfId="39019"/>
    <cellStyle name="tableau | ligne-titre | niveau1 5 4 2 3" xfId="39020"/>
    <cellStyle name="tableau | ligne-titre | niveau1 5 4 3" xfId="39021"/>
    <cellStyle name="tableau | ligne-titre | niveau1 5 4 4" xfId="39022"/>
    <cellStyle name="tableau | ligne-titre | niveau1 5 5" xfId="39023"/>
    <cellStyle name="tableau | ligne-titre | niveau1 5 5 2" xfId="39024"/>
    <cellStyle name="tableau | ligne-titre | niveau1 5 5 3" xfId="39025"/>
    <cellStyle name="tableau | ligne-titre | niveau1 5 6" xfId="39026"/>
    <cellStyle name="tableau | ligne-titre | niveau1 5 7" xfId="39027"/>
    <cellStyle name="tableau | ligne-titre | niveau1 6" xfId="39028"/>
    <cellStyle name="tableau | ligne-titre | niveau1 6 2" xfId="39029"/>
    <cellStyle name="tableau | ligne-titre | niveau1 6 2 2" xfId="39030"/>
    <cellStyle name="tableau | ligne-titre | niveau1 6 2 2 2" xfId="39031"/>
    <cellStyle name="tableau | ligne-titre | niveau1 6 2 2 3" xfId="39032"/>
    <cellStyle name="tableau | ligne-titre | niveau1 6 2 3" xfId="39033"/>
    <cellStyle name="tableau | ligne-titre | niveau1 6 2 4" xfId="39034"/>
    <cellStyle name="tableau | ligne-titre | niveau1 6 3" xfId="39035"/>
    <cellStyle name="tableau | ligne-titre | niveau1 6 3 2" xfId="39036"/>
    <cellStyle name="tableau | ligne-titre | niveau1 6 3 2 2" xfId="39037"/>
    <cellStyle name="tableau | ligne-titre | niveau1 6 3 2 3" xfId="39038"/>
    <cellStyle name="tableau | ligne-titre | niveau1 6 3 3" xfId="39039"/>
    <cellStyle name="tableau | ligne-titre | niveau1 6 3 4" xfId="39040"/>
    <cellStyle name="tableau | ligne-titre | niveau1 6 4" xfId="39041"/>
    <cellStyle name="tableau | ligne-titre | niveau1 6 4 2" xfId="39042"/>
    <cellStyle name="tableau | ligne-titre | niveau1 6 4 3" xfId="39043"/>
    <cellStyle name="tableau | ligne-titre | niveau1 6 5" xfId="39044"/>
    <cellStyle name="tableau | ligne-titre | niveau1 6 6" xfId="39045"/>
    <cellStyle name="tableau | ligne-titre | niveau1 7" xfId="39046"/>
    <cellStyle name="tableau | ligne-titre | niveau1 7 2" xfId="39047"/>
    <cellStyle name="tableau | ligne-titre | niveau1 7 2 2" xfId="39048"/>
    <cellStyle name="tableau | ligne-titre | niveau1 7 2 3" xfId="39049"/>
    <cellStyle name="tableau | ligne-titre | niveau1 7 3" xfId="39050"/>
    <cellStyle name="tableau | ligne-titre | niveau1 7 4" xfId="39051"/>
    <cellStyle name="tableau | ligne-titre | niveau1 8" xfId="39052"/>
    <cellStyle name="tableau | ligne-titre | niveau1 8 2" xfId="39053"/>
    <cellStyle name="tableau | ligne-titre | niveau1 8 2 2" xfId="39054"/>
    <cellStyle name="tableau | ligne-titre | niveau1 8 2 3" xfId="39055"/>
    <cellStyle name="tableau | ligne-titre | niveau1 8 3" xfId="39056"/>
    <cellStyle name="tableau | ligne-titre | niveau1 8 4" xfId="39057"/>
    <cellStyle name="tableau | ligne-titre | niveau1 9" xfId="39058"/>
    <cellStyle name="tableau | ligne-titre | niveau1 9 2" xfId="39059"/>
    <cellStyle name="tableau | ligne-titre | niveau1 9 2 2" xfId="39060"/>
    <cellStyle name="tableau | ligne-titre | niveau1 9 2 3" xfId="39061"/>
    <cellStyle name="tableau | ligne-titre | niveau1 9 3" xfId="39062"/>
    <cellStyle name="tableau | ligne-titre | niveau1 9 4" xfId="39063"/>
    <cellStyle name="tableau | ligne-titre | niveau2" xfId="39064"/>
    <cellStyle name="tableau | ligne-titre | niveau2 10" xfId="39065"/>
    <cellStyle name="tableau | ligne-titre | niveau2 10 2" xfId="39066"/>
    <cellStyle name="tableau | ligne-titre | niveau2 10 3" xfId="39067"/>
    <cellStyle name="tableau | ligne-titre | niveau2 11" xfId="39068"/>
    <cellStyle name="tableau | ligne-titre | niveau2 11 2" xfId="39069"/>
    <cellStyle name="tableau | ligne-titre | niveau2 11 3" xfId="39070"/>
    <cellStyle name="tableau | ligne-titre | niveau2 12" xfId="39071"/>
    <cellStyle name="tableau | ligne-titre | niveau2 12 2" xfId="39072"/>
    <cellStyle name="tableau | ligne-titre | niveau2 12 3" xfId="39073"/>
    <cellStyle name="tableau | ligne-titre | niveau2 13" xfId="39074"/>
    <cellStyle name="tableau | ligne-titre | niveau2 2" xfId="39075"/>
    <cellStyle name="tableau | ligne-titre | niveau2 2 2" xfId="39076"/>
    <cellStyle name="tableau | ligne-titre | niveau2 2 2 2" xfId="39077"/>
    <cellStyle name="tableau | ligne-titre | niveau2 2 2 2 2" xfId="39078"/>
    <cellStyle name="tableau | ligne-titre | niveau2 2 2 2 3" xfId="39079"/>
    <cellStyle name="tableau | ligne-titre | niveau2 2 2 3" xfId="39080"/>
    <cellStyle name="tableau | ligne-titre | niveau2 2 2 4" xfId="39081"/>
    <cellStyle name="tableau | ligne-titre | niveau2 2 3" xfId="39082"/>
    <cellStyle name="tableau | ligne-titre | niveau2 2 3 2" xfId="39083"/>
    <cellStyle name="tableau | ligne-titre | niveau2 2 3 2 2" xfId="39084"/>
    <cellStyle name="tableau | ligne-titre | niveau2 2 3 2 3" xfId="39085"/>
    <cellStyle name="tableau | ligne-titre | niveau2 2 3 3" xfId="39086"/>
    <cellStyle name="tableau | ligne-titre | niveau2 2 3 4" xfId="39087"/>
    <cellStyle name="tableau | ligne-titre | niveau2 2 4" xfId="39088"/>
    <cellStyle name="tableau | ligne-titre | niveau2 2 4 2" xfId="39089"/>
    <cellStyle name="tableau | ligne-titre | niveau2 2 4 3" xfId="39090"/>
    <cellStyle name="tableau | ligne-titre | niveau2 2 5" xfId="39091"/>
    <cellStyle name="tableau | ligne-titre | niveau2 2 5 2" xfId="39092"/>
    <cellStyle name="tableau | ligne-titre | niveau2 2 5 3" xfId="39093"/>
    <cellStyle name="tableau | ligne-titre | niveau2 2 6" xfId="39094"/>
    <cellStyle name="tableau | ligne-titre | niveau2 2 7" xfId="39095"/>
    <cellStyle name="tableau | ligne-titre | niveau2 3" xfId="39096"/>
    <cellStyle name="tableau | ligne-titre | niveau2 3 2" xfId="39097"/>
    <cellStyle name="tableau | ligne-titre | niveau2 3 2 2" xfId="39098"/>
    <cellStyle name="tableau | ligne-titre | niveau2 3 2 2 2" xfId="39099"/>
    <cellStyle name="tableau | ligne-titre | niveau2 3 2 2 3" xfId="39100"/>
    <cellStyle name="tableau | ligne-titre | niveau2 3 2 3" xfId="39101"/>
    <cellStyle name="tableau | ligne-titre | niveau2 3 2 4" xfId="39102"/>
    <cellStyle name="tableau | ligne-titre | niveau2 3 3" xfId="39103"/>
    <cellStyle name="tableau | ligne-titre | niveau2 3 3 2" xfId="39104"/>
    <cellStyle name="tableau | ligne-titre | niveau2 3 3 2 2" xfId="39105"/>
    <cellStyle name="tableau | ligne-titre | niveau2 3 3 2 3" xfId="39106"/>
    <cellStyle name="tableau | ligne-titre | niveau2 3 3 3" xfId="39107"/>
    <cellStyle name="tableau | ligne-titre | niveau2 3 3 4" xfId="39108"/>
    <cellStyle name="tableau | ligne-titre | niveau2 3 4" xfId="39109"/>
    <cellStyle name="tableau | ligne-titre | niveau2 3 4 2" xfId="39110"/>
    <cellStyle name="tableau | ligne-titre | niveau2 3 4 3" xfId="39111"/>
    <cellStyle name="tableau | ligne-titre | niveau2 3 5" xfId="39112"/>
    <cellStyle name="tableau | ligne-titre | niveau2 3 6" xfId="39113"/>
    <cellStyle name="tableau | ligne-titre | niveau2 4" xfId="39114"/>
    <cellStyle name="tableau | ligne-titre | niveau2 4 2" xfId="39115"/>
    <cellStyle name="tableau | ligne-titre | niveau2 4 2 2" xfId="39116"/>
    <cellStyle name="tableau | ligne-titre | niveau2 4 2 2 2" xfId="39117"/>
    <cellStyle name="tableau | ligne-titre | niveau2 4 2 2 3" xfId="39118"/>
    <cellStyle name="tableau | ligne-titre | niveau2 4 2 3" xfId="39119"/>
    <cellStyle name="tableau | ligne-titre | niveau2 4 2 4" xfId="39120"/>
    <cellStyle name="tableau | ligne-titre | niveau2 4 3" xfId="39121"/>
    <cellStyle name="tableau | ligne-titre | niveau2 4 3 2" xfId="39122"/>
    <cellStyle name="tableau | ligne-titre | niveau2 4 3 2 2" xfId="39123"/>
    <cellStyle name="tableau | ligne-titre | niveau2 4 3 2 3" xfId="39124"/>
    <cellStyle name="tableau | ligne-titre | niveau2 4 3 3" xfId="39125"/>
    <cellStyle name="tableau | ligne-titre | niveau2 4 3 4" xfId="39126"/>
    <cellStyle name="tableau | ligne-titre | niveau2 4 4" xfId="39127"/>
    <cellStyle name="tableau | ligne-titre | niveau2 4 4 2" xfId="39128"/>
    <cellStyle name="tableau | ligne-titre | niveau2 4 4 3" xfId="39129"/>
    <cellStyle name="tableau | ligne-titre | niveau2 4 5" xfId="39130"/>
    <cellStyle name="tableau | ligne-titre | niveau2 4 6" xfId="39131"/>
    <cellStyle name="tableau | ligne-titre | niveau2 5" xfId="39132"/>
    <cellStyle name="tableau | ligne-titre | niveau2 5 2" xfId="39133"/>
    <cellStyle name="tableau | ligne-titre | niveau2 5 2 2" xfId="39134"/>
    <cellStyle name="tableau | ligne-titre | niveau2 5 2 2 2" xfId="39135"/>
    <cellStyle name="tableau | ligne-titre | niveau2 5 2 2 3" xfId="39136"/>
    <cellStyle name="tableau | ligne-titre | niveau2 5 2 3" xfId="39137"/>
    <cellStyle name="tableau | ligne-titre | niveau2 5 2 4" xfId="39138"/>
    <cellStyle name="tableau | ligne-titre | niveau2 5 3" xfId="39139"/>
    <cellStyle name="tableau | ligne-titre | niveau2 5 3 2" xfId="39140"/>
    <cellStyle name="tableau | ligne-titre | niveau2 5 3 2 2" xfId="39141"/>
    <cellStyle name="tableau | ligne-titre | niveau2 5 3 2 3" xfId="39142"/>
    <cellStyle name="tableau | ligne-titre | niveau2 5 3 3" xfId="39143"/>
    <cellStyle name="tableau | ligne-titre | niveau2 5 3 4" xfId="39144"/>
    <cellStyle name="tableau | ligne-titre | niveau2 5 4" xfId="39145"/>
    <cellStyle name="tableau | ligne-titre | niveau2 5 4 2" xfId="39146"/>
    <cellStyle name="tableau | ligne-titre | niveau2 5 4 2 2" xfId="39147"/>
    <cellStyle name="tableau | ligne-titre | niveau2 5 4 2 3" xfId="39148"/>
    <cellStyle name="tableau | ligne-titre | niveau2 5 4 3" xfId="39149"/>
    <cellStyle name="tableau | ligne-titre | niveau2 5 4 4" xfId="39150"/>
    <cellStyle name="tableau | ligne-titre | niveau2 5 5" xfId="39151"/>
    <cellStyle name="tableau | ligne-titre | niveau2 5 5 2" xfId="39152"/>
    <cellStyle name="tableau | ligne-titre | niveau2 5 5 3" xfId="39153"/>
    <cellStyle name="tableau | ligne-titre | niveau2 5 6" xfId="39154"/>
    <cellStyle name="tableau | ligne-titre | niveau2 5 7" xfId="39155"/>
    <cellStyle name="tableau | ligne-titre | niveau2 6" xfId="39156"/>
    <cellStyle name="tableau | ligne-titre | niveau2 6 2" xfId="39157"/>
    <cellStyle name="tableau | ligne-titre | niveau2 6 2 2" xfId="39158"/>
    <cellStyle name="tableau | ligne-titre | niveau2 6 2 2 2" xfId="39159"/>
    <cellStyle name="tableau | ligne-titre | niveau2 6 2 2 3" xfId="39160"/>
    <cellStyle name="tableau | ligne-titre | niveau2 6 2 3" xfId="39161"/>
    <cellStyle name="tableau | ligne-titre | niveau2 6 2 4" xfId="39162"/>
    <cellStyle name="tableau | ligne-titre | niveau2 6 3" xfId="39163"/>
    <cellStyle name="tableau | ligne-titre | niveau2 6 3 2" xfId="39164"/>
    <cellStyle name="tableau | ligne-titre | niveau2 6 3 2 2" xfId="39165"/>
    <cellStyle name="tableau | ligne-titre | niveau2 6 3 2 3" xfId="39166"/>
    <cellStyle name="tableau | ligne-titre | niveau2 6 3 3" xfId="39167"/>
    <cellStyle name="tableau | ligne-titre | niveau2 6 3 4" xfId="39168"/>
    <cellStyle name="tableau | ligne-titre | niveau2 6 4" xfId="39169"/>
    <cellStyle name="tableau | ligne-titre | niveau2 6 4 2" xfId="39170"/>
    <cellStyle name="tableau | ligne-titre | niveau2 6 4 3" xfId="39171"/>
    <cellStyle name="tableau | ligne-titre | niveau2 6 5" xfId="39172"/>
    <cellStyle name="tableau | ligne-titre | niveau2 6 6" xfId="39173"/>
    <cellStyle name="tableau | ligne-titre | niveau2 7" xfId="39174"/>
    <cellStyle name="tableau | ligne-titre | niveau2 7 2" xfId="39175"/>
    <cellStyle name="tableau | ligne-titre | niveau2 7 2 2" xfId="39176"/>
    <cellStyle name="tableau | ligne-titre | niveau2 7 2 3" xfId="39177"/>
    <cellStyle name="tableau | ligne-titre | niveau2 7 3" xfId="39178"/>
    <cellStyle name="tableau | ligne-titre | niveau2 7 4" xfId="39179"/>
    <cellStyle name="tableau | ligne-titre | niveau2 8" xfId="39180"/>
    <cellStyle name="tableau | ligne-titre | niveau2 8 2" xfId="39181"/>
    <cellStyle name="tableau | ligne-titre | niveau2 8 2 2" xfId="39182"/>
    <cellStyle name="tableau | ligne-titre | niveau2 8 2 3" xfId="39183"/>
    <cellStyle name="tableau | ligne-titre | niveau2 8 3" xfId="39184"/>
    <cellStyle name="tableau | ligne-titre | niveau2 8 4" xfId="39185"/>
    <cellStyle name="tableau | ligne-titre | niveau2 9" xfId="39186"/>
    <cellStyle name="tableau | ligne-titre | niveau2 9 2" xfId="39187"/>
    <cellStyle name="tableau | ligne-titre | niveau2 9 2 2" xfId="39188"/>
    <cellStyle name="tableau | ligne-titre | niveau2 9 2 3" xfId="39189"/>
    <cellStyle name="tableau | ligne-titre | niveau2 9 3" xfId="39190"/>
    <cellStyle name="tableau | ligne-titre | niveau2 9 4" xfId="39191"/>
    <cellStyle name="Title 10" xfId="39192"/>
    <cellStyle name="Title 10 10" xfId="39193"/>
    <cellStyle name="Title 10 10 2" xfId="39194"/>
    <cellStyle name="Title 10 10 3" xfId="39195"/>
    <cellStyle name="Title 10 11" xfId="39196"/>
    <cellStyle name="Title 10 11 2" xfId="39197"/>
    <cellStyle name="Title 10 11 3" xfId="39198"/>
    <cellStyle name="Title 10 12" xfId="39199"/>
    <cellStyle name="Title 10 12 2" xfId="39200"/>
    <cellStyle name="Title 10 12 3" xfId="39201"/>
    <cellStyle name="Title 10 13" xfId="39202"/>
    <cellStyle name="Title 10 2" xfId="39203"/>
    <cellStyle name="Title 10 2 2" xfId="39204"/>
    <cellStyle name="Title 10 2 2 2" xfId="39205"/>
    <cellStyle name="Title 10 2 2 2 2" xfId="39206"/>
    <cellStyle name="Title 10 2 2 2 3" xfId="39207"/>
    <cellStyle name="Title 10 2 2 3" xfId="39208"/>
    <cellStyle name="Title 10 2 2 4" xfId="39209"/>
    <cellStyle name="Title 10 2 3" xfId="39210"/>
    <cellStyle name="Title 10 2 3 2" xfId="39211"/>
    <cellStyle name="Title 10 2 3 2 2" xfId="39212"/>
    <cellStyle name="Title 10 2 3 2 3" xfId="39213"/>
    <cellStyle name="Title 10 2 3 3" xfId="39214"/>
    <cellStyle name="Title 10 2 3 4" xfId="39215"/>
    <cellStyle name="Title 10 2 4" xfId="39216"/>
    <cellStyle name="Title 10 2 4 2" xfId="39217"/>
    <cellStyle name="Title 10 2 4 3" xfId="39218"/>
    <cellStyle name="Title 10 2 5" xfId="39219"/>
    <cellStyle name="Title 10 2 5 2" xfId="39220"/>
    <cellStyle name="Title 10 2 5 3" xfId="39221"/>
    <cellStyle name="Title 10 2 6" xfId="39222"/>
    <cellStyle name="Title 10 2 7" xfId="39223"/>
    <cellStyle name="Title 10 3" xfId="39224"/>
    <cellStyle name="Title 10 3 2" xfId="39225"/>
    <cellStyle name="Title 10 3 2 2" xfId="39226"/>
    <cellStyle name="Title 10 3 2 2 2" xfId="39227"/>
    <cellStyle name="Title 10 3 2 2 3" xfId="39228"/>
    <cellStyle name="Title 10 3 2 3" xfId="39229"/>
    <cellStyle name="Title 10 3 2 4" xfId="39230"/>
    <cellStyle name="Title 10 3 3" xfId="39231"/>
    <cellStyle name="Title 10 3 3 2" xfId="39232"/>
    <cellStyle name="Title 10 3 3 2 2" xfId="39233"/>
    <cellStyle name="Title 10 3 3 2 3" xfId="39234"/>
    <cellStyle name="Title 10 3 3 3" xfId="39235"/>
    <cellStyle name="Title 10 3 3 4" xfId="39236"/>
    <cellStyle name="Title 10 3 4" xfId="39237"/>
    <cellStyle name="Title 10 3 4 2" xfId="39238"/>
    <cellStyle name="Title 10 3 4 3" xfId="39239"/>
    <cellStyle name="Title 10 3 5" xfId="39240"/>
    <cellStyle name="Title 10 3 6" xfId="39241"/>
    <cellStyle name="Title 10 4" xfId="39242"/>
    <cellStyle name="Title 10 4 2" xfId="39243"/>
    <cellStyle name="Title 10 4 2 2" xfId="39244"/>
    <cellStyle name="Title 10 4 2 2 2" xfId="39245"/>
    <cellStyle name="Title 10 4 2 2 3" xfId="39246"/>
    <cellStyle name="Title 10 4 2 3" xfId="39247"/>
    <cellStyle name="Title 10 4 2 4" xfId="39248"/>
    <cellStyle name="Title 10 4 3" xfId="39249"/>
    <cellStyle name="Title 10 4 3 2" xfId="39250"/>
    <cellStyle name="Title 10 4 3 2 2" xfId="39251"/>
    <cellStyle name="Title 10 4 3 2 3" xfId="39252"/>
    <cellStyle name="Title 10 4 3 3" xfId="39253"/>
    <cellStyle name="Title 10 4 3 4" xfId="39254"/>
    <cellStyle name="Title 10 4 4" xfId="39255"/>
    <cellStyle name="Title 10 4 4 2" xfId="39256"/>
    <cellStyle name="Title 10 4 4 3" xfId="39257"/>
    <cellStyle name="Title 10 4 5" xfId="39258"/>
    <cellStyle name="Title 10 4 6" xfId="39259"/>
    <cellStyle name="Title 10 5" xfId="39260"/>
    <cellStyle name="Title 10 5 2" xfId="39261"/>
    <cellStyle name="Title 10 5 2 2" xfId="39262"/>
    <cellStyle name="Title 10 5 2 2 2" xfId="39263"/>
    <cellStyle name="Title 10 5 2 2 3" xfId="39264"/>
    <cellStyle name="Title 10 5 2 3" xfId="39265"/>
    <cellStyle name="Title 10 5 2 4" xfId="39266"/>
    <cellStyle name="Title 10 5 3" xfId="39267"/>
    <cellStyle name="Title 10 5 3 2" xfId="39268"/>
    <cellStyle name="Title 10 5 3 2 2" xfId="39269"/>
    <cellStyle name="Title 10 5 3 2 3" xfId="39270"/>
    <cellStyle name="Title 10 5 3 3" xfId="39271"/>
    <cellStyle name="Title 10 5 3 4" xfId="39272"/>
    <cellStyle name="Title 10 5 4" xfId="39273"/>
    <cellStyle name="Title 10 5 4 2" xfId="39274"/>
    <cellStyle name="Title 10 5 4 2 2" xfId="39275"/>
    <cellStyle name="Title 10 5 4 2 3" xfId="39276"/>
    <cellStyle name="Title 10 5 4 3" xfId="39277"/>
    <cellStyle name="Title 10 5 4 4" xfId="39278"/>
    <cellStyle name="Title 10 5 5" xfId="39279"/>
    <cellStyle name="Title 10 5 5 2" xfId="39280"/>
    <cellStyle name="Title 10 5 5 3" xfId="39281"/>
    <cellStyle name="Title 10 5 6" xfId="39282"/>
    <cellStyle name="Title 10 5 7" xfId="39283"/>
    <cellStyle name="Title 10 6" xfId="39284"/>
    <cellStyle name="Title 10 6 2" xfId="39285"/>
    <cellStyle name="Title 10 6 2 2" xfId="39286"/>
    <cellStyle name="Title 10 6 2 2 2" xfId="39287"/>
    <cellStyle name="Title 10 6 2 2 3" xfId="39288"/>
    <cellStyle name="Title 10 6 2 3" xfId="39289"/>
    <cellStyle name="Title 10 6 2 4" xfId="39290"/>
    <cellStyle name="Title 10 6 3" xfId="39291"/>
    <cellStyle name="Title 10 6 3 2" xfId="39292"/>
    <cellStyle name="Title 10 6 3 2 2" xfId="39293"/>
    <cellStyle name="Title 10 6 3 2 3" xfId="39294"/>
    <cellStyle name="Title 10 6 3 3" xfId="39295"/>
    <cellStyle name="Title 10 6 3 4" xfId="39296"/>
    <cellStyle name="Title 10 6 4" xfId="39297"/>
    <cellStyle name="Title 10 6 4 2" xfId="39298"/>
    <cellStyle name="Title 10 6 4 3" xfId="39299"/>
    <cellStyle name="Title 10 6 5" xfId="39300"/>
    <cellStyle name="Title 10 6 6" xfId="39301"/>
    <cellStyle name="Title 10 7" xfId="39302"/>
    <cellStyle name="Title 10 7 2" xfId="39303"/>
    <cellStyle name="Title 10 7 2 2" xfId="39304"/>
    <cellStyle name="Title 10 7 2 3" xfId="39305"/>
    <cellStyle name="Title 10 7 3" xfId="39306"/>
    <cellStyle name="Title 10 7 4" xfId="39307"/>
    <cellStyle name="Title 10 8" xfId="39308"/>
    <cellStyle name="Title 10 8 2" xfId="39309"/>
    <cellStyle name="Title 10 8 2 2" xfId="39310"/>
    <cellStyle name="Title 10 8 2 3" xfId="39311"/>
    <cellStyle name="Title 10 8 3" xfId="39312"/>
    <cellStyle name="Title 10 8 4" xfId="39313"/>
    <cellStyle name="Title 10 9" xfId="39314"/>
    <cellStyle name="Title 10 9 2" xfId="39315"/>
    <cellStyle name="Title 10 9 2 2" xfId="39316"/>
    <cellStyle name="Title 10 9 2 3" xfId="39317"/>
    <cellStyle name="Title 10 9 3" xfId="39318"/>
    <cellStyle name="Title 10 9 4" xfId="39319"/>
    <cellStyle name="Title 11" xfId="39320"/>
    <cellStyle name="Title 11 10" xfId="39321"/>
    <cellStyle name="Title 11 10 2" xfId="39322"/>
    <cellStyle name="Title 11 10 3" xfId="39323"/>
    <cellStyle name="Title 11 11" xfId="39324"/>
    <cellStyle name="Title 11 11 2" xfId="39325"/>
    <cellStyle name="Title 11 11 3" xfId="39326"/>
    <cellStyle name="Title 11 12" xfId="39327"/>
    <cellStyle name="Title 11 12 2" xfId="39328"/>
    <cellStyle name="Title 11 12 3" xfId="39329"/>
    <cellStyle name="Title 11 13" xfId="39330"/>
    <cellStyle name="Title 11 2" xfId="39331"/>
    <cellStyle name="Title 11 2 2" xfId="39332"/>
    <cellStyle name="Title 11 2 2 2" xfId="39333"/>
    <cellStyle name="Title 11 2 2 2 2" xfId="39334"/>
    <cellStyle name="Title 11 2 2 2 3" xfId="39335"/>
    <cellStyle name="Title 11 2 2 3" xfId="39336"/>
    <cellStyle name="Title 11 2 2 4" xfId="39337"/>
    <cellStyle name="Title 11 2 3" xfId="39338"/>
    <cellStyle name="Title 11 2 3 2" xfId="39339"/>
    <cellStyle name="Title 11 2 3 2 2" xfId="39340"/>
    <cellStyle name="Title 11 2 3 2 3" xfId="39341"/>
    <cellStyle name="Title 11 2 3 3" xfId="39342"/>
    <cellStyle name="Title 11 2 3 4" xfId="39343"/>
    <cellStyle name="Title 11 2 4" xfId="39344"/>
    <cellStyle name="Title 11 2 4 2" xfId="39345"/>
    <cellStyle name="Title 11 2 4 3" xfId="39346"/>
    <cellStyle name="Title 11 2 5" xfId="39347"/>
    <cellStyle name="Title 11 2 5 2" xfId="39348"/>
    <cellStyle name="Title 11 2 5 3" xfId="39349"/>
    <cellStyle name="Title 11 2 6" xfId="39350"/>
    <cellStyle name="Title 11 2 7" xfId="39351"/>
    <cellStyle name="Title 11 3" xfId="39352"/>
    <cellStyle name="Title 11 3 2" xfId="39353"/>
    <cellStyle name="Title 11 3 2 2" xfId="39354"/>
    <cellStyle name="Title 11 3 2 2 2" xfId="39355"/>
    <cellStyle name="Title 11 3 2 2 3" xfId="39356"/>
    <cellStyle name="Title 11 3 2 3" xfId="39357"/>
    <cellStyle name="Title 11 3 2 4" xfId="39358"/>
    <cellStyle name="Title 11 3 3" xfId="39359"/>
    <cellStyle name="Title 11 3 3 2" xfId="39360"/>
    <cellStyle name="Title 11 3 3 2 2" xfId="39361"/>
    <cellStyle name="Title 11 3 3 2 3" xfId="39362"/>
    <cellStyle name="Title 11 3 3 3" xfId="39363"/>
    <cellStyle name="Title 11 3 3 4" xfId="39364"/>
    <cellStyle name="Title 11 3 4" xfId="39365"/>
    <cellStyle name="Title 11 3 4 2" xfId="39366"/>
    <cellStyle name="Title 11 3 4 3" xfId="39367"/>
    <cellStyle name="Title 11 3 5" xfId="39368"/>
    <cellStyle name="Title 11 3 6" xfId="39369"/>
    <cellStyle name="Title 11 4" xfId="39370"/>
    <cellStyle name="Title 11 4 2" xfId="39371"/>
    <cellStyle name="Title 11 4 2 2" xfId="39372"/>
    <cellStyle name="Title 11 4 2 2 2" xfId="39373"/>
    <cellStyle name="Title 11 4 2 2 3" xfId="39374"/>
    <cellStyle name="Title 11 4 2 3" xfId="39375"/>
    <cellStyle name="Title 11 4 2 4" xfId="39376"/>
    <cellStyle name="Title 11 4 3" xfId="39377"/>
    <cellStyle name="Title 11 4 3 2" xfId="39378"/>
    <cellStyle name="Title 11 4 3 2 2" xfId="39379"/>
    <cellStyle name="Title 11 4 3 2 3" xfId="39380"/>
    <cellStyle name="Title 11 4 3 3" xfId="39381"/>
    <cellStyle name="Title 11 4 3 4" xfId="39382"/>
    <cellStyle name="Title 11 4 4" xfId="39383"/>
    <cellStyle name="Title 11 4 4 2" xfId="39384"/>
    <cellStyle name="Title 11 4 4 3" xfId="39385"/>
    <cellStyle name="Title 11 4 5" xfId="39386"/>
    <cellStyle name="Title 11 4 6" xfId="39387"/>
    <cellStyle name="Title 11 5" xfId="39388"/>
    <cellStyle name="Title 11 5 2" xfId="39389"/>
    <cellStyle name="Title 11 5 2 2" xfId="39390"/>
    <cellStyle name="Title 11 5 2 2 2" xfId="39391"/>
    <cellStyle name="Title 11 5 2 2 3" xfId="39392"/>
    <cellStyle name="Title 11 5 2 3" xfId="39393"/>
    <cellStyle name="Title 11 5 2 4" xfId="39394"/>
    <cellStyle name="Title 11 5 3" xfId="39395"/>
    <cellStyle name="Title 11 5 3 2" xfId="39396"/>
    <cellStyle name="Title 11 5 3 2 2" xfId="39397"/>
    <cellStyle name="Title 11 5 3 2 3" xfId="39398"/>
    <cellStyle name="Title 11 5 3 3" xfId="39399"/>
    <cellStyle name="Title 11 5 3 4" xfId="39400"/>
    <cellStyle name="Title 11 5 4" xfId="39401"/>
    <cellStyle name="Title 11 5 4 2" xfId="39402"/>
    <cellStyle name="Title 11 5 4 2 2" xfId="39403"/>
    <cellStyle name="Title 11 5 4 2 3" xfId="39404"/>
    <cellStyle name="Title 11 5 4 3" xfId="39405"/>
    <cellStyle name="Title 11 5 4 4" xfId="39406"/>
    <cellStyle name="Title 11 5 5" xfId="39407"/>
    <cellStyle name="Title 11 5 5 2" xfId="39408"/>
    <cellStyle name="Title 11 5 5 3" xfId="39409"/>
    <cellStyle name="Title 11 5 6" xfId="39410"/>
    <cellStyle name="Title 11 5 7" xfId="39411"/>
    <cellStyle name="Title 11 6" xfId="39412"/>
    <cellStyle name="Title 11 6 2" xfId="39413"/>
    <cellStyle name="Title 11 6 2 2" xfId="39414"/>
    <cellStyle name="Title 11 6 2 2 2" xfId="39415"/>
    <cellStyle name="Title 11 6 2 2 3" xfId="39416"/>
    <cellStyle name="Title 11 6 2 3" xfId="39417"/>
    <cellStyle name="Title 11 6 2 4" xfId="39418"/>
    <cellStyle name="Title 11 6 3" xfId="39419"/>
    <cellStyle name="Title 11 6 3 2" xfId="39420"/>
    <cellStyle name="Title 11 6 3 2 2" xfId="39421"/>
    <cellStyle name="Title 11 6 3 2 3" xfId="39422"/>
    <cellStyle name="Title 11 6 3 3" xfId="39423"/>
    <cellStyle name="Title 11 6 3 4" xfId="39424"/>
    <cellStyle name="Title 11 6 4" xfId="39425"/>
    <cellStyle name="Title 11 6 4 2" xfId="39426"/>
    <cellStyle name="Title 11 6 4 3" xfId="39427"/>
    <cellStyle name="Title 11 6 5" xfId="39428"/>
    <cellStyle name="Title 11 6 6" xfId="39429"/>
    <cellStyle name="Title 11 7" xfId="39430"/>
    <cellStyle name="Title 11 7 2" xfId="39431"/>
    <cellStyle name="Title 11 7 2 2" xfId="39432"/>
    <cellStyle name="Title 11 7 2 3" xfId="39433"/>
    <cellStyle name="Title 11 7 3" xfId="39434"/>
    <cellStyle name="Title 11 7 4" xfId="39435"/>
    <cellStyle name="Title 11 8" xfId="39436"/>
    <cellStyle name="Title 11 8 2" xfId="39437"/>
    <cellStyle name="Title 11 8 2 2" xfId="39438"/>
    <cellStyle name="Title 11 8 2 3" xfId="39439"/>
    <cellStyle name="Title 11 8 3" xfId="39440"/>
    <cellStyle name="Title 11 8 4" xfId="39441"/>
    <cellStyle name="Title 11 9" xfId="39442"/>
    <cellStyle name="Title 11 9 2" xfId="39443"/>
    <cellStyle name="Title 11 9 2 2" xfId="39444"/>
    <cellStyle name="Title 11 9 2 3" xfId="39445"/>
    <cellStyle name="Title 11 9 3" xfId="39446"/>
    <cellStyle name="Title 11 9 4" xfId="39447"/>
    <cellStyle name="Title 12" xfId="39448"/>
    <cellStyle name="Title 12 10" xfId="39449"/>
    <cellStyle name="Title 12 10 2" xfId="39450"/>
    <cellStyle name="Title 12 10 3" xfId="39451"/>
    <cellStyle name="Title 12 11" xfId="39452"/>
    <cellStyle name="Title 12 11 2" xfId="39453"/>
    <cellStyle name="Title 12 11 3" xfId="39454"/>
    <cellStyle name="Title 12 12" xfId="39455"/>
    <cellStyle name="Title 12 12 2" xfId="39456"/>
    <cellStyle name="Title 12 12 3" xfId="39457"/>
    <cellStyle name="Title 12 13" xfId="39458"/>
    <cellStyle name="Title 12 2" xfId="39459"/>
    <cellStyle name="Title 12 2 2" xfId="39460"/>
    <cellStyle name="Title 12 2 2 2" xfId="39461"/>
    <cellStyle name="Title 12 2 2 2 2" xfId="39462"/>
    <cellStyle name="Title 12 2 2 2 3" xfId="39463"/>
    <cellStyle name="Title 12 2 2 3" xfId="39464"/>
    <cellStyle name="Title 12 2 2 4" xfId="39465"/>
    <cellStyle name="Title 12 2 3" xfId="39466"/>
    <cellStyle name="Title 12 2 3 2" xfId="39467"/>
    <cellStyle name="Title 12 2 3 2 2" xfId="39468"/>
    <cellStyle name="Title 12 2 3 2 3" xfId="39469"/>
    <cellStyle name="Title 12 2 3 3" xfId="39470"/>
    <cellStyle name="Title 12 2 3 4" xfId="39471"/>
    <cellStyle name="Title 12 2 4" xfId="39472"/>
    <cellStyle name="Title 12 2 4 2" xfId="39473"/>
    <cellStyle name="Title 12 2 4 3" xfId="39474"/>
    <cellStyle name="Title 12 2 5" xfId="39475"/>
    <cellStyle name="Title 12 2 5 2" xfId="39476"/>
    <cellStyle name="Title 12 2 5 3" xfId="39477"/>
    <cellStyle name="Title 12 2 6" xfId="39478"/>
    <cellStyle name="Title 12 2 7" xfId="39479"/>
    <cellStyle name="Title 12 3" xfId="39480"/>
    <cellStyle name="Title 12 3 2" xfId="39481"/>
    <cellStyle name="Title 12 3 2 2" xfId="39482"/>
    <cellStyle name="Title 12 3 2 2 2" xfId="39483"/>
    <cellStyle name="Title 12 3 2 2 3" xfId="39484"/>
    <cellStyle name="Title 12 3 2 3" xfId="39485"/>
    <cellStyle name="Title 12 3 2 4" xfId="39486"/>
    <cellStyle name="Title 12 3 3" xfId="39487"/>
    <cellStyle name="Title 12 3 3 2" xfId="39488"/>
    <cellStyle name="Title 12 3 3 2 2" xfId="39489"/>
    <cellStyle name="Title 12 3 3 2 3" xfId="39490"/>
    <cellStyle name="Title 12 3 3 3" xfId="39491"/>
    <cellStyle name="Title 12 3 3 4" xfId="39492"/>
    <cellStyle name="Title 12 3 4" xfId="39493"/>
    <cellStyle name="Title 12 3 4 2" xfId="39494"/>
    <cellStyle name="Title 12 3 4 3" xfId="39495"/>
    <cellStyle name="Title 12 3 5" xfId="39496"/>
    <cellStyle name="Title 12 3 6" xfId="39497"/>
    <cellStyle name="Title 12 4" xfId="39498"/>
    <cellStyle name="Title 12 4 2" xfId="39499"/>
    <cellStyle name="Title 12 4 2 2" xfId="39500"/>
    <cellStyle name="Title 12 4 2 2 2" xfId="39501"/>
    <cellStyle name="Title 12 4 2 2 3" xfId="39502"/>
    <cellStyle name="Title 12 4 2 3" xfId="39503"/>
    <cellStyle name="Title 12 4 2 4" xfId="39504"/>
    <cellStyle name="Title 12 4 3" xfId="39505"/>
    <cellStyle name="Title 12 4 3 2" xfId="39506"/>
    <cellStyle name="Title 12 4 3 2 2" xfId="39507"/>
    <cellStyle name="Title 12 4 3 2 3" xfId="39508"/>
    <cellStyle name="Title 12 4 3 3" xfId="39509"/>
    <cellStyle name="Title 12 4 3 4" xfId="39510"/>
    <cellStyle name="Title 12 4 4" xfId="39511"/>
    <cellStyle name="Title 12 4 4 2" xfId="39512"/>
    <cellStyle name="Title 12 4 4 3" xfId="39513"/>
    <cellStyle name="Title 12 4 5" xfId="39514"/>
    <cellStyle name="Title 12 4 6" xfId="39515"/>
    <cellStyle name="Title 12 5" xfId="39516"/>
    <cellStyle name="Title 12 5 2" xfId="39517"/>
    <cellStyle name="Title 12 5 2 2" xfId="39518"/>
    <cellStyle name="Title 12 5 2 2 2" xfId="39519"/>
    <cellStyle name="Title 12 5 2 2 3" xfId="39520"/>
    <cellStyle name="Title 12 5 2 3" xfId="39521"/>
    <cellStyle name="Title 12 5 2 4" xfId="39522"/>
    <cellStyle name="Title 12 5 3" xfId="39523"/>
    <cellStyle name="Title 12 5 3 2" xfId="39524"/>
    <cellStyle name="Title 12 5 3 2 2" xfId="39525"/>
    <cellStyle name="Title 12 5 3 2 3" xfId="39526"/>
    <cellStyle name="Title 12 5 3 3" xfId="39527"/>
    <cellStyle name="Title 12 5 3 4" xfId="39528"/>
    <cellStyle name="Title 12 5 4" xfId="39529"/>
    <cellStyle name="Title 12 5 4 2" xfId="39530"/>
    <cellStyle name="Title 12 5 4 2 2" xfId="39531"/>
    <cellStyle name="Title 12 5 4 2 3" xfId="39532"/>
    <cellStyle name="Title 12 5 4 3" xfId="39533"/>
    <cellStyle name="Title 12 5 4 4" xfId="39534"/>
    <cellStyle name="Title 12 5 5" xfId="39535"/>
    <cellStyle name="Title 12 5 5 2" xfId="39536"/>
    <cellStyle name="Title 12 5 5 3" xfId="39537"/>
    <cellStyle name="Title 12 5 6" xfId="39538"/>
    <cellStyle name="Title 12 5 7" xfId="39539"/>
    <cellStyle name="Title 12 6" xfId="39540"/>
    <cellStyle name="Title 12 6 2" xfId="39541"/>
    <cellStyle name="Title 12 6 2 2" xfId="39542"/>
    <cellStyle name="Title 12 6 2 2 2" xfId="39543"/>
    <cellStyle name="Title 12 6 2 2 3" xfId="39544"/>
    <cellStyle name="Title 12 6 2 3" xfId="39545"/>
    <cellStyle name="Title 12 6 2 4" xfId="39546"/>
    <cellStyle name="Title 12 6 3" xfId="39547"/>
    <cellStyle name="Title 12 6 3 2" xfId="39548"/>
    <cellStyle name="Title 12 6 3 2 2" xfId="39549"/>
    <cellStyle name="Title 12 6 3 2 3" xfId="39550"/>
    <cellStyle name="Title 12 6 3 3" xfId="39551"/>
    <cellStyle name="Title 12 6 3 4" xfId="39552"/>
    <cellStyle name="Title 12 6 4" xfId="39553"/>
    <cellStyle name="Title 12 6 4 2" xfId="39554"/>
    <cellStyle name="Title 12 6 4 3" xfId="39555"/>
    <cellStyle name="Title 12 6 5" xfId="39556"/>
    <cellStyle name="Title 12 6 6" xfId="39557"/>
    <cellStyle name="Title 12 7" xfId="39558"/>
    <cellStyle name="Title 12 7 2" xfId="39559"/>
    <cellStyle name="Title 12 7 2 2" xfId="39560"/>
    <cellStyle name="Title 12 7 2 3" xfId="39561"/>
    <cellStyle name="Title 12 7 3" xfId="39562"/>
    <cellStyle name="Title 12 7 4" xfId="39563"/>
    <cellStyle name="Title 12 8" xfId="39564"/>
    <cellStyle name="Title 12 8 2" xfId="39565"/>
    <cellStyle name="Title 12 8 2 2" xfId="39566"/>
    <cellStyle name="Title 12 8 2 3" xfId="39567"/>
    <cellStyle name="Title 12 8 3" xfId="39568"/>
    <cellStyle name="Title 12 8 4" xfId="39569"/>
    <cellStyle name="Title 12 9" xfId="39570"/>
    <cellStyle name="Title 12 9 2" xfId="39571"/>
    <cellStyle name="Title 12 9 2 2" xfId="39572"/>
    <cellStyle name="Title 12 9 2 3" xfId="39573"/>
    <cellStyle name="Title 12 9 3" xfId="39574"/>
    <cellStyle name="Title 12 9 4" xfId="39575"/>
    <cellStyle name="Title 13" xfId="39576"/>
    <cellStyle name="Title 13 10" xfId="39577"/>
    <cellStyle name="Title 13 10 2" xfId="39578"/>
    <cellStyle name="Title 13 10 3" xfId="39579"/>
    <cellStyle name="Title 13 11" xfId="39580"/>
    <cellStyle name="Title 13 11 2" xfId="39581"/>
    <cellStyle name="Title 13 11 3" xfId="39582"/>
    <cellStyle name="Title 13 12" xfId="39583"/>
    <cellStyle name="Title 13 12 2" xfId="39584"/>
    <cellStyle name="Title 13 12 3" xfId="39585"/>
    <cellStyle name="Title 13 13" xfId="39586"/>
    <cellStyle name="Title 13 2" xfId="39587"/>
    <cellStyle name="Title 13 2 2" xfId="39588"/>
    <cellStyle name="Title 13 2 2 2" xfId="39589"/>
    <cellStyle name="Title 13 2 2 2 2" xfId="39590"/>
    <cellStyle name="Title 13 2 2 2 3" xfId="39591"/>
    <cellStyle name="Title 13 2 2 3" xfId="39592"/>
    <cellStyle name="Title 13 2 2 4" xfId="39593"/>
    <cellStyle name="Title 13 2 3" xfId="39594"/>
    <cellStyle name="Title 13 2 3 2" xfId="39595"/>
    <cellStyle name="Title 13 2 3 2 2" xfId="39596"/>
    <cellStyle name="Title 13 2 3 2 3" xfId="39597"/>
    <cellStyle name="Title 13 2 3 3" xfId="39598"/>
    <cellStyle name="Title 13 2 3 4" xfId="39599"/>
    <cellStyle name="Title 13 2 4" xfId="39600"/>
    <cellStyle name="Title 13 2 4 2" xfId="39601"/>
    <cellStyle name="Title 13 2 4 3" xfId="39602"/>
    <cellStyle name="Title 13 2 5" xfId="39603"/>
    <cellStyle name="Title 13 2 5 2" xfId="39604"/>
    <cellStyle name="Title 13 2 5 3" xfId="39605"/>
    <cellStyle name="Title 13 2 6" xfId="39606"/>
    <cellStyle name="Title 13 2 7" xfId="39607"/>
    <cellStyle name="Title 13 3" xfId="39608"/>
    <cellStyle name="Title 13 3 2" xfId="39609"/>
    <cellStyle name="Title 13 3 2 2" xfId="39610"/>
    <cellStyle name="Title 13 3 2 2 2" xfId="39611"/>
    <cellStyle name="Title 13 3 2 2 3" xfId="39612"/>
    <cellStyle name="Title 13 3 2 3" xfId="39613"/>
    <cellStyle name="Title 13 3 2 4" xfId="39614"/>
    <cellStyle name="Title 13 3 3" xfId="39615"/>
    <cellStyle name="Title 13 3 3 2" xfId="39616"/>
    <cellStyle name="Title 13 3 3 2 2" xfId="39617"/>
    <cellStyle name="Title 13 3 3 2 3" xfId="39618"/>
    <cellStyle name="Title 13 3 3 3" xfId="39619"/>
    <cellStyle name="Title 13 3 3 4" xfId="39620"/>
    <cellStyle name="Title 13 3 4" xfId="39621"/>
    <cellStyle name="Title 13 3 4 2" xfId="39622"/>
    <cellStyle name="Title 13 3 4 3" xfId="39623"/>
    <cellStyle name="Title 13 3 5" xfId="39624"/>
    <cellStyle name="Title 13 3 6" xfId="39625"/>
    <cellStyle name="Title 13 4" xfId="39626"/>
    <cellStyle name="Title 13 4 2" xfId="39627"/>
    <cellStyle name="Title 13 4 2 2" xfId="39628"/>
    <cellStyle name="Title 13 4 2 2 2" xfId="39629"/>
    <cellStyle name="Title 13 4 2 2 3" xfId="39630"/>
    <cellStyle name="Title 13 4 2 3" xfId="39631"/>
    <cellStyle name="Title 13 4 2 4" xfId="39632"/>
    <cellStyle name="Title 13 4 3" xfId="39633"/>
    <cellStyle name="Title 13 4 3 2" xfId="39634"/>
    <cellStyle name="Title 13 4 3 2 2" xfId="39635"/>
    <cellStyle name="Title 13 4 3 2 3" xfId="39636"/>
    <cellStyle name="Title 13 4 3 3" xfId="39637"/>
    <cellStyle name="Title 13 4 3 4" xfId="39638"/>
    <cellStyle name="Title 13 4 4" xfId="39639"/>
    <cellStyle name="Title 13 4 4 2" xfId="39640"/>
    <cellStyle name="Title 13 4 4 3" xfId="39641"/>
    <cellStyle name="Title 13 4 5" xfId="39642"/>
    <cellStyle name="Title 13 4 6" xfId="39643"/>
    <cellStyle name="Title 13 5" xfId="39644"/>
    <cellStyle name="Title 13 5 2" xfId="39645"/>
    <cellStyle name="Title 13 5 2 2" xfId="39646"/>
    <cellStyle name="Title 13 5 2 2 2" xfId="39647"/>
    <cellStyle name="Title 13 5 2 2 3" xfId="39648"/>
    <cellStyle name="Title 13 5 2 3" xfId="39649"/>
    <cellStyle name="Title 13 5 2 4" xfId="39650"/>
    <cellStyle name="Title 13 5 3" xfId="39651"/>
    <cellStyle name="Title 13 5 3 2" xfId="39652"/>
    <cellStyle name="Title 13 5 3 2 2" xfId="39653"/>
    <cellStyle name="Title 13 5 3 2 3" xfId="39654"/>
    <cellStyle name="Title 13 5 3 3" xfId="39655"/>
    <cellStyle name="Title 13 5 3 4" xfId="39656"/>
    <cellStyle name="Title 13 5 4" xfId="39657"/>
    <cellStyle name="Title 13 5 4 2" xfId="39658"/>
    <cellStyle name="Title 13 5 4 2 2" xfId="39659"/>
    <cellStyle name="Title 13 5 4 2 3" xfId="39660"/>
    <cellStyle name="Title 13 5 4 3" xfId="39661"/>
    <cellStyle name="Title 13 5 4 4" xfId="39662"/>
    <cellStyle name="Title 13 5 5" xfId="39663"/>
    <cellStyle name="Title 13 5 5 2" xfId="39664"/>
    <cellStyle name="Title 13 5 5 3" xfId="39665"/>
    <cellStyle name="Title 13 5 6" xfId="39666"/>
    <cellStyle name="Title 13 5 7" xfId="39667"/>
    <cellStyle name="Title 13 6" xfId="39668"/>
    <cellStyle name="Title 13 6 2" xfId="39669"/>
    <cellStyle name="Title 13 6 2 2" xfId="39670"/>
    <cellStyle name="Title 13 6 2 2 2" xfId="39671"/>
    <cellStyle name="Title 13 6 2 2 3" xfId="39672"/>
    <cellStyle name="Title 13 6 2 3" xfId="39673"/>
    <cellStyle name="Title 13 6 2 4" xfId="39674"/>
    <cellStyle name="Title 13 6 3" xfId="39675"/>
    <cellStyle name="Title 13 6 3 2" xfId="39676"/>
    <cellStyle name="Title 13 6 3 2 2" xfId="39677"/>
    <cellStyle name="Title 13 6 3 2 3" xfId="39678"/>
    <cellStyle name="Title 13 6 3 3" xfId="39679"/>
    <cellStyle name="Title 13 6 3 4" xfId="39680"/>
    <cellStyle name="Title 13 6 4" xfId="39681"/>
    <cellStyle name="Title 13 6 4 2" xfId="39682"/>
    <cellStyle name="Title 13 6 4 3" xfId="39683"/>
    <cellStyle name="Title 13 6 5" xfId="39684"/>
    <cellStyle name="Title 13 6 6" xfId="39685"/>
    <cellStyle name="Title 13 7" xfId="39686"/>
    <cellStyle name="Title 13 7 2" xfId="39687"/>
    <cellStyle name="Title 13 7 2 2" xfId="39688"/>
    <cellStyle name="Title 13 7 2 3" xfId="39689"/>
    <cellStyle name="Title 13 7 3" xfId="39690"/>
    <cellStyle name="Title 13 7 4" xfId="39691"/>
    <cellStyle name="Title 13 8" xfId="39692"/>
    <cellStyle name="Title 13 8 2" xfId="39693"/>
    <cellStyle name="Title 13 8 2 2" xfId="39694"/>
    <cellStyle name="Title 13 8 2 3" xfId="39695"/>
    <cellStyle name="Title 13 8 3" xfId="39696"/>
    <cellStyle name="Title 13 8 4" xfId="39697"/>
    <cellStyle name="Title 13 9" xfId="39698"/>
    <cellStyle name="Title 13 9 2" xfId="39699"/>
    <cellStyle name="Title 13 9 2 2" xfId="39700"/>
    <cellStyle name="Title 13 9 2 3" xfId="39701"/>
    <cellStyle name="Title 13 9 3" xfId="39702"/>
    <cellStyle name="Title 13 9 4" xfId="39703"/>
    <cellStyle name="Title 14" xfId="39704"/>
    <cellStyle name="Title 14 10" xfId="39705"/>
    <cellStyle name="Title 14 10 2" xfId="39706"/>
    <cellStyle name="Title 14 10 3" xfId="39707"/>
    <cellStyle name="Title 14 11" xfId="39708"/>
    <cellStyle name="Title 14 11 2" xfId="39709"/>
    <cellStyle name="Title 14 11 3" xfId="39710"/>
    <cellStyle name="Title 14 12" xfId="39711"/>
    <cellStyle name="Title 14 12 2" xfId="39712"/>
    <cellStyle name="Title 14 12 3" xfId="39713"/>
    <cellStyle name="Title 14 13" xfId="39714"/>
    <cellStyle name="Title 14 2" xfId="39715"/>
    <cellStyle name="Title 14 2 2" xfId="39716"/>
    <cellStyle name="Title 14 2 2 2" xfId="39717"/>
    <cellStyle name="Title 14 2 2 2 2" xfId="39718"/>
    <cellStyle name="Title 14 2 2 2 3" xfId="39719"/>
    <cellStyle name="Title 14 2 2 3" xfId="39720"/>
    <cellStyle name="Title 14 2 2 4" xfId="39721"/>
    <cellStyle name="Title 14 2 3" xfId="39722"/>
    <cellStyle name="Title 14 2 3 2" xfId="39723"/>
    <cellStyle name="Title 14 2 3 2 2" xfId="39724"/>
    <cellStyle name="Title 14 2 3 2 3" xfId="39725"/>
    <cellStyle name="Title 14 2 3 3" xfId="39726"/>
    <cellStyle name="Title 14 2 3 4" xfId="39727"/>
    <cellStyle name="Title 14 2 4" xfId="39728"/>
    <cellStyle name="Title 14 2 4 2" xfId="39729"/>
    <cellStyle name="Title 14 2 4 3" xfId="39730"/>
    <cellStyle name="Title 14 2 5" xfId="39731"/>
    <cellStyle name="Title 14 2 5 2" xfId="39732"/>
    <cellStyle name="Title 14 2 5 3" xfId="39733"/>
    <cellStyle name="Title 14 2 6" xfId="39734"/>
    <cellStyle name="Title 14 2 7" xfId="39735"/>
    <cellStyle name="Title 14 3" xfId="39736"/>
    <cellStyle name="Title 14 3 2" xfId="39737"/>
    <cellStyle name="Title 14 3 2 2" xfId="39738"/>
    <cellStyle name="Title 14 3 2 2 2" xfId="39739"/>
    <cellStyle name="Title 14 3 2 2 3" xfId="39740"/>
    <cellStyle name="Title 14 3 2 3" xfId="39741"/>
    <cellStyle name="Title 14 3 2 4" xfId="39742"/>
    <cellStyle name="Title 14 3 3" xfId="39743"/>
    <cellStyle name="Title 14 3 3 2" xfId="39744"/>
    <cellStyle name="Title 14 3 3 2 2" xfId="39745"/>
    <cellStyle name="Title 14 3 3 2 3" xfId="39746"/>
    <cellStyle name="Title 14 3 3 3" xfId="39747"/>
    <cellStyle name="Title 14 3 3 4" xfId="39748"/>
    <cellStyle name="Title 14 3 4" xfId="39749"/>
    <cellStyle name="Title 14 3 4 2" xfId="39750"/>
    <cellStyle name="Title 14 3 4 3" xfId="39751"/>
    <cellStyle name="Title 14 3 5" xfId="39752"/>
    <cellStyle name="Title 14 3 6" xfId="39753"/>
    <cellStyle name="Title 14 4" xfId="39754"/>
    <cellStyle name="Title 14 4 2" xfId="39755"/>
    <cellStyle name="Title 14 4 2 2" xfId="39756"/>
    <cellStyle name="Title 14 4 2 2 2" xfId="39757"/>
    <cellStyle name="Title 14 4 2 2 3" xfId="39758"/>
    <cellStyle name="Title 14 4 2 3" xfId="39759"/>
    <cellStyle name="Title 14 4 2 4" xfId="39760"/>
    <cellStyle name="Title 14 4 3" xfId="39761"/>
    <cellStyle name="Title 14 4 3 2" xfId="39762"/>
    <cellStyle name="Title 14 4 3 2 2" xfId="39763"/>
    <cellStyle name="Title 14 4 3 2 3" xfId="39764"/>
    <cellStyle name="Title 14 4 3 3" xfId="39765"/>
    <cellStyle name="Title 14 4 3 4" xfId="39766"/>
    <cellStyle name="Title 14 4 4" xfId="39767"/>
    <cellStyle name="Title 14 4 4 2" xfId="39768"/>
    <cellStyle name="Title 14 4 4 3" xfId="39769"/>
    <cellStyle name="Title 14 4 5" xfId="39770"/>
    <cellStyle name="Title 14 4 6" xfId="39771"/>
    <cellStyle name="Title 14 5" xfId="39772"/>
    <cellStyle name="Title 14 5 2" xfId="39773"/>
    <cellStyle name="Title 14 5 2 2" xfId="39774"/>
    <cellStyle name="Title 14 5 2 2 2" xfId="39775"/>
    <cellStyle name="Title 14 5 2 2 3" xfId="39776"/>
    <cellStyle name="Title 14 5 2 3" xfId="39777"/>
    <cellStyle name="Title 14 5 2 4" xfId="39778"/>
    <cellStyle name="Title 14 5 3" xfId="39779"/>
    <cellStyle name="Title 14 5 3 2" xfId="39780"/>
    <cellStyle name="Title 14 5 3 2 2" xfId="39781"/>
    <cellStyle name="Title 14 5 3 2 3" xfId="39782"/>
    <cellStyle name="Title 14 5 3 3" xfId="39783"/>
    <cellStyle name="Title 14 5 3 4" xfId="39784"/>
    <cellStyle name="Title 14 5 4" xfId="39785"/>
    <cellStyle name="Title 14 5 4 2" xfId="39786"/>
    <cellStyle name="Title 14 5 4 2 2" xfId="39787"/>
    <cellStyle name="Title 14 5 4 2 3" xfId="39788"/>
    <cellStyle name="Title 14 5 4 3" xfId="39789"/>
    <cellStyle name="Title 14 5 4 4" xfId="39790"/>
    <cellStyle name="Title 14 5 5" xfId="39791"/>
    <cellStyle name="Title 14 5 5 2" xfId="39792"/>
    <cellStyle name="Title 14 5 5 3" xfId="39793"/>
    <cellStyle name="Title 14 5 6" xfId="39794"/>
    <cellStyle name="Title 14 5 7" xfId="39795"/>
    <cellStyle name="Title 14 6" xfId="39796"/>
    <cellStyle name="Title 14 6 2" xfId="39797"/>
    <cellStyle name="Title 14 6 2 2" xfId="39798"/>
    <cellStyle name="Title 14 6 2 2 2" xfId="39799"/>
    <cellStyle name="Title 14 6 2 2 3" xfId="39800"/>
    <cellStyle name="Title 14 6 2 3" xfId="39801"/>
    <cellStyle name="Title 14 6 2 4" xfId="39802"/>
    <cellStyle name="Title 14 6 3" xfId="39803"/>
    <cellStyle name="Title 14 6 3 2" xfId="39804"/>
    <cellStyle name="Title 14 6 3 2 2" xfId="39805"/>
    <cellStyle name="Title 14 6 3 2 3" xfId="39806"/>
    <cellStyle name="Title 14 6 3 3" xfId="39807"/>
    <cellStyle name="Title 14 6 3 4" xfId="39808"/>
    <cellStyle name="Title 14 6 4" xfId="39809"/>
    <cellStyle name="Title 14 6 4 2" xfId="39810"/>
    <cellStyle name="Title 14 6 4 3" xfId="39811"/>
    <cellStyle name="Title 14 6 5" xfId="39812"/>
    <cellStyle name="Title 14 6 6" xfId="39813"/>
    <cellStyle name="Title 14 7" xfId="39814"/>
    <cellStyle name="Title 14 7 2" xfId="39815"/>
    <cellStyle name="Title 14 7 2 2" xfId="39816"/>
    <cellStyle name="Title 14 7 2 3" xfId="39817"/>
    <cellStyle name="Title 14 7 3" xfId="39818"/>
    <cellStyle name="Title 14 7 4" xfId="39819"/>
    <cellStyle name="Title 14 8" xfId="39820"/>
    <cellStyle name="Title 14 8 2" xfId="39821"/>
    <cellStyle name="Title 14 8 2 2" xfId="39822"/>
    <cellStyle name="Title 14 8 2 3" xfId="39823"/>
    <cellStyle name="Title 14 8 3" xfId="39824"/>
    <cellStyle name="Title 14 8 4" xfId="39825"/>
    <cellStyle name="Title 14 9" xfId="39826"/>
    <cellStyle name="Title 14 9 2" xfId="39827"/>
    <cellStyle name="Title 14 9 2 2" xfId="39828"/>
    <cellStyle name="Title 14 9 2 3" xfId="39829"/>
    <cellStyle name="Title 14 9 3" xfId="39830"/>
    <cellStyle name="Title 14 9 4" xfId="39831"/>
    <cellStyle name="Title 15" xfId="39832"/>
    <cellStyle name="Title 15 10" xfId="39833"/>
    <cellStyle name="Title 15 10 2" xfId="39834"/>
    <cellStyle name="Title 15 10 3" xfId="39835"/>
    <cellStyle name="Title 15 11" xfId="39836"/>
    <cellStyle name="Title 15 11 2" xfId="39837"/>
    <cellStyle name="Title 15 11 3" xfId="39838"/>
    <cellStyle name="Title 15 12" xfId="39839"/>
    <cellStyle name="Title 15 12 2" xfId="39840"/>
    <cellStyle name="Title 15 12 3" xfId="39841"/>
    <cellStyle name="Title 15 13" xfId="39842"/>
    <cellStyle name="Title 15 2" xfId="39843"/>
    <cellStyle name="Title 15 2 2" xfId="39844"/>
    <cellStyle name="Title 15 2 2 2" xfId="39845"/>
    <cellStyle name="Title 15 2 2 2 2" xfId="39846"/>
    <cellStyle name="Title 15 2 2 2 3" xfId="39847"/>
    <cellStyle name="Title 15 2 2 3" xfId="39848"/>
    <cellStyle name="Title 15 2 2 4" xfId="39849"/>
    <cellStyle name="Title 15 2 3" xfId="39850"/>
    <cellStyle name="Title 15 2 3 2" xfId="39851"/>
    <cellStyle name="Title 15 2 3 2 2" xfId="39852"/>
    <cellStyle name="Title 15 2 3 2 3" xfId="39853"/>
    <cellStyle name="Title 15 2 3 3" xfId="39854"/>
    <cellStyle name="Title 15 2 3 4" xfId="39855"/>
    <cellStyle name="Title 15 2 4" xfId="39856"/>
    <cellStyle name="Title 15 2 4 2" xfId="39857"/>
    <cellStyle name="Title 15 2 4 3" xfId="39858"/>
    <cellStyle name="Title 15 2 5" xfId="39859"/>
    <cellStyle name="Title 15 2 5 2" xfId="39860"/>
    <cellStyle name="Title 15 2 5 3" xfId="39861"/>
    <cellStyle name="Title 15 2 6" xfId="39862"/>
    <cellStyle name="Title 15 2 7" xfId="39863"/>
    <cellStyle name="Title 15 3" xfId="39864"/>
    <cellStyle name="Title 15 3 2" xfId="39865"/>
    <cellStyle name="Title 15 3 2 2" xfId="39866"/>
    <cellStyle name="Title 15 3 2 2 2" xfId="39867"/>
    <cellStyle name="Title 15 3 2 2 3" xfId="39868"/>
    <cellStyle name="Title 15 3 2 3" xfId="39869"/>
    <cellStyle name="Title 15 3 2 4" xfId="39870"/>
    <cellStyle name="Title 15 3 3" xfId="39871"/>
    <cellStyle name="Title 15 3 3 2" xfId="39872"/>
    <cellStyle name="Title 15 3 3 2 2" xfId="39873"/>
    <cellStyle name="Title 15 3 3 2 3" xfId="39874"/>
    <cellStyle name="Title 15 3 3 3" xfId="39875"/>
    <cellStyle name="Title 15 3 3 4" xfId="39876"/>
    <cellStyle name="Title 15 3 4" xfId="39877"/>
    <cellStyle name="Title 15 3 4 2" xfId="39878"/>
    <cellStyle name="Title 15 3 4 3" xfId="39879"/>
    <cellStyle name="Title 15 3 5" xfId="39880"/>
    <cellStyle name="Title 15 3 6" xfId="39881"/>
    <cellStyle name="Title 15 4" xfId="39882"/>
    <cellStyle name="Title 15 4 2" xfId="39883"/>
    <cellStyle name="Title 15 4 2 2" xfId="39884"/>
    <cellStyle name="Title 15 4 2 2 2" xfId="39885"/>
    <cellStyle name="Title 15 4 2 2 3" xfId="39886"/>
    <cellStyle name="Title 15 4 2 3" xfId="39887"/>
    <cellStyle name="Title 15 4 2 4" xfId="39888"/>
    <cellStyle name="Title 15 4 3" xfId="39889"/>
    <cellStyle name="Title 15 4 3 2" xfId="39890"/>
    <cellStyle name="Title 15 4 3 2 2" xfId="39891"/>
    <cellStyle name="Title 15 4 3 2 3" xfId="39892"/>
    <cellStyle name="Title 15 4 3 3" xfId="39893"/>
    <cellStyle name="Title 15 4 3 4" xfId="39894"/>
    <cellStyle name="Title 15 4 4" xfId="39895"/>
    <cellStyle name="Title 15 4 4 2" xfId="39896"/>
    <cellStyle name="Title 15 4 4 3" xfId="39897"/>
    <cellStyle name="Title 15 4 5" xfId="39898"/>
    <cellStyle name="Title 15 4 6" xfId="39899"/>
    <cellStyle name="Title 15 5" xfId="39900"/>
    <cellStyle name="Title 15 5 2" xfId="39901"/>
    <cellStyle name="Title 15 5 2 2" xfId="39902"/>
    <cellStyle name="Title 15 5 2 2 2" xfId="39903"/>
    <cellStyle name="Title 15 5 2 2 3" xfId="39904"/>
    <cellStyle name="Title 15 5 2 3" xfId="39905"/>
    <cellStyle name="Title 15 5 2 4" xfId="39906"/>
    <cellStyle name="Title 15 5 3" xfId="39907"/>
    <cellStyle name="Title 15 5 3 2" xfId="39908"/>
    <cellStyle name="Title 15 5 3 2 2" xfId="39909"/>
    <cellStyle name="Title 15 5 3 2 3" xfId="39910"/>
    <cellStyle name="Title 15 5 3 3" xfId="39911"/>
    <cellStyle name="Title 15 5 3 4" xfId="39912"/>
    <cellStyle name="Title 15 5 4" xfId="39913"/>
    <cellStyle name="Title 15 5 4 2" xfId="39914"/>
    <cellStyle name="Title 15 5 4 2 2" xfId="39915"/>
    <cellStyle name="Title 15 5 4 2 3" xfId="39916"/>
    <cellStyle name="Title 15 5 4 3" xfId="39917"/>
    <cellStyle name="Title 15 5 4 4" xfId="39918"/>
    <cellStyle name="Title 15 5 5" xfId="39919"/>
    <cellStyle name="Title 15 5 5 2" xfId="39920"/>
    <cellStyle name="Title 15 5 5 3" xfId="39921"/>
    <cellStyle name="Title 15 5 6" xfId="39922"/>
    <cellStyle name="Title 15 5 7" xfId="39923"/>
    <cellStyle name="Title 15 6" xfId="39924"/>
    <cellStyle name="Title 15 6 2" xfId="39925"/>
    <cellStyle name="Title 15 6 2 2" xfId="39926"/>
    <cellStyle name="Title 15 6 2 2 2" xfId="39927"/>
    <cellStyle name="Title 15 6 2 2 3" xfId="39928"/>
    <cellStyle name="Title 15 6 2 3" xfId="39929"/>
    <cellStyle name="Title 15 6 2 4" xfId="39930"/>
    <cellStyle name="Title 15 6 3" xfId="39931"/>
    <cellStyle name="Title 15 6 3 2" xfId="39932"/>
    <cellStyle name="Title 15 6 3 2 2" xfId="39933"/>
    <cellStyle name="Title 15 6 3 2 3" xfId="39934"/>
    <cellStyle name="Title 15 6 3 3" xfId="39935"/>
    <cellStyle name="Title 15 6 3 4" xfId="39936"/>
    <cellStyle name="Title 15 6 4" xfId="39937"/>
    <cellStyle name="Title 15 6 4 2" xfId="39938"/>
    <cellStyle name="Title 15 6 4 3" xfId="39939"/>
    <cellStyle name="Title 15 6 5" xfId="39940"/>
    <cellStyle name="Title 15 6 6" xfId="39941"/>
    <cellStyle name="Title 15 7" xfId="39942"/>
    <cellStyle name="Title 15 7 2" xfId="39943"/>
    <cellStyle name="Title 15 7 2 2" xfId="39944"/>
    <cellStyle name="Title 15 7 2 3" xfId="39945"/>
    <cellStyle name="Title 15 7 3" xfId="39946"/>
    <cellStyle name="Title 15 7 4" xfId="39947"/>
    <cellStyle name="Title 15 8" xfId="39948"/>
    <cellStyle name="Title 15 8 2" xfId="39949"/>
    <cellStyle name="Title 15 8 2 2" xfId="39950"/>
    <cellStyle name="Title 15 8 2 3" xfId="39951"/>
    <cellStyle name="Title 15 8 3" xfId="39952"/>
    <cellStyle name="Title 15 8 4" xfId="39953"/>
    <cellStyle name="Title 15 9" xfId="39954"/>
    <cellStyle name="Title 15 9 2" xfId="39955"/>
    <cellStyle name="Title 15 9 2 2" xfId="39956"/>
    <cellStyle name="Title 15 9 2 3" xfId="39957"/>
    <cellStyle name="Title 15 9 3" xfId="39958"/>
    <cellStyle name="Title 15 9 4" xfId="39959"/>
    <cellStyle name="Title 16" xfId="39960"/>
    <cellStyle name="Title 16 10" xfId="39961"/>
    <cellStyle name="Title 16 10 2" xfId="39962"/>
    <cellStyle name="Title 16 10 3" xfId="39963"/>
    <cellStyle name="Title 16 11" xfId="39964"/>
    <cellStyle name="Title 16 11 2" xfId="39965"/>
    <cellStyle name="Title 16 11 3" xfId="39966"/>
    <cellStyle name="Title 16 12" xfId="39967"/>
    <cellStyle name="Title 16 12 2" xfId="39968"/>
    <cellStyle name="Title 16 12 3" xfId="39969"/>
    <cellStyle name="Title 16 13" xfId="39970"/>
    <cellStyle name="Title 16 2" xfId="39971"/>
    <cellStyle name="Title 16 2 2" xfId="39972"/>
    <cellStyle name="Title 16 2 2 2" xfId="39973"/>
    <cellStyle name="Title 16 2 2 2 2" xfId="39974"/>
    <cellStyle name="Title 16 2 2 2 3" xfId="39975"/>
    <cellStyle name="Title 16 2 2 3" xfId="39976"/>
    <cellStyle name="Title 16 2 2 4" xfId="39977"/>
    <cellStyle name="Title 16 2 3" xfId="39978"/>
    <cellStyle name="Title 16 2 3 2" xfId="39979"/>
    <cellStyle name="Title 16 2 3 2 2" xfId="39980"/>
    <cellStyle name="Title 16 2 3 2 3" xfId="39981"/>
    <cellStyle name="Title 16 2 3 3" xfId="39982"/>
    <cellStyle name="Title 16 2 3 4" xfId="39983"/>
    <cellStyle name="Title 16 2 4" xfId="39984"/>
    <cellStyle name="Title 16 2 4 2" xfId="39985"/>
    <cellStyle name="Title 16 2 4 3" xfId="39986"/>
    <cellStyle name="Title 16 2 5" xfId="39987"/>
    <cellStyle name="Title 16 2 5 2" xfId="39988"/>
    <cellStyle name="Title 16 2 5 3" xfId="39989"/>
    <cellStyle name="Title 16 2 6" xfId="39990"/>
    <cellStyle name="Title 16 2 7" xfId="39991"/>
    <cellStyle name="Title 16 3" xfId="39992"/>
    <cellStyle name="Title 16 3 2" xfId="39993"/>
    <cellStyle name="Title 16 3 2 2" xfId="39994"/>
    <cellStyle name="Title 16 3 2 2 2" xfId="39995"/>
    <cellStyle name="Title 16 3 2 2 3" xfId="39996"/>
    <cellStyle name="Title 16 3 2 3" xfId="39997"/>
    <cellStyle name="Title 16 3 2 4" xfId="39998"/>
    <cellStyle name="Title 16 3 3" xfId="39999"/>
    <cellStyle name="Title 16 3 3 2" xfId="40000"/>
    <cellStyle name="Title 16 3 3 2 2" xfId="40001"/>
    <cellStyle name="Title 16 3 3 2 3" xfId="40002"/>
    <cellStyle name="Title 16 3 3 3" xfId="40003"/>
    <cellStyle name="Title 16 3 3 4" xfId="40004"/>
    <cellStyle name="Title 16 3 4" xfId="40005"/>
    <cellStyle name="Title 16 3 4 2" xfId="40006"/>
    <cellStyle name="Title 16 3 4 3" xfId="40007"/>
    <cellStyle name="Title 16 3 5" xfId="40008"/>
    <cellStyle name="Title 16 3 6" xfId="40009"/>
    <cellStyle name="Title 16 4" xfId="40010"/>
    <cellStyle name="Title 16 4 2" xfId="40011"/>
    <cellStyle name="Title 16 4 2 2" xfId="40012"/>
    <cellStyle name="Title 16 4 2 2 2" xfId="40013"/>
    <cellStyle name="Title 16 4 2 2 3" xfId="40014"/>
    <cellStyle name="Title 16 4 2 3" xfId="40015"/>
    <cellStyle name="Title 16 4 2 4" xfId="40016"/>
    <cellStyle name="Title 16 4 3" xfId="40017"/>
    <cellStyle name="Title 16 4 3 2" xfId="40018"/>
    <cellStyle name="Title 16 4 3 2 2" xfId="40019"/>
    <cellStyle name="Title 16 4 3 2 3" xfId="40020"/>
    <cellStyle name="Title 16 4 3 3" xfId="40021"/>
    <cellStyle name="Title 16 4 3 4" xfId="40022"/>
    <cellStyle name="Title 16 4 4" xfId="40023"/>
    <cellStyle name="Title 16 4 4 2" xfId="40024"/>
    <cellStyle name="Title 16 4 4 3" xfId="40025"/>
    <cellStyle name="Title 16 4 5" xfId="40026"/>
    <cellStyle name="Title 16 4 6" xfId="40027"/>
    <cellStyle name="Title 16 5" xfId="40028"/>
    <cellStyle name="Title 16 5 2" xfId="40029"/>
    <cellStyle name="Title 16 5 2 2" xfId="40030"/>
    <cellStyle name="Title 16 5 2 2 2" xfId="40031"/>
    <cellStyle name="Title 16 5 2 2 3" xfId="40032"/>
    <cellStyle name="Title 16 5 2 3" xfId="40033"/>
    <cellStyle name="Title 16 5 2 4" xfId="40034"/>
    <cellStyle name="Title 16 5 3" xfId="40035"/>
    <cellStyle name="Title 16 5 3 2" xfId="40036"/>
    <cellStyle name="Title 16 5 3 2 2" xfId="40037"/>
    <cellStyle name="Title 16 5 3 2 3" xfId="40038"/>
    <cellStyle name="Title 16 5 3 3" xfId="40039"/>
    <cellStyle name="Title 16 5 3 4" xfId="40040"/>
    <cellStyle name="Title 16 5 4" xfId="40041"/>
    <cellStyle name="Title 16 5 4 2" xfId="40042"/>
    <cellStyle name="Title 16 5 4 2 2" xfId="40043"/>
    <cellStyle name="Title 16 5 4 2 3" xfId="40044"/>
    <cellStyle name="Title 16 5 4 3" xfId="40045"/>
    <cellStyle name="Title 16 5 4 4" xfId="40046"/>
    <cellStyle name="Title 16 5 5" xfId="40047"/>
    <cellStyle name="Title 16 5 5 2" xfId="40048"/>
    <cellStyle name="Title 16 5 5 3" xfId="40049"/>
    <cellStyle name="Title 16 5 6" xfId="40050"/>
    <cellStyle name="Title 16 5 7" xfId="40051"/>
    <cellStyle name="Title 16 6" xfId="40052"/>
    <cellStyle name="Title 16 6 2" xfId="40053"/>
    <cellStyle name="Title 16 6 2 2" xfId="40054"/>
    <cellStyle name="Title 16 6 2 2 2" xfId="40055"/>
    <cellStyle name="Title 16 6 2 2 3" xfId="40056"/>
    <cellStyle name="Title 16 6 2 3" xfId="40057"/>
    <cellStyle name="Title 16 6 2 4" xfId="40058"/>
    <cellStyle name="Title 16 6 3" xfId="40059"/>
    <cellStyle name="Title 16 6 3 2" xfId="40060"/>
    <cellStyle name="Title 16 6 3 2 2" xfId="40061"/>
    <cellStyle name="Title 16 6 3 2 3" xfId="40062"/>
    <cellStyle name="Title 16 6 3 3" xfId="40063"/>
    <cellStyle name="Title 16 6 3 4" xfId="40064"/>
    <cellStyle name="Title 16 6 4" xfId="40065"/>
    <cellStyle name="Title 16 6 4 2" xfId="40066"/>
    <cellStyle name="Title 16 6 4 3" xfId="40067"/>
    <cellStyle name="Title 16 6 5" xfId="40068"/>
    <cellStyle name="Title 16 6 6" xfId="40069"/>
    <cellStyle name="Title 16 7" xfId="40070"/>
    <cellStyle name="Title 16 7 2" xfId="40071"/>
    <cellStyle name="Title 16 7 2 2" xfId="40072"/>
    <cellStyle name="Title 16 7 2 3" xfId="40073"/>
    <cellStyle name="Title 16 7 3" xfId="40074"/>
    <cellStyle name="Title 16 7 4" xfId="40075"/>
    <cellStyle name="Title 16 8" xfId="40076"/>
    <cellStyle name="Title 16 8 2" xfId="40077"/>
    <cellStyle name="Title 16 8 2 2" xfId="40078"/>
    <cellStyle name="Title 16 8 2 3" xfId="40079"/>
    <cellStyle name="Title 16 8 3" xfId="40080"/>
    <cellStyle name="Title 16 8 4" xfId="40081"/>
    <cellStyle name="Title 16 9" xfId="40082"/>
    <cellStyle name="Title 16 9 2" xfId="40083"/>
    <cellStyle name="Title 16 9 2 2" xfId="40084"/>
    <cellStyle name="Title 16 9 2 3" xfId="40085"/>
    <cellStyle name="Title 16 9 3" xfId="40086"/>
    <cellStyle name="Title 16 9 4" xfId="40087"/>
    <cellStyle name="Title 17" xfId="40088"/>
    <cellStyle name="Title 17 10" xfId="40089"/>
    <cellStyle name="Title 17 10 2" xfId="40090"/>
    <cellStyle name="Title 17 10 3" xfId="40091"/>
    <cellStyle name="Title 17 11" xfId="40092"/>
    <cellStyle name="Title 17 11 2" xfId="40093"/>
    <cellStyle name="Title 17 11 3" xfId="40094"/>
    <cellStyle name="Title 17 12" xfId="40095"/>
    <cellStyle name="Title 17 12 2" xfId="40096"/>
    <cellStyle name="Title 17 12 3" xfId="40097"/>
    <cellStyle name="Title 17 13" xfId="40098"/>
    <cellStyle name="Title 17 2" xfId="40099"/>
    <cellStyle name="Title 17 2 2" xfId="40100"/>
    <cellStyle name="Title 17 2 2 2" xfId="40101"/>
    <cellStyle name="Title 17 2 2 2 2" xfId="40102"/>
    <cellStyle name="Title 17 2 2 2 3" xfId="40103"/>
    <cellStyle name="Title 17 2 2 3" xfId="40104"/>
    <cellStyle name="Title 17 2 2 4" xfId="40105"/>
    <cellStyle name="Title 17 2 3" xfId="40106"/>
    <cellStyle name="Title 17 2 3 2" xfId="40107"/>
    <cellStyle name="Title 17 2 3 2 2" xfId="40108"/>
    <cellStyle name="Title 17 2 3 2 3" xfId="40109"/>
    <cellStyle name="Title 17 2 3 3" xfId="40110"/>
    <cellStyle name="Title 17 2 3 4" xfId="40111"/>
    <cellStyle name="Title 17 2 4" xfId="40112"/>
    <cellStyle name="Title 17 2 4 2" xfId="40113"/>
    <cellStyle name="Title 17 2 4 3" xfId="40114"/>
    <cellStyle name="Title 17 2 5" xfId="40115"/>
    <cellStyle name="Title 17 2 5 2" xfId="40116"/>
    <cellStyle name="Title 17 2 5 3" xfId="40117"/>
    <cellStyle name="Title 17 2 6" xfId="40118"/>
    <cellStyle name="Title 17 2 7" xfId="40119"/>
    <cellStyle name="Title 17 3" xfId="40120"/>
    <cellStyle name="Title 17 3 2" xfId="40121"/>
    <cellStyle name="Title 17 3 2 2" xfId="40122"/>
    <cellStyle name="Title 17 3 2 2 2" xfId="40123"/>
    <cellStyle name="Title 17 3 2 2 3" xfId="40124"/>
    <cellStyle name="Title 17 3 2 3" xfId="40125"/>
    <cellStyle name="Title 17 3 2 4" xfId="40126"/>
    <cellStyle name="Title 17 3 3" xfId="40127"/>
    <cellStyle name="Title 17 3 3 2" xfId="40128"/>
    <cellStyle name="Title 17 3 3 2 2" xfId="40129"/>
    <cellStyle name="Title 17 3 3 2 3" xfId="40130"/>
    <cellStyle name="Title 17 3 3 3" xfId="40131"/>
    <cellStyle name="Title 17 3 3 4" xfId="40132"/>
    <cellStyle name="Title 17 3 4" xfId="40133"/>
    <cellStyle name="Title 17 3 4 2" xfId="40134"/>
    <cellStyle name="Title 17 3 4 3" xfId="40135"/>
    <cellStyle name="Title 17 3 5" xfId="40136"/>
    <cellStyle name="Title 17 3 6" xfId="40137"/>
    <cellStyle name="Title 17 4" xfId="40138"/>
    <cellStyle name="Title 17 4 2" xfId="40139"/>
    <cellStyle name="Title 17 4 2 2" xfId="40140"/>
    <cellStyle name="Title 17 4 2 2 2" xfId="40141"/>
    <cellStyle name="Title 17 4 2 2 3" xfId="40142"/>
    <cellStyle name="Title 17 4 2 3" xfId="40143"/>
    <cellStyle name="Title 17 4 2 4" xfId="40144"/>
    <cellStyle name="Title 17 4 3" xfId="40145"/>
    <cellStyle name="Title 17 4 3 2" xfId="40146"/>
    <cellStyle name="Title 17 4 3 2 2" xfId="40147"/>
    <cellStyle name="Title 17 4 3 2 3" xfId="40148"/>
    <cellStyle name="Title 17 4 3 3" xfId="40149"/>
    <cellStyle name="Title 17 4 3 4" xfId="40150"/>
    <cellStyle name="Title 17 4 4" xfId="40151"/>
    <cellStyle name="Title 17 4 4 2" xfId="40152"/>
    <cellStyle name="Title 17 4 4 3" xfId="40153"/>
    <cellStyle name="Title 17 4 5" xfId="40154"/>
    <cellStyle name="Title 17 4 6" xfId="40155"/>
    <cellStyle name="Title 17 5" xfId="40156"/>
    <cellStyle name="Title 17 5 2" xfId="40157"/>
    <cellStyle name="Title 17 5 2 2" xfId="40158"/>
    <cellStyle name="Title 17 5 2 2 2" xfId="40159"/>
    <cellStyle name="Title 17 5 2 2 3" xfId="40160"/>
    <cellStyle name="Title 17 5 2 3" xfId="40161"/>
    <cellStyle name="Title 17 5 2 4" xfId="40162"/>
    <cellStyle name="Title 17 5 3" xfId="40163"/>
    <cellStyle name="Title 17 5 3 2" xfId="40164"/>
    <cellStyle name="Title 17 5 3 2 2" xfId="40165"/>
    <cellStyle name="Title 17 5 3 2 3" xfId="40166"/>
    <cellStyle name="Title 17 5 3 3" xfId="40167"/>
    <cellStyle name="Title 17 5 3 4" xfId="40168"/>
    <cellStyle name="Title 17 5 4" xfId="40169"/>
    <cellStyle name="Title 17 5 4 2" xfId="40170"/>
    <cellStyle name="Title 17 5 4 2 2" xfId="40171"/>
    <cellStyle name="Title 17 5 4 2 3" xfId="40172"/>
    <cellStyle name="Title 17 5 4 3" xfId="40173"/>
    <cellStyle name="Title 17 5 4 4" xfId="40174"/>
    <cellStyle name="Title 17 5 5" xfId="40175"/>
    <cellStyle name="Title 17 5 5 2" xfId="40176"/>
    <cellStyle name="Title 17 5 5 3" xfId="40177"/>
    <cellStyle name="Title 17 5 6" xfId="40178"/>
    <cellStyle name="Title 17 5 7" xfId="40179"/>
    <cellStyle name="Title 17 6" xfId="40180"/>
    <cellStyle name="Title 17 6 2" xfId="40181"/>
    <cellStyle name="Title 17 6 2 2" xfId="40182"/>
    <cellStyle name="Title 17 6 2 2 2" xfId="40183"/>
    <cellStyle name="Title 17 6 2 2 3" xfId="40184"/>
    <cellStyle name="Title 17 6 2 3" xfId="40185"/>
    <cellStyle name="Title 17 6 2 4" xfId="40186"/>
    <cellStyle name="Title 17 6 3" xfId="40187"/>
    <cellStyle name="Title 17 6 3 2" xfId="40188"/>
    <cellStyle name="Title 17 6 3 2 2" xfId="40189"/>
    <cellStyle name="Title 17 6 3 2 3" xfId="40190"/>
    <cellStyle name="Title 17 6 3 3" xfId="40191"/>
    <cellStyle name="Title 17 6 3 4" xfId="40192"/>
    <cellStyle name="Title 17 6 4" xfId="40193"/>
    <cellStyle name="Title 17 6 4 2" xfId="40194"/>
    <cellStyle name="Title 17 6 4 3" xfId="40195"/>
    <cellStyle name="Title 17 6 5" xfId="40196"/>
    <cellStyle name="Title 17 6 6" xfId="40197"/>
    <cellStyle name="Title 17 7" xfId="40198"/>
    <cellStyle name="Title 17 7 2" xfId="40199"/>
    <cellStyle name="Title 17 7 2 2" xfId="40200"/>
    <cellStyle name="Title 17 7 2 3" xfId="40201"/>
    <cellStyle name="Title 17 7 3" xfId="40202"/>
    <cellStyle name="Title 17 7 4" xfId="40203"/>
    <cellStyle name="Title 17 8" xfId="40204"/>
    <cellStyle name="Title 17 8 2" xfId="40205"/>
    <cellStyle name="Title 17 8 2 2" xfId="40206"/>
    <cellStyle name="Title 17 8 2 3" xfId="40207"/>
    <cellStyle name="Title 17 8 3" xfId="40208"/>
    <cellStyle name="Title 17 8 4" xfId="40209"/>
    <cellStyle name="Title 17 9" xfId="40210"/>
    <cellStyle name="Title 17 9 2" xfId="40211"/>
    <cellStyle name="Title 17 9 2 2" xfId="40212"/>
    <cellStyle name="Title 17 9 2 3" xfId="40213"/>
    <cellStyle name="Title 17 9 3" xfId="40214"/>
    <cellStyle name="Title 17 9 4" xfId="40215"/>
    <cellStyle name="Title 18" xfId="40216"/>
    <cellStyle name="Title 18 10" xfId="40217"/>
    <cellStyle name="Title 18 10 2" xfId="40218"/>
    <cellStyle name="Title 18 10 3" xfId="40219"/>
    <cellStyle name="Title 18 11" xfId="40220"/>
    <cellStyle name="Title 18 11 2" xfId="40221"/>
    <cellStyle name="Title 18 11 3" xfId="40222"/>
    <cellStyle name="Title 18 12" xfId="40223"/>
    <cellStyle name="Title 18 12 2" xfId="40224"/>
    <cellStyle name="Title 18 12 3" xfId="40225"/>
    <cellStyle name="Title 18 13" xfId="40226"/>
    <cellStyle name="Title 18 2" xfId="40227"/>
    <cellStyle name="Title 18 2 2" xfId="40228"/>
    <cellStyle name="Title 18 2 2 2" xfId="40229"/>
    <cellStyle name="Title 18 2 2 2 2" xfId="40230"/>
    <cellStyle name="Title 18 2 2 2 3" xfId="40231"/>
    <cellStyle name="Title 18 2 2 3" xfId="40232"/>
    <cellStyle name="Title 18 2 2 4" xfId="40233"/>
    <cellStyle name="Title 18 2 3" xfId="40234"/>
    <cellStyle name="Title 18 2 3 2" xfId="40235"/>
    <cellStyle name="Title 18 2 3 2 2" xfId="40236"/>
    <cellStyle name="Title 18 2 3 2 3" xfId="40237"/>
    <cellStyle name="Title 18 2 3 3" xfId="40238"/>
    <cellStyle name="Title 18 2 3 4" xfId="40239"/>
    <cellStyle name="Title 18 2 4" xfId="40240"/>
    <cellStyle name="Title 18 2 4 2" xfId="40241"/>
    <cellStyle name="Title 18 2 4 3" xfId="40242"/>
    <cellStyle name="Title 18 2 5" xfId="40243"/>
    <cellStyle name="Title 18 2 5 2" xfId="40244"/>
    <cellStyle name="Title 18 2 5 3" xfId="40245"/>
    <cellStyle name="Title 18 2 6" xfId="40246"/>
    <cellStyle name="Title 18 2 7" xfId="40247"/>
    <cellStyle name="Title 18 3" xfId="40248"/>
    <cellStyle name="Title 18 3 2" xfId="40249"/>
    <cellStyle name="Title 18 3 2 2" xfId="40250"/>
    <cellStyle name="Title 18 3 2 2 2" xfId="40251"/>
    <cellStyle name="Title 18 3 2 2 3" xfId="40252"/>
    <cellStyle name="Title 18 3 2 3" xfId="40253"/>
    <cellStyle name="Title 18 3 2 4" xfId="40254"/>
    <cellStyle name="Title 18 3 3" xfId="40255"/>
    <cellStyle name="Title 18 3 3 2" xfId="40256"/>
    <cellStyle name="Title 18 3 3 2 2" xfId="40257"/>
    <cellStyle name="Title 18 3 3 2 3" xfId="40258"/>
    <cellStyle name="Title 18 3 3 3" xfId="40259"/>
    <cellStyle name="Title 18 3 3 4" xfId="40260"/>
    <cellStyle name="Title 18 3 4" xfId="40261"/>
    <cellStyle name="Title 18 3 4 2" xfId="40262"/>
    <cellStyle name="Title 18 3 4 3" xfId="40263"/>
    <cellStyle name="Title 18 3 5" xfId="40264"/>
    <cellStyle name="Title 18 3 6" xfId="40265"/>
    <cellStyle name="Title 18 4" xfId="40266"/>
    <cellStyle name="Title 18 4 2" xfId="40267"/>
    <cellStyle name="Title 18 4 2 2" xfId="40268"/>
    <cellStyle name="Title 18 4 2 2 2" xfId="40269"/>
    <cellStyle name="Title 18 4 2 2 3" xfId="40270"/>
    <cellStyle name="Title 18 4 2 3" xfId="40271"/>
    <cellStyle name="Title 18 4 2 4" xfId="40272"/>
    <cellStyle name="Title 18 4 3" xfId="40273"/>
    <cellStyle name="Title 18 4 3 2" xfId="40274"/>
    <cellStyle name="Title 18 4 3 2 2" xfId="40275"/>
    <cellStyle name="Title 18 4 3 2 3" xfId="40276"/>
    <cellStyle name="Title 18 4 3 3" xfId="40277"/>
    <cellStyle name="Title 18 4 3 4" xfId="40278"/>
    <cellStyle name="Title 18 4 4" xfId="40279"/>
    <cellStyle name="Title 18 4 4 2" xfId="40280"/>
    <cellStyle name="Title 18 4 4 3" xfId="40281"/>
    <cellStyle name="Title 18 4 5" xfId="40282"/>
    <cellStyle name="Title 18 4 6" xfId="40283"/>
    <cellStyle name="Title 18 5" xfId="40284"/>
    <cellStyle name="Title 18 5 2" xfId="40285"/>
    <cellStyle name="Title 18 5 2 2" xfId="40286"/>
    <cellStyle name="Title 18 5 2 2 2" xfId="40287"/>
    <cellStyle name="Title 18 5 2 2 3" xfId="40288"/>
    <cellStyle name="Title 18 5 2 3" xfId="40289"/>
    <cellStyle name="Title 18 5 2 4" xfId="40290"/>
    <cellStyle name="Title 18 5 3" xfId="40291"/>
    <cellStyle name="Title 18 5 3 2" xfId="40292"/>
    <cellStyle name="Title 18 5 3 2 2" xfId="40293"/>
    <cellStyle name="Title 18 5 3 2 3" xfId="40294"/>
    <cellStyle name="Title 18 5 3 3" xfId="40295"/>
    <cellStyle name="Title 18 5 3 4" xfId="40296"/>
    <cellStyle name="Title 18 5 4" xfId="40297"/>
    <cellStyle name="Title 18 5 4 2" xfId="40298"/>
    <cellStyle name="Title 18 5 4 2 2" xfId="40299"/>
    <cellStyle name="Title 18 5 4 2 3" xfId="40300"/>
    <cellStyle name="Title 18 5 4 3" xfId="40301"/>
    <cellStyle name="Title 18 5 4 4" xfId="40302"/>
    <cellStyle name="Title 18 5 5" xfId="40303"/>
    <cellStyle name="Title 18 5 5 2" xfId="40304"/>
    <cellStyle name="Title 18 5 5 3" xfId="40305"/>
    <cellStyle name="Title 18 5 6" xfId="40306"/>
    <cellStyle name="Title 18 5 7" xfId="40307"/>
    <cellStyle name="Title 18 6" xfId="40308"/>
    <cellStyle name="Title 18 6 2" xfId="40309"/>
    <cellStyle name="Title 18 6 2 2" xfId="40310"/>
    <cellStyle name="Title 18 6 2 2 2" xfId="40311"/>
    <cellStyle name="Title 18 6 2 2 3" xfId="40312"/>
    <cellStyle name="Title 18 6 2 3" xfId="40313"/>
    <cellStyle name="Title 18 6 2 4" xfId="40314"/>
    <cellStyle name="Title 18 6 3" xfId="40315"/>
    <cellStyle name="Title 18 6 3 2" xfId="40316"/>
    <cellStyle name="Title 18 6 3 2 2" xfId="40317"/>
    <cellStyle name="Title 18 6 3 2 3" xfId="40318"/>
    <cellStyle name="Title 18 6 3 3" xfId="40319"/>
    <cellStyle name="Title 18 6 3 4" xfId="40320"/>
    <cellStyle name="Title 18 6 4" xfId="40321"/>
    <cellStyle name="Title 18 6 4 2" xfId="40322"/>
    <cellStyle name="Title 18 6 4 3" xfId="40323"/>
    <cellStyle name="Title 18 6 5" xfId="40324"/>
    <cellStyle name="Title 18 6 6" xfId="40325"/>
    <cellStyle name="Title 18 7" xfId="40326"/>
    <cellStyle name="Title 18 7 2" xfId="40327"/>
    <cellStyle name="Title 18 7 2 2" xfId="40328"/>
    <cellStyle name="Title 18 7 2 3" xfId="40329"/>
    <cellStyle name="Title 18 7 3" xfId="40330"/>
    <cellStyle name="Title 18 7 4" xfId="40331"/>
    <cellStyle name="Title 18 8" xfId="40332"/>
    <cellStyle name="Title 18 8 2" xfId="40333"/>
    <cellStyle name="Title 18 8 2 2" xfId="40334"/>
    <cellStyle name="Title 18 8 2 3" xfId="40335"/>
    <cellStyle name="Title 18 8 3" xfId="40336"/>
    <cellStyle name="Title 18 8 4" xfId="40337"/>
    <cellStyle name="Title 18 9" xfId="40338"/>
    <cellStyle name="Title 18 9 2" xfId="40339"/>
    <cellStyle name="Title 18 9 2 2" xfId="40340"/>
    <cellStyle name="Title 18 9 2 3" xfId="40341"/>
    <cellStyle name="Title 18 9 3" xfId="40342"/>
    <cellStyle name="Title 18 9 4" xfId="40343"/>
    <cellStyle name="Title 19" xfId="40344"/>
    <cellStyle name="Title 19 10" xfId="40345"/>
    <cellStyle name="Title 19 10 2" xfId="40346"/>
    <cellStyle name="Title 19 10 3" xfId="40347"/>
    <cellStyle name="Title 19 11" xfId="40348"/>
    <cellStyle name="Title 19 11 2" xfId="40349"/>
    <cellStyle name="Title 19 11 3" xfId="40350"/>
    <cellStyle name="Title 19 12" xfId="40351"/>
    <cellStyle name="Title 19 12 2" xfId="40352"/>
    <cellStyle name="Title 19 12 3" xfId="40353"/>
    <cellStyle name="Title 19 13" xfId="40354"/>
    <cellStyle name="Title 19 2" xfId="40355"/>
    <cellStyle name="Title 19 2 2" xfId="40356"/>
    <cellStyle name="Title 19 2 2 2" xfId="40357"/>
    <cellStyle name="Title 19 2 2 2 2" xfId="40358"/>
    <cellStyle name="Title 19 2 2 2 3" xfId="40359"/>
    <cellStyle name="Title 19 2 2 3" xfId="40360"/>
    <cellStyle name="Title 19 2 2 4" xfId="40361"/>
    <cellStyle name="Title 19 2 3" xfId="40362"/>
    <cellStyle name="Title 19 2 3 2" xfId="40363"/>
    <cellStyle name="Title 19 2 3 2 2" xfId="40364"/>
    <cellStyle name="Title 19 2 3 2 3" xfId="40365"/>
    <cellStyle name="Title 19 2 3 3" xfId="40366"/>
    <cellStyle name="Title 19 2 3 4" xfId="40367"/>
    <cellStyle name="Title 19 2 4" xfId="40368"/>
    <cellStyle name="Title 19 2 4 2" xfId="40369"/>
    <cellStyle name="Title 19 2 4 3" xfId="40370"/>
    <cellStyle name="Title 19 2 5" xfId="40371"/>
    <cellStyle name="Title 19 2 5 2" xfId="40372"/>
    <cellStyle name="Title 19 2 5 3" xfId="40373"/>
    <cellStyle name="Title 19 2 6" xfId="40374"/>
    <cellStyle name="Title 19 2 7" xfId="40375"/>
    <cellStyle name="Title 19 3" xfId="40376"/>
    <cellStyle name="Title 19 3 2" xfId="40377"/>
    <cellStyle name="Title 19 3 2 2" xfId="40378"/>
    <cellStyle name="Title 19 3 2 2 2" xfId="40379"/>
    <cellStyle name="Title 19 3 2 2 3" xfId="40380"/>
    <cellStyle name="Title 19 3 2 3" xfId="40381"/>
    <cellStyle name="Title 19 3 2 4" xfId="40382"/>
    <cellStyle name="Title 19 3 3" xfId="40383"/>
    <cellStyle name="Title 19 3 3 2" xfId="40384"/>
    <cellStyle name="Title 19 3 3 2 2" xfId="40385"/>
    <cellStyle name="Title 19 3 3 2 3" xfId="40386"/>
    <cellStyle name="Title 19 3 3 3" xfId="40387"/>
    <cellStyle name="Title 19 3 3 4" xfId="40388"/>
    <cellStyle name="Title 19 3 4" xfId="40389"/>
    <cellStyle name="Title 19 3 4 2" xfId="40390"/>
    <cellStyle name="Title 19 3 4 3" xfId="40391"/>
    <cellStyle name="Title 19 3 5" xfId="40392"/>
    <cellStyle name="Title 19 3 6" xfId="40393"/>
    <cellStyle name="Title 19 4" xfId="40394"/>
    <cellStyle name="Title 19 4 2" xfId="40395"/>
    <cellStyle name="Title 19 4 2 2" xfId="40396"/>
    <cellStyle name="Title 19 4 2 2 2" xfId="40397"/>
    <cellStyle name="Title 19 4 2 2 3" xfId="40398"/>
    <cellStyle name="Title 19 4 2 3" xfId="40399"/>
    <cellStyle name="Title 19 4 2 4" xfId="40400"/>
    <cellStyle name="Title 19 4 3" xfId="40401"/>
    <cellStyle name="Title 19 4 3 2" xfId="40402"/>
    <cellStyle name="Title 19 4 3 2 2" xfId="40403"/>
    <cellStyle name="Title 19 4 3 2 3" xfId="40404"/>
    <cellStyle name="Title 19 4 3 3" xfId="40405"/>
    <cellStyle name="Title 19 4 3 4" xfId="40406"/>
    <cellStyle name="Title 19 4 4" xfId="40407"/>
    <cellStyle name="Title 19 4 4 2" xfId="40408"/>
    <cellStyle name="Title 19 4 4 3" xfId="40409"/>
    <cellStyle name="Title 19 4 5" xfId="40410"/>
    <cellStyle name="Title 19 4 6" xfId="40411"/>
    <cellStyle name="Title 19 5" xfId="40412"/>
    <cellStyle name="Title 19 5 2" xfId="40413"/>
    <cellStyle name="Title 19 5 2 2" xfId="40414"/>
    <cellStyle name="Title 19 5 2 2 2" xfId="40415"/>
    <cellStyle name="Title 19 5 2 2 3" xfId="40416"/>
    <cellStyle name="Title 19 5 2 3" xfId="40417"/>
    <cellStyle name="Title 19 5 2 4" xfId="40418"/>
    <cellStyle name="Title 19 5 3" xfId="40419"/>
    <cellStyle name="Title 19 5 3 2" xfId="40420"/>
    <cellStyle name="Title 19 5 3 2 2" xfId="40421"/>
    <cellStyle name="Title 19 5 3 2 3" xfId="40422"/>
    <cellStyle name="Title 19 5 3 3" xfId="40423"/>
    <cellStyle name="Title 19 5 3 4" xfId="40424"/>
    <cellStyle name="Title 19 5 4" xfId="40425"/>
    <cellStyle name="Title 19 5 4 2" xfId="40426"/>
    <cellStyle name="Title 19 5 4 2 2" xfId="40427"/>
    <cellStyle name="Title 19 5 4 2 3" xfId="40428"/>
    <cellStyle name="Title 19 5 4 3" xfId="40429"/>
    <cellStyle name="Title 19 5 4 4" xfId="40430"/>
    <cellStyle name="Title 19 5 5" xfId="40431"/>
    <cellStyle name="Title 19 5 5 2" xfId="40432"/>
    <cellStyle name="Title 19 5 5 3" xfId="40433"/>
    <cellStyle name="Title 19 5 6" xfId="40434"/>
    <cellStyle name="Title 19 5 7" xfId="40435"/>
    <cellStyle name="Title 19 6" xfId="40436"/>
    <cellStyle name="Title 19 6 2" xfId="40437"/>
    <cellStyle name="Title 19 6 2 2" xfId="40438"/>
    <cellStyle name="Title 19 6 2 2 2" xfId="40439"/>
    <cellStyle name="Title 19 6 2 2 3" xfId="40440"/>
    <cellStyle name="Title 19 6 2 3" xfId="40441"/>
    <cellStyle name="Title 19 6 2 4" xfId="40442"/>
    <cellStyle name="Title 19 6 3" xfId="40443"/>
    <cellStyle name="Title 19 6 3 2" xfId="40444"/>
    <cellStyle name="Title 19 6 3 2 2" xfId="40445"/>
    <cellStyle name="Title 19 6 3 2 3" xfId="40446"/>
    <cellStyle name="Title 19 6 3 3" xfId="40447"/>
    <cellStyle name="Title 19 6 3 4" xfId="40448"/>
    <cellStyle name="Title 19 6 4" xfId="40449"/>
    <cellStyle name="Title 19 6 4 2" xfId="40450"/>
    <cellStyle name="Title 19 6 4 3" xfId="40451"/>
    <cellStyle name="Title 19 6 5" xfId="40452"/>
    <cellStyle name="Title 19 6 6" xfId="40453"/>
    <cellStyle name="Title 19 7" xfId="40454"/>
    <cellStyle name="Title 19 7 2" xfId="40455"/>
    <cellStyle name="Title 19 7 2 2" xfId="40456"/>
    <cellStyle name="Title 19 7 2 3" xfId="40457"/>
    <cellStyle name="Title 19 7 3" xfId="40458"/>
    <cellStyle name="Title 19 7 4" xfId="40459"/>
    <cellStyle name="Title 19 8" xfId="40460"/>
    <cellStyle name="Title 19 8 2" xfId="40461"/>
    <cellStyle name="Title 19 8 2 2" xfId="40462"/>
    <cellStyle name="Title 19 8 2 3" xfId="40463"/>
    <cellStyle name="Title 19 8 3" xfId="40464"/>
    <cellStyle name="Title 19 8 4" xfId="40465"/>
    <cellStyle name="Title 19 9" xfId="40466"/>
    <cellStyle name="Title 19 9 2" xfId="40467"/>
    <cellStyle name="Title 19 9 2 2" xfId="40468"/>
    <cellStyle name="Title 19 9 2 3" xfId="40469"/>
    <cellStyle name="Title 19 9 3" xfId="40470"/>
    <cellStyle name="Title 19 9 4" xfId="40471"/>
    <cellStyle name="Title 2" xfId="40472"/>
    <cellStyle name="Title 2 10" xfId="40473"/>
    <cellStyle name="Title 2 10 10" xfId="40474"/>
    <cellStyle name="Title 2 10 10 2" xfId="40475"/>
    <cellStyle name="Title 2 10 10 3" xfId="40476"/>
    <cellStyle name="Title 2 10 11" xfId="40477"/>
    <cellStyle name="Title 2 10 11 2" xfId="40478"/>
    <cellStyle name="Title 2 10 11 3" xfId="40479"/>
    <cellStyle name="Title 2 10 12" xfId="40480"/>
    <cellStyle name="Title 2 10 2" xfId="40481"/>
    <cellStyle name="Title 2 10 2 2" xfId="40482"/>
    <cellStyle name="Title 2 10 2 2 2" xfId="40483"/>
    <cellStyle name="Title 2 10 2 2 2 2" xfId="40484"/>
    <cellStyle name="Title 2 10 2 2 2 3" xfId="40485"/>
    <cellStyle name="Title 2 10 2 2 3" xfId="40486"/>
    <cellStyle name="Title 2 10 2 2 4" xfId="40487"/>
    <cellStyle name="Title 2 10 2 3" xfId="40488"/>
    <cellStyle name="Title 2 10 2 3 2" xfId="40489"/>
    <cellStyle name="Title 2 10 2 3 2 2" xfId="40490"/>
    <cellStyle name="Title 2 10 2 3 2 3" xfId="40491"/>
    <cellStyle name="Title 2 10 2 3 3" xfId="40492"/>
    <cellStyle name="Title 2 10 2 3 4" xfId="40493"/>
    <cellStyle name="Title 2 10 2 4" xfId="40494"/>
    <cellStyle name="Title 2 10 2 4 2" xfId="40495"/>
    <cellStyle name="Title 2 10 2 4 3" xfId="40496"/>
    <cellStyle name="Title 2 10 2 5" xfId="40497"/>
    <cellStyle name="Title 2 10 2 6" xfId="40498"/>
    <cellStyle name="Title 2 10 3" xfId="40499"/>
    <cellStyle name="Title 2 10 3 2" xfId="40500"/>
    <cellStyle name="Title 2 10 3 2 2" xfId="40501"/>
    <cellStyle name="Title 2 10 3 2 2 2" xfId="40502"/>
    <cellStyle name="Title 2 10 3 2 2 3" xfId="40503"/>
    <cellStyle name="Title 2 10 3 2 3" xfId="40504"/>
    <cellStyle name="Title 2 10 3 2 4" xfId="40505"/>
    <cellStyle name="Title 2 10 3 3" xfId="40506"/>
    <cellStyle name="Title 2 10 3 3 2" xfId="40507"/>
    <cellStyle name="Title 2 10 3 3 2 2" xfId="40508"/>
    <cellStyle name="Title 2 10 3 3 2 3" xfId="40509"/>
    <cellStyle name="Title 2 10 3 3 3" xfId="40510"/>
    <cellStyle name="Title 2 10 3 3 4" xfId="40511"/>
    <cellStyle name="Title 2 10 3 4" xfId="40512"/>
    <cellStyle name="Title 2 10 3 4 2" xfId="40513"/>
    <cellStyle name="Title 2 10 3 4 3" xfId="40514"/>
    <cellStyle name="Title 2 10 3 5" xfId="40515"/>
    <cellStyle name="Title 2 10 3 6" xfId="40516"/>
    <cellStyle name="Title 2 10 4" xfId="40517"/>
    <cellStyle name="Title 2 10 4 2" xfId="40518"/>
    <cellStyle name="Title 2 10 4 2 2" xfId="40519"/>
    <cellStyle name="Title 2 10 4 2 2 2" xfId="40520"/>
    <cellStyle name="Title 2 10 4 2 2 3" xfId="40521"/>
    <cellStyle name="Title 2 10 4 2 3" xfId="40522"/>
    <cellStyle name="Title 2 10 4 2 4" xfId="40523"/>
    <cellStyle name="Title 2 10 4 3" xfId="40524"/>
    <cellStyle name="Title 2 10 4 3 2" xfId="40525"/>
    <cellStyle name="Title 2 10 4 3 2 2" xfId="40526"/>
    <cellStyle name="Title 2 10 4 3 2 3" xfId="40527"/>
    <cellStyle name="Title 2 10 4 3 3" xfId="40528"/>
    <cellStyle name="Title 2 10 4 3 4" xfId="40529"/>
    <cellStyle name="Title 2 10 4 4" xfId="40530"/>
    <cellStyle name="Title 2 10 4 4 2" xfId="40531"/>
    <cellStyle name="Title 2 10 4 4 2 2" xfId="40532"/>
    <cellStyle name="Title 2 10 4 4 2 3" xfId="40533"/>
    <cellStyle name="Title 2 10 4 4 3" xfId="40534"/>
    <cellStyle name="Title 2 10 4 4 4" xfId="40535"/>
    <cellStyle name="Title 2 10 4 5" xfId="40536"/>
    <cellStyle name="Title 2 10 4 5 2" xfId="40537"/>
    <cellStyle name="Title 2 10 4 5 3" xfId="40538"/>
    <cellStyle name="Title 2 10 4 6" xfId="40539"/>
    <cellStyle name="Title 2 10 4 7" xfId="40540"/>
    <cellStyle name="Title 2 10 5" xfId="40541"/>
    <cellStyle name="Title 2 10 5 2" xfId="40542"/>
    <cellStyle name="Title 2 10 5 2 2" xfId="40543"/>
    <cellStyle name="Title 2 10 5 2 2 2" xfId="40544"/>
    <cellStyle name="Title 2 10 5 2 2 3" xfId="40545"/>
    <cellStyle name="Title 2 10 5 2 3" xfId="40546"/>
    <cellStyle name="Title 2 10 5 2 4" xfId="40547"/>
    <cellStyle name="Title 2 10 5 3" xfId="40548"/>
    <cellStyle name="Title 2 10 5 3 2" xfId="40549"/>
    <cellStyle name="Title 2 10 5 3 2 2" xfId="40550"/>
    <cellStyle name="Title 2 10 5 3 2 3" xfId="40551"/>
    <cellStyle name="Title 2 10 5 3 3" xfId="40552"/>
    <cellStyle name="Title 2 10 5 3 4" xfId="40553"/>
    <cellStyle name="Title 2 10 5 4" xfId="40554"/>
    <cellStyle name="Title 2 10 5 4 2" xfId="40555"/>
    <cellStyle name="Title 2 10 5 4 3" xfId="40556"/>
    <cellStyle name="Title 2 10 5 5" xfId="40557"/>
    <cellStyle name="Title 2 10 5 6" xfId="40558"/>
    <cellStyle name="Title 2 10 6" xfId="40559"/>
    <cellStyle name="Title 2 10 6 2" xfId="40560"/>
    <cellStyle name="Title 2 10 6 2 2" xfId="40561"/>
    <cellStyle name="Title 2 10 6 2 3" xfId="40562"/>
    <cellStyle name="Title 2 10 6 3" xfId="40563"/>
    <cellStyle name="Title 2 10 6 4" xfId="40564"/>
    <cellStyle name="Title 2 10 7" xfId="40565"/>
    <cellStyle name="Title 2 10 7 2" xfId="40566"/>
    <cellStyle name="Title 2 10 7 2 2" xfId="40567"/>
    <cellStyle name="Title 2 10 7 2 3" xfId="40568"/>
    <cellStyle name="Title 2 10 7 3" xfId="40569"/>
    <cellStyle name="Title 2 10 7 4" xfId="40570"/>
    <cellStyle name="Title 2 10 8" xfId="40571"/>
    <cellStyle name="Title 2 10 8 2" xfId="40572"/>
    <cellStyle name="Title 2 10 8 2 2" xfId="40573"/>
    <cellStyle name="Title 2 10 8 2 3" xfId="40574"/>
    <cellStyle name="Title 2 10 8 3" xfId="40575"/>
    <cellStyle name="Title 2 10 8 4" xfId="40576"/>
    <cellStyle name="Title 2 10 9" xfId="40577"/>
    <cellStyle name="Title 2 10 9 2" xfId="40578"/>
    <cellStyle name="Title 2 10 9 3" xfId="40579"/>
    <cellStyle name="Title 2 11" xfId="40580"/>
    <cellStyle name="Title 2 11 10" xfId="40581"/>
    <cellStyle name="Title 2 11 10 2" xfId="40582"/>
    <cellStyle name="Title 2 11 10 3" xfId="40583"/>
    <cellStyle name="Title 2 11 11" xfId="40584"/>
    <cellStyle name="Title 2 11 12" xfId="40585"/>
    <cellStyle name="Title 2 11 2" xfId="40586"/>
    <cellStyle name="Title 2 11 2 2" xfId="40587"/>
    <cellStyle name="Title 2 11 2 2 2" xfId="40588"/>
    <cellStyle name="Title 2 11 2 2 2 2" xfId="40589"/>
    <cellStyle name="Title 2 11 2 2 2 3" xfId="40590"/>
    <cellStyle name="Title 2 11 2 2 3" xfId="40591"/>
    <cellStyle name="Title 2 11 2 2 4" xfId="40592"/>
    <cellStyle name="Title 2 11 2 3" xfId="40593"/>
    <cellStyle name="Title 2 11 2 3 2" xfId="40594"/>
    <cellStyle name="Title 2 11 2 3 2 2" xfId="40595"/>
    <cellStyle name="Title 2 11 2 3 2 3" xfId="40596"/>
    <cellStyle name="Title 2 11 2 3 3" xfId="40597"/>
    <cellStyle name="Title 2 11 2 3 4" xfId="40598"/>
    <cellStyle name="Title 2 11 2 4" xfId="40599"/>
    <cellStyle name="Title 2 11 2 4 2" xfId="40600"/>
    <cellStyle name="Title 2 11 2 4 3" xfId="40601"/>
    <cellStyle name="Title 2 11 2 5" xfId="40602"/>
    <cellStyle name="Title 2 11 2 6" xfId="40603"/>
    <cellStyle name="Title 2 11 3" xfId="40604"/>
    <cellStyle name="Title 2 11 3 2" xfId="40605"/>
    <cellStyle name="Title 2 11 3 2 2" xfId="40606"/>
    <cellStyle name="Title 2 11 3 2 2 2" xfId="40607"/>
    <cellStyle name="Title 2 11 3 2 2 3" xfId="40608"/>
    <cellStyle name="Title 2 11 3 2 3" xfId="40609"/>
    <cellStyle name="Title 2 11 3 2 4" xfId="40610"/>
    <cellStyle name="Title 2 11 3 3" xfId="40611"/>
    <cellStyle name="Title 2 11 3 3 2" xfId="40612"/>
    <cellStyle name="Title 2 11 3 3 2 2" xfId="40613"/>
    <cellStyle name="Title 2 11 3 3 2 3" xfId="40614"/>
    <cellStyle name="Title 2 11 3 3 3" xfId="40615"/>
    <cellStyle name="Title 2 11 3 3 4" xfId="40616"/>
    <cellStyle name="Title 2 11 3 4" xfId="40617"/>
    <cellStyle name="Title 2 11 3 4 2" xfId="40618"/>
    <cellStyle name="Title 2 11 3 4 3" xfId="40619"/>
    <cellStyle name="Title 2 11 3 5" xfId="40620"/>
    <cellStyle name="Title 2 11 3 6" xfId="40621"/>
    <cellStyle name="Title 2 11 4" xfId="40622"/>
    <cellStyle name="Title 2 11 4 2" xfId="40623"/>
    <cellStyle name="Title 2 11 4 2 2" xfId="40624"/>
    <cellStyle name="Title 2 11 4 2 2 2" xfId="40625"/>
    <cellStyle name="Title 2 11 4 2 2 3" xfId="40626"/>
    <cellStyle name="Title 2 11 4 2 3" xfId="40627"/>
    <cellStyle name="Title 2 11 4 2 4" xfId="40628"/>
    <cellStyle name="Title 2 11 4 3" xfId="40629"/>
    <cellStyle name="Title 2 11 4 3 2" xfId="40630"/>
    <cellStyle name="Title 2 11 4 3 2 2" xfId="40631"/>
    <cellStyle name="Title 2 11 4 3 2 3" xfId="40632"/>
    <cellStyle name="Title 2 11 4 3 3" xfId="40633"/>
    <cellStyle name="Title 2 11 4 3 4" xfId="40634"/>
    <cellStyle name="Title 2 11 4 4" xfId="40635"/>
    <cellStyle name="Title 2 11 4 4 2" xfId="40636"/>
    <cellStyle name="Title 2 11 4 4 2 2" xfId="40637"/>
    <cellStyle name="Title 2 11 4 4 2 3" xfId="40638"/>
    <cellStyle name="Title 2 11 4 4 3" xfId="40639"/>
    <cellStyle name="Title 2 11 4 4 4" xfId="40640"/>
    <cellStyle name="Title 2 11 4 5" xfId="40641"/>
    <cellStyle name="Title 2 11 4 5 2" xfId="40642"/>
    <cellStyle name="Title 2 11 4 5 3" xfId="40643"/>
    <cellStyle name="Title 2 11 4 6" xfId="40644"/>
    <cellStyle name="Title 2 11 4 7" xfId="40645"/>
    <cellStyle name="Title 2 11 5" xfId="40646"/>
    <cellStyle name="Title 2 11 5 2" xfId="40647"/>
    <cellStyle name="Title 2 11 5 2 2" xfId="40648"/>
    <cellStyle name="Title 2 11 5 2 2 2" xfId="40649"/>
    <cellStyle name="Title 2 11 5 2 2 3" xfId="40650"/>
    <cellStyle name="Title 2 11 5 2 3" xfId="40651"/>
    <cellStyle name="Title 2 11 5 2 4" xfId="40652"/>
    <cellStyle name="Title 2 11 5 3" xfId="40653"/>
    <cellStyle name="Title 2 11 5 3 2" xfId="40654"/>
    <cellStyle name="Title 2 11 5 3 2 2" xfId="40655"/>
    <cellStyle name="Title 2 11 5 3 2 3" xfId="40656"/>
    <cellStyle name="Title 2 11 5 3 3" xfId="40657"/>
    <cellStyle name="Title 2 11 5 3 4" xfId="40658"/>
    <cellStyle name="Title 2 11 5 4" xfId="40659"/>
    <cellStyle name="Title 2 11 5 4 2" xfId="40660"/>
    <cellStyle name="Title 2 11 5 4 3" xfId="40661"/>
    <cellStyle name="Title 2 11 5 5" xfId="40662"/>
    <cellStyle name="Title 2 11 5 6" xfId="40663"/>
    <cellStyle name="Title 2 11 6" xfId="40664"/>
    <cellStyle name="Title 2 11 6 2" xfId="40665"/>
    <cellStyle name="Title 2 11 6 2 2" xfId="40666"/>
    <cellStyle name="Title 2 11 6 2 3" xfId="40667"/>
    <cellStyle name="Title 2 11 6 3" xfId="40668"/>
    <cellStyle name="Title 2 11 6 4" xfId="40669"/>
    <cellStyle name="Title 2 11 7" xfId="40670"/>
    <cellStyle name="Title 2 11 7 2" xfId="40671"/>
    <cellStyle name="Title 2 11 7 2 2" xfId="40672"/>
    <cellStyle name="Title 2 11 7 2 3" xfId="40673"/>
    <cellStyle name="Title 2 11 7 3" xfId="40674"/>
    <cellStyle name="Title 2 11 7 4" xfId="40675"/>
    <cellStyle name="Title 2 11 8" xfId="40676"/>
    <cellStyle name="Title 2 11 8 2" xfId="40677"/>
    <cellStyle name="Title 2 11 8 2 2" xfId="40678"/>
    <cellStyle name="Title 2 11 8 2 3" xfId="40679"/>
    <cellStyle name="Title 2 11 8 3" xfId="40680"/>
    <cellStyle name="Title 2 11 8 4" xfId="40681"/>
    <cellStyle name="Title 2 11 9" xfId="40682"/>
    <cellStyle name="Title 2 11 9 2" xfId="40683"/>
    <cellStyle name="Title 2 11 9 3" xfId="40684"/>
    <cellStyle name="Title 2 12" xfId="40685"/>
    <cellStyle name="Title 2 12 2" xfId="40686"/>
    <cellStyle name="Title 2 12 2 2" xfId="40687"/>
    <cellStyle name="Title 2 12 2 2 2" xfId="40688"/>
    <cellStyle name="Title 2 12 2 2 3" xfId="40689"/>
    <cellStyle name="Title 2 12 2 3" xfId="40690"/>
    <cellStyle name="Title 2 12 2 4" xfId="40691"/>
    <cellStyle name="Title 2 12 3" xfId="40692"/>
    <cellStyle name="Title 2 12 3 2" xfId="40693"/>
    <cellStyle name="Title 2 12 3 2 2" xfId="40694"/>
    <cellStyle name="Title 2 12 3 2 3" xfId="40695"/>
    <cellStyle name="Title 2 12 3 3" xfId="40696"/>
    <cellStyle name="Title 2 12 3 4" xfId="40697"/>
    <cellStyle name="Title 2 12 4" xfId="40698"/>
    <cellStyle name="Title 2 12 4 2" xfId="40699"/>
    <cellStyle name="Title 2 12 4 3" xfId="40700"/>
    <cellStyle name="Title 2 12 5" xfId="40701"/>
    <cellStyle name="Title 2 12 5 2" xfId="40702"/>
    <cellStyle name="Title 2 12 5 3" xfId="40703"/>
    <cellStyle name="Title 2 12 6" xfId="40704"/>
    <cellStyle name="Title 2 12 7" xfId="40705"/>
    <cellStyle name="Title 2 13" xfId="40706"/>
    <cellStyle name="Title 2 13 2" xfId="40707"/>
    <cellStyle name="Title 2 13 2 2" xfId="40708"/>
    <cellStyle name="Title 2 13 2 2 2" xfId="40709"/>
    <cellStyle name="Title 2 13 2 2 3" xfId="40710"/>
    <cellStyle name="Title 2 13 2 3" xfId="40711"/>
    <cellStyle name="Title 2 13 2 4" xfId="40712"/>
    <cellStyle name="Title 2 13 3" xfId="40713"/>
    <cellStyle name="Title 2 13 3 2" xfId="40714"/>
    <cellStyle name="Title 2 13 3 2 2" xfId="40715"/>
    <cellStyle name="Title 2 13 3 2 3" xfId="40716"/>
    <cellStyle name="Title 2 13 3 3" xfId="40717"/>
    <cellStyle name="Title 2 13 3 4" xfId="40718"/>
    <cellStyle name="Title 2 13 4" xfId="40719"/>
    <cellStyle name="Title 2 13 4 2" xfId="40720"/>
    <cellStyle name="Title 2 13 4 3" xfId="40721"/>
    <cellStyle name="Title 2 13 5" xfId="40722"/>
    <cellStyle name="Title 2 13 6" xfId="40723"/>
    <cellStyle name="Title 2 14" xfId="40724"/>
    <cellStyle name="Title 2 14 2" xfId="40725"/>
    <cellStyle name="Title 2 14 2 2" xfId="40726"/>
    <cellStyle name="Title 2 14 2 2 2" xfId="40727"/>
    <cellStyle name="Title 2 14 2 2 3" xfId="40728"/>
    <cellStyle name="Title 2 14 2 3" xfId="40729"/>
    <cellStyle name="Title 2 14 2 4" xfId="40730"/>
    <cellStyle name="Title 2 14 3" xfId="40731"/>
    <cellStyle name="Title 2 14 3 2" xfId="40732"/>
    <cellStyle name="Title 2 14 3 2 2" xfId="40733"/>
    <cellStyle name="Title 2 14 3 2 3" xfId="40734"/>
    <cellStyle name="Title 2 14 3 3" xfId="40735"/>
    <cellStyle name="Title 2 14 3 4" xfId="40736"/>
    <cellStyle name="Title 2 14 4" xfId="40737"/>
    <cellStyle name="Title 2 14 4 2" xfId="40738"/>
    <cellStyle name="Title 2 14 4 3" xfId="40739"/>
    <cellStyle name="Title 2 14 5" xfId="40740"/>
    <cellStyle name="Title 2 14 6" xfId="40741"/>
    <cellStyle name="Title 2 15" xfId="40742"/>
    <cellStyle name="Title 2 15 2" xfId="40743"/>
    <cellStyle name="Title 2 15 2 2" xfId="40744"/>
    <cellStyle name="Title 2 15 2 2 2" xfId="40745"/>
    <cellStyle name="Title 2 15 2 2 3" xfId="40746"/>
    <cellStyle name="Title 2 15 2 3" xfId="40747"/>
    <cellStyle name="Title 2 15 2 4" xfId="40748"/>
    <cellStyle name="Title 2 15 3" xfId="40749"/>
    <cellStyle name="Title 2 15 3 2" xfId="40750"/>
    <cellStyle name="Title 2 15 3 2 2" xfId="40751"/>
    <cellStyle name="Title 2 15 3 2 3" xfId="40752"/>
    <cellStyle name="Title 2 15 3 3" xfId="40753"/>
    <cellStyle name="Title 2 15 3 4" xfId="40754"/>
    <cellStyle name="Title 2 15 4" xfId="40755"/>
    <cellStyle name="Title 2 15 4 2" xfId="40756"/>
    <cellStyle name="Title 2 15 4 2 2" xfId="40757"/>
    <cellStyle name="Title 2 15 4 2 3" xfId="40758"/>
    <cellStyle name="Title 2 15 4 3" xfId="40759"/>
    <cellStyle name="Title 2 15 4 4" xfId="40760"/>
    <cellStyle name="Title 2 15 5" xfId="40761"/>
    <cellStyle name="Title 2 15 5 2" xfId="40762"/>
    <cellStyle name="Title 2 15 5 3" xfId="40763"/>
    <cellStyle name="Title 2 15 6" xfId="40764"/>
    <cellStyle name="Title 2 15 7" xfId="40765"/>
    <cellStyle name="Title 2 16" xfId="40766"/>
    <cellStyle name="Title 2 16 2" xfId="40767"/>
    <cellStyle name="Title 2 16 2 2" xfId="40768"/>
    <cellStyle name="Title 2 16 2 2 2" xfId="40769"/>
    <cellStyle name="Title 2 16 2 2 3" xfId="40770"/>
    <cellStyle name="Title 2 16 2 3" xfId="40771"/>
    <cellStyle name="Title 2 16 2 4" xfId="40772"/>
    <cellStyle name="Title 2 16 3" xfId="40773"/>
    <cellStyle name="Title 2 16 3 2" xfId="40774"/>
    <cellStyle name="Title 2 16 3 2 2" xfId="40775"/>
    <cellStyle name="Title 2 16 3 2 3" xfId="40776"/>
    <cellStyle name="Title 2 16 3 3" xfId="40777"/>
    <cellStyle name="Title 2 16 3 4" xfId="40778"/>
    <cellStyle name="Title 2 16 4" xfId="40779"/>
    <cellStyle name="Title 2 16 4 2" xfId="40780"/>
    <cellStyle name="Title 2 16 4 3" xfId="40781"/>
    <cellStyle name="Title 2 16 5" xfId="40782"/>
    <cellStyle name="Title 2 16 6" xfId="40783"/>
    <cellStyle name="Title 2 17" xfId="40784"/>
    <cellStyle name="Title 2 17 2" xfId="40785"/>
    <cellStyle name="Title 2 17 2 2" xfId="40786"/>
    <cellStyle name="Title 2 17 2 3" xfId="40787"/>
    <cellStyle name="Title 2 17 3" xfId="40788"/>
    <cellStyle name="Title 2 17 4" xfId="40789"/>
    <cellStyle name="Title 2 18" xfId="40790"/>
    <cellStyle name="Title 2 18 2" xfId="40791"/>
    <cellStyle name="Title 2 18 2 2" xfId="40792"/>
    <cellStyle name="Title 2 18 2 3" xfId="40793"/>
    <cellStyle name="Title 2 18 3" xfId="40794"/>
    <cellStyle name="Title 2 18 4" xfId="40795"/>
    <cellStyle name="Title 2 19" xfId="40796"/>
    <cellStyle name="Title 2 19 2" xfId="40797"/>
    <cellStyle name="Title 2 19 2 2" xfId="40798"/>
    <cellStyle name="Title 2 19 2 3" xfId="40799"/>
    <cellStyle name="Title 2 19 3" xfId="40800"/>
    <cellStyle name="Title 2 19 4" xfId="40801"/>
    <cellStyle name="Title 2 2" xfId="40802"/>
    <cellStyle name="Title 2 2 10" xfId="40803"/>
    <cellStyle name="Title 2 2 10 2" xfId="40804"/>
    <cellStyle name="Title 2 2 10 3" xfId="40805"/>
    <cellStyle name="Title 2 2 11" xfId="40806"/>
    <cellStyle name="Title 2 2 11 2" xfId="40807"/>
    <cellStyle name="Title 2 2 11 3" xfId="40808"/>
    <cellStyle name="Title 2 2 12" xfId="40809"/>
    <cellStyle name="Title 2 2 2" xfId="40810"/>
    <cellStyle name="Title 2 2 2 2" xfId="40811"/>
    <cellStyle name="Title 2 2 2 2 2" xfId="40812"/>
    <cellStyle name="Title 2 2 2 2 2 2" xfId="40813"/>
    <cellStyle name="Title 2 2 2 2 2 3" xfId="40814"/>
    <cellStyle name="Title 2 2 2 2 3" xfId="40815"/>
    <cellStyle name="Title 2 2 2 2 4" xfId="40816"/>
    <cellStyle name="Title 2 2 2 3" xfId="40817"/>
    <cellStyle name="Title 2 2 2 3 2" xfId="40818"/>
    <cellStyle name="Title 2 2 2 3 2 2" xfId="40819"/>
    <cellStyle name="Title 2 2 2 3 2 3" xfId="40820"/>
    <cellStyle name="Title 2 2 2 3 3" xfId="40821"/>
    <cellStyle name="Title 2 2 2 3 4" xfId="40822"/>
    <cellStyle name="Title 2 2 2 4" xfId="40823"/>
    <cellStyle name="Title 2 2 2 4 2" xfId="40824"/>
    <cellStyle name="Title 2 2 2 4 3" xfId="40825"/>
    <cellStyle name="Title 2 2 2 5" xfId="40826"/>
    <cellStyle name="Title 2 2 2 6" xfId="40827"/>
    <cellStyle name="Title 2 2 3" xfId="40828"/>
    <cellStyle name="Title 2 2 3 2" xfId="40829"/>
    <cellStyle name="Title 2 2 3 2 2" xfId="40830"/>
    <cellStyle name="Title 2 2 3 2 2 2" xfId="40831"/>
    <cellStyle name="Title 2 2 3 2 2 3" xfId="40832"/>
    <cellStyle name="Title 2 2 3 2 3" xfId="40833"/>
    <cellStyle name="Title 2 2 3 2 4" xfId="40834"/>
    <cellStyle name="Title 2 2 3 3" xfId="40835"/>
    <cellStyle name="Title 2 2 3 3 2" xfId="40836"/>
    <cellStyle name="Title 2 2 3 3 2 2" xfId="40837"/>
    <cellStyle name="Title 2 2 3 3 2 3" xfId="40838"/>
    <cellStyle name="Title 2 2 3 3 3" xfId="40839"/>
    <cellStyle name="Title 2 2 3 3 4" xfId="40840"/>
    <cellStyle name="Title 2 2 3 4" xfId="40841"/>
    <cellStyle name="Title 2 2 3 4 2" xfId="40842"/>
    <cellStyle name="Title 2 2 3 4 3" xfId="40843"/>
    <cellStyle name="Title 2 2 3 5" xfId="40844"/>
    <cellStyle name="Title 2 2 3 6" xfId="40845"/>
    <cellStyle name="Title 2 2 4" xfId="40846"/>
    <cellStyle name="Title 2 2 4 2" xfId="40847"/>
    <cellStyle name="Title 2 2 4 2 2" xfId="40848"/>
    <cellStyle name="Title 2 2 4 2 2 2" xfId="40849"/>
    <cellStyle name="Title 2 2 4 2 2 3" xfId="40850"/>
    <cellStyle name="Title 2 2 4 2 3" xfId="40851"/>
    <cellStyle name="Title 2 2 4 2 4" xfId="40852"/>
    <cellStyle name="Title 2 2 4 3" xfId="40853"/>
    <cellStyle name="Title 2 2 4 3 2" xfId="40854"/>
    <cellStyle name="Title 2 2 4 3 2 2" xfId="40855"/>
    <cellStyle name="Title 2 2 4 3 2 3" xfId="40856"/>
    <cellStyle name="Title 2 2 4 3 3" xfId="40857"/>
    <cellStyle name="Title 2 2 4 3 4" xfId="40858"/>
    <cellStyle name="Title 2 2 4 4" xfId="40859"/>
    <cellStyle name="Title 2 2 4 4 2" xfId="40860"/>
    <cellStyle name="Title 2 2 4 4 2 2" xfId="40861"/>
    <cellStyle name="Title 2 2 4 4 2 3" xfId="40862"/>
    <cellStyle name="Title 2 2 4 4 3" xfId="40863"/>
    <cellStyle name="Title 2 2 4 4 4" xfId="40864"/>
    <cellStyle name="Title 2 2 4 5" xfId="40865"/>
    <cellStyle name="Title 2 2 4 5 2" xfId="40866"/>
    <cellStyle name="Title 2 2 4 5 3" xfId="40867"/>
    <cellStyle name="Title 2 2 4 6" xfId="40868"/>
    <cellStyle name="Title 2 2 4 7" xfId="40869"/>
    <cellStyle name="Title 2 2 5" xfId="40870"/>
    <cellStyle name="Title 2 2 5 2" xfId="40871"/>
    <cellStyle name="Title 2 2 5 2 2" xfId="40872"/>
    <cellStyle name="Title 2 2 5 2 2 2" xfId="40873"/>
    <cellStyle name="Title 2 2 5 2 2 3" xfId="40874"/>
    <cellStyle name="Title 2 2 5 2 3" xfId="40875"/>
    <cellStyle name="Title 2 2 5 2 4" xfId="40876"/>
    <cellStyle name="Title 2 2 5 3" xfId="40877"/>
    <cellStyle name="Title 2 2 5 3 2" xfId="40878"/>
    <cellStyle name="Title 2 2 5 3 2 2" xfId="40879"/>
    <cellStyle name="Title 2 2 5 3 2 3" xfId="40880"/>
    <cellStyle name="Title 2 2 5 3 3" xfId="40881"/>
    <cellStyle name="Title 2 2 5 3 4" xfId="40882"/>
    <cellStyle name="Title 2 2 5 4" xfId="40883"/>
    <cellStyle name="Title 2 2 5 4 2" xfId="40884"/>
    <cellStyle name="Title 2 2 5 4 3" xfId="40885"/>
    <cellStyle name="Title 2 2 5 5" xfId="40886"/>
    <cellStyle name="Title 2 2 5 6" xfId="40887"/>
    <cellStyle name="Title 2 2 6" xfId="40888"/>
    <cellStyle name="Title 2 2 6 2" xfId="40889"/>
    <cellStyle name="Title 2 2 6 2 2" xfId="40890"/>
    <cellStyle name="Title 2 2 6 2 3" xfId="40891"/>
    <cellStyle name="Title 2 2 6 3" xfId="40892"/>
    <cellStyle name="Title 2 2 6 4" xfId="40893"/>
    <cellStyle name="Title 2 2 7" xfId="40894"/>
    <cellStyle name="Title 2 2 7 2" xfId="40895"/>
    <cellStyle name="Title 2 2 7 2 2" xfId="40896"/>
    <cellStyle name="Title 2 2 7 2 3" xfId="40897"/>
    <cellStyle name="Title 2 2 7 3" xfId="40898"/>
    <cellStyle name="Title 2 2 7 4" xfId="40899"/>
    <cellStyle name="Title 2 2 8" xfId="40900"/>
    <cellStyle name="Title 2 2 8 2" xfId="40901"/>
    <cellStyle name="Title 2 2 8 2 2" xfId="40902"/>
    <cellStyle name="Title 2 2 8 2 3" xfId="40903"/>
    <cellStyle name="Title 2 2 8 3" xfId="40904"/>
    <cellStyle name="Title 2 2 8 4" xfId="40905"/>
    <cellStyle name="Title 2 2 9" xfId="40906"/>
    <cellStyle name="Title 2 2 9 2" xfId="40907"/>
    <cellStyle name="Title 2 2 9 3" xfId="40908"/>
    <cellStyle name="Title 2 20" xfId="40909"/>
    <cellStyle name="Title 2 20 2" xfId="40910"/>
    <cellStyle name="Title 2 20 3" xfId="40911"/>
    <cellStyle name="Title 2 21" xfId="40912"/>
    <cellStyle name="Title 2 21 2" xfId="40913"/>
    <cellStyle name="Title 2 21 3" xfId="40914"/>
    <cellStyle name="Title 2 22" xfId="40915"/>
    <cellStyle name="Title 2 22 2" xfId="40916"/>
    <cellStyle name="Title 2 22 3" xfId="40917"/>
    <cellStyle name="Title 2 23" xfId="40918"/>
    <cellStyle name="Title 2 3" xfId="40919"/>
    <cellStyle name="Title 2 3 10" xfId="40920"/>
    <cellStyle name="Title 2 3 10 2" xfId="40921"/>
    <cellStyle name="Title 2 3 10 3" xfId="40922"/>
    <cellStyle name="Title 2 3 11" xfId="40923"/>
    <cellStyle name="Title 2 3 11 2" xfId="40924"/>
    <cellStyle name="Title 2 3 11 3" xfId="40925"/>
    <cellStyle name="Title 2 3 12" xfId="40926"/>
    <cellStyle name="Title 2 3 2" xfId="40927"/>
    <cellStyle name="Title 2 3 2 2" xfId="40928"/>
    <cellStyle name="Title 2 3 2 2 2" xfId="40929"/>
    <cellStyle name="Title 2 3 2 2 2 2" xfId="40930"/>
    <cellStyle name="Title 2 3 2 2 2 3" xfId="40931"/>
    <cellStyle name="Title 2 3 2 2 3" xfId="40932"/>
    <cellStyle name="Title 2 3 2 2 4" xfId="40933"/>
    <cellStyle name="Title 2 3 2 3" xfId="40934"/>
    <cellStyle name="Title 2 3 2 3 2" xfId="40935"/>
    <cellStyle name="Title 2 3 2 3 2 2" xfId="40936"/>
    <cellStyle name="Title 2 3 2 3 2 3" xfId="40937"/>
    <cellStyle name="Title 2 3 2 3 3" xfId="40938"/>
    <cellStyle name="Title 2 3 2 3 4" xfId="40939"/>
    <cellStyle name="Title 2 3 2 4" xfId="40940"/>
    <cellStyle name="Title 2 3 2 4 2" xfId="40941"/>
    <cellStyle name="Title 2 3 2 4 3" xfId="40942"/>
    <cellStyle name="Title 2 3 2 5" xfId="40943"/>
    <cellStyle name="Title 2 3 2 6" xfId="40944"/>
    <cellStyle name="Title 2 3 3" xfId="40945"/>
    <cellStyle name="Title 2 3 3 2" xfId="40946"/>
    <cellStyle name="Title 2 3 3 2 2" xfId="40947"/>
    <cellStyle name="Title 2 3 3 2 2 2" xfId="40948"/>
    <cellStyle name="Title 2 3 3 2 2 3" xfId="40949"/>
    <cellStyle name="Title 2 3 3 2 3" xfId="40950"/>
    <cellStyle name="Title 2 3 3 2 4" xfId="40951"/>
    <cellStyle name="Title 2 3 3 3" xfId="40952"/>
    <cellStyle name="Title 2 3 3 3 2" xfId="40953"/>
    <cellStyle name="Title 2 3 3 3 2 2" xfId="40954"/>
    <cellStyle name="Title 2 3 3 3 2 3" xfId="40955"/>
    <cellStyle name="Title 2 3 3 3 3" xfId="40956"/>
    <cellStyle name="Title 2 3 3 3 4" xfId="40957"/>
    <cellStyle name="Title 2 3 3 4" xfId="40958"/>
    <cellStyle name="Title 2 3 3 4 2" xfId="40959"/>
    <cellStyle name="Title 2 3 3 4 3" xfId="40960"/>
    <cellStyle name="Title 2 3 3 5" xfId="40961"/>
    <cellStyle name="Title 2 3 3 6" xfId="40962"/>
    <cellStyle name="Title 2 3 4" xfId="40963"/>
    <cellStyle name="Title 2 3 4 2" xfId="40964"/>
    <cellStyle name="Title 2 3 4 2 2" xfId="40965"/>
    <cellStyle name="Title 2 3 4 2 2 2" xfId="40966"/>
    <cellStyle name="Title 2 3 4 2 2 3" xfId="40967"/>
    <cellStyle name="Title 2 3 4 2 3" xfId="40968"/>
    <cellStyle name="Title 2 3 4 2 4" xfId="40969"/>
    <cellStyle name="Title 2 3 4 3" xfId="40970"/>
    <cellStyle name="Title 2 3 4 3 2" xfId="40971"/>
    <cellStyle name="Title 2 3 4 3 2 2" xfId="40972"/>
    <cellStyle name="Title 2 3 4 3 2 3" xfId="40973"/>
    <cellStyle name="Title 2 3 4 3 3" xfId="40974"/>
    <cellStyle name="Title 2 3 4 3 4" xfId="40975"/>
    <cellStyle name="Title 2 3 4 4" xfId="40976"/>
    <cellStyle name="Title 2 3 4 4 2" xfId="40977"/>
    <cellStyle name="Title 2 3 4 4 2 2" xfId="40978"/>
    <cellStyle name="Title 2 3 4 4 2 3" xfId="40979"/>
    <cellStyle name="Title 2 3 4 4 3" xfId="40980"/>
    <cellStyle name="Title 2 3 4 4 4" xfId="40981"/>
    <cellStyle name="Title 2 3 4 5" xfId="40982"/>
    <cellStyle name="Title 2 3 4 5 2" xfId="40983"/>
    <cellStyle name="Title 2 3 4 5 3" xfId="40984"/>
    <cellStyle name="Title 2 3 4 6" xfId="40985"/>
    <cellStyle name="Title 2 3 4 7" xfId="40986"/>
    <cellStyle name="Title 2 3 5" xfId="40987"/>
    <cellStyle name="Title 2 3 5 2" xfId="40988"/>
    <cellStyle name="Title 2 3 5 2 2" xfId="40989"/>
    <cellStyle name="Title 2 3 5 2 2 2" xfId="40990"/>
    <cellStyle name="Title 2 3 5 2 2 3" xfId="40991"/>
    <cellStyle name="Title 2 3 5 2 3" xfId="40992"/>
    <cellStyle name="Title 2 3 5 2 4" xfId="40993"/>
    <cellStyle name="Title 2 3 5 3" xfId="40994"/>
    <cellStyle name="Title 2 3 5 3 2" xfId="40995"/>
    <cellStyle name="Title 2 3 5 3 2 2" xfId="40996"/>
    <cellStyle name="Title 2 3 5 3 2 3" xfId="40997"/>
    <cellStyle name="Title 2 3 5 3 3" xfId="40998"/>
    <cellStyle name="Title 2 3 5 3 4" xfId="40999"/>
    <cellStyle name="Title 2 3 5 4" xfId="41000"/>
    <cellStyle name="Title 2 3 5 4 2" xfId="41001"/>
    <cellStyle name="Title 2 3 5 4 3" xfId="41002"/>
    <cellStyle name="Title 2 3 5 5" xfId="41003"/>
    <cellStyle name="Title 2 3 5 6" xfId="41004"/>
    <cellStyle name="Title 2 3 6" xfId="41005"/>
    <cellStyle name="Title 2 3 6 2" xfId="41006"/>
    <cellStyle name="Title 2 3 6 2 2" xfId="41007"/>
    <cellStyle name="Title 2 3 6 2 3" xfId="41008"/>
    <cellStyle name="Title 2 3 6 3" xfId="41009"/>
    <cellStyle name="Title 2 3 6 4" xfId="41010"/>
    <cellStyle name="Title 2 3 7" xfId="41011"/>
    <cellStyle name="Title 2 3 7 2" xfId="41012"/>
    <cellStyle name="Title 2 3 7 2 2" xfId="41013"/>
    <cellStyle name="Title 2 3 7 2 3" xfId="41014"/>
    <cellStyle name="Title 2 3 7 3" xfId="41015"/>
    <cellStyle name="Title 2 3 7 4" xfId="41016"/>
    <cellStyle name="Title 2 3 8" xfId="41017"/>
    <cellStyle name="Title 2 3 8 2" xfId="41018"/>
    <cellStyle name="Title 2 3 8 2 2" xfId="41019"/>
    <cellStyle name="Title 2 3 8 2 3" xfId="41020"/>
    <cellStyle name="Title 2 3 8 3" xfId="41021"/>
    <cellStyle name="Title 2 3 8 4" xfId="41022"/>
    <cellStyle name="Title 2 3 9" xfId="41023"/>
    <cellStyle name="Title 2 3 9 2" xfId="41024"/>
    <cellStyle name="Title 2 3 9 3" xfId="41025"/>
    <cellStyle name="Title 2 4" xfId="41026"/>
    <cellStyle name="Title 2 4 10" xfId="41027"/>
    <cellStyle name="Title 2 4 10 2" xfId="41028"/>
    <cellStyle name="Title 2 4 10 3" xfId="41029"/>
    <cellStyle name="Title 2 4 11" xfId="41030"/>
    <cellStyle name="Title 2 4 11 2" xfId="41031"/>
    <cellStyle name="Title 2 4 11 3" xfId="41032"/>
    <cellStyle name="Title 2 4 12" xfId="41033"/>
    <cellStyle name="Title 2 4 2" xfId="41034"/>
    <cellStyle name="Title 2 4 2 2" xfId="41035"/>
    <cellStyle name="Title 2 4 2 2 2" xfId="41036"/>
    <cellStyle name="Title 2 4 2 2 2 2" xfId="41037"/>
    <cellStyle name="Title 2 4 2 2 2 3" xfId="41038"/>
    <cellStyle name="Title 2 4 2 2 3" xfId="41039"/>
    <cellStyle name="Title 2 4 2 2 4" xfId="41040"/>
    <cellStyle name="Title 2 4 2 3" xfId="41041"/>
    <cellStyle name="Title 2 4 2 3 2" xfId="41042"/>
    <cellStyle name="Title 2 4 2 3 2 2" xfId="41043"/>
    <cellStyle name="Title 2 4 2 3 2 3" xfId="41044"/>
    <cellStyle name="Title 2 4 2 3 3" xfId="41045"/>
    <cellStyle name="Title 2 4 2 3 4" xfId="41046"/>
    <cellStyle name="Title 2 4 2 4" xfId="41047"/>
    <cellStyle name="Title 2 4 2 4 2" xfId="41048"/>
    <cellStyle name="Title 2 4 2 4 3" xfId="41049"/>
    <cellStyle name="Title 2 4 2 5" xfId="41050"/>
    <cellStyle name="Title 2 4 2 6" xfId="41051"/>
    <cellStyle name="Title 2 4 3" xfId="41052"/>
    <cellStyle name="Title 2 4 3 2" xfId="41053"/>
    <cellStyle name="Title 2 4 3 2 2" xfId="41054"/>
    <cellStyle name="Title 2 4 3 2 2 2" xfId="41055"/>
    <cellStyle name="Title 2 4 3 2 2 3" xfId="41056"/>
    <cellStyle name="Title 2 4 3 2 3" xfId="41057"/>
    <cellStyle name="Title 2 4 3 2 4" xfId="41058"/>
    <cellStyle name="Title 2 4 3 3" xfId="41059"/>
    <cellStyle name="Title 2 4 3 3 2" xfId="41060"/>
    <cellStyle name="Title 2 4 3 3 2 2" xfId="41061"/>
    <cellStyle name="Title 2 4 3 3 2 3" xfId="41062"/>
    <cellStyle name="Title 2 4 3 3 3" xfId="41063"/>
    <cellStyle name="Title 2 4 3 3 4" xfId="41064"/>
    <cellStyle name="Title 2 4 3 4" xfId="41065"/>
    <cellStyle name="Title 2 4 3 4 2" xfId="41066"/>
    <cellStyle name="Title 2 4 3 4 3" xfId="41067"/>
    <cellStyle name="Title 2 4 3 5" xfId="41068"/>
    <cellStyle name="Title 2 4 3 6" xfId="41069"/>
    <cellStyle name="Title 2 4 4" xfId="41070"/>
    <cellStyle name="Title 2 4 4 2" xfId="41071"/>
    <cellStyle name="Title 2 4 4 2 2" xfId="41072"/>
    <cellStyle name="Title 2 4 4 2 2 2" xfId="41073"/>
    <cellStyle name="Title 2 4 4 2 2 3" xfId="41074"/>
    <cellStyle name="Title 2 4 4 2 3" xfId="41075"/>
    <cellStyle name="Title 2 4 4 2 4" xfId="41076"/>
    <cellStyle name="Title 2 4 4 3" xfId="41077"/>
    <cellStyle name="Title 2 4 4 3 2" xfId="41078"/>
    <cellStyle name="Title 2 4 4 3 2 2" xfId="41079"/>
    <cellStyle name="Title 2 4 4 3 2 3" xfId="41080"/>
    <cellStyle name="Title 2 4 4 3 3" xfId="41081"/>
    <cellStyle name="Title 2 4 4 3 4" xfId="41082"/>
    <cellStyle name="Title 2 4 4 4" xfId="41083"/>
    <cellStyle name="Title 2 4 4 4 2" xfId="41084"/>
    <cellStyle name="Title 2 4 4 4 2 2" xfId="41085"/>
    <cellStyle name="Title 2 4 4 4 2 3" xfId="41086"/>
    <cellStyle name="Title 2 4 4 4 3" xfId="41087"/>
    <cellStyle name="Title 2 4 4 4 4" xfId="41088"/>
    <cellStyle name="Title 2 4 4 5" xfId="41089"/>
    <cellStyle name="Title 2 4 4 5 2" xfId="41090"/>
    <cellStyle name="Title 2 4 4 5 3" xfId="41091"/>
    <cellStyle name="Title 2 4 4 6" xfId="41092"/>
    <cellStyle name="Title 2 4 4 7" xfId="41093"/>
    <cellStyle name="Title 2 4 5" xfId="41094"/>
    <cellStyle name="Title 2 4 5 2" xfId="41095"/>
    <cellStyle name="Title 2 4 5 2 2" xfId="41096"/>
    <cellStyle name="Title 2 4 5 2 2 2" xfId="41097"/>
    <cellStyle name="Title 2 4 5 2 2 3" xfId="41098"/>
    <cellStyle name="Title 2 4 5 2 3" xfId="41099"/>
    <cellStyle name="Title 2 4 5 2 4" xfId="41100"/>
    <cellStyle name="Title 2 4 5 3" xfId="41101"/>
    <cellStyle name="Title 2 4 5 3 2" xfId="41102"/>
    <cellStyle name="Title 2 4 5 3 2 2" xfId="41103"/>
    <cellStyle name="Title 2 4 5 3 2 3" xfId="41104"/>
    <cellStyle name="Title 2 4 5 3 3" xfId="41105"/>
    <cellStyle name="Title 2 4 5 3 4" xfId="41106"/>
    <cellStyle name="Title 2 4 5 4" xfId="41107"/>
    <cellStyle name="Title 2 4 5 4 2" xfId="41108"/>
    <cellStyle name="Title 2 4 5 4 3" xfId="41109"/>
    <cellStyle name="Title 2 4 5 5" xfId="41110"/>
    <cellStyle name="Title 2 4 5 6" xfId="41111"/>
    <cellStyle name="Title 2 4 6" xfId="41112"/>
    <cellStyle name="Title 2 4 6 2" xfId="41113"/>
    <cellStyle name="Title 2 4 6 2 2" xfId="41114"/>
    <cellStyle name="Title 2 4 6 2 3" xfId="41115"/>
    <cellStyle name="Title 2 4 6 3" xfId="41116"/>
    <cellStyle name="Title 2 4 6 4" xfId="41117"/>
    <cellStyle name="Title 2 4 7" xfId="41118"/>
    <cellStyle name="Title 2 4 7 2" xfId="41119"/>
    <cellStyle name="Title 2 4 7 2 2" xfId="41120"/>
    <cellStyle name="Title 2 4 7 2 3" xfId="41121"/>
    <cellStyle name="Title 2 4 7 3" xfId="41122"/>
    <cellStyle name="Title 2 4 7 4" xfId="41123"/>
    <cellStyle name="Title 2 4 8" xfId="41124"/>
    <cellStyle name="Title 2 4 8 2" xfId="41125"/>
    <cellStyle name="Title 2 4 8 2 2" xfId="41126"/>
    <cellStyle name="Title 2 4 8 2 3" xfId="41127"/>
    <cellStyle name="Title 2 4 8 3" xfId="41128"/>
    <cellStyle name="Title 2 4 8 4" xfId="41129"/>
    <cellStyle name="Title 2 4 9" xfId="41130"/>
    <cellStyle name="Title 2 4 9 2" xfId="41131"/>
    <cellStyle name="Title 2 4 9 3" xfId="41132"/>
    <cellStyle name="Title 2 5" xfId="41133"/>
    <cellStyle name="Title 2 5 10" xfId="41134"/>
    <cellStyle name="Title 2 5 10 2" xfId="41135"/>
    <cellStyle name="Title 2 5 10 3" xfId="41136"/>
    <cellStyle name="Title 2 5 11" xfId="41137"/>
    <cellStyle name="Title 2 5 11 2" xfId="41138"/>
    <cellStyle name="Title 2 5 11 3" xfId="41139"/>
    <cellStyle name="Title 2 5 12" xfId="41140"/>
    <cellStyle name="Title 2 5 2" xfId="41141"/>
    <cellStyle name="Title 2 5 2 2" xfId="41142"/>
    <cellStyle name="Title 2 5 2 2 2" xfId="41143"/>
    <cellStyle name="Title 2 5 2 2 2 2" xfId="41144"/>
    <cellStyle name="Title 2 5 2 2 2 3" xfId="41145"/>
    <cellStyle name="Title 2 5 2 2 3" xfId="41146"/>
    <cellStyle name="Title 2 5 2 2 4" xfId="41147"/>
    <cellStyle name="Title 2 5 2 3" xfId="41148"/>
    <cellStyle name="Title 2 5 2 3 2" xfId="41149"/>
    <cellStyle name="Title 2 5 2 3 2 2" xfId="41150"/>
    <cellStyle name="Title 2 5 2 3 2 3" xfId="41151"/>
    <cellStyle name="Title 2 5 2 3 3" xfId="41152"/>
    <cellStyle name="Title 2 5 2 3 4" xfId="41153"/>
    <cellStyle name="Title 2 5 2 4" xfId="41154"/>
    <cellStyle name="Title 2 5 2 4 2" xfId="41155"/>
    <cellStyle name="Title 2 5 2 4 3" xfId="41156"/>
    <cellStyle name="Title 2 5 2 5" xfId="41157"/>
    <cellStyle name="Title 2 5 2 6" xfId="41158"/>
    <cellStyle name="Title 2 5 3" xfId="41159"/>
    <cellStyle name="Title 2 5 3 2" xfId="41160"/>
    <cellStyle name="Title 2 5 3 2 2" xfId="41161"/>
    <cellStyle name="Title 2 5 3 2 2 2" xfId="41162"/>
    <cellStyle name="Title 2 5 3 2 2 3" xfId="41163"/>
    <cellStyle name="Title 2 5 3 2 3" xfId="41164"/>
    <cellStyle name="Title 2 5 3 2 4" xfId="41165"/>
    <cellStyle name="Title 2 5 3 3" xfId="41166"/>
    <cellStyle name="Title 2 5 3 3 2" xfId="41167"/>
    <cellStyle name="Title 2 5 3 3 2 2" xfId="41168"/>
    <cellStyle name="Title 2 5 3 3 2 3" xfId="41169"/>
    <cellStyle name="Title 2 5 3 3 3" xfId="41170"/>
    <cellStyle name="Title 2 5 3 3 4" xfId="41171"/>
    <cellStyle name="Title 2 5 3 4" xfId="41172"/>
    <cellStyle name="Title 2 5 3 4 2" xfId="41173"/>
    <cellStyle name="Title 2 5 3 4 3" xfId="41174"/>
    <cellStyle name="Title 2 5 3 5" xfId="41175"/>
    <cellStyle name="Title 2 5 3 6" xfId="41176"/>
    <cellStyle name="Title 2 5 4" xfId="41177"/>
    <cellStyle name="Title 2 5 4 2" xfId="41178"/>
    <cellStyle name="Title 2 5 4 2 2" xfId="41179"/>
    <cellStyle name="Title 2 5 4 2 2 2" xfId="41180"/>
    <cellStyle name="Title 2 5 4 2 2 3" xfId="41181"/>
    <cellStyle name="Title 2 5 4 2 3" xfId="41182"/>
    <cellStyle name="Title 2 5 4 2 4" xfId="41183"/>
    <cellStyle name="Title 2 5 4 3" xfId="41184"/>
    <cellStyle name="Title 2 5 4 3 2" xfId="41185"/>
    <cellStyle name="Title 2 5 4 3 2 2" xfId="41186"/>
    <cellStyle name="Title 2 5 4 3 2 3" xfId="41187"/>
    <cellStyle name="Title 2 5 4 3 3" xfId="41188"/>
    <cellStyle name="Title 2 5 4 3 4" xfId="41189"/>
    <cellStyle name="Title 2 5 4 4" xfId="41190"/>
    <cellStyle name="Title 2 5 4 4 2" xfId="41191"/>
    <cellStyle name="Title 2 5 4 4 2 2" xfId="41192"/>
    <cellStyle name="Title 2 5 4 4 2 3" xfId="41193"/>
    <cellStyle name="Title 2 5 4 4 3" xfId="41194"/>
    <cellStyle name="Title 2 5 4 4 4" xfId="41195"/>
    <cellStyle name="Title 2 5 4 5" xfId="41196"/>
    <cellStyle name="Title 2 5 4 5 2" xfId="41197"/>
    <cellStyle name="Title 2 5 4 5 3" xfId="41198"/>
    <cellStyle name="Title 2 5 4 6" xfId="41199"/>
    <cellStyle name="Title 2 5 4 7" xfId="41200"/>
    <cellStyle name="Title 2 5 5" xfId="41201"/>
    <cellStyle name="Title 2 5 5 2" xfId="41202"/>
    <cellStyle name="Title 2 5 5 2 2" xfId="41203"/>
    <cellStyle name="Title 2 5 5 2 2 2" xfId="41204"/>
    <cellStyle name="Title 2 5 5 2 2 3" xfId="41205"/>
    <cellStyle name="Title 2 5 5 2 3" xfId="41206"/>
    <cellStyle name="Title 2 5 5 2 4" xfId="41207"/>
    <cellStyle name="Title 2 5 5 3" xfId="41208"/>
    <cellStyle name="Title 2 5 5 3 2" xfId="41209"/>
    <cellStyle name="Title 2 5 5 3 2 2" xfId="41210"/>
    <cellStyle name="Title 2 5 5 3 2 3" xfId="41211"/>
    <cellStyle name="Title 2 5 5 3 3" xfId="41212"/>
    <cellStyle name="Title 2 5 5 3 4" xfId="41213"/>
    <cellStyle name="Title 2 5 5 4" xfId="41214"/>
    <cellStyle name="Title 2 5 5 4 2" xfId="41215"/>
    <cellStyle name="Title 2 5 5 4 3" xfId="41216"/>
    <cellStyle name="Title 2 5 5 5" xfId="41217"/>
    <cellStyle name="Title 2 5 5 6" xfId="41218"/>
    <cellStyle name="Title 2 5 6" xfId="41219"/>
    <cellStyle name="Title 2 5 6 2" xfId="41220"/>
    <cellStyle name="Title 2 5 6 2 2" xfId="41221"/>
    <cellStyle name="Title 2 5 6 2 3" xfId="41222"/>
    <cellStyle name="Title 2 5 6 3" xfId="41223"/>
    <cellStyle name="Title 2 5 6 4" xfId="41224"/>
    <cellStyle name="Title 2 5 7" xfId="41225"/>
    <cellStyle name="Title 2 5 7 2" xfId="41226"/>
    <cellStyle name="Title 2 5 7 2 2" xfId="41227"/>
    <cellStyle name="Title 2 5 7 2 3" xfId="41228"/>
    <cellStyle name="Title 2 5 7 3" xfId="41229"/>
    <cellStyle name="Title 2 5 7 4" xfId="41230"/>
    <cellStyle name="Title 2 5 8" xfId="41231"/>
    <cellStyle name="Title 2 5 8 2" xfId="41232"/>
    <cellStyle name="Title 2 5 8 2 2" xfId="41233"/>
    <cellStyle name="Title 2 5 8 2 3" xfId="41234"/>
    <cellStyle name="Title 2 5 8 3" xfId="41235"/>
    <cellStyle name="Title 2 5 8 4" xfId="41236"/>
    <cellStyle name="Title 2 5 9" xfId="41237"/>
    <cellStyle name="Title 2 5 9 2" xfId="41238"/>
    <cellStyle name="Title 2 5 9 3" xfId="41239"/>
    <cellStyle name="Title 2 6" xfId="41240"/>
    <cellStyle name="Title 2 6 10" xfId="41241"/>
    <cellStyle name="Title 2 6 10 2" xfId="41242"/>
    <cellStyle name="Title 2 6 10 3" xfId="41243"/>
    <cellStyle name="Title 2 6 11" xfId="41244"/>
    <cellStyle name="Title 2 6 11 2" xfId="41245"/>
    <cellStyle name="Title 2 6 11 3" xfId="41246"/>
    <cellStyle name="Title 2 6 12" xfId="41247"/>
    <cellStyle name="Title 2 6 2" xfId="41248"/>
    <cellStyle name="Title 2 6 2 2" xfId="41249"/>
    <cellStyle name="Title 2 6 2 2 2" xfId="41250"/>
    <cellStyle name="Title 2 6 2 2 2 2" xfId="41251"/>
    <cellStyle name="Title 2 6 2 2 2 3" xfId="41252"/>
    <cellStyle name="Title 2 6 2 2 3" xfId="41253"/>
    <cellStyle name="Title 2 6 2 2 4" xfId="41254"/>
    <cellStyle name="Title 2 6 2 3" xfId="41255"/>
    <cellStyle name="Title 2 6 2 3 2" xfId="41256"/>
    <cellStyle name="Title 2 6 2 3 2 2" xfId="41257"/>
    <cellStyle name="Title 2 6 2 3 2 3" xfId="41258"/>
    <cellStyle name="Title 2 6 2 3 3" xfId="41259"/>
    <cellStyle name="Title 2 6 2 3 4" xfId="41260"/>
    <cellStyle name="Title 2 6 2 4" xfId="41261"/>
    <cellStyle name="Title 2 6 2 4 2" xfId="41262"/>
    <cellStyle name="Title 2 6 2 4 3" xfId="41263"/>
    <cellStyle name="Title 2 6 2 5" xfId="41264"/>
    <cellStyle name="Title 2 6 2 6" xfId="41265"/>
    <cellStyle name="Title 2 6 3" xfId="41266"/>
    <cellStyle name="Title 2 6 3 2" xfId="41267"/>
    <cellStyle name="Title 2 6 3 2 2" xfId="41268"/>
    <cellStyle name="Title 2 6 3 2 2 2" xfId="41269"/>
    <cellStyle name="Title 2 6 3 2 2 3" xfId="41270"/>
    <cellStyle name="Title 2 6 3 2 3" xfId="41271"/>
    <cellStyle name="Title 2 6 3 2 4" xfId="41272"/>
    <cellStyle name="Title 2 6 3 3" xfId="41273"/>
    <cellStyle name="Title 2 6 3 3 2" xfId="41274"/>
    <cellStyle name="Title 2 6 3 3 2 2" xfId="41275"/>
    <cellStyle name="Title 2 6 3 3 2 3" xfId="41276"/>
    <cellStyle name="Title 2 6 3 3 3" xfId="41277"/>
    <cellStyle name="Title 2 6 3 3 4" xfId="41278"/>
    <cellStyle name="Title 2 6 3 4" xfId="41279"/>
    <cellStyle name="Title 2 6 3 4 2" xfId="41280"/>
    <cellStyle name="Title 2 6 3 4 3" xfId="41281"/>
    <cellStyle name="Title 2 6 3 5" xfId="41282"/>
    <cellStyle name="Title 2 6 3 6" xfId="41283"/>
    <cellStyle name="Title 2 6 4" xfId="41284"/>
    <cellStyle name="Title 2 6 4 2" xfId="41285"/>
    <cellStyle name="Title 2 6 4 2 2" xfId="41286"/>
    <cellStyle name="Title 2 6 4 2 2 2" xfId="41287"/>
    <cellStyle name="Title 2 6 4 2 2 3" xfId="41288"/>
    <cellStyle name="Title 2 6 4 2 3" xfId="41289"/>
    <cellStyle name="Title 2 6 4 2 4" xfId="41290"/>
    <cellStyle name="Title 2 6 4 3" xfId="41291"/>
    <cellStyle name="Title 2 6 4 3 2" xfId="41292"/>
    <cellStyle name="Title 2 6 4 3 2 2" xfId="41293"/>
    <cellStyle name="Title 2 6 4 3 2 3" xfId="41294"/>
    <cellStyle name="Title 2 6 4 3 3" xfId="41295"/>
    <cellStyle name="Title 2 6 4 3 4" xfId="41296"/>
    <cellStyle name="Title 2 6 4 4" xfId="41297"/>
    <cellStyle name="Title 2 6 4 4 2" xfId="41298"/>
    <cellStyle name="Title 2 6 4 4 2 2" xfId="41299"/>
    <cellStyle name="Title 2 6 4 4 2 3" xfId="41300"/>
    <cellStyle name="Title 2 6 4 4 3" xfId="41301"/>
    <cellStyle name="Title 2 6 4 4 4" xfId="41302"/>
    <cellStyle name="Title 2 6 4 5" xfId="41303"/>
    <cellStyle name="Title 2 6 4 5 2" xfId="41304"/>
    <cellStyle name="Title 2 6 4 5 3" xfId="41305"/>
    <cellStyle name="Title 2 6 4 6" xfId="41306"/>
    <cellStyle name="Title 2 6 4 7" xfId="41307"/>
    <cellStyle name="Title 2 6 5" xfId="41308"/>
    <cellStyle name="Title 2 6 5 2" xfId="41309"/>
    <cellStyle name="Title 2 6 5 2 2" xfId="41310"/>
    <cellStyle name="Title 2 6 5 2 2 2" xfId="41311"/>
    <cellStyle name="Title 2 6 5 2 2 3" xfId="41312"/>
    <cellStyle name="Title 2 6 5 2 3" xfId="41313"/>
    <cellStyle name="Title 2 6 5 2 4" xfId="41314"/>
    <cellStyle name="Title 2 6 5 3" xfId="41315"/>
    <cellStyle name="Title 2 6 5 3 2" xfId="41316"/>
    <cellStyle name="Title 2 6 5 3 2 2" xfId="41317"/>
    <cellStyle name="Title 2 6 5 3 2 3" xfId="41318"/>
    <cellStyle name="Title 2 6 5 3 3" xfId="41319"/>
    <cellStyle name="Title 2 6 5 3 4" xfId="41320"/>
    <cellStyle name="Title 2 6 5 4" xfId="41321"/>
    <cellStyle name="Title 2 6 5 4 2" xfId="41322"/>
    <cellStyle name="Title 2 6 5 4 3" xfId="41323"/>
    <cellStyle name="Title 2 6 5 5" xfId="41324"/>
    <cellStyle name="Title 2 6 5 6" xfId="41325"/>
    <cellStyle name="Title 2 6 6" xfId="41326"/>
    <cellStyle name="Title 2 6 6 2" xfId="41327"/>
    <cellStyle name="Title 2 6 6 2 2" xfId="41328"/>
    <cellStyle name="Title 2 6 6 2 3" xfId="41329"/>
    <cellStyle name="Title 2 6 6 3" xfId="41330"/>
    <cellStyle name="Title 2 6 6 4" xfId="41331"/>
    <cellStyle name="Title 2 6 7" xfId="41332"/>
    <cellStyle name="Title 2 6 7 2" xfId="41333"/>
    <cellStyle name="Title 2 6 7 2 2" xfId="41334"/>
    <cellStyle name="Title 2 6 7 2 3" xfId="41335"/>
    <cellStyle name="Title 2 6 7 3" xfId="41336"/>
    <cellStyle name="Title 2 6 7 4" xfId="41337"/>
    <cellStyle name="Title 2 6 8" xfId="41338"/>
    <cellStyle name="Title 2 6 8 2" xfId="41339"/>
    <cellStyle name="Title 2 6 8 2 2" xfId="41340"/>
    <cellStyle name="Title 2 6 8 2 3" xfId="41341"/>
    <cellStyle name="Title 2 6 8 3" xfId="41342"/>
    <cellStyle name="Title 2 6 8 4" xfId="41343"/>
    <cellStyle name="Title 2 6 9" xfId="41344"/>
    <cellStyle name="Title 2 6 9 2" xfId="41345"/>
    <cellStyle name="Title 2 6 9 3" xfId="41346"/>
    <cellStyle name="Title 2 7" xfId="41347"/>
    <cellStyle name="Title 2 7 10" xfId="41348"/>
    <cellStyle name="Title 2 7 10 2" xfId="41349"/>
    <cellStyle name="Title 2 7 10 3" xfId="41350"/>
    <cellStyle name="Title 2 7 11" xfId="41351"/>
    <cellStyle name="Title 2 7 11 2" xfId="41352"/>
    <cellStyle name="Title 2 7 11 3" xfId="41353"/>
    <cellStyle name="Title 2 7 12" xfId="41354"/>
    <cellStyle name="Title 2 7 2" xfId="41355"/>
    <cellStyle name="Title 2 7 2 2" xfId="41356"/>
    <cellStyle name="Title 2 7 2 2 2" xfId="41357"/>
    <cellStyle name="Title 2 7 2 2 2 2" xfId="41358"/>
    <cellStyle name="Title 2 7 2 2 2 3" xfId="41359"/>
    <cellStyle name="Title 2 7 2 2 3" xfId="41360"/>
    <cellStyle name="Title 2 7 2 2 4" xfId="41361"/>
    <cellStyle name="Title 2 7 2 3" xfId="41362"/>
    <cellStyle name="Title 2 7 2 3 2" xfId="41363"/>
    <cellStyle name="Title 2 7 2 3 2 2" xfId="41364"/>
    <cellStyle name="Title 2 7 2 3 2 3" xfId="41365"/>
    <cellStyle name="Title 2 7 2 3 3" xfId="41366"/>
    <cellStyle name="Title 2 7 2 3 4" xfId="41367"/>
    <cellStyle name="Title 2 7 2 4" xfId="41368"/>
    <cellStyle name="Title 2 7 2 4 2" xfId="41369"/>
    <cellStyle name="Title 2 7 2 4 3" xfId="41370"/>
    <cellStyle name="Title 2 7 2 5" xfId="41371"/>
    <cellStyle name="Title 2 7 2 6" xfId="41372"/>
    <cellStyle name="Title 2 7 3" xfId="41373"/>
    <cellStyle name="Title 2 7 3 2" xfId="41374"/>
    <cellStyle name="Title 2 7 3 2 2" xfId="41375"/>
    <cellStyle name="Title 2 7 3 2 2 2" xfId="41376"/>
    <cellStyle name="Title 2 7 3 2 2 3" xfId="41377"/>
    <cellStyle name="Title 2 7 3 2 3" xfId="41378"/>
    <cellStyle name="Title 2 7 3 2 4" xfId="41379"/>
    <cellStyle name="Title 2 7 3 3" xfId="41380"/>
    <cellStyle name="Title 2 7 3 3 2" xfId="41381"/>
    <cellStyle name="Title 2 7 3 3 2 2" xfId="41382"/>
    <cellStyle name="Title 2 7 3 3 2 3" xfId="41383"/>
    <cellStyle name="Title 2 7 3 3 3" xfId="41384"/>
    <cellStyle name="Title 2 7 3 3 4" xfId="41385"/>
    <cellStyle name="Title 2 7 3 4" xfId="41386"/>
    <cellStyle name="Title 2 7 3 4 2" xfId="41387"/>
    <cellStyle name="Title 2 7 3 4 3" xfId="41388"/>
    <cellStyle name="Title 2 7 3 5" xfId="41389"/>
    <cellStyle name="Title 2 7 3 6" xfId="41390"/>
    <cellStyle name="Title 2 7 4" xfId="41391"/>
    <cellStyle name="Title 2 7 4 2" xfId="41392"/>
    <cellStyle name="Title 2 7 4 2 2" xfId="41393"/>
    <cellStyle name="Title 2 7 4 2 2 2" xfId="41394"/>
    <cellStyle name="Title 2 7 4 2 2 3" xfId="41395"/>
    <cellStyle name="Title 2 7 4 2 3" xfId="41396"/>
    <cellStyle name="Title 2 7 4 2 4" xfId="41397"/>
    <cellStyle name="Title 2 7 4 3" xfId="41398"/>
    <cellStyle name="Title 2 7 4 3 2" xfId="41399"/>
    <cellStyle name="Title 2 7 4 3 2 2" xfId="41400"/>
    <cellStyle name="Title 2 7 4 3 2 3" xfId="41401"/>
    <cellStyle name="Title 2 7 4 3 3" xfId="41402"/>
    <cellStyle name="Title 2 7 4 3 4" xfId="41403"/>
    <cellStyle name="Title 2 7 4 4" xfId="41404"/>
    <cellStyle name="Title 2 7 4 4 2" xfId="41405"/>
    <cellStyle name="Title 2 7 4 4 2 2" xfId="41406"/>
    <cellStyle name="Title 2 7 4 4 2 3" xfId="41407"/>
    <cellStyle name="Title 2 7 4 4 3" xfId="41408"/>
    <cellStyle name="Title 2 7 4 4 4" xfId="41409"/>
    <cellStyle name="Title 2 7 4 5" xfId="41410"/>
    <cellStyle name="Title 2 7 4 5 2" xfId="41411"/>
    <cellStyle name="Title 2 7 4 5 3" xfId="41412"/>
    <cellStyle name="Title 2 7 4 6" xfId="41413"/>
    <cellStyle name="Title 2 7 4 7" xfId="41414"/>
    <cellStyle name="Title 2 7 5" xfId="41415"/>
    <cellStyle name="Title 2 7 5 2" xfId="41416"/>
    <cellStyle name="Title 2 7 5 2 2" xfId="41417"/>
    <cellStyle name="Title 2 7 5 2 2 2" xfId="41418"/>
    <cellStyle name="Title 2 7 5 2 2 3" xfId="41419"/>
    <cellStyle name="Title 2 7 5 2 3" xfId="41420"/>
    <cellStyle name="Title 2 7 5 2 4" xfId="41421"/>
    <cellStyle name="Title 2 7 5 3" xfId="41422"/>
    <cellStyle name="Title 2 7 5 3 2" xfId="41423"/>
    <cellStyle name="Title 2 7 5 3 2 2" xfId="41424"/>
    <cellStyle name="Title 2 7 5 3 2 3" xfId="41425"/>
    <cellStyle name="Title 2 7 5 3 3" xfId="41426"/>
    <cellStyle name="Title 2 7 5 3 4" xfId="41427"/>
    <cellStyle name="Title 2 7 5 4" xfId="41428"/>
    <cellStyle name="Title 2 7 5 4 2" xfId="41429"/>
    <cellStyle name="Title 2 7 5 4 3" xfId="41430"/>
    <cellStyle name="Title 2 7 5 5" xfId="41431"/>
    <cellStyle name="Title 2 7 5 6" xfId="41432"/>
    <cellStyle name="Title 2 7 6" xfId="41433"/>
    <cellStyle name="Title 2 7 6 2" xfId="41434"/>
    <cellStyle name="Title 2 7 6 2 2" xfId="41435"/>
    <cellStyle name="Title 2 7 6 2 3" xfId="41436"/>
    <cellStyle name="Title 2 7 6 3" xfId="41437"/>
    <cellStyle name="Title 2 7 6 4" xfId="41438"/>
    <cellStyle name="Title 2 7 7" xfId="41439"/>
    <cellStyle name="Title 2 7 7 2" xfId="41440"/>
    <cellStyle name="Title 2 7 7 2 2" xfId="41441"/>
    <cellStyle name="Title 2 7 7 2 3" xfId="41442"/>
    <cellStyle name="Title 2 7 7 3" xfId="41443"/>
    <cellStyle name="Title 2 7 7 4" xfId="41444"/>
    <cellStyle name="Title 2 7 8" xfId="41445"/>
    <cellStyle name="Title 2 7 8 2" xfId="41446"/>
    <cellStyle name="Title 2 7 8 2 2" xfId="41447"/>
    <cellStyle name="Title 2 7 8 2 3" xfId="41448"/>
    <cellStyle name="Title 2 7 8 3" xfId="41449"/>
    <cellStyle name="Title 2 7 8 4" xfId="41450"/>
    <cellStyle name="Title 2 7 9" xfId="41451"/>
    <cellStyle name="Title 2 7 9 2" xfId="41452"/>
    <cellStyle name="Title 2 7 9 3" xfId="41453"/>
    <cellStyle name="Title 2 8" xfId="41454"/>
    <cellStyle name="Title 2 8 10" xfId="41455"/>
    <cellStyle name="Title 2 8 10 2" xfId="41456"/>
    <cellStyle name="Title 2 8 10 3" xfId="41457"/>
    <cellStyle name="Title 2 8 11" xfId="41458"/>
    <cellStyle name="Title 2 8 11 2" xfId="41459"/>
    <cellStyle name="Title 2 8 11 3" xfId="41460"/>
    <cellStyle name="Title 2 8 12" xfId="41461"/>
    <cellStyle name="Title 2 8 2" xfId="41462"/>
    <cellStyle name="Title 2 8 2 2" xfId="41463"/>
    <cellStyle name="Title 2 8 2 2 2" xfId="41464"/>
    <cellStyle name="Title 2 8 2 2 2 2" xfId="41465"/>
    <cellStyle name="Title 2 8 2 2 2 3" xfId="41466"/>
    <cellStyle name="Title 2 8 2 2 3" xfId="41467"/>
    <cellStyle name="Title 2 8 2 2 4" xfId="41468"/>
    <cellStyle name="Title 2 8 2 3" xfId="41469"/>
    <cellStyle name="Title 2 8 2 3 2" xfId="41470"/>
    <cellStyle name="Title 2 8 2 3 2 2" xfId="41471"/>
    <cellStyle name="Title 2 8 2 3 2 3" xfId="41472"/>
    <cellStyle name="Title 2 8 2 3 3" xfId="41473"/>
    <cellStyle name="Title 2 8 2 3 4" xfId="41474"/>
    <cellStyle name="Title 2 8 2 4" xfId="41475"/>
    <cellStyle name="Title 2 8 2 4 2" xfId="41476"/>
    <cellStyle name="Title 2 8 2 4 3" xfId="41477"/>
    <cellStyle name="Title 2 8 2 5" xfId="41478"/>
    <cellStyle name="Title 2 8 2 6" xfId="41479"/>
    <cellStyle name="Title 2 8 3" xfId="41480"/>
    <cellStyle name="Title 2 8 3 2" xfId="41481"/>
    <cellStyle name="Title 2 8 3 2 2" xfId="41482"/>
    <cellStyle name="Title 2 8 3 2 2 2" xfId="41483"/>
    <cellStyle name="Title 2 8 3 2 2 3" xfId="41484"/>
    <cellStyle name="Title 2 8 3 2 3" xfId="41485"/>
    <cellStyle name="Title 2 8 3 2 4" xfId="41486"/>
    <cellStyle name="Title 2 8 3 3" xfId="41487"/>
    <cellStyle name="Title 2 8 3 3 2" xfId="41488"/>
    <cellStyle name="Title 2 8 3 3 2 2" xfId="41489"/>
    <cellStyle name="Title 2 8 3 3 2 3" xfId="41490"/>
    <cellStyle name="Title 2 8 3 3 3" xfId="41491"/>
    <cellStyle name="Title 2 8 3 3 4" xfId="41492"/>
    <cellStyle name="Title 2 8 3 4" xfId="41493"/>
    <cellStyle name="Title 2 8 3 4 2" xfId="41494"/>
    <cellStyle name="Title 2 8 3 4 3" xfId="41495"/>
    <cellStyle name="Title 2 8 3 5" xfId="41496"/>
    <cellStyle name="Title 2 8 3 6" xfId="41497"/>
    <cellStyle name="Title 2 8 4" xfId="41498"/>
    <cellStyle name="Title 2 8 4 2" xfId="41499"/>
    <cellStyle name="Title 2 8 4 2 2" xfId="41500"/>
    <cellStyle name="Title 2 8 4 2 2 2" xfId="41501"/>
    <cellStyle name="Title 2 8 4 2 2 3" xfId="41502"/>
    <cellStyle name="Title 2 8 4 2 3" xfId="41503"/>
    <cellStyle name="Title 2 8 4 2 4" xfId="41504"/>
    <cellStyle name="Title 2 8 4 3" xfId="41505"/>
    <cellStyle name="Title 2 8 4 3 2" xfId="41506"/>
    <cellStyle name="Title 2 8 4 3 2 2" xfId="41507"/>
    <cellStyle name="Title 2 8 4 3 2 3" xfId="41508"/>
    <cellStyle name="Title 2 8 4 3 3" xfId="41509"/>
    <cellStyle name="Title 2 8 4 3 4" xfId="41510"/>
    <cellStyle name="Title 2 8 4 4" xfId="41511"/>
    <cellStyle name="Title 2 8 4 4 2" xfId="41512"/>
    <cellStyle name="Title 2 8 4 4 2 2" xfId="41513"/>
    <cellStyle name="Title 2 8 4 4 2 3" xfId="41514"/>
    <cellStyle name="Title 2 8 4 4 3" xfId="41515"/>
    <cellStyle name="Title 2 8 4 4 4" xfId="41516"/>
    <cellStyle name="Title 2 8 4 5" xfId="41517"/>
    <cellStyle name="Title 2 8 4 5 2" xfId="41518"/>
    <cellStyle name="Title 2 8 4 5 3" xfId="41519"/>
    <cellStyle name="Title 2 8 4 6" xfId="41520"/>
    <cellStyle name="Title 2 8 4 7" xfId="41521"/>
    <cellStyle name="Title 2 8 5" xfId="41522"/>
    <cellStyle name="Title 2 8 5 2" xfId="41523"/>
    <cellStyle name="Title 2 8 5 2 2" xfId="41524"/>
    <cellStyle name="Title 2 8 5 2 2 2" xfId="41525"/>
    <cellStyle name="Title 2 8 5 2 2 3" xfId="41526"/>
    <cellStyle name="Title 2 8 5 2 3" xfId="41527"/>
    <cellStyle name="Title 2 8 5 2 4" xfId="41528"/>
    <cellStyle name="Title 2 8 5 3" xfId="41529"/>
    <cellStyle name="Title 2 8 5 3 2" xfId="41530"/>
    <cellStyle name="Title 2 8 5 3 2 2" xfId="41531"/>
    <cellStyle name="Title 2 8 5 3 2 3" xfId="41532"/>
    <cellStyle name="Title 2 8 5 3 3" xfId="41533"/>
    <cellStyle name="Title 2 8 5 3 4" xfId="41534"/>
    <cellStyle name="Title 2 8 5 4" xfId="41535"/>
    <cellStyle name="Title 2 8 5 4 2" xfId="41536"/>
    <cellStyle name="Title 2 8 5 4 3" xfId="41537"/>
    <cellStyle name="Title 2 8 5 5" xfId="41538"/>
    <cellStyle name="Title 2 8 5 6" xfId="41539"/>
    <cellStyle name="Title 2 8 6" xfId="41540"/>
    <cellStyle name="Title 2 8 6 2" xfId="41541"/>
    <cellStyle name="Title 2 8 6 2 2" xfId="41542"/>
    <cellStyle name="Title 2 8 6 2 3" xfId="41543"/>
    <cellStyle name="Title 2 8 6 3" xfId="41544"/>
    <cellStyle name="Title 2 8 6 4" xfId="41545"/>
    <cellStyle name="Title 2 8 7" xfId="41546"/>
    <cellStyle name="Title 2 8 7 2" xfId="41547"/>
    <cellStyle name="Title 2 8 7 2 2" xfId="41548"/>
    <cellStyle name="Title 2 8 7 2 3" xfId="41549"/>
    <cellStyle name="Title 2 8 7 3" xfId="41550"/>
    <cellStyle name="Title 2 8 7 4" xfId="41551"/>
    <cellStyle name="Title 2 8 8" xfId="41552"/>
    <cellStyle name="Title 2 8 8 2" xfId="41553"/>
    <cellStyle name="Title 2 8 8 2 2" xfId="41554"/>
    <cellStyle name="Title 2 8 8 2 3" xfId="41555"/>
    <cellStyle name="Title 2 8 8 3" xfId="41556"/>
    <cellStyle name="Title 2 8 8 4" xfId="41557"/>
    <cellStyle name="Title 2 8 9" xfId="41558"/>
    <cellStyle name="Title 2 8 9 2" xfId="41559"/>
    <cellStyle name="Title 2 8 9 3" xfId="41560"/>
    <cellStyle name="Title 2 9" xfId="41561"/>
    <cellStyle name="Title 2 9 10" xfId="41562"/>
    <cellStyle name="Title 2 9 10 2" xfId="41563"/>
    <cellStyle name="Title 2 9 10 3" xfId="41564"/>
    <cellStyle name="Title 2 9 11" xfId="41565"/>
    <cellStyle name="Title 2 9 11 2" xfId="41566"/>
    <cellStyle name="Title 2 9 11 3" xfId="41567"/>
    <cellStyle name="Title 2 9 12" xfId="41568"/>
    <cellStyle name="Title 2 9 2" xfId="41569"/>
    <cellStyle name="Title 2 9 2 2" xfId="41570"/>
    <cellStyle name="Title 2 9 2 2 2" xfId="41571"/>
    <cellStyle name="Title 2 9 2 2 2 2" xfId="41572"/>
    <cellStyle name="Title 2 9 2 2 2 3" xfId="41573"/>
    <cellStyle name="Title 2 9 2 2 3" xfId="41574"/>
    <cellStyle name="Title 2 9 2 2 4" xfId="41575"/>
    <cellStyle name="Title 2 9 2 3" xfId="41576"/>
    <cellStyle name="Title 2 9 2 3 2" xfId="41577"/>
    <cellStyle name="Title 2 9 2 3 2 2" xfId="41578"/>
    <cellStyle name="Title 2 9 2 3 2 3" xfId="41579"/>
    <cellStyle name="Title 2 9 2 3 3" xfId="41580"/>
    <cellStyle name="Title 2 9 2 3 4" xfId="41581"/>
    <cellStyle name="Title 2 9 2 4" xfId="41582"/>
    <cellStyle name="Title 2 9 2 4 2" xfId="41583"/>
    <cellStyle name="Title 2 9 2 4 3" xfId="41584"/>
    <cellStyle name="Title 2 9 2 5" xfId="41585"/>
    <cellStyle name="Title 2 9 2 6" xfId="41586"/>
    <cellStyle name="Title 2 9 3" xfId="41587"/>
    <cellStyle name="Title 2 9 3 2" xfId="41588"/>
    <cellStyle name="Title 2 9 3 2 2" xfId="41589"/>
    <cellStyle name="Title 2 9 3 2 2 2" xfId="41590"/>
    <cellStyle name="Title 2 9 3 2 2 3" xfId="41591"/>
    <cellStyle name="Title 2 9 3 2 3" xfId="41592"/>
    <cellStyle name="Title 2 9 3 2 4" xfId="41593"/>
    <cellStyle name="Title 2 9 3 3" xfId="41594"/>
    <cellStyle name="Title 2 9 3 3 2" xfId="41595"/>
    <cellStyle name="Title 2 9 3 3 2 2" xfId="41596"/>
    <cellStyle name="Title 2 9 3 3 2 3" xfId="41597"/>
    <cellStyle name="Title 2 9 3 3 3" xfId="41598"/>
    <cellStyle name="Title 2 9 3 3 4" xfId="41599"/>
    <cellStyle name="Title 2 9 3 4" xfId="41600"/>
    <cellStyle name="Title 2 9 3 4 2" xfId="41601"/>
    <cellStyle name="Title 2 9 3 4 3" xfId="41602"/>
    <cellStyle name="Title 2 9 3 5" xfId="41603"/>
    <cellStyle name="Title 2 9 3 6" xfId="41604"/>
    <cellStyle name="Title 2 9 4" xfId="41605"/>
    <cellStyle name="Title 2 9 4 2" xfId="41606"/>
    <cellStyle name="Title 2 9 4 2 2" xfId="41607"/>
    <cellStyle name="Title 2 9 4 2 2 2" xfId="41608"/>
    <cellStyle name="Title 2 9 4 2 2 3" xfId="41609"/>
    <cellStyle name="Title 2 9 4 2 3" xfId="41610"/>
    <cellStyle name="Title 2 9 4 2 4" xfId="41611"/>
    <cellStyle name="Title 2 9 4 3" xfId="41612"/>
    <cellStyle name="Title 2 9 4 3 2" xfId="41613"/>
    <cellStyle name="Title 2 9 4 3 2 2" xfId="41614"/>
    <cellStyle name="Title 2 9 4 3 2 3" xfId="41615"/>
    <cellStyle name="Title 2 9 4 3 3" xfId="41616"/>
    <cellStyle name="Title 2 9 4 3 4" xfId="41617"/>
    <cellStyle name="Title 2 9 4 4" xfId="41618"/>
    <cellStyle name="Title 2 9 4 4 2" xfId="41619"/>
    <cellStyle name="Title 2 9 4 4 2 2" xfId="41620"/>
    <cellStyle name="Title 2 9 4 4 2 3" xfId="41621"/>
    <cellStyle name="Title 2 9 4 4 3" xfId="41622"/>
    <cellStyle name="Title 2 9 4 4 4" xfId="41623"/>
    <cellStyle name="Title 2 9 4 5" xfId="41624"/>
    <cellStyle name="Title 2 9 4 5 2" xfId="41625"/>
    <cellStyle name="Title 2 9 4 5 3" xfId="41626"/>
    <cellStyle name="Title 2 9 4 6" xfId="41627"/>
    <cellStyle name="Title 2 9 4 7" xfId="41628"/>
    <cellStyle name="Title 2 9 5" xfId="41629"/>
    <cellStyle name="Title 2 9 5 2" xfId="41630"/>
    <cellStyle name="Title 2 9 5 2 2" xfId="41631"/>
    <cellStyle name="Title 2 9 5 2 2 2" xfId="41632"/>
    <cellStyle name="Title 2 9 5 2 2 3" xfId="41633"/>
    <cellStyle name="Title 2 9 5 2 3" xfId="41634"/>
    <cellStyle name="Title 2 9 5 2 4" xfId="41635"/>
    <cellStyle name="Title 2 9 5 3" xfId="41636"/>
    <cellStyle name="Title 2 9 5 3 2" xfId="41637"/>
    <cellStyle name="Title 2 9 5 3 2 2" xfId="41638"/>
    <cellStyle name="Title 2 9 5 3 2 3" xfId="41639"/>
    <cellStyle name="Title 2 9 5 3 3" xfId="41640"/>
    <cellStyle name="Title 2 9 5 3 4" xfId="41641"/>
    <cellStyle name="Title 2 9 5 4" xfId="41642"/>
    <cellStyle name="Title 2 9 5 4 2" xfId="41643"/>
    <cellStyle name="Title 2 9 5 4 3" xfId="41644"/>
    <cellStyle name="Title 2 9 5 5" xfId="41645"/>
    <cellStyle name="Title 2 9 5 6" xfId="41646"/>
    <cellStyle name="Title 2 9 6" xfId="41647"/>
    <cellStyle name="Title 2 9 6 2" xfId="41648"/>
    <cellStyle name="Title 2 9 6 2 2" xfId="41649"/>
    <cellStyle name="Title 2 9 6 2 3" xfId="41650"/>
    <cellStyle name="Title 2 9 6 3" xfId="41651"/>
    <cellStyle name="Title 2 9 6 4" xfId="41652"/>
    <cellStyle name="Title 2 9 7" xfId="41653"/>
    <cellStyle name="Title 2 9 7 2" xfId="41654"/>
    <cellStyle name="Title 2 9 7 2 2" xfId="41655"/>
    <cellStyle name="Title 2 9 7 2 3" xfId="41656"/>
    <cellStyle name="Title 2 9 7 3" xfId="41657"/>
    <cellStyle name="Title 2 9 7 4" xfId="41658"/>
    <cellStyle name="Title 2 9 8" xfId="41659"/>
    <cellStyle name="Title 2 9 8 2" xfId="41660"/>
    <cellStyle name="Title 2 9 8 2 2" xfId="41661"/>
    <cellStyle name="Title 2 9 8 2 3" xfId="41662"/>
    <cellStyle name="Title 2 9 8 3" xfId="41663"/>
    <cellStyle name="Title 2 9 8 4" xfId="41664"/>
    <cellStyle name="Title 2 9 9" xfId="41665"/>
    <cellStyle name="Title 2 9 9 2" xfId="41666"/>
    <cellStyle name="Title 2 9 9 3" xfId="41667"/>
    <cellStyle name="Title 20" xfId="41668"/>
    <cellStyle name="Title 20 10" xfId="41669"/>
    <cellStyle name="Title 20 10 2" xfId="41670"/>
    <cellStyle name="Title 20 10 3" xfId="41671"/>
    <cellStyle name="Title 20 11" xfId="41672"/>
    <cellStyle name="Title 20 11 2" xfId="41673"/>
    <cellStyle name="Title 20 11 3" xfId="41674"/>
    <cellStyle name="Title 20 12" xfId="41675"/>
    <cellStyle name="Title 20 12 2" xfId="41676"/>
    <cellStyle name="Title 20 12 3" xfId="41677"/>
    <cellStyle name="Title 20 13" xfId="41678"/>
    <cellStyle name="Title 20 2" xfId="41679"/>
    <cellStyle name="Title 20 2 2" xfId="41680"/>
    <cellStyle name="Title 20 2 2 2" xfId="41681"/>
    <cellStyle name="Title 20 2 2 2 2" xfId="41682"/>
    <cellStyle name="Title 20 2 2 2 3" xfId="41683"/>
    <cellStyle name="Title 20 2 2 3" xfId="41684"/>
    <cellStyle name="Title 20 2 2 4" xfId="41685"/>
    <cellStyle name="Title 20 2 3" xfId="41686"/>
    <cellStyle name="Title 20 2 3 2" xfId="41687"/>
    <cellStyle name="Title 20 2 3 2 2" xfId="41688"/>
    <cellStyle name="Title 20 2 3 2 3" xfId="41689"/>
    <cellStyle name="Title 20 2 3 3" xfId="41690"/>
    <cellStyle name="Title 20 2 3 4" xfId="41691"/>
    <cellStyle name="Title 20 2 4" xfId="41692"/>
    <cellStyle name="Title 20 2 4 2" xfId="41693"/>
    <cellStyle name="Title 20 2 4 3" xfId="41694"/>
    <cellStyle name="Title 20 2 5" xfId="41695"/>
    <cellStyle name="Title 20 2 5 2" xfId="41696"/>
    <cellStyle name="Title 20 2 5 3" xfId="41697"/>
    <cellStyle name="Title 20 2 6" xfId="41698"/>
    <cellStyle name="Title 20 2 7" xfId="41699"/>
    <cellStyle name="Title 20 3" xfId="41700"/>
    <cellStyle name="Title 20 3 2" xfId="41701"/>
    <cellStyle name="Title 20 3 2 2" xfId="41702"/>
    <cellStyle name="Title 20 3 2 2 2" xfId="41703"/>
    <cellStyle name="Title 20 3 2 2 3" xfId="41704"/>
    <cellStyle name="Title 20 3 2 3" xfId="41705"/>
    <cellStyle name="Title 20 3 2 4" xfId="41706"/>
    <cellStyle name="Title 20 3 3" xfId="41707"/>
    <cellStyle name="Title 20 3 3 2" xfId="41708"/>
    <cellStyle name="Title 20 3 3 2 2" xfId="41709"/>
    <cellStyle name="Title 20 3 3 2 3" xfId="41710"/>
    <cellStyle name="Title 20 3 3 3" xfId="41711"/>
    <cellStyle name="Title 20 3 3 4" xfId="41712"/>
    <cellStyle name="Title 20 3 4" xfId="41713"/>
    <cellStyle name="Title 20 3 4 2" xfId="41714"/>
    <cellStyle name="Title 20 3 4 3" xfId="41715"/>
    <cellStyle name="Title 20 3 5" xfId="41716"/>
    <cellStyle name="Title 20 3 6" xfId="41717"/>
    <cellStyle name="Title 20 4" xfId="41718"/>
    <cellStyle name="Title 20 4 2" xfId="41719"/>
    <cellStyle name="Title 20 4 2 2" xfId="41720"/>
    <cellStyle name="Title 20 4 2 2 2" xfId="41721"/>
    <cellStyle name="Title 20 4 2 2 3" xfId="41722"/>
    <cellStyle name="Title 20 4 2 3" xfId="41723"/>
    <cellStyle name="Title 20 4 2 4" xfId="41724"/>
    <cellStyle name="Title 20 4 3" xfId="41725"/>
    <cellStyle name="Title 20 4 3 2" xfId="41726"/>
    <cellStyle name="Title 20 4 3 2 2" xfId="41727"/>
    <cellStyle name="Title 20 4 3 2 3" xfId="41728"/>
    <cellStyle name="Title 20 4 3 3" xfId="41729"/>
    <cellStyle name="Title 20 4 3 4" xfId="41730"/>
    <cellStyle name="Title 20 4 4" xfId="41731"/>
    <cellStyle name="Title 20 4 4 2" xfId="41732"/>
    <cellStyle name="Title 20 4 4 3" xfId="41733"/>
    <cellStyle name="Title 20 4 5" xfId="41734"/>
    <cellStyle name="Title 20 4 6" xfId="41735"/>
    <cellStyle name="Title 20 5" xfId="41736"/>
    <cellStyle name="Title 20 5 2" xfId="41737"/>
    <cellStyle name="Title 20 5 2 2" xfId="41738"/>
    <cellStyle name="Title 20 5 2 2 2" xfId="41739"/>
    <cellStyle name="Title 20 5 2 2 3" xfId="41740"/>
    <cellStyle name="Title 20 5 2 3" xfId="41741"/>
    <cellStyle name="Title 20 5 2 4" xfId="41742"/>
    <cellStyle name="Title 20 5 3" xfId="41743"/>
    <cellStyle name="Title 20 5 3 2" xfId="41744"/>
    <cellStyle name="Title 20 5 3 2 2" xfId="41745"/>
    <cellStyle name="Title 20 5 3 2 3" xfId="41746"/>
    <cellStyle name="Title 20 5 3 3" xfId="41747"/>
    <cellStyle name="Title 20 5 3 4" xfId="41748"/>
    <cellStyle name="Title 20 5 4" xfId="41749"/>
    <cellStyle name="Title 20 5 4 2" xfId="41750"/>
    <cellStyle name="Title 20 5 4 2 2" xfId="41751"/>
    <cellStyle name="Title 20 5 4 2 3" xfId="41752"/>
    <cellStyle name="Title 20 5 4 3" xfId="41753"/>
    <cellStyle name="Title 20 5 4 4" xfId="41754"/>
    <cellStyle name="Title 20 5 5" xfId="41755"/>
    <cellStyle name="Title 20 5 5 2" xfId="41756"/>
    <cellStyle name="Title 20 5 5 3" xfId="41757"/>
    <cellStyle name="Title 20 5 6" xfId="41758"/>
    <cellStyle name="Title 20 5 7" xfId="41759"/>
    <cellStyle name="Title 20 6" xfId="41760"/>
    <cellStyle name="Title 20 6 2" xfId="41761"/>
    <cellStyle name="Title 20 6 2 2" xfId="41762"/>
    <cellStyle name="Title 20 6 2 2 2" xfId="41763"/>
    <cellStyle name="Title 20 6 2 2 3" xfId="41764"/>
    <cellStyle name="Title 20 6 2 3" xfId="41765"/>
    <cellStyle name="Title 20 6 2 4" xfId="41766"/>
    <cellStyle name="Title 20 6 3" xfId="41767"/>
    <cellStyle name="Title 20 6 3 2" xfId="41768"/>
    <cellStyle name="Title 20 6 3 2 2" xfId="41769"/>
    <cellStyle name="Title 20 6 3 2 3" xfId="41770"/>
    <cellStyle name="Title 20 6 3 3" xfId="41771"/>
    <cellStyle name="Title 20 6 3 4" xfId="41772"/>
    <cellStyle name="Title 20 6 4" xfId="41773"/>
    <cellStyle name="Title 20 6 4 2" xfId="41774"/>
    <cellStyle name="Title 20 6 4 3" xfId="41775"/>
    <cellStyle name="Title 20 6 5" xfId="41776"/>
    <cellStyle name="Title 20 6 6" xfId="41777"/>
    <cellStyle name="Title 20 7" xfId="41778"/>
    <cellStyle name="Title 20 7 2" xfId="41779"/>
    <cellStyle name="Title 20 7 2 2" xfId="41780"/>
    <cellStyle name="Title 20 7 2 3" xfId="41781"/>
    <cellStyle name="Title 20 7 3" xfId="41782"/>
    <cellStyle name="Title 20 7 4" xfId="41783"/>
    <cellStyle name="Title 20 8" xfId="41784"/>
    <cellStyle name="Title 20 8 2" xfId="41785"/>
    <cellStyle name="Title 20 8 2 2" xfId="41786"/>
    <cellStyle name="Title 20 8 2 3" xfId="41787"/>
    <cellStyle name="Title 20 8 3" xfId="41788"/>
    <cellStyle name="Title 20 8 4" xfId="41789"/>
    <cellStyle name="Title 20 9" xfId="41790"/>
    <cellStyle name="Title 20 9 2" xfId="41791"/>
    <cellStyle name="Title 20 9 2 2" xfId="41792"/>
    <cellStyle name="Title 20 9 2 3" xfId="41793"/>
    <cellStyle name="Title 20 9 3" xfId="41794"/>
    <cellStyle name="Title 20 9 4" xfId="41795"/>
    <cellStyle name="Title 21" xfId="41796"/>
    <cellStyle name="Title 21 10" xfId="41797"/>
    <cellStyle name="Title 21 10 2" xfId="41798"/>
    <cellStyle name="Title 21 10 3" xfId="41799"/>
    <cellStyle name="Title 21 11" xfId="41800"/>
    <cellStyle name="Title 21 11 2" xfId="41801"/>
    <cellStyle name="Title 21 11 3" xfId="41802"/>
    <cellStyle name="Title 21 12" xfId="41803"/>
    <cellStyle name="Title 21 12 2" xfId="41804"/>
    <cellStyle name="Title 21 12 3" xfId="41805"/>
    <cellStyle name="Title 21 13" xfId="41806"/>
    <cellStyle name="Title 21 2" xfId="41807"/>
    <cellStyle name="Title 21 2 2" xfId="41808"/>
    <cellStyle name="Title 21 2 2 2" xfId="41809"/>
    <cellStyle name="Title 21 2 2 2 2" xfId="41810"/>
    <cellStyle name="Title 21 2 2 2 3" xfId="41811"/>
    <cellStyle name="Title 21 2 2 3" xfId="41812"/>
    <cellStyle name="Title 21 2 2 4" xfId="41813"/>
    <cellStyle name="Title 21 2 3" xfId="41814"/>
    <cellStyle name="Title 21 2 3 2" xfId="41815"/>
    <cellStyle name="Title 21 2 3 2 2" xfId="41816"/>
    <cellStyle name="Title 21 2 3 2 3" xfId="41817"/>
    <cellStyle name="Title 21 2 3 3" xfId="41818"/>
    <cellStyle name="Title 21 2 3 4" xfId="41819"/>
    <cellStyle name="Title 21 2 4" xfId="41820"/>
    <cellStyle name="Title 21 2 4 2" xfId="41821"/>
    <cellStyle name="Title 21 2 4 3" xfId="41822"/>
    <cellStyle name="Title 21 2 5" xfId="41823"/>
    <cellStyle name="Title 21 2 5 2" xfId="41824"/>
    <cellStyle name="Title 21 2 5 3" xfId="41825"/>
    <cellStyle name="Title 21 2 6" xfId="41826"/>
    <cellStyle name="Title 21 2 7" xfId="41827"/>
    <cellStyle name="Title 21 3" xfId="41828"/>
    <cellStyle name="Title 21 3 2" xfId="41829"/>
    <cellStyle name="Title 21 3 2 2" xfId="41830"/>
    <cellStyle name="Title 21 3 2 2 2" xfId="41831"/>
    <cellStyle name="Title 21 3 2 2 3" xfId="41832"/>
    <cellStyle name="Title 21 3 2 3" xfId="41833"/>
    <cellStyle name="Title 21 3 2 4" xfId="41834"/>
    <cellStyle name="Title 21 3 3" xfId="41835"/>
    <cellStyle name="Title 21 3 3 2" xfId="41836"/>
    <cellStyle name="Title 21 3 3 2 2" xfId="41837"/>
    <cellStyle name="Title 21 3 3 2 3" xfId="41838"/>
    <cellStyle name="Title 21 3 3 3" xfId="41839"/>
    <cellStyle name="Title 21 3 3 4" xfId="41840"/>
    <cellStyle name="Title 21 3 4" xfId="41841"/>
    <cellStyle name="Title 21 3 4 2" xfId="41842"/>
    <cellStyle name="Title 21 3 4 3" xfId="41843"/>
    <cellStyle name="Title 21 3 5" xfId="41844"/>
    <cellStyle name="Title 21 3 6" xfId="41845"/>
    <cellStyle name="Title 21 4" xfId="41846"/>
    <cellStyle name="Title 21 4 2" xfId="41847"/>
    <cellStyle name="Title 21 4 2 2" xfId="41848"/>
    <cellStyle name="Title 21 4 2 2 2" xfId="41849"/>
    <cellStyle name="Title 21 4 2 2 3" xfId="41850"/>
    <cellStyle name="Title 21 4 2 3" xfId="41851"/>
    <cellStyle name="Title 21 4 2 4" xfId="41852"/>
    <cellStyle name="Title 21 4 3" xfId="41853"/>
    <cellStyle name="Title 21 4 3 2" xfId="41854"/>
    <cellStyle name="Title 21 4 3 2 2" xfId="41855"/>
    <cellStyle name="Title 21 4 3 2 3" xfId="41856"/>
    <cellStyle name="Title 21 4 3 3" xfId="41857"/>
    <cellStyle name="Title 21 4 3 4" xfId="41858"/>
    <cellStyle name="Title 21 4 4" xfId="41859"/>
    <cellStyle name="Title 21 4 4 2" xfId="41860"/>
    <cellStyle name="Title 21 4 4 3" xfId="41861"/>
    <cellStyle name="Title 21 4 5" xfId="41862"/>
    <cellStyle name="Title 21 4 6" xfId="41863"/>
    <cellStyle name="Title 21 5" xfId="41864"/>
    <cellStyle name="Title 21 5 2" xfId="41865"/>
    <cellStyle name="Title 21 5 2 2" xfId="41866"/>
    <cellStyle name="Title 21 5 2 2 2" xfId="41867"/>
    <cellStyle name="Title 21 5 2 2 3" xfId="41868"/>
    <cellStyle name="Title 21 5 2 3" xfId="41869"/>
    <cellStyle name="Title 21 5 2 4" xfId="41870"/>
    <cellStyle name="Title 21 5 3" xfId="41871"/>
    <cellStyle name="Title 21 5 3 2" xfId="41872"/>
    <cellStyle name="Title 21 5 3 2 2" xfId="41873"/>
    <cellStyle name="Title 21 5 3 2 3" xfId="41874"/>
    <cellStyle name="Title 21 5 3 3" xfId="41875"/>
    <cellStyle name="Title 21 5 3 4" xfId="41876"/>
    <cellStyle name="Title 21 5 4" xfId="41877"/>
    <cellStyle name="Title 21 5 4 2" xfId="41878"/>
    <cellStyle name="Title 21 5 4 2 2" xfId="41879"/>
    <cellStyle name="Title 21 5 4 2 3" xfId="41880"/>
    <cellStyle name="Title 21 5 4 3" xfId="41881"/>
    <cellStyle name="Title 21 5 4 4" xfId="41882"/>
    <cellStyle name="Title 21 5 5" xfId="41883"/>
    <cellStyle name="Title 21 5 5 2" xfId="41884"/>
    <cellStyle name="Title 21 5 5 3" xfId="41885"/>
    <cellStyle name="Title 21 5 6" xfId="41886"/>
    <cellStyle name="Title 21 5 7" xfId="41887"/>
    <cellStyle name="Title 21 6" xfId="41888"/>
    <cellStyle name="Title 21 6 2" xfId="41889"/>
    <cellStyle name="Title 21 6 2 2" xfId="41890"/>
    <cellStyle name="Title 21 6 2 2 2" xfId="41891"/>
    <cellStyle name="Title 21 6 2 2 3" xfId="41892"/>
    <cellStyle name="Title 21 6 2 3" xfId="41893"/>
    <cellStyle name="Title 21 6 2 4" xfId="41894"/>
    <cellStyle name="Title 21 6 3" xfId="41895"/>
    <cellStyle name="Title 21 6 3 2" xfId="41896"/>
    <cellStyle name="Title 21 6 3 2 2" xfId="41897"/>
    <cellStyle name="Title 21 6 3 2 3" xfId="41898"/>
    <cellStyle name="Title 21 6 3 3" xfId="41899"/>
    <cellStyle name="Title 21 6 3 4" xfId="41900"/>
    <cellStyle name="Title 21 6 4" xfId="41901"/>
    <cellStyle name="Title 21 6 4 2" xfId="41902"/>
    <cellStyle name="Title 21 6 4 3" xfId="41903"/>
    <cellStyle name="Title 21 6 5" xfId="41904"/>
    <cellStyle name="Title 21 6 6" xfId="41905"/>
    <cellStyle name="Title 21 7" xfId="41906"/>
    <cellStyle name="Title 21 7 2" xfId="41907"/>
    <cellStyle name="Title 21 7 2 2" xfId="41908"/>
    <cellStyle name="Title 21 7 2 3" xfId="41909"/>
    <cellStyle name="Title 21 7 3" xfId="41910"/>
    <cellStyle name="Title 21 7 4" xfId="41911"/>
    <cellStyle name="Title 21 8" xfId="41912"/>
    <cellStyle name="Title 21 8 2" xfId="41913"/>
    <cellStyle name="Title 21 8 2 2" xfId="41914"/>
    <cellStyle name="Title 21 8 2 3" xfId="41915"/>
    <cellStyle name="Title 21 8 3" xfId="41916"/>
    <cellStyle name="Title 21 8 4" xfId="41917"/>
    <cellStyle name="Title 21 9" xfId="41918"/>
    <cellStyle name="Title 21 9 2" xfId="41919"/>
    <cellStyle name="Title 21 9 2 2" xfId="41920"/>
    <cellStyle name="Title 21 9 2 3" xfId="41921"/>
    <cellStyle name="Title 21 9 3" xfId="41922"/>
    <cellStyle name="Title 21 9 4" xfId="41923"/>
    <cellStyle name="Title 22" xfId="41924"/>
    <cellStyle name="Title 22 10" xfId="41925"/>
    <cellStyle name="Title 22 10 2" xfId="41926"/>
    <cellStyle name="Title 22 10 3" xfId="41927"/>
    <cellStyle name="Title 22 11" xfId="41928"/>
    <cellStyle name="Title 22 11 2" xfId="41929"/>
    <cellStyle name="Title 22 11 3" xfId="41930"/>
    <cellStyle name="Title 22 12" xfId="41931"/>
    <cellStyle name="Title 22 12 2" xfId="41932"/>
    <cellStyle name="Title 22 12 3" xfId="41933"/>
    <cellStyle name="Title 22 13" xfId="41934"/>
    <cellStyle name="Title 22 2" xfId="41935"/>
    <cellStyle name="Title 22 2 2" xfId="41936"/>
    <cellStyle name="Title 22 2 2 2" xfId="41937"/>
    <cellStyle name="Title 22 2 2 2 2" xfId="41938"/>
    <cellStyle name="Title 22 2 2 2 3" xfId="41939"/>
    <cellStyle name="Title 22 2 2 3" xfId="41940"/>
    <cellStyle name="Title 22 2 2 4" xfId="41941"/>
    <cellStyle name="Title 22 2 3" xfId="41942"/>
    <cellStyle name="Title 22 2 3 2" xfId="41943"/>
    <cellStyle name="Title 22 2 3 2 2" xfId="41944"/>
    <cellStyle name="Title 22 2 3 2 3" xfId="41945"/>
    <cellStyle name="Title 22 2 3 3" xfId="41946"/>
    <cellStyle name="Title 22 2 3 4" xfId="41947"/>
    <cellStyle name="Title 22 2 4" xfId="41948"/>
    <cellStyle name="Title 22 2 4 2" xfId="41949"/>
    <cellStyle name="Title 22 2 4 3" xfId="41950"/>
    <cellStyle name="Title 22 2 5" xfId="41951"/>
    <cellStyle name="Title 22 2 5 2" xfId="41952"/>
    <cellStyle name="Title 22 2 5 3" xfId="41953"/>
    <cellStyle name="Title 22 2 6" xfId="41954"/>
    <cellStyle name="Title 22 2 7" xfId="41955"/>
    <cellStyle name="Title 22 3" xfId="41956"/>
    <cellStyle name="Title 22 3 2" xfId="41957"/>
    <cellStyle name="Title 22 3 2 2" xfId="41958"/>
    <cellStyle name="Title 22 3 2 2 2" xfId="41959"/>
    <cellStyle name="Title 22 3 2 2 3" xfId="41960"/>
    <cellStyle name="Title 22 3 2 3" xfId="41961"/>
    <cellStyle name="Title 22 3 2 4" xfId="41962"/>
    <cellStyle name="Title 22 3 3" xfId="41963"/>
    <cellStyle name="Title 22 3 3 2" xfId="41964"/>
    <cellStyle name="Title 22 3 3 2 2" xfId="41965"/>
    <cellStyle name="Title 22 3 3 2 3" xfId="41966"/>
    <cellStyle name="Title 22 3 3 3" xfId="41967"/>
    <cellStyle name="Title 22 3 3 4" xfId="41968"/>
    <cellStyle name="Title 22 3 4" xfId="41969"/>
    <cellStyle name="Title 22 3 4 2" xfId="41970"/>
    <cellStyle name="Title 22 3 4 3" xfId="41971"/>
    <cellStyle name="Title 22 3 5" xfId="41972"/>
    <cellStyle name="Title 22 3 6" xfId="41973"/>
    <cellStyle name="Title 22 4" xfId="41974"/>
    <cellStyle name="Title 22 4 2" xfId="41975"/>
    <cellStyle name="Title 22 4 2 2" xfId="41976"/>
    <cellStyle name="Title 22 4 2 2 2" xfId="41977"/>
    <cellStyle name="Title 22 4 2 2 3" xfId="41978"/>
    <cellStyle name="Title 22 4 2 3" xfId="41979"/>
    <cellStyle name="Title 22 4 2 4" xfId="41980"/>
    <cellStyle name="Title 22 4 3" xfId="41981"/>
    <cellStyle name="Title 22 4 3 2" xfId="41982"/>
    <cellStyle name="Title 22 4 3 2 2" xfId="41983"/>
    <cellStyle name="Title 22 4 3 2 3" xfId="41984"/>
    <cellStyle name="Title 22 4 3 3" xfId="41985"/>
    <cellStyle name="Title 22 4 3 4" xfId="41986"/>
    <cellStyle name="Title 22 4 4" xfId="41987"/>
    <cellStyle name="Title 22 4 4 2" xfId="41988"/>
    <cellStyle name="Title 22 4 4 3" xfId="41989"/>
    <cellStyle name="Title 22 4 5" xfId="41990"/>
    <cellStyle name="Title 22 4 6" xfId="41991"/>
    <cellStyle name="Title 22 5" xfId="41992"/>
    <cellStyle name="Title 22 5 2" xfId="41993"/>
    <cellStyle name="Title 22 5 2 2" xfId="41994"/>
    <cellStyle name="Title 22 5 2 2 2" xfId="41995"/>
    <cellStyle name="Title 22 5 2 2 3" xfId="41996"/>
    <cellStyle name="Title 22 5 2 3" xfId="41997"/>
    <cellStyle name="Title 22 5 2 4" xfId="41998"/>
    <cellStyle name="Title 22 5 3" xfId="41999"/>
    <cellStyle name="Title 22 5 3 2" xfId="42000"/>
    <cellStyle name="Title 22 5 3 2 2" xfId="42001"/>
    <cellStyle name="Title 22 5 3 2 3" xfId="42002"/>
    <cellStyle name="Title 22 5 3 3" xfId="42003"/>
    <cellStyle name="Title 22 5 3 4" xfId="42004"/>
    <cellStyle name="Title 22 5 4" xfId="42005"/>
    <cellStyle name="Title 22 5 4 2" xfId="42006"/>
    <cellStyle name="Title 22 5 4 2 2" xfId="42007"/>
    <cellStyle name="Title 22 5 4 2 3" xfId="42008"/>
    <cellStyle name="Title 22 5 4 3" xfId="42009"/>
    <cellStyle name="Title 22 5 4 4" xfId="42010"/>
    <cellStyle name="Title 22 5 5" xfId="42011"/>
    <cellStyle name="Title 22 5 5 2" xfId="42012"/>
    <cellStyle name="Title 22 5 5 3" xfId="42013"/>
    <cellStyle name="Title 22 5 6" xfId="42014"/>
    <cellStyle name="Title 22 5 7" xfId="42015"/>
    <cellStyle name="Title 22 6" xfId="42016"/>
    <cellStyle name="Title 22 6 2" xfId="42017"/>
    <cellStyle name="Title 22 6 2 2" xfId="42018"/>
    <cellStyle name="Title 22 6 2 2 2" xfId="42019"/>
    <cellStyle name="Title 22 6 2 2 3" xfId="42020"/>
    <cellStyle name="Title 22 6 2 3" xfId="42021"/>
    <cellStyle name="Title 22 6 2 4" xfId="42022"/>
    <cellStyle name="Title 22 6 3" xfId="42023"/>
    <cellStyle name="Title 22 6 3 2" xfId="42024"/>
    <cellStyle name="Title 22 6 3 2 2" xfId="42025"/>
    <cellStyle name="Title 22 6 3 2 3" xfId="42026"/>
    <cellStyle name="Title 22 6 3 3" xfId="42027"/>
    <cellStyle name="Title 22 6 3 4" xfId="42028"/>
    <cellStyle name="Title 22 6 4" xfId="42029"/>
    <cellStyle name="Title 22 6 4 2" xfId="42030"/>
    <cellStyle name="Title 22 6 4 3" xfId="42031"/>
    <cellStyle name="Title 22 6 5" xfId="42032"/>
    <cellStyle name="Title 22 6 6" xfId="42033"/>
    <cellStyle name="Title 22 7" xfId="42034"/>
    <cellStyle name="Title 22 7 2" xfId="42035"/>
    <cellStyle name="Title 22 7 2 2" xfId="42036"/>
    <cellStyle name="Title 22 7 2 3" xfId="42037"/>
    <cellStyle name="Title 22 7 3" xfId="42038"/>
    <cellStyle name="Title 22 7 4" xfId="42039"/>
    <cellStyle name="Title 22 8" xfId="42040"/>
    <cellStyle name="Title 22 8 2" xfId="42041"/>
    <cellStyle name="Title 22 8 2 2" xfId="42042"/>
    <cellStyle name="Title 22 8 2 3" xfId="42043"/>
    <cellStyle name="Title 22 8 3" xfId="42044"/>
    <cellStyle name="Title 22 8 4" xfId="42045"/>
    <cellStyle name="Title 22 9" xfId="42046"/>
    <cellStyle name="Title 22 9 2" xfId="42047"/>
    <cellStyle name="Title 22 9 2 2" xfId="42048"/>
    <cellStyle name="Title 22 9 2 3" xfId="42049"/>
    <cellStyle name="Title 22 9 3" xfId="42050"/>
    <cellStyle name="Title 22 9 4" xfId="42051"/>
    <cellStyle name="Title 23" xfId="42052"/>
    <cellStyle name="Title 23 10" xfId="42053"/>
    <cellStyle name="Title 23 10 2" xfId="42054"/>
    <cellStyle name="Title 23 10 3" xfId="42055"/>
    <cellStyle name="Title 23 11" xfId="42056"/>
    <cellStyle name="Title 23 11 2" xfId="42057"/>
    <cellStyle name="Title 23 11 3" xfId="42058"/>
    <cellStyle name="Title 23 12" xfId="42059"/>
    <cellStyle name="Title 23 12 2" xfId="42060"/>
    <cellStyle name="Title 23 12 3" xfId="42061"/>
    <cellStyle name="Title 23 13" xfId="42062"/>
    <cellStyle name="Title 23 2" xfId="42063"/>
    <cellStyle name="Title 23 2 2" xfId="42064"/>
    <cellStyle name="Title 23 2 2 2" xfId="42065"/>
    <cellStyle name="Title 23 2 2 2 2" xfId="42066"/>
    <cellStyle name="Title 23 2 2 2 3" xfId="42067"/>
    <cellStyle name="Title 23 2 2 3" xfId="42068"/>
    <cellStyle name="Title 23 2 2 4" xfId="42069"/>
    <cellStyle name="Title 23 2 3" xfId="42070"/>
    <cellStyle name="Title 23 2 3 2" xfId="42071"/>
    <cellStyle name="Title 23 2 3 2 2" xfId="42072"/>
    <cellStyle name="Title 23 2 3 2 3" xfId="42073"/>
    <cellStyle name="Title 23 2 3 3" xfId="42074"/>
    <cellStyle name="Title 23 2 3 4" xfId="42075"/>
    <cellStyle name="Title 23 2 4" xfId="42076"/>
    <cellStyle name="Title 23 2 4 2" xfId="42077"/>
    <cellStyle name="Title 23 2 4 3" xfId="42078"/>
    <cellStyle name="Title 23 2 5" xfId="42079"/>
    <cellStyle name="Title 23 2 5 2" xfId="42080"/>
    <cellStyle name="Title 23 2 5 3" xfId="42081"/>
    <cellStyle name="Title 23 2 6" xfId="42082"/>
    <cellStyle name="Title 23 2 7" xfId="42083"/>
    <cellStyle name="Title 23 3" xfId="42084"/>
    <cellStyle name="Title 23 3 2" xfId="42085"/>
    <cellStyle name="Title 23 3 2 2" xfId="42086"/>
    <cellStyle name="Title 23 3 2 2 2" xfId="42087"/>
    <cellStyle name="Title 23 3 2 2 3" xfId="42088"/>
    <cellStyle name="Title 23 3 2 3" xfId="42089"/>
    <cellStyle name="Title 23 3 2 4" xfId="42090"/>
    <cellStyle name="Title 23 3 3" xfId="42091"/>
    <cellStyle name="Title 23 3 3 2" xfId="42092"/>
    <cellStyle name="Title 23 3 3 2 2" xfId="42093"/>
    <cellStyle name="Title 23 3 3 2 3" xfId="42094"/>
    <cellStyle name="Title 23 3 3 3" xfId="42095"/>
    <cellStyle name="Title 23 3 3 4" xfId="42096"/>
    <cellStyle name="Title 23 3 4" xfId="42097"/>
    <cellStyle name="Title 23 3 4 2" xfId="42098"/>
    <cellStyle name="Title 23 3 4 3" xfId="42099"/>
    <cellStyle name="Title 23 3 5" xfId="42100"/>
    <cellStyle name="Title 23 3 6" xfId="42101"/>
    <cellStyle name="Title 23 4" xfId="42102"/>
    <cellStyle name="Title 23 4 2" xfId="42103"/>
    <cellStyle name="Title 23 4 2 2" xfId="42104"/>
    <cellStyle name="Title 23 4 2 2 2" xfId="42105"/>
    <cellStyle name="Title 23 4 2 2 3" xfId="42106"/>
    <cellStyle name="Title 23 4 2 3" xfId="42107"/>
    <cellStyle name="Title 23 4 2 4" xfId="42108"/>
    <cellStyle name="Title 23 4 3" xfId="42109"/>
    <cellStyle name="Title 23 4 3 2" xfId="42110"/>
    <cellStyle name="Title 23 4 3 2 2" xfId="42111"/>
    <cellStyle name="Title 23 4 3 2 3" xfId="42112"/>
    <cellStyle name="Title 23 4 3 3" xfId="42113"/>
    <cellStyle name="Title 23 4 3 4" xfId="42114"/>
    <cellStyle name="Title 23 4 4" xfId="42115"/>
    <cellStyle name="Title 23 4 4 2" xfId="42116"/>
    <cellStyle name="Title 23 4 4 3" xfId="42117"/>
    <cellStyle name="Title 23 4 5" xfId="42118"/>
    <cellStyle name="Title 23 4 6" xfId="42119"/>
    <cellStyle name="Title 23 5" xfId="42120"/>
    <cellStyle name="Title 23 5 2" xfId="42121"/>
    <cellStyle name="Title 23 5 2 2" xfId="42122"/>
    <cellStyle name="Title 23 5 2 2 2" xfId="42123"/>
    <cellStyle name="Title 23 5 2 2 3" xfId="42124"/>
    <cellStyle name="Title 23 5 2 3" xfId="42125"/>
    <cellStyle name="Title 23 5 2 4" xfId="42126"/>
    <cellStyle name="Title 23 5 3" xfId="42127"/>
    <cellStyle name="Title 23 5 3 2" xfId="42128"/>
    <cellStyle name="Title 23 5 3 2 2" xfId="42129"/>
    <cellStyle name="Title 23 5 3 2 3" xfId="42130"/>
    <cellStyle name="Title 23 5 3 3" xfId="42131"/>
    <cellStyle name="Title 23 5 3 4" xfId="42132"/>
    <cellStyle name="Title 23 5 4" xfId="42133"/>
    <cellStyle name="Title 23 5 4 2" xfId="42134"/>
    <cellStyle name="Title 23 5 4 2 2" xfId="42135"/>
    <cellStyle name="Title 23 5 4 2 3" xfId="42136"/>
    <cellStyle name="Title 23 5 4 3" xfId="42137"/>
    <cellStyle name="Title 23 5 4 4" xfId="42138"/>
    <cellStyle name="Title 23 5 5" xfId="42139"/>
    <cellStyle name="Title 23 5 5 2" xfId="42140"/>
    <cellStyle name="Title 23 5 5 3" xfId="42141"/>
    <cellStyle name="Title 23 5 6" xfId="42142"/>
    <cellStyle name="Title 23 5 7" xfId="42143"/>
    <cellStyle name="Title 23 6" xfId="42144"/>
    <cellStyle name="Title 23 6 2" xfId="42145"/>
    <cellStyle name="Title 23 6 2 2" xfId="42146"/>
    <cellStyle name="Title 23 6 2 2 2" xfId="42147"/>
    <cellStyle name="Title 23 6 2 2 3" xfId="42148"/>
    <cellStyle name="Title 23 6 2 3" xfId="42149"/>
    <cellStyle name="Title 23 6 2 4" xfId="42150"/>
    <cellStyle name="Title 23 6 3" xfId="42151"/>
    <cellStyle name="Title 23 6 3 2" xfId="42152"/>
    <cellStyle name="Title 23 6 3 2 2" xfId="42153"/>
    <cellStyle name="Title 23 6 3 2 3" xfId="42154"/>
    <cellStyle name="Title 23 6 3 3" xfId="42155"/>
    <cellStyle name="Title 23 6 3 4" xfId="42156"/>
    <cellStyle name="Title 23 6 4" xfId="42157"/>
    <cellStyle name="Title 23 6 4 2" xfId="42158"/>
    <cellStyle name="Title 23 6 4 3" xfId="42159"/>
    <cellStyle name="Title 23 6 5" xfId="42160"/>
    <cellStyle name="Title 23 6 6" xfId="42161"/>
    <cellStyle name="Title 23 7" xfId="42162"/>
    <cellStyle name="Title 23 7 2" xfId="42163"/>
    <cellStyle name="Title 23 7 2 2" xfId="42164"/>
    <cellStyle name="Title 23 7 2 3" xfId="42165"/>
    <cellStyle name="Title 23 7 3" xfId="42166"/>
    <cellStyle name="Title 23 7 4" xfId="42167"/>
    <cellStyle name="Title 23 8" xfId="42168"/>
    <cellStyle name="Title 23 8 2" xfId="42169"/>
    <cellStyle name="Title 23 8 2 2" xfId="42170"/>
    <cellStyle name="Title 23 8 2 3" xfId="42171"/>
    <cellStyle name="Title 23 8 3" xfId="42172"/>
    <cellStyle name="Title 23 8 4" xfId="42173"/>
    <cellStyle name="Title 23 9" xfId="42174"/>
    <cellStyle name="Title 23 9 2" xfId="42175"/>
    <cellStyle name="Title 23 9 2 2" xfId="42176"/>
    <cellStyle name="Title 23 9 2 3" xfId="42177"/>
    <cellStyle name="Title 23 9 3" xfId="42178"/>
    <cellStyle name="Title 23 9 4" xfId="42179"/>
    <cellStyle name="Title 24" xfId="42180"/>
    <cellStyle name="Title 24 10" xfId="42181"/>
    <cellStyle name="Title 24 10 2" xfId="42182"/>
    <cellStyle name="Title 24 10 3" xfId="42183"/>
    <cellStyle name="Title 24 11" xfId="42184"/>
    <cellStyle name="Title 24 11 2" xfId="42185"/>
    <cellStyle name="Title 24 11 3" xfId="42186"/>
    <cellStyle name="Title 24 12" xfId="42187"/>
    <cellStyle name="Title 24 12 2" xfId="42188"/>
    <cellStyle name="Title 24 12 3" xfId="42189"/>
    <cellStyle name="Title 24 13" xfId="42190"/>
    <cellStyle name="Title 24 2" xfId="42191"/>
    <cellStyle name="Title 24 2 2" xfId="42192"/>
    <cellStyle name="Title 24 2 2 2" xfId="42193"/>
    <cellStyle name="Title 24 2 2 2 2" xfId="42194"/>
    <cellStyle name="Title 24 2 2 2 3" xfId="42195"/>
    <cellStyle name="Title 24 2 2 3" xfId="42196"/>
    <cellStyle name="Title 24 2 2 4" xfId="42197"/>
    <cellStyle name="Title 24 2 3" xfId="42198"/>
    <cellStyle name="Title 24 2 3 2" xfId="42199"/>
    <cellStyle name="Title 24 2 3 2 2" xfId="42200"/>
    <cellStyle name="Title 24 2 3 2 3" xfId="42201"/>
    <cellStyle name="Title 24 2 3 3" xfId="42202"/>
    <cellStyle name="Title 24 2 3 4" xfId="42203"/>
    <cellStyle name="Title 24 2 4" xfId="42204"/>
    <cellStyle name="Title 24 2 4 2" xfId="42205"/>
    <cellStyle name="Title 24 2 4 3" xfId="42206"/>
    <cellStyle name="Title 24 2 5" xfId="42207"/>
    <cellStyle name="Title 24 2 5 2" xfId="42208"/>
    <cellStyle name="Title 24 2 5 3" xfId="42209"/>
    <cellStyle name="Title 24 2 6" xfId="42210"/>
    <cellStyle name="Title 24 2 7" xfId="42211"/>
    <cellStyle name="Title 24 3" xfId="42212"/>
    <cellStyle name="Title 24 3 2" xfId="42213"/>
    <cellStyle name="Title 24 3 2 2" xfId="42214"/>
    <cellStyle name="Title 24 3 2 2 2" xfId="42215"/>
    <cellStyle name="Title 24 3 2 2 3" xfId="42216"/>
    <cellStyle name="Title 24 3 2 3" xfId="42217"/>
    <cellStyle name="Title 24 3 2 4" xfId="42218"/>
    <cellStyle name="Title 24 3 3" xfId="42219"/>
    <cellStyle name="Title 24 3 3 2" xfId="42220"/>
    <cellStyle name="Title 24 3 3 2 2" xfId="42221"/>
    <cellStyle name="Title 24 3 3 2 3" xfId="42222"/>
    <cellStyle name="Title 24 3 3 3" xfId="42223"/>
    <cellStyle name="Title 24 3 3 4" xfId="42224"/>
    <cellStyle name="Title 24 3 4" xfId="42225"/>
    <cellStyle name="Title 24 3 4 2" xfId="42226"/>
    <cellStyle name="Title 24 3 4 3" xfId="42227"/>
    <cellStyle name="Title 24 3 5" xfId="42228"/>
    <cellStyle name="Title 24 3 6" xfId="42229"/>
    <cellStyle name="Title 24 4" xfId="42230"/>
    <cellStyle name="Title 24 4 2" xfId="42231"/>
    <cellStyle name="Title 24 4 2 2" xfId="42232"/>
    <cellStyle name="Title 24 4 2 2 2" xfId="42233"/>
    <cellStyle name="Title 24 4 2 2 3" xfId="42234"/>
    <cellStyle name="Title 24 4 2 3" xfId="42235"/>
    <cellStyle name="Title 24 4 2 4" xfId="42236"/>
    <cellStyle name="Title 24 4 3" xfId="42237"/>
    <cellStyle name="Title 24 4 3 2" xfId="42238"/>
    <cellStyle name="Title 24 4 3 2 2" xfId="42239"/>
    <cellStyle name="Title 24 4 3 2 3" xfId="42240"/>
    <cellStyle name="Title 24 4 3 3" xfId="42241"/>
    <cellStyle name="Title 24 4 3 4" xfId="42242"/>
    <cellStyle name="Title 24 4 4" xfId="42243"/>
    <cellStyle name="Title 24 4 4 2" xfId="42244"/>
    <cellStyle name="Title 24 4 4 3" xfId="42245"/>
    <cellStyle name="Title 24 4 5" xfId="42246"/>
    <cellStyle name="Title 24 4 6" xfId="42247"/>
    <cellStyle name="Title 24 5" xfId="42248"/>
    <cellStyle name="Title 24 5 2" xfId="42249"/>
    <cellStyle name="Title 24 5 2 2" xfId="42250"/>
    <cellStyle name="Title 24 5 2 2 2" xfId="42251"/>
    <cellStyle name="Title 24 5 2 2 3" xfId="42252"/>
    <cellStyle name="Title 24 5 2 3" xfId="42253"/>
    <cellStyle name="Title 24 5 2 4" xfId="42254"/>
    <cellStyle name="Title 24 5 3" xfId="42255"/>
    <cellStyle name="Title 24 5 3 2" xfId="42256"/>
    <cellStyle name="Title 24 5 3 2 2" xfId="42257"/>
    <cellStyle name="Title 24 5 3 2 3" xfId="42258"/>
    <cellStyle name="Title 24 5 3 3" xfId="42259"/>
    <cellStyle name="Title 24 5 3 4" xfId="42260"/>
    <cellStyle name="Title 24 5 4" xfId="42261"/>
    <cellStyle name="Title 24 5 4 2" xfId="42262"/>
    <cellStyle name="Title 24 5 4 2 2" xfId="42263"/>
    <cellStyle name="Title 24 5 4 2 3" xfId="42264"/>
    <cellStyle name="Title 24 5 4 3" xfId="42265"/>
    <cellStyle name="Title 24 5 4 4" xfId="42266"/>
    <cellStyle name="Title 24 5 5" xfId="42267"/>
    <cellStyle name="Title 24 5 5 2" xfId="42268"/>
    <cellStyle name="Title 24 5 5 3" xfId="42269"/>
    <cellStyle name="Title 24 5 6" xfId="42270"/>
    <cellStyle name="Title 24 5 7" xfId="42271"/>
    <cellStyle name="Title 24 6" xfId="42272"/>
    <cellStyle name="Title 24 6 2" xfId="42273"/>
    <cellStyle name="Title 24 6 2 2" xfId="42274"/>
    <cellStyle name="Title 24 6 2 2 2" xfId="42275"/>
    <cellStyle name="Title 24 6 2 2 3" xfId="42276"/>
    <cellStyle name="Title 24 6 2 3" xfId="42277"/>
    <cellStyle name="Title 24 6 2 4" xfId="42278"/>
    <cellStyle name="Title 24 6 3" xfId="42279"/>
    <cellStyle name="Title 24 6 3 2" xfId="42280"/>
    <cellStyle name="Title 24 6 3 2 2" xfId="42281"/>
    <cellStyle name="Title 24 6 3 2 3" xfId="42282"/>
    <cellStyle name="Title 24 6 3 3" xfId="42283"/>
    <cellStyle name="Title 24 6 3 4" xfId="42284"/>
    <cellStyle name="Title 24 6 4" xfId="42285"/>
    <cellStyle name="Title 24 6 4 2" xfId="42286"/>
    <cellStyle name="Title 24 6 4 3" xfId="42287"/>
    <cellStyle name="Title 24 6 5" xfId="42288"/>
    <cellStyle name="Title 24 6 6" xfId="42289"/>
    <cellStyle name="Title 24 7" xfId="42290"/>
    <cellStyle name="Title 24 7 2" xfId="42291"/>
    <cellStyle name="Title 24 7 2 2" xfId="42292"/>
    <cellStyle name="Title 24 7 2 3" xfId="42293"/>
    <cellStyle name="Title 24 7 3" xfId="42294"/>
    <cellStyle name="Title 24 7 4" xfId="42295"/>
    <cellStyle name="Title 24 8" xfId="42296"/>
    <cellStyle name="Title 24 8 2" xfId="42297"/>
    <cellStyle name="Title 24 8 2 2" xfId="42298"/>
    <cellStyle name="Title 24 8 2 3" xfId="42299"/>
    <cellStyle name="Title 24 8 3" xfId="42300"/>
    <cellStyle name="Title 24 8 4" xfId="42301"/>
    <cellStyle name="Title 24 9" xfId="42302"/>
    <cellStyle name="Title 24 9 2" xfId="42303"/>
    <cellStyle name="Title 24 9 2 2" xfId="42304"/>
    <cellStyle name="Title 24 9 2 3" xfId="42305"/>
    <cellStyle name="Title 24 9 3" xfId="42306"/>
    <cellStyle name="Title 24 9 4" xfId="42307"/>
    <cellStyle name="Title 25" xfId="42308"/>
    <cellStyle name="Title 25 10" xfId="42309"/>
    <cellStyle name="Title 25 10 2" xfId="42310"/>
    <cellStyle name="Title 25 10 3" xfId="42311"/>
    <cellStyle name="Title 25 11" xfId="42312"/>
    <cellStyle name="Title 25 11 2" xfId="42313"/>
    <cellStyle name="Title 25 11 3" xfId="42314"/>
    <cellStyle name="Title 25 12" xfId="42315"/>
    <cellStyle name="Title 25 12 2" xfId="42316"/>
    <cellStyle name="Title 25 12 3" xfId="42317"/>
    <cellStyle name="Title 25 13" xfId="42318"/>
    <cellStyle name="Title 25 2" xfId="42319"/>
    <cellStyle name="Title 25 2 2" xfId="42320"/>
    <cellStyle name="Title 25 2 2 2" xfId="42321"/>
    <cellStyle name="Title 25 2 2 2 2" xfId="42322"/>
    <cellStyle name="Title 25 2 2 2 3" xfId="42323"/>
    <cellStyle name="Title 25 2 2 3" xfId="42324"/>
    <cellStyle name="Title 25 2 2 4" xfId="42325"/>
    <cellStyle name="Title 25 2 3" xfId="42326"/>
    <cellStyle name="Title 25 2 3 2" xfId="42327"/>
    <cellStyle name="Title 25 2 3 2 2" xfId="42328"/>
    <cellStyle name="Title 25 2 3 2 3" xfId="42329"/>
    <cellStyle name="Title 25 2 3 3" xfId="42330"/>
    <cellStyle name="Title 25 2 3 4" xfId="42331"/>
    <cellStyle name="Title 25 2 4" xfId="42332"/>
    <cellStyle name="Title 25 2 4 2" xfId="42333"/>
    <cellStyle name="Title 25 2 4 3" xfId="42334"/>
    <cellStyle name="Title 25 2 5" xfId="42335"/>
    <cellStyle name="Title 25 2 5 2" xfId="42336"/>
    <cellStyle name="Title 25 2 5 3" xfId="42337"/>
    <cellStyle name="Title 25 2 6" xfId="42338"/>
    <cellStyle name="Title 25 2 7" xfId="42339"/>
    <cellStyle name="Title 25 3" xfId="42340"/>
    <cellStyle name="Title 25 3 2" xfId="42341"/>
    <cellStyle name="Title 25 3 2 2" xfId="42342"/>
    <cellStyle name="Title 25 3 2 2 2" xfId="42343"/>
    <cellStyle name="Title 25 3 2 2 3" xfId="42344"/>
    <cellStyle name="Title 25 3 2 3" xfId="42345"/>
    <cellStyle name="Title 25 3 2 4" xfId="42346"/>
    <cellStyle name="Title 25 3 3" xfId="42347"/>
    <cellStyle name="Title 25 3 3 2" xfId="42348"/>
    <cellStyle name="Title 25 3 3 2 2" xfId="42349"/>
    <cellStyle name="Title 25 3 3 2 3" xfId="42350"/>
    <cellStyle name="Title 25 3 3 3" xfId="42351"/>
    <cellStyle name="Title 25 3 3 4" xfId="42352"/>
    <cellStyle name="Title 25 3 4" xfId="42353"/>
    <cellStyle name="Title 25 3 4 2" xfId="42354"/>
    <cellStyle name="Title 25 3 4 3" xfId="42355"/>
    <cellStyle name="Title 25 3 5" xfId="42356"/>
    <cellStyle name="Title 25 3 6" xfId="42357"/>
    <cellStyle name="Title 25 4" xfId="42358"/>
    <cellStyle name="Title 25 4 2" xfId="42359"/>
    <cellStyle name="Title 25 4 2 2" xfId="42360"/>
    <cellStyle name="Title 25 4 2 2 2" xfId="42361"/>
    <cellStyle name="Title 25 4 2 2 3" xfId="42362"/>
    <cellStyle name="Title 25 4 2 3" xfId="42363"/>
    <cellStyle name="Title 25 4 2 4" xfId="42364"/>
    <cellStyle name="Title 25 4 3" xfId="42365"/>
    <cellStyle name="Title 25 4 3 2" xfId="42366"/>
    <cellStyle name="Title 25 4 3 2 2" xfId="42367"/>
    <cellStyle name="Title 25 4 3 2 3" xfId="42368"/>
    <cellStyle name="Title 25 4 3 3" xfId="42369"/>
    <cellStyle name="Title 25 4 3 4" xfId="42370"/>
    <cellStyle name="Title 25 4 4" xfId="42371"/>
    <cellStyle name="Title 25 4 4 2" xfId="42372"/>
    <cellStyle name="Title 25 4 4 3" xfId="42373"/>
    <cellStyle name="Title 25 4 5" xfId="42374"/>
    <cellStyle name="Title 25 4 6" xfId="42375"/>
    <cellStyle name="Title 25 5" xfId="42376"/>
    <cellStyle name="Title 25 5 2" xfId="42377"/>
    <cellStyle name="Title 25 5 2 2" xfId="42378"/>
    <cellStyle name="Title 25 5 2 2 2" xfId="42379"/>
    <cellStyle name="Title 25 5 2 2 3" xfId="42380"/>
    <cellStyle name="Title 25 5 2 3" xfId="42381"/>
    <cellStyle name="Title 25 5 2 4" xfId="42382"/>
    <cellStyle name="Title 25 5 3" xfId="42383"/>
    <cellStyle name="Title 25 5 3 2" xfId="42384"/>
    <cellStyle name="Title 25 5 3 2 2" xfId="42385"/>
    <cellStyle name="Title 25 5 3 2 3" xfId="42386"/>
    <cellStyle name="Title 25 5 3 3" xfId="42387"/>
    <cellStyle name="Title 25 5 3 4" xfId="42388"/>
    <cellStyle name="Title 25 5 4" xfId="42389"/>
    <cellStyle name="Title 25 5 4 2" xfId="42390"/>
    <cellStyle name="Title 25 5 4 2 2" xfId="42391"/>
    <cellStyle name="Title 25 5 4 2 3" xfId="42392"/>
    <cellStyle name="Title 25 5 4 3" xfId="42393"/>
    <cellStyle name="Title 25 5 4 4" xfId="42394"/>
    <cellStyle name="Title 25 5 5" xfId="42395"/>
    <cellStyle name="Title 25 5 5 2" xfId="42396"/>
    <cellStyle name="Title 25 5 5 3" xfId="42397"/>
    <cellStyle name="Title 25 5 6" xfId="42398"/>
    <cellStyle name="Title 25 5 7" xfId="42399"/>
    <cellStyle name="Title 25 6" xfId="42400"/>
    <cellStyle name="Title 25 6 2" xfId="42401"/>
    <cellStyle name="Title 25 6 2 2" xfId="42402"/>
    <cellStyle name="Title 25 6 2 2 2" xfId="42403"/>
    <cellStyle name="Title 25 6 2 2 3" xfId="42404"/>
    <cellStyle name="Title 25 6 2 3" xfId="42405"/>
    <cellStyle name="Title 25 6 2 4" xfId="42406"/>
    <cellStyle name="Title 25 6 3" xfId="42407"/>
    <cellStyle name="Title 25 6 3 2" xfId="42408"/>
    <cellStyle name="Title 25 6 3 2 2" xfId="42409"/>
    <cellStyle name="Title 25 6 3 2 3" xfId="42410"/>
    <cellStyle name="Title 25 6 3 3" xfId="42411"/>
    <cellStyle name="Title 25 6 3 4" xfId="42412"/>
    <cellStyle name="Title 25 6 4" xfId="42413"/>
    <cellStyle name="Title 25 6 4 2" xfId="42414"/>
    <cellStyle name="Title 25 6 4 3" xfId="42415"/>
    <cellStyle name="Title 25 6 5" xfId="42416"/>
    <cellStyle name="Title 25 6 6" xfId="42417"/>
    <cellStyle name="Title 25 7" xfId="42418"/>
    <cellStyle name="Title 25 7 2" xfId="42419"/>
    <cellStyle name="Title 25 7 2 2" xfId="42420"/>
    <cellStyle name="Title 25 7 2 3" xfId="42421"/>
    <cellStyle name="Title 25 7 3" xfId="42422"/>
    <cellStyle name="Title 25 7 4" xfId="42423"/>
    <cellStyle name="Title 25 8" xfId="42424"/>
    <cellStyle name="Title 25 8 2" xfId="42425"/>
    <cellStyle name="Title 25 8 2 2" xfId="42426"/>
    <cellStyle name="Title 25 8 2 3" xfId="42427"/>
    <cellStyle name="Title 25 8 3" xfId="42428"/>
    <cellStyle name="Title 25 8 4" xfId="42429"/>
    <cellStyle name="Title 25 9" xfId="42430"/>
    <cellStyle name="Title 25 9 2" xfId="42431"/>
    <cellStyle name="Title 25 9 2 2" xfId="42432"/>
    <cellStyle name="Title 25 9 2 3" xfId="42433"/>
    <cellStyle name="Title 25 9 3" xfId="42434"/>
    <cellStyle name="Title 25 9 4" xfId="42435"/>
    <cellStyle name="Title 26" xfId="42436"/>
    <cellStyle name="Title 26 10" xfId="42437"/>
    <cellStyle name="Title 26 10 2" xfId="42438"/>
    <cellStyle name="Title 26 10 3" xfId="42439"/>
    <cellStyle name="Title 26 11" xfId="42440"/>
    <cellStyle name="Title 26 11 2" xfId="42441"/>
    <cellStyle name="Title 26 11 3" xfId="42442"/>
    <cellStyle name="Title 26 12" xfId="42443"/>
    <cellStyle name="Title 26 12 2" xfId="42444"/>
    <cellStyle name="Title 26 12 3" xfId="42445"/>
    <cellStyle name="Title 26 13" xfId="42446"/>
    <cellStyle name="Title 26 2" xfId="42447"/>
    <cellStyle name="Title 26 2 2" xfId="42448"/>
    <cellStyle name="Title 26 2 2 2" xfId="42449"/>
    <cellStyle name="Title 26 2 2 2 2" xfId="42450"/>
    <cellStyle name="Title 26 2 2 2 3" xfId="42451"/>
    <cellStyle name="Title 26 2 2 3" xfId="42452"/>
    <cellStyle name="Title 26 2 2 4" xfId="42453"/>
    <cellStyle name="Title 26 2 3" xfId="42454"/>
    <cellStyle name="Title 26 2 3 2" xfId="42455"/>
    <cellStyle name="Title 26 2 3 2 2" xfId="42456"/>
    <cellStyle name="Title 26 2 3 2 3" xfId="42457"/>
    <cellStyle name="Title 26 2 3 3" xfId="42458"/>
    <cellStyle name="Title 26 2 3 4" xfId="42459"/>
    <cellStyle name="Title 26 2 4" xfId="42460"/>
    <cellStyle name="Title 26 2 4 2" xfId="42461"/>
    <cellStyle name="Title 26 2 4 3" xfId="42462"/>
    <cellStyle name="Title 26 2 5" xfId="42463"/>
    <cellStyle name="Title 26 2 5 2" xfId="42464"/>
    <cellStyle name="Title 26 2 5 3" xfId="42465"/>
    <cellStyle name="Title 26 2 6" xfId="42466"/>
    <cellStyle name="Title 26 2 7" xfId="42467"/>
    <cellStyle name="Title 26 3" xfId="42468"/>
    <cellStyle name="Title 26 3 2" xfId="42469"/>
    <cellStyle name="Title 26 3 2 2" xfId="42470"/>
    <cellStyle name="Title 26 3 2 2 2" xfId="42471"/>
    <cellStyle name="Title 26 3 2 2 3" xfId="42472"/>
    <cellStyle name="Title 26 3 2 3" xfId="42473"/>
    <cellStyle name="Title 26 3 2 4" xfId="42474"/>
    <cellStyle name="Title 26 3 3" xfId="42475"/>
    <cellStyle name="Title 26 3 3 2" xfId="42476"/>
    <cellStyle name="Title 26 3 3 2 2" xfId="42477"/>
    <cellStyle name="Title 26 3 3 2 3" xfId="42478"/>
    <cellStyle name="Title 26 3 3 3" xfId="42479"/>
    <cellStyle name="Title 26 3 3 4" xfId="42480"/>
    <cellStyle name="Title 26 3 4" xfId="42481"/>
    <cellStyle name="Title 26 3 4 2" xfId="42482"/>
    <cellStyle name="Title 26 3 4 3" xfId="42483"/>
    <cellStyle name="Title 26 3 5" xfId="42484"/>
    <cellStyle name="Title 26 3 6" xfId="42485"/>
    <cellStyle name="Title 26 4" xfId="42486"/>
    <cellStyle name="Title 26 4 2" xfId="42487"/>
    <cellStyle name="Title 26 4 2 2" xfId="42488"/>
    <cellStyle name="Title 26 4 2 2 2" xfId="42489"/>
    <cellStyle name="Title 26 4 2 2 3" xfId="42490"/>
    <cellStyle name="Title 26 4 2 3" xfId="42491"/>
    <cellStyle name="Title 26 4 2 4" xfId="42492"/>
    <cellStyle name="Title 26 4 3" xfId="42493"/>
    <cellStyle name="Title 26 4 3 2" xfId="42494"/>
    <cellStyle name="Title 26 4 3 2 2" xfId="42495"/>
    <cellStyle name="Title 26 4 3 2 3" xfId="42496"/>
    <cellStyle name="Title 26 4 3 3" xfId="42497"/>
    <cellStyle name="Title 26 4 3 4" xfId="42498"/>
    <cellStyle name="Title 26 4 4" xfId="42499"/>
    <cellStyle name="Title 26 4 4 2" xfId="42500"/>
    <cellStyle name="Title 26 4 4 3" xfId="42501"/>
    <cellStyle name="Title 26 4 5" xfId="42502"/>
    <cellStyle name="Title 26 4 6" xfId="42503"/>
    <cellStyle name="Title 26 5" xfId="42504"/>
    <cellStyle name="Title 26 5 2" xfId="42505"/>
    <cellStyle name="Title 26 5 2 2" xfId="42506"/>
    <cellStyle name="Title 26 5 2 2 2" xfId="42507"/>
    <cellStyle name="Title 26 5 2 2 3" xfId="42508"/>
    <cellStyle name="Title 26 5 2 3" xfId="42509"/>
    <cellStyle name="Title 26 5 2 4" xfId="42510"/>
    <cellStyle name="Title 26 5 3" xfId="42511"/>
    <cellStyle name="Title 26 5 3 2" xfId="42512"/>
    <cellStyle name="Title 26 5 3 2 2" xfId="42513"/>
    <cellStyle name="Title 26 5 3 2 3" xfId="42514"/>
    <cellStyle name="Title 26 5 3 3" xfId="42515"/>
    <cellStyle name="Title 26 5 3 4" xfId="42516"/>
    <cellStyle name="Title 26 5 4" xfId="42517"/>
    <cellStyle name="Title 26 5 4 2" xfId="42518"/>
    <cellStyle name="Title 26 5 4 2 2" xfId="42519"/>
    <cellStyle name="Title 26 5 4 2 3" xfId="42520"/>
    <cellStyle name="Title 26 5 4 3" xfId="42521"/>
    <cellStyle name="Title 26 5 4 4" xfId="42522"/>
    <cellStyle name="Title 26 5 5" xfId="42523"/>
    <cellStyle name="Title 26 5 5 2" xfId="42524"/>
    <cellStyle name="Title 26 5 5 3" xfId="42525"/>
    <cellStyle name="Title 26 5 6" xfId="42526"/>
    <cellStyle name="Title 26 5 7" xfId="42527"/>
    <cellStyle name="Title 26 6" xfId="42528"/>
    <cellStyle name="Title 26 6 2" xfId="42529"/>
    <cellStyle name="Title 26 6 2 2" xfId="42530"/>
    <cellStyle name="Title 26 6 2 2 2" xfId="42531"/>
    <cellStyle name="Title 26 6 2 2 3" xfId="42532"/>
    <cellStyle name="Title 26 6 2 3" xfId="42533"/>
    <cellStyle name="Title 26 6 2 4" xfId="42534"/>
    <cellStyle name="Title 26 6 3" xfId="42535"/>
    <cellStyle name="Title 26 6 3 2" xfId="42536"/>
    <cellStyle name="Title 26 6 3 2 2" xfId="42537"/>
    <cellStyle name="Title 26 6 3 2 3" xfId="42538"/>
    <cellStyle name="Title 26 6 3 3" xfId="42539"/>
    <cellStyle name="Title 26 6 3 4" xfId="42540"/>
    <cellStyle name="Title 26 6 4" xfId="42541"/>
    <cellStyle name="Title 26 6 4 2" xfId="42542"/>
    <cellStyle name="Title 26 6 4 3" xfId="42543"/>
    <cellStyle name="Title 26 6 5" xfId="42544"/>
    <cellStyle name="Title 26 6 6" xfId="42545"/>
    <cellStyle name="Title 26 7" xfId="42546"/>
    <cellStyle name="Title 26 7 2" xfId="42547"/>
    <cellStyle name="Title 26 7 2 2" xfId="42548"/>
    <cellStyle name="Title 26 7 2 3" xfId="42549"/>
    <cellStyle name="Title 26 7 3" xfId="42550"/>
    <cellStyle name="Title 26 7 4" xfId="42551"/>
    <cellStyle name="Title 26 8" xfId="42552"/>
    <cellStyle name="Title 26 8 2" xfId="42553"/>
    <cellStyle name="Title 26 8 2 2" xfId="42554"/>
    <cellStyle name="Title 26 8 2 3" xfId="42555"/>
    <cellStyle name="Title 26 8 3" xfId="42556"/>
    <cellStyle name="Title 26 8 4" xfId="42557"/>
    <cellStyle name="Title 26 9" xfId="42558"/>
    <cellStyle name="Title 26 9 2" xfId="42559"/>
    <cellStyle name="Title 26 9 2 2" xfId="42560"/>
    <cellStyle name="Title 26 9 2 3" xfId="42561"/>
    <cellStyle name="Title 26 9 3" xfId="42562"/>
    <cellStyle name="Title 26 9 4" xfId="42563"/>
    <cellStyle name="Title 27" xfId="42564"/>
    <cellStyle name="Title 27 10" xfId="42565"/>
    <cellStyle name="Title 27 10 2" xfId="42566"/>
    <cellStyle name="Title 27 10 3" xfId="42567"/>
    <cellStyle name="Title 27 11" xfId="42568"/>
    <cellStyle name="Title 27 11 2" xfId="42569"/>
    <cellStyle name="Title 27 11 3" xfId="42570"/>
    <cellStyle name="Title 27 12" xfId="42571"/>
    <cellStyle name="Title 27 12 2" xfId="42572"/>
    <cellStyle name="Title 27 12 3" xfId="42573"/>
    <cellStyle name="Title 27 13" xfId="42574"/>
    <cellStyle name="Title 27 2" xfId="42575"/>
    <cellStyle name="Title 27 2 2" xfId="42576"/>
    <cellStyle name="Title 27 2 2 2" xfId="42577"/>
    <cellStyle name="Title 27 2 2 2 2" xfId="42578"/>
    <cellStyle name="Title 27 2 2 2 3" xfId="42579"/>
    <cellStyle name="Title 27 2 2 3" xfId="42580"/>
    <cellStyle name="Title 27 2 2 4" xfId="42581"/>
    <cellStyle name="Title 27 2 3" xfId="42582"/>
    <cellStyle name="Title 27 2 3 2" xfId="42583"/>
    <cellStyle name="Title 27 2 3 2 2" xfId="42584"/>
    <cellStyle name="Title 27 2 3 2 3" xfId="42585"/>
    <cellStyle name="Title 27 2 3 3" xfId="42586"/>
    <cellStyle name="Title 27 2 3 4" xfId="42587"/>
    <cellStyle name="Title 27 2 4" xfId="42588"/>
    <cellStyle name="Title 27 2 4 2" xfId="42589"/>
    <cellStyle name="Title 27 2 4 3" xfId="42590"/>
    <cellStyle name="Title 27 2 5" xfId="42591"/>
    <cellStyle name="Title 27 2 5 2" xfId="42592"/>
    <cellStyle name="Title 27 2 5 3" xfId="42593"/>
    <cellStyle name="Title 27 2 6" xfId="42594"/>
    <cellStyle name="Title 27 2 7" xfId="42595"/>
    <cellStyle name="Title 27 3" xfId="42596"/>
    <cellStyle name="Title 27 3 2" xfId="42597"/>
    <cellStyle name="Title 27 3 2 2" xfId="42598"/>
    <cellStyle name="Title 27 3 2 2 2" xfId="42599"/>
    <cellStyle name="Title 27 3 2 2 3" xfId="42600"/>
    <cellStyle name="Title 27 3 2 3" xfId="42601"/>
    <cellStyle name="Title 27 3 2 4" xfId="42602"/>
    <cellStyle name="Title 27 3 3" xfId="42603"/>
    <cellStyle name="Title 27 3 3 2" xfId="42604"/>
    <cellStyle name="Title 27 3 3 2 2" xfId="42605"/>
    <cellStyle name="Title 27 3 3 2 3" xfId="42606"/>
    <cellStyle name="Title 27 3 3 3" xfId="42607"/>
    <cellStyle name="Title 27 3 3 4" xfId="42608"/>
    <cellStyle name="Title 27 3 4" xfId="42609"/>
    <cellStyle name="Title 27 3 4 2" xfId="42610"/>
    <cellStyle name="Title 27 3 4 3" xfId="42611"/>
    <cellStyle name="Title 27 3 5" xfId="42612"/>
    <cellStyle name="Title 27 3 6" xfId="42613"/>
    <cellStyle name="Title 27 4" xfId="42614"/>
    <cellStyle name="Title 27 4 2" xfId="42615"/>
    <cellStyle name="Title 27 4 2 2" xfId="42616"/>
    <cellStyle name="Title 27 4 2 2 2" xfId="42617"/>
    <cellStyle name="Title 27 4 2 2 3" xfId="42618"/>
    <cellStyle name="Title 27 4 2 3" xfId="42619"/>
    <cellStyle name="Title 27 4 2 4" xfId="42620"/>
    <cellStyle name="Title 27 4 3" xfId="42621"/>
    <cellStyle name="Title 27 4 3 2" xfId="42622"/>
    <cellStyle name="Title 27 4 3 2 2" xfId="42623"/>
    <cellStyle name="Title 27 4 3 2 3" xfId="42624"/>
    <cellStyle name="Title 27 4 3 3" xfId="42625"/>
    <cellStyle name="Title 27 4 3 4" xfId="42626"/>
    <cellStyle name="Title 27 4 4" xfId="42627"/>
    <cellStyle name="Title 27 4 4 2" xfId="42628"/>
    <cellStyle name="Title 27 4 4 3" xfId="42629"/>
    <cellStyle name="Title 27 4 5" xfId="42630"/>
    <cellStyle name="Title 27 4 6" xfId="42631"/>
    <cellStyle name="Title 27 5" xfId="42632"/>
    <cellStyle name="Title 27 5 2" xfId="42633"/>
    <cellStyle name="Title 27 5 2 2" xfId="42634"/>
    <cellStyle name="Title 27 5 2 2 2" xfId="42635"/>
    <cellStyle name="Title 27 5 2 2 3" xfId="42636"/>
    <cellStyle name="Title 27 5 2 3" xfId="42637"/>
    <cellStyle name="Title 27 5 2 4" xfId="42638"/>
    <cellStyle name="Title 27 5 3" xfId="42639"/>
    <cellStyle name="Title 27 5 3 2" xfId="42640"/>
    <cellStyle name="Title 27 5 3 2 2" xfId="42641"/>
    <cellStyle name="Title 27 5 3 2 3" xfId="42642"/>
    <cellStyle name="Title 27 5 3 3" xfId="42643"/>
    <cellStyle name="Title 27 5 3 4" xfId="42644"/>
    <cellStyle name="Title 27 5 4" xfId="42645"/>
    <cellStyle name="Title 27 5 4 2" xfId="42646"/>
    <cellStyle name="Title 27 5 4 2 2" xfId="42647"/>
    <cellStyle name="Title 27 5 4 2 3" xfId="42648"/>
    <cellStyle name="Title 27 5 4 3" xfId="42649"/>
    <cellStyle name="Title 27 5 4 4" xfId="42650"/>
    <cellStyle name="Title 27 5 5" xfId="42651"/>
    <cellStyle name="Title 27 5 5 2" xfId="42652"/>
    <cellStyle name="Title 27 5 5 3" xfId="42653"/>
    <cellStyle name="Title 27 5 6" xfId="42654"/>
    <cellStyle name="Title 27 5 7" xfId="42655"/>
    <cellStyle name="Title 27 6" xfId="42656"/>
    <cellStyle name="Title 27 6 2" xfId="42657"/>
    <cellStyle name="Title 27 6 2 2" xfId="42658"/>
    <cellStyle name="Title 27 6 2 2 2" xfId="42659"/>
    <cellStyle name="Title 27 6 2 2 3" xfId="42660"/>
    <cellStyle name="Title 27 6 2 3" xfId="42661"/>
    <cellStyle name="Title 27 6 2 4" xfId="42662"/>
    <cellStyle name="Title 27 6 3" xfId="42663"/>
    <cellStyle name="Title 27 6 3 2" xfId="42664"/>
    <cellStyle name="Title 27 6 3 2 2" xfId="42665"/>
    <cellStyle name="Title 27 6 3 2 3" xfId="42666"/>
    <cellStyle name="Title 27 6 3 3" xfId="42667"/>
    <cellStyle name="Title 27 6 3 4" xfId="42668"/>
    <cellStyle name="Title 27 6 4" xfId="42669"/>
    <cellStyle name="Title 27 6 4 2" xfId="42670"/>
    <cellStyle name="Title 27 6 4 3" xfId="42671"/>
    <cellStyle name="Title 27 6 5" xfId="42672"/>
    <cellStyle name="Title 27 6 6" xfId="42673"/>
    <cellStyle name="Title 27 7" xfId="42674"/>
    <cellStyle name="Title 27 7 2" xfId="42675"/>
    <cellStyle name="Title 27 7 2 2" xfId="42676"/>
    <cellStyle name="Title 27 7 2 3" xfId="42677"/>
    <cellStyle name="Title 27 7 3" xfId="42678"/>
    <cellStyle name="Title 27 7 4" xfId="42679"/>
    <cellStyle name="Title 27 8" xfId="42680"/>
    <cellStyle name="Title 27 8 2" xfId="42681"/>
    <cellStyle name="Title 27 8 2 2" xfId="42682"/>
    <cellStyle name="Title 27 8 2 3" xfId="42683"/>
    <cellStyle name="Title 27 8 3" xfId="42684"/>
    <cellStyle name="Title 27 8 4" xfId="42685"/>
    <cellStyle name="Title 27 9" xfId="42686"/>
    <cellStyle name="Title 27 9 2" xfId="42687"/>
    <cellStyle name="Title 27 9 2 2" xfId="42688"/>
    <cellStyle name="Title 27 9 2 3" xfId="42689"/>
    <cellStyle name="Title 27 9 3" xfId="42690"/>
    <cellStyle name="Title 27 9 4" xfId="42691"/>
    <cellStyle name="Title 28" xfId="42692"/>
    <cellStyle name="Title 28 10" xfId="42693"/>
    <cellStyle name="Title 28 10 2" xfId="42694"/>
    <cellStyle name="Title 28 10 3" xfId="42695"/>
    <cellStyle name="Title 28 11" xfId="42696"/>
    <cellStyle name="Title 28 11 2" xfId="42697"/>
    <cellStyle name="Title 28 11 3" xfId="42698"/>
    <cellStyle name="Title 28 12" xfId="42699"/>
    <cellStyle name="Title 28 12 2" xfId="42700"/>
    <cellStyle name="Title 28 12 3" xfId="42701"/>
    <cellStyle name="Title 28 13" xfId="42702"/>
    <cellStyle name="Title 28 2" xfId="42703"/>
    <cellStyle name="Title 28 2 2" xfId="42704"/>
    <cellStyle name="Title 28 2 2 2" xfId="42705"/>
    <cellStyle name="Title 28 2 2 2 2" xfId="42706"/>
    <cellStyle name="Title 28 2 2 2 3" xfId="42707"/>
    <cellStyle name="Title 28 2 2 3" xfId="42708"/>
    <cellStyle name="Title 28 2 2 4" xfId="42709"/>
    <cellStyle name="Title 28 2 3" xfId="42710"/>
    <cellStyle name="Title 28 2 3 2" xfId="42711"/>
    <cellStyle name="Title 28 2 3 2 2" xfId="42712"/>
    <cellStyle name="Title 28 2 3 2 3" xfId="42713"/>
    <cellStyle name="Title 28 2 3 3" xfId="42714"/>
    <cellStyle name="Title 28 2 3 4" xfId="42715"/>
    <cellStyle name="Title 28 2 4" xfId="42716"/>
    <cellStyle name="Title 28 2 4 2" xfId="42717"/>
    <cellStyle name="Title 28 2 4 3" xfId="42718"/>
    <cellStyle name="Title 28 2 5" xfId="42719"/>
    <cellStyle name="Title 28 2 5 2" xfId="42720"/>
    <cellStyle name="Title 28 2 5 3" xfId="42721"/>
    <cellStyle name="Title 28 2 6" xfId="42722"/>
    <cellStyle name="Title 28 2 7" xfId="42723"/>
    <cellStyle name="Title 28 3" xfId="42724"/>
    <cellStyle name="Title 28 3 2" xfId="42725"/>
    <cellStyle name="Title 28 3 2 2" xfId="42726"/>
    <cellStyle name="Title 28 3 2 2 2" xfId="42727"/>
    <cellStyle name="Title 28 3 2 2 3" xfId="42728"/>
    <cellStyle name="Title 28 3 2 3" xfId="42729"/>
    <cellStyle name="Title 28 3 2 4" xfId="42730"/>
    <cellStyle name="Title 28 3 3" xfId="42731"/>
    <cellStyle name="Title 28 3 3 2" xfId="42732"/>
    <cellStyle name="Title 28 3 3 2 2" xfId="42733"/>
    <cellStyle name="Title 28 3 3 2 3" xfId="42734"/>
    <cellStyle name="Title 28 3 3 3" xfId="42735"/>
    <cellStyle name="Title 28 3 3 4" xfId="42736"/>
    <cellStyle name="Title 28 3 4" xfId="42737"/>
    <cellStyle name="Title 28 3 4 2" xfId="42738"/>
    <cellStyle name="Title 28 3 4 3" xfId="42739"/>
    <cellStyle name="Title 28 3 5" xfId="42740"/>
    <cellStyle name="Title 28 3 6" xfId="42741"/>
    <cellStyle name="Title 28 4" xfId="42742"/>
    <cellStyle name="Title 28 4 2" xfId="42743"/>
    <cellStyle name="Title 28 4 2 2" xfId="42744"/>
    <cellStyle name="Title 28 4 2 2 2" xfId="42745"/>
    <cellStyle name="Title 28 4 2 2 3" xfId="42746"/>
    <cellStyle name="Title 28 4 2 3" xfId="42747"/>
    <cellStyle name="Title 28 4 2 4" xfId="42748"/>
    <cellStyle name="Title 28 4 3" xfId="42749"/>
    <cellStyle name="Title 28 4 3 2" xfId="42750"/>
    <cellStyle name="Title 28 4 3 2 2" xfId="42751"/>
    <cellStyle name="Title 28 4 3 2 3" xfId="42752"/>
    <cellStyle name="Title 28 4 3 3" xfId="42753"/>
    <cellStyle name="Title 28 4 3 4" xfId="42754"/>
    <cellStyle name="Title 28 4 4" xfId="42755"/>
    <cellStyle name="Title 28 4 4 2" xfId="42756"/>
    <cellStyle name="Title 28 4 4 3" xfId="42757"/>
    <cellStyle name="Title 28 4 5" xfId="42758"/>
    <cellStyle name="Title 28 4 6" xfId="42759"/>
    <cellStyle name="Title 28 5" xfId="42760"/>
    <cellStyle name="Title 28 5 2" xfId="42761"/>
    <cellStyle name="Title 28 5 2 2" xfId="42762"/>
    <cellStyle name="Title 28 5 2 2 2" xfId="42763"/>
    <cellStyle name="Title 28 5 2 2 3" xfId="42764"/>
    <cellStyle name="Title 28 5 2 3" xfId="42765"/>
    <cellStyle name="Title 28 5 2 4" xfId="42766"/>
    <cellStyle name="Title 28 5 3" xfId="42767"/>
    <cellStyle name="Title 28 5 3 2" xfId="42768"/>
    <cellStyle name="Title 28 5 3 2 2" xfId="42769"/>
    <cellStyle name="Title 28 5 3 2 3" xfId="42770"/>
    <cellStyle name="Title 28 5 3 3" xfId="42771"/>
    <cellStyle name="Title 28 5 3 4" xfId="42772"/>
    <cellStyle name="Title 28 5 4" xfId="42773"/>
    <cellStyle name="Title 28 5 4 2" xfId="42774"/>
    <cellStyle name="Title 28 5 4 2 2" xfId="42775"/>
    <cellStyle name="Title 28 5 4 2 3" xfId="42776"/>
    <cellStyle name="Title 28 5 4 3" xfId="42777"/>
    <cellStyle name="Title 28 5 4 4" xfId="42778"/>
    <cellStyle name="Title 28 5 5" xfId="42779"/>
    <cellStyle name="Title 28 5 5 2" xfId="42780"/>
    <cellStyle name="Title 28 5 5 3" xfId="42781"/>
    <cellStyle name="Title 28 5 6" xfId="42782"/>
    <cellStyle name="Title 28 5 7" xfId="42783"/>
    <cellStyle name="Title 28 6" xfId="42784"/>
    <cellStyle name="Title 28 6 2" xfId="42785"/>
    <cellStyle name="Title 28 6 2 2" xfId="42786"/>
    <cellStyle name="Title 28 6 2 2 2" xfId="42787"/>
    <cellStyle name="Title 28 6 2 2 3" xfId="42788"/>
    <cellStyle name="Title 28 6 2 3" xfId="42789"/>
    <cellStyle name="Title 28 6 2 4" xfId="42790"/>
    <cellStyle name="Title 28 6 3" xfId="42791"/>
    <cellStyle name="Title 28 6 3 2" xfId="42792"/>
    <cellStyle name="Title 28 6 3 2 2" xfId="42793"/>
    <cellStyle name="Title 28 6 3 2 3" xfId="42794"/>
    <cellStyle name="Title 28 6 3 3" xfId="42795"/>
    <cellStyle name="Title 28 6 3 4" xfId="42796"/>
    <cellStyle name="Title 28 6 4" xfId="42797"/>
    <cellStyle name="Title 28 6 4 2" xfId="42798"/>
    <cellStyle name="Title 28 6 4 3" xfId="42799"/>
    <cellStyle name="Title 28 6 5" xfId="42800"/>
    <cellStyle name="Title 28 6 6" xfId="42801"/>
    <cellStyle name="Title 28 7" xfId="42802"/>
    <cellStyle name="Title 28 7 2" xfId="42803"/>
    <cellStyle name="Title 28 7 2 2" xfId="42804"/>
    <cellStyle name="Title 28 7 2 3" xfId="42805"/>
    <cellStyle name="Title 28 7 3" xfId="42806"/>
    <cellStyle name="Title 28 7 4" xfId="42807"/>
    <cellStyle name="Title 28 8" xfId="42808"/>
    <cellStyle name="Title 28 8 2" xfId="42809"/>
    <cellStyle name="Title 28 8 2 2" xfId="42810"/>
    <cellStyle name="Title 28 8 2 3" xfId="42811"/>
    <cellStyle name="Title 28 8 3" xfId="42812"/>
    <cellStyle name="Title 28 8 4" xfId="42813"/>
    <cellStyle name="Title 28 9" xfId="42814"/>
    <cellStyle name="Title 28 9 2" xfId="42815"/>
    <cellStyle name="Title 28 9 2 2" xfId="42816"/>
    <cellStyle name="Title 28 9 2 3" xfId="42817"/>
    <cellStyle name="Title 28 9 3" xfId="42818"/>
    <cellStyle name="Title 28 9 4" xfId="42819"/>
    <cellStyle name="Title 29" xfId="42820"/>
    <cellStyle name="Title 29 10" xfId="42821"/>
    <cellStyle name="Title 29 10 2" xfId="42822"/>
    <cellStyle name="Title 29 10 3" xfId="42823"/>
    <cellStyle name="Title 29 11" xfId="42824"/>
    <cellStyle name="Title 29 11 2" xfId="42825"/>
    <cellStyle name="Title 29 11 3" xfId="42826"/>
    <cellStyle name="Title 29 12" xfId="42827"/>
    <cellStyle name="Title 29 12 2" xfId="42828"/>
    <cellStyle name="Title 29 12 3" xfId="42829"/>
    <cellStyle name="Title 29 13" xfId="42830"/>
    <cellStyle name="Title 29 2" xfId="42831"/>
    <cellStyle name="Title 29 2 2" xfId="42832"/>
    <cellStyle name="Title 29 2 2 2" xfId="42833"/>
    <cellStyle name="Title 29 2 2 2 2" xfId="42834"/>
    <cellStyle name="Title 29 2 2 2 3" xfId="42835"/>
    <cellStyle name="Title 29 2 2 3" xfId="42836"/>
    <cellStyle name="Title 29 2 2 4" xfId="42837"/>
    <cellStyle name="Title 29 2 3" xfId="42838"/>
    <cellStyle name="Title 29 2 3 2" xfId="42839"/>
    <cellStyle name="Title 29 2 3 2 2" xfId="42840"/>
    <cellStyle name="Title 29 2 3 2 3" xfId="42841"/>
    <cellStyle name="Title 29 2 3 3" xfId="42842"/>
    <cellStyle name="Title 29 2 3 4" xfId="42843"/>
    <cellStyle name="Title 29 2 4" xfId="42844"/>
    <cellStyle name="Title 29 2 4 2" xfId="42845"/>
    <cellStyle name="Title 29 2 4 3" xfId="42846"/>
    <cellStyle name="Title 29 2 5" xfId="42847"/>
    <cellStyle name="Title 29 2 5 2" xfId="42848"/>
    <cellStyle name="Title 29 2 5 3" xfId="42849"/>
    <cellStyle name="Title 29 2 6" xfId="42850"/>
    <cellStyle name="Title 29 2 7" xfId="42851"/>
    <cellStyle name="Title 29 3" xfId="42852"/>
    <cellStyle name="Title 29 3 2" xfId="42853"/>
    <cellStyle name="Title 29 3 2 2" xfId="42854"/>
    <cellStyle name="Title 29 3 2 2 2" xfId="42855"/>
    <cellStyle name="Title 29 3 2 2 3" xfId="42856"/>
    <cellStyle name="Title 29 3 2 3" xfId="42857"/>
    <cellStyle name="Title 29 3 2 4" xfId="42858"/>
    <cellStyle name="Title 29 3 3" xfId="42859"/>
    <cellStyle name="Title 29 3 3 2" xfId="42860"/>
    <cellStyle name="Title 29 3 3 2 2" xfId="42861"/>
    <cellStyle name="Title 29 3 3 2 3" xfId="42862"/>
    <cellStyle name="Title 29 3 3 3" xfId="42863"/>
    <cellStyle name="Title 29 3 3 4" xfId="42864"/>
    <cellStyle name="Title 29 3 4" xfId="42865"/>
    <cellStyle name="Title 29 3 4 2" xfId="42866"/>
    <cellStyle name="Title 29 3 4 3" xfId="42867"/>
    <cellStyle name="Title 29 3 5" xfId="42868"/>
    <cellStyle name="Title 29 3 6" xfId="42869"/>
    <cellStyle name="Title 29 4" xfId="42870"/>
    <cellStyle name="Title 29 4 2" xfId="42871"/>
    <cellStyle name="Title 29 4 2 2" xfId="42872"/>
    <cellStyle name="Title 29 4 2 2 2" xfId="42873"/>
    <cellStyle name="Title 29 4 2 2 3" xfId="42874"/>
    <cellStyle name="Title 29 4 2 3" xfId="42875"/>
    <cellStyle name="Title 29 4 2 4" xfId="42876"/>
    <cellStyle name="Title 29 4 3" xfId="42877"/>
    <cellStyle name="Title 29 4 3 2" xfId="42878"/>
    <cellStyle name="Title 29 4 3 2 2" xfId="42879"/>
    <cellStyle name="Title 29 4 3 2 3" xfId="42880"/>
    <cellStyle name="Title 29 4 3 3" xfId="42881"/>
    <cellStyle name="Title 29 4 3 4" xfId="42882"/>
    <cellStyle name="Title 29 4 4" xfId="42883"/>
    <cellStyle name="Title 29 4 4 2" xfId="42884"/>
    <cellStyle name="Title 29 4 4 3" xfId="42885"/>
    <cellStyle name="Title 29 4 5" xfId="42886"/>
    <cellStyle name="Title 29 4 6" xfId="42887"/>
    <cellStyle name="Title 29 5" xfId="42888"/>
    <cellStyle name="Title 29 5 2" xfId="42889"/>
    <cellStyle name="Title 29 5 2 2" xfId="42890"/>
    <cellStyle name="Title 29 5 2 2 2" xfId="42891"/>
    <cellStyle name="Title 29 5 2 2 3" xfId="42892"/>
    <cellStyle name="Title 29 5 2 3" xfId="42893"/>
    <cellStyle name="Title 29 5 2 4" xfId="42894"/>
    <cellStyle name="Title 29 5 3" xfId="42895"/>
    <cellStyle name="Title 29 5 3 2" xfId="42896"/>
    <cellStyle name="Title 29 5 3 2 2" xfId="42897"/>
    <cellStyle name="Title 29 5 3 2 3" xfId="42898"/>
    <cellStyle name="Title 29 5 3 3" xfId="42899"/>
    <cellStyle name="Title 29 5 3 4" xfId="42900"/>
    <cellStyle name="Title 29 5 4" xfId="42901"/>
    <cellStyle name="Title 29 5 4 2" xfId="42902"/>
    <cellStyle name="Title 29 5 4 2 2" xfId="42903"/>
    <cellStyle name="Title 29 5 4 2 3" xfId="42904"/>
    <cellStyle name="Title 29 5 4 3" xfId="42905"/>
    <cellStyle name="Title 29 5 4 4" xfId="42906"/>
    <cellStyle name="Title 29 5 5" xfId="42907"/>
    <cellStyle name="Title 29 5 5 2" xfId="42908"/>
    <cellStyle name="Title 29 5 5 3" xfId="42909"/>
    <cellStyle name="Title 29 5 6" xfId="42910"/>
    <cellStyle name="Title 29 5 7" xfId="42911"/>
    <cellStyle name="Title 29 6" xfId="42912"/>
    <cellStyle name="Title 29 6 2" xfId="42913"/>
    <cellStyle name="Title 29 6 2 2" xfId="42914"/>
    <cellStyle name="Title 29 6 2 2 2" xfId="42915"/>
    <cellStyle name="Title 29 6 2 2 3" xfId="42916"/>
    <cellStyle name="Title 29 6 2 3" xfId="42917"/>
    <cellStyle name="Title 29 6 2 4" xfId="42918"/>
    <cellStyle name="Title 29 6 3" xfId="42919"/>
    <cellStyle name="Title 29 6 3 2" xfId="42920"/>
    <cellStyle name="Title 29 6 3 2 2" xfId="42921"/>
    <cellStyle name="Title 29 6 3 2 3" xfId="42922"/>
    <cellStyle name="Title 29 6 3 3" xfId="42923"/>
    <cellStyle name="Title 29 6 3 4" xfId="42924"/>
    <cellStyle name="Title 29 6 4" xfId="42925"/>
    <cellStyle name="Title 29 6 4 2" xfId="42926"/>
    <cellStyle name="Title 29 6 4 3" xfId="42927"/>
    <cellStyle name="Title 29 6 5" xfId="42928"/>
    <cellStyle name="Title 29 6 6" xfId="42929"/>
    <cellStyle name="Title 29 7" xfId="42930"/>
    <cellStyle name="Title 29 7 2" xfId="42931"/>
    <cellStyle name="Title 29 7 2 2" xfId="42932"/>
    <cellStyle name="Title 29 7 2 3" xfId="42933"/>
    <cellStyle name="Title 29 7 3" xfId="42934"/>
    <cellStyle name="Title 29 7 4" xfId="42935"/>
    <cellStyle name="Title 29 8" xfId="42936"/>
    <cellStyle name="Title 29 8 2" xfId="42937"/>
    <cellStyle name="Title 29 8 2 2" xfId="42938"/>
    <cellStyle name="Title 29 8 2 3" xfId="42939"/>
    <cellStyle name="Title 29 8 3" xfId="42940"/>
    <cellStyle name="Title 29 8 4" xfId="42941"/>
    <cellStyle name="Title 29 9" xfId="42942"/>
    <cellStyle name="Title 29 9 2" xfId="42943"/>
    <cellStyle name="Title 29 9 2 2" xfId="42944"/>
    <cellStyle name="Title 29 9 2 3" xfId="42945"/>
    <cellStyle name="Title 29 9 3" xfId="42946"/>
    <cellStyle name="Title 29 9 4" xfId="42947"/>
    <cellStyle name="Title 3" xfId="42948"/>
    <cellStyle name="Title 3 10" xfId="42949"/>
    <cellStyle name="Title 3 10 2" xfId="42950"/>
    <cellStyle name="Title 3 10 2 2" xfId="42951"/>
    <cellStyle name="Title 3 10 2 3" xfId="42952"/>
    <cellStyle name="Title 3 10 3" xfId="42953"/>
    <cellStyle name="Title 3 10 4" xfId="42954"/>
    <cellStyle name="Title 3 11" xfId="42955"/>
    <cellStyle name="Title 3 11 2" xfId="42956"/>
    <cellStyle name="Title 3 11 3" xfId="42957"/>
    <cellStyle name="Title 3 12" xfId="42958"/>
    <cellStyle name="Title 3 12 2" xfId="42959"/>
    <cellStyle name="Title 3 12 3" xfId="42960"/>
    <cellStyle name="Title 3 13" xfId="42961"/>
    <cellStyle name="Title 3 13 2" xfId="42962"/>
    <cellStyle name="Title 3 13 3" xfId="42963"/>
    <cellStyle name="Title 3 14" xfId="42964"/>
    <cellStyle name="Title 3 2" xfId="42965"/>
    <cellStyle name="Title 3 2 10" xfId="42966"/>
    <cellStyle name="Title 3 2 10 2" xfId="42967"/>
    <cellStyle name="Title 3 2 10 3" xfId="42968"/>
    <cellStyle name="Title 3 2 11" xfId="42969"/>
    <cellStyle name="Title 3 2 11 2" xfId="42970"/>
    <cellStyle name="Title 3 2 11 3" xfId="42971"/>
    <cellStyle name="Title 3 2 12" xfId="42972"/>
    <cellStyle name="Title 3 2 2" xfId="42973"/>
    <cellStyle name="Title 3 2 2 2" xfId="42974"/>
    <cellStyle name="Title 3 2 2 2 2" xfId="42975"/>
    <cellStyle name="Title 3 2 2 2 2 2" xfId="42976"/>
    <cellStyle name="Title 3 2 2 2 2 3" xfId="42977"/>
    <cellStyle name="Title 3 2 2 2 3" xfId="42978"/>
    <cellStyle name="Title 3 2 2 2 4" xfId="42979"/>
    <cellStyle name="Title 3 2 2 3" xfId="42980"/>
    <cellStyle name="Title 3 2 2 3 2" xfId="42981"/>
    <cellStyle name="Title 3 2 2 3 2 2" xfId="42982"/>
    <cellStyle name="Title 3 2 2 3 2 3" xfId="42983"/>
    <cellStyle name="Title 3 2 2 3 3" xfId="42984"/>
    <cellStyle name="Title 3 2 2 3 4" xfId="42985"/>
    <cellStyle name="Title 3 2 2 4" xfId="42986"/>
    <cellStyle name="Title 3 2 2 4 2" xfId="42987"/>
    <cellStyle name="Title 3 2 2 4 3" xfId="42988"/>
    <cellStyle name="Title 3 2 2 5" xfId="42989"/>
    <cellStyle name="Title 3 2 2 6" xfId="42990"/>
    <cellStyle name="Title 3 2 3" xfId="42991"/>
    <cellStyle name="Title 3 2 3 2" xfId="42992"/>
    <cellStyle name="Title 3 2 3 2 2" xfId="42993"/>
    <cellStyle name="Title 3 2 3 2 2 2" xfId="42994"/>
    <cellStyle name="Title 3 2 3 2 2 3" xfId="42995"/>
    <cellStyle name="Title 3 2 3 2 3" xfId="42996"/>
    <cellStyle name="Title 3 2 3 2 4" xfId="42997"/>
    <cellStyle name="Title 3 2 3 3" xfId="42998"/>
    <cellStyle name="Title 3 2 3 3 2" xfId="42999"/>
    <cellStyle name="Title 3 2 3 3 2 2" xfId="43000"/>
    <cellStyle name="Title 3 2 3 3 2 3" xfId="43001"/>
    <cellStyle name="Title 3 2 3 3 3" xfId="43002"/>
    <cellStyle name="Title 3 2 3 3 4" xfId="43003"/>
    <cellStyle name="Title 3 2 3 4" xfId="43004"/>
    <cellStyle name="Title 3 2 3 4 2" xfId="43005"/>
    <cellStyle name="Title 3 2 3 4 3" xfId="43006"/>
    <cellStyle name="Title 3 2 3 5" xfId="43007"/>
    <cellStyle name="Title 3 2 3 6" xfId="43008"/>
    <cellStyle name="Title 3 2 4" xfId="43009"/>
    <cellStyle name="Title 3 2 4 2" xfId="43010"/>
    <cellStyle name="Title 3 2 4 2 2" xfId="43011"/>
    <cellStyle name="Title 3 2 4 2 2 2" xfId="43012"/>
    <cellStyle name="Title 3 2 4 2 2 3" xfId="43013"/>
    <cellStyle name="Title 3 2 4 2 3" xfId="43014"/>
    <cellStyle name="Title 3 2 4 2 4" xfId="43015"/>
    <cellStyle name="Title 3 2 4 3" xfId="43016"/>
    <cellStyle name="Title 3 2 4 3 2" xfId="43017"/>
    <cellStyle name="Title 3 2 4 3 2 2" xfId="43018"/>
    <cellStyle name="Title 3 2 4 3 2 3" xfId="43019"/>
    <cellStyle name="Title 3 2 4 3 3" xfId="43020"/>
    <cellStyle name="Title 3 2 4 3 4" xfId="43021"/>
    <cellStyle name="Title 3 2 4 4" xfId="43022"/>
    <cellStyle name="Title 3 2 4 4 2" xfId="43023"/>
    <cellStyle name="Title 3 2 4 4 2 2" xfId="43024"/>
    <cellStyle name="Title 3 2 4 4 2 3" xfId="43025"/>
    <cellStyle name="Title 3 2 4 4 3" xfId="43026"/>
    <cellStyle name="Title 3 2 4 4 4" xfId="43027"/>
    <cellStyle name="Title 3 2 4 5" xfId="43028"/>
    <cellStyle name="Title 3 2 4 5 2" xfId="43029"/>
    <cellStyle name="Title 3 2 4 5 3" xfId="43030"/>
    <cellStyle name="Title 3 2 4 6" xfId="43031"/>
    <cellStyle name="Title 3 2 4 7" xfId="43032"/>
    <cellStyle name="Title 3 2 5" xfId="43033"/>
    <cellStyle name="Title 3 2 5 2" xfId="43034"/>
    <cellStyle name="Title 3 2 5 2 2" xfId="43035"/>
    <cellStyle name="Title 3 2 5 2 2 2" xfId="43036"/>
    <cellStyle name="Title 3 2 5 2 2 3" xfId="43037"/>
    <cellStyle name="Title 3 2 5 2 3" xfId="43038"/>
    <cellStyle name="Title 3 2 5 2 4" xfId="43039"/>
    <cellStyle name="Title 3 2 5 3" xfId="43040"/>
    <cellStyle name="Title 3 2 5 3 2" xfId="43041"/>
    <cellStyle name="Title 3 2 5 3 2 2" xfId="43042"/>
    <cellStyle name="Title 3 2 5 3 2 3" xfId="43043"/>
    <cellStyle name="Title 3 2 5 3 3" xfId="43044"/>
    <cellStyle name="Title 3 2 5 3 4" xfId="43045"/>
    <cellStyle name="Title 3 2 5 4" xfId="43046"/>
    <cellStyle name="Title 3 2 5 4 2" xfId="43047"/>
    <cellStyle name="Title 3 2 5 4 3" xfId="43048"/>
    <cellStyle name="Title 3 2 5 5" xfId="43049"/>
    <cellStyle name="Title 3 2 5 6" xfId="43050"/>
    <cellStyle name="Title 3 2 6" xfId="43051"/>
    <cellStyle name="Title 3 2 6 2" xfId="43052"/>
    <cellStyle name="Title 3 2 6 2 2" xfId="43053"/>
    <cellStyle name="Title 3 2 6 2 3" xfId="43054"/>
    <cellStyle name="Title 3 2 6 3" xfId="43055"/>
    <cellStyle name="Title 3 2 6 4" xfId="43056"/>
    <cellStyle name="Title 3 2 7" xfId="43057"/>
    <cellStyle name="Title 3 2 7 2" xfId="43058"/>
    <cellStyle name="Title 3 2 7 2 2" xfId="43059"/>
    <cellStyle name="Title 3 2 7 2 3" xfId="43060"/>
    <cellStyle name="Title 3 2 7 3" xfId="43061"/>
    <cellStyle name="Title 3 2 7 4" xfId="43062"/>
    <cellStyle name="Title 3 2 8" xfId="43063"/>
    <cellStyle name="Title 3 2 8 2" xfId="43064"/>
    <cellStyle name="Title 3 2 8 2 2" xfId="43065"/>
    <cellStyle name="Title 3 2 8 2 3" xfId="43066"/>
    <cellStyle name="Title 3 2 8 3" xfId="43067"/>
    <cellStyle name="Title 3 2 8 4" xfId="43068"/>
    <cellStyle name="Title 3 2 9" xfId="43069"/>
    <cellStyle name="Title 3 2 9 2" xfId="43070"/>
    <cellStyle name="Title 3 2 9 3" xfId="43071"/>
    <cellStyle name="Title 3 3" xfId="43072"/>
    <cellStyle name="Title 3 3 2" xfId="43073"/>
    <cellStyle name="Title 3 3 2 2" xfId="43074"/>
    <cellStyle name="Title 3 3 2 2 2" xfId="43075"/>
    <cellStyle name="Title 3 3 2 2 3" xfId="43076"/>
    <cellStyle name="Title 3 3 2 3" xfId="43077"/>
    <cellStyle name="Title 3 3 2 4" xfId="43078"/>
    <cellStyle name="Title 3 3 3" xfId="43079"/>
    <cellStyle name="Title 3 3 3 2" xfId="43080"/>
    <cellStyle name="Title 3 3 3 2 2" xfId="43081"/>
    <cellStyle name="Title 3 3 3 2 3" xfId="43082"/>
    <cellStyle name="Title 3 3 3 3" xfId="43083"/>
    <cellStyle name="Title 3 3 3 4" xfId="43084"/>
    <cellStyle name="Title 3 3 4" xfId="43085"/>
    <cellStyle name="Title 3 3 4 2" xfId="43086"/>
    <cellStyle name="Title 3 3 4 3" xfId="43087"/>
    <cellStyle name="Title 3 3 5" xfId="43088"/>
    <cellStyle name="Title 3 3 5 2" xfId="43089"/>
    <cellStyle name="Title 3 3 5 3" xfId="43090"/>
    <cellStyle name="Title 3 3 6" xfId="43091"/>
    <cellStyle name="Title 3 3 6 2" xfId="43092"/>
    <cellStyle name="Title 3 3 6 3" xfId="43093"/>
    <cellStyle name="Title 3 3 7" xfId="43094"/>
    <cellStyle name="Title 3 4" xfId="43095"/>
    <cellStyle name="Title 3 4 2" xfId="43096"/>
    <cellStyle name="Title 3 4 2 2" xfId="43097"/>
    <cellStyle name="Title 3 4 2 2 2" xfId="43098"/>
    <cellStyle name="Title 3 4 2 2 3" xfId="43099"/>
    <cellStyle name="Title 3 4 2 3" xfId="43100"/>
    <cellStyle name="Title 3 4 2 4" xfId="43101"/>
    <cellStyle name="Title 3 4 3" xfId="43102"/>
    <cellStyle name="Title 3 4 3 2" xfId="43103"/>
    <cellStyle name="Title 3 4 3 2 2" xfId="43104"/>
    <cellStyle name="Title 3 4 3 2 3" xfId="43105"/>
    <cellStyle name="Title 3 4 3 3" xfId="43106"/>
    <cellStyle name="Title 3 4 3 4" xfId="43107"/>
    <cellStyle name="Title 3 4 4" xfId="43108"/>
    <cellStyle name="Title 3 4 4 2" xfId="43109"/>
    <cellStyle name="Title 3 4 4 3" xfId="43110"/>
    <cellStyle name="Title 3 4 5" xfId="43111"/>
    <cellStyle name="Title 3 4 6" xfId="43112"/>
    <cellStyle name="Title 3 4 7" xfId="43113"/>
    <cellStyle name="Title 3 5" xfId="43114"/>
    <cellStyle name="Title 3 5 2" xfId="43115"/>
    <cellStyle name="Title 3 5 2 2" xfId="43116"/>
    <cellStyle name="Title 3 5 2 2 2" xfId="43117"/>
    <cellStyle name="Title 3 5 2 2 3" xfId="43118"/>
    <cellStyle name="Title 3 5 2 3" xfId="43119"/>
    <cellStyle name="Title 3 5 2 4" xfId="43120"/>
    <cellStyle name="Title 3 5 3" xfId="43121"/>
    <cellStyle name="Title 3 5 3 2" xfId="43122"/>
    <cellStyle name="Title 3 5 3 2 2" xfId="43123"/>
    <cellStyle name="Title 3 5 3 2 3" xfId="43124"/>
    <cellStyle name="Title 3 5 3 3" xfId="43125"/>
    <cellStyle name="Title 3 5 3 4" xfId="43126"/>
    <cellStyle name="Title 3 5 4" xfId="43127"/>
    <cellStyle name="Title 3 5 4 2" xfId="43128"/>
    <cellStyle name="Title 3 5 4 3" xfId="43129"/>
    <cellStyle name="Title 3 5 5" xfId="43130"/>
    <cellStyle name="Title 3 5 6" xfId="43131"/>
    <cellStyle name="Title 3 6" xfId="43132"/>
    <cellStyle name="Title 3 6 2" xfId="43133"/>
    <cellStyle name="Title 3 6 2 2" xfId="43134"/>
    <cellStyle name="Title 3 6 2 2 2" xfId="43135"/>
    <cellStyle name="Title 3 6 2 2 3" xfId="43136"/>
    <cellStyle name="Title 3 6 2 3" xfId="43137"/>
    <cellStyle name="Title 3 6 2 4" xfId="43138"/>
    <cellStyle name="Title 3 6 3" xfId="43139"/>
    <cellStyle name="Title 3 6 3 2" xfId="43140"/>
    <cellStyle name="Title 3 6 3 2 2" xfId="43141"/>
    <cellStyle name="Title 3 6 3 2 3" xfId="43142"/>
    <cellStyle name="Title 3 6 3 3" xfId="43143"/>
    <cellStyle name="Title 3 6 3 4" xfId="43144"/>
    <cellStyle name="Title 3 6 4" xfId="43145"/>
    <cellStyle name="Title 3 6 4 2" xfId="43146"/>
    <cellStyle name="Title 3 6 4 2 2" xfId="43147"/>
    <cellStyle name="Title 3 6 4 2 3" xfId="43148"/>
    <cellStyle name="Title 3 6 4 3" xfId="43149"/>
    <cellStyle name="Title 3 6 4 4" xfId="43150"/>
    <cellStyle name="Title 3 6 5" xfId="43151"/>
    <cellStyle name="Title 3 6 5 2" xfId="43152"/>
    <cellStyle name="Title 3 6 5 3" xfId="43153"/>
    <cellStyle name="Title 3 6 6" xfId="43154"/>
    <cellStyle name="Title 3 6 7" xfId="43155"/>
    <cellStyle name="Title 3 7" xfId="43156"/>
    <cellStyle name="Title 3 7 2" xfId="43157"/>
    <cellStyle name="Title 3 7 2 2" xfId="43158"/>
    <cellStyle name="Title 3 7 2 2 2" xfId="43159"/>
    <cellStyle name="Title 3 7 2 2 3" xfId="43160"/>
    <cellStyle name="Title 3 7 2 3" xfId="43161"/>
    <cellStyle name="Title 3 7 2 4" xfId="43162"/>
    <cellStyle name="Title 3 7 3" xfId="43163"/>
    <cellStyle name="Title 3 7 3 2" xfId="43164"/>
    <cellStyle name="Title 3 7 3 2 2" xfId="43165"/>
    <cellStyle name="Title 3 7 3 2 3" xfId="43166"/>
    <cellStyle name="Title 3 7 3 3" xfId="43167"/>
    <cellStyle name="Title 3 7 3 4" xfId="43168"/>
    <cellStyle name="Title 3 7 4" xfId="43169"/>
    <cellStyle name="Title 3 7 4 2" xfId="43170"/>
    <cellStyle name="Title 3 7 4 3" xfId="43171"/>
    <cellStyle name="Title 3 7 5" xfId="43172"/>
    <cellStyle name="Title 3 7 6" xfId="43173"/>
    <cellStyle name="Title 3 8" xfId="43174"/>
    <cellStyle name="Title 3 8 2" xfId="43175"/>
    <cellStyle name="Title 3 8 2 2" xfId="43176"/>
    <cellStyle name="Title 3 8 2 3" xfId="43177"/>
    <cellStyle name="Title 3 8 3" xfId="43178"/>
    <cellStyle name="Title 3 8 4" xfId="43179"/>
    <cellStyle name="Title 3 9" xfId="43180"/>
    <cellStyle name="Title 3 9 2" xfId="43181"/>
    <cellStyle name="Title 3 9 2 2" xfId="43182"/>
    <cellStyle name="Title 3 9 2 3" xfId="43183"/>
    <cellStyle name="Title 3 9 3" xfId="43184"/>
    <cellStyle name="Title 3 9 4" xfId="43185"/>
    <cellStyle name="Title 30" xfId="43186"/>
    <cellStyle name="Title 30 10" xfId="43187"/>
    <cellStyle name="Title 30 10 2" xfId="43188"/>
    <cellStyle name="Title 30 10 3" xfId="43189"/>
    <cellStyle name="Title 30 11" xfId="43190"/>
    <cellStyle name="Title 30 11 2" xfId="43191"/>
    <cellStyle name="Title 30 11 3" xfId="43192"/>
    <cellStyle name="Title 30 12" xfId="43193"/>
    <cellStyle name="Title 30 12 2" xfId="43194"/>
    <cellStyle name="Title 30 12 3" xfId="43195"/>
    <cellStyle name="Title 30 13" xfId="43196"/>
    <cellStyle name="Title 30 2" xfId="43197"/>
    <cellStyle name="Title 30 2 2" xfId="43198"/>
    <cellStyle name="Title 30 2 2 2" xfId="43199"/>
    <cellStyle name="Title 30 2 2 2 2" xfId="43200"/>
    <cellStyle name="Title 30 2 2 2 3" xfId="43201"/>
    <cellStyle name="Title 30 2 2 3" xfId="43202"/>
    <cellStyle name="Title 30 2 2 4" xfId="43203"/>
    <cellStyle name="Title 30 2 3" xfId="43204"/>
    <cellStyle name="Title 30 2 3 2" xfId="43205"/>
    <cellStyle name="Title 30 2 3 2 2" xfId="43206"/>
    <cellStyle name="Title 30 2 3 2 3" xfId="43207"/>
    <cellStyle name="Title 30 2 3 3" xfId="43208"/>
    <cellStyle name="Title 30 2 3 4" xfId="43209"/>
    <cellStyle name="Title 30 2 4" xfId="43210"/>
    <cellStyle name="Title 30 2 4 2" xfId="43211"/>
    <cellStyle name="Title 30 2 4 3" xfId="43212"/>
    <cellStyle name="Title 30 2 5" xfId="43213"/>
    <cellStyle name="Title 30 2 5 2" xfId="43214"/>
    <cellStyle name="Title 30 2 5 3" xfId="43215"/>
    <cellStyle name="Title 30 2 6" xfId="43216"/>
    <cellStyle name="Title 30 2 7" xfId="43217"/>
    <cellStyle name="Title 30 3" xfId="43218"/>
    <cellStyle name="Title 30 3 2" xfId="43219"/>
    <cellStyle name="Title 30 3 2 2" xfId="43220"/>
    <cellStyle name="Title 30 3 2 2 2" xfId="43221"/>
    <cellStyle name="Title 30 3 2 2 3" xfId="43222"/>
    <cellStyle name="Title 30 3 2 3" xfId="43223"/>
    <cellStyle name="Title 30 3 2 4" xfId="43224"/>
    <cellStyle name="Title 30 3 3" xfId="43225"/>
    <cellStyle name="Title 30 3 3 2" xfId="43226"/>
    <cellStyle name="Title 30 3 3 2 2" xfId="43227"/>
    <cellStyle name="Title 30 3 3 2 3" xfId="43228"/>
    <cellStyle name="Title 30 3 3 3" xfId="43229"/>
    <cellStyle name="Title 30 3 3 4" xfId="43230"/>
    <cellStyle name="Title 30 3 4" xfId="43231"/>
    <cellStyle name="Title 30 3 4 2" xfId="43232"/>
    <cellStyle name="Title 30 3 4 3" xfId="43233"/>
    <cellStyle name="Title 30 3 5" xfId="43234"/>
    <cellStyle name="Title 30 3 6" xfId="43235"/>
    <cellStyle name="Title 30 4" xfId="43236"/>
    <cellStyle name="Title 30 4 2" xfId="43237"/>
    <cellStyle name="Title 30 4 2 2" xfId="43238"/>
    <cellStyle name="Title 30 4 2 2 2" xfId="43239"/>
    <cellStyle name="Title 30 4 2 2 3" xfId="43240"/>
    <cellStyle name="Title 30 4 2 3" xfId="43241"/>
    <cellStyle name="Title 30 4 2 4" xfId="43242"/>
    <cellStyle name="Title 30 4 3" xfId="43243"/>
    <cellStyle name="Title 30 4 3 2" xfId="43244"/>
    <cellStyle name="Title 30 4 3 2 2" xfId="43245"/>
    <cellStyle name="Title 30 4 3 2 3" xfId="43246"/>
    <cellStyle name="Title 30 4 3 3" xfId="43247"/>
    <cellStyle name="Title 30 4 3 4" xfId="43248"/>
    <cellStyle name="Title 30 4 4" xfId="43249"/>
    <cellStyle name="Title 30 4 4 2" xfId="43250"/>
    <cellStyle name="Title 30 4 4 3" xfId="43251"/>
    <cellStyle name="Title 30 4 5" xfId="43252"/>
    <cellStyle name="Title 30 4 6" xfId="43253"/>
    <cellStyle name="Title 30 5" xfId="43254"/>
    <cellStyle name="Title 30 5 2" xfId="43255"/>
    <cellStyle name="Title 30 5 2 2" xfId="43256"/>
    <cellStyle name="Title 30 5 2 2 2" xfId="43257"/>
    <cellStyle name="Title 30 5 2 2 3" xfId="43258"/>
    <cellStyle name="Title 30 5 2 3" xfId="43259"/>
    <cellStyle name="Title 30 5 2 4" xfId="43260"/>
    <cellStyle name="Title 30 5 3" xfId="43261"/>
    <cellStyle name="Title 30 5 3 2" xfId="43262"/>
    <cellStyle name="Title 30 5 3 2 2" xfId="43263"/>
    <cellStyle name="Title 30 5 3 2 3" xfId="43264"/>
    <cellStyle name="Title 30 5 3 3" xfId="43265"/>
    <cellStyle name="Title 30 5 3 4" xfId="43266"/>
    <cellStyle name="Title 30 5 4" xfId="43267"/>
    <cellStyle name="Title 30 5 4 2" xfId="43268"/>
    <cellStyle name="Title 30 5 4 2 2" xfId="43269"/>
    <cellStyle name="Title 30 5 4 2 3" xfId="43270"/>
    <cellStyle name="Title 30 5 4 3" xfId="43271"/>
    <cellStyle name="Title 30 5 4 4" xfId="43272"/>
    <cellStyle name="Title 30 5 5" xfId="43273"/>
    <cellStyle name="Title 30 5 5 2" xfId="43274"/>
    <cellStyle name="Title 30 5 5 3" xfId="43275"/>
    <cellStyle name="Title 30 5 6" xfId="43276"/>
    <cellStyle name="Title 30 5 7" xfId="43277"/>
    <cellStyle name="Title 30 6" xfId="43278"/>
    <cellStyle name="Title 30 6 2" xfId="43279"/>
    <cellStyle name="Title 30 6 2 2" xfId="43280"/>
    <cellStyle name="Title 30 6 2 2 2" xfId="43281"/>
    <cellStyle name="Title 30 6 2 2 3" xfId="43282"/>
    <cellStyle name="Title 30 6 2 3" xfId="43283"/>
    <cellStyle name="Title 30 6 2 4" xfId="43284"/>
    <cellStyle name="Title 30 6 3" xfId="43285"/>
    <cellStyle name="Title 30 6 3 2" xfId="43286"/>
    <cellStyle name="Title 30 6 3 2 2" xfId="43287"/>
    <cellStyle name="Title 30 6 3 2 3" xfId="43288"/>
    <cellStyle name="Title 30 6 3 3" xfId="43289"/>
    <cellStyle name="Title 30 6 3 4" xfId="43290"/>
    <cellStyle name="Title 30 6 4" xfId="43291"/>
    <cellStyle name="Title 30 6 4 2" xfId="43292"/>
    <cellStyle name="Title 30 6 4 3" xfId="43293"/>
    <cellStyle name="Title 30 6 5" xfId="43294"/>
    <cellStyle name="Title 30 6 6" xfId="43295"/>
    <cellStyle name="Title 30 7" xfId="43296"/>
    <cellStyle name="Title 30 7 2" xfId="43297"/>
    <cellStyle name="Title 30 7 2 2" xfId="43298"/>
    <cellStyle name="Title 30 7 2 3" xfId="43299"/>
    <cellStyle name="Title 30 7 3" xfId="43300"/>
    <cellStyle name="Title 30 7 4" xfId="43301"/>
    <cellStyle name="Title 30 8" xfId="43302"/>
    <cellStyle name="Title 30 8 2" xfId="43303"/>
    <cellStyle name="Title 30 8 2 2" xfId="43304"/>
    <cellStyle name="Title 30 8 2 3" xfId="43305"/>
    <cellStyle name="Title 30 8 3" xfId="43306"/>
    <cellStyle name="Title 30 8 4" xfId="43307"/>
    <cellStyle name="Title 30 9" xfId="43308"/>
    <cellStyle name="Title 30 9 2" xfId="43309"/>
    <cellStyle name="Title 30 9 2 2" xfId="43310"/>
    <cellStyle name="Title 30 9 2 3" xfId="43311"/>
    <cellStyle name="Title 30 9 3" xfId="43312"/>
    <cellStyle name="Title 30 9 4" xfId="43313"/>
    <cellStyle name="Title 31" xfId="43314"/>
    <cellStyle name="Title 31 10" xfId="43315"/>
    <cellStyle name="Title 31 10 2" xfId="43316"/>
    <cellStyle name="Title 31 10 3" xfId="43317"/>
    <cellStyle name="Title 31 11" xfId="43318"/>
    <cellStyle name="Title 31 11 2" xfId="43319"/>
    <cellStyle name="Title 31 11 3" xfId="43320"/>
    <cellStyle name="Title 31 12" xfId="43321"/>
    <cellStyle name="Title 31 12 2" xfId="43322"/>
    <cellStyle name="Title 31 12 3" xfId="43323"/>
    <cellStyle name="Title 31 13" xfId="43324"/>
    <cellStyle name="Title 31 2" xfId="43325"/>
    <cellStyle name="Title 31 2 2" xfId="43326"/>
    <cellStyle name="Title 31 2 2 2" xfId="43327"/>
    <cellStyle name="Title 31 2 2 2 2" xfId="43328"/>
    <cellStyle name="Title 31 2 2 2 3" xfId="43329"/>
    <cellStyle name="Title 31 2 2 3" xfId="43330"/>
    <cellStyle name="Title 31 2 2 4" xfId="43331"/>
    <cellStyle name="Title 31 2 3" xfId="43332"/>
    <cellStyle name="Title 31 2 3 2" xfId="43333"/>
    <cellStyle name="Title 31 2 3 2 2" xfId="43334"/>
    <cellStyle name="Title 31 2 3 2 3" xfId="43335"/>
    <cellStyle name="Title 31 2 3 3" xfId="43336"/>
    <cellStyle name="Title 31 2 3 4" xfId="43337"/>
    <cellStyle name="Title 31 2 4" xfId="43338"/>
    <cellStyle name="Title 31 2 4 2" xfId="43339"/>
    <cellStyle name="Title 31 2 4 3" xfId="43340"/>
    <cellStyle name="Title 31 2 5" xfId="43341"/>
    <cellStyle name="Title 31 2 5 2" xfId="43342"/>
    <cellStyle name="Title 31 2 5 3" xfId="43343"/>
    <cellStyle name="Title 31 2 6" xfId="43344"/>
    <cellStyle name="Title 31 2 7" xfId="43345"/>
    <cellStyle name="Title 31 3" xfId="43346"/>
    <cellStyle name="Title 31 3 2" xfId="43347"/>
    <cellStyle name="Title 31 3 2 2" xfId="43348"/>
    <cellStyle name="Title 31 3 2 2 2" xfId="43349"/>
    <cellStyle name="Title 31 3 2 2 3" xfId="43350"/>
    <cellStyle name="Title 31 3 2 3" xfId="43351"/>
    <cellStyle name="Title 31 3 2 4" xfId="43352"/>
    <cellStyle name="Title 31 3 3" xfId="43353"/>
    <cellStyle name="Title 31 3 3 2" xfId="43354"/>
    <cellStyle name="Title 31 3 3 2 2" xfId="43355"/>
    <cellStyle name="Title 31 3 3 2 3" xfId="43356"/>
    <cellStyle name="Title 31 3 3 3" xfId="43357"/>
    <cellStyle name="Title 31 3 3 4" xfId="43358"/>
    <cellStyle name="Title 31 3 4" xfId="43359"/>
    <cellStyle name="Title 31 3 4 2" xfId="43360"/>
    <cellStyle name="Title 31 3 4 3" xfId="43361"/>
    <cellStyle name="Title 31 3 5" xfId="43362"/>
    <cellStyle name="Title 31 3 6" xfId="43363"/>
    <cellStyle name="Title 31 4" xfId="43364"/>
    <cellStyle name="Title 31 4 2" xfId="43365"/>
    <cellStyle name="Title 31 4 2 2" xfId="43366"/>
    <cellStyle name="Title 31 4 2 2 2" xfId="43367"/>
    <cellStyle name="Title 31 4 2 2 3" xfId="43368"/>
    <cellStyle name="Title 31 4 2 3" xfId="43369"/>
    <cellStyle name="Title 31 4 2 4" xfId="43370"/>
    <cellStyle name="Title 31 4 3" xfId="43371"/>
    <cellStyle name="Title 31 4 3 2" xfId="43372"/>
    <cellStyle name="Title 31 4 3 2 2" xfId="43373"/>
    <cellStyle name="Title 31 4 3 2 3" xfId="43374"/>
    <cellStyle name="Title 31 4 3 3" xfId="43375"/>
    <cellStyle name="Title 31 4 3 4" xfId="43376"/>
    <cellStyle name="Title 31 4 4" xfId="43377"/>
    <cellStyle name="Title 31 4 4 2" xfId="43378"/>
    <cellStyle name="Title 31 4 4 3" xfId="43379"/>
    <cellStyle name="Title 31 4 5" xfId="43380"/>
    <cellStyle name="Title 31 4 6" xfId="43381"/>
    <cellStyle name="Title 31 5" xfId="43382"/>
    <cellStyle name="Title 31 5 2" xfId="43383"/>
    <cellStyle name="Title 31 5 2 2" xfId="43384"/>
    <cellStyle name="Title 31 5 2 2 2" xfId="43385"/>
    <cellStyle name="Title 31 5 2 2 3" xfId="43386"/>
    <cellStyle name="Title 31 5 2 3" xfId="43387"/>
    <cellStyle name="Title 31 5 2 4" xfId="43388"/>
    <cellStyle name="Title 31 5 3" xfId="43389"/>
    <cellStyle name="Title 31 5 3 2" xfId="43390"/>
    <cellStyle name="Title 31 5 3 2 2" xfId="43391"/>
    <cellStyle name="Title 31 5 3 2 3" xfId="43392"/>
    <cellStyle name="Title 31 5 3 3" xfId="43393"/>
    <cellStyle name="Title 31 5 3 4" xfId="43394"/>
    <cellStyle name="Title 31 5 4" xfId="43395"/>
    <cellStyle name="Title 31 5 4 2" xfId="43396"/>
    <cellStyle name="Title 31 5 4 2 2" xfId="43397"/>
    <cellStyle name="Title 31 5 4 2 3" xfId="43398"/>
    <cellStyle name="Title 31 5 4 3" xfId="43399"/>
    <cellStyle name="Title 31 5 4 4" xfId="43400"/>
    <cellStyle name="Title 31 5 5" xfId="43401"/>
    <cellStyle name="Title 31 5 5 2" xfId="43402"/>
    <cellStyle name="Title 31 5 5 3" xfId="43403"/>
    <cellStyle name="Title 31 5 6" xfId="43404"/>
    <cellStyle name="Title 31 5 7" xfId="43405"/>
    <cellStyle name="Title 31 6" xfId="43406"/>
    <cellStyle name="Title 31 6 2" xfId="43407"/>
    <cellStyle name="Title 31 6 2 2" xfId="43408"/>
    <cellStyle name="Title 31 6 2 2 2" xfId="43409"/>
    <cellStyle name="Title 31 6 2 2 3" xfId="43410"/>
    <cellStyle name="Title 31 6 2 3" xfId="43411"/>
    <cellStyle name="Title 31 6 2 4" xfId="43412"/>
    <cellStyle name="Title 31 6 3" xfId="43413"/>
    <cellStyle name="Title 31 6 3 2" xfId="43414"/>
    <cellStyle name="Title 31 6 3 2 2" xfId="43415"/>
    <cellStyle name="Title 31 6 3 2 3" xfId="43416"/>
    <cellStyle name="Title 31 6 3 3" xfId="43417"/>
    <cellStyle name="Title 31 6 3 4" xfId="43418"/>
    <cellStyle name="Title 31 6 4" xfId="43419"/>
    <cellStyle name="Title 31 6 4 2" xfId="43420"/>
    <cellStyle name="Title 31 6 4 3" xfId="43421"/>
    <cellStyle name="Title 31 6 5" xfId="43422"/>
    <cellStyle name="Title 31 6 6" xfId="43423"/>
    <cellStyle name="Title 31 7" xfId="43424"/>
    <cellStyle name="Title 31 7 2" xfId="43425"/>
    <cellStyle name="Title 31 7 2 2" xfId="43426"/>
    <cellStyle name="Title 31 7 2 3" xfId="43427"/>
    <cellStyle name="Title 31 7 3" xfId="43428"/>
    <cellStyle name="Title 31 7 4" xfId="43429"/>
    <cellStyle name="Title 31 8" xfId="43430"/>
    <cellStyle name="Title 31 8 2" xfId="43431"/>
    <cellStyle name="Title 31 8 2 2" xfId="43432"/>
    <cellStyle name="Title 31 8 2 3" xfId="43433"/>
    <cellStyle name="Title 31 8 3" xfId="43434"/>
    <cellStyle name="Title 31 8 4" xfId="43435"/>
    <cellStyle name="Title 31 9" xfId="43436"/>
    <cellStyle name="Title 31 9 2" xfId="43437"/>
    <cellStyle name="Title 31 9 2 2" xfId="43438"/>
    <cellStyle name="Title 31 9 2 3" xfId="43439"/>
    <cellStyle name="Title 31 9 3" xfId="43440"/>
    <cellStyle name="Title 31 9 4" xfId="43441"/>
    <cellStyle name="Title 32" xfId="43442"/>
    <cellStyle name="Title 32 10" xfId="43443"/>
    <cellStyle name="Title 32 10 2" xfId="43444"/>
    <cellStyle name="Title 32 10 3" xfId="43445"/>
    <cellStyle name="Title 32 11" xfId="43446"/>
    <cellStyle name="Title 32 11 2" xfId="43447"/>
    <cellStyle name="Title 32 11 3" xfId="43448"/>
    <cellStyle name="Title 32 12" xfId="43449"/>
    <cellStyle name="Title 32 12 2" xfId="43450"/>
    <cellStyle name="Title 32 12 3" xfId="43451"/>
    <cellStyle name="Title 32 13" xfId="43452"/>
    <cellStyle name="Title 32 2" xfId="43453"/>
    <cellStyle name="Title 32 2 2" xfId="43454"/>
    <cellStyle name="Title 32 2 2 2" xfId="43455"/>
    <cellStyle name="Title 32 2 2 2 2" xfId="43456"/>
    <cellStyle name="Title 32 2 2 2 3" xfId="43457"/>
    <cellStyle name="Title 32 2 2 3" xfId="43458"/>
    <cellStyle name="Title 32 2 2 4" xfId="43459"/>
    <cellStyle name="Title 32 2 3" xfId="43460"/>
    <cellStyle name="Title 32 2 3 2" xfId="43461"/>
    <cellStyle name="Title 32 2 3 2 2" xfId="43462"/>
    <cellStyle name="Title 32 2 3 2 3" xfId="43463"/>
    <cellStyle name="Title 32 2 3 3" xfId="43464"/>
    <cellStyle name="Title 32 2 3 4" xfId="43465"/>
    <cellStyle name="Title 32 2 4" xfId="43466"/>
    <cellStyle name="Title 32 2 4 2" xfId="43467"/>
    <cellStyle name="Title 32 2 4 3" xfId="43468"/>
    <cellStyle name="Title 32 2 5" xfId="43469"/>
    <cellStyle name="Title 32 2 5 2" xfId="43470"/>
    <cellStyle name="Title 32 2 5 3" xfId="43471"/>
    <cellStyle name="Title 32 2 6" xfId="43472"/>
    <cellStyle name="Title 32 2 7" xfId="43473"/>
    <cellStyle name="Title 32 3" xfId="43474"/>
    <cellStyle name="Title 32 3 2" xfId="43475"/>
    <cellStyle name="Title 32 3 2 2" xfId="43476"/>
    <cellStyle name="Title 32 3 2 2 2" xfId="43477"/>
    <cellStyle name="Title 32 3 2 2 3" xfId="43478"/>
    <cellStyle name="Title 32 3 2 3" xfId="43479"/>
    <cellStyle name="Title 32 3 2 4" xfId="43480"/>
    <cellStyle name="Title 32 3 3" xfId="43481"/>
    <cellStyle name="Title 32 3 3 2" xfId="43482"/>
    <cellStyle name="Title 32 3 3 2 2" xfId="43483"/>
    <cellStyle name="Title 32 3 3 2 3" xfId="43484"/>
    <cellStyle name="Title 32 3 3 3" xfId="43485"/>
    <cellStyle name="Title 32 3 3 4" xfId="43486"/>
    <cellStyle name="Title 32 3 4" xfId="43487"/>
    <cellStyle name="Title 32 3 4 2" xfId="43488"/>
    <cellStyle name="Title 32 3 4 3" xfId="43489"/>
    <cellStyle name="Title 32 3 5" xfId="43490"/>
    <cellStyle name="Title 32 3 6" xfId="43491"/>
    <cellStyle name="Title 32 4" xfId="43492"/>
    <cellStyle name="Title 32 4 2" xfId="43493"/>
    <cellStyle name="Title 32 4 2 2" xfId="43494"/>
    <cellStyle name="Title 32 4 2 2 2" xfId="43495"/>
    <cellStyle name="Title 32 4 2 2 3" xfId="43496"/>
    <cellStyle name="Title 32 4 2 3" xfId="43497"/>
    <cellStyle name="Title 32 4 2 4" xfId="43498"/>
    <cellStyle name="Title 32 4 3" xfId="43499"/>
    <cellStyle name="Title 32 4 3 2" xfId="43500"/>
    <cellStyle name="Title 32 4 3 2 2" xfId="43501"/>
    <cellStyle name="Title 32 4 3 2 3" xfId="43502"/>
    <cellStyle name="Title 32 4 3 3" xfId="43503"/>
    <cellStyle name="Title 32 4 3 4" xfId="43504"/>
    <cellStyle name="Title 32 4 4" xfId="43505"/>
    <cellStyle name="Title 32 4 4 2" xfId="43506"/>
    <cellStyle name="Title 32 4 4 3" xfId="43507"/>
    <cellStyle name="Title 32 4 5" xfId="43508"/>
    <cellStyle name="Title 32 4 6" xfId="43509"/>
    <cellStyle name="Title 32 5" xfId="43510"/>
    <cellStyle name="Title 32 5 2" xfId="43511"/>
    <cellStyle name="Title 32 5 2 2" xfId="43512"/>
    <cellStyle name="Title 32 5 2 2 2" xfId="43513"/>
    <cellStyle name="Title 32 5 2 2 3" xfId="43514"/>
    <cellStyle name="Title 32 5 2 3" xfId="43515"/>
    <cellStyle name="Title 32 5 2 4" xfId="43516"/>
    <cellStyle name="Title 32 5 3" xfId="43517"/>
    <cellStyle name="Title 32 5 3 2" xfId="43518"/>
    <cellStyle name="Title 32 5 3 2 2" xfId="43519"/>
    <cellStyle name="Title 32 5 3 2 3" xfId="43520"/>
    <cellStyle name="Title 32 5 3 3" xfId="43521"/>
    <cellStyle name="Title 32 5 3 4" xfId="43522"/>
    <cellStyle name="Title 32 5 4" xfId="43523"/>
    <cellStyle name="Title 32 5 4 2" xfId="43524"/>
    <cellStyle name="Title 32 5 4 2 2" xfId="43525"/>
    <cellStyle name="Title 32 5 4 2 3" xfId="43526"/>
    <cellStyle name="Title 32 5 4 3" xfId="43527"/>
    <cellStyle name="Title 32 5 4 4" xfId="43528"/>
    <cellStyle name="Title 32 5 5" xfId="43529"/>
    <cellStyle name="Title 32 5 5 2" xfId="43530"/>
    <cellStyle name="Title 32 5 5 3" xfId="43531"/>
    <cellStyle name="Title 32 5 6" xfId="43532"/>
    <cellStyle name="Title 32 5 7" xfId="43533"/>
    <cellStyle name="Title 32 6" xfId="43534"/>
    <cellStyle name="Title 32 6 2" xfId="43535"/>
    <cellStyle name="Title 32 6 2 2" xfId="43536"/>
    <cellStyle name="Title 32 6 2 2 2" xfId="43537"/>
    <cellStyle name="Title 32 6 2 2 3" xfId="43538"/>
    <cellStyle name="Title 32 6 2 3" xfId="43539"/>
    <cellStyle name="Title 32 6 2 4" xfId="43540"/>
    <cellStyle name="Title 32 6 3" xfId="43541"/>
    <cellStyle name="Title 32 6 3 2" xfId="43542"/>
    <cellStyle name="Title 32 6 3 2 2" xfId="43543"/>
    <cellStyle name="Title 32 6 3 2 3" xfId="43544"/>
    <cellStyle name="Title 32 6 3 3" xfId="43545"/>
    <cellStyle name="Title 32 6 3 4" xfId="43546"/>
    <cellStyle name="Title 32 6 4" xfId="43547"/>
    <cellStyle name="Title 32 6 4 2" xfId="43548"/>
    <cellStyle name="Title 32 6 4 3" xfId="43549"/>
    <cellStyle name="Title 32 6 5" xfId="43550"/>
    <cellStyle name="Title 32 6 6" xfId="43551"/>
    <cellStyle name="Title 32 7" xfId="43552"/>
    <cellStyle name="Title 32 7 2" xfId="43553"/>
    <cellStyle name="Title 32 7 2 2" xfId="43554"/>
    <cellStyle name="Title 32 7 2 3" xfId="43555"/>
    <cellStyle name="Title 32 7 3" xfId="43556"/>
    <cellStyle name="Title 32 7 4" xfId="43557"/>
    <cellStyle name="Title 32 8" xfId="43558"/>
    <cellStyle name="Title 32 8 2" xfId="43559"/>
    <cellStyle name="Title 32 8 2 2" xfId="43560"/>
    <cellStyle name="Title 32 8 2 3" xfId="43561"/>
    <cellStyle name="Title 32 8 3" xfId="43562"/>
    <cellStyle name="Title 32 8 4" xfId="43563"/>
    <cellStyle name="Title 32 9" xfId="43564"/>
    <cellStyle name="Title 32 9 2" xfId="43565"/>
    <cellStyle name="Title 32 9 2 2" xfId="43566"/>
    <cellStyle name="Title 32 9 2 3" xfId="43567"/>
    <cellStyle name="Title 32 9 3" xfId="43568"/>
    <cellStyle name="Title 32 9 4" xfId="43569"/>
    <cellStyle name="Title 33" xfId="43570"/>
    <cellStyle name="Title 33 10" xfId="43571"/>
    <cellStyle name="Title 33 10 2" xfId="43572"/>
    <cellStyle name="Title 33 10 3" xfId="43573"/>
    <cellStyle name="Title 33 11" xfId="43574"/>
    <cellStyle name="Title 33 11 2" xfId="43575"/>
    <cellStyle name="Title 33 11 3" xfId="43576"/>
    <cellStyle name="Title 33 12" xfId="43577"/>
    <cellStyle name="Title 33 12 2" xfId="43578"/>
    <cellStyle name="Title 33 12 3" xfId="43579"/>
    <cellStyle name="Title 33 13" xfId="43580"/>
    <cellStyle name="Title 33 2" xfId="43581"/>
    <cellStyle name="Title 33 2 2" xfId="43582"/>
    <cellStyle name="Title 33 2 2 2" xfId="43583"/>
    <cellStyle name="Title 33 2 2 2 2" xfId="43584"/>
    <cellStyle name="Title 33 2 2 2 3" xfId="43585"/>
    <cellStyle name="Title 33 2 2 3" xfId="43586"/>
    <cellStyle name="Title 33 2 2 4" xfId="43587"/>
    <cellStyle name="Title 33 2 3" xfId="43588"/>
    <cellStyle name="Title 33 2 3 2" xfId="43589"/>
    <cellStyle name="Title 33 2 3 2 2" xfId="43590"/>
    <cellStyle name="Title 33 2 3 2 3" xfId="43591"/>
    <cellStyle name="Title 33 2 3 3" xfId="43592"/>
    <cellStyle name="Title 33 2 3 4" xfId="43593"/>
    <cellStyle name="Title 33 2 4" xfId="43594"/>
    <cellStyle name="Title 33 2 4 2" xfId="43595"/>
    <cellStyle name="Title 33 2 4 3" xfId="43596"/>
    <cellStyle name="Title 33 2 5" xfId="43597"/>
    <cellStyle name="Title 33 2 5 2" xfId="43598"/>
    <cellStyle name="Title 33 2 5 3" xfId="43599"/>
    <cellStyle name="Title 33 2 6" xfId="43600"/>
    <cellStyle name="Title 33 2 7" xfId="43601"/>
    <cellStyle name="Title 33 3" xfId="43602"/>
    <cellStyle name="Title 33 3 2" xfId="43603"/>
    <cellStyle name="Title 33 3 2 2" xfId="43604"/>
    <cellStyle name="Title 33 3 2 2 2" xfId="43605"/>
    <cellStyle name="Title 33 3 2 2 3" xfId="43606"/>
    <cellStyle name="Title 33 3 2 3" xfId="43607"/>
    <cellStyle name="Title 33 3 2 4" xfId="43608"/>
    <cellStyle name="Title 33 3 3" xfId="43609"/>
    <cellStyle name="Title 33 3 3 2" xfId="43610"/>
    <cellStyle name="Title 33 3 3 2 2" xfId="43611"/>
    <cellStyle name="Title 33 3 3 2 3" xfId="43612"/>
    <cellStyle name="Title 33 3 3 3" xfId="43613"/>
    <cellStyle name="Title 33 3 3 4" xfId="43614"/>
    <cellStyle name="Title 33 3 4" xfId="43615"/>
    <cellStyle name="Title 33 3 4 2" xfId="43616"/>
    <cellStyle name="Title 33 3 4 3" xfId="43617"/>
    <cellStyle name="Title 33 3 5" xfId="43618"/>
    <cellStyle name="Title 33 3 6" xfId="43619"/>
    <cellStyle name="Title 33 4" xfId="43620"/>
    <cellStyle name="Title 33 4 2" xfId="43621"/>
    <cellStyle name="Title 33 4 2 2" xfId="43622"/>
    <cellStyle name="Title 33 4 2 2 2" xfId="43623"/>
    <cellStyle name="Title 33 4 2 2 3" xfId="43624"/>
    <cellStyle name="Title 33 4 2 3" xfId="43625"/>
    <cellStyle name="Title 33 4 2 4" xfId="43626"/>
    <cellStyle name="Title 33 4 3" xfId="43627"/>
    <cellStyle name="Title 33 4 3 2" xfId="43628"/>
    <cellStyle name="Title 33 4 3 2 2" xfId="43629"/>
    <cellStyle name="Title 33 4 3 2 3" xfId="43630"/>
    <cellStyle name="Title 33 4 3 3" xfId="43631"/>
    <cellStyle name="Title 33 4 3 4" xfId="43632"/>
    <cellStyle name="Title 33 4 4" xfId="43633"/>
    <cellStyle name="Title 33 4 4 2" xfId="43634"/>
    <cellStyle name="Title 33 4 4 3" xfId="43635"/>
    <cellStyle name="Title 33 4 5" xfId="43636"/>
    <cellStyle name="Title 33 4 6" xfId="43637"/>
    <cellStyle name="Title 33 5" xfId="43638"/>
    <cellStyle name="Title 33 5 2" xfId="43639"/>
    <cellStyle name="Title 33 5 2 2" xfId="43640"/>
    <cellStyle name="Title 33 5 2 2 2" xfId="43641"/>
    <cellStyle name="Title 33 5 2 2 3" xfId="43642"/>
    <cellStyle name="Title 33 5 2 3" xfId="43643"/>
    <cellStyle name="Title 33 5 2 4" xfId="43644"/>
    <cellStyle name="Title 33 5 3" xfId="43645"/>
    <cellStyle name="Title 33 5 3 2" xfId="43646"/>
    <cellStyle name="Title 33 5 3 2 2" xfId="43647"/>
    <cellStyle name="Title 33 5 3 2 3" xfId="43648"/>
    <cellStyle name="Title 33 5 3 3" xfId="43649"/>
    <cellStyle name="Title 33 5 3 4" xfId="43650"/>
    <cellStyle name="Title 33 5 4" xfId="43651"/>
    <cellStyle name="Title 33 5 4 2" xfId="43652"/>
    <cellStyle name="Title 33 5 4 2 2" xfId="43653"/>
    <cellStyle name="Title 33 5 4 2 3" xfId="43654"/>
    <cellStyle name="Title 33 5 4 3" xfId="43655"/>
    <cellStyle name="Title 33 5 4 4" xfId="43656"/>
    <cellStyle name="Title 33 5 5" xfId="43657"/>
    <cellStyle name="Title 33 5 5 2" xfId="43658"/>
    <cellStyle name="Title 33 5 5 3" xfId="43659"/>
    <cellStyle name="Title 33 5 6" xfId="43660"/>
    <cellStyle name="Title 33 5 7" xfId="43661"/>
    <cellStyle name="Title 33 6" xfId="43662"/>
    <cellStyle name="Title 33 6 2" xfId="43663"/>
    <cellStyle name="Title 33 6 2 2" xfId="43664"/>
    <cellStyle name="Title 33 6 2 2 2" xfId="43665"/>
    <cellStyle name="Title 33 6 2 2 3" xfId="43666"/>
    <cellStyle name="Title 33 6 2 3" xfId="43667"/>
    <cellStyle name="Title 33 6 2 4" xfId="43668"/>
    <cellStyle name="Title 33 6 3" xfId="43669"/>
    <cellStyle name="Title 33 6 3 2" xfId="43670"/>
    <cellStyle name="Title 33 6 3 2 2" xfId="43671"/>
    <cellStyle name="Title 33 6 3 2 3" xfId="43672"/>
    <cellStyle name="Title 33 6 3 3" xfId="43673"/>
    <cellStyle name="Title 33 6 3 4" xfId="43674"/>
    <cellStyle name="Title 33 6 4" xfId="43675"/>
    <cellStyle name="Title 33 6 4 2" xfId="43676"/>
    <cellStyle name="Title 33 6 4 3" xfId="43677"/>
    <cellStyle name="Title 33 6 5" xfId="43678"/>
    <cellStyle name="Title 33 6 6" xfId="43679"/>
    <cellStyle name="Title 33 7" xfId="43680"/>
    <cellStyle name="Title 33 7 2" xfId="43681"/>
    <cellStyle name="Title 33 7 2 2" xfId="43682"/>
    <cellStyle name="Title 33 7 2 3" xfId="43683"/>
    <cellStyle name="Title 33 7 3" xfId="43684"/>
    <cellStyle name="Title 33 7 4" xfId="43685"/>
    <cellStyle name="Title 33 8" xfId="43686"/>
    <cellStyle name="Title 33 8 2" xfId="43687"/>
    <cellStyle name="Title 33 8 2 2" xfId="43688"/>
    <cellStyle name="Title 33 8 2 3" xfId="43689"/>
    <cellStyle name="Title 33 8 3" xfId="43690"/>
    <cellStyle name="Title 33 8 4" xfId="43691"/>
    <cellStyle name="Title 33 9" xfId="43692"/>
    <cellStyle name="Title 33 9 2" xfId="43693"/>
    <cellStyle name="Title 33 9 2 2" xfId="43694"/>
    <cellStyle name="Title 33 9 2 3" xfId="43695"/>
    <cellStyle name="Title 33 9 3" xfId="43696"/>
    <cellStyle name="Title 33 9 4" xfId="43697"/>
    <cellStyle name="Title 34" xfId="43698"/>
    <cellStyle name="Title 34 10" xfId="43699"/>
    <cellStyle name="Title 34 10 2" xfId="43700"/>
    <cellStyle name="Title 34 10 3" xfId="43701"/>
    <cellStyle name="Title 34 11" xfId="43702"/>
    <cellStyle name="Title 34 11 2" xfId="43703"/>
    <cellStyle name="Title 34 11 3" xfId="43704"/>
    <cellStyle name="Title 34 12" xfId="43705"/>
    <cellStyle name="Title 34 12 2" xfId="43706"/>
    <cellStyle name="Title 34 12 3" xfId="43707"/>
    <cellStyle name="Title 34 13" xfId="43708"/>
    <cellStyle name="Title 34 2" xfId="43709"/>
    <cellStyle name="Title 34 2 2" xfId="43710"/>
    <cellStyle name="Title 34 2 2 2" xfId="43711"/>
    <cellStyle name="Title 34 2 2 2 2" xfId="43712"/>
    <cellStyle name="Title 34 2 2 2 3" xfId="43713"/>
    <cellStyle name="Title 34 2 2 3" xfId="43714"/>
    <cellStyle name="Title 34 2 2 4" xfId="43715"/>
    <cellStyle name="Title 34 2 3" xfId="43716"/>
    <cellStyle name="Title 34 2 3 2" xfId="43717"/>
    <cellStyle name="Title 34 2 3 2 2" xfId="43718"/>
    <cellStyle name="Title 34 2 3 2 3" xfId="43719"/>
    <cellStyle name="Title 34 2 3 3" xfId="43720"/>
    <cellStyle name="Title 34 2 3 4" xfId="43721"/>
    <cellStyle name="Title 34 2 4" xfId="43722"/>
    <cellStyle name="Title 34 2 4 2" xfId="43723"/>
    <cellStyle name="Title 34 2 4 3" xfId="43724"/>
    <cellStyle name="Title 34 2 5" xfId="43725"/>
    <cellStyle name="Title 34 2 5 2" xfId="43726"/>
    <cellStyle name="Title 34 2 5 3" xfId="43727"/>
    <cellStyle name="Title 34 2 6" xfId="43728"/>
    <cellStyle name="Title 34 2 7" xfId="43729"/>
    <cellStyle name="Title 34 3" xfId="43730"/>
    <cellStyle name="Title 34 3 2" xfId="43731"/>
    <cellStyle name="Title 34 3 2 2" xfId="43732"/>
    <cellStyle name="Title 34 3 2 2 2" xfId="43733"/>
    <cellStyle name="Title 34 3 2 2 3" xfId="43734"/>
    <cellStyle name="Title 34 3 2 3" xfId="43735"/>
    <cellStyle name="Title 34 3 2 4" xfId="43736"/>
    <cellStyle name="Title 34 3 3" xfId="43737"/>
    <cellStyle name="Title 34 3 3 2" xfId="43738"/>
    <cellStyle name="Title 34 3 3 2 2" xfId="43739"/>
    <cellStyle name="Title 34 3 3 2 3" xfId="43740"/>
    <cellStyle name="Title 34 3 3 3" xfId="43741"/>
    <cellStyle name="Title 34 3 3 4" xfId="43742"/>
    <cellStyle name="Title 34 3 4" xfId="43743"/>
    <cellStyle name="Title 34 3 4 2" xfId="43744"/>
    <cellStyle name="Title 34 3 4 3" xfId="43745"/>
    <cellStyle name="Title 34 3 5" xfId="43746"/>
    <cellStyle name="Title 34 3 6" xfId="43747"/>
    <cellStyle name="Title 34 4" xfId="43748"/>
    <cellStyle name="Title 34 4 2" xfId="43749"/>
    <cellStyle name="Title 34 4 2 2" xfId="43750"/>
    <cellStyle name="Title 34 4 2 2 2" xfId="43751"/>
    <cellStyle name="Title 34 4 2 2 3" xfId="43752"/>
    <cellStyle name="Title 34 4 2 3" xfId="43753"/>
    <cellStyle name="Title 34 4 2 4" xfId="43754"/>
    <cellStyle name="Title 34 4 3" xfId="43755"/>
    <cellStyle name="Title 34 4 3 2" xfId="43756"/>
    <cellStyle name="Title 34 4 3 2 2" xfId="43757"/>
    <cellStyle name="Title 34 4 3 2 3" xfId="43758"/>
    <cellStyle name="Title 34 4 3 3" xfId="43759"/>
    <cellStyle name="Title 34 4 3 4" xfId="43760"/>
    <cellStyle name="Title 34 4 4" xfId="43761"/>
    <cellStyle name="Title 34 4 4 2" xfId="43762"/>
    <cellStyle name="Title 34 4 4 3" xfId="43763"/>
    <cellStyle name="Title 34 4 5" xfId="43764"/>
    <cellStyle name="Title 34 4 6" xfId="43765"/>
    <cellStyle name="Title 34 5" xfId="43766"/>
    <cellStyle name="Title 34 5 2" xfId="43767"/>
    <cellStyle name="Title 34 5 2 2" xfId="43768"/>
    <cellStyle name="Title 34 5 2 2 2" xfId="43769"/>
    <cellStyle name="Title 34 5 2 2 3" xfId="43770"/>
    <cellStyle name="Title 34 5 2 3" xfId="43771"/>
    <cellStyle name="Title 34 5 2 4" xfId="43772"/>
    <cellStyle name="Title 34 5 3" xfId="43773"/>
    <cellStyle name="Title 34 5 3 2" xfId="43774"/>
    <cellStyle name="Title 34 5 3 2 2" xfId="43775"/>
    <cellStyle name="Title 34 5 3 2 3" xfId="43776"/>
    <cellStyle name="Title 34 5 3 3" xfId="43777"/>
    <cellStyle name="Title 34 5 3 4" xfId="43778"/>
    <cellStyle name="Title 34 5 4" xfId="43779"/>
    <cellStyle name="Title 34 5 4 2" xfId="43780"/>
    <cellStyle name="Title 34 5 4 2 2" xfId="43781"/>
    <cellStyle name="Title 34 5 4 2 3" xfId="43782"/>
    <cellStyle name="Title 34 5 4 3" xfId="43783"/>
    <cellStyle name="Title 34 5 4 4" xfId="43784"/>
    <cellStyle name="Title 34 5 5" xfId="43785"/>
    <cellStyle name="Title 34 5 5 2" xfId="43786"/>
    <cellStyle name="Title 34 5 5 3" xfId="43787"/>
    <cellStyle name="Title 34 5 6" xfId="43788"/>
    <cellStyle name="Title 34 5 7" xfId="43789"/>
    <cellStyle name="Title 34 6" xfId="43790"/>
    <cellStyle name="Title 34 6 2" xfId="43791"/>
    <cellStyle name="Title 34 6 2 2" xfId="43792"/>
    <cellStyle name="Title 34 6 2 2 2" xfId="43793"/>
    <cellStyle name="Title 34 6 2 2 3" xfId="43794"/>
    <cellStyle name="Title 34 6 2 3" xfId="43795"/>
    <cellStyle name="Title 34 6 2 4" xfId="43796"/>
    <cellStyle name="Title 34 6 3" xfId="43797"/>
    <cellStyle name="Title 34 6 3 2" xfId="43798"/>
    <cellStyle name="Title 34 6 3 2 2" xfId="43799"/>
    <cellStyle name="Title 34 6 3 2 3" xfId="43800"/>
    <cellStyle name="Title 34 6 3 3" xfId="43801"/>
    <cellStyle name="Title 34 6 3 4" xfId="43802"/>
    <cellStyle name="Title 34 6 4" xfId="43803"/>
    <cellStyle name="Title 34 6 4 2" xfId="43804"/>
    <cellStyle name="Title 34 6 4 3" xfId="43805"/>
    <cellStyle name="Title 34 6 5" xfId="43806"/>
    <cellStyle name="Title 34 6 6" xfId="43807"/>
    <cellStyle name="Title 34 7" xfId="43808"/>
    <cellStyle name="Title 34 7 2" xfId="43809"/>
    <cellStyle name="Title 34 7 2 2" xfId="43810"/>
    <cellStyle name="Title 34 7 2 3" xfId="43811"/>
    <cellStyle name="Title 34 7 3" xfId="43812"/>
    <cellStyle name="Title 34 7 4" xfId="43813"/>
    <cellStyle name="Title 34 8" xfId="43814"/>
    <cellStyle name="Title 34 8 2" xfId="43815"/>
    <cellStyle name="Title 34 8 2 2" xfId="43816"/>
    <cellStyle name="Title 34 8 2 3" xfId="43817"/>
    <cellStyle name="Title 34 8 3" xfId="43818"/>
    <cellStyle name="Title 34 8 4" xfId="43819"/>
    <cellStyle name="Title 34 9" xfId="43820"/>
    <cellStyle name="Title 34 9 2" xfId="43821"/>
    <cellStyle name="Title 34 9 2 2" xfId="43822"/>
    <cellStyle name="Title 34 9 2 3" xfId="43823"/>
    <cellStyle name="Title 34 9 3" xfId="43824"/>
    <cellStyle name="Title 34 9 4" xfId="43825"/>
    <cellStyle name="Title 35" xfId="43826"/>
    <cellStyle name="Title 35 10" xfId="43827"/>
    <cellStyle name="Title 35 10 2" xfId="43828"/>
    <cellStyle name="Title 35 10 3" xfId="43829"/>
    <cellStyle name="Title 35 11" xfId="43830"/>
    <cellStyle name="Title 35 11 2" xfId="43831"/>
    <cellStyle name="Title 35 11 3" xfId="43832"/>
    <cellStyle name="Title 35 12" xfId="43833"/>
    <cellStyle name="Title 35 12 2" xfId="43834"/>
    <cellStyle name="Title 35 12 3" xfId="43835"/>
    <cellStyle name="Title 35 13" xfId="43836"/>
    <cellStyle name="Title 35 2" xfId="43837"/>
    <cellStyle name="Title 35 2 2" xfId="43838"/>
    <cellStyle name="Title 35 2 2 2" xfId="43839"/>
    <cellStyle name="Title 35 2 2 2 2" xfId="43840"/>
    <cellStyle name="Title 35 2 2 2 3" xfId="43841"/>
    <cellStyle name="Title 35 2 2 3" xfId="43842"/>
    <cellStyle name="Title 35 2 2 4" xfId="43843"/>
    <cellStyle name="Title 35 2 3" xfId="43844"/>
    <cellStyle name="Title 35 2 3 2" xfId="43845"/>
    <cellStyle name="Title 35 2 3 2 2" xfId="43846"/>
    <cellStyle name="Title 35 2 3 2 3" xfId="43847"/>
    <cellStyle name="Title 35 2 3 3" xfId="43848"/>
    <cellStyle name="Title 35 2 3 4" xfId="43849"/>
    <cellStyle name="Title 35 2 4" xfId="43850"/>
    <cellStyle name="Title 35 2 4 2" xfId="43851"/>
    <cellStyle name="Title 35 2 4 3" xfId="43852"/>
    <cellStyle name="Title 35 2 5" xfId="43853"/>
    <cellStyle name="Title 35 2 5 2" xfId="43854"/>
    <cellStyle name="Title 35 2 5 3" xfId="43855"/>
    <cellStyle name="Title 35 2 6" xfId="43856"/>
    <cellStyle name="Title 35 2 7" xfId="43857"/>
    <cellStyle name="Title 35 3" xfId="43858"/>
    <cellStyle name="Title 35 3 2" xfId="43859"/>
    <cellStyle name="Title 35 3 2 2" xfId="43860"/>
    <cellStyle name="Title 35 3 2 2 2" xfId="43861"/>
    <cellStyle name="Title 35 3 2 2 3" xfId="43862"/>
    <cellStyle name="Title 35 3 2 3" xfId="43863"/>
    <cellStyle name="Title 35 3 2 4" xfId="43864"/>
    <cellStyle name="Title 35 3 3" xfId="43865"/>
    <cellStyle name="Title 35 3 3 2" xfId="43866"/>
    <cellStyle name="Title 35 3 3 2 2" xfId="43867"/>
    <cellStyle name="Title 35 3 3 2 3" xfId="43868"/>
    <cellStyle name="Title 35 3 3 3" xfId="43869"/>
    <cellStyle name="Title 35 3 3 4" xfId="43870"/>
    <cellStyle name="Title 35 3 4" xfId="43871"/>
    <cellStyle name="Title 35 3 4 2" xfId="43872"/>
    <cellStyle name="Title 35 3 4 3" xfId="43873"/>
    <cellStyle name="Title 35 3 5" xfId="43874"/>
    <cellStyle name="Title 35 3 6" xfId="43875"/>
    <cellStyle name="Title 35 4" xfId="43876"/>
    <cellStyle name="Title 35 4 2" xfId="43877"/>
    <cellStyle name="Title 35 4 2 2" xfId="43878"/>
    <cellStyle name="Title 35 4 2 2 2" xfId="43879"/>
    <cellStyle name="Title 35 4 2 2 3" xfId="43880"/>
    <cellStyle name="Title 35 4 2 3" xfId="43881"/>
    <cellStyle name="Title 35 4 2 4" xfId="43882"/>
    <cellStyle name="Title 35 4 3" xfId="43883"/>
    <cellStyle name="Title 35 4 3 2" xfId="43884"/>
    <cellStyle name="Title 35 4 3 2 2" xfId="43885"/>
    <cellStyle name="Title 35 4 3 2 3" xfId="43886"/>
    <cellStyle name="Title 35 4 3 3" xfId="43887"/>
    <cellStyle name="Title 35 4 3 4" xfId="43888"/>
    <cellStyle name="Title 35 4 4" xfId="43889"/>
    <cellStyle name="Title 35 4 4 2" xfId="43890"/>
    <cellStyle name="Title 35 4 4 3" xfId="43891"/>
    <cellStyle name="Title 35 4 5" xfId="43892"/>
    <cellStyle name="Title 35 4 6" xfId="43893"/>
    <cellStyle name="Title 35 5" xfId="43894"/>
    <cellStyle name="Title 35 5 2" xfId="43895"/>
    <cellStyle name="Title 35 5 2 2" xfId="43896"/>
    <cellStyle name="Title 35 5 2 2 2" xfId="43897"/>
    <cellStyle name="Title 35 5 2 2 3" xfId="43898"/>
    <cellStyle name="Title 35 5 2 3" xfId="43899"/>
    <cellStyle name="Title 35 5 2 4" xfId="43900"/>
    <cellStyle name="Title 35 5 3" xfId="43901"/>
    <cellStyle name="Title 35 5 3 2" xfId="43902"/>
    <cellStyle name="Title 35 5 3 2 2" xfId="43903"/>
    <cellStyle name="Title 35 5 3 2 3" xfId="43904"/>
    <cellStyle name="Title 35 5 3 3" xfId="43905"/>
    <cellStyle name="Title 35 5 3 4" xfId="43906"/>
    <cellStyle name="Title 35 5 4" xfId="43907"/>
    <cellStyle name="Title 35 5 4 2" xfId="43908"/>
    <cellStyle name="Title 35 5 4 2 2" xfId="43909"/>
    <cellStyle name="Title 35 5 4 2 3" xfId="43910"/>
    <cellStyle name="Title 35 5 4 3" xfId="43911"/>
    <cellStyle name="Title 35 5 4 4" xfId="43912"/>
    <cellStyle name="Title 35 5 5" xfId="43913"/>
    <cellStyle name="Title 35 5 5 2" xfId="43914"/>
    <cellStyle name="Title 35 5 5 3" xfId="43915"/>
    <cellStyle name="Title 35 5 6" xfId="43916"/>
    <cellStyle name="Title 35 5 7" xfId="43917"/>
    <cellStyle name="Title 35 6" xfId="43918"/>
    <cellStyle name="Title 35 6 2" xfId="43919"/>
    <cellStyle name="Title 35 6 2 2" xfId="43920"/>
    <cellStyle name="Title 35 6 2 2 2" xfId="43921"/>
    <cellStyle name="Title 35 6 2 2 3" xfId="43922"/>
    <cellStyle name="Title 35 6 2 3" xfId="43923"/>
    <cellStyle name="Title 35 6 2 4" xfId="43924"/>
    <cellStyle name="Title 35 6 3" xfId="43925"/>
    <cellStyle name="Title 35 6 3 2" xfId="43926"/>
    <cellStyle name="Title 35 6 3 2 2" xfId="43927"/>
    <cellStyle name="Title 35 6 3 2 3" xfId="43928"/>
    <cellStyle name="Title 35 6 3 3" xfId="43929"/>
    <cellStyle name="Title 35 6 3 4" xfId="43930"/>
    <cellStyle name="Title 35 6 4" xfId="43931"/>
    <cellStyle name="Title 35 6 4 2" xfId="43932"/>
    <cellStyle name="Title 35 6 4 3" xfId="43933"/>
    <cellStyle name="Title 35 6 5" xfId="43934"/>
    <cellStyle name="Title 35 6 6" xfId="43935"/>
    <cellStyle name="Title 35 7" xfId="43936"/>
    <cellStyle name="Title 35 7 2" xfId="43937"/>
    <cellStyle name="Title 35 7 2 2" xfId="43938"/>
    <cellStyle name="Title 35 7 2 3" xfId="43939"/>
    <cellStyle name="Title 35 7 3" xfId="43940"/>
    <cellStyle name="Title 35 7 4" xfId="43941"/>
    <cellStyle name="Title 35 8" xfId="43942"/>
    <cellStyle name="Title 35 8 2" xfId="43943"/>
    <cellStyle name="Title 35 8 2 2" xfId="43944"/>
    <cellStyle name="Title 35 8 2 3" xfId="43945"/>
    <cellStyle name="Title 35 8 3" xfId="43946"/>
    <cellStyle name="Title 35 8 4" xfId="43947"/>
    <cellStyle name="Title 35 9" xfId="43948"/>
    <cellStyle name="Title 35 9 2" xfId="43949"/>
    <cellStyle name="Title 35 9 2 2" xfId="43950"/>
    <cellStyle name="Title 35 9 2 3" xfId="43951"/>
    <cellStyle name="Title 35 9 3" xfId="43952"/>
    <cellStyle name="Title 35 9 4" xfId="43953"/>
    <cellStyle name="Title 36" xfId="43954"/>
    <cellStyle name="Title 36 10" xfId="43955"/>
    <cellStyle name="Title 36 10 2" xfId="43956"/>
    <cellStyle name="Title 36 10 3" xfId="43957"/>
    <cellStyle name="Title 36 11" xfId="43958"/>
    <cellStyle name="Title 36 11 2" xfId="43959"/>
    <cellStyle name="Title 36 11 3" xfId="43960"/>
    <cellStyle name="Title 36 12" xfId="43961"/>
    <cellStyle name="Title 36 12 2" xfId="43962"/>
    <cellStyle name="Title 36 12 3" xfId="43963"/>
    <cellStyle name="Title 36 13" xfId="43964"/>
    <cellStyle name="Title 36 2" xfId="43965"/>
    <cellStyle name="Title 36 2 2" xfId="43966"/>
    <cellStyle name="Title 36 2 2 2" xfId="43967"/>
    <cellStyle name="Title 36 2 2 2 2" xfId="43968"/>
    <cellStyle name="Title 36 2 2 2 3" xfId="43969"/>
    <cellStyle name="Title 36 2 2 3" xfId="43970"/>
    <cellStyle name="Title 36 2 2 4" xfId="43971"/>
    <cellStyle name="Title 36 2 3" xfId="43972"/>
    <cellStyle name="Title 36 2 3 2" xfId="43973"/>
    <cellStyle name="Title 36 2 3 2 2" xfId="43974"/>
    <cellStyle name="Title 36 2 3 2 3" xfId="43975"/>
    <cellStyle name="Title 36 2 3 3" xfId="43976"/>
    <cellStyle name="Title 36 2 3 4" xfId="43977"/>
    <cellStyle name="Title 36 2 4" xfId="43978"/>
    <cellStyle name="Title 36 2 4 2" xfId="43979"/>
    <cellStyle name="Title 36 2 4 3" xfId="43980"/>
    <cellStyle name="Title 36 2 5" xfId="43981"/>
    <cellStyle name="Title 36 2 5 2" xfId="43982"/>
    <cellStyle name="Title 36 2 5 3" xfId="43983"/>
    <cellStyle name="Title 36 2 6" xfId="43984"/>
    <cellStyle name="Title 36 2 7" xfId="43985"/>
    <cellStyle name="Title 36 3" xfId="43986"/>
    <cellStyle name="Title 36 3 2" xfId="43987"/>
    <cellStyle name="Title 36 3 2 2" xfId="43988"/>
    <cellStyle name="Title 36 3 2 2 2" xfId="43989"/>
    <cellStyle name="Title 36 3 2 2 3" xfId="43990"/>
    <cellStyle name="Title 36 3 2 3" xfId="43991"/>
    <cellStyle name="Title 36 3 2 4" xfId="43992"/>
    <cellStyle name="Title 36 3 3" xfId="43993"/>
    <cellStyle name="Title 36 3 3 2" xfId="43994"/>
    <cellStyle name="Title 36 3 3 2 2" xfId="43995"/>
    <cellStyle name="Title 36 3 3 2 3" xfId="43996"/>
    <cellStyle name="Title 36 3 3 3" xfId="43997"/>
    <cellStyle name="Title 36 3 3 4" xfId="43998"/>
    <cellStyle name="Title 36 3 4" xfId="43999"/>
    <cellStyle name="Title 36 3 4 2" xfId="44000"/>
    <cellStyle name="Title 36 3 4 3" xfId="44001"/>
    <cellStyle name="Title 36 3 5" xfId="44002"/>
    <cellStyle name="Title 36 3 6" xfId="44003"/>
    <cellStyle name="Title 36 4" xfId="44004"/>
    <cellStyle name="Title 36 4 2" xfId="44005"/>
    <cellStyle name="Title 36 4 2 2" xfId="44006"/>
    <cellStyle name="Title 36 4 2 2 2" xfId="44007"/>
    <cellStyle name="Title 36 4 2 2 3" xfId="44008"/>
    <cellStyle name="Title 36 4 2 3" xfId="44009"/>
    <cellStyle name="Title 36 4 2 4" xfId="44010"/>
    <cellStyle name="Title 36 4 3" xfId="44011"/>
    <cellStyle name="Title 36 4 3 2" xfId="44012"/>
    <cellStyle name="Title 36 4 3 2 2" xfId="44013"/>
    <cellStyle name="Title 36 4 3 2 3" xfId="44014"/>
    <cellStyle name="Title 36 4 3 3" xfId="44015"/>
    <cellStyle name="Title 36 4 3 4" xfId="44016"/>
    <cellStyle name="Title 36 4 4" xfId="44017"/>
    <cellStyle name="Title 36 4 4 2" xfId="44018"/>
    <cellStyle name="Title 36 4 4 3" xfId="44019"/>
    <cellStyle name="Title 36 4 5" xfId="44020"/>
    <cellStyle name="Title 36 4 6" xfId="44021"/>
    <cellStyle name="Title 36 5" xfId="44022"/>
    <cellStyle name="Title 36 5 2" xfId="44023"/>
    <cellStyle name="Title 36 5 2 2" xfId="44024"/>
    <cellStyle name="Title 36 5 2 2 2" xfId="44025"/>
    <cellStyle name="Title 36 5 2 2 3" xfId="44026"/>
    <cellStyle name="Title 36 5 2 3" xfId="44027"/>
    <cellStyle name="Title 36 5 2 4" xfId="44028"/>
    <cellStyle name="Title 36 5 3" xfId="44029"/>
    <cellStyle name="Title 36 5 3 2" xfId="44030"/>
    <cellStyle name="Title 36 5 3 2 2" xfId="44031"/>
    <cellStyle name="Title 36 5 3 2 3" xfId="44032"/>
    <cellStyle name="Title 36 5 3 3" xfId="44033"/>
    <cellStyle name="Title 36 5 3 4" xfId="44034"/>
    <cellStyle name="Title 36 5 4" xfId="44035"/>
    <cellStyle name="Title 36 5 4 2" xfId="44036"/>
    <cellStyle name="Title 36 5 4 2 2" xfId="44037"/>
    <cellStyle name="Title 36 5 4 2 3" xfId="44038"/>
    <cellStyle name="Title 36 5 4 3" xfId="44039"/>
    <cellStyle name="Title 36 5 4 4" xfId="44040"/>
    <cellStyle name="Title 36 5 5" xfId="44041"/>
    <cellStyle name="Title 36 5 5 2" xfId="44042"/>
    <cellStyle name="Title 36 5 5 3" xfId="44043"/>
    <cellStyle name="Title 36 5 6" xfId="44044"/>
    <cellStyle name="Title 36 5 7" xfId="44045"/>
    <cellStyle name="Title 36 6" xfId="44046"/>
    <cellStyle name="Title 36 6 2" xfId="44047"/>
    <cellStyle name="Title 36 6 2 2" xfId="44048"/>
    <cellStyle name="Title 36 6 2 2 2" xfId="44049"/>
    <cellStyle name="Title 36 6 2 2 3" xfId="44050"/>
    <cellStyle name="Title 36 6 2 3" xfId="44051"/>
    <cellStyle name="Title 36 6 2 4" xfId="44052"/>
    <cellStyle name="Title 36 6 3" xfId="44053"/>
    <cellStyle name="Title 36 6 3 2" xfId="44054"/>
    <cellStyle name="Title 36 6 3 2 2" xfId="44055"/>
    <cellStyle name="Title 36 6 3 2 3" xfId="44056"/>
    <cellStyle name="Title 36 6 3 3" xfId="44057"/>
    <cellStyle name="Title 36 6 3 4" xfId="44058"/>
    <cellStyle name="Title 36 6 4" xfId="44059"/>
    <cellStyle name="Title 36 6 4 2" xfId="44060"/>
    <cellStyle name="Title 36 6 4 3" xfId="44061"/>
    <cellStyle name="Title 36 6 5" xfId="44062"/>
    <cellStyle name="Title 36 6 6" xfId="44063"/>
    <cellStyle name="Title 36 7" xfId="44064"/>
    <cellStyle name="Title 36 7 2" xfId="44065"/>
    <cellStyle name="Title 36 7 2 2" xfId="44066"/>
    <cellStyle name="Title 36 7 2 3" xfId="44067"/>
    <cellStyle name="Title 36 7 3" xfId="44068"/>
    <cellStyle name="Title 36 7 4" xfId="44069"/>
    <cellStyle name="Title 36 8" xfId="44070"/>
    <cellStyle name="Title 36 8 2" xfId="44071"/>
    <cellStyle name="Title 36 8 2 2" xfId="44072"/>
    <cellStyle name="Title 36 8 2 3" xfId="44073"/>
    <cellStyle name="Title 36 8 3" xfId="44074"/>
    <cellStyle name="Title 36 8 4" xfId="44075"/>
    <cellStyle name="Title 36 9" xfId="44076"/>
    <cellStyle name="Title 36 9 2" xfId="44077"/>
    <cellStyle name="Title 36 9 2 2" xfId="44078"/>
    <cellStyle name="Title 36 9 2 3" xfId="44079"/>
    <cellStyle name="Title 36 9 3" xfId="44080"/>
    <cellStyle name="Title 36 9 4" xfId="44081"/>
    <cellStyle name="Title 37" xfId="44082"/>
    <cellStyle name="Title 37 10" xfId="44083"/>
    <cellStyle name="Title 37 10 2" xfId="44084"/>
    <cellStyle name="Title 37 10 3" xfId="44085"/>
    <cellStyle name="Title 37 11" xfId="44086"/>
    <cellStyle name="Title 37 11 2" xfId="44087"/>
    <cellStyle name="Title 37 11 3" xfId="44088"/>
    <cellStyle name="Title 37 12" xfId="44089"/>
    <cellStyle name="Title 37 12 2" xfId="44090"/>
    <cellStyle name="Title 37 12 3" xfId="44091"/>
    <cellStyle name="Title 37 13" xfId="44092"/>
    <cellStyle name="Title 37 2" xfId="44093"/>
    <cellStyle name="Title 37 2 2" xfId="44094"/>
    <cellStyle name="Title 37 2 2 2" xfId="44095"/>
    <cellStyle name="Title 37 2 2 2 2" xfId="44096"/>
    <cellStyle name="Title 37 2 2 2 3" xfId="44097"/>
    <cellStyle name="Title 37 2 2 3" xfId="44098"/>
    <cellStyle name="Title 37 2 2 4" xfId="44099"/>
    <cellStyle name="Title 37 2 3" xfId="44100"/>
    <cellStyle name="Title 37 2 3 2" xfId="44101"/>
    <cellStyle name="Title 37 2 3 2 2" xfId="44102"/>
    <cellStyle name="Title 37 2 3 2 3" xfId="44103"/>
    <cellStyle name="Title 37 2 3 3" xfId="44104"/>
    <cellStyle name="Title 37 2 3 4" xfId="44105"/>
    <cellStyle name="Title 37 2 4" xfId="44106"/>
    <cellStyle name="Title 37 2 4 2" xfId="44107"/>
    <cellStyle name="Title 37 2 4 3" xfId="44108"/>
    <cellStyle name="Title 37 2 5" xfId="44109"/>
    <cellStyle name="Title 37 2 5 2" xfId="44110"/>
    <cellStyle name="Title 37 2 5 3" xfId="44111"/>
    <cellStyle name="Title 37 2 6" xfId="44112"/>
    <cellStyle name="Title 37 2 7" xfId="44113"/>
    <cellStyle name="Title 37 3" xfId="44114"/>
    <cellStyle name="Title 37 3 2" xfId="44115"/>
    <cellStyle name="Title 37 3 2 2" xfId="44116"/>
    <cellStyle name="Title 37 3 2 2 2" xfId="44117"/>
    <cellStyle name="Title 37 3 2 2 3" xfId="44118"/>
    <cellStyle name="Title 37 3 2 3" xfId="44119"/>
    <cellStyle name="Title 37 3 2 4" xfId="44120"/>
    <cellStyle name="Title 37 3 3" xfId="44121"/>
    <cellStyle name="Title 37 3 3 2" xfId="44122"/>
    <cellStyle name="Title 37 3 3 2 2" xfId="44123"/>
    <cellStyle name="Title 37 3 3 2 3" xfId="44124"/>
    <cellStyle name="Title 37 3 3 3" xfId="44125"/>
    <cellStyle name="Title 37 3 3 4" xfId="44126"/>
    <cellStyle name="Title 37 3 4" xfId="44127"/>
    <cellStyle name="Title 37 3 4 2" xfId="44128"/>
    <cellStyle name="Title 37 3 4 3" xfId="44129"/>
    <cellStyle name="Title 37 3 5" xfId="44130"/>
    <cellStyle name="Title 37 3 6" xfId="44131"/>
    <cellStyle name="Title 37 4" xfId="44132"/>
    <cellStyle name="Title 37 4 2" xfId="44133"/>
    <cellStyle name="Title 37 4 2 2" xfId="44134"/>
    <cellStyle name="Title 37 4 2 2 2" xfId="44135"/>
    <cellStyle name="Title 37 4 2 2 3" xfId="44136"/>
    <cellStyle name="Title 37 4 2 3" xfId="44137"/>
    <cellStyle name="Title 37 4 2 4" xfId="44138"/>
    <cellStyle name="Title 37 4 3" xfId="44139"/>
    <cellStyle name="Title 37 4 3 2" xfId="44140"/>
    <cellStyle name="Title 37 4 3 2 2" xfId="44141"/>
    <cellStyle name="Title 37 4 3 2 3" xfId="44142"/>
    <cellStyle name="Title 37 4 3 3" xfId="44143"/>
    <cellStyle name="Title 37 4 3 4" xfId="44144"/>
    <cellStyle name="Title 37 4 4" xfId="44145"/>
    <cellStyle name="Title 37 4 4 2" xfId="44146"/>
    <cellStyle name="Title 37 4 4 3" xfId="44147"/>
    <cellStyle name="Title 37 4 5" xfId="44148"/>
    <cellStyle name="Title 37 4 6" xfId="44149"/>
    <cellStyle name="Title 37 5" xfId="44150"/>
    <cellStyle name="Title 37 5 2" xfId="44151"/>
    <cellStyle name="Title 37 5 2 2" xfId="44152"/>
    <cellStyle name="Title 37 5 2 2 2" xfId="44153"/>
    <cellStyle name="Title 37 5 2 2 3" xfId="44154"/>
    <cellStyle name="Title 37 5 2 3" xfId="44155"/>
    <cellStyle name="Title 37 5 2 4" xfId="44156"/>
    <cellStyle name="Title 37 5 3" xfId="44157"/>
    <cellStyle name="Title 37 5 3 2" xfId="44158"/>
    <cellStyle name="Title 37 5 3 2 2" xfId="44159"/>
    <cellStyle name="Title 37 5 3 2 3" xfId="44160"/>
    <cellStyle name="Title 37 5 3 3" xfId="44161"/>
    <cellStyle name="Title 37 5 3 4" xfId="44162"/>
    <cellStyle name="Title 37 5 4" xfId="44163"/>
    <cellStyle name="Title 37 5 4 2" xfId="44164"/>
    <cellStyle name="Title 37 5 4 2 2" xfId="44165"/>
    <cellStyle name="Title 37 5 4 2 3" xfId="44166"/>
    <cellStyle name="Title 37 5 4 3" xfId="44167"/>
    <cellStyle name="Title 37 5 4 4" xfId="44168"/>
    <cellStyle name="Title 37 5 5" xfId="44169"/>
    <cellStyle name="Title 37 5 5 2" xfId="44170"/>
    <cellStyle name="Title 37 5 5 3" xfId="44171"/>
    <cellStyle name="Title 37 5 6" xfId="44172"/>
    <cellStyle name="Title 37 5 7" xfId="44173"/>
    <cellStyle name="Title 37 6" xfId="44174"/>
    <cellStyle name="Title 37 6 2" xfId="44175"/>
    <cellStyle name="Title 37 6 2 2" xfId="44176"/>
    <cellStyle name="Title 37 6 2 2 2" xfId="44177"/>
    <cellStyle name="Title 37 6 2 2 3" xfId="44178"/>
    <cellStyle name="Title 37 6 2 3" xfId="44179"/>
    <cellStyle name="Title 37 6 2 4" xfId="44180"/>
    <cellStyle name="Title 37 6 3" xfId="44181"/>
    <cellStyle name="Title 37 6 3 2" xfId="44182"/>
    <cellStyle name="Title 37 6 3 2 2" xfId="44183"/>
    <cellStyle name="Title 37 6 3 2 3" xfId="44184"/>
    <cellStyle name="Title 37 6 3 3" xfId="44185"/>
    <cellStyle name="Title 37 6 3 4" xfId="44186"/>
    <cellStyle name="Title 37 6 4" xfId="44187"/>
    <cellStyle name="Title 37 6 4 2" xfId="44188"/>
    <cellStyle name="Title 37 6 4 3" xfId="44189"/>
    <cellStyle name="Title 37 6 5" xfId="44190"/>
    <cellStyle name="Title 37 6 6" xfId="44191"/>
    <cellStyle name="Title 37 7" xfId="44192"/>
    <cellStyle name="Title 37 7 2" xfId="44193"/>
    <cellStyle name="Title 37 7 2 2" xfId="44194"/>
    <cellStyle name="Title 37 7 2 3" xfId="44195"/>
    <cellStyle name="Title 37 7 3" xfId="44196"/>
    <cellStyle name="Title 37 7 4" xfId="44197"/>
    <cellStyle name="Title 37 8" xfId="44198"/>
    <cellStyle name="Title 37 8 2" xfId="44199"/>
    <cellStyle name="Title 37 8 2 2" xfId="44200"/>
    <cellStyle name="Title 37 8 2 3" xfId="44201"/>
    <cellStyle name="Title 37 8 3" xfId="44202"/>
    <cellStyle name="Title 37 8 4" xfId="44203"/>
    <cellStyle name="Title 37 9" xfId="44204"/>
    <cellStyle name="Title 37 9 2" xfId="44205"/>
    <cellStyle name="Title 37 9 2 2" xfId="44206"/>
    <cellStyle name="Title 37 9 2 3" xfId="44207"/>
    <cellStyle name="Title 37 9 3" xfId="44208"/>
    <cellStyle name="Title 37 9 4" xfId="44209"/>
    <cellStyle name="Title 38" xfId="44210"/>
    <cellStyle name="Title 38 10" xfId="44211"/>
    <cellStyle name="Title 38 10 2" xfId="44212"/>
    <cellStyle name="Title 38 10 3" xfId="44213"/>
    <cellStyle name="Title 38 11" xfId="44214"/>
    <cellStyle name="Title 38 11 2" xfId="44215"/>
    <cellStyle name="Title 38 11 3" xfId="44216"/>
    <cellStyle name="Title 38 12" xfId="44217"/>
    <cellStyle name="Title 38 12 2" xfId="44218"/>
    <cellStyle name="Title 38 12 3" xfId="44219"/>
    <cellStyle name="Title 38 13" xfId="44220"/>
    <cellStyle name="Title 38 2" xfId="44221"/>
    <cellStyle name="Title 38 2 2" xfId="44222"/>
    <cellStyle name="Title 38 2 2 2" xfId="44223"/>
    <cellStyle name="Title 38 2 2 2 2" xfId="44224"/>
    <cellStyle name="Title 38 2 2 2 3" xfId="44225"/>
    <cellStyle name="Title 38 2 2 3" xfId="44226"/>
    <cellStyle name="Title 38 2 2 4" xfId="44227"/>
    <cellStyle name="Title 38 2 3" xfId="44228"/>
    <cellStyle name="Title 38 2 3 2" xfId="44229"/>
    <cellStyle name="Title 38 2 3 2 2" xfId="44230"/>
    <cellStyle name="Title 38 2 3 2 3" xfId="44231"/>
    <cellStyle name="Title 38 2 3 3" xfId="44232"/>
    <cellStyle name="Title 38 2 3 4" xfId="44233"/>
    <cellStyle name="Title 38 2 4" xfId="44234"/>
    <cellStyle name="Title 38 2 4 2" xfId="44235"/>
    <cellStyle name="Title 38 2 4 3" xfId="44236"/>
    <cellStyle name="Title 38 2 5" xfId="44237"/>
    <cellStyle name="Title 38 2 5 2" xfId="44238"/>
    <cellStyle name="Title 38 2 5 3" xfId="44239"/>
    <cellStyle name="Title 38 2 6" xfId="44240"/>
    <cellStyle name="Title 38 2 7" xfId="44241"/>
    <cellStyle name="Title 38 3" xfId="44242"/>
    <cellStyle name="Title 38 3 2" xfId="44243"/>
    <cellStyle name="Title 38 3 2 2" xfId="44244"/>
    <cellStyle name="Title 38 3 2 2 2" xfId="44245"/>
    <cellStyle name="Title 38 3 2 2 3" xfId="44246"/>
    <cellStyle name="Title 38 3 2 3" xfId="44247"/>
    <cellStyle name="Title 38 3 2 4" xfId="44248"/>
    <cellStyle name="Title 38 3 3" xfId="44249"/>
    <cellStyle name="Title 38 3 3 2" xfId="44250"/>
    <cellStyle name="Title 38 3 3 2 2" xfId="44251"/>
    <cellStyle name="Title 38 3 3 2 3" xfId="44252"/>
    <cellStyle name="Title 38 3 3 3" xfId="44253"/>
    <cellStyle name="Title 38 3 3 4" xfId="44254"/>
    <cellStyle name="Title 38 3 4" xfId="44255"/>
    <cellStyle name="Title 38 3 4 2" xfId="44256"/>
    <cellStyle name="Title 38 3 4 3" xfId="44257"/>
    <cellStyle name="Title 38 3 5" xfId="44258"/>
    <cellStyle name="Title 38 3 6" xfId="44259"/>
    <cellStyle name="Title 38 4" xfId="44260"/>
    <cellStyle name="Title 38 4 2" xfId="44261"/>
    <cellStyle name="Title 38 4 2 2" xfId="44262"/>
    <cellStyle name="Title 38 4 2 2 2" xfId="44263"/>
    <cellStyle name="Title 38 4 2 2 3" xfId="44264"/>
    <cellStyle name="Title 38 4 2 3" xfId="44265"/>
    <cellStyle name="Title 38 4 2 4" xfId="44266"/>
    <cellStyle name="Title 38 4 3" xfId="44267"/>
    <cellStyle name="Title 38 4 3 2" xfId="44268"/>
    <cellStyle name="Title 38 4 3 2 2" xfId="44269"/>
    <cellStyle name="Title 38 4 3 2 3" xfId="44270"/>
    <cellStyle name="Title 38 4 3 3" xfId="44271"/>
    <cellStyle name="Title 38 4 3 4" xfId="44272"/>
    <cellStyle name="Title 38 4 4" xfId="44273"/>
    <cellStyle name="Title 38 4 4 2" xfId="44274"/>
    <cellStyle name="Title 38 4 4 3" xfId="44275"/>
    <cellStyle name="Title 38 4 5" xfId="44276"/>
    <cellStyle name="Title 38 4 6" xfId="44277"/>
    <cellStyle name="Title 38 5" xfId="44278"/>
    <cellStyle name="Title 38 5 2" xfId="44279"/>
    <cellStyle name="Title 38 5 2 2" xfId="44280"/>
    <cellStyle name="Title 38 5 2 2 2" xfId="44281"/>
    <cellStyle name="Title 38 5 2 2 3" xfId="44282"/>
    <cellStyle name="Title 38 5 2 3" xfId="44283"/>
    <cellStyle name="Title 38 5 2 4" xfId="44284"/>
    <cellStyle name="Title 38 5 3" xfId="44285"/>
    <cellStyle name="Title 38 5 3 2" xfId="44286"/>
    <cellStyle name="Title 38 5 3 2 2" xfId="44287"/>
    <cellStyle name="Title 38 5 3 2 3" xfId="44288"/>
    <cellStyle name="Title 38 5 3 3" xfId="44289"/>
    <cellStyle name="Title 38 5 3 4" xfId="44290"/>
    <cellStyle name="Title 38 5 4" xfId="44291"/>
    <cellStyle name="Title 38 5 4 2" xfId="44292"/>
    <cellStyle name="Title 38 5 4 2 2" xfId="44293"/>
    <cellStyle name="Title 38 5 4 2 3" xfId="44294"/>
    <cellStyle name="Title 38 5 4 3" xfId="44295"/>
    <cellStyle name="Title 38 5 4 4" xfId="44296"/>
    <cellStyle name="Title 38 5 5" xfId="44297"/>
    <cellStyle name="Title 38 5 5 2" xfId="44298"/>
    <cellStyle name="Title 38 5 5 3" xfId="44299"/>
    <cellStyle name="Title 38 5 6" xfId="44300"/>
    <cellStyle name="Title 38 5 7" xfId="44301"/>
    <cellStyle name="Title 38 6" xfId="44302"/>
    <cellStyle name="Title 38 6 2" xfId="44303"/>
    <cellStyle name="Title 38 6 2 2" xfId="44304"/>
    <cellStyle name="Title 38 6 2 2 2" xfId="44305"/>
    <cellStyle name="Title 38 6 2 2 3" xfId="44306"/>
    <cellStyle name="Title 38 6 2 3" xfId="44307"/>
    <cellStyle name="Title 38 6 2 4" xfId="44308"/>
    <cellStyle name="Title 38 6 3" xfId="44309"/>
    <cellStyle name="Title 38 6 3 2" xfId="44310"/>
    <cellStyle name="Title 38 6 3 2 2" xfId="44311"/>
    <cellStyle name="Title 38 6 3 2 3" xfId="44312"/>
    <cellStyle name="Title 38 6 3 3" xfId="44313"/>
    <cellStyle name="Title 38 6 3 4" xfId="44314"/>
    <cellStyle name="Title 38 6 4" xfId="44315"/>
    <cellStyle name="Title 38 6 4 2" xfId="44316"/>
    <cellStyle name="Title 38 6 4 3" xfId="44317"/>
    <cellStyle name="Title 38 6 5" xfId="44318"/>
    <cellStyle name="Title 38 6 6" xfId="44319"/>
    <cellStyle name="Title 38 7" xfId="44320"/>
    <cellStyle name="Title 38 7 2" xfId="44321"/>
    <cellStyle name="Title 38 7 2 2" xfId="44322"/>
    <cellStyle name="Title 38 7 2 3" xfId="44323"/>
    <cellStyle name="Title 38 7 3" xfId="44324"/>
    <cellStyle name="Title 38 7 4" xfId="44325"/>
    <cellStyle name="Title 38 8" xfId="44326"/>
    <cellStyle name="Title 38 8 2" xfId="44327"/>
    <cellStyle name="Title 38 8 2 2" xfId="44328"/>
    <cellStyle name="Title 38 8 2 3" xfId="44329"/>
    <cellStyle name="Title 38 8 3" xfId="44330"/>
    <cellStyle name="Title 38 8 4" xfId="44331"/>
    <cellStyle name="Title 38 9" xfId="44332"/>
    <cellStyle name="Title 38 9 2" xfId="44333"/>
    <cellStyle name="Title 38 9 2 2" xfId="44334"/>
    <cellStyle name="Title 38 9 2 3" xfId="44335"/>
    <cellStyle name="Title 38 9 3" xfId="44336"/>
    <cellStyle name="Title 38 9 4" xfId="44337"/>
    <cellStyle name="Title 39" xfId="44338"/>
    <cellStyle name="Title 39 10" xfId="44339"/>
    <cellStyle name="Title 39 10 2" xfId="44340"/>
    <cellStyle name="Title 39 10 3" xfId="44341"/>
    <cellStyle name="Title 39 11" xfId="44342"/>
    <cellStyle name="Title 39 11 2" xfId="44343"/>
    <cellStyle name="Title 39 11 3" xfId="44344"/>
    <cellStyle name="Title 39 12" xfId="44345"/>
    <cellStyle name="Title 39 12 2" xfId="44346"/>
    <cellStyle name="Title 39 12 3" xfId="44347"/>
    <cellStyle name="Title 39 13" xfId="44348"/>
    <cellStyle name="Title 39 2" xfId="44349"/>
    <cellStyle name="Title 39 2 2" xfId="44350"/>
    <cellStyle name="Title 39 2 2 2" xfId="44351"/>
    <cellStyle name="Title 39 2 2 2 2" xfId="44352"/>
    <cellStyle name="Title 39 2 2 2 3" xfId="44353"/>
    <cellStyle name="Title 39 2 2 3" xfId="44354"/>
    <cellStyle name="Title 39 2 2 4" xfId="44355"/>
    <cellStyle name="Title 39 2 3" xfId="44356"/>
    <cellStyle name="Title 39 2 3 2" xfId="44357"/>
    <cellStyle name="Title 39 2 3 2 2" xfId="44358"/>
    <cellStyle name="Title 39 2 3 2 3" xfId="44359"/>
    <cellStyle name="Title 39 2 3 3" xfId="44360"/>
    <cellStyle name="Title 39 2 3 4" xfId="44361"/>
    <cellStyle name="Title 39 2 4" xfId="44362"/>
    <cellStyle name="Title 39 2 4 2" xfId="44363"/>
    <cellStyle name="Title 39 2 4 3" xfId="44364"/>
    <cellStyle name="Title 39 2 5" xfId="44365"/>
    <cellStyle name="Title 39 2 5 2" xfId="44366"/>
    <cellStyle name="Title 39 2 5 3" xfId="44367"/>
    <cellStyle name="Title 39 2 6" xfId="44368"/>
    <cellStyle name="Title 39 2 7" xfId="44369"/>
    <cellStyle name="Title 39 3" xfId="44370"/>
    <cellStyle name="Title 39 3 2" xfId="44371"/>
    <cellStyle name="Title 39 3 2 2" xfId="44372"/>
    <cellStyle name="Title 39 3 2 2 2" xfId="44373"/>
    <cellStyle name="Title 39 3 2 2 3" xfId="44374"/>
    <cellStyle name="Title 39 3 2 3" xfId="44375"/>
    <cellStyle name="Title 39 3 2 4" xfId="44376"/>
    <cellStyle name="Title 39 3 3" xfId="44377"/>
    <cellStyle name="Title 39 3 3 2" xfId="44378"/>
    <cellStyle name="Title 39 3 3 2 2" xfId="44379"/>
    <cellStyle name="Title 39 3 3 2 3" xfId="44380"/>
    <cellStyle name="Title 39 3 3 3" xfId="44381"/>
    <cellStyle name="Title 39 3 3 4" xfId="44382"/>
    <cellStyle name="Title 39 3 4" xfId="44383"/>
    <cellStyle name="Title 39 3 4 2" xfId="44384"/>
    <cellStyle name="Title 39 3 4 3" xfId="44385"/>
    <cellStyle name="Title 39 3 5" xfId="44386"/>
    <cellStyle name="Title 39 3 6" xfId="44387"/>
    <cellStyle name="Title 39 4" xfId="44388"/>
    <cellStyle name="Title 39 4 2" xfId="44389"/>
    <cellStyle name="Title 39 4 2 2" xfId="44390"/>
    <cellStyle name="Title 39 4 2 2 2" xfId="44391"/>
    <cellStyle name="Title 39 4 2 2 3" xfId="44392"/>
    <cellStyle name="Title 39 4 2 3" xfId="44393"/>
    <cellStyle name="Title 39 4 2 4" xfId="44394"/>
    <cellStyle name="Title 39 4 3" xfId="44395"/>
    <cellStyle name="Title 39 4 3 2" xfId="44396"/>
    <cellStyle name="Title 39 4 3 2 2" xfId="44397"/>
    <cellStyle name="Title 39 4 3 2 3" xfId="44398"/>
    <cellStyle name="Title 39 4 3 3" xfId="44399"/>
    <cellStyle name="Title 39 4 3 4" xfId="44400"/>
    <cellStyle name="Title 39 4 4" xfId="44401"/>
    <cellStyle name="Title 39 4 4 2" xfId="44402"/>
    <cellStyle name="Title 39 4 4 3" xfId="44403"/>
    <cellStyle name="Title 39 4 5" xfId="44404"/>
    <cellStyle name="Title 39 4 6" xfId="44405"/>
    <cellStyle name="Title 39 5" xfId="44406"/>
    <cellStyle name="Title 39 5 2" xfId="44407"/>
    <cellStyle name="Title 39 5 2 2" xfId="44408"/>
    <cellStyle name="Title 39 5 2 2 2" xfId="44409"/>
    <cellStyle name="Title 39 5 2 2 3" xfId="44410"/>
    <cellStyle name="Title 39 5 2 3" xfId="44411"/>
    <cellStyle name="Title 39 5 2 4" xfId="44412"/>
    <cellStyle name="Title 39 5 3" xfId="44413"/>
    <cellStyle name="Title 39 5 3 2" xfId="44414"/>
    <cellStyle name="Title 39 5 3 2 2" xfId="44415"/>
    <cellStyle name="Title 39 5 3 2 3" xfId="44416"/>
    <cellStyle name="Title 39 5 3 3" xfId="44417"/>
    <cellStyle name="Title 39 5 3 4" xfId="44418"/>
    <cellStyle name="Title 39 5 4" xfId="44419"/>
    <cellStyle name="Title 39 5 4 2" xfId="44420"/>
    <cellStyle name="Title 39 5 4 2 2" xfId="44421"/>
    <cellStyle name="Title 39 5 4 2 3" xfId="44422"/>
    <cellStyle name="Title 39 5 4 3" xfId="44423"/>
    <cellStyle name="Title 39 5 4 4" xfId="44424"/>
    <cellStyle name="Title 39 5 5" xfId="44425"/>
    <cellStyle name="Title 39 5 5 2" xfId="44426"/>
    <cellStyle name="Title 39 5 5 3" xfId="44427"/>
    <cellStyle name="Title 39 5 6" xfId="44428"/>
    <cellStyle name="Title 39 5 7" xfId="44429"/>
    <cellStyle name="Title 39 6" xfId="44430"/>
    <cellStyle name="Title 39 6 2" xfId="44431"/>
    <cellStyle name="Title 39 6 2 2" xfId="44432"/>
    <cellStyle name="Title 39 6 2 2 2" xfId="44433"/>
    <cellStyle name="Title 39 6 2 2 3" xfId="44434"/>
    <cellStyle name="Title 39 6 2 3" xfId="44435"/>
    <cellStyle name="Title 39 6 2 4" xfId="44436"/>
    <cellStyle name="Title 39 6 3" xfId="44437"/>
    <cellStyle name="Title 39 6 3 2" xfId="44438"/>
    <cellStyle name="Title 39 6 3 2 2" xfId="44439"/>
    <cellStyle name="Title 39 6 3 2 3" xfId="44440"/>
    <cellStyle name="Title 39 6 3 3" xfId="44441"/>
    <cellStyle name="Title 39 6 3 4" xfId="44442"/>
    <cellStyle name="Title 39 6 4" xfId="44443"/>
    <cellStyle name="Title 39 6 4 2" xfId="44444"/>
    <cellStyle name="Title 39 6 4 3" xfId="44445"/>
    <cellStyle name="Title 39 6 5" xfId="44446"/>
    <cellStyle name="Title 39 6 6" xfId="44447"/>
    <cellStyle name="Title 39 7" xfId="44448"/>
    <cellStyle name="Title 39 7 2" xfId="44449"/>
    <cellStyle name="Title 39 7 2 2" xfId="44450"/>
    <cellStyle name="Title 39 7 2 3" xfId="44451"/>
    <cellStyle name="Title 39 7 3" xfId="44452"/>
    <cellStyle name="Title 39 7 4" xfId="44453"/>
    <cellStyle name="Title 39 8" xfId="44454"/>
    <cellStyle name="Title 39 8 2" xfId="44455"/>
    <cellStyle name="Title 39 8 2 2" xfId="44456"/>
    <cellStyle name="Title 39 8 2 3" xfId="44457"/>
    <cellStyle name="Title 39 8 3" xfId="44458"/>
    <cellStyle name="Title 39 8 4" xfId="44459"/>
    <cellStyle name="Title 39 9" xfId="44460"/>
    <cellStyle name="Title 39 9 2" xfId="44461"/>
    <cellStyle name="Title 39 9 2 2" xfId="44462"/>
    <cellStyle name="Title 39 9 2 3" xfId="44463"/>
    <cellStyle name="Title 39 9 3" xfId="44464"/>
    <cellStyle name="Title 39 9 4" xfId="44465"/>
    <cellStyle name="Title 4" xfId="44466"/>
    <cellStyle name="Title 4 10" xfId="44467"/>
    <cellStyle name="Title 4 10 2" xfId="44468"/>
    <cellStyle name="Title 4 10 2 2" xfId="44469"/>
    <cellStyle name="Title 4 10 2 3" xfId="44470"/>
    <cellStyle name="Title 4 10 3" xfId="44471"/>
    <cellStyle name="Title 4 10 4" xfId="44472"/>
    <cellStyle name="Title 4 11" xfId="44473"/>
    <cellStyle name="Title 4 11 2" xfId="44474"/>
    <cellStyle name="Title 4 11 3" xfId="44475"/>
    <cellStyle name="Title 4 12" xfId="44476"/>
    <cellStyle name="Title 4 12 2" xfId="44477"/>
    <cellStyle name="Title 4 12 3" xfId="44478"/>
    <cellStyle name="Title 4 13" xfId="44479"/>
    <cellStyle name="Title 4 13 2" xfId="44480"/>
    <cellStyle name="Title 4 13 3" xfId="44481"/>
    <cellStyle name="Title 4 14" xfId="44482"/>
    <cellStyle name="Title 4 2" xfId="44483"/>
    <cellStyle name="Title 4 2 10" xfId="44484"/>
    <cellStyle name="Title 4 2 10 2" xfId="44485"/>
    <cellStyle name="Title 4 2 10 3" xfId="44486"/>
    <cellStyle name="Title 4 2 11" xfId="44487"/>
    <cellStyle name="Title 4 2 12" xfId="44488"/>
    <cellStyle name="Title 4 2 2" xfId="44489"/>
    <cellStyle name="Title 4 2 2 2" xfId="44490"/>
    <cellStyle name="Title 4 2 2 2 2" xfId="44491"/>
    <cellStyle name="Title 4 2 2 2 2 2" xfId="44492"/>
    <cellStyle name="Title 4 2 2 2 2 3" xfId="44493"/>
    <cellStyle name="Title 4 2 2 2 3" xfId="44494"/>
    <cellStyle name="Title 4 2 2 2 4" xfId="44495"/>
    <cellStyle name="Title 4 2 2 3" xfId="44496"/>
    <cellStyle name="Title 4 2 2 3 2" xfId="44497"/>
    <cellStyle name="Title 4 2 2 3 2 2" xfId="44498"/>
    <cellStyle name="Title 4 2 2 3 2 3" xfId="44499"/>
    <cellStyle name="Title 4 2 2 3 3" xfId="44500"/>
    <cellStyle name="Title 4 2 2 3 4" xfId="44501"/>
    <cellStyle name="Title 4 2 2 4" xfId="44502"/>
    <cellStyle name="Title 4 2 2 4 2" xfId="44503"/>
    <cellStyle name="Title 4 2 2 4 3" xfId="44504"/>
    <cellStyle name="Title 4 2 2 5" xfId="44505"/>
    <cellStyle name="Title 4 2 2 6" xfId="44506"/>
    <cellStyle name="Title 4 2 3" xfId="44507"/>
    <cellStyle name="Title 4 2 3 2" xfId="44508"/>
    <cellStyle name="Title 4 2 3 2 2" xfId="44509"/>
    <cellStyle name="Title 4 2 3 2 2 2" xfId="44510"/>
    <cellStyle name="Title 4 2 3 2 2 3" xfId="44511"/>
    <cellStyle name="Title 4 2 3 2 3" xfId="44512"/>
    <cellStyle name="Title 4 2 3 2 4" xfId="44513"/>
    <cellStyle name="Title 4 2 3 3" xfId="44514"/>
    <cellStyle name="Title 4 2 3 3 2" xfId="44515"/>
    <cellStyle name="Title 4 2 3 3 2 2" xfId="44516"/>
    <cellStyle name="Title 4 2 3 3 2 3" xfId="44517"/>
    <cellStyle name="Title 4 2 3 3 3" xfId="44518"/>
    <cellStyle name="Title 4 2 3 3 4" xfId="44519"/>
    <cellStyle name="Title 4 2 3 4" xfId="44520"/>
    <cellStyle name="Title 4 2 3 4 2" xfId="44521"/>
    <cellStyle name="Title 4 2 3 4 3" xfId="44522"/>
    <cellStyle name="Title 4 2 3 5" xfId="44523"/>
    <cellStyle name="Title 4 2 3 6" xfId="44524"/>
    <cellStyle name="Title 4 2 4" xfId="44525"/>
    <cellStyle name="Title 4 2 4 2" xfId="44526"/>
    <cellStyle name="Title 4 2 4 2 2" xfId="44527"/>
    <cellStyle name="Title 4 2 4 2 2 2" xfId="44528"/>
    <cellStyle name="Title 4 2 4 2 2 3" xfId="44529"/>
    <cellStyle name="Title 4 2 4 2 3" xfId="44530"/>
    <cellStyle name="Title 4 2 4 2 4" xfId="44531"/>
    <cellStyle name="Title 4 2 4 3" xfId="44532"/>
    <cellStyle name="Title 4 2 4 3 2" xfId="44533"/>
    <cellStyle name="Title 4 2 4 3 2 2" xfId="44534"/>
    <cellStyle name="Title 4 2 4 3 2 3" xfId="44535"/>
    <cellStyle name="Title 4 2 4 3 3" xfId="44536"/>
    <cellStyle name="Title 4 2 4 3 4" xfId="44537"/>
    <cellStyle name="Title 4 2 4 4" xfId="44538"/>
    <cellStyle name="Title 4 2 4 4 2" xfId="44539"/>
    <cellStyle name="Title 4 2 4 4 2 2" xfId="44540"/>
    <cellStyle name="Title 4 2 4 4 2 3" xfId="44541"/>
    <cellStyle name="Title 4 2 4 4 3" xfId="44542"/>
    <cellStyle name="Title 4 2 4 4 4" xfId="44543"/>
    <cellStyle name="Title 4 2 4 5" xfId="44544"/>
    <cellStyle name="Title 4 2 4 5 2" xfId="44545"/>
    <cellStyle name="Title 4 2 4 5 3" xfId="44546"/>
    <cellStyle name="Title 4 2 4 6" xfId="44547"/>
    <cellStyle name="Title 4 2 4 7" xfId="44548"/>
    <cellStyle name="Title 4 2 5" xfId="44549"/>
    <cellStyle name="Title 4 2 5 2" xfId="44550"/>
    <cellStyle name="Title 4 2 5 2 2" xfId="44551"/>
    <cellStyle name="Title 4 2 5 2 2 2" xfId="44552"/>
    <cellStyle name="Title 4 2 5 2 2 3" xfId="44553"/>
    <cellStyle name="Title 4 2 5 2 3" xfId="44554"/>
    <cellStyle name="Title 4 2 5 2 4" xfId="44555"/>
    <cellStyle name="Title 4 2 5 3" xfId="44556"/>
    <cellStyle name="Title 4 2 5 3 2" xfId="44557"/>
    <cellStyle name="Title 4 2 5 3 2 2" xfId="44558"/>
    <cellStyle name="Title 4 2 5 3 2 3" xfId="44559"/>
    <cellStyle name="Title 4 2 5 3 3" xfId="44560"/>
    <cellStyle name="Title 4 2 5 3 4" xfId="44561"/>
    <cellStyle name="Title 4 2 5 4" xfId="44562"/>
    <cellStyle name="Title 4 2 5 4 2" xfId="44563"/>
    <cellStyle name="Title 4 2 5 4 3" xfId="44564"/>
    <cellStyle name="Title 4 2 5 5" xfId="44565"/>
    <cellStyle name="Title 4 2 5 6" xfId="44566"/>
    <cellStyle name="Title 4 2 6" xfId="44567"/>
    <cellStyle name="Title 4 2 6 2" xfId="44568"/>
    <cellStyle name="Title 4 2 6 2 2" xfId="44569"/>
    <cellStyle name="Title 4 2 6 2 3" xfId="44570"/>
    <cellStyle name="Title 4 2 6 3" xfId="44571"/>
    <cellStyle name="Title 4 2 6 4" xfId="44572"/>
    <cellStyle name="Title 4 2 7" xfId="44573"/>
    <cellStyle name="Title 4 2 7 2" xfId="44574"/>
    <cellStyle name="Title 4 2 7 2 2" xfId="44575"/>
    <cellStyle name="Title 4 2 7 2 3" xfId="44576"/>
    <cellStyle name="Title 4 2 7 3" xfId="44577"/>
    <cellStyle name="Title 4 2 7 4" xfId="44578"/>
    <cellStyle name="Title 4 2 8" xfId="44579"/>
    <cellStyle name="Title 4 2 8 2" xfId="44580"/>
    <cellStyle name="Title 4 2 8 2 2" xfId="44581"/>
    <cellStyle name="Title 4 2 8 2 3" xfId="44582"/>
    <cellStyle name="Title 4 2 8 3" xfId="44583"/>
    <cellStyle name="Title 4 2 8 4" xfId="44584"/>
    <cellStyle name="Title 4 2 9" xfId="44585"/>
    <cellStyle name="Title 4 2 9 2" xfId="44586"/>
    <cellStyle name="Title 4 2 9 3" xfId="44587"/>
    <cellStyle name="Title 4 3" xfId="44588"/>
    <cellStyle name="Title 4 3 2" xfId="44589"/>
    <cellStyle name="Title 4 3 2 2" xfId="44590"/>
    <cellStyle name="Title 4 3 2 2 2" xfId="44591"/>
    <cellStyle name="Title 4 3 2 2 3" xfId="44592"/>
    <cellStyle name="Title 4 3 2 3" xfId="44593"/>
    <cellStyle name="Title 4 3 2 4" xfId="44594"/>
    <cellStyle name="Title 4 3 3" xfId="44595"/>
    <cellStyle name="Title 4 3 3 2" xfId="44596"/>
    <cellStyle name="Title 4 3 3 2 2" xfId="44597"/>
    <cellStyle name="Title 4 3 3 2 3" xfId="44598"/>
    <cellStyle name="Title 4 3 3 3" xfId="44599"/>
    <cellStyle name="Title 4 3 3 4" xfId="44600"/>
    <cellStyle name="Title 4 3 4" xfId="44601"/>
    <cellStyle name="Title 4 3 4 2" xfId="44602"/>
    <cellStyle name="Title 4 3 4 3" xfId="44603"/>
    <cellStyle name="Title 4 3 5" xfId="44604"/>
    <cellStyle name="Title 4 3 5 2" xfId="44605"/>
    <cellStyle name="Title 4 3 5 3" xfId="44606"/>
    <cellStyle name="Title 4 3 6" xfId="44607"/>
    <cellStyle name="Title 4 3 7" xfId="44608"/>
    <cellStyle name="Title 4 4" xfId="44609"/>
    <cellStyle name="Title 4 4 2" xfId="44610"/>
    <cellStyle name="Title 4 4 2 2" xfId="44611"/>
    <cellStyle name="Title 4 4 2 2 2" xfId="44612"/>
    <cellStyle name="Title 4 4 2 2 3" xfId="44613"/>
    <cellStyle name="Title 4 4 2 3" xfId="44614"/>
    <cellStyle name="Title 4 4 2 4" xfId="44615"/>
    <cellStyle name="Title 4 4 3" xfId="44616"/>
    <cellStyle name="Title 4 4 3 2" xfId="44617"/>
    <cellStyle name="Title 4 4 3 2 2" xfId="44618"/>
    <cellStyle name="Title 4 4 3 2 3" xfId="44619"/>
    <cellStyle name="Title 4 4 3 3" xfId="44620"/>
    <cellStyle name="Title 4 4 3 4" xfId="44621"/>
    <cellStyle name="Title 4 4 4" xfId="44622"/>
    <cellStyle name="Title 4 4 4 2" xfId="44623"/>
    <cellStyle name="Title 4 4 4 3" xfId="44624"/>
    <cellStyle name="Title 4 4 5" xfId="44625"/>
    <cellStyle name="Title 4 4 6" xfId="44626"/>
    <cellStyle name="Title 4 5" xfId="44627"/>
    <cellStyle name="Title 4 5 2" xfId="44628"/>
    <cellStyle name="Title 4 5 2 2" xfId="44629"/>
    <cellStyle name="Title 4 5 2 2 2" xfId="44630"/>
    <cellStyle name="Title 4 5 2 2 3" xfId="44631"/>
    <cellStyle name="Title 4 5 2 3" xfId="44632"/>
    <cellStyle name="Title 4 5 2 4" xfId="44633"/>
    <cellStyle name="Title 4 5 3" xfId="44634"/>
    <cellStyle name="Title 4 5 3 2" xfId="44635"/>
    <cellStyle name="Title 4 5 3 2 2" xfId="44636"/>
    <cellStyle name="Title 4 5 3 2 3" xfId="44637"/>
    <cellStyle name="Title 4 5 3 3" xfId="44638"/>
    <cellStyle name="Title 4 5 3 4" xfId="44639"/>
    <cellStyle name="Title 4 5 4" xfId="44640"/>
    <cellStyle name="Title 4 5 4 2" xfId="44641"/>
    <cellStyle name="Title 4 5 4 3" xfId="44642"/>
    <cellStyle name="Title 4 5 5" xfId="44643"/>
    <cellStyle name="Title 4 5 6" xfId="44644"/>
    <cellStyle name="Title 4 6" xfId="44645"/>
    <cellStyle name="Title 4 6 2" xfId="44646"/>
    <cellStyle name="Title 4 6 2 2" xfId="44647"/>
    <cellStyle name="Title 4 6 2 2 2" xfId="44648"/>
    <cellStyle name="Title 4 6 2 2 3" xfId="44649"/>
    <cellStyle name="Title 4 6 2 3" xfId="44650"/>
    <cellStyle name="Title 4 6 2 4" xfId="44651"/>
    <cellStyle name="Title 4 6 3" xfId="44652"/>
    <cellStyle name="Title 4 6 3 2" xfId="44653"/>
    <cellStyle name="Title 4 6 3 2 2" xfId="44654"/>
    <cellStyle name="Title 4 6 3 2 3" xfId="44655"/>
    <cellStyle name="Title 4 6 3 3" xfId="44656"/>
    <cellStyle name="Title 4 6 3 4" xfId="44657"/>
    <cellStyle name="Title 4 6 4" xfId="44658"/>
    <cellStyle name="Title 4 6 4 2" xfId="44659"/>
    <cellStyle name="Title 4 6 4 2 2" xfId="44660"/>
    <cellStyle name="Title 4 6 4 2 3" xfId="44661"/>
    <cellStyle name="Title 4 6 4 3" xfId="44662"/>
    <cellStyle name="Title 4 6 4 4" xfId="44663"/>
    <cellStyle name="Title 4 6 5" xfId="44664"/>
    <cellStyle name="Title 4 6 5 2" xfId="44665"/>
    <cellStyle name="Title 4 6 5 3" xfId="44666"/>
    <cellStyle name="Title 4 6 6" xfId="44667"/>
    <cellStyle name="Title 4 6 7" xfId="44668"/>
    <cellStyle name="Title 4 7" xfId="44669"/>
    <cellStyle name="Title 4 7 2" xfId="44670"/>
    <cellStyle name="Title 4 7 2 2" xfId="44671"/>
    <cellStyle name="Title 4 7 2 2 2" xfId="44672"/>
    <cellStyle name="Title 4 7 2 2 3" xfId="44673"/>
    <cellStyle name="Title 4 7 2 3" xfId="44674"/>
    <cellStyle name="Title 4 7 2 4" xfId="44675"/>
    <cellStyle name="Title 4 7 3" xfId="44676"/>
    <cellStyle name="Title 4 7 3 2" xfId="44677"/>
    <cellStyle name="Title 4 7 3 2 2" xfId="44678"/>
    <cellStyle name="Title 4 7 3 2 3" xfId="44679"/>
    <cellStyle name="Title 4 7 3 3" xfId="44680"/>
    <cellStyle name="Title 4 7 3 4" xfId="44681"/>
    <cellStyle name="Title 4 7 4" xfId="44682"/>
    <cellStyle name="Title 4 7 4 2" xfId="44683"/>
    <cellStyle name="Title 4 7 4 3" xfId="44684"/>
    <cellStyle name="Title 4 7 5" xfId="44685"/>
    <cellStyle name="Title 4 7 6" xfId="44686"/>
    <cellStyle name="Title 4 8" xfId="44687"/>
    <cellStyle name="Title 4 8 2" xfId="44688"/>
    <cellStyle name="Title 4 8 2 2" xfId="44689"/>
    <cellStyle name="Title 4 8 2 3" xfId="44690"/>
    <cellStyle name="Title 4 8 3" xfId="44691"/>
    <cellStyle name="Title 4 8 4" xfId="44692"/>
    <cellStyle name="Title 4 9" xfId="44693"/>
    <cellStyle name="Title 4 9 2" xfId="44694"/>
    <cellStyle name="Title 4 9 2 2" xfId="44695"/>
    <cellStyle name="Title 4 9 2 3" xfId="44696"/>
    <cellStyle name="Title 4 9 3" xfId="44697"/>
    <cellStyle name="Title 4 9 4" xfId="44698"/>
    <cellStyle name="Title 40" xfId="44699"/>
    <cellStyle name="Title 40 10" xfId="44700"/>
    <cellStyle name="Title 40 10 2" xfId="44701"/>
    <cellStyle name="Title 40 10 3" xfId="44702"/>
    <cellStyle name="Title 40 11" xfId="44703"/>
    <cellStyle name="Title 40 11 2" xfId="44704"/>
    <cellStyle name="Title 40 11 3" xfId="44705"/>
    <cellStyle name="Title 40 12" xfId="44706"/>
    <cellStyle name="Title 40 12 2" xfId="44707"/>
    <cellStyle name="Title 40 12 3" xfId="44708"/>
    <cellStyle name="Title 40 13" xfId="44709"/>
    <cellStyle name="Title 40 2" xfId="44710"/>
    <cellStyle name="Title 40 2 2" xfId="44711"/>
    <cellStyle name="Title 40 2 2 2" xfId="44712"/>
    <cellStyle name="Title 40 2 2 2 2" xfId="44713"/>
    <cellStyle name="Title 40 2 2 2 3" xfId="44714"/>
    <cellStyle name="Title 40 2 2 3" xfId="44715"/>
    <cellStyle name="Title 40 2 2 4" xfId="44716"/>
    <cellStyle name="Title 40 2 3" xfId="44717"/>
    <cellStyle name="Title 40 2 3 2" xfId="44718"/>
    <cellStyle name="Title 40 2 3 2 2" xfId="44719"/>
    <cellStyle name="Title 40 2 3 2 3" xfId="44720"/>
    <cellStyle name="Title 40 2 3 3" xfId="44721"/>
    <cellStyle name="Title 40 2 3 4" xfId="44722"/>
    <cellStyle name="Title 40 2 4" xfId="44723"/>
    <cellStyle name="Title 40 2 4 2" xfId="44724"/>
    <cellStyle name="Title 40 2 4 3" xfId="44725"/>
    <cellStyle name="Title 40 2 5" xfId="44726"/>
    <cellStyle name="Title 40 2 5 2" xfId="44727"/>
    <cellStyle name="Title 40 2 5 3" xfId="44728"/>
    <cellStyle name="Title 40 2 6" xfId="44729"/>
    <cellStyle name="Title 40 2 7" xfId="44730"/>
    <cellStyle name="Title 40 3" xfId="44731"/>
    <cellStyle name="Title 40 3 2" xfId="44732"/>
    <cellStyle name="Title 40 3 2 2" xfId="44733"/>
    <cellStyle name="Title 40 3 2 2 2" xfId="44734"/>
    <cellStyle name="Title 40 3 2 2 3" xfId="44735"/>
    <cellStyle name="Title 40 3 2 3" xfId="44736"/>
    <cellStyle name="Title 40 3 2 4" xfId="44737"/>
    <cellStyle name="Title 40 3 3" xfId="44738"/>
    <cellStyle name="Title 40 3 3 2" xfId="44739"/>
    <cellStyle name="Title 40 3 3 2 2" xfId="44740"/>
    <cellStyle name="Title 40 3 3 2 3" xfId="44741"/>
    <cellStyle name="Title 40 3 3 3" xfId="44742"/>
    <cellStyle name="Title 40 3 3 4" xfId="44743"/>
    <cellStyle name="Title 40 3 4" xfId="44744"/>
    <cellStyle name="Title 40 3 4 2" xfId="44745"/>
    <cellStyle name="Title 40 3 4 3" xfId="44746"/>
    <cellStyle name="Title 40 3 5" xfId="44747"/>
    <cellStyle name="Title 40 3 6" xfId="44748"/>
    <cellStyle name="Title 40 4" xfId="44749"/>
    <cellStyle name="Title 40 4 2" xfId="44750"/>
    <cellStyle name="Title 40 4 2 2" xfId="44751"/>
    <cellStyle name="Title 40 4 2 2 2" xfId="44752"/>
    <cellStyle name="Title 40 4 2 2 3" xfId="44753"/>
    <cellStyle name="Title 40 4 2 3" xfId="44754"/>
    <cellStyle name="Title 40 4 2 4" xfId="44755"/>
    <cellStyle name="Title 40 4 3" xfId="44756"/>
    <cellStyle name="Title 40 4 3 2" xfId="44757"/>
    <cellStyle name="Title 40 4 3 2 2" xfId="44758"/>
    <cellStyle name="Title 40 4 3 2 3" xfId="44759"/>
    <cellStyle name="Title 40 4 3 3" xfId="44760"/>
    <cellStyle name="Title 40 4 3 4" xfId="44761"/>
    <cellStyle name="Title 40 4 4" xfId="44762"/>
    <cellStyle name="Title 40 4 4 2" xfId="44763"/>
    <cellStyle name="Title 40 4 4 3" xfId="44764"/>
    <cellStyle name="Title 40 4 5" xfId="44765"/>
    <cellStyle name="Title 40 4 6" xfId="44766"/>
    <cellStyle name="Title 40 5" xfId="44767"/>
    <cellStyle name="Title 40 5 2" xfId="44768"/>
    <cellStyle name="Title 40 5 2 2" xfId="44769"/>
    <cellStyle name="Title 40 5 2 2 2" xfId="44770"/>
    <cellStyle name="Title 40 5 2 2 3" xfId="44771"/>
    <cellStyle name="Title 40 5 2 3" xfId="44772"/>
    <cellStyle name="Title 40 5 2 4" xfId="44773"/>
    <cellStyle name="Title 40 5 3" xfId="44774"/>
    <cellStyle name="Title 40 5 3 2" xfId="44775"/>
    <cellStyle name="Title 40 5 3 2 2" xfId="44776"/>
    <cellStyle name="Title 40 5 3 2 3" xfId="44777"/>
    <cellStyle name="Title 40 5 3 3" xfId="44778"/>
    <cellStyle name="Title 40 5 3 4" xfId="44779"/>
    <cellStyle name="Title 40 5 4" xfId="44780"/>
    <cellStyle name="Title 40 5 4 2" xfId="44781"/>
    <cellStyle name="Title 40 5 4 2 2" xfId="44782"/>
    <cellStyle name="Title 40 5 4 2 3" xfId="44783"/>
    <cellStyle name="Title 40 5 4 3" xfId="44784"/>
    <cellStyle name="Title 40 5 4 4" xfId="44785"/>
    <cellStyle name="Title 40 5 5" xfId="44786"/>
    <cellStyle name="Title 40 5 5 2" xfId="44787"/>
    <cellStyle name="Title 40 5 5 3" xfId="44788"/>
    <cellStyle name="Title 40 5 6" xfId="44789"/>
    <cellStyle name="Title 40 5 7" xfId="44790"/>
    <cellStyle name="Title 40 6" xfId="44791"/>
    <cellStyle name="Title 40 6 2" xfId="44792"/>
    <cellStyle name="Title 40 6 2 2" xfId="44793"/>
    <cellStyle name="Title 40 6 2 2 2" xfId="44794"/>
    <cellStyle name="Title 40 6 2 2 3" xfId="44795"/>
    <cellStyle name="Title 40 6 2 3" xfId="44796"/>
    <cellStyle name="Title 40 6 2 4" xfId="44797"/>
    <cellStyle name="Title 40 6 3" xfId="44798"/>
    <cellStyle name="Title 40 6 3 2" xfId="44799"/>
    <cellStyle name="Title 40 6 3 2 2" xfId="44800"/>
    <cellStyle name="Title 40 6 3 2 3" xfId="44801"/>
    <cellStyle name="Title 40 6 3 3" xfId="44802"/>
    <cellStyle name="Title 40 6 3 4" xfId="44803"/>
    <cellStyle name="Title 40 6 4" xfId="44804"/>
    <cellStyle name="Title 40 6 4 2" xfId="44805"/>
    <cellStyle name="Title 40 6 4 3" xfId="44806"/>
    <cellStyle name="Title 40 6 5" xfId="44807"/>
    <cellStyle name="Title 40 6 6" xfId="44808"/>
    <cellStyle name="Title 40 7" xfId="44809"/>
    <cellStyle name="Title 40 7 2" xfId="44810"/>
    <cellStyle name="Title 40 7 2 2" xfId="44811"/>
    <cellStyle name="Title 40 7 2 3" xfId="44812"/>
    <cellStyle name="Title 40 7 3" xfId="44813"/>
    <cellStyle name="Title 40 7 4" xfId="44814"/>
    <cellStyle name="Title 40 8" xfId="44815"/>
    <cellStyle name="Title 40 8 2" xfId="44816"/>
    <cellStyle name="Title 40 8 2 2" xfId="44817"/>
    <cellStyle name="Title 40 8 2 3" xfId="44818"/>
    <cellStyle name="Title 40 8 3" xfId="44819"/>
    <cellStyle name="Title 40 8 4" xfId="44820"/>
    <cellStyle name="Title 40 9" xfId="44821"/>
    <cellStyle name="Title 40 9 2" xfId="44822"/>
    <cellStyle name="Title 40 9 2 2" xfId="44823"/>
    <cellStyle name="Title 40 9 2 3" xfId="44824"/>
    <cellStyle name="Title 40 9 3" xfId="44825"/>
    <cellStyle name="Title 40 9 4" xfId="44826"/>
    <cellStyle name="Title 41" xfId="44827"/>
    <cellStyle name="Title 41 10" xfId="44828"/>
    <cellStyle name="Title 41 10 2" xfId="44829"/>
    <cellStyle name="Title 41 10 3" xfId="44830"/>
    <cellStyle name="Title 41 11" xfId="44831"/>
    <cellStyle name="Title 41 11 2" xfId="44832"/>
    <cellStyle name="Title 41 11 3" xfId="44833"/>
    <cellStyle name="Title 41 12" xfId="44834"/>
    <cellStyle name="Title 41 12 2" xfId="44835"/>
    <cellStyle name="Title 41 12 3" xfId="44836"/>
    <cellStyle name="Title 41 13" xfId="44837"/>
    <cellStyle name="Title 41 2" xfId="44838"/>
    <cellStyle name="Title 41 2 2" xfId="44839"/>
    <cellStyle name="Title 41 2 2 2" xfId="44840"/>
    <cellStyle name="Title 41 2 2 2 2" xfId="44841"/>
    <cellStyle name="Title 41 2 2 2 3" xfId="44842"/>
    <cellStyle name="Title 41 2 2 3" xfId="44843"/>
    <cellStyle name="Title 41 2 2 4" xfId="44844"/>
    <cellStyle name="Title 41 2 3" xfId="44845"/>
    <cellStyle name="Title 41 2 3 2" xfId="44846"/>
    <cellStyle name="Title 41 2 3 2 2" xfId="44847"/>
    <cellStyle name="Title 41 2 3 2 3" xfId="44848"/>
    <cellStyle name="Title 41 2 3 3" xfId="44849"/>
    <cellStyle name="Title 41 2 3 4" xfId="44850"/>
    <cellStyle name="Title 41 2 4" xfId="44851"/>
    <cellStyle name="Title 41 2 4 2" xfId="44852"/>
    <cellStyle name="Title 41 2 4 3" xfId="44853"/>
    <cellStyle name="Title 41 2 5" xfId="44854"/>
    <cellStyle name="Title 41 2 5 2" xfId="44855"/>
    <cellStyle name="Title 41 2 5 3" xfId="44856"/>
    <cellStyle name="Title 41 2 6" xfId="44857"/>
    <cellStyle name="Title 41 2 7" xfId="44858"/>
    <cellStyle name="Title 41 3" xfId="44859"/>
    <cellStyle name="Title 41 3 2" xfId="44860"/>
    <cellStyle name="Title 41 3 2 2" xfId="44861"/>
    <cellStyle name="Title 41 3 2 2 2" xfId="44862"/>
    <cellStyle name="Title 41 3 2 2 3" xfId="44863"/>
    <cellStyle name="Title 41 3 2 3" xfId="44864"/>
    <cellStyle name="Title 41 3 2 4" xfId="44865"/>
    <cellStyle name="Title 41 3 3" xfId="44866"/>
    <cellStyle name="Title 41 3 3 2" xfId="44867"/>
    <cellStyle name="Title 41 3 3 2 2" xfId="44868"/>
    <cellStyle name="Title 41 3 3 2 3" xfId="44869"/>
    <cellStyle name="Title 41 3 3 3" xfId="44870"/>
    <cellStyle name="Title 41 3 3 4" xfId="44871"/>
    <cellStyle name="Title 41 3 4" xfId="44872"/>
    <cellStyle name="Title 41 3 4 2" xfId="44873"/>
    <cellStyle name="Title 41 3 4 3" xfId="44874"/>
    <cellStyle name="Title 41 3 5" xfId="44875"/>
    <cellStyle name="Title 41 3 6" xfId="44876"/>
    <cellStyle name="Title 41 4" xfId="44877"/>
    <cellStyle name="Title 41 4 2" xfId="44878"/>
    <cellStyle name="Title 41 4 2 2" xfId="44879"/>
    <cellStyle name="Title 41 4 2 2 2" xfId="44880"/>
    <cellStyle name="Title 41 4 2 2 3" xfId="44881"/>
    <cellStyle name="Title 41 4 2 3" xfId="44882"/>
    <cellStyle name="Title 41 4 2 4" xfId="44883"/>
    <cellStyle name="Title 41 4 3" xfId="44884"/>
    <cellStyle name="Title 41 4 3 2" xfId="44885"/>
    <cellStyle name="Title 41 4 3 2 2" xfId="44886"/>
    <cellStyle name="Title 41 4 3 2 3" xfId="44887"/>
    <cellStyle name="Title 41 4 3 3" xfId="44888"/>
    <cellStyle name="Title 41 4 3 4" xfId="44889"/>
    <cellStyle name="Title 41 4 4" xfId="44890"/>
    <cellStyle name="Title 41 4 4 2" xfId="44891"/>
    <cellStyle name="Title 41 4 4 3" xfId="44892"/>
    <cellStyle name="Title 41 4 5" xfId="44893"/>
    <cellStyle name="Title 41 4 6" xfId="44894"/>
    <cellStyle name="Title 41 5" xfId="44895"/>
    <cellStyle name="Title 41 5 2" xfId="44896"/>
    <cellStyle name="Title 41 5 2 2" xfId="44897"/>
    <cellStyle name="Title 41 5 2 2 2" xfId="44898"/>
    <cellStyle name="Title 41 5 2 2 3" xfId="44899"/>
    <cellStyle name="Title 41 5 2 3" xfId="44900"/>
    <cellStyle name="Title 41 5 2 4" xfId="44901"/>
    <cellStyle name="Title 41 5 3" xfId="44902"/>
    <cellStyle name="Title 41 5 3 2" xfId="44903"/>
    <cellStyle name="Title 41 5 3 2 2" xfId="44904"/>
    <cellStyle name="Title 41 5 3 2 3" xfId="44905"/>
    <cellStyle name="Title 41 5 3 3" xfId="44906"/>
    <cellStyle name="Title 41 5 3 4" xfId="44907"/>
    <cellStyle name="Title 41 5 4" xfId="44908"/>
    <cellStyle name="Title 41 5 4 2" xfId="44909"/>
    <cellStyle name="Title 41 5 4 2 2" xfId="44910"/>
    <cellStyle name="Title 41 5 4 2 3" xfId="44911"/>
    <cellStyle name="Title 41 5 4 3" xfId="44912"/>
    <cellStyle name="Title 41 5 4 4" xfId="44913"/>
    <cellStyle name="Title 41 5 5" xfId="44914"/>
    <cellStyle name="Title 41 5 5 2" xfId="44915"/>
    <cellStyle name="Title 41 5 5 3" xfId="44916"/>
    <cellStyle name="Title 41 5 6" xfId="44917"/>
    <cellStyle name="Title 41 5 7" xfId="44918"/>
    <cellStyle name="Title 41 6" xfId="44919"/>
    <cellStyle name="Title 41 6 2" xfId="44920"/>
    <cellStyle name="Title 41 6 2 2" xfId="44921"/>
    <cellStyle name="Title 41 6 2 2 2" xfId="44922"/>
    <cellStyle name="Title 41 6 2 2 3" xfId="44923"/>
    <cellStyle name="Title 41 6 2 3" xfId="44924"/>
    <cellStyle name="Title 41 6 2 4" xfId="44925"/>
    <cellStyle name="Title 41 6 3" xfId="44926"/>
    <cellStyle name="Title 41 6 3 2" xfId="44927"/>
    <cellStyle name="Title 41 6 3 2 2" xfId="44928"/>
    <cellStyle name="Title 41 6 3 2 3" xfId="44929"/>
    <cellStyle name="Title 41 6 3 3" xfId="44930"/>
    <cellStyle name="Title 41 6 3 4" xfId="44931"/>
    <cellStyle name="Title 41 6 4" xfId="44932"/>
    <cellStyle name="Title 41 6 4 2" xfId="44933"/>
    <cellStyle name="Title 41 6 4 3" xfId="44934"/>
    <cellStyle name="Title 41 6 5" xfId="44935"/>
    <cellStyle name="Title 41 6 6" xfId="44936"/>
    <cellStyle name="Title 41 7" xfId="44937"/>
    <cellStyle name="Title 41 7 2" xfId="44938"/>
    <cellStyle name="Title 41 7 2 2" xfId="44939"/>
    <cellStyle name="Title 41 7 2 3" xfId="44940"/>
    <cellStyle name="Title 41 7 3" xfId="44941"/>
    <cellStyle name="Title 41 7 4" xfId="44942"/>
    <cellStyle name="Title 41 8" xfId="44943"/>
    <cellStyle name="Title 41 8 2" xfId="44944"/>
    <cellStyle name="Title 41 8 2 2" xfId="44945"/>
    <cellStyle name="Title 41 8 2 3" xfId="44946"/>
    <cellStyle name="Title 41 8 3" xfId="44947"/>
    <cellStyle name="Title 41 8 4" xfId="44948"/>
    <cellStyle name="Title 41 9" xfId="44949"/>
    <cellStyle name="Title 41 9 2" xfId="44950"/>
    <cellStyle name="Title 41 9 2 2" xfId="44951"/>
    <cellStyle name="Title 41 9 2 3" xfId="44952"/>
    <cellStyle name="Title 41 9 3" xfId="44953"/>
    <cellStyle name="Title 41 9 4" xfId="44954"/>
    <cellStyle name="Title 42" xfId="44955"/>
    <cellStyle name="Title 42 10" xfId="44956"/>
    <cellStyle name="Title 42 10 2" xfId="44957"/>
    <cellStyle name="Title 42 10 3" xfId="44958"/>
    <cellStyle name="Title 42 11" xfId="44959"/>
    <cellStyle name="Title 42 11 2" xfId="44960"/>
    <cellStyle name="Title 42 11 3" xfId="44961"/>
    <cellStyle name="Title 42 12" xfId="44962"/>
    <cellStyle name="Title 42 12 2" xfId="44963"/>
    <cellStyle name="Title 42 12 3" xfId="44964"/>
    <cellStyle name="Title 42 13" xfId="44965"/>
    <cellStyle name="Title 42 2" xfId="44966"/>
    <cellStyle name="Title 42 2 2" xfId="44967"/>
    <cellStyle name="Title 42 2 2 2" xfId="44968"/>
    <cellStyle name="Title 42 2 2 2 2" xfId="44969"/>
    <cellStyle name="Title 42 2 2 2 3" xfId="44970"/>
    <cellStyle name="Title 42 2 2 3" xfId="44971"/>
    <cellStyle name="Title 42 2 2 4" xfId="44972"/>
    <cellStyle name="Title 42 2 3" xfId="44973"/>
    <cellStyle name="Title 42 2 3 2" xfId="44974"/>
    <cellStyle name="Title 42 2 3 2 2" xfId="44975"/>
    <cellStyle name="Title 42 2 3 2 3" xfId="44976"/>
    <cellStyle name="Title 42 2 3 3" xfId="44977"/>
    <cellStyle name="Title 42 2 3 4" xfId="44978"/>
    <cellStyle name="Title 42 2 4" xfId="44979"/>
    <cellStyle name="Title 42 2 4 2" xfId="44980"/>
    <cellStyle name="Title 42 2 4 3" xfId="44981"/>
    <cellStyle name="Title 42 2 5" xfId="44982"/>
    <cellStyle name="Title 42 2 5 2" xfId="44983"/>
    <cellStyle name="Title 42 2 5 3" xfId="44984"/>
    <cellStyle name="Title 42 2 6" xfId="44985"/>
    <cellStyle name="Title 42 2 7" xfId="44986"/>
    <cellStyle name="Title 42 3" xfId="44987"/>
    <cellStyle name="Title 42 3 2" xfId="44988"/>
    <cellStyle name="Title 42 3 2 2" xfId="44989"/>
    <cellStyle name="Title 42 3 2 2 2" xfId="44990"/>
    <cellStyle name="Title 42 3 2 2 3" xfId="44991"/>
    <cellStyle name="Title 42 3 2 3" xfId="44992"/>
    <cellStyle name="Title 42 3 2 4" xfId="44993"/>
    <cellStyle name="Title 42 3 3" xfId="44994"/>
    <cellStyle name="Title 42 3 3 2" xfId="44995"/>
    <cellStyle name="Title 42 3 3 2 2" xfId="44996"/>
    <cellStyle name="Title 42 3 3 2 3" xfId="44997"/>
    <cellStyle name="Title 42 3 3 3" xfId="44998"/>
    <cellStyle name="Title 42 3 3 4" xfId="44999"/>
    <cellStyle name="Title 42 3 4" xfId="45000"/>
    <cellStyle name="Title 42 3 4 2" xfId="45001"/>
    <cellStyle name="Title 42 3 4 3" xfId="45002"/>
    <cellStyle name="Title 42 3 5" xfId="45003"/>
    <cellStyle name="Title 42 3 6" xfId="45004"/>
    <cellStyle name="Title 42 4" xfId="45005"/>
    <cellStyle name="Title 42 4 2" xfId="45006"/>
    <cellStyle name="Title 42 4 2 2" xfId="45007"/>
    <cellStyle name="Title 42 4 2 2 2" xfId="45008"/>
    <cellStyle name="Title 42 4 2 2 3" xfId="45009"/>
    <cellStyle name="Title 42 4 2 3" xfId="45010"/>
    <cellStyle name="Title 42 4 2 4" xfId="45011"/>
    <cellStyle name="Title 42 4 3" xfId="45012"/>
    <cellStyle name="Title 42 4 3 2" xfId="45013"/>
    <cellStyle name="Title 42 4 3 2 2" xfId="45014"/>
    <cellStyle name="Title 42 4 3 2 3" xfId="45015"/>
    <cellStyle name="Title 42 4 3 3" xfId="45016"/>
    <cellStyle name="Title 42 4 3 4" xfId="45017"/>
    <cellStyle name="Title 42 4 4" xfId="45018"/>
    <cellStyle name="Title 42 4 4 2" xfId="45019"/>
    <cellStyle name="Title 42 4 4 3" xfId="45020"/>
    <cellStyle name="Title 42 4 5" xfId="45021"/>
    <cellStyle name="Title 42 4 6" xfId="45022"/>
    <cellStyle name="Title 42 5" xfId="45023"/>
    <cellStyle name="Title 42 5 2" xfId="45024"/>
    <cellStyle name="Title 42 5 2 2" xfId="45025"/>
    <cellStyle name="Title 42 5 2 2 2" xfId="45026"/>
    <cellStyle name="Title 42 5 2 2 3" xfId="45027"/>
    <cellStyle name="Title 42 5 2 3" xfId="45028"/>
    <cellStyle name="Title 42 5 2 4" xfId="45029"/>
    <cellStyle name="Title 42 5 3" xfId="45030"/>
    <cellStyle name="Title 42 5 3 2" xfId="45031"/>
    <cellStyle name="Title 42 5 3 2 2" xfId="45032"/>
    <cellStyle name="Title 42 5 3 2 3" xfId="45033"/>
    <cellStyle name="Title 42 5 3 3" xfId="45034"/>
    <cellStyle name="Title 42 5 3 4" xfId="45035"/>
    <cellStyle name="Title 42 5 4" xfId="45036"/>
    <cellStyle name="Title 42 5 4 2" xfId="45037"/>
    <cellStyle name="Title 42 5 4 2 2" xfId="45038"/>
    <cellStyle name="Title 42 5 4 2 3" xfId="45039"/>
    <cellStyle name="Title 42 5 4 3" xfId="45040"/>
    <cellStyle name="Title 42 5 4 4" xfId="45041"/>
    <cellStyle name="Title 42 5 5" xfId="45042"/>
    <cellStyle name="Title 42 5 5 2" xfId="45043"/>
    <cellStyle name="Title 42 5 5 3" xfId="45044"/>
    <cellStyle name="Title 42 5 6" xfId="45045"/>
    <cellStyle name="Title 42 5 7" xfId="45046"/>
    <cellStyle name="Title 42 6" xfId="45047"/>
    <cellStyle name="Title 42 6 2" xfId="45048"/>
    <cellStyle name="Title 42 6 2 2" xfId="45049"/>
    <cellStyle name="Title 42 6 2 2 2" xfId="45050"/>
    <cellStyle name="Title 42 6 2 2 3" xfId="45051"/>
    <cellStyle name="Title 42 6 2 3" xfId="45052"/>
    <cellStyle name="Title 42 6 2 4" xfId="45053"/>
    <cellStyle name="Title 42 6 3" xfId="45054"/>
    <cellStyle name="Title 42 6 3 2" xfId="45055"/>
    <cellStyle name="Title 42 6 3 2 2" xfId="45056"/>
    <cellStyle name="Title 42 6 3 2 3" xfId="45057"/>
    <cellStyle name="Title 42 6 3 3" xfId="45058"/>
    <cellStyle name="Title 42 6 3 4" xfId="45059"/>
    <cellStyle name="Title 42 6 4" xfId="45060"/>
    <cellStyle name="Title 42 6 4 2" xfId="45061"/>
    <cellStyle name="Title 42 6 4 3" xfId="45062"/>
    <cellStyle name="Title 42 6 5" xfId="45063"/>
    <cellStyle name="Title 42 6 6" xfId="45064"/>
    <cellStyle name="Title 42 7" xfId="45065"/>
    <cellStyle name="Title 42 7 2" xfId="45066"/>
    <cellStyle name="Title 42 7 2 2" xfId="45067"/>
    <cellStyle name="Title 42 7 2 3" xfId="45068"/>
    <cellStyle name="Title 42 7 3" xfId="45069"/>
    <cellStyle name="Title 42 7 4" xfId="45070"/>
    <cellStyle name="Title 42 8" xfId="45071"/>
    <cellStyle name="Title 42 8 2" xfId="45072"/>
    <cellStyle name="Title 42 8 2 2" xfId="45073"/>
    <cellStyle name="Title 42 8 2 3" xfId="45074"/>
    <cellStyle name="Title 42 8 3" xfId="45075"/>
    <cellStyle name="Title 42 8 4" xfId="45076"/>
    <cellStyle name="Title 42 9" xfId="45077"/>
    <cellStyle name="Title 42 9 2" xfId="45078"/>
    <cellStyle name="Title 42 9 2 2" xfId="45079"/>
    <cellStyle name="Title 42 9 2 3" xfId="45080"/>
    <cellStyle name="Title 42 9 3" xfId="45081"/>
    <cellStyle name="Title 42 9 4" xfId="45082"/>
    <cellStyle name="Title 43" xfId="45083"/>
    <cellStyle name="Title 43 10" xfId="45084"/>
    <cellStyle name="Title 43 10 2" xfId="45085"/>
    <cellStyle name="Title 43 10 3" xfId="45086"/>
    <cellStyle name="Title 43 11" xfId="45087"/>
    <cellStyle name="Title 43 11 2" xfId="45088"/>
    <cellStyle name="Title 43 11 3" xfId="45089"/>
    <cellStyle name="Title 43 12" xfId="45090"/>
    <cellStyle name="Title 43 12 2" xfId="45091"/>
    <cellStyle name="Title 43 12 3" xfId="45092"/>
    <cellStyle name="Title 43 13" xfId="45093"/>
    <cellStyle name="Title 43 2" xfId="45094"/>
    <cellStyle name="Title 43 2 2" xfId="45095"/>
    <cellStyle name="Title 43 2 2 2" xfId="45096"/>
    <cellStyle name="Title 43 2 2 2 2" xfId="45097"/>
    <cellStyle name="Title 43 2 2 2 3" xfId="45098"/>
    <cellStyle name="Title 43 2 2 3" xfId="45099"/>
    <cellStyle name="Title 43 2 2 4" xfId="45100"/>
    <cellStyle name="Title 43 2 3" xfId="45101"/>
    <cellStyle name="Title 43 2 3 2" xfId="45102"/>
    <cellStyle name="Title 43 2 3 2 2" xfId="45103"/>
    <cellStyle name="Title 43 2 3 2 3" xfId="45104"/>
    <cellStyle name="Title 43 2 3 3" xfId="45105"/>
    <cellStyle name="Title 43 2 3 4" xfId="45106"/>
    <cellStyle name="Title 43 2 4" xfId="45107"/>
    <cellStyle name="Title 43 2 4 2" xfId="45108"/>
    <cellStyle name="Title 43 2 4 3" xfId="45109"/>
    <cellStyle name="Title 43 2 5" xfId="45110"/>
    <cellStyle name="Title 43 2 5 2" xfId="45111"/>
    <cellStyle name="Title 43 2 5 3" xfId="45112"/>
    <cellStyle name="Title 43 2 6" xfId="45113"/>
    <cellStyle name="Title 43 2 7" xfId="45114"/>
    <cellStyle name="Title 43 3" xfId="45115"/>
    <cellStyle name="Title 43 3 2" xfId="45116"/>
    <cellStyle name="Title 43 3 2 2" xfId="45117"/>
    <cellStyle name="Title 43 3 2 2 2" xfId="45118"/>
    <cellStyle name="Title 43 3 2 2 3" xfId="45119"/>
    <cellStyle name="Title 43 3 2 3" xfId="45120"/>
    <cellStyle name="Title 43 3 2 4" xfId="45121"/>
    <cellStyle name="Title 43 3 3" xfId="45122"/>
    <cellStyle name="Title 43 3 3 2" xfId="45123"/>
    <cellStyle name="Title 43 3 3 2 2" xfId="45124"/>
    <cellStyle name="Title 43 3 3 2 3" xfId="45125"/>
    <cellStyle name="Title 43 3 3 3" xfId="45126"/>
    <cellStyle name="Title 43 3 3 4" xfId="45127"/>
    <cellStyle name="Title 43 3 4" xfId="45128"/>
    <cellStyle name="Title 43 3 4 2" xfId="45129"/>
    <cellStyle name="Title 43 3 4 3" xfId="45130"/>
    <cellStyle name="Title 43 3 5" xfId="45131"/>
    <cellStyle name="Title 43 3 6" xfId="45132"/>
    <cellStyle name="Title 43 4" xfId="45133"/>
    <cellStyle name="Title 43 4 2" xfId="45134"/>
    <cellStyle name="Title 43 4 2 2" xfId="45135"/>
    <cellStyle name="Title 43 4 2 2 2" xfId="45136"/>
    <cellStyle name="Title 43 4 2 2 3" xfId="45137"/>
    <cellStyle name="Title 43 4 2 3" xfId="45138"/>
    <cellStyle name="Title 43 4 2 4" xfId="45139"/>
    <cellStyle name="Title 43 4 3" xfId="45140"/>
    <cellStyle name="Title 43 4 3 2" xfId="45141"/>
    <cellStyle name="Title 43 4 3 2 2" xfId="45142"/>
    <cellStyle name="Title 43 4 3 2 3" xfId="45143"/>
    <cellStyle name="Title 43 4 3 3" xfId="45144"/>
    <cellStyle name="Title 43 4 3 4" xfId="45145"/>
    <cellStyle name="Title 43 4 4" xfId="45146"/>
    <cellStyle name="Title 43 4 4 2" xfId="45147"/>
    <cellStyle name="Title 43 4 4 3" xfId="45148"/>
    <cellStyle name="Title 43 4 5" xfId="45149"/>
    <cellStyle name="Title 43 4 6" xfId="45150"/>
    <cellStyle name="Title 43 5" xfId="45151"/>
    <cellStyle name="Title 43 5 2" xfId="45152"/>
    <cellStyle name="Title 43 5 2 2" xfId="45153"/>
    <cellStyle name="Title 43 5 2 2 2" xfId="45154"/>
    <cellStyle name="Title 43 5 2 2 3" xfId="45155"/>
    <cellStyle name="Title 43 5 2 3" xfId="45156"/>
    <cellStyle name="Title 43 5 2 4" xfId="45157"/>
    <cellStyle name="Title 43 5 3" xfId="45158"/>
    <cellStyle name="Title 43 5 3 2" xfId="45159"/>
    <cellStyle name="Title 43 5 3 2 2" xfId="45160"/>
    <cellStyle name="Title 43 5 3 2 3" xfId="45161"/>
    <cellStyle name="Title 43 5 3 3" xfId="45162"/>
    <cellStyle name="Title 43 5 3 4" xfId="45163"/>
    <cellStyle name="Title 43 5 4" xfId="45164"/>
    <cellStyle name="Title 43 5 4 2" xfId="45165"/>
    <cellStyle name="Title 43 5 4 2 2" xfId="45166"/>
    <cellStyle name="Title 43 5 4 2 3" xfId="45167"/>
    <cellStyle name="Title 43 5 4 3" xfId="45168"/>
    <cellStyle name="Title 43 5 4 4" xfId="45169"/>
    <cellStyle name="Title 43 5 5" xfId="45170"/>
    <cellStyle name="Title 43 5 5 2" xfId="45171"/>
    <cellStyle name="Title 43 5 5 3" xfId="45172"/>
    <cellStyle name="Title 43 5 6" xfId="45173"/>
    <cellStyle name="Title 43 5 7" xfId="45174"/>
    <cellStyle name="Title 43 6" xfId="45175"/>
    <cellStyle name="Title 43 6 2" xfId="45176"/>
    <cellStyle name="Title 43 6 2 2" xfId="45177"/>
    <cellStyle name="Title 43 6 2 2 2" xfId="45178"/>
    <cellStyle name="Title 43 6 2 2 3" xfId="45179"/>
    <cellStyle name="Title 43 6 2 3" xfId="45180"/>
    <cellStyle name="Title 43 6 2 4" xfId="45181"/>
    <cellStyle name="Title 43 6 3" xfId="45182"/>
    <cellStyle name="Title 43 6 3 2" xfId="45183"/>
    <cellStyle name="Title 43 6 3 2 2" xfId="45184"/>
    <cellStyle name="Title 43 6 3 2 3" xfId="45185"/>
    <cellStyle name="Title 43 6 3 3" xfId="45186"/>
    <cellStyle name="Title 43 6 3 4" xfId="45187"/>
    <cellStyle name="Title 43 6 4" xfId="45188"/>
    <cellStyle name="Title 43 6 4 2" xfId="45189"/>
    <cellStyle name="Title 43 6 4 3" xfId="45190"/>
    <cellStyle name="Title 43 6 5" xfId="45191"/>
    <cellStyle name="Title 43 6 6" xfId="45192"/>
    <cellStyle name="Title 43 7" xfId="45193"/>
    <cellStyle name="Title 43 7 2" xfId="45194"/>
    <cellStyle name="Title 43 7 2 2" xfId="45195"/>
    <cellStyle name="Title 43 7 2 3" xfId="45196"/>
    <cellStyle name="Title 43 7 3" xfId="45197"/>
    <cellStyle name="Title 43 7 4" xfId="45198"/>
    <cellStyle name="Title 43 8" xfId="45199"/>
    <cellStyle name="Title 43 8 2" xfId="45200"/>
    <cellStyle name="Title 43 8 2 2" xfId="45201"/>
    <cellStyle name="Title 43 8 2 3" xfId="45202"/>
    <cellStyle name="Title 43 8 3" xfId="45203"/>
    <cellStyle name="Title 43 8 4" xfId="45204"/>
    <cellStyle name="Title 43 9" xfId="45205"/>
    <cellStyle name="Title 43 9 2" xfId="45206"/>
    <cellStyle name="Title 43 9 2 2" xfId="45207"/>
    <cellStyle name="Title 43 9 2 3" xfId="45208"/>
    <cellStyle name="Title 43 9 3" xfId="45209"/>
    <cellStyle name="Title 43 9 4" xfId="45210"/>
    <cellStyle name="Title 44" xfId="45211"/>
    <cellStyle name="Title 5" xfId="45212"/>
    <cellStyle name="Title 5 10" xfId="45213"/>
    <cellStyle name="Title 5 10 2" xfId="45214"/>
    <cellStyle name="Title 5 10 2 2" xfId="45215"/>
    <cellStyle name="Title 5 10 2 3" xfId="45216"/>
    <cellStyle name="Title 5 10 3" xfId="45217"/>
    <cellStyle name="Title 5 10 4" xfId="45218"/>
    <cellStyle name="Title 5 11" xfId="45219"/>
    <cellStyle name="Title 5 11 2" xfId="45220"/>
    <cellStyle name="Title 5 11 3" xfId="45221"/>
    <cellStyle name="Title 5 12" xfId="45222"/>
    <cellStyle name="Title 5 12 2" xfId="45223"/>
    <cellStyle name="Title 5 12 3" xfId="45224"/>
    <cellStyle name="Title 5 13" xfId="45225"/>
    <cellStyle name="Title 5 13 2" xfId="45226"/>
    <cellStyle name="Title 5 13 3" xfId="45227"/>
    <cellStyle name="Title 5 14" xfId="45228"/>
    <cellStyle name="Title 5 2" xfId="45229"/>
    <cellStyle name="Title 5 2 10" xfId="45230"/>
    <cellStyle name="Title 5 2 10 2" xfId="45231"/>
    <cellStyle name="Title 5 2 10 3" xfId="45232"/>
    <cellStyle name="Title 5 2 11" xfId="45233"/>
    <cellStyle name="Title 5 2 12" xfId="45234"/>
    <cellStyle name="Title 5 2 2" xfId="45235"/>
    <cellStyle name="Title 5 2 2 2" xfId="45236"/>
    <cellStyle name="Title 5 2 2 2 2" xfId="45237"/>
    <cellStyle name="Title 5 2 2 2 2 2" xfId="45238"/>
    <cellStyle name="Title 5 2 2 2 2 3" xfId="45239"/>
    <cellStyle name="Title 5 2 2 2 3" xfId="45240"/>
    <cellStyle name="Title 5 2 2 2 4" xfId="45241"/>
    <cellStyle name="Title 5 2 2 3" xfId="45242"/>
    <cellStyle name="Title 5 2 2 3 2" xfId="45243"/>
    <cellStyle name="Title 5 2 2 3 2 2" xfId="45244"/>
    <cellStyle name="Title 5 2 2 3 2 3" xfId="45245"/>
    <cellStyle name="Title 5 2 2 3 3" xfId="45246"/>
    <cellStyle name="Title 5 2 2 3 4" xfId="45247"/>
    <cellStyle name="Title 5 2 2 4" xfId="45248"/>
    <cellStyle name="Title 5 2 2 4 2" xfId="45249"/>
    <cellStyle name="Title 5 2 2 4 3" xfId="45250"/>
    <cellStyle name="Title 5 2 2 5" xfId="45251"/>
    <cellStyle name="Title 5 2 2 6" xfId="45252"/>
    <cellStyle name="Title 5 2 3" xfId="45253"/>
    <cellStyle name="Title 5 2 3 2" xfId="45254"/>
    <cellStyle name="Title 5 2 3 2 2" xfId="45255"/>
    <cellStyle name="Title 5 2 3 2 2 2" xfId="45256"/>
    <cellStyle name="Title 5 2 3 2 2 3" xfId="45257"/>
    <cellStyle name="Title 5 2 3 2 3" xfId="45258"/>
    <cellStyle name="Title 5 2 3 2 4" xfId="45259"/>
    <cellStyle name="Title 5 2 3 3" xfId="45260"/>
    <cellStyle name="Title 5 2 3 3 2" xfId="45261"/>
    <cellStyle name="Title 5 2 3 3 2 2" xfId="45262"/>
    <cellStyle name="Title 5 2 3 3 2 3" xfId="45263"/>
    <cellStyle name="Title 5 2 3 3 3" xfId="45264"/>
    <cellStyle name="Title 5 2 3 3 4" xfId="45265"/>
    <cellStyle name="Title 5 2 3 4" xfId="45266"/>
    <cellStyle name="Title 5 2 3 4 2" xfId="45267"/>
    <cellStyle name="Title 5 2 3 4 3" xfId="45268"/>
    <cellStyle name="Title 5 2 3 5" xfId="45269"/>
    <cellStyle name="Title 5 2 3 6" xfId="45270"/>
    <cellStyle name="Title 5 2 4" xfId="45271"/>
    <cellStyle name="Title 5 2 4 2" xfId="45272"/>
    <cellStyle name="Title 5 2 4 2 2" xfId="45273"/>
    <cellStyle name="Title 5 2 4 2 2 2" xfId="45274"/>
    <cellStyle name="Title 5 2 4 2 2 3" xfId="45275"/>
    <cellStyle name="Title 5 2 4 2 3" xfId="45276"/>
    <cellStyle name="Title 5 2 4 2 4" xfId="45277"/>
    <cellStyle name="Title 5 2 4 3" xfId="45278"/>
    <cellStyle name="Title 5 2 4 3 2" xfId="45279"/>
    <cellStyle name="Title 5 2 4 3 2 2" xfId="45280"/>
    <cellStyle name="Title 5 2 4 3 2 3" xfId="45281"/>
    <cellStyle name="Title 5 2 4 3 3" xfId="45282"/>
    <cellStyle name="Title 5 2 4 3 4" xfId="45283"/>
    <cellStyle name="Title 5 2 4 4" xfId="45284"/>
    <cellStyle name="Title 5 2 4 4 2" xfId="45285"/>
    <cellStyle name="Title 5 2 4 4 2 2" xfId="45286"/>
    <cellStyle name="Title 5 2 4 4 2 3" xfId="45287"/>
    <cellStyle name="Title 5 2 4 4 3" xfId="45288"/>
    <cellStyle name="Title 5 2 4 4 4" xfId="45289"/>
    <cellStyle name="Title 5 2 4 5" xfId="45290"/>
    <cellStyle name="Title 5 2 4 5 2" xfId="45291"/>
    <cellStyle name="Title 5 2 4 5 3" xfId="45292"/>
    <cellStyle name="Title 5 2 4 6" xfId="45293"/>
    <cellStyle name="Title 5 2 4 7" xfId="45294"/>
    <cellStyle name="Title 5 2 5" xfId="45295"/>
    <cellStyle name="Title 5 2 5 2" xfId="45296"/>
    <cellStyle name="Title 5 2 5 2 2" xfId="45297"/>
    <cellStyle name="Title 5 2 5 2 2 2" xfId="45298"/>
    <cellStyle name="Title 5 2 5 2 2 3" xfId="45299"/>
    <cellStyle name="Title 5 2 5 2 3" xfId="45300"/>
    <cellStyle name="Title 5 2 5 2 4" xfId="45301"/>
    <cellStyle name="Title 5 2 5 3" xfId="45302"/>
    <cellStyle name="Title 5 2 5 3 2" xfId="45303"/>
    <cellStyle name="Title 5 2 5 3 2 2" xfId="45304"/>
    <cellStyle name="Title 5 2 5 3 2 3" xfId="45305"/>
    <cellStyle name="Title 5 2 5 3 3" xfId="45306"/>
    <cellStyle name="Title 5 2 5 3 4" xfId="45307"/>
    <cellStyle name="Title 5 2 5 4" xfId="45308"/>
    <cellStyle name="Title 5 2 5 4 2" xfId="45309"/>
    <cellStyle name="Title 5 2 5 4 3" xfId="45310"/>
    <cellStyle name="Title 5 2 5 5" xfId="45311"/>
    <cellStyle name="Title 5 2 5 6" xfId="45312"/>
    <cellStyle name="Title 5 2 6" xfId="45313"/>
    <cellStyle name="Title 5 2 6 2" xfId="45314"/>
    <cellStyle name="Title 5 2 6 2 2" xfId="45315"/>
    <cellStyle name="Title 5 2 6 2 3" xfId="45316"/>
    <cellStyle name="Title 5 2 6 3" xfId="45317"/>
    <cellStyle name="Title 5 2 6 4" xfId="45318"/>
    <cellStyle name="Title 5 2 7" xfId="45319"/>
    <cellStyle name="Title 5 2 7 2" xfId="45320"/>
    <cellStyle name="Title 5 2 7 2 2" xfId="45321"/>
    <cellStyle name="Title 5 2 7 2 3" xfId="45322"/>
    <cellStyle name="Title 5 2 7 3" xfId="45323"/>
    <cellStyle name="Title 5 2 7 4" xfId="45324"/>
    <cellStyle name="Title 5 2 8" xfId="45325"/>
    <cellStyle name="Title 5 2 8 2" xfId="45326"/>
    <cellStyle name="Title 5 2 8 2 2" xfId="45327"/>
    <cellStyle name="Title 5 2 8 2 3" xfId="45328"/>
    <cellStyle name="Title 5 2 8 3" xfId="45329"/>
    <cellStyle name="Title 5 2 8 4" xfId="45330"/>
    <cellStyle name="Title 5 2 9" xfId="45331"/>
    <cellStyle name="Title 5 2 9 2" xfId="45332"/>
    <cellStyle name="Title 5 2 9 3" xfId="45333"/>
    <cellStyle name="Title 5 3" xfId="45334"/>
    <cellStyle name="Title 5 3 2" xfId="45335"/>
    <cellStyle name="Title 5 3 2 2" xfId="45336"/>
    <cellStyle name="Title 5 3 2 2 2" xfId="45337"/>
    <cellStyle name="Title 5 3 2 2 3" xfId="45338"/>
    <cellStyle name="Title 5 3 2 3" xfId="45339"/>
    <cellStyle name="Title 5 3 2 4" xfId="45340"/>
    <cellStyle name="Title 5 3 3" xfId="45341"/>
    <cellStyle name="Title 5 3 3 2" xfId="45342"/>
    <cellStyle name="Title 5 3 3 2 2" xfId="45343"/>
    <cellStyle name="Title 5 3 3 2 3" xfId="45344"/>
    <cellStyle name="Title 5 3 3 3" xfId="45345"/>
    <cellStyle name="Title 5 3 3 4" xfId="45346"/>
    <cellStyle name="Title 5 3 4" xfId="45347"/>
    <cellStyle name="Title 5 3 4 2" xfId="45348"/>
    <cellStyle name="Title 5 3 4 3" xfId="45349"/>
    <cellStyle name="Title 5 3 5" xfId="45350"/>
    <cellStyle name="Title 5 3 5 2" xfId="45351"/>
    <cellStyle name="Title 5 3 5 3" xfId="45352"/>
    <cellStyle name="Title 5 3 6" xfId="45353"/>
    <cellStyle name="Title 5 3 7" xfId="45354"/>
    <cellStyle name="Title 5 4" xfId="45355"/>
    <cellStyle name="Title 5 4 2" xfId="45356"/>
    <cellStyle name="Title 5 4 2 2" xfId="45357"/>
    <cellStyle name="Title 5 4 2 2 2" xfId="45358"/>
    <cellStyle name="Title 5 4 2 2 3" xfId="45359"/>
    <cellStyle name="Title 5 4 2 3" xfId="45360"/>
    <cellStyle name="Title 5 4 2 4" xfId="45361"/>
    <cellStyle name="Title 5 4 3" xfId="45362"/>
    <cellStyle name="Title 5 4 3 2" xfId="45363"/>
    <cellStyle name="Title 5 4 3 2 2" xfId="45364"/>
    <cellStyle name="Title 5 4 3 2 3" xfId="45365"/>
    <cellStyle name="Title 5 4 3 3" xfId="45366"/>
    <cellStyle name="Title 5 4 3 4" xfId="45367"/>
    <cellStyle name="Title 5 4 4" xfId="45368"/>
    <cellStyle name="Title 5 4 4 2" xfId="45369"/>
    <cellStyle name="Title 5 4 4 3" xfId="45370"/>
    <cellStyle name="Title 5 4 5" xfId="45371"/>
    <cellStyle name="Title 5 4 6" xfId="45372"/>
    <cellStyle name="Title 5 5" xfId="45373"/>
    <cellStyle name="Title 5 5 2" xfId="45374"/>
    <cellStyle name="Title 5 5 2 2" xfId="45375"/>
    <cellStyle name="Title 5 5 2 2 2" xfId="45376"/>
    <cellStyle name="Title 5 5 2 2 3" xfId="45377"/>
    <cellStyle name="Title 5 5 2 3" xfId="45378"/>
    <cellStyle name="Title 5 5 2 4" xfId="45379"/>
    <cellStyle name="Title 5 5 3" xfId="45380"/>
    <cellStyle name="Title 5 5 3 2" xfId="45381"/>
    <cellStyle name="Title 5 5 3 2 2" xfId="45382"/>
    <cellStyle name="Title 5 5 3 2 3" xfId="45383"/>
    <cellStyle name="Title 5 5 3 3" xfId="45384"/>
    <cellStyle name="Title 5 5 3 4" xfId="45385"/>
    <cellStyle name="Title 5 5 4" xfId="45386"/>
    <cellStyle name="Title 5 5 4 2" xfId="45387"/>
    <cellStyle name="Title 5 5 4 3" xfId="45388"/>
    <cellStyle name="Title 5 5 5" xfId="45389"/>
    <cellStyle name="Title 5 5 6" xfId="45390"/>
    <cellStyle name="Title 5 6" xfId="45391"/>
    <cellStyle name="Title 5 6 2" xfId="45392"/>
    <cellStyle name="Title 5 6 2 2" xfId="45393"/>
    <cellStyle name="Title 5 6 2 2 2" xfId="45394"/>
    <cellStyle name="Title 5 6 2 2 3" xfId="45395"/>
    <cellStyle name="Title 5 6 2 3" xfId="45396"/>
    <cellStyle name="Title 5 6 2 4" xfId="45397"/>
    <cellStyle name="Title 5 6 3" xfId="45398"/>
    <cellStyle name="Title 5 6 3 2" xfId="45399"/>
    <cellStyle name="Title 5 6 3 2 2" xfId="45400"/>
    <cellStyle name="Title 5 6 3 2 3" xfId="45401"/>
    <cellStyle name="Title 5 6 3 3" xfId="45402"/>
    <cellStyle name="Title 5 6 3 4" xfId="45403"/>
    <cellStyle name="Title 5 6 4" xfId="45404"/>
    <cellStyle name="Title 5 6 4 2" xfId="45405"/>
    <cellStyle name="Title 5 6 4 2 2" xfId="45406"/>
    <cellStyle name="Title 5 6 4 2 3" xfId="45407"/>
    <cellStyle name="Title 5 6 4 3" xfId="45408"/>
    <cellStyle name="Title 5 6 4 4" xfId="45409"/>
    <cellStyle name="Title 5 6 5" xfId="45410"/>
    <cellStyle name="Title 5 6 5 2" xfId="45411"/>
    <cellStyle name="Title 5 6 5 3" xfId="45412"/>
    <cellStyle name="Title 5 6 6" xfId="45413"/>
    <cellStyle name="Title 5 6 7" xfId="45414"/>
    <cellStyle name="Title 5 7" xfId="45415"/>
    <cellStyle name="Title 5 7 2" xfId="45416"/>
    <cellStyle name="Title 5 7 2 2" xfId="45417"/>
    <cellStyle name="Title 5 7 2 2 2" xfId="45418"/>
    <cellStyle name="Title 5 7 2 2 3" xfId="45419"/>
    <cellStyle name="Title 5 7 2 3" xfId="45420"/>
    <cellStyle name="Title 5 7 2 4" xfId="45421"/>
    <cellStyle name="Title 5 7 3" xfId="45422"/>
    <cellStyle name="Title 5 7 3 2" xfId="45423"/>
    <cellStyle name="Title 5 7 3 2 2" xfId="45424"/>
    <cellStyle name="Title 5 7 3 2 3" xfId="45425"/>
    <cellStyle name="Title 5 7 3 3" xfId="45426"/>
    <cellStyle name="Title 5 7 3 4" xfId="45427"/>
    <cellStyle name="Title 5 7 4" xfId="45428"/>
    <cellStyle name="Title 5 7 4 2" xfId="45429"/>
    <cellStyle name="Title 5 7 4 3" xfId="45430"/>
    <cellStyle name="Title 5 7 5" xfId="45431"/>
    <cellStyle name="Title 5 7 6" xfId="45432"/>
    <cellStyle name="Title 5 8" xfId="45433"/>
    <cellStyle name="Title 5 8 2" xfId="45434"/>
    <cellStyle name="Title 5 8 2 2" xfId="45435"/>
    <cellStyle name="Title 5 8 2 3" xfId="45436"/>
    <cellStyle name="Title 5 8 3" xfId="45437"/>
    <cellStyle name="Title 5 8 4" xfId="45438"/>
    <cellStyle name="Title 5 9" xfId="45439"/>
    <cellStyle name="Title 5 9 2" xfId="45440"/>
    <cellStyle name="Title 5 9 2 2" xfId="45441"/>
    <cellStyle name="Title 5 9 2 3" xfId="45442"/>
    <cellStyle name="Title 5 9 3" xfId="45443"/>
    <cellStyle name="Title 5 9 4" xfId="45444"/>
    <cellStyle name="Title 6" xfId="45445"/>
    <cellStyle name="Title 6 10" xfId="45446"/>
    <cellStyle name="Title 6 10 2" xfId="45447"/>
    <cellStyle name="Title 6 10 2 2" xfId="45448"/>
    <cellStyle name="Title 6 10 2 3" xfId="45449"/>
    <cellStyle name="Title 6 10 3" xfId="45450"/>
    <cellStyle name="Title 6 10 4" xfId="45451"/>
    <cellStyle name="Title 6 11" xfId="45452"/>
    <cellStyle name="Title 6 11 2" xfId="45453"/>
    <cellStyle name="Title 6 11 3" xfId="45454"/>
    <cellStyle name="Title 6 12" xfId="45455"/>
    <cellStyle name="Title 6 12 2" xfId="45456"/>
    <cellStyle name="Title 6 12 3" xfId="45457"/>
    <cellStyle name="Title 6 13" xfId="45458"/>
    <cellStyle name="Title 6 13 2" xfId="45459"/>
    <cellStyle name="Title 6 13 3" xfId="45460"/>
    <cellStyle name="Title 6 14" xfId="45461"/>
    <cellStyle name="Title 6 2" xfId="45462"/>
    <cellStyle name="Title 6 2 10" xfId="45463"/>
    <cellStyle name="Title 6 2 10 2" xfId="45464"/>
    <cellStyle name="Title 6 2 10 3" xfId="45465"/>
    <cellStyle name="Title 6 2 11" xfId="45466"/>
    <cellStyle name="Title 6 2 12" xfId="45467"/>
    <cellStyle name="Title 6 2 2" xfId="45468"/>
    <cellStyle name="Title 6 2 2 2" xfId="45469"/>
    <cellStyle name="Title 6 2 2 2 2" xfId="45470"/>
    <cellStyle name="Title 6 2 2 2 2 2" xfId="45471"/>
    <cellStyle name="Title 6 2 2 2 2 3" xfId="45472"/>
    <cellStyle name="Title 6 2 2 2 3" xfId="45473"/>
    <cellStyle name="Title 6 2 2 2 4" xfId="45474"/>
    <cellStyle name="Title 6 2 2 3" xfId="45475"/>
    <cellStyle name="Title 6 2 2 3 2" xfId="45476"/>
    <cellStyle name="Title 6 2 2 3 2 2" xfId="45477"/>
    <cellStyle name="Title 6 2 2 3 2 3" xfId="45478"/>
    <cellStyle name="Title 6 2 2 3 3" xfId="45479"/>
    <cellStyle name="Title 6 2 2 3 4" xfId="45480"/>
    <cellStyle name="Title 6 2 2 4" xfId="45481"/>
    <cellStyle name="Title 6 2 2 4 2" xfId="45482"/>
    <cellStyle name="Title 6 2 2 4 3" xfId="45483"/>
    <cellStyle name="Title 6 2 2 5" xfId="45484"/>
    <cellStyle name="Title 6 2 2 6" xfId="45485"/>
    <cellStyle name="Title 6 2 3" xfId="45486"/>
    <cellStyle name="Title 6 2 3 2" xfId="45487"/>
    <cellStyle name="Title 6 2 3 2 2" xfId="45488"/>
    <cellStyle name="Title 6 2 3 2 2 2" xfId="45489"/>
    <cellStyle name="Title 6 2 3 2 2 3" xfId="45490"/>
    <cellStyle name="Title 6 2 3 2 3" xfId="45491"/>
    <cellStyle name="Title 6 2 3 2 4" xfId="45492"/>
    <cellStyle name="Title 6 2 3 3" xfId="45493"/>
    <cellStyle name="Title 6 2 3 3 2" xfId="45494"/>
    <cellStyle name="Title 6 2 3 3 2 2" xfId="45495"/>
    <cellStyle name="Title 6 2 3 3 2 3" xfId="45496"/>
    <cellStyle name="Title 6 2 3 3 3" xfId="45497"/>
    <cellStyle name="Title 6 2 3 3 4" xfId="45498"/>
    <cellStyle name="Title 6 2 3 4" xfId="45499"/>
    <cellStyle name="Title 6 2 3 4 2" xfId="45500"/>
    <cellStyle name="Title 6 2 3 4 3" xfId="45501"/>
    <cellStyle name="Title 6 2 3 5" xfId="45502"/>
    <cellStyle name="Title 6 2 3 6" xfId="45503"/>
    <cellStyle name="Title 6 2 4" xfId="45504"/>
    <cellStyle name="Title 6 2 4 2" xfId="45505"/>
    <cellStyle name="Title 6 2 4 2 2" xfId="45506"/>
    <cellStyle name="Title 6 2 4 2 2 2" xfId="45507"/>
    <cellStyle name="Title 6 2 4 2 2 3" xfId="45508"/>
    <cellStyle name="Title 6 2 4 2 3" xfId="45509"/>
    <cellStyle name="Title 6 2 4 2 4" xfId="45510"/>
    <cellStyle name="Title 6 2 4 3" xfId="45511"/>
    <cellStyle name="Title 6 2 4 3 2" xfId="45512"/>
    <cellStyle name="Title 6 2 4 3 2 2" xfId="45513"/>
    <cellStyle name="Title 6 2 4 3 2 3" xfId="45514"/>
    <cellStyle name="Title 6 2 4 3 3" xfId="45515"/>
    <cellStyle name="Title 6 2 4 3 4" xfId="45516"/>
    <cellStyle name="Title 6 2 4 4" xfId="45517"/>
    <cellStyle name="Title 6 2 4 4 2" xfId="45518"/>
    <cellStyle name="Title 6 2 4 4 2 2" xfId="45519"/>
    <cellStyle name="Title 6 2 4 4 2 3" xfId="45520"/>
    <cellStyle name="Title 6 2 4 4 3" xfId="45521"/>
    <cellStyle name="Title 6 2 4 4 4" xfId="45522"/>
    <cellStyle name="Title 6 2 4 5" xfId="45523"/>
    <cellStyle name="Title 6 2 4 5 2" xfId="45524"/>
    <cellStyle name="Title 6 2 4 5 3" xfId="45525"/>
    <cellStyle name="Title 6 2 4 6" xfId="45526"/>
    <cellStyle name="Title 6 2 4 7" xfId="45527"/>
    <cellStyle name="Title 6 2 5" xfId="45528"/>
    <cellStyle name="Title 6 2 5 2" xfId="45529"/>
    <cellStyle name="Title 6 2 5 2 2" xfId="45530"/>
    <cellStyle name="Title 6 2 5 2 2 2" xfId="45531"/>
    <cellStyle name="Title 6 2 5 2 2 3" xfId="45532"/>
    <cellStyle name="Title 6 2 5 2 3" xfId="45533"/>
    <cellStyle name="Title 6 2 5 2 4" xfId="45534"/>
    <cellStyle name="Title 6 2 5 3" xfId="45535"/>
    <cellStyle name="Title 6 2 5 3 2" xfId="45536"/>
    <cellStyle name="Title 6 2 5 3 2 2" xfId="45537"/>
    <cellStyle name="Title 6 2 5 3 2 3" xfId="45538"/>
    <cellStyle name="Title 6 2 5 3 3" xfId="45539"/>
    <cellStyle name="Title 6 2 5 3 4" xfId="45540"/>
    <cellStyle name="Title 6 2 5 4" xfId="45541"/>
    <cellStyle name="Title 6 2 5 4 2" xfId="45542"/>
    <cellStyle name="Title 6 2 5 4 3" xfId="45543"/>
    <cellStyle name="Title 6 2 5 5" xfId="45544"/>
    <cellStyle name="Title 6 2 5 6" xfId="45545"/>
    <cellStyle name="Title 6 2 6" xfId="45546"/>
    <cellStyle name="Title 6 2 6 2" xfId="45547"/>
    <cellStyle name="Title 6 2 6 2 2" xfId="45548"/>
    <cellStyle name="Title 6 2 6 2 3" xfId="45549"/>
    <cellStyle name="Title 6 2 6 3" xfId="45550"/>
    <cellStyle name="Title 6 2 6 4" xfId="45551"/>
    <cellStyle name="Title 6 2 7" xfId="45552"/>
    <cellStyle name="Title 6 2 7 2" xfId="45553"/>
    <cellStyle name="Title 6 2 7 2 2" xfId="45554"/>
    <cellStyle name="Title 6 2 7 2 3" xfId="45555"/>
    <cellStyle name="Title 6 2 7 3" xfId="45556"/>
    <cellStyle name="Title 6 2 7 4" xfId="45557"/>
    <cellStyle name="Title 6 2 8" xfId="45558"/>
    <cellStyle name="Title 6 2 8 2" xfId="45559"/>
    <cellStyle name="Title 6 2 8 2 2" xfId="45560"/>
    <cellStyle name="Title 6 2 8 2 3" xfId="45561"/>
    <cellStyle name="Title 6 2 8 3" xfId="45562"/>
    <cellStyle name="Title 6 2 8 4" xfId="45563"/>
    <cellStyle name="Title 6 2 9" xfId="45564"/>
    <cellStyle name="Title 6 2 9 2" xfId="45565"/>
    <cellStyle name="Title 6 2 9 3" xfId="45566"/>
    <cellStyle name="Title 6 3" xfId="45567"/>
    <cellStyle name="Title 6 3 2" xfId="45568"/>
    <cellStyle name="Title 6 3 2 2" xfId="45569"/>
    <cellStyle name="Title 6 3 2 2 2" xfId="45570"/>
    <cellStyle name="Title 6 3 2 2 3" xfId="45571"/>
    <cellStyle name="Title 6 3 2 3" xfId="45572"/>
    <cellStyle name="Title 6 3 2 4" xfId="45573"/>
    <cellStyle name="Title 6 3 3" xfId="45574"/>
    <cellStyle name="Title 6 3 3 2" xfId="45575"/>
    <cellStyle name="Title 6 3 3 2 2" xfId="45576"/>
    <cellStyle name="Title 6 3 3 2 3" xfId="45577"/>
    <cellStyle name="Title 6 3 3 3" xfId="45578"/>
    <cellStyle name="Title 6 3 3 4" xfId="45579"/>
    <cellStyle name="Title 6 3 4" xfId="45580"/>
    <cellStyle name="Title 6 3 4 2" xfId="45581"/>
    <cellStyle name="Title 6 3 4 3" xfId="45582"/>
    <cellStyle name="Title 6 3 5" xfId="45583"/>
    <cellStyle name="Title 6 3 5 2" xfId="45584"/>
    <cellStyle name="Title 6 3 5 3" xfId="45585"/>
    <cellStyle name="Title 6 3 6" xfId="45586"/>
    <cellStyle name="Title 6 3 7" xfId="45587"/>
    <cellStyle name="Title 6 4" xfId="45588"/>
    <cellStyle name="Title 6 4 2" xfId="45589"/>
    <cellStyle name="Title 6 4 2 2" xfId="45590"/>
    <cellStyle name="Title 6 4 2 2 2" xfId="45591"/>
    <cellStyle name="Title 6 4 2 2 3" xfId="45592"/>
    <cellStyle name="Title 6 4 2 3" xfId="45593"/>
    <cellStyle name="Title 6 4 2 4" xfId="45594"/>
    <cellStyle name="Title 6 4 3" xfId="45595"/>
    <cellStyle name="Title 6 4 3 2" xfId="45596"/>
    <cellStyle name="Title 6 4 3 2 2" xfId="45597"/>
    <cellStyle name="Title 6 4 3 2 3" xfId="45598"/>
    <cellStyle name="Title 6 4 3 3" xfId="45599"/>
    <cellStyle name="Title 6 4 3 4" xfId="45600"/>
    <cellStyle name="Title 6 4 4" xfId="45601"/>
    <cellStyle name="Title 6 4 4 2" xfId="45602"/>
    <cellStyle name="Title 6 4 4 3" xfId="45603"/>
    <cellStyle name="Title 6 4 5" xfId="45604"/>
    <cellStyle name="Title 6 4 6" xfId="45605"/>
    <cellStyle name="Title 6 5" xfId="45606"/>
    <cellStyle name="Title 6 5 2" xfId="45607"/>
    <cellStyle name="Title 6 5 2 2" xfId="45608"/>
    <cellStyle name="Title 6 5 2 2 2" xfId="45609"/>
    <cellStyle name="Title 6 5 2 2 3" xfId="45610"/>
    <cellStyle name="Title 6 5 2 3" xfId="45611"/>
    <cellStyle name="Title 6 5 2 4" xfId="45612"/>
    <cellStyle name="Title 6 5 3" xfId="45613"/>
    <cellStyle name="Title 6 5 3 2" xfId="45614"/>
    <cellStyle name="Title 6 5 3 2 2" xfId="45615"/>
    <cellStyle name="Title 6 5 3 2 3" xfId="45616"/>
    <cellStyle name="Title 6 5 3 3" xfId="45617"/>
    <cellStyle name="Title 6 5 3 4" xfId="45618"/>
    <cellStyle name="Title 6 5 4" xfId="45619"/>
    <cellStyle name="Title 6 5 4 2" xfId="45620"/>
    <cellStyle name="Title 6 5 4 3" xfId="45621"/>
    <cellStyle name="Title 6 5 5" xfId="45622"/>
    <cellStyle name="Title 6 5 6" xfId="45623"/>
    <cellStyle name="Title 6 6" xfId="45624"/>
    <cellStyle name="Title 6 6 2" xfId="45625"/>
    <cellStyle name="Title 6 6 2 2" xfId="45626"/>
    <cellStyle name="Title 6 6 2 2 2" xfId="45627"/>
    <cellStyle name="Title 6 6 2 2 3" xfId="45628"/>
    <cellStyle name="Title 6 6 2 3" xfId="45629"/>
    <cellStyle name="Title 6 6 2 4" xfId="45630"/>
    <cellStyle name="Title 6 6 3" xfId="45631"/>
    <cellStyle name="Title 6 6 3 2" xfId="45632"/>
    <cellStyle name="Title 6 6 3 2 2" xfId="45633"/>
    <cellStyle name="Title 6 6 3 2 3" xfId="45634"/>
    <cellStyle name="Title 6 6 3 3" xfId="45635"/>
    <cellStyle name="Title 6 6 3 4" xfId="45636"/>
    <cellStyle name="Title 6 6 4" xfId="45637"/>
    <cellStyle name="Title 6 6 4 2" xfId="45638"/>
    <cellStyle name="Title 6 6 4 2 2" xfId="45639"/>
    <cellStyle name="Title 6 6 4 2 3" xfId="45640"/>
    <cellStyle name="Title 6 6 4 3" xfId="45641"/>
    <cellStyle name="Title 6 6 4 4" xfId="45642"/>
    <cellStyle name="Title 6 6 5" xfId="45643"/>
    <cellStyle name="Title 6 6 5 2" xfId="45644"/>
    <cellStyle name="Title 6 6 5 3" xfId="45645"/>
    <cellStyle name="Title 6 6 6" xfId="45646"/>
    <cellStyle name="Title 6 6 7" xfId="45647"/>
    <cellStyle name="Title 6 7" xfId="45648"/>
    <cellStyle name="Title 6 7 2" xfId="45649"/>
    <cellStyle name="Title 6 7 2 2" xfId="45650"/>
    <cellStyle name="Title 6 7 2 2 2" xfId="45651"/>
    <cellStyle name="Title 6 7 2 2 3" xfId="45652"/>
    <cellStyle name="Title 6 7 2 3" xfId="45653"/>
    <cellStyle name="Title 6 7 2 4" xfId="45654"/>
    <cellStyle name="Title 6 7 3" xfId="45655"/>
    <cellStyle name="Title 6 7 3 2" xfId="45656"/>
    <cellStyle name="Title 6 7 3 2 2" xfId="45657"/>
    <cellStyle name="Title 6 7 3 2 3" xfId="45658"/>
    <cellStyle name="Title 6 7 3 3" xfId="45659"/>
    <cellStyle name="Title 6 7 3 4" xfId="45660"/>
    <cellStyle name="Title 6 7 4" xfId="45661"/>
    <cellStyle name="Title 6 7 4 2" xfId="45662"/>
    <cellStyle name="Title 6 7 4 3" xfId="45663"/>
    <cellStyle name="Title 6 7 5" xfId="45664"/>
    <cellStyle name="Title 6 7 6" xfId="45665"/>
    <cellStyle name="Title 6 8" xfId="45666"/>
    <cellStyle name="Title 6 8 2" xfId="45667"/>
    <cellStyle name="Title 6 8 2 2" xfId="45668"/>
    <cellStyle name="Title 6 8 2 3" xfId="45669"/>
    <cellStyle name="Title 6 8 3" xfId="45670"/>
    <cellStyle name="Title 6 8 4" xfId="45671"/>
    <cellStyle name="Title 6 9" xfId="45672"/>
    <cellStyle name="Title 6 9 2" xfId="45673"/>
    <cellStyle name="Title 6 9 2 2" xfId="45674"/>
    <cellStyle name="Title 6 9 2 3" xfId="45675"/>
    <cellStyle name="Title 6 9 3" xfId="45676"/>
    <cellStyle name="Title 6 9 4" xfId="45677"/>
    <cellStyle name="Title 7" xfId="45678"/>
    <cellStyle name="Title 7 10" xfId="45679"/>
    <cellStyle name="Title 7 10 2" xfId="45680"/>
    <cellStyle name="Title 7 10 3" xfId="45681"/>
    <cellStyle name="Title 7 11" xfId="45682"/>
    <cellStyle name="Title 7 11 2" xfId="45683"/>
    <cellStyle name="Title 7 11 3" xfId="45684"/>
    <cellStyle name="Title 7 12" xfId="45685"/>
    <cellStyle name="Title 7 12 2" xfId="45686"/>
    <cellStyle name="Title 7 12 3" xfId="45687"/>
    <cellStyle name="Title 7 13" xfId="45688"/>
    <cellStyle name="Title 7 2" xfId="45689"/>
    <cellStyle name="Title 7 2 2" xfId="45690"/>
    <cellStyle name="Title 7 2 2 2" xfId="45691"/>
    <cellStyle name="Title 7 2 2 2 2" xfId="45692"/>
    <cellStyle name="Title 7 2 2 2 3" xfId="45693"/>
    <cellStyle name="Title 7 2 2 3" xfId="45694"/>
    <cellStyle name="Title 7 2 2 4" xfId="45695"/>
    <cellStyle name="Title 7 2 3" xfId="45696"/>
    <cellStyle name="Title 7 2 3 2" xfId="45697"/>
    <cellStyle name="Title 7 2 3 2 2" xfId="45698"/>
    <cellStyle name="Title 7 2 3 2 3" xfId="45699"/>
    <cellStyle name="Title 7 2 3 3" xfId="45700"/>
    <cellStyle name="Title 7 2 3 4" xfId="45701"/>
    <cellStyle name="Title 7 2 4" xfId="45702"/>
    <cellStyle name="Title 7 2 4 2" xfId="45703"/>
    <cellStyle name="Title 7 2 4 3" xfId="45704"/>
    <cellStyle name="Title 7 2 5" xfId="45705"/>
    <cellStyle name="Title 7 2 5 2" xfId="45706"/>
    <cellStyle name="Title 7 2 5 3" xfId="45707"/>
    <cellStyle name="Title 7 2 6" xfId="45708"/>
    <cellStyle name="Title 7 2 7" xfId="45709"/>
    <cellStyle name="Title 7 3" xfId="45710"/>
    <cellStyle name="Title 7 3 2" xfId="45711"/>
    <cellStyle name="Title 7 3 2 2" xfId="45712"/>
    <cellStyle name="Title 7 3 2 2 2" xfId="45713"/>
    <cellStyle name="Title 7 3 2 2 3" xfId="45714"/>
    <cellStyle name="Title 7 3 2 3" xfId="45715"/>
    <cellStyle name="Title 7 3 2 4" xfId="45716"/>
    <cellStyle name="Title 7 3 3" xfId="45717"/>
    <cellStyle name="Title 7 3 3 2" xfId="45718"/>
    <cellStyle name="Title 7 3 3 2 2" xfId="45719"/>
    <cellStyle name="Title 7 3 3 2 3" xfId="45720"/>
    <cellStyle name="Title 7 3 3 3" xfId="45721"/>
    <cellStyle name="Title 7 3 3 4" xfId="45722"/>
    <cellStyle name="Title 7 3 4" xfId="45723"/>
    <cellStyle name="Title 7 3 4 2" xfId="45724"/>
    <cellStyle name="Title 7 3 4 3" xfId="45725"/>
    <cellStyle name="Title 7 3 5" xfId="45726"/>
    <cellStyle name="Title 7 3 6" xfId="45727"/>
    <cellStyle name="Title 7 4" xfId="45728"/>
    <cellStyle name="Title 7 4 2" xfId="45729"/>
    <cellStyle name="Title 7 4 2 2" xfId="45730"/>
    <cellStyle name="Title 7 4 2 2 2" xfId="45731"/>
    <cellStyle name="Title 7 4 2 2 3" xfId="45732"/>
    <cellStyle name="Title 7 4 2 3" xfId="45733"/>
    <cellStyle name="Title 7 4 2 4" xfId="45734"/>
    <cellStyle name="Title 7 4 3" xfId="45735"/>
    <cellStyle name="Title 7 4 3 2" xfId="45736"/>
    <cellStyle name="Title 7 4 3 2 2" xfId="45737"/>
    <cellStyle name="Title 7 4 3 2 3" xfId="45738"/>
    <cellStyle name="Title 7 4 3 3" xfId="45739"/>
    <cellStyle name="Title 7 4 3 4" xfId="45740"/>
    <cellStyle name="Title 7 4 4" xfId="45741"/>
    <cellStyle name="Title 7 4 4 2" xfId="45742"/>
    <cellStyle name="Title 7 4 4 3" xfId="45743"/>
    <cellStyle name="Title 7 4 5" xfId="45744"/>
    <cellStyle name="Title 7 4 6" xfId="45745"/>
    <cellStyle name="Title 7 5" xfId="45746"/>
    <cellStyle name="Title 7 5 2" xfId="45747"/>
    <cellStyle name="Title 7 5 2 2" xfId="45748"/>
    <cellStyle name="Title 7 5 2 2 2" xfId="45749"/>
    <cellStyle name="Title 7 5 2 2 3" xfId="45750"/>
    <cellStyle name="Title 7 5 2 3" xfId="45751"/>
    <cellStyle name="Title 7 5 2 4" xfId="45752"/>
    <cellStyle name="Title 7 5 3" xfId="45753"/>
    <cellStyle name="Title 7 5 3 2" xfId="45754"/>
    <cellStyle name="Title 7 5 3 2 2" xfId="45755"/>
    <cellStyle name="Title 7 5 3 2 3" xfId="45756"/>
    <cellStyle name="Title 7 5 3 3" xfId="45757"/>
    <cellStyle name="Title 7 5 3 4" xfId="45758"/>
    <cellStyle name="Title 7 5 4" xfId="45759"/>
    <cellStyle name="Title 7 5 4 2" xfId="45760"/>
    <cellStyle name="Title 7 5 4 2 2" xfId="45761"/>
    <cellStyle name="Title 7 5 4 2 3" xfId="45762"/>
    <cellStyle name="Title 7 5 4 3" xfId="45763"/>
    <cellStyle name="Title 7 5 4 4" xfId="45764"/>
    <cellStyle name="Title 7 5 5" xfId="45765"/>
    <cellStyle name="Title 7 5 5 2" xfId="45766"/>
    <cellStyle name="Title 7 5 5 3" xfId="45767"/>
    <cellStyle name="Title 7 5 6" xfId="45768"/>
    <cellStyle name="Title 7 5 7" xfId="45769"/>
    <cellStyle name="Title 7 6" xfId="45770"/>
    <cellStyle name="Title 7 6 2" xfId="45771"/>
    <cellStyle name="Title 7 6 2 2" xfId="45772"/>
    <cellStyle name="Title 7 6 2 2 2" xfId="45773"/>
    <cellStyle name="Title 7 6 2 2 3" xfId="45774"/>
    <cellStyle name="Title 7 6 2 3" xfId="45775"/>
    <cellStyle name="Title 7 6 2 4" xfId="45776"/>
    <cellStyle name="Title 7 6 3" xfId="45777"/>
    <cellStyle name="Title 7 6 3 2" xfId="45778"/>
    <cellStyle name="Title 7 6 3 2 2" xfId="45779"/>
    <cellStyle name="Title 7 6 3 2 3" xfId="45780"/>
    <cellStyle name="Title 7 6 3 3" xfId="45781"/>
    <cellStyle name="Title 7 6 3 4" xfId="45782"/>
    <cellStyle name="Title 7 6 4" xfId="45783"/>
    <cellStyle name="Title 7 6 4 2" xfId="45784"/>
    <cellStyle name="Title 7 6 4 3" xfId="45785"/>
    <cellStyle name="Title 7 6 5" xfId="45786"/>
    <cellStyle name="Title 7 6 6" xfId="45787"/>
    <cellStyle name="Title 7 7" xfId="45788"/>
    <cellStyle name="Title 7 7 2" xfId="45789"/>
    <cellStyle name="Title 7 7 2 2" xfId="45790"/>
    <cellStyle name="Title 7 7 2 3" xfId="45791"/>
    <cellStyle name="Title 7 7 3" xfId="45792"/>
    <cellStyle name="Title 7 7 4" xfId="45793"/>
    <cellStyle name="Title 7 8" xfId="45794"/>
    <cellStyle name="Title 7 8 2" xfId="45795"/>
    <cellStyle name="Title 7 8 2 2" xfId="45796"/>
    <cellStyle name="Title 7 8 2 3" xfId="45797"/>
    <cellStyle name="Title 7 8 3" xfId="45798"/>
    <cellStyle name="Title 7 8 4" xfId="45799"/>
    <cellStyle name="Title 7 9" xfId="45800"/>
    <cellStyle name="Title 7 9 2" xfId="45801"/>
    <cellStyle name="Title 7 9 2 2" xfId="45802"/>
    <cellStyle name="Title 7 9 2 3" xfId="45803"/>
    <cellStyle name="Title 7 9 3" xfId="45804"/>
    <cellStyle name="Title 7 9 4" xfId="45805"/>
    <cellStyle name="Title 8" xfId="45806"/>
    <cellStyle name="Title 8 10" xfId="45807"/>
    <cellStyle name="Title 8 10 2" xfId="45808"/>
    <cellStyle name="Title 8 10 3" xfId="45809"/>
    <cellStyle name="Title 8 11" xfId="45810"/>
    <cellStyle name="Title 8 11 2" xfId="45811"/>
    <cellStyle name="Title 8 11 3" xfId="45812"/>
    <cellStyle name="Title 8 12" xfId="45813"/>
    <cellStyle name="Title 8 12 2" xfId="45814"/>
    <cellStyle name="Title 8 12 3" xfId="45815"/>
    <cellStyle name="Title 8 13" xfId="45816"/>
    <cellStyle name="Title 8 2" xfId="45817"/>
    <cellStyle name="Title 8 2 2" xfId="45818"/>
    <cellStyle name="Title 8 2 2 2" xfId="45819"/>
    <cellStyle name="Title 8 2 2 2 2" xfId="45820"/>
    <cellStyle name="Title 8 2 2 2 3" xfId="45821"/>
    <cellStyle name="Title 8 2 2 3" xfId="45822"/>
    <cellStyle name="Title 8 2 2 4" xfId="45823"/>
    <cellStyle name="Title 8 2 3" xfId="45824"/>
    <cellStyle name="Title 8 2 3 2" xfId="45825"/>
    <cellStyle name="Title 8 2 3 2 2" xfId="45826"/>
    <cellStyle name="Title 8 2 3 2 3" xfId="45827"/>
    <cellStyle name="Title 8 2 3 3" xfId="45828"/>
    <cellStyle name="Title 8 2 3 4" xfId="45829"/>
    <cellStyle name="Title 8 2 4" xfId="45830"/>
    <cellStyle name="Title 8 2 4 2" xfId="45831"/>
    <cellStyle name="Title 8 2 4 3" xfId="45832"/>
    <cellStyle name="Title 8 2 5" xfId="45833"/>
    <cellStyle name="Title 8 2 5 2" xfId="45834"/>
    <cellStyle name="Title 8 2 5 3" xfId="45835"/>
    <cellStyle name="Title 8 2 6" xfId="45836"/>
    <cellStyle name="Title 8 2 7" xfId="45837"/>
    <cellStyle name="Title 8 3" xfId="45838"/>
    <cellStyle name="Title 8 3 2" xfId="45839"/>
    <cellStyle name="Title 8 3 2 2" xfId="45840"/>
    <cellStyle name="Title 8 3 2 2 2" xfId="45841"/>
    <cellStyle name="Title 8 3 2 2 3" xfId="45842"/>
    <cellStyle name="Title 8 3 2 3" xfId="45843"/>
    <cellStyle name="Title 8 3 2 4" xfId="45844"/>
    <cellStyle name="Title 8 3 3" xfId="45845"/>
    <cellStyle name="Title 8 3 3 2" xfId="45846"/>
    <cellStyle name="Title 8 3 3 2 2" xfId="45847"/>
    <cellStyle name="Title 8 3 3 2 3" xfId="45848"/>
    <cellStyle name="Title 8 3 3 3" xfId="45849"/>
    <cellStyle name="Title 8 3 3 4" xfId="45850"/>
    <cellStyle name="Title 8 3 4" xfId="45851"/>
    <cellStyle name="Title 8 3 4 2" xfId="45852"/>
    <cellStyle name="Title 8 3 4 3" xfId="45853"/>
    <cellStyle name="Title 8 3 5" xfId="45854"/>
    <cellStyle name="Title 8 3 6" xfId="45855"/>
    <cellStyle name="Title 8 4" xfId="45856"/>
    <cellStyle name="Title 8 4 2" xfId="45857"/>
    <cellStyle name="Title 8 4 2 2" xfId="45858"/>
    <cellStyle name="Title 8 4 2 2 2" xfId="45859"/>
    <cellStyle name="Title 8 4 2 2 3" xfId="45860"/>
    <cellStyle name="Title 8 4 2 3" xfId="45861"/>
    <cellStyle name="Title 8 4 2 4" xfId="45862"/>
    <cellStyle name="Title 8 4 3" xfId="45863"/>
    <cellStyle name="Title 8 4 3 2" xfId="45864"/>
    <cellStyle name="Title 8 4 3 2 2" xfId="45865"/>
    <cellStyle name="Title 8 4 3 2 3" xfId="45866"/>
    <cellStyle name="Title 8 4 3 3" xfId="45867"/>
    <cellStyle name="Title 8 4 3 4" xfId="45868"/>
    <cellStyle name="Title 8 4 4" xfId="45869"/>
    <cellStyle name="Title 8 4 4 2" xfId="45870"/>
    <cellStyle name="Title 8 4 4 3" xfId="45871"/>
    <cellStyle name="Title 8 4 5" xfId="45872"/>
    <cellStyle name="Title 8 4 6" xfId="45873"/>
    <cellStyle name="Title 8 5" xfId="45874"/>
    <cellStyle name="Title 8 5 2" xfId="45875"/>
    <cellStyle name="Title 8 5 2 2" xfId="45876"/>
    <cellStyle name="Title 8 5 2 2 2" xfId="45877"/>
    <cellStyle name="Title 8 5 2 2 3" xfId="45878"/>
    <cellStyle name="Title 8 5 2 3" xfId="45879"/>
    <cellStyle name="Title 8 5 2 4" xfId="45880"/>
    <cellStyle name="Title 8 5 3" xfId="45881"/>
    <cellStyle name="Title 8 5 3 2" xfId="45882"/>
    <cellStyle name="Title 8 5 3 2 2" xfId="45883"/>
    <cellStyle name="Title 8 5 3 2 3" xfId="45884"/>
    <cellStyle name="Title 8 5 3 3" xfId="45885"/>
    <cellStyle name="Title 8 5 3 4" xfId="45886"/>
    <cellStyle name="Title 8 5 4" xfId="45887"/>
    <cellStyle name="Title 8 5 4 2" xfId="45888"/>
    <cellStyle name="Title 8 5 4 2 2" xfId="45889"/>
    <cellStyle name="Title 8 5 4 2 3" xfId="45890"/>
    <cellStyle name="Title 8 5 4 3" xfId="45891"/>
    <cellStyle name="Title 8 5 4 4" xfId="45892"/>
    <cellStyle name="Title 8 5 5" xfId="45893"/>
    <cellStyle name="Title 8 5 5 2" xfId="45894"/>
    <cellStyle name="Title 8 5 5 3" xfId="45895"/>
    <cellStyle name="Title 8 5 6" xfId="45896"/>
    <cellStyle name="Title 8 5 7" xfId="45897"/>
    <cellStyle name="Title 8 6" xfId="45898"/>
    <cellStyle name="Title 8 6 2" xfId="45899"/>
    <cellStyle name="Title 8 6 2 2" xfId="45900"/>
    <cellStyle name="Title 8 6 2 2 2" xfId="45901"/>
    <cellStyle name="Title 8 6 2 2 3" xfId="45902"/>
    <cellStyle name="Title 8 6 2 3" xfId="45903"/>
    <cellStyle name="Title 8 6 2 4" xfId="45904"/>
    <cellStyle name="Title 8 6 3" xfId="45905"/>
    <cellStyle name="Title 8 6 3 2" xfId="45906"/>
    <cellStyle name="Title 8 6 3 2 2" xfId="45907"/>
    <cellStyle name="Title 8 6 3 2 3" xfId="45908"/>
    <cellStyle name="Title 8 6 3 3" xfId="45909"/>
    <cellStyle name="Title 8 6 3 4" xfId="45910"/>
    <cellStyle name="Title 8 6 4" xfId="45911"/>
    <cellStyle name="Title 8 6 4 2" xfId="45912"/>
    <cellStyle name="Title 8 6 4 3" xfId="45913"/>
    <cellStyle name="Title 8 6 5" xfId="45914"/>
    <cellStyle name="Title 8 6 6" xfId="45915"/>
    <cellStyle name="Title 8 7" xfId="45916"/>
    <cellStyle name="Title 8 7 2" xfId="45917"/>
    <cellStyle name="Title 8 7 2 2" xfId="45918"/>
    <cellStyle name="Title 8 7 2 3" xfId="45919"/>
    <cellStyle name="Title 8 7 3" xfId="45920"/>
    <cellStyle name="Title 8 7 4" xfId="45921"/>
    <cellStyle name="Title 8 8" xfId="45922"/>
    <cellStyle name="Title 8 8 2" xfId="45923"/>
    <cellStyle name="Title 8 8 2 2" xfId="45924"/>
    <cellStyle name="Title 8 8 2 3" xfId="45925"/>
    <cellStyle name="Title 8 8 3" xfId="45926"/>
    <cellStyle name="Title 8 8 4" xfId="45927"/>
    <cellStyle name="Title 8 9" xfId="45928"/>
    <cellStyle name="Title 8 9 2" xfId="45929"/>
    <cellStyle name="Title 8 9 2 2" xfId="45930"/>
    <cellStyle name="Title 8 9 2 3" xfId="45931"/>
    <cellStyle name="Title 8 9 3" xfId="45932"/>
    <cellStyle name="Title 8 9 4" xfId="45933"/>
    <cellStyle name="Title 9" xfId="45934"/>
    <cellStyle name="Title 9 10" xfId="45935"/>
    <cellStyle name="Title 9 10 2" xfId="45936"/>
    <cellStyle name="Title 9 10 3" xfId="45937"/>
    <cellStyle name="Title 9 11" xfId="45938"/>
    <cellStyle name="Title 9 11 2" xfId="45939"/>
    <cellStyle name="Title 9 11 3" xfId="45940"/>
    <cellStyle name="Title 9 12" xfId="45941"/>
    <cellStyle name="Title 9 12 2" xfId="45942"/>
    <cellStyle name="Title 9 12 3" xfId="45943"/>
    <cellStyle name="Title 9 13" xfId="45944"/>
    <cellStyle name="Title 9 2" xfId="45945"/>
    <cellStyle name="Title 9 2 2" xfId="45946"/>
    <cellStyle name="Title 9 2 2 2" xfId="45947"/>
    <cellStyle name="Title 9 2 2 2 2" xfId="45948"/>
    <cellStyle name="Title 9 2 2 2 3" xfId="45949"/>
    <cellStyle name="Title 9 2 2 3" xfId="45950"/>
    <cellStyle name="Title 9 2 2 4" xfId="45951"/>
    <cellStyle name="Title 9 2 3" xfId="45952"/>
    <cellStyle name="Title 9 2 3 2" xfId="45953"/>
    <cellStyle name="Title 9 2 3 2 2" xfId="45954"/>
    <cellStyle name="Title 9 2 3 2 3" xfId="45955"/>
    <cellStyle name="Title 9 2 3 3" xfId="45956"/>
    <cellStyle name="Title 9 2 3 4" xfId="45957"/>
    <cellStyle name="Title 9 2 4" xfId="45958"/>
    <cellStyle name="Title 9 2 4 2" xfId="45959"/>
    <cellStyle name="Title 9 2 4 3" xfId="45960"/>
    <cellStyle name="Title 9 2 5" xfId="45961"/>
    <cellStyle name="Title 9 2 5 2" xfId="45962"/>
    <cellStyle name="Title 9 2 5 3" xfId="45963"/>
    <cellStyle name="Title 9 2 6" xfId="45964"/>
    <cellStyle name="Title 9 2 7" xfId="45965"/>
    <cellStyle name="Title 9 3" xfId="45966"/>
    <cellStyle name="Title 9 3 2" xfId="45967"/>
    <cellStyle name="Title 9 3 2 2" xfId="45968"/>
    <cellStyle name="Title 9 3 2 2 2" xfId="45969"/>
    <cellStyle name="Title 9 3 2 2 3" xfId="45970"/>
    <cellStyle name="Title 9 3 2 3" xfId="45971"/>
    <cellStyle name="Title 9 3 2 4" xfId="45972"/>
    <cellStyle name="Title 9 3 3" xfId="45973"/>
    <cellStyle name="Title 9 3 3 2" xfId="45974"/>
    <cellStyle name="Title 9 3 3 2 2" xfId="45975"/>
    <cellStyle name="Title 9 3 3 2 3" xfId="45976"/>
    <cellStyle name="Title 9 3 3 3" xfId="45977"/>
    <cellStyle name="Title 9 3 3 4" xfId="45978"/>
    <cellStyle name="Title 9 3 4" xfId="45979"/>
    <cellStyle name="Title 9 3 4 2" xfId="45980"/>
    <cellStyle name="Title 9 3 4 3" xfId="45981"/>
    <cellStyle name="Title 9 3 5" xfId="45982"/>
    <cellStyle name="Title 9 3 6" xfId="45983"/>
    <cellStyle name="Title 9 4" xfId="45984"/>
    <cellStyle name="Title 9 4 2" xfId="45985"/>
    <cellStyle name="Title 9 4 2 2" xfId="45986"/>
    <cellStyle name="Title 9 4 2 2 2" xfId="45987"/>
    <cellStyle name="Title 9 4 2 2 3" xfId="45988"/>
    <cellStyle name="Title 9 4 2 3" xfId="45989"/>
    <cellStyle name="Title 9 4 2 4" xfId="45990"/>
    <cellStyle name="Title 9 4 3" xfId="45991"/>
    <cellStyle name="Title 9 4 3 2" xfId="45992"/>
    <cellStyle name="Title 9 4 3 2 2" xfId="45993"/>
    <cellStyle name="Title 9 4 3 2 3" xfId="45994"/>
    <cellStyle name="Title 9 4 3 3" xfId="45995"/>
    <cellStyle name="Title 9 4 3 4" xfId="45996"/>
    <cellStyle name="Title 9 4 4" xfId="45997"/>
    <cellStyle name="Title 9 4 4 2" xfId="45998"/>
    <cellStyle name="Title 9 4 4 3" xfId="45999"/>
    <cellStyle name="Title 9 4 5" xfId="46000"/>
    <cellStyle name="Title 9 4 6" xfId="46001"/>
    <cellStyle name="Title 9 5" xfId="46002"/>
    <cellStyle name="Title 9 5 2" xfId="46003"/>
    <cellStyle name="Title 9 5 2 2" xfId="46004"/>
    <cellStyle name="Title 9 5 2 2 2" xfId="46005"/>
    <cellStyle name="Title 9 5 2 2 3" xfId="46006"/>
    <cellStyle name="Title 9 5 2 3" xfId="46007"/>
    <cellStyle name="Title 9 5 2 4" xfId="46008"/>
    <cellStyle name="Title 9 5 3" xfId="46009"/>
    <cellStyle name="Title 9 5 3 2" xfId="46010"/>
    <cellStyle name="Title 9 5 3 2 2" xfId="46011"/>
    <cellStyle name="Title 9 5 3 2 3" xfId="46012"/>
    <cellStyle name="Title 9 5 3 3" xfId="46013"/>
    <cellStyle name="Title 9 5 3 4" xfId="46014"/>
    <cellStyle name="Title 9 5 4" xfId="46015"/>
    <cellStyle name="Title 9 5 4 2" xfId="46016"/>
    <cellStyle name="Title 9 5 4 2 2" xfId="46017"/>
    <cellStyle name="Title 9 5 4 2 3" xfId="46018"/>
    <cellStyle name="Title 9 5 4 3" xfId="46019"/>
    <cellStyle name="Title 9 5 4 4" xfId="46020"/>
    <cellStyle name="Title 9 5 5" xfId="46021"/>
    <cellStyle name="Title 9 5 5 2" xfId="46022"/>
    <cellStyle name="Title 9 5 5 3" xfId="46023"/>
    <cellStyle name="Title 9 5 6" xfId="46024"/>
    <cellStyle name="Title 9 5 7" xfId="46025"/>
    <cellStyle name="Title 9 6" xfId="46026"/>
    <cellStyle name="Title 9 6 2" xfId="46027"/>
    <cellStyle name="Title 9 6 2 2" xfId="46028"/>
    <cellStyle name="Title 9 6 2 2 2" xfId="46029"/>
    <cellStyle name="Title 9 6 2 2 3" xfId="46030"/>
    <cellStyle name="Title 9 6 2 3" xfId="46031"/>
    <cellStyle name="Title 9 6 2 4" xfId="46032"/>
    <cellStyle name="Title 9 6 3" xfId="46033"/>
    <cellStyle name="Title 9 6 3 2" xfId="46034"/>
    <cellStyle name="Title 9 6 3 2 2" xfId="46035"/>
    <cellStyle name="Title 9 6 3 2 3" xfId="46036"/>
    <cellStyle name="Title 9 6 3 3" xfId="46037"/>
    <cellStyle name="Title 9 6 3 4" xfId="46038"/>
    <cellStyle name="Title 9 6 4" xfId="46039"/>
    <cellStyle name="Title 9 6 4 2" xfId="46040"/>
    <cellStyle name="Title 9 6 4 3" xfId="46041"/>
    <cellStyle name="Title 9 6 5" xfId="46042"/>
    <cellStyle name="Title 9 6 6" xfId="46043"/>
    <cellStyle name="Title 9 7" xfId="46044"/>
    <cellStyle name="Title 9 7 2" xfId="46045"/>
    <cellStyle name="Title 9 7 2 2" xfId="46046"/>
    <cellStyle name="Title 9 7 2 3" xfId="46047"/>
    <cellStyle name="Title 9 7 3" xfId="46048"/>
    <cellStyle name="Title 9 7 4" xfId="46049"/>
    <cellStyle name="Title 9 8" xfId="46050"/>
    <cellStyle name="Title 9 8 2" xfId="46051"/>
    <cellStyle name="Title 9 8 2 2" xfId="46052"/>
    <cellStyle name="Title 9 8 2 3" xfId="46053"/>
    <cellStyle name="Title 9 8 3" xfId="46054"/>
    <cellStyle name="Title 9 8 4" xfId="46055"/>
    <cellStyle name="Title 9 9" xfId="46056"/>
    <cellStyle name="Title 9 9 2" xfId="46057"/>
    <cellStyle name="Title 9 9 2 2" xfId="46058"/>
    <cellStyle name="Title 9 9 2 3" xfId="46059"/>
    <cellStyle name="Title 9 9 3" xfId="46060"/>
    <cellStyle name="Title 9 9 4" xfId="46061"/>
    <cellStyle name="Total 10" xfId="46062"/>
    <cellStyle name="Total 10 10" xfId="46063"/>
    <cellStyle name="Total 10 10 2" xfId="46064"/>
    <cellStyle name="Total 10 10 3" xfId="46065"/>
    <cellStyle name="Total 10 11" xfId="46066"/>
    <cellStyle name="Total 10 11 2" xfId="46067"/>
    <cellStyle name="Total 10 11 3" xfId="46068"/>
    <cellStyle name="Total 10 12" xfId="46069"/>
    <cellStyle name="Total 10 12 2" xfId="46070"/>
    <cellStyle name="Total 10 12 3" xfId="46071"/>
    <cellStyle name="Total 10 13" xfId="46072"/>
    <cellStyle name="Total 10 2" xfId="46073"/>
    <cellStyle name="Total 10 2 2" xfId="46074"/>
    <cellStyle name="Total 10 2 2 2" xfId="46075"/>
    <cellStyle name="Total 10 2 2 2 2" xfId="46076"/>
    <cellStyle name="Total 10 2 2 2 3" xfId="46077"/>
    <cellStyle name="Total 10 2 2 3" xfId="46078"/>
    <cellStyle name="Total 10 2 2 4" xfId="46079"/>
    <cellStyle name="Total 10 2 3" xfId="46080"/>
    <cellStyle name="Total 10 2 3 2" xfId="46081"/>
    <cellStyle name="Total 10 2 3 2 2" xfId="46082"/>
    <cellStyle name="Total 10 2 3 2 3" xfId="46083"/>
    <cellStyle name="Total 10 2 3 3" xfId="46084"/>
    <cellStyle name="Total 10 2 3 4" xfId="46085"/>
    <cellStyle name="Total 10 2 4" xfId="46086"/>
    <cellStyle name="Total 10 2 4 2" xfId="46087"/>
    <cellStyle name="Total 10 2 4 3" xfId="46088"/>
    <cellStyle name="Total 10 2 5" xfId="46089"/>
    <cellStyle name="Total 10 2 5 2" xfId="46090"/>
    <cellStyle name="Total 10 2 5 3" xfId="46091"/>
    <cellStyle name="Total 10 2 6" xfId="46092"/>
    <cellStyle name="Total 10 2 7" xfId="46093"/>
    <cellStyle name="Total 10 3" xfId="46094"/>
    <cellStyle name="Total 10 3 2" xfId="46095"/>
    <cellStyle name="Total 10 3 2 2" xfId="46096"/>
    <cellStyle name="Total 10 3 2 2 2" xfId="46097"/>
    <cellStyle name="Total 10 3 2 2 3" xfId="46098"/>
    <cellStyle name="Total 10 3 2 3" xfId="46099"/>
    <cellStyle name="Total 10 3 2 4" xfId="46100"/>
    <cellStyle name="Total 10 3 3" xfId="46101"/>
    <cellStyle name="Total 10 3 3 2" xfId="46102"/>
    <cellStyle name="Total 10 3 3 2 2" xfId="46103"/>
    <cellStyle name="Total 10 3 3 2 3" xfId="46104"/>
    <cellStyle name="Total 10 3 3 3" xfId="46105"/>
    <cellStyle name="Total 10 3 3 4" xfId="46106"/>
    <cellStyle name="Total 10 3 4" xfId="46107"/>
    <cellStyle name="Total 10 3 4 2" xfId="46108"/>
    <cellStyle name="Total 10 3 4 3" xfId="46109"/>
    <cellStyle name="Total 10 3 5" xfId="46110"/>
    <cellStyle name="Total 10 3 6" xfId="46111"/>
    <cellStyle name="Total 10 4" xfId="46112"/>
    <cellStyle name="Total 10 4 2" xfId="46113"/>
    <cellStyle name="Total 10 4 2 2" xfId="46114"/>
    <cellStyle name="Total 10 4 2 2 2" xfId="46115"/>
    <cellStyle name="Total 10 4 2 2 3" xfId="46116"/>
    <cellStyle name="Total 10 4 2 3" xfId="46117"/>
    <cellStyle name="Total 10 4 2 4" xfId="46118"/>
    <cellStyle name="Total 10 4 3" xfId="46119"/>
    <cellStyle name="Total 10 4 3 2" xfId="46120"/>
    <cellStyle name="Total 10 4 3 2 2" xfId="46121"/>
    <cellStyle name="Total 10 4 3 2 3" xfId="46122"/>
    <cellStyle name="Total 10 4 3 3" xfId="46123"/>
    <cellStyle name="Total 10 4 3 4" xfId="46124"/>
    <cellStyle name="Total 10 4 4" xfId="46125"/>
    <cellStyle name="Total 10 4 4 2" xfId="46126"/>
    <cellStyle name="Total 10 4 4 3" xfId="46127"/>
    <cellStyle name="Total 10 4 5" xfId="46128"/>
    <cellStyle name="Total 10 4 6" xfId="46129"/>
    <cellStyle name="Total 10 5" xfId="46130"/>
    <cellStyle name="Total 10 5 2" xfId="46131"/>
    <cellStyle name="Total 10 5 2 2" xfId="46132"/>
    <cellStyle name="Total 10 5 2 2 2" xfId="46133"/>
    <cellStyle name="Total 10 5 2 2 3" xfId="46134"/>
    <cellStyle name="Total 10 5 2 3" xfId="46135"/>
    <cellStyle name="Total 10 5 2 4" xfId="46136"/>
    <cellStyle name="Total 10 5 3" xfId="46137"/>
    <cellStyle name="Total 10 5 3 2" xfId="46138"/>
    <cellStyle name="Total 10 5 3 2 2" xfId="46139"/>
    <cellStyle name="Total 10 5 3 2 3" xfId="46140"/>
    <cellStyle name="Total 10 5 3 3" xfId="46141"/>
    <cellStyle name="Total 10 5 3 4" xfId="46142"/>
    <cellStyle name="Total 10 5 4" xfId="46143"/>
    <cellStyle name="Total 10 5 4 2" xfId="46144"/>
    <cellStyle name="Total 10 5 4 2 2" xfId="46145"/>
    <cellStyle name="Total 10 5 4 2 3" xfId="46146"/>
    <cellStyle name="Total 10 5 4 3" xfId="46147"/>
    <cellStyle name="Total 10 5 4 4" xfId="46148"/>
    <cellStyle name="Total 10 5 5" xfId="46149"/>
    <cellStyle name="Total 10 5 5 2" xfId="46150"/>
    <cellStyle name="Total 10 5 5 3" xfId="46151"/>
    <cellStyle name="Total 10 5 6" xfId="46152"/>
    <cellStyle name="Total 10 5 7" xfId="46153"/>
    <cellStyle name="Total 10 6" xfId="46154"/>
    <cellStyle name="Total 10 6 2" xfId="46155"/>
    <cellStyle name="Total 10 6 2 2" xfId="46156"/>
    <cellStyle name="Total 10 6 2 2 2" xfId="46157"/>
    <cellStyle name="Total 10 6 2 2 3" xfId="46158"/>
    <cellStyle name="Total 10 6 2 3" xfId="46159"/>
    <cellStyle name="Total 10 6 2 4" xfId="46160"/>
    <cellStyle name="Total 10 6 3" xfId="46161"/>
    <cellStyle name="Total 10 6 3 2" xfId="46162"/>
    <cellStyle name="Total 10 6 3 2 2" xfId="46163"/>
    <cellStyle name="Total 10 6 3 2 3" xfId="46164"/>
    <cellStyle name="Total 10 6 3 3" xfId="46165"/>
    <cellStyle name="Total 10 6 3 4" xfId="46166"/>
    <cellStyle name="Total 10 6 4" xfId="46167"/>
    <cellStyle name="Total 10 6 4 2" xfId="46168"/>
    <cellStyle name="Total 10 6 4 3" xfId="46169"/>
    <cellStyle name="Total 10 6 5" xfId="46170"/>
    <cellStyle name="Total 10 6 6" xfId="46171"/>
    <cellStyle name="Total 10 7" xfId="46172"/>
    <cellStyle name="Total 10 7 2" xfId="46173"/>
    <cellStyle name="Total 10 7 2 2" xfId="46174"/>
    <cellStyle name="Total 10 7 2 3" xfId="46175"/>
    <cellStyle name="Total 10 7 3" xfId="46176"/>
    <cellStyle name="Total 10 7 4" xfId="46177"/>
    <cellStyle name="Total 10 8" xfId="46178"/>
    <cellStyle name="Total 10 8 2" xfId="46179"/>
    <cellStyle name="Total 10 8 2 2" xfId="46180"/>
    <cellStyle name="Total 10 8 2 3" xfId="46181"/>
    <cellStyle name="Total 10 8 3" xfId="46182"/>
    <cellStyle name="Total 10 8 4" xfId="46183"/>
    <cellStyle name="Total 10 9" xfId="46184"/>
    <cellStyle name="Total 10 9 2" xfId="46185"/>
    <cellStyle name="Total 10 9 2 2" xfId="46186"/>
    <cellStyle name="Total 10 9 2 3" xfId="46187"/>
    <cellStyle name="Total 10 9 3" xfId="46188"/>
    <cellStyle name="Total 10 9 4" xfId="46189"/>
    <cellStyle name="Total 11" xfId="46190"/>
    <cellStyle name="Total 11 10" xfId="46191"/>
    <cellStyle name="Total 11 10 2" xfId="46192"/>
    <cellStyle name="Total 11 10 3" xfId="46193"/>
    <cellStyle name="Total 11 11" xfId="46194"/>
    <cellStyle name="Total 11 11 2" xfId="46195"/>
    <cellStyle name="Total 11 11 3" xfId="46196"/>
    <cellStyle name="Total 11 12" xfId="46197"/>
    <cellStyle name="Total 11 12 2" xfId="46198"/>
    <cellStyle name="Total 11 12 3" xfId="46199"/>
    <cellStyle name="Total 11 13" xfId="46200"/>
    <cellStyle name="Total 11 2" xfId="46201"/>
    <cellStyle name="Total 11 2 2" xfId="46202"/>
    <cellStyle name="Total 11 2 2 2" xfId="46203"/>
    <cellStyle name="Total 11 2 2 2 2" xfId="46204"/>
    <cellStyle name="Total 11 2 2 2 3" xfId="46205"/>
    <cellStyle name="Total 11 2 2 3" xfId="46206"/>
    <cellStyle name="Total 11 2 2 4" xfId="46207"/>
    <cellStyle name="Total 11 2 3" xfId="46208"/>
    <cellStyle name="Total 11 2 3 2" xfId="46209"/>
    <cellStyle name="Total 11 2 3 2 2" xfId="46210"/>
    <cellStyle name="Total 11 2 3 2 3" xfId="46211"/>
    <cellStyle name="Total 11 2 3 3" xfId="46212"/>
    <cellStyle name="Total 11 2 3 4" xfId="46213"/>
    <cellStyle name="Total 11 2 4" xfId="46214"/>
    <cellStyle name="Total 11 2 4 2" xfId="46215"/>
    <cellStyle name="Total 11 2 4 3" xfId="46216"/>
    <cellStyle name="Total 11 2 5" xfId="46217"/>
    <cellStyle name="Total 11 2 5 2" xfId="46218"/>
    <cellStyle name="Total 11 2 5 3" xfId="46219"/>
    <cellStyle name="Total 11 2 6" xfId="46220"/>
    <cellStyle name="Total 11 2 7" xfId="46221"/>
    <cellStyle name="Total 11 3" xfId="46222"/>
    <cellStyle name="Total 11 3 2" xfId="46223"/>
    <cellStyle name="Total 11 3 2 2" xfId="46224"/>
    <cellStyle name="Total 11 3 2 2 2" xfId="46225"/>
    <cellStyle name="Total 11 3 2 2 3" xfId="46226"/>
    <cellStyle name="Total 11 3 2 3" xfId="46227"/>
    <cellStyle name="Total 11 3 2 4" xfId="46228"/>
    <cellStyle name="Total 11 3 3" xfId="46229"/>
    <cellStyle name="Total 11 3 3 2" xfId="46230"/>
    <cellStyle name="Total 11 3 3 2 2" xfId="46231"/>
    <cellStyle name="Total 11 3 3 2 3" xfId="46232"/>
    <cellStyle name="Total 11 3 3 3" xfId="46233"/>
    <cellStyle name="Total 11 3 3 4" xfId="46234"/>
    <cellStyle name="Total 11 3 4" xfId="46235"/>
    <cellStyle name="Total 11 3 4 2" xfId="46236"/>
    <cellStyle name="Total 11 3 4 3" xfId="46237"/>
    <cellStyle name="Total 11 3 5" xfId="46238"/>
    <cellStyle name="Total 11 3 6" xfId="46239"/>
    <cellStyle name="Total 11 4" xfId="46240"/>
    <cellStyle name="Total 11 4 2" xfId="46241"/>
    <cellStyle name="Total 11 4 2 2" xfId="46242"/>
    <cellStyle name="Total 11 4 2 2 2" xfId="46243"/>
    <cellStyle name="Total 11 4 2 2 3" xfId="46244"/>
    <cellStyle name="Total 11 4 2 3" xfId="46245"/>
    <cellStyle name="Total 11 4 2 4" xfId="46246"/>
    <cellStyle name="Total 11 4 3" xfId="46247"/>
    <cellStyle name="Total 11 4 3 2" xfId="46248"/>
    <cellStyle name="Total 11 4 3 2 2" xfId="46249"/>
    <cellStyle name="Total 11 4 3 2 3" xfId="46250"/>
    <cellStyle name="Total 11 4 3 3" xfId="46251"/>
    <cellStyle name="Total 11 4 3 4" xfId="46252"/>
    <cellStyle name="Total 11 4 4" xfId="46253"/>
    <cellStyle name="Total 11 4 4 2" xfId="46254"/>
    <cellStyle name="Total 11 4 4 3" xfId="46255"/>
    <cellStyle name="Total 11 4 5" xfId="46256"/>
    <cellStyle name="Total 11 4 6" xfId="46257"/>
    <cellStyle name="Total 11 5" xfId="46258"/>
    <cellStyle name="Total 11 5 2" xfId="46259"/>
    <cellStyle name="Total 11 5 2 2" xfId="46260"/>
    <cellStyle name="Total 11 5 2 2 2" xfId="46261"/>
    <cellStyle name="Total 11 5 2 2 3" xfId="46262"/>
    <cellStyle name="Total 11 5 2 3" xfId="46263"/>
    <cellStyle name="Total 11 5 2 4" xfId="46264"/>
    <cellStyle name="Total 11 5 3" xfId="46265"/>
    <cellStyle name="Total 11 5 3 2" xfId="46266"/>
    <cellStyle name="Total 11 5 3 2 2" xfId="46267"/>
    <cellStyle name="Total 11 5 3 2 3" xfId="46268"/>
    <cellStyle name="Total 11 5 3 3" xfId="46269"/>
    <cellStyle name="Total 11 5 3 4" xfId="46270"/>
    <cellStyle name="Total 11 5 4" xfId="46271"/>
    <cellStyle name="Total 11 5 4 2" xfId="46272"/>
    <cellStyle name="Total 11 5 4 2 2" xfId="46273"/>
    <cellStyle name="Total 11 5 4 2 3" xfId="46274"/>
    <cellStyle name="Total 11 5 4 3" xfId="46275"/>
    <cellStyle name="Total 11 5 4 4" xfId="46276"/>
    <cellStyle name="Total 11 5 5" xfId="46277"/>
    <cellStyle name="Total 11 5 5 2" xfId="46278"/>
    <cellStyle name="Total 11 5 5 3" xfId="46279"/>
    <cellStyle name="Total 11 5 6" xfId="46280"/>
    <cellStyle name="Total 11 5 7" xfId="46281"/>
    <cellStyle name="Total 11 6" xfId="46282"/>
    <cellStyle name="Total 11 6 2" xfId="46283"/>
    <cellStyle name="Total 11 6 2 2" xfId="46284"/>
    <cellStyle name="Total 11 6 2 2 2" xfId="46285"/>
    <cellStyle name="Total 11 6 2 2 3" xfId="46286"/>
    <cellStyle name="Total 11 6 2 3" xfId="46287"/>
    <cellStyle name="Total 11 6 2 4" xfId="46288"/>
    <cellStyle name="Total 11 6 3" xfId="46289"/>
    <cellStyle name="Total 11 6 3 2" xfId="46290"/>
    <cellStyle name="Total 11 6 3 2 2" xfId="46291"/>
    <cellStyle name="Total 11 6 3 2 3" xfId="46292"/>
    <cellStyle name="Total 11 6 3 3" xfId="46293"/>
    <cellStyle name="Total 11 6 3 4" xfId="46294"/>
    <cellStyle name="Total 11 6 4" xfId="46295"/>
    <cellStyle name="Total 11 6 4 2" xfId="46296"/>
    <cellStyle name="Total 11 6 4 3" xfId="46297"/>
    <cellStyle name="Total 11 6 5" xfId="46298"/>
    <cellStyle name="Total 11 6 6" xfId="46299"/>
    <cellStyle name="Total 11 7" xfId="46300"/>
    <cellStyle name="Total 11 7 2" xfId="46301"/>
    <cellStyle name="Total 11 7 2 2" xfId="46302"/>
    <cellStyle name="Total 11 7 2 3" xfId="46303"/>
    <cellStyle name="Total 11 7 3" xfId="46304"/>
    <cellStyle name="Total 11 7 4" xfId="46305"/>
    <cellStyle name="Total 11 8" xfId="46306"/>
    <cellStyle name="Total 11 8 2" xfId="46307"/>
    <cellStyle name="Total 11 8 2 2" xfId="46308"/>
    <cellStyle name="Total 11 8 2 3" xfId="46309"/>
    <cellStyle name="Total 11 8 3" xfId="46310"/>
    <cellStyle name="Total 11 8 4" xfId="46311"/>
    <cellStyle name="Total 11 9" xfId="46312"/>
    <cellStyle name="Total 11 9 2" xfId="46313"/>
    <cellStyle name="Total 11 9 2 2" xfId="46314"/>
    <cellStyle name="Total 11 9 2 3" xfId="46315"/>
    <cellStyle name="Total 11 9 3" xfId="46316"/>
    <cellStyle name="Total 11 9 4" xfId="46317"/>
    <cellStyle name="Total 12" xfId="46318"/>
    <cellStyle name="Total 12 10" xfId="46319"/>
    <cellStyle name="Total 12 10 2" xfId="46320"/>
    <cellStyle name="Total 12 10 3" xfId="46321"/>
    <cellStyle name="Total 12 11" xfId="46322"/>
    <cellStyle name="Total 12 11 2" xfId="46323"/>
    <cellStyle name="Total 12 11 3" xfId="46324"/>
    <cellStyle name="Total 12 12" xfId="46325"/>
    <cellStyle name="Total 12 12 2" xfId="46326"/>
    <cellStyle name="Total 12 12 3" xfId="46327"/>
    <cellStyle name="Total 12 13" xfId="46328"/>
    <cellStyle name="Total 12 2" xfId="46329"/>
    <cellStyle name="Total 12 2 2" xfId="46330"/>
    <cellStyle name="Total 12 2 2 2" xfId="46331"/>
    <cellStyle name="Total 12 2 2 2 2" xfId="46332"/>
    <cellStyle name="Total 12 2 2 2 3" xfId="46333"/>
    <cellStyle name="Total 12 2 2 3" xfId="46334"/>
    <cellStyle name="Total 12 2 2 4" xfId="46335"/>
    <cellStyle name="Total 12 2 3" xfId="46336"/>
    <cellStyle name="Total 12 2 3 2" xfId="46337"/>
    <cellStyle name="Total 12 2 3 2 2" xfId="46338"/>
    <cellStyle name="Total 12 2 3 2 3" xfId="46339"/>
    <cellStyle name="Total 12 2 3 3" xfId="46340"/>
    <cellStyle name="Total 12 2 3 4" xfId="46341"/>
    <cellStyle name="Total 12 2 4" xfId="46342"/>
    <cellStyle name="Total 12 2 4 2" xfId="46343"/>
    <cellStyle name="Total 12 2 4 3" xfId="46344"/>
    <cellStyle name="Total 12 2 5" xfId="46345"/>
    <cellStyle name="Total 12 2 5 2" xfId="46346"/>
    <cellStyle name="Total 12 2 5 3" xfId="46347"/>
    <cellStyle name="Total 12 2 6" xfId="46348"/>
    <cellStyle name="Total 12 2 7" xfId="46349"/>
    <cellStyle name="Total 12 3" xfId="46350"/>
    <cellStyle name="Total 12 3 2" xfId="46351"/>
    <cellStyle name="Total 12 3 2 2" xfId="46352"/>
    <cellStyle name="Total 12 3 2 2 2" xfId="46353"/>
    <cellStyle name="Total 12 3 2 2 3" xfId="46354"/>
    <cellStyle name="Total 12 3 2 3" xfId="46355"/>
    <cellStyle name="Total 12 3 2 4" xfId="46356"/>
    <cellStyle name="Total 12 3 3" xfId="46357"/>
    <cellStyle name="Total 12 3 3 2" xfId="46358"/>
    <cellStyle name="Total 12 3 3 2 2" xfId="46359"/>
    <cellStyle name="Total 12 3 3 2 3" xfId="46360"/>
    <cellStyle name="Total 12 3 3 3" xfId="46361"/>
    <cellStyle name="Total 12 3 3 4" xfId="46362"/>
    <cellStyle name="Total 12 3 4" xfId="46363"/>
    <cellStyle name="Total 12 3 4 2" xfId="46364"/>
    <cellStyle name="Total 12 3 4 3" xfId="46365"/>
    <cellStyle name="Total 12 3 5" xfId="46366"/>
    <cellStyle name="Total 12 3 6" xfId="46367"/>
    <cellStyle name="Total 12 4" xfId="46368"/>
    <cellStyle name="Total 12 4 2" xfId="46369"/>
    <cellStyle name="Total 12 4 2 2" xfId="46370"/>
    <cellStyle name="Total 12 4 2 2 2" xfId="46371"/>
    <cellStyle name="Total 12 4 2 2 3" xfId="46372"/>
    <cellStyle name="Total 12 4 2 3" xfId="46373"/>
    <cellStyle name="Total 12 4 2 4" xfId="46374"/>
    <cellStyle name="Total 12 4 3" xfId="46375"/>
    <cellStyle name="Total 12 4 3 2" xfId="46376"/>
    <cellStyle name="Total 12 4 3 2 2" xfId="46377"/>
    <cellStyle name="Total 12 4 3 2 3" xfId="46378"/>
    <cellStyle name="Total 12 4 3 3" xfId="46379"/>
    <cellStyle name="Total 12 4 3 4" xfId="46380"/>
    <cellStyle name="Total 12 4 4" xfId="46381"/>
    <cellStyle name="Total 12 4 4 2" xfId="46382"/>
    <cellStyle name="Total 12 4 4 3" xfId="46383"/>
    <cellStyle name="Total 12 4 5" xfId="46384"/>
    <cellStyle name="Total 12 4 6" xfId="46385"/>
    <cellStyle name="Total 12 5" xfId="46386"/>
    <cellStyle name="Total 12 5 2" xfId="46387"/>
    <cellStyle name="Total 12 5 2 2" xfId="46388"/>
    <cellStyle name="Total 12 5 2 2 2" xfId="46389"/>
    <cellStyle name="Total 12 5 2 2 3" xfId="46390"/>
    <cellStyle name="Total 12 5 2 3" xfId="46391"/>
    <cellStyle name="Total 12 5 2 4" xfId="46392"/>
    <cellStyle name="Total 12 5 3" xfId="46393"/>
    <cellStyle name="Total 12 5 3 2" xfId="46394"/>
    <cellStyle name="Total 12 5 3 2 2" xfId="46395"/>
    <cellStyle name="Total 12 5 3 2 3" xfId="46396"/>
    <cellStyle name="Total 12 5 3 3" xfId="46397"/>
    <cellStyle name="Total 12 5 3 4" xfId="46398"/>
    <cellStyle name="Total 12 5 4" xfId="46399"/>
    <cellStyle name="Total 12 5 4 2" xfId="46400"/>
    <cellStyle name="Total 12 5 4 2 2" xfId="46401"/>
    <cellStyle name="Total 12 5 4 2 3" xfId="46402"/>
    <cellStyle name="Total 12 5 4 3" xfId="46403"/>
    <cellStyle name="Total 12 5 4 4" xfId="46404"/>
    <cellStyle name="Total 12 5 5" xfId="46405"/>
    <cellStyle name="Total 12 5 5 2" xfId="46406"/>
    <cellStyle name="Total 12 5 5 3" xfId="46407"/>
    <cellStyle name="Total 12 5 6" xfId="46408"/>
    <cellStyle name="Total 12 5 7" xfId="46409"/>
    <cellStyle name="Total 12 6" xfId="46410"/>
    <cellStyle name="Total 12 6 2" xfId="46411"/>
    <cellStyle name="Total 12 6 2 2" xfId="46412"/>
    <cellStyle name="Total 12 6 2 2 2" xfId="46413"/>
    <cellStyle name="Total 12 6 2 2 3" xfId="46414"/>
    <cellStyle name="Total 12 6 2 3" xfId="46415"/>
    <cellStyle name="Total 12 6 2 4" xfId="46416"/>
    <cellStyle name="Total 12 6 3" xfId="46417"/>
    <cellStyle name="Total 12 6 3 2" xfId="46418"/>
    <cellStyle name="Total 12 6 3 2 2" xfId="46419"/>
    <cellStyle name="Total 12 6 3 2 3" xfId="46420"/>
    <cellStyle name="Total 12 6 3 3" xfId="46421"/>
    <cellStyle name="Total 12 6 3 4" xfId="46422"/>
    <cellStyle name="Total 12 6 4" xfId="46423"/>
    <cellStyle name="Total 12 6 4 2" xfId="46424"/>
    <cellStyle name="Total 12 6 4 3" xfId="46425"/>
    <cellStyle name="Total 12 6 5" xfId="46426"/>
    <cellStyle name="Total 12 6 6" xfId="46427"/>
    <cellStyle name="Total 12 7" xfId="46428"/>
    <cellStyle name="Total 12 7 2" xfId="46429"/>
    <cellStyle name="Total 12 7 2 2" xfId="46430"/>
    <cellStyle name="Total 12 7 2 3" xfId="46431"/>
    <cellStyle name="Total 12 7 3" xfId="46432"/>
    <cellStyle name="Total 12 7 4" xfId="46433"/>
    <cellStyle name="Total 12 8" xfId="46434"/>
    <cellStyle name="Total 12 8 2" xfId="46435"/>
    <cellStyle name="Total 12 8 2 2" xfId="46436"/>
    <cellStyle name="Total 12 8 2 3" xfId="46437"/>
    <cellStyle name="Total 12 8 3" xfId="46438"/>
    <cellStyle name="Total 12 8 4" xfId="46439"/>
    <cellStyle name="Total 12 9" xfId="46440"/>
    <cellStyle name="Total 12 9 2" xfId="46441"/>
    <cellStyle name="Total 12 9 2 2" xfId="46442"/>
    <cellStyle name="Total 12 9 2 3" xfId="46443"/>
    <cellStyle name="Total 12 9 3" xfId="46444"/>
    <cellStyle name="Total 12 9 4" xfId="46445"/>
    <cellStyle name="Total 13" xfId="46446"/>
    <cellStyle name="Total 13 10" xfId="46447"/>
    <cellStyle name="Total 13 10 2" xfId="46448"/>
    <cellStyle name="Total 13 10 3" xfId="46449"/>
    <cellStyle name="Total 13 11" xfId="46450"/>
    <cellStyle name="Total 13 11 2" xfId="46451"/>
    <cellStyle name="Total 13 11 3" xfId="46452"/>
    <cellStyle name="Total 13 12" xfId="46453"/>
    <cellStyle name="Total 13 12 2" xfId="46454"/>
    <cellStyle name="Total 13 12 3" xfId="46455"/>
    <cellStyle name="Total 13 13" xfId="46456"/>
    <cellStyle name="Total 13 2" xfId="46457"/>
    <cellStyle name="Total 13 2 2" xfId="46458"/>
    <cellStyle name="Total 13 2 2 2" xfId="46459"/>
    <cellStyle name="Total 13 2 2 2 2" xfId="46460"/>
    <cellStyle name="Total 13 2 2 2 3" xfId="46461"/>
    <cellStyle name="Total 13 2 2 3" xfId="46462"/>
    <cellStyle name="Total 13 2 2 4" xfId="46463"/>
    <cellStyle name="Total 13 2 3" xfId="46464"/>
    <cellStyle name="Total 13 2 3 2" xfId="46465"/>
    <cellStyle name="Total 13 2 3 2 2" xfId="46466"/>
    <cellStyle name="Total 13 2 3 2 3" xfId="46467"/>
    <cellStyle name="Total 13 2 3 3" xfId="46468"/>
    <cellStyle name="Total 13 2 3 4" xfId="46469"/>
    <cellStyle name="Total 13 2 4" xfId="46470"/>
    <cellStyle name="Total 13 2 4 2" xfId="46471"/>
    <cellStyle name="Total 13 2 4 3" xfId="46472"/>
    <cellStyle name="Total 13 2 5" xfId="46473"/>
    <cellStyle name="Total 13 2 5 2" xfId="46474"/>
    <cellStyle name="Total 13 2 5 3" xfId="46475"/>
    <cellStyle name="Total 13 2 6" xfId="46476"/>
    <cellStyle name="Total 13 2 7" xfId="46477"/>
    <cellStyle name="Total 13 3" xfId="46478"/>
    <cellStyle name="Total 13 3 2" xfId="46479"/>
    <cellStyle name="Total 13 3 2 2" xfId="46480"/>
    <cellStyle name="Total 13 3 2 2 2" xfId="46481"/>
    <cellStyle name="Total 13 3 2 2 3" xfId="46482"/>
    <cellStyle name="Total 13 3 2 3" xfId="46483"/>
    <cellStyle name="Total 13 3 2 4" xfId="46484"/>
    <cellStyle name="Total 13 3 3" xfId="46485"/>
    <cellStyle name="Total 13 3 3 2" xfId="46486"/>
    <cellStyle name="Total 13 3 3 2 2" xfId="46487"/>
    <cellStyle name="Total 13 3 3 2 3" xfId="46488"/>
    <cellStyle name="Total 13 3 3 3" xfId="46489"/>
    <cellStyle name="Total 13 3 3 4" xfId="46490"/>
    <cellStyle name="Total 13 3 4" xfId="46491"/>
    <cellStyle name="Total 13 3 4 2" xfId="46492"/>
    <cellStyle name="Total 13 3 4 3" xfId="46493"/>
    <cellStyle name="Total 13 3 5" xfId="46494"/>
    <cellStyle name="Total 13 3 6" xfId="46495"/>
    <cellStyle name="Total 13 4" xfId="46496"/>
    <cellStyle name="Total 13 4 2" xfId="46497"/>
    <cellStyle name="Total 13 4 2 2" xfId="46498"/>
    <cellStyle name="Total 13 4 2 2 2" xfId="46499"/>
    <cellStyle name="Total 13 4 2 2 3" xfId="46500"/>
    <cellStyle name="Total 13 4 2 3" xfId="46501"/>
    <cellStyle name="Total 13 4 2 4" xfId="46502"/>
    <cellStyle name="Total 13 4 3" xfId="46503"/>
    <cellStyle name="Total 13 4 3 2" xfId="46504"/>
    <cellStyle name="Total 13 4 3 2 2" xfId="46505"/>
    <cellStyle name="Total 13 4 3 2 3" xfId="46506"/>
    <cellStyle name="Total 13 4 3 3" xfId="46507"/>
    <cellStyle name="Total 13 4 3 4" xfId="46508"/>
    <cellStyle name="Total 13 4 4" xfId="46509"/>
    <cellStyle name="Total 13 4 4 2" xfId="46510"/>
    <cellStyle name="Total 13 4 4 3" xfId="46511"/>
    <cellStyle name="Total 13 4 5" xfId="46512"/>
    <cellStyle name="Total 13 4 6" xfId="46513"/>
    <cellStyle name="Total 13 5" xfId="46514"/>
    <cellStyle name="Total 13 5 2" xfId="46515"/>
    <cellStyle name="Total 13 5 2 2" xfId="46516"/>
    <cellStyle name="Total 13 5 2 2 2" xfId="46517"/>
    <cellStyle name="Total 13 5 2 2 3" xfId="46518"/>
    <cellStyle name="Total 13 5 2 3" xfId="46519"/>
    <cellStyle name="Total 13 5 2 4" xfId="46520"/>
    <cellStyle name="Total 13 5 3" xfId="46521"/>
    <cellStyle name="Total 13 5 3 2" xfId="46522"/>
    <cellStyle name="Total 13 5 3 2 2" xfId="46523"/>
    <cellStyle name="Total 13 5 3 2 3" xfId="46524"/>
    <cellStyle name="Total 13 5 3 3" xfId="46525"/>
    <cellStyle name="Total 13 5 3 4" xfId="46526"/>
    <cellStyle name="Total 13 5 4" xfId="46527"/>
    <cellStyle name="Total 13 5 4 2" xfId="46528"/>
    <cellStyle name="Total 13 5 4 2 2" xfId="46529"/>
    <cellStyle name="Total 13 5 4 2 3" xfId="46530"/>
    <cellStyle name="Total 13 5 4 3" xfId="46531"/>
    <cellStyle name="Total 13 5 4 4" xfId="46532"/>
    <cellStyle name="Total 13 5 5" xfId="46533"/>
    <cellStyle name="Total 13 5 5 2" xfId="46534"/>
    <cellStyle name="Total 13 5 5 3" xfId="46535"/>
    <cellStyle name="Total 13 5 6" xfId="46536"/>
    <cellStyle name="Total 13 5 7" xfId="46537"/>
    <cellStyle name="Total 13 6" xfId="46538"/>
    <cellStyle name="Total 13 6 2" xfId="46539"/>
    <cellStyle name="Total 13 6 2 2" xfId="46540"/>
    <cellStyle name="Total 13 6 2 2 2" xfId="46541"/>
    <cellStyle name="Total 13 6 2 2 3" xfId="46542"/>
    <cellStyle name="Total 13 6 2 3" xfId="46543"/>
    <cellStyle name="Total 13 6 2 4" xfId="46544"/>
    <cellStyle name="Total 13 6 3" xfId="46545"/>
    <cellStyle name="Total 13 6 3 2" xfId="46546"/>
    <cellStyle name="Total 13 6 3 2 2" xfId="46547"/>
    <cellStyle name="Total 13 6 3 2 3" xfId="46548"/>
    <cellStyle name="Total 13 6 3 3" xfId="46549"/>
    <cellStyle name="Total 13 6 3 4" xfId="46550"/>
    <cellStyle name="Total 13 6 4" xfId="46551"/>
    <cellStyle name="Total 13 6 4 2" xfId="46552"/>
    <cellStyle name="Total 13 6 4 3" xfId="46553"/>
    <cellStyle name="Total 13 6 5" xfId="46554"/>
    <cellStyle name="Total 13 6 6" xfId="46555"/>
    <cellStyle name="Total 13 7" xfId="46556"/>
    <cellStyle name="Total 13 7 2" xfId="46557"/>
    <cellStyle name="Total 13 7 2 2" xfId="46558"/>
    <cellStyle name="Total 13 7 2 3" xfId="46559"/>
    <cellStyle name="Total 13 7 3" xfId="46560"/>
    <cellStyle name="Total 13 7 4" xfId="46561"/>
    <cellStyle name="Total 13 8" xfId="46562"/>
    <cellStyle name="Total 13 8 2" xfId="46563"/>
    <cellStyle name="Total 13 8 2 2" xfId="46564"/>
    <cellStyle name="Total 13 8 2 3" xfId="46565"/>
    <cellStyle name="Total 13 8 3" xfId="46566"/>
    <cellStyle name="Total 13 8 4" xfId="46567"/>
    <cellStyle name="Total 13 9" xfId="46568"/>
    <cellStyle name="Total 13 9 2" xfId="46569"/>
    <cellStyle name="Total 13 9 2 2" xfId="46570"/>
    <cellStyle name="Total 13 9 2 3" xfId="46571"/>
    <cellStyle name="Total 13 9 3" xfId="46572"/>
    <cellStyle name="Total 13 9 4" xfId="46573"/>
    <cellStyle name="Total 14" xfId="46574"/>
    <cellStyle name="Total 14 10" xfId="46575"/>
    <cellStyle name="Total 14 10 2" xfId="46576"/>
    <cellStyle name="Total 14 10 3" xfId="46577"/>
    <cellStyle name="Total 14 11" xfId="46578"/>
    <cellStyle name="Total 14 11 2" xfId="46579"/>
    <cellStyle name="Total 14 11 3" xfId="46580"/>
    <cellStyle name="Total 14 12" xfId="46581"/>
    <cellStyle name="Total 14 12 2" xfId="46582"/>
    <cellStyle name="Total 14 12 3" xfId="46583"/>
    <cellStyle name="Total 14 13" xfId="46584"/>
    <cellStyle name="Total 14 2" xfId="46585"/>
    <cellStyle name="Total 14 2 2" xfId="46586"/>
    <cellStyle name="Total 14 2 2 2" xfId="46587"/>
    <cellStyle name="Total 14 2 2 2 2" xfId="46588"/>
    <cellStyle name="Total 14 2 2 2 3" xfId="46589"/>
    <cellStyle name="Total 14 2 2 3" xfId="46590"/>
    <cellStyle name="Total 14 2 2 4" xfId="46591"/>
    <cellStyle name="Total 14 2 3" xfId="46592"/>
    <cellStyle name="Total 14 2 3 2" xfId="46593"/>
    <cellStyle name="Total 14 2 3 2 2" xfId="46594"/>
    <cellStyle name="Total 14 2 3 2 3" xfId="46595"/>
    <cellStyle name="Total 14 2 3 3" xfId="46596"/>
    <cellStyle name="Total 14 2 3 4" xfId="46597"/>
    <cellStyle name="Total 14 2 4" xfId="46598"/>
    <cellStyle name="Total 14 2 4 2" xfId="46599"/>
    <cellStyle name="Total 14 2 4 3" xfId="46600"/>
    <cellStyle name="Total 14 2 5" xfId="46601"/>
    <cellStyle name="Total 14 2 5 2" xfId="46602"/>
    <cellStyle name="Total 14 2 5 3" xfId="46603"/>
    <cellStyle name="Total 14 2 6" xfId="46604"/>
    <cellStyle name="Total 14 2 7" xfId="46605"/>
    <cellStyle name="Total 14 3" xfId="46606"/>
    <cellStyle name="Total 14 3 2" xfId="46607"/>
    <cellStyle name="Total 14 3 2 2" xfId="46608"/>
    <cellStyle name="Total 14 3 2 2 2" xfId="46609"/>
    <cellStyle name="Total 14 3 2 2 3" xfId="46610"/>
    <cellStyle name="Total 14 3 2 3" xfId="46611"/>
    <cellStyle name="Total 14 3 2 4" xfId="46612"/>
    <cellStyle name="Total 14 3 3" xfId="46613"/>
    <cellStyle name="Total 14 3 3 2" xfId="46614"/>
    <cellStyle name="Total 14 3 3 2 2" xfId="46615"/>
    <cellStyle name="Total 14 3 3 2 3" xfId="46616"/>
    <cellStyle name="Total 14 3 3 3" xfId="46617"/>
    <cellStyle name="Total 14 3 3 4" xfId="46618"/>
    <cellStyle name="Total 14 3 4" xfId="46619"/>
    <cellStyle name="Total 14 3 4 2" xfId="46620"/>
    <cellStyle name="Total 14 3 4 3" xfId="46621"/>
    <cellStyle name="Total 14 3 5" xfId="46622"/>
    <cellStyle name="Total 14 3 6" xfId="46623"/>
    <cellStyle name="Total 14 4" xfId="46624"/>
    <cellStyle name="Total 14 4 2" xfId="46625"/>
    <cellStyle name="Total 14 4 2 2" xfId="46626"/>
    <cellStyle name="Total 14 4 2 2 2" xfId="46627"/>
    <cellStyle name="Total 14 4 2 2 3" xfId="46628"/>
    <cellStyle name="Total 14 4 2 3" xfId="46629"/>
    <cellStyle name="Total 14 4 2 4" xfId="46630"/>
    <cellStyle name="Total 14 4 3" xfId="46631"/>
    <cellStyle name="Total 14 4 3 2" xfId="46632"/>
    <cellStyle name="Total 14 4 3 2 2" xfId="46633"/>
    <cellStyle name="Total 14 4 3 2 3" xfId="46634"/>
    <cellStyle name="Total 14 4 3 3" xfId="46635"/>
    <cellStyle name="Total 14 4 3 4" xfId="46636"/>
    <cellStyle name="Total 14 4 4" xfId="46637"/>
    <cellStyle name="Total 14 4 4 2" xfId="46638"/>
    <cellStyle name="Total 14 4 4 3" xfId="46639"/>
    <cellStyle name="Total 14 4 5" xfId="46640"/>
    <cellStyle name="Total 14 4 6" xfId="46641"/>
    <cellStyle name="Total 14 5" xfId="46642"/>
    <cellStyle name="Total 14 5 2" xfId="46643"/>
    <cellStyle name="Total 14 5 2 2" xfId="46644"/>
    <cellStyle name="Total 14 5 2 2 2" xfId="46645"/>
    <cellStyle name="Total 14 5 2 2 3" xfId="46646"/>
    <cellStyle name="Total 14 5 2 3" xfId="46647"/>
    <cellStyle name="Total 14 5 2 4" xfId="46648"/>
    <cellStyle name="Total 14 5 3" xfId="46649"/>
    <cellStyle name="Total 14 5 3 2" xfId="46650"/>
    <cellStyle name="Total 14 5 3 2 2" xfId="46651"/>
    <cellStyle name="Total 14 5 3 2 3" xfId="46652"/>
    <cellStyle name="Total 14 5 3 3" xfId="46653"/>
    <cellStyle name="Total 14 5 3 4" xfId="46654"/>
    <cellStyle name="Total 14 5 4" xfId="46655"/>
    <cellStyle name="Total 14 5 4 2" xfId="46656"/>
    <cellStyle name="Total 14 5 4 2 2" xfId="46657"/>
    <cellStyle name="Total 14 5 4 2 3" xfId="46658"/>
    <cellStyle name="Total 14 5 4 3" xfId="46659"/>
    <cellStyle name="Total 14 5 4 4" xfId="46660"/>
    <cellStyle name="Total 14 5 5" xfId="46661"/>
    <cellStyle name="Total 14 5 5 2" xfId="46662"/>
    <cellStyle name="Total 14 5 5 3" xfId="46663"/>
    <cellStyle name="Total 14 5 6" xfId="46664"/>
    <cellStyle name="Total 14 5 7" xfId="46665"/>
    <cellStyle name="Total 14 6" xfId="46666"/>
    <cellStyle name="Total 14 6 2" xfId="46667"/>
    <cellStyle name="Total 14 6 2 2" xfId="46668"/>
    <cellStyle name="Total 14 6 2 2 2" xfId="46669"/>
    <cellStyle name="Total 14 6 2 2 3" xfId="46670"/>
    <cellStyle name="Total 14 6 2 3" xfId="46671"/>
    <cellStyle name="Total 14 6 2 4" xfId="46672"/>
    <cellStyle name="Total 14 6 3" xfId="46673"/>
    <cellStyle name="Total 14 6 3 2" xfId="46674"/>
    <cellStyle name="Total 14 6 3 2 2" xfId="46675"/>
    <cellStyle name="Total 14 6 3 2 3" xfId="46676"/>
    <cellStyle name="Total 14 6 3 3" xfId="46677"/>
    <cellStyle name="Total 14 6 3 4" xfId="46678"/>
    <cellStyle name="Total 14 6 4" xfId="46679"/>
    <cellStyle name="Total 14 6 4 2" xfId="46680"/>
    <cellStyle name="Total 14 6 4 3" xfId="46681"/>
    <cellStyle name="Total 14 6 5" xfId="46682"/>
    <cellStyle name="Total 14 6 6" xfId="46683"/>
    <cellStyle name="Total 14 7" xfId="46684"/>
    <cellStyle name="Total 14 7 2" xfId="46685"/>
    <cellStyle name="Total 14 7 2 2" xfId="46686"/>
    <cellStyle name="Total 14 7 2 3" xfId="46687"/>
    <cellStyle name="Total 14 7 3" xfId="46688"/>
    <cellStyle name="Total 14 7 4" xfId="46689"/>
    <cellStyle name="Total 14 8" xfId="46690"/>
    <cellStyle name="Total 14 8 2" xfId="46691"/>
    <cellStyle name="Total 14 8 2 2" xfId="46692"/>
    <cellStyle name="Total 14 8 2 3" xfId="46693"/>
    <cellStyle name="Total 14 8 3" xfId="46694"/>
    <cellStyle name="Total 14 8 4" xfId="46695"/>
    <cellStyle name="Total 14 9" xfId="46696"/>
    <cellStyle name="Total 14 9 2" xfId="46697"/>
    <cellStyle name="Total 14 9 2 2" xfId="46698"/>
    <cellStyle name="Total 14 9 2 3" xfId="46699"/>
    <cellStyle name="Total 14 9 3" xfId="46700"/>
    <cellStyle name="Total 14 9 4" xfId="46701"/>
    <cellStyle name="Total 15" xfId="46702"/>
    <cellStyle name="Total 15 10" xfId="46703"/>
    <cellStyle name="Total 15 10 2" xfId="46704"/>
    <cellStyle name="Total 15 10 3" xfId="46705"/>
    <cellStyle name="Total 15 11" xfId="46706"/>
    <cellStyle name="Total 15 11 2" xfId="46707"/>
    <cellStyle name="Total 15 11 3" xfId="46708"/>
    <cellStyle name="Total 15 12" xfId="46709"/>
    <cellStyle name="Total 15 12 2" xfId="46710"/>
    <cellStyle name="Total 15 12 3" xfId="46711"/>
    <cellStyle name="Total 15 13" xfId="46712"/>
    <cellStyle name="Total 15 2" xfId="46713"/>
    <cellStyle name="Total 15 2 2" xfId="46714"/>
    <cellStyle name="Total 15 2 2 2" xfId="46715"/>
    <cellStyle name="Total 15 2 2 2 2" xfId="46716"/>
    <cellStyle name="Total 15 2 2 2 3" xfId="46717"/>
    <cellStyle name="Total 15 2 2 3" xfId="46718"/>
    <cellStyle name="Total 15 2 2 4" xfId="46719"/>
    <cellStyle name="Total 15 2 3" xfId="46720"/>
    <cellStyle name="Total 15 2 3 2" xfId="46721"/>
    <cellStyle name="Total 15 2 3 2 2" xfId="46722"/>
    <cellStyle name="Total 15 2 3 2 3" xfId="46723"/>
    <cellStyle name="Total 15 2 3 3" xfId="46724"/>
    <cellStyle name="Total 15 2 3 4" xfId="46725"/>
    <cellStyle name="Total 15 2 4" xfId="46726"/>
    <cellStyle name="Total 15 2 4 2" xfId="46727"/>
    <cellStyle name="Total 15 2 4 3" xfId="46728"/>
    <cellStyle name="Total 15 2 5" xfId="46729"/>
    <cellStyle name="Total 15 2 5 2" xfId="46730"/>
    <cellStyle name="Total 15 2 5 3" xfId="46731"/>
    <cellStyle name="Total 15 2 6" xfId="46732"/>
    <cellStyle name="Total 15 2 7" xfId="46733"/>
    <cellStyle name="Total 15 3" xfId="46734"/>
    <cellStyle name="Total 15 3 2" xfId="46735"/>
    <cellStyle name="Total 15 3 2 2" xfId="46736"/>
    <cellStyle name="Total 15 3 2 2 2" xfId="46737"/>
    <cellStyle name="Total 15 3 2 2 3" xfId="46738"/>
    <cellStyle name="Total 15 3 2 3" xfId="46739"/>
    <cellStyle name="Total 15 3 2 4" xfId="46740"/>
    <cellStyle name="Total 15 3 3" xfId="46741"/>
    <cellStyle name="Total 15 3 3 2" xfId="46742"/>
    <cellStyle name="Total 15 3 3 2 2" xfId="46743"/>
    <cellStyle name="Total 15 3 3 2 3" xfId="46744"/>
    <cellStyle name="Total 15 3 3 3" xfId="46745"/>
    <cellStyle name="Total 15 3 3 4" xfId="46746"/>
    <cellStyle name="Total 15 3 4" xfId="46747"/>
    <cellStyle name="Total 15 3 4 2" xfId="46748"/>
    <cellStyle name="Total 15 3 4 3" xfId="46749"/>
    <cellStyle name="Total 15 3 5" xfId="46750"/>
    <cellStyle name="Total 15 3 6" xfId="46751"/>
    <cellStyle name="Total 15 4" xfId="46752"/>
    <cellStyle name="Total 15 4 2" xfId="46753"/>
    <cellStyle name="Total 15 4 2 2" xfId="46754"/>
    <cellStyle name="Total 15 4 2 2 2" xfId="46755"/>
    <cellStyle name="Total 15 4 2 2 3" xfId="46756"/>
    <cellStyle name="Total 15 4 2 3" xfId="46757"/>
    <cellStyle name="Total 15 4 2 4" xfId="46758"/>
    <cellStyle name="Total 15 4 3" xfId="46759"/>
    <cellStyle name="Total 15 4 3 2" xfId="46760"/>
    <cellStyle name="Total 15 4 3 2 2" xfId="46761"/>
    <cellStyle name="Total 15 4 3 2 3" xfId="46762"/>
    <cellStyle name="Total 15 4 3 3" xfId="46763"/>
    <cellStyle name="Total 15 4 3 4" xfId="46764"/>
    <cellStyle name="Total 15 4 4" xfId="46765"/>
    <cellStyle name="Total 15 4 4 2" xfId="46766"/>
    <cellStyle name="Total 15 4 4 3" xfId="46767"/>
    <cellStyle name="Total 15 4 5" xfId="46768"/>
    <cellStyle name="Total 15 4 6" xfId="46769"/>
    <cellStyle name="Total 15 5" xfId="46770"/>
    <cellStyle name="Total 15 5 2" xfId="46771"/>
    <cellStyle name="Total 15 5 2 2" xfId="46772"/>
    <cellStyle name="Total 15 5 2 2 2" xfId="46773"/>
    <cellStyle name="Total 15 5 2 2 3" xfId="46774"/>
    <cellStyle name="Total 15 5 2 3" xfId="46775"/>
    <cellStyle name="Total 15 5 2 4" xfId="46776"/>
    <cellStyle name="Total 15 5 3" xfId="46777"/>
    <cellStyle name="Total 15 5 3 2" xfId="46778"/>
    <cellStyle name="Total 15 5 3 2 2" xfId="46779"/>
    <cellStyle name="Total 15 5 3 2 3" xfId="46780"/>
    <cellStyle name="Total 15 5 3 3" xfId="46781"/>
    <cellStyle name="Total 15 5 3 4" xfId="46782"/>
    <cellStyle name="Total 15 5 4" xfId="46783"/>
    <cellStyle name="Total 15 5 4 2" xfId="46784"/>
    <cellStyle name="Total 15 5 4 2 2" xfId="46785"/>
    <cellStyle name="Total 15 5 4 2 3" xfId="46786"/>
    <cellStyle name="Total 15 5 4 3" xfId="46787"/>
    <cellStyle name="Total 15 5 4 4" xfId="46788"/>
    <cellStyle name="Total 15 5 5" xfId="46789"/>
    <cellStyle name="Total 15 5 5 2" xfId="46790"/>
    <cellStyle name="Total 15 5 5 3" xfId="46791"/>
    <cellStyle name="Total 15 5 6" xfId="46792"/>
    <cellStyle name="Total 15 5 7" xfId="46793"/>
    <cellStyle name="Total 15 6" xfId="46794"/>
    <cellStyle name="Total 15 6 2" xfId="46795"/>
    <cellStyle name="Total 15 6 2 2" xfId="46796"/>
    <cellStyle name="Total 15 6 2 2 2" xfId="46797"/>
    <cellStyle name="Total 15 6 2 2 3" xfId="46798"/>
    <cellStyle name="Total 15 6 2 3" xfId="46799"/>
    <cellStyle name="Total 15 6 2 4" xfId="46800"/>
    <cellStyle name="Total 15 6 3" xfId="46801"/>
    <cellStyle name="Total 15 6 3 2" xfId="46802"/>
    <cellStyle name="Total 15 6 3 2 2" xfId="46803"/>
    <cellStyle name="Total 15 6 3 2 3" xfId="46804"/>
    <cellStyle name="Total 15 6 3 3" xfId="46805"/>
    <cellStyle name="Total 15 6 3 4" xfId="46806"/>
    <cellStyle name="Total 15 6 4" xfId="46807"/>
    <cellStyle name="Total 15 6 4 2" xfId="46808"/>
    <cellStyle name="Total 15 6 4 3" xfId="46809"/>
    <cellStyle name="Total 15 6 5" xfId="46810"/>
    <cellStyle name="Total 15 6 6" xfId="46811"/>
    <cellStyle name="Total 15 7" xfId="46812"/>
    <cellStyle name="Total 15 7 2" xfId="46813"/>
    <cellStyle name="Total 15 7 2 2" xfId="46814"/>
    <cellStyle name="Total 15 7 2 3" xfId="46815"/>
    <cellStyle name="Total 15 7 3" xfId="46816"/>
    <cellStyle name="Total 15 7 4" xfId="46817"/>
    <cellStyle name="Total 15 8" xfId="46818"/>
    <cellStyle name="Total 15 8 2" xfId="46819"/>
    <cellStyle name="Total 15 8 2 2" xfId="46820"/>
    <cellStyle name="Total 15 8 2 3" xfId="46821"/>
    <cellStyle name="Total 15 8 3" xfId="46822"/>
    <cellStyle name="Total 15 8 4" xfId="46823"/>
    <cellStyle name="Total 15 9" xfId="46824"/>
    <cellStyle name="Total 15 9 2" xfId="46825"/>
    <cellStyle name="Total 15 9 2 2" xfId="46826"/>
    <cellStyle name="Total 15 9 2 3" xfId="46827"/>
    <cellStyle name="Total 15 9 3" xfId="46828"/>
    <cellStyle name="Total 15 9 4" xfId="46829"/>
    <cellStyle name="Total 16" xfId="46830"/>
    <cellStyle name="Total 16 10" xfId="46831"/>
    <cellStyle name="Total 16 10 2" xfId="46832"/>
    <cellStyle name="Total 16 10 3" xfId="46833"/>
    <cellStyle name="Total 16 11" xfId="46834"/>
    <cellStyle name="Total 16 11 2" xfId="46835"/>
    <cellStyle name="Total 16 11 3" xfId="46836"/>
    <cellStyle name="Total 16 12" xfId="46837"/>
    <cellStyle name="Total 16 12 2" xfId="46838"/>
    <cellStyle name="Total 16 12 3" xfId="46839"/>
    <cellStyle name="Total 16 13" xfId="46840"/>
    <cellStyle name="Total 16 2" xfId="46841"/>
    <cellStyle name="Total 16 2 2" xfId="46842"/>
    <cellStyle name="Total 16 2 2 2" xfId="46843"/>
    <cellStyle name="Total 16 2 2 2 2" xfId="46844"/>
    <cellStyle name="Total 16 2 2 2 3" xfId="46845"/>
    <cellStyle name="Total 16 2 2 3" xfId="46846"/>
    <cellStyle name="Total 16 2 2 4" xfId="46847"/>
    <cellStyle name="Total 16 2 3" xfId="46848"/>
    <cellStyle name="Total 16 2 3 2" xfId="46849"/>
    <cellStyle name="Total 16 2 3 2 2" xfId="46850"/>
    <cellStyle name="Total 16 2 3 2 3" xfId="46851"/>
    <cellStyle name="Total 16 2 3 3" xfId="46852"/>
    <cellStyle name="Total 16 2 3 4" xfId="46853"/>
    <cellStyle name="Total 16 2 4" xfId="46854"/>
    <cellStyle name="Total 16 2 4 2" xfId="46855"/>
    <cellStyle name="Total 16 2 4 3" xfId="46856"/>
    <cellStyle name="Total 16 2 5" xfId="46857"/>
    <cellStyle name="Total 16 2 5 2" xfId="46858"/>
    <cellStyle name="Total 16 2 5 3" xfId="46859"/>
    <cellStyle name="Total 16 2 6" xfId="46860"/>
    <cellStyle name="Total 16 2 7" xfId="46861"/>
    <cellStyle name="Total 16 3" xfId="46862"/>
    <cellStyle name="Total 16 3 2" xfId="46863"/>
    <cellStyle name="Total 16 3 2 2" xfId="46864"/>
    <cellStyle name="Total 16 3 2 2 2" xfId="46865"/>
    <cellStyle name="Total 16 3 2 2 3" xfId="46866"/>
    <cellStyle name="Total 16 3 2 3" xfId="46867"/>
    <cellStyle name="Total 16 3 2 4" xfId="46868"/>
    <cellStyle name="Total 16 3 3" xfId="46869"/>
    <cellStyle name="Total 16 3 3 2" xfId="46870"/>
    <cellStyle name="Total 16 3 3 2 2" xfId="46871"/>
    <cellStyle name="Total 16 3 3 2 3" xfId="46872"/>
    <cellStyle name="Total 16 3 3 3" xfId="46873"/>
    <cellStyle name="Total 16 3 3 4" xfId="46874"/>
    <cellStyle name="Total 16 3 4" xfId="46875"/>
    <cellStyle name="Total 16 3 4 2" xfId="46876"/>
    <cellStyle name="Total 16 3 4 3" xfId="46877"/>
    <cellStyle name="Total 16 3 5" xfId="46878"/>
    <cellStyle name="Total 16 3 6" xfId="46879"/>
    <cellStyle name="Total 16 4" xfId="46880"/>
    <cellStyle name="Total 16 4 2" xfId="46881"/>
    <cellStyle name="Total 16 4 2 2" xfId="46882"/>
    <cellStyle name="Total 16 4 2 2 2" xfId="46883"/>
    <cellStyle name="Total 16 4 2 2 3" xfId="46884"/>
    <cellStyle name="Total 16 4 2 3" xfId="46885"/>
    <cellStyle name="Total 16 4 2 4" xfId="46886"/>
    <cellStyle name="Total 16 4 3" xfId="46887"/>
    <cellStyle name="Total 16 4 3 2" xfId="46888"/>
    <cellStyle name="Total 16 4 3 2 2" xfId="46889"/>
    <cellStyle name="Total 16 4 3 2 3" xfId="46890"/>
    <cellStyle name="Total 16 4 3 3" xfId="46891"/>
    <cellStyle name="Total 16 4 3 4" xfId="46892"/>
    <cellStyle name="Total 16 4 4" xfId="46893"/>
    <cellStyle name="Total 16 4 4 2" xfId="46894"/>
    <cellStyle name="Total 16 4 4 3" xfId="46895"/>
    <cellStyle name="Total 16 4 5" xfId="46896"/>
    <cellStyle name="Total 16 4 6" xfId="46897"/>
    <cellStyle name="Total 16 5" xfId="46898"/>
    <cellStyle name="Total 16 5 2" xfId="46899"/>
    <cellStyle name="Total 16 5 2 2" xfId="46900"/>
    <cellStyle name="Total 16 5 2 2 2" xfId="46901"/>
    <cellStyle name="Total 16 5 2 2 3" xfId="46902"/>
    <cellStyle name="Total 16 5 2 3" xfId="46903"/>
    <cellStyle name="Total 16 5 2 4" xfId="46904"/>
    <cellStyle name="Total 16 5 3" xfId="46905"/>
    <cellStyle name="Total 16 5 3 2" xfId="46906"/>
    <cellStyle name="Total 16 5 3 2 2" xfId="46907"/>
    <cellStyle name="Total 16 5 3 2 3" xfId="46908"/>
    <cellStyle name="Total 16 5 3 3" xfId="46909"/>
    <cellStyle name="Total 16 5 3 4" xfId="46910"/>
    <cellStyle name="Total 16 5 4" xfId="46911"/>
    <cellStyle name="Total 16 5 4 2" xfId="46912"/>
    <cellStyle name="Total 16 5 4 2 2" xfId="46913"/>
    <cellStyle name="Total 16 5 4 2 3" xfId="46914"/>
    <cellStyle name="Total 16 5 4 3" xfId="46915"/>
    <cellStyle name="Total 16 5 4 4" xfId="46916"/>
    <cellStyle name="Total 16 5 5" xfId="46917"/>
    <cellStyle name="Total 16 5 5 2" xfId="46918"/>
    <cellStyle name="Total 16 5 5 3" xfId="46919"/>
    <cellStyle name="Total 16 5 6" xfId="46920"/>
    <cellStyle name="Total 16 5 7" xfId="46921"/>
    <cellStyle name="Total 16 6" xfId="46922"/>
    <cellStyle name="Total 16 6 2" xfId="46923"/>
    <cellStyle name="Total 16 6 2 2" xfId="46924"/>
    <cellStyle name="Total 16 6 2 2 2" xfId="46925"/>
    <cellStyle name="Total 16 6 2 2 3" xfId="46926"/>
    <cellStyle name="Total 16 6 2 3" xfId="46927"/>
    <cellStyle name="Total 16 6 2 4" xfId="46928"/>
    <cellStyle name="Total 16 6 3" xfId="46929"/>
    <cellStyle name="Total 16 6 3 2" xfId="46930"/>
    <cellStyle name="Total 16 6 3 2 2" xfId="46931"/>
    <cellStyle name="Total 16 6 3 2 3" xfId="46932"/>
    <cellStyle name="Total 16 6 3 3" xfId="46933"/>
    <cellStyle name="Total 16 6 3 4" xfId="46934"/>
    <cellStyle name="Total 16 6 4" xfId="46935"/>
    <cellStyle name="Total 16 6 4 2" xfId="46936"/>
    <cellStyle name="Total 16 6 4 3" xfId="46937"/>
    <cellStyle name="Total 16 6 5" xfId="46938"/>
    <cellStyle name="Total 16 6 6" xfId="46939"/>
    <cellStyle name="Total 16 7" xfId="46940"/>
    <cellStyle name="Total 16 7 2" xfId="46941"/>
    <cellStyle name="Total 16 7 2 2" xfId="46942"/>
    <cellStyle name="Total 16 7 2 3" xfId="46943"/>
    <cellStyle name="Total 16 7 3" xfId="46944"/>
    <cellStyle name="Total 16 7 4" xfId="46945"/>
    <cellStyle name="Total 16 8" xfId="46946"/>
    <cellStyle name="Total 16 8 2" xfId="46947"/>
    <cellStyle name="Total 16 8 2 2" xfId="46948"/>
    <cellStyle name="Total 16 8 2 3" xfId="46949"/>
    <cellStyle name="Total 16 8 3" xfId="46950"/>
    <cellStyle name="Total 16 8 4" xfId="46951"/>
    <cellStyle name="Total 16 9" xfId="46952"/>
    <cellStyle name="Total 16 9 2" xfId="46953"/>
    <cellStyle name="Total 16 9 2 2" xfId="46954"/>
    <cellStyle name="Total 16 9 2 3" xfId="46955"/>
    <cellStyle name="Total 16 9 3" xfId="46956"/>
    <cellStyle name="Total 16 9 4" xfId="46957"/>
    <cellStyle name="Total 17" xfId="46958"/>
    <cellStyle name="Total 17 10" xfId="46959"/>
    <cellStyle name="Total 17 10 2" xfId="46960"/>
    <cellStyle name="Total 17 10 3" xfId="46961"/>
    <cellStyle name="Total 17 11" xfId="46962"/>
    <cellStyle name="Total 17 11 2" xfId="46963"/>
    <cellStyle name="Total 17 11 3" xfId="46964"/>
    <cellStyle name="Total 17 12" xfId="46965"/>
    <cellStyle name="Total 17 12 2" xfId="46966"/>
    <cellStyle name="Total 17 12 3" xfId="46967"/>
    <cellStyle name="Total 17 13" xfId="46968"/>
    <cellStyle name="Total 17 2" xfId="46969"/>
    <cellStyle name="Total 17 2 2" xfId="46970"/>
    <cellStyle name="Total 17 2 2 2" xfId="46971"/>
    <cellStyle name="Total 17 2 2 2 2" xfId="46972"/>
    <cellStyle name="Total 17 2 2 2 3" xfId="46973"/>
    <cellStyle name="Total 17 2 2 3" xfId="46974"/>
    <cellStyle name="Total 17 2 2 4" xfId="46975"/>
    <cellStyle name="Total 17 2 3" xfId="46976"/>
    <cellStyle name="Total 17 2 3 2" xfId="46977"/>
    <cellStyle name="Total 17 2 3 2 2" xfId="46978"/>
    <cellStyle name="Total 17 2 3 2 3" xfId="46979"/>
    <cellStyle name="Total 17 2 3 3" xfId="46980"/>
    <cellStyle name="Total 17 2 3 4" xfId="46981"/>
    <cellStyle name="Total 17 2 4" xfId="46982"/>
    <cellStyle name="Total 17 2 4 2" xfId="46983"/>
    <cellStyle name="Total 17 2 4 3" xfId="46984"/>
    <cellStyle name="Total 17 2 5" xfId="46985"/>
    <cellStyle name="Total 17 2 5 2" xfId="46986"/>
    <cellStyle name="Total 17 2 5 3" xfId="46987"/>
    <cellStyle name="Total 17 2 6" xfId="46988"/>
    <cellStyle name="Total 17 2 7" xfId="46989"/>
    <cellStyle name="Total 17 3" xfId="46990"/>
    <cellStyle name="Total 17 3 2" xfId="46991"/>
    <cellStyle name="Total 17 3 2 2" xfId="46992"/>
    <cellStyle name="Total 17 3 2 2 2" xfId="46993"/>
    <cellStyle name="Total 17 3 2 2 3" xfId="46994"/>
    <cellStyle name="Total 17 3 2 3" xfId="46995"/>
    <cellStyle name="Total 17 3 2 4" xfId="46996"/>
    <cellStyle name="Total 17 3 3" xfId="46997"/>
    <cellStyle name="Total 17 3 3 2" xfId="46998"/>
    <cellStyle name="Total 17 3 3 2 2" xfId="46999"/>
    <cellStyle name="Total 17 3 3 2 3" xfId="47000"/>
    <cellStyle name="Total 17 3 3 3" xfId="47001"/>
    <cellStyle name="Total 17 3 3 4" xfId="47002"/>
    <cellStyle name="Total 17 3 4" xfId="47003"/>
    <cellStyle name="Total 17 3 4 2" xfId="47004"/>
    <cellStyle name="Total 17 3 4 3" xfId="47005"/>
    <cellStyle name="Total 17 3 5" xfId="47006"/>
    <cellStyle name="Total 17 3 6" xfId="47007"/>
    <cellStyle name="Total 17 4" xfId="47008"/>
    <cellStyle name="Total 17 4 2" xfId="47009"/>
    <cellStyle name="Total 17 4 2 2" xfId="47010"/>
    <cellStyle name="Total 17 4 2 2 2" xfId="47011"/>
    <cellStyle name="Total 17 4 2 2 3" xfId="47012"/>
    <cellStyle name="Total 17 4 2 3" xfId="47013"/>
    <cellStyle name="Total 17 4 2 4" xfId="47014"/>
    <cellStyle name="Total 17 4 3" xfId="47015"/>
    <cellStyle name="Total 17 4 3 2" xfId="47016"/>
    <cellStyle name="Total 17 4 3 2 2" xfId="47017"/>
    <cellStyle name="Total 17 4 3 2 3" xfId="47018"/>
    <cellStyle name="Total 17 4 3 3" xfId="47019"/>
    <cellStyle name="Total 17 4 3 4" xfId="47020"/>
    <cellStyle name="Total 17 4 4" xfId="47021"/>
    <cellStyle name="Total 17 4 4 2" xfId="47022"/>
    <cellStyle name="Total 17 4 4 3" xfId="47023"/>
    <cellStyle name="Total 17 4 5" xfId="47024"/>
    <cellStyle name="Total 17 4 6" xfId="47025"/>
    <cellStyle name="Total 17 5" xfId="47026"/>
    <cellStyle name="Total 17 5 2" xfId="47027"/>
    <cellStyle name="Total 17 5 2 2" xfId="47028"/>
    <cellStyle name="Total 17 5 2 2 2" xfId="47029"/>
    <cellStyle name="Total 17 5 2 2 3" xfId="47030"/>
    <cellStyle name="Total 17 5 2 3" xfId="47031"/>
    <cellStyle name="Total 17 5 2 4" xfId="47032"/>
    <cellStyle name="Total 17 5 3" xfId="47033"/>
    <cellStyle name="Total 17 5 3 2" xfId="47034"/>
    <cellStyle name="Total 17 5 3 2 2" xfId="47035"/>
    <cellStyle name="Total 17 5 3 2 3" xfId="47036"/>
    <cellStyle name="Total 17 5 3 3" xfId="47037"/>
    <cellStyle name="Total 17 5 3 4" xfId="47038"/>
    <cellStyle name="Total 17 5 4" xfId="47039"/>
    <cellStyle name="Total 17 5 4 2" xfId="47040"/>
    <cellStyle name="Total 17 5 4 2 2" xfId="47041"/>
    <cellStyle name="Total 17 5 4 2 3" xfId="47042"/>
    <cellStyle name="Total 17 5 4 3" xfId="47043"/>
    <cellStyle name="Total 17 5 4 4" xfId="47044"/>
    <cellStyle name="Total 17 5 5" xfId="47045"/>
    <cellStyle name="Total 17 5 5 2" xfId="47046"/>
    <cellStyle name="Total 17 5 5 3" xfId="47047"/>
    <cellStyle name="Total 17 5 6" xfId="47048"/>
    <cellStyle name="Total 17 5 7" xfId="47049"/>
    <cellStyle name="Total 17 6" xfId="47050"/>
    <cellStyle name="Total 17 6 2" xfId="47051"/>
    <cellStyle name="Total 17 6 2 2" xfId="47052"/>
    <cellStyle name="Total 17 6 2 2 2" xfId="47053"/>
    <cellStyle name="Total 17 6 2 2 3" xfId="47054"/>
    <cellStyle name="Total 17 6 2 3" xfId="47055"/>
    <cellStyle name="Total 17 6 2 4" xfId="47056"/>
    <cellStyle name="Total 17 6 3" xfId="47057"/>
    <cellStyle name="Total 17 6 3 2" xfId="47058"/>
    <cellStyle name="Total 17 6 3 2 2" xfId="47059"/>
    <cellStyle name="Total 17 6 3 2 3" xfId="47060"/>
    <cellStyle name="Total 17 6 3 3" xfId="47061"/>
    <cellStyle name="Total 17 6 3 4" xfId="47062"/>
    <cellStyle name="Total 17 6 4" xfId="47063"/>
    <cellStyle name="Total 17 6 4 2" xfId="47064"/>
    <cellStyle name="Total 17 6 4 3" xfId="47065"/>
    <cellStyle name="Total 17 6 5" xfId="47066"/>
    <cellStyle name="Total 17 6 6" xfId="47067"/>
    <cellStyle name="Total 17 7" xfId="47068"/>
    <cellStyle name="Total 17 7 2" xfId="47069"/>
    <cellStyle name="Total 17 7 2 2" xfId="47070"/>
    <cellStyle name="Total 17 7 2 3" xfId="47071"/>
    <cellStyle name="Total 17 7 3" xfId="47072"/>
    <cellStyle name="Total 17 7 4" xfId="47073"/>
    <cellStyle name="Total 17 8" xfId="47074"/>
    <cellStyle name="Total 17 8 2" xfId="47075"/>
    <cellStyle name="Total 17 8 2 2" xfId="47076"/>
    <cellStyle name="Total 17 8 2 3" xfId="47077"/>
    <cellStyle name="Total 17 8 3" xfId="47078"/>
    <cellStyle name="Total 17 8 4" xfId="47079"/>
    <cellStyle name="Total 17 9" xfId="47080"/>
    <cellStyle name="Total 17 9 2" xfId="47081"/>
    <cellStyle name="Total 17 9 2 2" xfId="47082"/>
    <cellStyle name="Total 17 9 2 3" xfId="47083"/>
    <cellStyle name="Total 17 9 3" xfId="47084"/>
    <cellStyle name="Total 17 9 4" xfId="47085"/>
    <cellStyle name="Total 18" xfId="47086"/>
    <cellStyle name="Total 18 10" xfId="47087"/>
    <cellStyle name="Total 18 10 2" xfId="47088"/>
    <cellStyle name="Total 18 10 3" xfId="47089"/>
    <cellStyle name="Total 18 11" xfId="47090"/>
    <cellStyle name="Total 18 11 2" xfId="47091"/>
    <cellStyle name="Total 18 11 3" xfId="47092"/>
    <cellStyle name="Total 18 12" xfId="47093"/>
    <cellStyle name="Total 18 12 2" xfId="47094"/>
    <cellStyle name="Total 18 12 3" xfId="47095"/>
    <cellStyle name="Total 18 13" xfId="47096"/>
    <cellStyle name="Total 18 2" xfId="47097"/>
    <cellStyle name="Total 18 2 2" xfId="47098"/>
    <cellStyle name="Total 18 2 2 2" xfId="47099"/>
    <cellStyle name="Total 18 2 2 2 2" xfId="47100"/>
    <cellStyle name="Total 18 2 2 2 3" xfId="47101"/>
    <cellStyle name="Total 18 2 2 3" xfId="47102"/>
    <cellStyle name="Total 18 2 2 4" xfId="47103"/>
    <cellStyle name="Total 18 2 3" xfId="47104"/>
    <cellStyle name="Total 18 2 3 2" xfId="47105"/>
    <cellStyle name="Total 18 2 3 2 2" xfId="47106"/>
    <cellStyle name="Total 18 2 3 2 3" xfId="47107"/>
    <cellStyle name="Total 18 2 3 3" xfId="47108"/>
    <cellStyle name="Total 18 2 3 4" xfId="47109"/>
    <cellStyle name="Total 18 2 4" xfId="47110"/>
    <cellStyle name="Total 18 2 4 2" xfId="47111"/>
    <cellStyle name="Total 18 2 4 3" xfId="47112"/>
    <cellStyle name="Total 18 2 5" xfId="47113"/>
    <cellStyle name="Total 18 2 5 2" xfId="47114"/>
    <cellStyle name="Total 18 2 5 3" xfId="47115"/>
    <cellStyle name="Total 18 2 6" xfId="47116"/>
    <cellStyle name="Total 18 2 7" xfId="47117"/>
    <cellStyle name="Total 18 3" xfId="47118"/>
    <cellStyle name="Total 18 3 2" xfId="47119"/>
    <cellStyle name="Total 18 3 2 2" xfId="47120"/>
    <cellStyle name="Total 18 3 2 2 2" xfId="47121"/>
    <cellStyle name="Total 18 3 2 2 3" xfId="47122"/>
    <cellStyle name="Total 18 3 2 3" xfId="47123"/>
    <cellStyle name="Total 18 3 2 4" xfId="47124"/>
    <cellStyle name="Total 18 3 3" xfId="47125"/>
    <cellStyle name="Total 18 3 3 2" xfId="47126"/>
    <cellStyle name="Total 18 3 3 2 2" xfId="47127"/>
    <cellStyle name="Total 18 3 3 2 3" xfId="47128"/>
    <cellStyle name="Total 18 3 3 3" xfId="47129"/>
    <cellStyle name="Total 18 3 3 4" xfId="47130"/>
    <cellStyle name="Total 18 3 4" xfId="47131"/>
    <cellStyle name="Total 18 3 4 2" xfId="47132"/>
    <cellStyle name="Total 18 3 4 3" xfId="47133"/>
    <cellStyle name="Total 18 3 5" xfId="47134"/>
    <cellStyle name="Total 18 3 6" xfId="47135"/>
    <cellStyle name="Total 18 4" xfId="47136"/>
    <cellStyle name="Total 18 4 2" xfId="47137"/>
    <cellStyle name="Total 18 4 2 2" xfId="47138"/>
    <cellStyle name="Total 18 4 2 2 2" xfId="47139"/>
    <cellStyle name="Total 18 4 2 2 3" xfId="47140"/>
    <cellStyle name="Total 18 4 2 3" xfId="47141"/>
    <cellStyle name="Total 18 4 2 4" xfId="47142"/>
    <cellStyle name="Total 18 4 3" xfId="47143"/>
    <cellStyle name="Total 18 4 3 2" xfId="47144"/>
    <cellStyle name="Total 18 4 3 2 2" xfId="47145"/>
    <cellStyle name="Total 18 4 3 2 3" xfId="47146"/>
    <cellStyle name="Total 18 4 3 3" xfId="47147"/>
    <cellStyle name="Total 18 4 3 4" xfId="47148"/>
    <cellStyle name="Total 18 4 4" xfId="47149"/>
    <cellStyle name="Total 18 4 4 2" xfId="47150"/>
    <cellStyle name="Total 18 4 4 3" xfId="47151"/>
    <cellStyle name="Total 18 4 5" xfId="47152"/>
    <cellStyle name="Total 18 4 6" xfId="47153"/>
    <cellStyle name="Total 18 5" xfId="47154"/>
    <cellStyle name="Total 18 5 2" xfId="47155"/>
    <cellStyle name="Total 18 5 2 2" xfId="47156"/>
    <cellStyle name="Total 18 5 2 2 2" xfId="47157"/>
    <cellStyle name="Total 18 5 2 2 3" xfId="47158"/>
    <cellStyle name="Total 18 5 2 3" xfId="47159"/>
    <cellStyle name="Total 18 5 2 4" xfId="47160"/>
    <cellStyle name="Total 18 5 3" xfId="47161"/>
    <cellStyle name="Total 18 5 3 2" xfId="47162"/>
    <cellStyle name="Total 18 5 3 2 2" xfId="47163"/>
    <cellStyle name="Total 18 5 3 2 3" xfId="47164"/>
    <cellStyle name="Total 18 5 3 3" xfId="47165"/>
    <cellStyle name="Total 18 5 3 4" xfId="47166"/>
    <cellStyle name="Total 18 5 4" xfId="47167"/>
    <cellStyle name="Total 18 5 4 2" xfId="47168"/>
    <cellStyle name="Total 18 5 4 2 2" xfId="47169"/>
    <cellStyle name="Total 18 5 4 2 3" xfId="47170"/>
    <cellStyle name="Total 18 5 4 3" xfId="47171"/>
    <cellStyle name="Total 18 5 4 4" xfId="47172"/>
    <cellStyle name="Total 18 5 5" xfId="47173"/>
    <cellStyle name="Total 18 5 5 2" xfId="47174"/>
    <cellStyle name="Total 18 5 5 3" xfId="47175"/>
    <cellStyle name="Total 18 5 6" xfId="47176"/>
    <cellStyle name="Total 18 5 7" xfId="47177"/>
    <cellStyle name="Total 18 6" xfId="47178"/>
    <cellStyle name="Total 18 6 2" xfId="47179"/>
    <cellStyle name="Total 18 6 2 2" xfId="47180"/>
    <cellStyle name="Total 18 6 2 2 2" xfId="47181"/>
    <cellStyle name="Total 18 6 2 2 3" xfId="47182"/>
    <cellStyle name="Total 18 6 2 3" xfId="47183"/>
    <cellStyle name="Total 18 6 2 4" xfId="47184"/>
    <cellStyle name="Total 18 6 3" xfId="47185"/>
    <cellStyle name="Total 18 6 3 2" xfId="47186"/>
    <cellStyle name="Total 18 6 3 2 2" xfId="47187"/>
    <cellStyle name="Total 18 6 3 2 3" xfId="47188"/>
    <cellStyle name="Total 18 6 3 3" xfId="47189"/>
    <cellStyle name="Total 18 6 3 4" xfId="47190"/>
    <cellStyle name="Total 18 6 4" xfId="47191"/>
    <cellStyle name="Total 18 6 4 2" xfId="47192"/>
    <cellStyle name="Total 18 6 4 3" xfId="47193"/>
    <cellStyle name="Total 18 6 5" xfId="47194"/>
    <cellStyle name="Total 18 6 6" xfId="47195"/>
    <cellStyle name="Total 18 7" xfId="47196"/>
    <cellStyle name="Total 18 7 2" xfId="47197"/>
    <cellStyle name="Total 18 7 2 2" xfId="47198"/>
    <cellStyle name="Total 18 7 2 3" xfId="47199"/>
    <cellStyle name="Total 18 7 3" xfId="47200"/>
    <cellStyle name="Total 18 7 4" xfId="47201"/>
    <cellStyle name="Total 18 8" xfId="47202"/>
    <cellStyle name="Total 18 8 2" xfId="47203"/>
    <cellStyle name="Total 18 8 2 2" xfId="47204"/>
    <cellStyle name="Total 18 8 2 3" xfId="47205"/>
    <cellStyle name="Total 18 8 3" xfId="47206"/>
    <cellStyle name="Total 18 8 4" xfId="47207"/>
    <cellStyle name="Total 18 9" xfId="47208"/>
    <cellStyle name="Total 18 9 2" xfId="47209"/>
    <cellStyle name="Total 18 9 2 2" xfId="47210"/>
    <cellStyle name="Total 18 9 2 3" xfId="47211"/>
    <cellStyle name="Total 18 9 3" xfId="47212"/>
    <cellStyle name="Total 18 9 4" xfId="47213"/>
    <cellStyle name="Total 19" xfId="47214"/>
    <cellStyle name="Total 19 10" xfId="47215"/>
    <cellStyle name="Total 19 10 2" xfId="47216"/>
    <cellStyle name="Total 19 10 3" xfId="47217"/>
    <cellStyle name="Total 19 11" xfId="47218"/>
    <cellStyle name="Total 19 11 2" xfId="47219"/>
    <cellStyle name="Total 19 11 3" xfId="47220"/>
    <cellStyle name="Total 19 12" xfId="47221"/>
    <cellStyle name="Total 19 12 2" xfId="47222"/>
    <cellStyle name="Total 19 12 3" xfId="47223"/>
    <cellStyle name="Total 19 13" xfId="47224"/>
    <cellStyle name="Total 19 2" xfId="47225"/>
    <cellStyle name="Total 19 2 2" xfId="47226"/>
    <cellStyle name="Total 19 2 2 2" xfId="47227"/>
    <cellStyle name="Total 19 2 2 2 2" xfId="47228"/>
    <cellStyle name="Total 19 2 2 2 3" xfId="47229"/>
    <cellStyle name="Total 19 2 2 3" xfId="47230"/>
    <cellStyle name="Total 19 2 2 4" xfId="47231"/>
    <cellStyle name="Total 19 2 3" xfId="47232"/>
    <cellStyle name="Total 19 2 3 2" xfId="47233"/>
    <cellStyle name="Total 19 2 3 2 2" xfId="47234"/>
    <cellStyle name="Total 19 2 3 2 3" xfId="47235"/>
    <cellStyle name="Total 19 2 3 3" xfId="47236"/>
    <cellStyle name="Total 19 2 3 4" xfId="47237"/>
    <cellStyle name="Total 19 2 4" xfId="47238"/>
    <cellStyle name="Total 19 2 4 2" xfId="47239"/>
    <cellStyle name="Total 19 2 4 3" xfId="47240"/>
    <cellStyle name="Total 19 2 5" xfId="47241"/>
    <cellStyle name="Total 19 2 5 2" xfId="47242"/>
    <cellStyle name="Total 19 2 5 3" xfId="47243"/>
    <cellStyle name="Total 19 2 6" xfId="47244"/>
    <cellStyle name="Total 19 2 7" xfId="47245"/>
    <cellStyle name="Total 19 3" xfId="47246"/>
    <cellStyle name="Total 19 3 2" xfId="47247"/>
    <cellStyle name="Total 19 3 2 2" xfId="47248"/>
    <cellStyle name="Total 19 3 2 2 2" xfId="47249"/>
    <cellStyle name="Total 19 3 2 2 3" xfId="47250"/>
    <cellStyle name="Total 19 3 2 3" xfId="47251"/>
    <cellStyle name="Total 19 3 2 4" xfId="47252"/>
    <cellStyle name="Total 19 3 3" xfId="47253"/>
    <cellStyle name="Total 19 3 3 2" xfId="47254"/>
    <cellStyle name="Total 19 3 3 2 2" xfId="47255"/>
    <cellStyle name="Total 19 3 3 2 3" xfId="47256"/>
    <cellStyle name="Total 19 3 3 3" xfId="47257"/>
    <cellStyle name="Total 19 3 3 4" xfId="47258"/>
    <cellStyle name="Total 19 3 4" xfId="47259"/>
    <cellStyle name="Total 19 3 4 2" xfId="47260"/>
    <cellStyle name="Total 19 3 4 3" xfId="47261"/>
    <cellStyle name="Total 19 3 5" xfId="47262"/>
    <cellStyle name="Total 19 3 6" xfId="47263"/>
    <cellStyle name="Total 19 4" xfId="47264"/>
    <cellStyle name="Total 19 4 2" xfId="47265"/>
    <cellStyle name="Total 19 4 2 2" xfId="47266"/>
    <cellStyle name="Total 19 4 2 2 2" xfId="47267"/>
    <cellStyle name="Total 19 4 2 2 3" xfId="47268"/>
    <cellStyle name="Total 19 4 2 3" xfId="47269"/>
    <cellStyle name="Total 19 4 2 4" xfId="47270"/>
    <cellStyle name="Total 19 4 3" xfId="47271"/>
    <cellStyle name="Total 19 4 3 2" xfId="47272"/>
    <cellStyle name="Total 19 4 3 2 2" xfId="47273"/>
    <cellStyle name="Total 19 4 3 2 3" xfId="47274"/>
    <cellStyle name="Total 19 4 3 3" xfId="47275"/>
    <cellStyle name="Total 19 4 3 4" xfId="47276"/>
    <cellStyle name="Total 19 4 4" xfId="47277"/>
    <cellStyle name="Total 19 4 4 2" xfId="47278"/>
    <cellStyle name="Total 19 4 4 3" xfId="47279"/>
    <cellStyle name="Total 19 4 5" xfId="47280"/>
    <cellStyle name="Total 19 4 6" xfId="47281"/>
    <cellStyle name="Total 19 5" xfId="47282"/>
    <cellStyle name="Total 19 5 2" xfId="47283"/>
    <cellStyle name="Total 19 5 2 2" xfId="47284"/>
    <cellStyle name="Total 19 5 2 2 2" xfId="47285"/>
    <cellStyle name="Total 19 5 2 2 3" xfId="47286"/>
    <cellStyle name="Total 19 5 2 3" xfId="47287"/>
    <cellStyle name="Total 19 5 2 4" xfId="47288"/>
    <cellStyle name="Total 19 5 3" xfId="47289"/>
    <cellStyle name="Total 19 5 3 2" xfId="47290"/>
    <cellStyle name="Total 19 5 3 2 2" xfId="47291"/>
    <cellStyle name="Total 19 5 3 2 3" xfId="47292"/>
    <cellStyle name="Total 19 5 3 3" xfId="47293"/>
    <cellStyle name="Total 19 5 3 4" xfId="47294"/>
    <cellStyle name="Total 19 5 4" xfId="47295"/>
    <cellStyle name="Total 19 5 4 2" xfId="47296"/>
    <cellStyle name="Total 19 5 4 2 2" xfId="47297"/>
    <cellStyle name="Total 19 5 4 2 3" xfId="47298"/>
    <cellStyle name="Total 19 5 4 3" xfId="47299"/>
    <cellStyle name="Total 19 5 4 4" xfId="47300"/>
    <cellStyle name="Total 19 5 5" xfId="47301"/>
    <cellStyle name="Total 19 5 5 2" xfId="47302"/>
    <cellStyle name="Total 19 5 5 3" xfId="47303"/>
    <cellStyle name="Total 19 5 6" xfId="47304"/>
    <cellStyle name="Total 19 5 7" xfId="47305"/>
    <cellStyle name="Total 19 6" xfId="47306"/>
    <cellStyle name="Total 19 6 2" xfId="47307"/>
    <cellStyle name="Total 19 6 2 2" xfId="47308"/>
    <cellStyle name="Total 19 6 2 2 2" xfId="47309"/>
    <cellStyle name="Total 19 6 2 2 3" xfId="47310"/>
    <cellStyle name="Total 19 6 2 3" xfId="47311"/>
    <cellStyle name="Total 19 6 2 4" xfId="47312"/>
    <cellStyle name="Total 19 6 3" xfId="47313"/>
    <cellStyle name="Total 19 6 3 2" xfId="47314"/>
    <cellStyle name="Total 19 6 3 2 2" xfId="47315"/>
    <cellStyle name="Total 19 6 3 2 3" xfId="47316"/>
    <cellStyle name="Total 19 6 3 3" xfId="47317"/>
    <cellStyle name="Total 19 6 3 4" xfId="47318"/>
    <cellStyle name="Total 19 6 4" xfId="47319"/>
    <cellStyle name="Total 19 6 4 2" xfId="47320"/>
    <cellStyle name="Total 19 6 4 3" xfId="47321"/>
    <cellStyle name="Total 19 6 5" xfId="47322"/>
    <cellStyle name="Total 19 6 6" xfId="47323"/>
    <cellStyle name="Total 19 7" xfId="47324"/>
    <cellStyle name="Total 19 7 2" xfId="47325"/>
    <cellStyle name="Total 19 7 2 2" xfId="47326"/>
    <cellStyle name="Total 19 7 2 3" xfId="47327"/>
    <cellStyle name="Total 19 7 3" xfId="47328"/>
    <cellStyle name="Total 19 7 4" xfId="47329"/>
    <cellStyle name="Total 19 8" xfId="47330"/>
    <cellStyle name="Total 19 8 2" xfId="47331"/>
    <cellStyle name="Total 19 8 2 2" xfId="47332"/>
    <cellStyle name="Total 19 8 2 3" xfId="47333"/>
    <cellStyle name="Total 19 8 3" xfId="47334"/>
    <cellStyle name="Total 19 8 4" xfId="47335"/>
    <cellStyle name="Total 19 9" xfId="47336"/>
    <cellStyle name="Total 19 9 2" xfId="47337"/>
    <cellStyle name="Total 19 9 2 2" xfId="47338"/>
    <cellStyle name="Total 19 9 2 3" xfId="47339"/>
    <cellStyle name="Total 19 9 3" xfId="47340"/>
    <cellStyle name="Total 19 9 4" xfId="47341"/>
    <cellStyle name="Total 2" xfId="47342"/>
    <cellStyle name="Total 2 10" xfId="47343"/>
    <cellStyle name="Total 2 10 10" xfId="47344"/>
    <cellStyle name="Total 2 10 10 2" xfId="47345"/>
    <cellStyle name="Total 2 10 10 3" xfId="47346"/>
    <cellStyle name="Total 2 10 11" xfId="47347"/>
    <cellStyle name="Total 2 10 11 2" xfId="47348"/>
    <cellStyle name="Total 2 10 11 3" xfId="47349"/>
    <cellStyle name="Total 2 10 12" xfId="47350"/>
    <cellStyle name="Total 2 10 2" xfId="47351"/>
    <cellStyle name="Total 2 10 2 2" xfId="47352"/>
    <cellStyle name="Total 2 10 2 2 2" xfId="47353"/>
    <cellStyle name="Total 2 10 2 2 2 2" xfId="47354"/>
    <cellStyle name="Total 2 10 2 2 2 3" xfId="47355"/>
    <cellStyle name="Total 2 10 2 2 3" xfId="47356"/>
    <cellStyle name="Total 2 10 2 2 4" xfId="47357"/>
    <cellStyle name="Total 2 10 2 3" xfId="47358"/>
    <cellStyle name="Total 2 10 2 3 2" xfId="47359"/>
    <cellStyle name="Total 2 10 2 3 2 2" xfId="47360"/>
    <cellStyle name="Total 2 10 2 3 2 3" xfId="47361"/>
    <cellStyle name="Total 2 10 2 3 3" xfId="47362"/>
    <cellStyle name="Total 2 10 2 3 4" xfId="47363"/>
    <cellStyle name="Total 2 10 2 4" xfId="47364"/>
    <cellStyle name="Total 2 10 2 4 2" xfId="47365"/>
    <cellStyle name="Total 2 10 2 4 3" xfId="47366"/>
    <cellStyle name="Total 2 10 2 5" xfId="47367"/>
    <cellStyle name="Total 2 10 2 6" xfId="47368"/>
    <cellStyle name="Total 2 10 3" xfId="47369"/>
    <cellStyle name="Total 2 10 3 2" xfId="47370"/>
    <cellStyle name="Total 2 10 3 2 2" xfId="47371"/>
    <cellStyle name="Total 2 10 3 2 2 2" xfId="47372"/>
    <cellStyle name="Total 2 10 3 2 2 3" xfId="47373"/>
    <cellStyle name="Total 2 10 3 2 3" xfId="47374"/>
    <cellStyle name="Total 2 10 3 2 4" xfId="47375"/>
    <cellStyle name="Total 2 10 3 3" xfId="47376"/>
    <cellStyle name="Total 2 10 3 3 2" xfId="47377"/>
    <cellStyle name="Total 2 10 3 3 2 2" xfId="47378"/>
    <cellStyle name="Total 2 10 3 3 2 3" xfId="47379"/>
    <cellStyle name="Total 2 10 3 3 3" xfId="47380"/>
    <cellStyle name="Total 2 10 3 3 4" xfId="47381"/>
    <cellStyle name="Total 2 10 3 4" xfId="47382"/>
    <cellStyle name="Total 2 10 3 4 2" xfId="47383"/>
    <cellStyle name="Total 2 10 3 4 3" xfId="47384"/>
    <cellStyle name="Total 2 10 3 5" xfId="47385"/>
    <cellStyle name="Total 2 10 3 6" xfId="47386"/>
    <cellStyle name="Total 2 10 4" xfId="47387"/>
    <cellStyle name="Total 2 10 4 2" xfId="47388"/>
    <cellStyle name="Total 2 10 4 2 2" xfId="47389"/>
    <cellStyle name="Total 2 10 4 2 2 2" xfId="47390"/>
    <cellStyle name="Total 2 10 4 2 2 3" xfId="47391"/>
    <cellStyle name="Total 2 10 4 2 3" xfId="47392"/>
    <cellStyle name="Total 2 10 4 2 4" xfId="47393"/>
    <cellStyle name="Total 2 10 4 3" xfId="47394"/>
    <cellStyle name="Total 2 10 4 3 2" xfId="47395"/>
    <cellStyle name="Total 2 10 4 3 2 2" xfId="47396"/>
    <cellStyle name="Total 2 10 4 3 2 3" xfId="47397"/>
    <cellStyle name="Total 2 10 4 3 3" xfId="47398"/>
    <cellStyle name="Total 2 10 4 3 4" xfId="47399"/>
    <cellStyle name="Total 2 10 4 4" xfId="47400"/>
    <cellStyle name="Total 2 10 4 4 2" xfId="47401"/>
    <cellStyle name="Total 2 10 4 4 2 2" xfId="47402"/>
    <cellStyle name="Total 2 10 4 4 2 3" xfId="47403"/>
    <cellStyle name="Total 2 10 4 4 3" xfId="47404"/>
    <cellStyle name="Total 2 10 4 4 4" xfId="47405"/>
    <cellStyle name="Total 2 10 4 5" xfId="47406"/>
    <cellStyle name="Total 2 10 4 5 2" xfId="47407"/>
    <cellStyle name="Total 2 10 4 5 3" xfId="47408"/>
    <cellStyle name="Total 2 10 4 6" xfId="47409"/>
    <cellStyle name="Total 2 10 4 7" xfId="47410"/>
    <cellStyle name="Total 2 10 5" xfId="47411"/>
    <cellStyle name="Total 2 10 5 2" xfId="47412"/>
    <cellStyle name="Total 2 10 5 2 2" xfId="47413"/>
    <cellStyle name="Total 2 10 5 2 2 2" xfId="47414"/>
    <cellStyle name="Total 2 10 5 2 2 3" xfId="47415"/>
    <cellStyle name="Total 2 10 5 2 3" xfId="47416"/>
    <cellStyle name="Total 2 10 5 2 4" xfId="47417"/>
    <cellStyle name="Total 2 10 5 3" xfId="47418"/>
    <cellStyle name="Total 2 10 5 3 2" xfId="47419"/>
    <cellStyle name="Total 2 10 5 3 2 2" xfId="47420"/>
    <cellStyle name="Total 2 10 5 3 2 3" xfId="47421"/>
    <cellStyle name="Total 2 10 5 3 3" xfId="47422"/>
    <cellStyle name="Total 2 10 5 3 4" xfId="47423"/>
    <cellStyle name="Total 2 10 5 4" xfId="47424"/>
    <cellStyle name="Total 2 10 5 4 2" xfId="47425"/>
    <cellStyle name="Total 2 10 5 4 3" xfId="47426"/>
    <cellStyle name="Total 2 10 5 5" xfId="47427"/>
    <cellStyle name="Total 2 10 5 6" xfId="47428"/>
    <cellStyle name="Total 2 10 6" xfId="47429"/>
    <cellStyle name="Total 2 10 6 2" xfId="47430"/>
    <cellStyle name="Total 2 10 6 2 2" xfId="47431"/>
    <cellStyle name="Total 2 10 6 2 3" xfId="47432"/>
    <cellStyle name="Total 2 10 6 3" xfId="47433"/>
    <cellStyle name="Total 2 10 6 4" xfId="47434"/>
    <cellStyle name="Total 2 10 7" xfId="47435"/>
    <cellStyle name="Total 2 10 7 2" xfId="47436"/>
    <cellStyle name="Total 2 10 7 2 2" xfId="47437"/>
    <cellStyle name="Total 2 10 7 2 3" xfId="47438"/>
    <cellStyle name="Total 2 10 7 3" xfId="47439"/>
    <cellStyle name="Total 2 10 7 4" xfId="47440"/>
    <cellStyle name="Total 2 10 8" xfId="47441"/>
    <cellStyle name="Total 2 10 8 2" xfId="47442"/>
    <cellStyle name="Total 2 10 8 2 2" xfId="47443"/>
    <cellStyle name="Total 2 10 8 2 3" xfId="47444"/>
    <cellStyle name="Total 2 10 8 3" xfId="47445"/>
    <cellStyle name="Total 2 10 8 4" xfId="47446"/>
    <cellStyle name="Total 2 10 9" xfId="47447"/>
    <cellStyle name="Total 2 10 9 2" xfId="47448"/>
    <cellStyle name="Total 2 10 9 3" xfId="47449"/>
    <cellStyle name="Total 2 11" xfId="47450"/>
    <cellStyle name="Total 2 11 10" xfId="47451"/>
    <cellStyle name="Total 2 11 10 2" xfId="47452"/>
    <cellStyle name="Total 2 11 10 3" xfId="47453"/>
    <cellStyle name="Total 2 11 11" xfId="47454"/>
    <cellStyle name="Total 2 11 12" xfId="47455"/>
    <cellStyle name="Total 2 11 2" xfId="47456"/>
    <cellStyle name="Total 2 11 2 2" xfId="47457"/>
    <cellStyle name="Total 2 11 2 2 2" xfId="47458"/>
    <cellStyle name="Total 2 11 2 2 2 2" xfId="47459"/>
    <cellStyle name="Total 2 11 2 2 2 3" xfId="47460"/>
    <cellStyle name="Total 2 11 2 2 3" xfId="47461"/>
    <cellStyle name="Total 2 11 2 2 4" xfId="47462"/>
    <cellStyle name="Total 2 11 2 3" xfId="47463"/>
    <cellStyle name="Total 2 11 2 3 2" xfId="47464"/>
    <cellStyle name="Total 2 11 2 3 2 2" xfId="47465"/>
    <cellStyle name="Total 2 11 2 3 2 3" xfId="47466"/>
    <cellStyle name="Total 2 11 2 3 3" xfId="47467"/>
    <cellStyle name="Total 2 11 2 3 4" xfId="47468"/>
    <cellStyle name="Total 2 11 2 4" xfId="47469"/>
    <cellStyle name="Total 2 11 2 4 2" xfId="47470"/>
    <cellStyle name="Total 2 11 2 4 3" xfId="47471"/>
    <cellStyle name="Total 2 11 2 5" xfId="47472"/>
    <cellStyle name="Total 2 11 2 6" xfId="47473"/>
    <cellStyle name="Total 2 11 3" xfId="47474"/>
    <cellStyle name="Total 2 11 3 2" xfId="47475"/>
    <cellStyle name="Total 2 11 3 2 2" xfId="47476"/>
    <cellStyle name="Total 2 11 3 2 2 2" xfId="47477"/>
    <cellStyle name="Total 2 11 3 2 2 3" xfId="47478"/>
    <cellStyle name="Total 2 11 3 2 3" xfId="47479"/>
    <cellStyle name="Total 2 11 3 2 4" xfId="47480"/>
    <cellStyle name="Total 2 11 3 3" xfId="47481"/>
    <cellStyle name="Total 2 11 3 3 2" xfId="47482"/>
    <cellStyle name="Total 2 11 3 3 2 2" xfId="47483"/>
    <cellStyle name="Total 2 11 3 3 2 3" xfId="47484"/>
    <cellStyle name="Total 2 11 3 3 3" xfId="47485"/>
    <cellStyle name="Total 2 11 3 3 4" xfId="47486"/>
    <cellStyle name="Total 2 11 3 4" xfId="47487"/>
    <cellStyle name="Total 2 11 3 4 2" xfId="47488"/>
    <cellStyle name="Total 2 11 3 4 3" xfId="47489"/>
    <cellStyle name="Total 2 11 3 5" xfId="47490"/>
    <cellStyle name="Total 2 11 3 6" xfId="47491"/>
    <cellStyle name="Total 2 11 4" xfId="47492"/>
    <cellStyle name="Total 2 11 4 2" xfId="47493"/>
    <cellStyle name="Total 2 11 4 2 2" xfId="47494"/>
    <cellStyle name="Total 2 11 4 2 2 2" xfId="47495"/>
    <cellStyle name="Total 2 11 4 2 2 3" xfId="47496"/>
    <cellStyle name="Total 2 11 4 2 3" xfId="47497"/>
    <cellStyle name="Total 2 11 4 2 4" xfId="47498"/>
    <cellStyle name="Total 2 11 4 3" xfId="47499"/>
    <cellStyle name="Total 2 11 4 3 2" xfId="47500"/>
    <cellStyle name="Total 2 11 4 3 2 2" xfId="47501"/>
    <cellStyle name="Total 2 11 4 3 2 3" xfId="47502"/>
    <cellStyle name="Total 2 11 4 3 3" xfId="47503"/>
    <cellStyle name="Total 2 11 4 3 4" xfId="47504"/>
    <cellStyle name="Total 2 11 4 4" xfId="47505"/>
    <cellStyle name="Total 2 11 4 4 2" xfId="47506"/>
    <cellStyle name="Total 2 11 4 4 2 2" xfId="47507"/>
    <cellStyle name="Total 2 11 4 4 2 3" xfId="47508"/>
    <cellStyle name="Total 2 11 4 4 3" xfId="47509"/>
    <cellStyle name="Total 2 11 4 4 4" xfId="47510"/>
    <cellStyle name="Total 2 11 4 5" xfId="47511"/>
    <cellStyle name="Total 2 11 4 5 2" xfId="47512"/>
    <cellStyle name="Total 2 11 4 5 3" xfId="47513"/>
    <cellStyle name="Total 2 11 4 6" xfId="47514"/>
    <cellStyle name="Total 2 11 4 7" xfId="47515"/>
    <cellStyle name="Total 2 11 5" xfId="47516"/>
    <cellStyle name="Total 2 11 5 2" xfId="47517"/>
    <cellStyle name="Total 2 11 5 2 2" xfId="47518"/>
    <cellStyle name="Total 2 11 5 2 2 2" xfId="47519"/>
    <cellStyle name="Total 2 11 5 2 2 3" xfId="47520"/>
    <cellStyle name="Total 2 11 5 2 3" xfId="47521"/>
    <cellStyle name="Total 2 11 5 2 4" xfId="47522"/>
    <cellStyle name="Total 2 11 5 3" xfId="47523"/>
    <cellStyle name="Total 2 11 5 3 2" xfId="47524"/>
    <cellStyle name="Total 2 11 5 3 2 2" xfId="47525"/>
    <cellStyle name="Total 2 11 5 3 2 3" xfId="47526"/>
    <cellStyle name="Total 2 11 5 3 3" xfId="47527"/>
    <cellStyle name="Total 2 11 5 3 4" xfId="47528"/>
    <cellStyle name="Total 2 11 5 4" xfId="47529"/>
    <cellStyle name="Total 2 11 5 4 2" xfId="47530"/>
    <cellStyle name="Total 2 11 5 4 3" xfId="47531"/>
    <cellStyle name="Total 2 11 5 5" xfId="47532"/>
    <cellStyle name="Total 2 11 5 6" xfId="47533"/>
    <cellStyle name="Total 2 11 6" xfId="47534"/>
    <cellStyle name="Total 2 11 6 2" xfId="47535"/>
    <cellStyle name="Total 2 11 6 2 2" xfId="47536"/>
    <cellStyle name="Total 2 11 6 2 3" xfId="47537"/>
    <cellStyle name="Total 2 11 6 3" xfId="47538"/>
    <cellStyle name="Total 2 11 6 4" xfId="47539"/>
    <cellStyle name="Total 2 11 7" xfId="47540"/>
    <cellStyle name="Total 2 11 7 2" xfId="47541"/>
    <cellStyle name="Total 2 11 7 2 2" xfId="47542"/>
    <cellStyle name="Total 2 11 7 2 3" xfId="47543"/>
    <cellStyle name="Total 2 11 7 3" xfId="47544"/>
    <cellStyle name="Total 2 11 7 4" xfId="47545"/>
    <cellStyle name="Total 2 11 8" xfId="47546"/>
    <cellStyle name="Total 2 11 8 2" xfId="47547"/>
    <cellStyle name="Total 2 11 8 2 2" xfId="47548"/>
    <cellStyle name="Total 2 11 8 2 3" xfId="47549"/>
    <cellStyle name="Total 2 11 8 3" xfId="47550"/>
    <cellStyle name="Total 2 11 8 4" xfId="47551"/>
    <cellStyle name="Total 2 11 9" xfId="47552"/>
    <cellStyle name="Total 2 11 9 2" xfId="47553"/>
    <cellStyle name="Total 2 11 9 3" xfId="47554"/>
    <cellStyle name="Total 2 12" xfId="47555"/>
    <cellStyle name="Total 2 12 2" xfId="47556"/>
    <cellStyle name="Total 2 12 2 2" xfId="47557"/>
    <cellStyle name="Total 2 12 2 2 2" xfId="47558"/>
    <cellStyle name="Total 2 12 2 2 3" xfId="47559"/>
    <cellStyle name="Total 2 12 2 3" xfId="47560"/>
    <cellStyle name="Total 2 12 2 4" xfId="47561"/>
    <cellStyle name="Total 2 12 3" xfId="47562"/>
    <cellStyle name="Total 2 12 3 2" xfId="47563"/>
    <cellStyle name="Total 2 12 3 2 2" xfId="47564"/>
    <cellStyle name="Total 2 12 3 2 3" xfId="47565"/>
    <cellStyle name="Total 2 12 3 3" xfId="47566"/>
    <cellStyle name="Total 2 12 3 4" xfId="47567"/>
    <cellStyle name="Total 2 12 4" xfId="47568"/>
    <cellStyle name="Total 2 12 4 2" xfId="47569"/>
    <cellStyle name="Total 2 12 4 3" xfId="47570"/>
    <cellStyle name="Total 2 12 5" xfId="47571"/>
    <cellStyle name="Total 2 12 5 2" xfId="47572"/>
    <cellStyle name="Total 2 12 5 3" xfId="47573"/>
    <cellStyle name="Total 2 12 6" xfId="47574"/>
    <cellStyle name="Total 2 12 7" xfId="47575"/>
    <cellStyle name="Total 2 13" xfId="47576"/>
    <cellStyle name="Total 2 13 2" xfId="47577"/>
    <cellStyle name="Total 2 13 2 2" xfId="47578"/>
    <cellStyle name="Total 2 13 2 2 2" xfId="47579"/>
    <cellStyle name="Total 2 13 2 2 3" xfId="47580"/>
    <cellStyle name="Total 2 13 2 3" xfId="47581"/>
    <cellStyle name="Total 2 13 2 4" xfId="47582"/>
    <cellStyle name="Total 2 13 3" xfId="47583"/>
    <cellStyle name="Total 2 13 3 2" xfId="47584"/>
    <cellStyle name="Total 2 13 3 2 2" xfId="47585"/>
    <cellStyle name="Total 2 13 3 2 3" xfId="47586"/>
    <cellStyle name="Total 2 13 3 3" xfId="47587"/>
    <cellStyle name="Total 2 13 3 4" xfId="47588"/>
    <cellStyle name="Total 2 13 4" xfId="47589"/>
    <cellStyle name="Total 2 13 4 2" xfId="47590"/>
    <cellStyle name="Total 2 13 4 3" xfId="47591"/>
    <cellStyle name="Total 2 13 5" xfId="47592"/>
    <cellStyle name="Total 2 13 6" xfId="47593"/>
    <cellStyle name="Total 2 14" xfId="47594"/>
    <cellStyle name="Total 2 14 2" xfId="47595"/>
    <cellStyle name="Total 2 14 2 2" xfId="47596"/>
    <cellStyle name="Total 2 14 2 2 2" xfId="47597"/>
    <cellStyle name="Total 2 14 2 2 3" xfId="47598"/>
    <cellStyle name="Total 2 14 2 3" xfId="47599"/>
    <cellStyle name="Total 2 14 2 4" xfId="47600"/>
    <cellStyle name="Total 2 14 3" xfId="47601"/>
    <cellStyle name="Total 2 14 3 2" xfId="47602"/>
    <cellStyle name="Total 2 14 3 2 2" xfId="47603"/>
    <cellStyle name="Total 2 14 3 2 3" xfId="47604"/>
    <cellStyle name="Total 2 14 3 3" xfId="47605"/>
    <cellStyle name="Total 2 14 3 4" xfId="47606"/>
    <cellStyle name="Total 2 14 4" xfId="47607"/>
    <cellStyle name="Total 2 14 4 2" xfId="47608"/>
    <cellStyle name="Total 2 14 4 3" xfId="47609"/>
    <cellStyle name="Total 2 14 5" xfId="47610"/>
    <cellStyle name="Total 2 14 6" xfId="47611"/>
    <cellStyle name="Total 2 15" xfId="47612"/>
    <cellStyle name="Total 2 15 2" xfId="47613"/>
    <cellStyle name="Total 2 15 2 2" xfId="47614"/>
    <cellStyle name="Total 2 15 2 2 2" xfId="47615"/>
    <cellStyle name="Total 2 15 2 2 3" xfId="47616"/>
    <cellStyle name="Total 2 15 2 3" xfId="47617"/>
    <cellStyle name="Total 2 15 2 4" xfId="47618"/>
    <cellStyle name="Total 2 15 3" xfId="47619"/>
    <cellStyle name="Total 2 15 3 2" xfId="47620"/>
    <cellStyle name="Total 2 15 3 2 2" xfId="47621"/>
    <cellStyle name="Total 2 15 3 2 3" xfId="47622"/>
    <cellStyle name="Total 2 15 3 3" xfId="47623"/>
    <cellStyle name="Total 2 15 3 4" xfId="47624"/>
    <cellStyle name="Total 2 15 4" xfId="47625"/>
    <cellStyle name="Total 2 15 4 2" xfId="47626"/>
    <cellStyle name="Total 2 15 4 2 2" xfId="47627"/>
    <cellStyle name="Total 2 15 4 2 3" xfId="47628"/>
    <cellStyle name="Total 2 15 4 3" xfId="47629"/>
    <cellStyle name="Total 2 15 4 4" xfId="47630"/>
    <cellStyle name="Total 2 15 5" xfId="47631"/>
    <cellStyle name="Total 2 15 5 2" xfId="47632"/>
    <cellStyle name="Total 2 15 5 3" xfId="47633"/>
    <cellStyle name="Total 2 15 6" xfId="47634"/>
    <cellStyle name="Total 2 15 7" xfId="47635"/>
    <cellStyle name="Total 2 16" xfId="47636"/>
    <cellStyle name="Total 2 16 2" xfId="47637"/>
    <cellStyle name="Total 2 16 2 2" xfId="47638"/>
    <cellStyle name="Total 2 16 2 2 2" xfId="47639"/>
    <cellStyle name="Total 2 16 2 2 3" xfId="47640"/>
    <cellStyle name="Total 2 16 2 3" xfId="47641"/>
    <cellStyle name="Total 2 16 2 4" xfId="47642"/>
    <cellStyle name="Total 2 16 3" xfId="47643"/>
    <cellStyle name="Total 2 16 3 2" xfId="47644"/>
    <cellStyle name="Total 2 16 3 2 2" xfId="47645"/>
    <cellStyle name="Total 2 16 3 2 3" xfId="47646"/>
    <cellStyle name="Total 2 16 3 3" xfId="47647"/>
    <cellStyle name="Total 2 16 3 4" xfId="47648"/>
    <cellStyle name="Total 2 16 4" xfId="47649"/>
    <cellStyle name="Total 2 16 4 2" xfId="47650"/>
    <cellStyle name="Total 2 16 4 3" xfId="47651"/>
    <cellStyle name="Total 2 16 5" xfId="47652"/>
    <cellStyle name="Total 2 16 6" xfId="47653"/>
    <cellStyle name="Total 2 17" xfId="47654"/>
    <cellStyle name="Total 2 17 2" xfId="47655"/>
    <cellStyle name="Total 2 17 2 2" xfId="47656"/>
    <cellStyle name="Total 2 17 2 3" xfId="47657"/>
    <cellStyle name="Total 2 17 3" xfId="47658"/>
    <cellStyle name="Total 2 17 4" xfId="47659"/>
    <cellStyle name="Total 2 18" xfId="47660"/>
    <cellStyle name="Total 2 18 2" xfId="47661"/>
    <cellStyle name="Total 2 18 2 2" xfId="47662"/>
    <cellStyle name="Total 2 18 2 3" xfId="47663"/>
    <cellStyle name="Total 2 18 3" xfId="47664"/>
    <cellStyle name="Total 2 18 4" xfId="47665"/>
    <cellStyle name="Total 2 19" xfId="47666"/>
    <cellStyle name="Total 2 19 2" xfId="47667"/>
    <cellStyle name="Total 2 19 2 2" xfId="47668"/>
    <cellStyle name="Total 2 19 2 3" xfId="47669"/>
    <cellStyle name="Total 2 19 3" xfId="47670"/>
    <cellStyle name="Total 2 19 4" xfId="47671"/>
    <cellStyle name="Total 2 2" xfId="47672"/>
    <cellStyle name="Total 2 2 10" xfId="47673"/>
    <cellStyle name="Total 2 2 10 2" xfId="47674"/>
    <cellStyle name="Total 2 2 10 3" xfId="47675"/>
    <cellStyle name="Total 2 2 11" xfId="47676"/>
    <cellStyle name="Total 2 2 11 2" xfId="47677"/>
    <cellStyle name="Total 2 2 11 3" xfId="47678"/>
    <cellStyle name="Total 2 2 12" xfId="47679"/>
    <cellStyle name="Total 2 2 2" xfId="47680"/>
    <cellStyle name="Total 2 2 2 2" xfId="47681"/>
    <cellStyle name="Total 2 2 2 2 2" xfId="47682"/>
    <cellStyle name="Total 2 2 2 2 2 2" xfId="47683"/>
    <cellStyle name="Total 2 2 2 2 2 3" xfId="47684"/>
    <cellStyle name="Total 2 2 2 2 3" xfId="47685"/>
    <cellStyle name="Total 2 2 2 2 4" xfId="47686"/>
    <cellStyle name="Total 2 2 2 3" xfId="47687"/>
    <cellStyle name="Total 2 2 2 3 2" xfId="47688"/>
    <cellStyle name="Total 2 2 2 3 2 2" xfId="47689"/>
    <cellStyle name="Total 2 2 2 3 2 3" xfId="47690"/>
    <cellStyle name="Total 2 2 2 3 3" xfId="47691"/>
    <cellStyle name="Total 2 2 2 3 4" xfId="47692"/>
    <cellStyle name="Total 2 2 2 4" xfId="47693"/>
    <cellStyle name="Total 2 2 2 4 2" xfId="47694"/>
    <cellStyle name="Total 2 2 2 4 3" xfId="47695"/>
    <cellStyle name="Total 2 2 2 5" xfId="47696"/>
    <cellStyle name="Total 2 2 2 6" xfId="47697"/>
    <cellStyle name="Total 2 2 3" xfId="47698"/>
    <cellStyle name="Total 2 2 3 2" xfId="47699"/>
    <cellStyle name="Total 2 2 3 2 2" xfId="47700"/>
    <cellStyle name="Total 2 2 3 2 2 2" xfId="47701"/>
    <cellStyle name="Total 2 2 3 2 2 3" xfId="47702"/>
    <cellStyle name="Total 2 2 3 2 3" xfId="47703"/>
    <cellStyle name="Total 2 2 3 2 4" xfId="47704"/>
    <cellStyle name="Total 2 2 3 3" xfId="47705"/>
    <cellStyle name="Total 2 2 3 3 2" xfId="47706"/>
    <cellStyle name="Total 2 2 3 3 2 2" xfId="47707"/>
    <cellStyle name="Total 2 2 3 3 2 3" xfId="47708"/>
    <cellStyle name="Total 2 2 3 3 3" xfId="47709"/>
    <cellStyle name="Total 2 2 3 3 4" xfId="47710"/>
    <cellStyle name="Total 2 2 3 4" xfId="47711"/>
    <cellStyle name="Total 2 2 3 4 2" xfId="47712"/>
    <cellStyle name="Total 2 2 3 4 3" xfId="47713"/>
    <cellStyle name="Total 2 2 3 5" xfId="47714"/>
    <cellStyle name="Total 2 2 3 6" xfId="47715"/>
    <cellStyle name="Total 2 2 4" xfId="47716"/>
    <cellStyle name="Total 2 2 4 2" xfId="47717"/>
    <cellStyle name="Total 2 2 4 2 2" xfId="47718"/>
    <cellStyle name="Total 2 2 4 2 2 2" xfId="47719"/>
    <cellStyle name="Total 2 2 4 2 2 3" xfId="47720"/>
    <cellStyle name="Total 2 2 4 2 3" xfId="47721"/>
    <cellStyle name="Total 2 2 4 2 4" xfId="47722"/>
    <cellStyle name="Total 2 2 4 3" xfId="47723"/>
    <cellStyle name="Total 2 2 4 3 2" xfId="47724"/>
    <cellStyle name="Total 2 2 4 3 2 2" xfId="47725"/>
    <cellStyle name="Total 2 2 4 3 2 3" xfId="47726"/>
    <cellStyle name="Total 2 2 4 3 3" xfId="47727"/>
    <cellStyle name="Total 2 2 4 3 4" xfId="47728"/>
    <cellStyle name="Total 2 2 4 4" xfId="47729"/>
    <cellStyle name="Total 2 2 4 4 2" xfId="47730"/>
    <cellStyle name="Total 2 2 4 4 2 2" xfId="47731"/>
    <cellStyle name="Total 2 2 4 4 2 3" xfId="47732"/>
    <cellStyle name="Total 2 2 4 4 3" xfId="47733"/>
    <cellStyle name="Total 2 2 4 4 4" xfId="47734"/>
    <cellStyle name="Total 2 2 4 5" xfId="47735"/>
    <cellStyle name="Total 2 2 4 5 2" xfId="47736"/>
    <cellStyle name="Total 2 2 4 5 3" xfId="47737"/>
    <cellStyle name="Total 2 2 4 6" xfId="47738"/>
    <cellStyle name="Total 2 2 4 7" xfId="47739"/>
    <cellStyle name="Total 2 2 5" xfId="47740"/>
    <cellStyle name="Total 2 2 5 2" xfId="47741"/>
    <cellStyle name="Total 2 2 5 2 2" xfId="47742"/>
    <cellStyle name="Total 2 2 5 2 2 2" xfId="47743"/>
    <cellStyle name="Total 2 2 5 2 2 3" xfId="47744"/>
    <cellStyle name="Total 2 2 5 2 3" xfId="47745"/>
    <cellStyle name="Total 2 2 5 2 4" xfId="47746"/>
    <cellStyle name="Total 2 2 5 3" xfId="47747"/>
    <cellStyle name="Total 2 2 5 3 2" xfId="47748"/>
    <cellStyle name="Total 2 2 5 3 2 2" xfId="47749"/>
    <cellStyle name="Total 2 2 5 3 2 3" xfId="47750"/>
    <cellStyle name="Total 2 2 5 3 3" xfId="47751"/>
    <cellStyle name="Total 2 2 5 3 4" xfId="47752"/>
    <cellStyle name="Total 2 2 5 4" xfId="47753"/>
    <cellStyle name="Total 2 2 5 4 2" xfId="47754"/>
    <cellStyle name="Total 2 2 5 4 3" xfId="47755"/>
    <cellStyle name="Total 2 2 5 5" xfId="47756"/>
    <cellStyle name="Total 2 2 5 6" xfId="47757"/>
    <cellStyle name="Total 2 2 6" xfId="47758"/>
    <cellStyle name="Total 2 2 6 2" xfId="47759"/>
    <cellStyle name="Total 2 2 6 2 2" xfId="47760"/>
    <cellStyle name="Total 2 2 6 2 3" xfId="47761"/>
    <cellStyle name="Total 2 2 6 3" xfId="47762"/>
    <cellStyle name="Total 2 2 6 4" xfId="47763"/>
    <cellStyle name="Total 2 2 7" xfId="47764"/>
    <cellStyle name="Total 2 2 7 2" xfId="47765"/>
    <cellStyle name="Total 2 2 7 2 2" xfId="47766"/>
    <cellStyle name="Total 2 2 7 2 3" xfId="47767"/>
    <cellStyle name="Total 2 2 7 3" xfId="47768"/>
    <cellStyle name="Total 2 2 7 4" xfId="47769"/>
    <cellStyle name="Total 2 2 8" xfId="47770"/>
    <cellStyle name="Total 2 2 8 2" xfId="47771"/>
    <cellStyle name="Total 2 2 8 2 2" xfId="47772"/>
    <cellStyle name="Total 2 2 8 2 3" xfId="47773"/>
    <cellStyle name="Total 2 2 8 3" xfId="47774"/>
    <cellStyle name="Total 2 2 8 4" xfId="47775"/>
    <cellStyle name="Total 2 2 9" xfId="47776"/>
    <cellStyle name="Total 2 2 9 2" xfId="47777"/>
    <cellStyle name="Total 2 2 9 3" xfId="47778"/>
    <cellStyle name="Total 2 20" xfId="47779"/>
    <cellStyle name="Total 2 20 2" xfId="47780"/>
    <cellStyle name="Total 2 20 3" xfId="47781"/>
    <cellStyle name="Total 2 21" xfId="47782"/>
    <cellStyle name="Total 2 21 2" xfId="47783"/>
    <cellStyle name="Total 2 21 3" xfId="47784"/>
    <cellStyle name="Total 2 22" xfId="47785"/>
    <cellStyle name="Total 2 22 2" xfId="47786"/>
    <cellStyle name="Total 2 22 3" xfId="47787"/>
    <cellStyle name="Total 2 23" xfId="47788"/>
    <cellStyle name="Total 2 3" xfId="47789"/>
    <cellStyle name="Total 2 3 10" xfId="47790"/>
    <cellStyle name="Total 2 3 10 2" xfId="47791"/>
    <cellStyle name="Total 2 3 10 3" xfId="47792"/>
    <cellStyle name="Total 2 3 11" xfId="47793"/>
    <cellStyle name="Total 2 3 11 2" xfId="47794"/>
    <cellStyle name="Total 2 3 11 3" xfId="47795"/>
    <cellStyle name="Total 2 3 12" xfId="47796"/>
    <cellStyle name="Total 2 3 2" xfId="47797"/>
    <cellStyle name="Total 2 3 2 2" xfId="47798"/>
    <cellStyle name="Total 2 3 2 2 2" xfId="47799"/>
    <cellStyle name="Total 2 3 2 2 2 2" xfId="47800"/>
    <cellStyle name="Total 2 3 2 2 2 3" xfId="47801"/>
    <cellStyle name="Total 2 3 2 2 3" xfId="47802"/>
    <cellStyle name="Total 2 3 2 2 4" xfId="47803"/>
    <cellStyle name="Total 2 3 2 3" xfId="47804"/>
    <cellStyle name="Total 2 3 2 3 2" xfId="47805"/>
    <cellStyle name="Total 2 3 2 3 2 2" xfId="47806"/>
    <cellStyle name="Total 2 3 2 3 2 3" xfId="47807"/>
    <cellStyle name="Total 2 3 2 3 3" xfId="47808"/>
    <cellStyle name="Total 2 3 2 3 4" xfId="47809"/>
    <cellStyle name="Total 2 3 2 4" xfId="47810"/>
    <cellStyle name="Total 2 3 2 4 2" xfId="47811"/>
    <cellStyle name="Total 2 3 2 4 3" xfId="47812"/>
    <cellStyle name="Total 2 3 2 5" xfId="47813"/>
    <cellStyle name="Total 2 3 2 6" xfId="47814"/>
    <cellStyle name="Total 2 3 3" xfId="47815"/>
    <cellStyle name="Total 2 3 3 2" xfId="47816"/>
    <cellStyle name="Total 2 3 3 2 2" xfId="47817"/>
    <cellStyle name="Total 2 3 3 2 2 2" xfId="47818"/>
    <cellStyle name="Total 2 3 3 2 2 3" xfId="47819"/>
    <cellStyle name="Total 2 3 3 2 3" xfId="47820"/>
    <cellStyle name="Total 2 3 3 2 4" xfId="47821"/>
    <cellStyle name="Total 2 3 3 3" xfId="47822"/>
    <cellStyle name="Total 2 3 3 3 2" xfId="47823"/>
    <cellStyle name="Total 2 3 3 3 2 2" xfId="47824"/>
    <cellStyle name="Total 2 3 3 3 2 3" xfId="47825"/>
    <cellStyle name="Total 2 3 3 3 3" xfId="47826"/>
    <cellStyle name="Total 2 3 3 3 4" xfId="47827"/>
    <cellStyle name="Total 2 3 3 4" xfId="47828"/>
    <cellStyle name="Total 2 3 3 4 2" xfId="47829"/>
    <cellStyle name="Total 2 3 3 4 3" xfId="47830"/>
    <cellStyle name="Total 2 3 3 5" xfId="47831"/>
    <cellStyle name="Total 2 3 3 6" xfId="47832"/>
    <cellStyle name="Total 2 3 4" xfId="47833"/>
    <cellStyle name="Total 2 3 4 2" xfId="47834"/>
    <cellStyle name="Total 2 3 4 2 2" xfId="47835"/>
    <cellStyle name="Total 2 3 4 2 2 2" xfId="47836"/>
    <cellStyle name="Total 2 3 4 2 2 3" xfId="47837"/>
    <cellStyle name="Total 2 3 4 2 3" xfId="47838"/>
    <cellStyle name="Total 2 3 4 2 4" xfId="47839"/>
    <cellStyle name="Total 2 3 4 3" xfId="47840"/>
    <cellStyle name="Total 2 3 4 3 2" xfId="47841"/>
    <cellStyle name="Total 2 3 4 3 2 2" xfId="47842"/>
    <cellStyle name="Total 2 3 4 3 2 3" xfId="47843"/>
    <cellStyle name="Total 2 3 4 3 3" xfId="47844"/>
    <cellStyle name="Total 2 3 4 3 4" xfId="47845"/>
    <cellStyle name="Total 2 3 4 4" xfId="47846"/>
    <cellStyle name="Total 2 3 4 4 2" xfId="47847"/>
    <cellStyle name="Total 2 3 4 4 2 2" xfId="47848"/>
    <cellStyle name="Total 2 3 4 4 2 3" xfId="47849"/>
    <cellStyle name="Total 2 3 4 4 3" xfId="47850"/>
    <cellStyle name="Total 2 3 4 4 4" xfId="47851"/>
    <cellStyle name="Total 2 3 4 5" xfId="47852"/>
    <cellStyle name="Total 2 3 4 5 2" xfId="47853"/>
    <cellStyle name="Total 2 3 4 5 3" xfId="47854"/>
    <cellStyle name="Total 2 3 4 6" xfId="47855"/>
    <cellStyle name="Total 2 3 4 7" xfId="47856"/>
    <cellStyle name="Total 2 3 5" xfId="47857"/>
    <cellStyle name="Total 2 3 5 2" xfId="47858"/>
    <cellStyle name="Total 2 3 5 2 2" xfId="47859"/>
    <cellStyle name="Total 2 3 5 2 2 2" xfId="47860"/>
    <cellStyle name="Total 2 3 5 2 2 3" xfId="47861"/>
    <cellStyle name="Total 2 3 5 2 3" xfId="47862"/>
    <cellStyle name="Total 2 3 5 2 4" xfId="47863"/>
    <cellStyle name="Total 2 3 5 3" xfId="47864"/>
    <cellStyle name="Total 2 3 5 3 2" xfId="47865"/>
    <cellStyle name="Total 2 3 5 3 2 2" xfId="47866"/>
    <cellStyle name="Total 2 3 5 3 2 3" xfId="47867"/>
    <cellStyle name="Total 2 3 5 3 3" xfId="47868"/>
    <cellStyle name="Total 2 3 5 3 4" xfId="47869"/>
    <cellStyle name="Total 2 3 5 4" xfId="47870"/>
    <cellStyle name="Total 2 3 5 4 2" xfId="47871"/>
    <cellStyle name="Total 2 3 5 4 3" xfId="47872"/>
    <cellStyle name="Total 2 3 5 5" xfId="47873"/>
    <cellStyle name="Total 2 3 5 6" xfId="47874"/>
    <cellStyle name="Total 2 3 6" xfId="47875"/>
    <cellStyle name="Total 2 3 6 2" xfId="47876"/>
    <cellStyle name="Total 2 3 6 2 2" xfId="47877"/>
    <cellStyle name="Total 2 3 6 2 3" xfId="47878"/>
    <cellStyle name="Total 2 3 6 3" xfId="47879"/>
    <cellStyle name="Total 2 3 6 4" xfId="47880"/>
    <cellStyle name="Total 2 3 7" xfId="47881"/>
    <cellStyle name="Total 2 3 7 2" xfId="47882"/>
    <cellStyle name="Total 2 3 7 2 2" xfId="47883"/>
    <cellStyle name="Total 2 3 7 2 3" xfId="47884"/>
    <cellStyle name="Total 2 3 7 3" xfId="47885"/>
    <cellStyle name="Total 2 3 7 4" xfId="47886"/>
    <cellStyle name="Total 2 3 8" xfId="47887"/>
    <cellStyle name="Total 2 3 8 2" xfId="47888"/>
    <cellStyle name="Total 2 3 8 2 2" xfId="47889"/>
    <cellStyle name="Total 2 3 8 2 3" xfId="47890"/>
    <cellStyle name="Total 2 3 8 3" xfId="47891"/>
    <cellStyle name="Total 2 3 8 4" xfId="47892"/>
    <cellStyle name="Total 2 3 9" xfId="47893"/>
    <cellStyle name="Total 2 3 9 2" xfId="47894"/>
    <cellStyle name="Total 2 3 9 3" xfId="47895"/>
    <cellStyle name="Total 2 4" xfId="47896"/>
    <cellStyle name="Total 2 4 10" xfId="47897"/>
    <cellStyle name="Total 2 4 10 2" xfId="47898"/>
    <cellStyle name="Total 2 4 10 3" xfId="47899"/>
    <cellStyle name="Total 2 4 11" xfId="47900"/>
    <cellStyle name="Total 2 4 11 2" xfId="47901"/>
    <cellStyle name="Total 2 4 11 3" xfId="47902"/>
    <cellStyle name="Total 2 4 12" xfId="47903"/>
    <cellStyle name="Total 2 4 2" xfId="47904"/>
    <cellStyle name="Total 2 4 2 2" xfId="47905"/>
    <cellStyle name="Total 2 4 2 2 2" xfId="47906"/>
    <cellStyle name="Total 2 4 2 2 2 2" xfId="47907"/>
    <cellStyle name="Total 2 4 2 2 2 3" xfId="47908"/>
    <cellStyle name="Total 2 4 2 2 3" xfId="47909"/>
    <cellStyle name="Total 2 4 2 2 4" xfId="47910"/>
    <cellStyle name="Total 2 4 2 3" xfId="47911"/>
    <cellStyle name="Total 2 4 2 3 2" xfId="47912"/>
    <cellStyle name="Total 2 4 2 3 2 2" xfId="47913"/>
    <cellStyle name="Total 2 4 2 3 2 3" xfId="47914"/>
    <cellStyle name="Total 2 4 2 3 3" xfId="47915"/>
    <cellStyle name="Total 2 4 2 3 4" xfId="47916"/>
    <cellStyle name="Total 2 4 2 4" xfId="47917"/>
    <cellStyle name="Total 2 4 2 4 2" xfId="47918"/>
    <cellStyle name="Total 2 4 2 4 3" xfId="47919"/>
    <cellStyle name="Total 2 4 2 5" xfId="47920"/>
    <cellStyle name="Total 2 4 2 6" xfId="47921"/>
    <cellStyle name="Total 2 4 3" xfId="47922"/>
    <cellStyle name="Total 2 4 3 2" xfId="47923"/>
    <cellStyle name="Total 2 4 3 2 2" xfId="47924"/>
    <cellStyle name="Total 2 4 3 2 2 2" xfId="47925"/>
    <cellStyle name="Total 2 4 3 2 2 3" xfId="47926"/>
    <cellStyle name="Total 2 4 3 2 3" xfId="47927"/>
    <cellStyle name="Total 2 4 3 2 4" xfId="47928"/>
    <cellStyle name="Total 2 4 3 3" xfId="47929"/>
    <cellStyle name="Total 2 4 3 3 2" xfId="47930"/>
    <cellStyle name="Total 2 4 3 3 2 2" xfId="47931"/>
    <cellStyle name="Total 2 4 3 3 2 3" xfId="47932"/>
    <cellStyle name="Total 2 4 3 3 3" xfId="47933"/>
    <cellStyle name="Total 2 4 3 3 4" xfId="47934"/>
    <cellStyle name="Total 2 4 3 4" xfId="47935"/>
    <cellStyle name="Total 2 4 3 4 2" xfId="47936"/>
    <cellStyle name="Total 2 4 3 4 3" xfId="47937"/>
    <cellStyle name="Total 2 4 3 5" xfId="47938"/>
    <cellStyle name="Total 2 4 3 6" xfId="47939"/>
    <cellStyle name="Total 2 4 4" xfId="47940"/>
    <cellStyle name="Total 2 4 4 2" xfId="47941"/>
    <cellStyle name="Total 2 4 4 2 2" xfId="47942"/>
    <cellStyle name="Total 2 4 4 2 2 2" xfId="47943"/>
    <cellStyle name="Total 2 4 4 2 2 3" xfId="47944"/>
    <cellStyle name="Total 2 4 4 2 3" xfId="47945"/>
    <cellStyle name="Total 2 4 4 2 4" xfId="47946"/>
    <cellStyle name="Total 2 4 4 3" xfId="47947"/>
    <cellStyle name="Total 2 4 4 3 2" xfId="47948"/>
    <cellStyle name="Total 2 4 4 3 2 2" xfId="47949"/>
    <cellStyle name="Total 2 4 4 3 2 3" xfId="47950"/>
    <cellStyle name="Total 2 4 4 3 3" xfId="47951"/>
    <cellStyle name="Total 2 4 4 3 4" xfId="47952"/>
    <cellStyle name="Total 2 4 4 4" xfId="47953"/>
    <cellStyle name="Total 2 4 4 4 2" xfId="47954"/>
    <cellStyle name="Total 2 4 4 4 2 2" xfId="47955"/>
    <cellStyle name="Total 2 4 4 4 2 3" xfId="47956"/>
    <cellStyle name="Total 2 4 4 4 3" xfId="47957"/>
    <cellStyle name="Total 2 4 4 4 4" xfId="47958"/>
    <cellStyle name="Total 2 4 4 5" xfId="47959"/>
    <cellStyle name="Total 2 4 4 5 2" xfId="47960"/>
    <cellStyle name="Total 2 4 4 5 3" xfId="47961"/>
    <cellStyle name="Total 2 4 4 6" xfId="47962"/>
    <cellStyle name="Total 2 4 4 7" xfId="47963"/>
    <cellStyle name="Total 2 4 5" xfId="47964"/>
    <cellStyle name="Total 2 4 5 2" xfId="47965"/>
    <cellStyle name="Total 2 4 5 2 2" xfId="47966"/>
    <cellStyle name="Total 2 4 5 2 2 2" xfId="47967"/>
    <cellStyle name="Total 2 4 5 2 2 3" xfId="47968"/>
    <cellStyle name="Total 2 4 5 2 3" xfId="47969"/>
    <cellStyle name="Total 2 4 5 2 4" xfId="47970"/>
    <cellStyle name="Total 2 4 5 3" xfId="47971"/>
    <cellStyle name="Total 2 4 5 3 2" xfId="47972"/>
    <cellStyle name="Total 2 4 5 3 2 2" xfId="47973"/>
    <cellStyle name="Total 2 4 5 3 2 3" xfId="47974"/>
    <cellStyle name="Total 2 4 5 3 3" xfId="47975"/>
    <cellStyle name="Total 2 4 5 3 4" xfId="47976"/>
    <cellStyle name="Total 2 4 5 4" xfId="47977"/>
    <cellStyle name="Total 2 4 5 4 2" xfId="47978"/>
    <cellStyle name="Total 2 4 5 4 3" xfId="47979"/>
    <cellStyle name="Total 2 4 5 5" xfId="47980"/>
    <cellStyle name="Total 2 4 5 6" xfId="47981"/>
    <cellStyle name="Total 2 4 6" xfId="47982"/>
    <cellStyle name="Total 2 4 6 2" xfId="47983"/>
    <cellStyle name="Total 2 4 6 2 2" xfId="47984"/>
    <cellStyle name="Total 2 4 6 2 3" xfId="47985"/>
    <cellStyle name="Total 2 4 6 3" xfId="47986"/>
    <cellStyle name="Total 2 4 6 4" xfId="47987"/>
    <cellStyle name="Total 2 4 7" xfId="47988"/>
    <cellStyle name="Total 2 4 7 2" xfId="47989"/>
    <cellStyle name="Total 2 4 7 2 2" xfId="47990"/>
    <cellStyle name="Total 2 4 7 2 3" xfId="47991"/>
    <cellStyle name="Total 2 4 7 3" xfId="47992"/>
    <cellStyle name="Total 2 4 7 4" xfId="47993"/>
    <cellStyle name="Total 2 4 8" xfId="47994"/>
    <cellStyle name="Total 2 4 8 2" xfId="47995"/>
    <cellStyle name="Total 2 4 8 2 2" xfId="47996"/>
    <cellStyle name="Total 2 4 8 2 3" xfId="47997"/>
    <cellStyle name="Total 2 4 8 3" xfId="47998"/>
    <cellStyle name="Total 2 4 8 4" xfId="47999"/>
    <cellStyle name="Total 2 4 9" xfId="48000"/>
    <cellStyle name="Total 2 4 9 2" xfId="48001"/>
    <cellStyle name="Total 2 4 9 3" xfId="48002"/>
    <cellStyle name="Total 2 5" xfId="48003"/>
    <cellStyle name="Total 2 5 10" xfId="48004"/>
    <cellStyle name="Total 2 5 10 2" xfId="48005"/>
    <cellStyle name="Total 2 5 10 3" xfId="48006"/>
    <cellStyle name="Total 2 5 11" xfId="48007"/>
    <cellStyle name="Total 2 5 11 2" xfId="48008"/>
    <cellStyle name="Total 2 5 11 3" xfId="48009"/>
    <cellStyle name="Total 2 5 12" xfId="48010"/>
    <cellStyle name="Total 2 5 2" xfId="48011"/>
    <cellStyle name="Total 2 5 2 2" xfId="48012"/>
    <cellStyle name="Total 2 5 2 2 2" xfId="48013"/>
    <cellStyle name="Total 2 5 2 2 2 2" xfId="48014"/>
    <cellStyle name="Total 2 5 2 2 2 3" xfId="48015"/>
    <cellStyle name="Total 2 5 2 2 3" xfId="48016"/>
    <cellStyle name="Total 2 5 2 2 4" xfId="48017"/>
    <cellStyle name="Total 2 5 2 3" xfId="48018"/>
    <cellStyle name="Total 2 5 2 3 2" xfId="48019"/>
    <cellStyle name="Total 2 5 2 3 2 2" xfId="48020"/>
    <cellStyle name="Total 2 5 2 3 2 3" xfId="48021"/>
    <cellStyle name="Total 2 5 2 3 3" xfId="48022"/>
    <cellStyle name="Total 2 5 2 3 4" xfId="48023"/>
    <cellStyle name="Total 2 5 2 4" xfId="48024"/>
    <cellStyle name="Total 2 5 2 4 2" xfId="48025"/>
    <cellStyle name="Total 2 5 2 4 3" xfId="48026"/>
    <cellStyle name="Total 2 5 2 5" xfId="48027"/>
    <cellStyle name="Total 2 5 2 6" xfId="48028"/>
    <cellStyle name="Total 2 5 3" xfId="48029"/>
    <cellStyle name="Total 2 5 3 2" xfId="48030"/>
    <cellStyle name="Total 2 5 3 2 2" xfId="48031"/>
    <cellStyle name="Total 2 5 3 2 2 2" xfId="48032"/>
    <cellStyle name="Total 2 5 3 2 2 3" xfId="48033"/>
    <cellStyle name="Total 2 5 3 2 3" xfId="48034"/>
    <cellStyle name="Total 2 5 3 2 4" xfId="48035"/>
    <cellStyle name="Total 2 5 3 3" xfId="48036"/>
    <cellStyle name="Total 2 5 3 3 2" xfId="48037"/>
    <cellStyle name="Total 2 5 3 3 2 2" xfId="48038"/>
    <cellStyle name="Total 2 5 3 3 2 3" xfId="48039"/>
    <cellStyle name="Total 2 5 3 3 3" xfId="48040"/>
    <cellStyle name="Total 2 5 3 3 4" xfId="48041"/>
    <cellStyle name="Total 2 5 3 4" xfId="48042"/>
    <cellStyle name="Total 2 5 3 4 2" xfId="48043"/>
    <cellStyle name="Total 2 5 3 4 3" xfId="48044"/>
    <cellStyle name="Total 2 5 3 5" xfId="48045"/>
    <cellStyle name="Total 2 5 3 6" xfId="48046"/>
    <cellStyle name="Total 2 5 4" xfId="48047"/>
    <cellStyle name="Total 2 5 4 2" xfId="48048"/>
    <cellStyle name="Total 2 5 4 2 2" xfId="48049"/>
    <cellStyle name="Total 2 5 4 2 2 2" xfId="48050"/>
    <cellStyle name="Total 2 5 4 2 2 3" xfId="48051"/>
    <cellStyle name="Total 2 5 4 2 3" xfId="48052"/>
    <cellStyle name="Total 2 5 4 2 4" xfId="48053"/>
    <cellStyle name="Total 2 5 4 3" xfId="48054"/>
    <cellStyle name="Total 2 5 4 3 2" xfId="48055"/>
    <cellStyle name="Total 2 5 4 3 2 2" xfId="48056"/>
    <cellStyle name="Total 2 5 4 3 2 3" xfId="48057"/>
    <cellStyle name="Total 2 5 4 3 3" xfId="48058"/>
    <cellStyle name="Total 2 5 4 3 4" xfId="48059"/>
    <cellStyle name="Total 2 5 4 4" xfId="48060"/>
    <cellStyle name="Total 2 5 4 4 2" xfId="48061"/>
    <cellStyle name="Total 2 5 4 4 2 2" xfId="48062"/>
    <cellStyle name="Total 2 5 4 4 2 3" xfId="48063"/>
    <cellStyle name="Total 2 5 4 4 3" xfId="48064"/>
    <cellStyle name="Total 2 5 4 4 4" xfId="48065"/>
    <cellStyle name="Total 2 5 4 5" xfId="48066"/>
    <cellStyle name="Total 2 5 4 5 2" xfId="48067"/>
    <cellStyle name="Total 2 5 4 5 3" xfId="48068"/>
    <cellStyle name="Total 2 5 4 6" xfId="48069"/>
    <cellStyle name="Total 2 5 4 7" xfId="48070"/>
    <cellStyle name="Total 2 5 5" xfId="48071"/>
    <cellStyle name="Total 2 5 5 2" xfId="48072"/>
    <cellStyle name="Total 2 5 5 2 2" xfId="48073"/>
    <cellStyle name="Total 2 5 5 2 2 2" xfId="48074"/>
    <cellStyle name="Total 2 5 5 2 2 3" xfId="48075"/>
    <cellStyle name="Total 2 5 5 2 3" xfId="48076"/>
    <cellStyle name="Total 2 5 5 2 4" xfId="48077"/>
    <cellStyle name="Total 2 5 5 3" xfId="48078"/>
    <cellStyle name="Total 2 5 5 3 2" xfId="48079"/>
    <cellStyle name="Total 2 5 5 3 2 2" xfId="48080"/>
    <cellStyle name="Total 2 5 5 3 2 3" xfId="48081"/>
    <cellStyle name="Total 2 5 5 3 3" xfId="48082"/>
    <cellStyle name="Total 2 5 5 3 4" xfId="48083"/>
    <cellStyle name="Total 2 5 5 4" xfId="48084"/>
    <cellStyle name="Total 2 5 5 4 2" xfId="48085"/>
    <cellStyle name="Total 2 5 5 4 3" xfId="48086"/>
    <cellStyle name="Total 2 5 5 5" xfId="48087"/>
    <cellStyle name="Total 2 5 5 6" xfId="48088"/>
    <cellStyle name="Total 2 5 6" xfId="48089"/>
    <cellStyle name="Total 2 5 6 2" xfId="48090"/>
    <cellStyle name="Total 2 5 6 2 2" xfId="48091"/>
    <cellStyle name="Total 2 5 6 2 3" xfId="48092"/>
    <cellStyle name="Total 2 5 6 3" xfId="48093"/>
    <cellStyle name="Total 2 5 6 4" xfId="48094"/>
    <cellStyle name="Total 2 5 7" xfId="48095"/>
    <cellStyle name="Total 2 5 7 2" xfId="48096"/>
    <cellStyle name="Total 2 5 7 2 2" xfId="48097"/>
    <cellStyle name="Total 2 5 7 2 3" xfId="48098"/>
    <cellStyle name="Total 2 5 7 3" xfId="48099"/>
    <cellStyle name="Total 2 5 7 4" xfId="48100"/>
    <cellStyle name="Total 2 5 8" xfId="48101"/>
    <cellStyle name="Total 2 5 8 2" xfId="48102"/>
    <cellStyle name="Total 2 5 8 2 2" xfId="48103"/>
    <cellStyle name="Total 2 5 8 2 3" xfId="48104"/>
    <cellStyle name="Total 2 5 8 3" xfId="48105"/>
    <cellStyle name="Total 2 5 8 4" xfId="48106"/>
    <cellStyle name="Total 2 5 9" xfId="48107"/>
    <cellStyle name="Total 2 5 9 2" xfId="48108"/>
    <cellStyle name="Total 2 5 9 3" xfId="48109"/>
    <cellStyle name="Total 2 6" xfId="48110"/>
    <cellStyle name="Total 2 6 10" xfId="48111"/>
    <cellStyle name="Total 2 6 10 2" xfId="48112"/>
    <cellStyle name="Total 2 6 10 3" xfId="48113"/>
    <cellStyle name="Total 2 6 11" xfId="48114"/>
    <cellStyle name="Total 2 6 11 2" xfId="48115"/>
    <cellStyle name="Total 2 6 11 3" xfId="48116"/>
    <cellStyle name="Total 2 6 12" xfId="48117"/>
    <cellStyle name="Total 2 6 2" xfId="48118"/>
    <cellStyle name="Total 2 6 2 2" xfId="48119"/>
    <cellStyle name="Total 2 6 2 2 2" xfId="48120"/>
    <cellStyle name="Total 2 6 2 2 2 2" xfId="48121"/>
    <cellStyle name="Total 2 6 2 2 2 3" xfId="48122"/>
    <cellStyle name="Total 2 6 2 2 3" xfId="48123"/>
    <cellStyle name="Total 2 6 2 2 4" xfId="48124"/>
    <cellStyle name="Total 2 6 2 3" xfId="48125"/>
    <cellStyle name="Total 2 6 2 3 2" xfId="48126"/>
    <cellStyle name="Total 2 6 2 3 2 2" xfId="48127"/>
    <cellStyle name="Total 2 6 2 3 2 3" xfId="48128"/>
    <cellStyle name="Total 2 6 2 3 3" xfId="48129"/>
    <cellStyle name="Total 2 6 2 3 4" xfId="48130"/>
    <cellStyle name="Total 2 6 2 4" xfId="48131"/>
    <cellStyle name="Total 2 6 2 4 2" xfId="48132"/>
    <cellStyle name="Total 2 6 2 4 3" xfId="48133"/>
    <cellStyle name="Total 2 6 2 5" xfId="48134"/>
    <cellStyle name="Total 2 6 2 6" xfId="48135"/>
    <cellStyle name="Total 2 6 3" xfId="48136"/>
    <cellStyle name="Total 2 6 3 2" xfId="48137"/>
    <cellStyle name="Total 2 6 3 2 2" xfId="48138"/>
    <cellStyle name="Total 2 6 3 2 2 2" xfId="48139"/>
    <cellStyle name="Total 2 6 3 2 2 3" xfId="48140"/>
    <cellStyle name="Total 2 6 3 2 3" xfId="48141"/>
    <cellStyle name="Total 2 6 3 2 4" xfId="48142"/>
    <cellStyle name="Total 2 6 3 3" xfId="48143"/>
    <cellStyle name="Total 2 6 3 3 2" xfId="48144"/>
    <cellStyle name="Total 2 6 3 3 2 2" xfId="48145"/>
    <cellStyle name="Total 2 6 3 3 2 3" xfId="48146"/>
    <cellStyle name="Total 2 6 3 3 3" xfId="48147"/>
    <cellStyle name="Total 2 6 3 3 4" xfId="48148"/>
    <cellStyle name="Total 2 6 3 4" xfId="48149"/>
    <cellStyle name="Total 2 6 3 4 2" xfId="48150"/>
    <cellStyle name="Total 2 6 3 4 3" xfId="48151"/>
    <cellStyle name="Total 2 6 3 5" xfId="48152"/>
    <cellStyle name="Total 2 6 3 6" xfId="48153"/>
    <cellStyle name="Total 2 6 4" xfId="48154"/>
    <cellStyle name="Total 2 6 4 2" xfId="48155"/>
    <cellStyle name="Total 2 6 4 2 2" xfId="48156"/>
    <cellStyle name="Total 2 6 4 2 2 2" xfId="48157"/>
    <cellStyle name="Total 2 6 4 2 2 3" xfId="48158"/>
    <cellStyle name="Total 2 6 4 2 3" xfId="48159"/>
    <cellStyle name="Total 2 6 4 2 4" xfId="48160"/>
    <cellStyle name="Total 2 6 4 3" xfId="48161"/>
    <cellStyle name="Total 2 6 4 3 2" xfId="48162"/>
    <cellStyle name="Total 2 6 4 3 2 2" xfId="48163"/>
    <cellStyle name="Total 2 6 4 3 2 3" xfId="48164"/>
    <cellStyle name="Total 2 6 4 3 3" xfId="48165"/>
    <cellStyle name="Total 2 6 4 3 4" xfId="48166"/>
    <cellStyle name="Total 2 6 4 4" xfId="48167"/>
    <cellStyle name="Total 2 6 4 4 2" xfId="48168"/>
    <cellStyle name="Total 2 6 4 4 2 2" xfId="48169"/>
    <cellStyle name="Total 2 6 4 4 2 3" xfId="48170"/>
    <cellStyle name="Total 2 6 4 4 3" xfId="48171"/>
    <cellStyle name="Total 2 6 4 4 4" xfId="48172"/>
    <cellStyle name="Total 2 6 4 5" xfId="48173"/>
    <cellStyle name="Total 2 6 4 5 2" xfId="48174"/>
    <cellStyle name="Total 2 6 4 5 3" xfId="48175"/>
    <cellStyle name="Total 2 6 4 6" xfId="48176"/>
    <cellStyle name="Total 2 6 4 7" xfId="48177"/>
    <cellStyle name="Total 2 6 5" xfId="48178"/>
    <cellStyle name="Total 2 6 5 2" xfId="48179"/>
    <cellStyle name="Total 2 6 5 2 2" xfId="48180"/>
    <cellStyle name="Total 2 6 5 2 2 2" xfId="48181"/>
    <cellStyle name="Total 2 6 5 2 2 3" xfId="48182"/>
    <cellStyle name="Total 2 6 5 2 3" xfId="48183"/>
    <cellStyle name="Total 2 6 5 2 4" xfId="48184"/>
    <cellStyle name="Total 2 6 5 3" xfId="48185"/>
    <cellStyle name="Total 2 6 5 3 2" xfId="48186"/>
    <cellStyle name="Total 2 6 5 3 2 2" xfId="48187"/>
    <cellStyle name="Total 2 6 5 3 2 3" xfId="48188"/>
    <cellStyle name="Total 2 6 5 3 3" xfId="48189"/>
    <cellStyle name="Total 2 6 5 3 4" xfId="48190"/>
    <cellStyle name="Total 2 6 5 4" xfId="48191"/>
    <cellStyle name="Total 2 6 5 4 2" xfId="48192"/>
    <cellStyle name="Total 2 6 5 4 3" xfId="48193"/>
    <cellStyle name="Total 2 6 5 5" xfId="48194"/>
    <cellStyle name="Total 2 6 5 6" xfId="48195"/>
    <cellStyle name="Total 2 6 6" xfId="48196"/>
    <cellStyle name="Total 2 6 6 2" xfId="48197"/>
    <cellStyle name="Total 2 6 6 2 2" xfId="48198"/>
    <cellStyle name="Total 2 6 6 2 3" xfId="48199"/>
    <cellStyle name="Total 2 6 6 3" xfId="48200"/>
    <cellStyle name="Total 2 6 6 4" xfId="48201"/>
    <cellStyle name="Total 2 6 7" xfId="48202"/>
    <cellStyle name="Total 2 6 7 2" xfId="48203"/>
    <cellStyle name="Total 2 6 7 2 2" xfId="48204"/>
    <cellStyle name="Total 2 6 7 2 3" xfId="48205"/>
    <cellStyle name="Total 2 6 7 3" xfId="48206"/>
    <cellStyle name="Total 2 6 7 4" xfId="48207"/>
    <cellStyle name="Total 2 6 8" xfId="48208"/>
    <cellStyle name="Total 2 6 8 2" xfId="48209"/>
    <cellStyle name="Total 2 6 8 2 2" xfId="48210"/>
    <cellStyle name="Total 2 6 8 2 3" xfId="48211"/>
    <cellStyle name="Total 2 6 8 3" xfId="48212"/>
    <cellStyle name="Total 2 6 8 4" xfId="48213"/>
    <cellStyle name="Total 2 6 9" xfId="48214"/>
    <cellStyle name="Total 2 6 9 2" xfId="48215"/>
    <cellStyle name="Total 2 6 9 3" xfId="48216"/>
    <cellStyle name="Total 2 7" xfId="48217"/>
    <cellStyle name="Total 2 7 10" xfId="48218"/>
    <cellStyle name="Total 2 7 10 2" xfId="48219"/>
    <cellStyle name="Total 2 7 10 3" xfId="48220"/>
    <cellStyle name="Total 2 7 11" xfId="48221"/>
    <cellStyle name="Total 2 7 11 2" xfId="48222"/>
    <cellStyle name="Total 2 7 11 3" xfId="48223"/>
    <cellStyle name="Total 2 7 12" xfId="48224"/>
    <cellStyle name="Total 2 7 2" xfId="48225"/>
    <cellStyle name="Total 2 7 2 2" xfId="48226"/>
    <cellStyle name="Total 2 7 2 2 2" xfId="48227"/>
    <cellStyle name="Total 2 7 2 2 2 2" xfId="48228"/>
    <cellStyle name="Total 2 7 2 2 2 3" xfId="48229"/>
    <cellStyle name="Total 2 7 2 2 3" xfId="48230"/>
    <cellStyle name="Total 2 7 2 2 4" xfId="48231"/>
    <cellStyle name="Total 2 7 2 3" xfId="48232"/>
    <cellStyle name="Total 2 7 2 3 2" xfId="48233"/>
    <cellStyle name="Total 2 7 2 3 2 2" xfId="48234"/>
    <cellStyle name="Total 2 7 2 3 2 3" xfId="48235"/>
    <cellStyle name="Total 2 7 2 3 3" xfId="48236"/>
    <cellStyle name="Total 2 7 2 3 4" xfId="48237"/>
    <cellStyle name="Total 2 7 2 4" xfId="48238"/>
    <cellStyle name="Total 2 7 2 4 2" xfId="48239"/>
    <cellStyle name="Total 2 7 2 4 3" xfId="48240"/>
    <cellStyle name="Total 2 7 2 5" xfId="48241"/>
    <cellStyle name="Total 2 7 2 6" xfId="48242"/>
    <cellStyle name="Total 2 7 3" xfId="48243"/>
    <cellStyle name="Total 2 7 3 2" xfId="48244"/>
    <cellStyle name="Total 2 7 3 2 2" xfId="48245"/>
    <cellStyle name="Total 2 7 3 2 2 2" xfId="48246"/>
    <cellStyle name="Total 2 7 3 2 2 3" xfId="48247"/>
    <cellStyle name="Total 2 7 3 2 3" xfId="48248"/>
    <cellStyle name="Total 2 7 3 2 4" xfId="48249"/>
    <cellStyle name="Total 2 7 3 3" xfId="48250"/>
    <cellStyle name="Total 2 7 3 3 2" xfId="48251"/>
    <cellStyle name="Total 2 7 3 3 2 2" xfId="48252"/>
    <cellStyle name="Total 2 7 3 3 2 3" xfId="48253"/>
    <cellStyle name="Total 2 7 3 3 3" xfId="48254"/>
    <cellStyle name="Total 2 7 3 3 4" xfId="48255"/>
    <cellStyle name="Total 2 7 3 4" xfId="48256"/>
    <cellStyle name="Total 2 7 3 4 2" xfId="48257"/>
    <cellStyle name="Total 2 7 3 4 3" xfId="48258"/>
    <cellStyle name="Total 2 7 3 5" xfId="48259"/>
    <cellStyle name="Total 2 7 3 6" xfId="48260"/>
    <cellStyle name="Total 2 7 4" xfId="48261"/>
    <cellStyle name="Total 2 7 4 2" xfId="48262"/>
    <cellStyle name="Total 2 7 4 2 2" xfId="48263"/>
    <cellStyle name="Total 2 7 4 2 2 2" xfId="48264"/>
    <cellStyle name="Total 2 7 4 2 2 3" xfId="48265"/>
    <cellStyle name="Total 2 7 4 2 3" xfId="48266"/>
    <cellStyle name="Total 2 7 4 2 4" xfId="48267"/>
    <cellStyle name="Total 2 7 4 3" xfId="48268"/>
    <cellStyle name="Total 2 7 4 3 2" xfId="48269"/>
    <cellStyle name="Total 2 7 4 3 2 2" xfId="48270"/>
    <cellStyle name="Total 2 7 4 3 2 3" xfId="48271"/>
    <cellStyle name="Total 2 7 4 3 3" xfId="48272"/>
    <cellStyle name="Total 2 7 4 3 4" xfId="48273"/>
    <cellStyle name="Total 2 7 4 4" xfId="48274"/>
    <cellStyle name="Total 2 7 4 4 2" xfId="48275"/>
    <cellStyle name="Total 2 7 4 4 2 2" xfId="48276"/>
    <cellStyle name="Total 2 7 4 4 2 3" xfId="48277"/>
    <cellStyle name="Total 2 7 4 4 3" xfId="48278"/>
    <cellStyle name="Total 2 7 4 4 4" xfId="48279"/>
    <cellStyle name="Total 2 7 4 5" xfId="48280"/>
    <cellStyle name="Total 2 7 4 5 2" xfId="48281"/>
    <cellStyle name="Total 2 7 4 5 3" xfId="48282"/>
    <cellStyle name="Total 2 7 4 6" xfId="48283"/>
    <cellStyle name="Total 2 7 4 7" xfId="48284"/>
    <cellStyle name="Total 2 7 5" xfId="48285"/>
    <cellStyle name="Total 2 7 5 2" xfId="48286"/>
    <cellStyle name="Total 2 7 5 2 2" xfId="48287"/>
    <cellStyle name="Total 2 7 5 2 2 2" xfId="48288"/>
    <cellStyle name="Total 2 7 5 2 2 3" xfId="48289"/>
    <cellStyle name="Total 2 7 5 2 3" xfId="48290"/>
    <cellStyle name="Total 2 7 5 2 4" xfId="48291"/>
    <cellStyle name="Total 2 7 5 3" xfId="48292"/>
    <cellStyle name="Total 2 7 5 3 2" xfId="48293"/>
    <cellStyle name="Total 2 7 5 3 2 2" xfId="48294"/>
    <cellStyle name="Total 2 7 5 3 2 3" xfId="48295"/>
    <cellStyle name="Total 2 7 5 3 3" xfId="48296"/>
    <cellStyle name="Total 2 7 5 3 4" xfId="48297"/>
    <cellStyle name="Total 2 7 5 4" xfId="48298"/>
    <cellStyle name="Total 2 7 5 4 2" xfId="48299"/>
    <cellStyle name="Total 2 7 5 4 3" xfId="48300"/>
    <cellStyle name="Total 2 7 5 5" xfId="48301"/>
    <cellStyle name="Total 2 7 5 6" xfId="48302"/>
    <cellStyle name="Total 2 7 6" xfId="48303"/>
    <cellStyle name="Total 2 7 6 2" xfId="48304"/>
    <cellStyle name="Total 2 7 6 2 2" xfId="48305"/>
    <cellStyle name="Total 2 7 6 2 3" xfId="48306"/>
    <cellStyle name="Total 2 7 6 3" xfId="48307"/>
    <cellStyle name="Total 2 7 6 4" xfId="48308"/>
    <cellStyle name="Total 2 7 7" xfId="48309"/>
    <cellStyle name="Total 2 7 7 2" xfId="48310"/>
    <cellStyle name="Total 2 7 7 2 2" xfId="48311"/>
    <cellStyle name="Total 2 7 7 2 3" xfId="48312"/>
    <cellStyle name="Total 2 7 7 3" xfId="48313"/>
    <cellStyle name="Total 2 7 7 4" xfId="48314"/>
    <cellStyle name="Total 2 7 8" xfId="48315"/>
    <cellStyle name="Total 2 7 8 2" xfId="48316"/>
    <cellStyle name="Total 2 7 8 2 2" xfId="48317"/>
    <cellStyle name="Total 2 7 8 2 3" xfId="48318"/>
    <cellStyle name="Total 2 7 8 3" xfId="48319"/>
    <cellStyle name="Total 2 7 8 4" xfId="48320"/>
    <cellStyle name="Total 2 7 9" xfId="48321"/>
    <cellStyle name="Total 2 7 9 2" xfId="48322"/>
    <cellStyle name="Total 2 7 9 3" xfId="48323"/>
    <cellStyle name="Total 2 8" xfId="48324"/>
    <cellStyle name="Total 2 8 10" xfId="48325"/>
    <cellStyle name="Total 2 8 10 2" xfId="48326"/>
    <cellStyle name="Total 2 8 10 3" xfId="48327"/>
    <cellStyle name="Total 2 8 11" xfId="48328"/>
    <cellStyle name="Total 2 8 11 2" xfId="48329"/>
    <cellStyle name="Total 2 8 11 3" xfId="48330"/>
    <cellStyle name="Total 2 8 12" xfId="48331"/>
    <cellStyle name="Total 2 8 2" xfId="48332"/>
    <cellStyle name="Total 2 8 2 2" xfId="48333"/>
    <cellStyle name="Total 2 8 2 2 2" xfId="48334"/>
    <cellStyle name="Total 2 8 2 2 2 2" xfId="48335"/>
    <cellStyle name="Total 2 8 2 2 2 3" xfId="48336"/>
    <cellStyle name="Total 2 8 2 2 3" xfId="48337"/>
    <cellStyle name="Total 2 8 2 2 4" xfId="48338"/>
    <cellStyle name="Total 2 8 2 3" xfId="48339"/>
    <cellStyle name="Total 2 8 2 3 2" xfId="48340"/>
    <cellStyle name="Total 2 8 2 3 2 2" xfId="48341"/>
    <cellStyle name="Total 2 8 2 3 2 3" xfId="48342"/>
    <cellStyle name="Total 2 8 2 3 3" xfId="48343"/>
    <cellStyle name="Total 2 8 2 3 4" xfId="48344"/>
    <cellStyle name="Total 2 8 2 4" xfId="48345"/>
    <cellStyle name="Total 2 8 2 4 2" xfId="48346"/>
    <cellStyle name="Total 2 8 2 4 3" xfId="48347"/>
    <cellStyle name="Total 2 8 2 5" xfId="48348"/>
    <cellStyle name="Total 2 8 2 6" xfId="48349"/>
    <cellStyle name="Total 2 8 3" xfId="48350"/>
    <cellStyle name="Total 2 8 3 2" xfId="48351"/>
    <cellStyle name="Total 2 8 3 2 2" xfId="48352"/>
    <cellStyle name="Total 2 8 3 2 2 2" xfId="48353"/>
    <cellStyle name="Total 2 8 3 2 2 3" xfId="48354"/>
    <cellStyle name="Total 2 8 3 2 3" xfId="48355"/>
    <cellStyle name="Total 2 8 3 2 4" xfId="48356"/>
    <cellStyle name="Total 2 8 3 3" xfId="48357"/>
    <cellStyle name="Total 2 8 3 3 2" xfId="48358"/>
    <cellStyle name="Total 2 8 3 3 2 2" xfId="48359"/>
    <cellStyle name="Total 2 8 3 3 2 3" xfId="48360"/>
    <cellStyle name="Total 2 8 3 3 3" xfId="48361"/>
    <cellStyle name="Total 2 8 3 3 4" xfId="48362"/>
    <cellStyle name="Total 2 8 3 4" xfId="48363"/>
    <cellStyle name="Total 2 8 3 4 2" xfId="48364"/>
    <cellStyle name="Total 2 8 3 4 3" xfId="48365"/>
    <cellStyle name="Total 2 8 3 5" xfId="48366"/>
    <cellStyle name="Total 2 8 3 6" xfId="48367"/>
    <cellStyle name="Total 2 8 4" xfId="48368"/>
    <cellStyle name="Total 2 8 4 2" xfId="48369"/>
    <cellStyle name="Total 2 8 4 2 2" xfId="48370"/>
    <cellStyle name="Total 2 8 4 2 2 2" xfId="48371"/>
    <cellStyle name="Total 2 8 4 2 2 3" xfId="48372"/>
    <cellStyle name="Total 2 8 4 2 3" xfId="48373"/>
    <cellStyle name="Total 2 8 4 2 4" xfId="48374"/>
    <cellStyle name="Total 2 8 4 3" xfId="48375"/>
    <cellStyle name="Total 2 8 4 3 2" xfId="48376"/>
    <cellStyle name="Total 2 8 4 3 2 2" xfId="48377"/>
    <cellStyle name="Total 2 8 4 3 2 3" xfId="48378"/>
    <cellStyle name="Total 2 8 4 3 3" xfId="48379"/>
    <cellStyle name="Total 2 8 4 3 4" xfId="48380"/>
    <cellStyle name="Total 2 8 4 4" xfId="48381"/>
    <cellStyle name="Total 2 8 4 4 2" xfId="48382"/>
    <cellStyle name="Total 2 8 4 4 2 2" xfId="48383"/>
    <cellStyle name="Total 2 8 4 4 2 3" xfId="48384"/>
    <cellStyle name="Total 2 8 4 4 3" xfId="48385"/>
    <cellStyle name="Total 2 8 4 4 4" xfId="48386"/>
    <cellStyle name="Total 2 8 4 5" xfId="48387"/>
    <cellStyle name="Total 2 8 4 5 2" xfId="48388"/>
    <cellStyle name="Total 2 8 4 5 3" xfId="48389"/>
    <cellStyle name="Total 2 8 4 6" xfId="48390"/>
    <cellStyle name="Total 2 8 4 7" xfId="48391"/>
    <cellStyle name="Total 2 8 5" xfId="48392"/>
    <cellStyle name="Total 2 8 5 2" xfId="48393"/>
    <cellStyle name="Total 2 8 5 2 2" xfId="48394"/>
    <cellStyle name="Total 2 8 5 2 2 2" xfId="48395"/>
    <cellStyle name="Total 2 8 5 2 2 3" xfId="48396"/>
    <cellStyle name="Total 2 8 5 2 3" xfId="48397"/>
    <cellStyle name="Total 2 8 5 2 4" xfId="48398"/>
    <cellStyle name="Total 2 8 5 3" xfId="48399"/>
    <cellStyle name="Total 2 8 5 3 2" xfId="48400"/>
    <cellStyle name="Total 2 8 5 3 2 2" xfId="48401"/>
    <cellStyle name="Total 2 8 5 3 2 3" xfId="48402"/>
    <cellStyle name="Total 2 8 5 3 3" xfId="48403"/>
    <cellStyle name="Total 2 8 5 3 4" xfId="48404"/>
    <cellStyle name="Total 2 8 5 4" xfId="48405"/>
    <cellStyle name="Total 2 8 5 4 2" xfId="48406"/>
    <cellStyle name="Total 2 8 5 4 3" xfId="48407"/>
    <cellStyle name="Total 2 8 5 5" xfId="48408"/>
    <cellStyle name="Total 2 8 5 6" xfId="48409"/>
    <cellStyle name="Total 2 8 6" xfId="48410"/>
    <cellStyle name="Total 2 8 6 2" xfId="48411"/>
    <cellStyle name="Total 2 8 6 2 2" xfId="48412"/>
    <cellStyle name="Total 2 8 6 2 3" xfId="48413"/>
    <cellStyle name="Total 2 8 6 3" xfId="48414"/>
    <cellStyle name="Total 2 8 6 4" xfId="48415"/>
    <cellStyle name="Total 2 8 7" xfId="48416"/>
    <cellStyle name="Total 2 8 7 2" xfId="48417"/>
    <cellStyle name="Total 2 8 7 2 2" xfId="48418"/>
    <cellStyle name="Total 2 8 7 2 3" xfId="48419"/>
    <cellStyle name="Total 2 8 7 3" xfId="48420"/>
    <cellStyle name="Total 2 8 7 4" xfId="48421"/>
    <cellStyle name="Total 2 8 8" xfId="48422"/>
    <cellStyle name="Total 2 8 8 2" xfId="48423"/>
    <cellStyle name="Total 2 8 8 2 2" xfId="48424"/>
    <cellStyle name="Total 2 8 8 2 3" xfId="48425"/>
    <cellStyle name="Total 2 8 8 3" xfId="48426"/>
    <cellStyle name="Total 2 8 8 4" xfId="48427"/>
    <cellStyle name="Total 2 8 9" xfId="48428"/>
    <cellStyle name="Total 2 8 9 2" xfId="48429"/>
    <cellStyle name="Total 2 8 9 3" xfId="48430"/>
    <cellStyle name="Total 2 9" xfId="48431"/>
    <cellStyle name="Total 2 9 10" xfId="48432"/>
    <cellStyle name="Total 2 9 10 2" xfId="48433"/>
    <cellStyle name="Total 2 9 10 3" xfId="48434"/>
    <cellStyle name="Total 2 9 11" xfId="48435"/>
    <cellStyle name="Total 2 9 11 2" xfId="48436"/>
    <cellStyle name="Total 2 9 11 3" xfId="48437"/>
    <cellStyle name="Total 2 9 12" xfId="48438"/>
    <cellStyle name="Total 2 9 2" xfId="48439"/>
    <cellStyle name="Total 2 9 2 2" xfId="48440"/>
    <cellStyle name="Total 2 9 2 2 2" xfId="48441"/>
    <cellStyle name="Total 2 9 2 2 2 2" xfId="48442"/>
    <cellStyle name="Total 2 9 2 2 2 3" xfId="48443"/>
    <cellStyle name="Total 2 9 2 2 3" xfId="48444"/>
    <cellStyle name="Total 2 9 2 2 4" xfId="48445"/>
    <cellStyle name="Total 2 9 2 3" xfId="48446"/>
    <cellStyle name="Total 2 9 2 3 2" xfId="48447"/>
    <cellStyle name="Total 2 9 2 3 2 2" xfId="48448"/>
    <cellStyle name="Total 2 9 2 3 2 3" xfId="48449"/>
    <cellStyle name="Total 2 9 2 3 3" xfId="48450"/>
    <cellStyle name="Total 2 9 2 3 4" xfId="48451"/>
    <cellStyle name="Total 2 9 2 4" xfId="48452"/>
    <cellStyle name="Total 2 9 2 4 2" xfId="48453"/>
    <cellStyle name="Total 2 9 2 4 3" xfId="48454"/>
    <cellStyle name="Total 2 9 2 5" xfId="48455"/>
    <cellStyle name="Total 2 9 2 6" xfId="48456"/>
    <cellStyle name="Total 2 9 3" xfId="48457"/>
    <cellStyle name="Total 2 9 3 2" xfId="48458"/>
    <cellStyle name="Total 2 9 3 2 2" xfId="48459"/>
    <cellStyle name="Total 2 9 3 2 2 2" xfId="48460"/>
    <cellStyle name="Total 2 9 3 2 2 3" xfId="48461"/>
    <cellStyle name="Total 2 9 3 2 3" xfId="48462"/>
    <cellStyle name="Total 2 9 3 2 4" xfId="48463"/>
    <cellStyle name="Total 2 9 3 3" xfId="48464"/>
    <cellStyle name="Total 2 9 3 3 2" xfId="48465"/>
    <cellStyle name="Total 2 9 3 3 2 2" xfId="48466"/>
    <cellStyle name="Total 2 9 3 3 2 3" xfId="48467"/>
    <cellStyle name="Total 2 9 3 3 3" xfId="48468"/>
    <cellStyle name="Total 2 9 3 3 4" xfId="48469"/>
    <cellStyle name="Total 2 9 3 4" xfId="48470"/>
    <cellStyle name="Total 2 9 3 4 2" xfId="48471"/>
    <cellStyle name="Total 2 9 3 4 3" xfId="48472"/>
    <cellStyle name="Total 2 9 3 5" xfId="48473"/>
    <cellStyle name="Total 2 9 3 6" xfId="48474"/>
    <cellStyle name="Total 2 9 4" xfId="48475"/>
    <cellStyle name="Total 2 9 4 2" xfId="48476"/>
    <cellStyle name="Total 2 9 4 2 2" xfId="48477"/>
    <cellStyle name="Total 2 9 4 2 2 2" xfId="48478"/>
    <cellStyle name="Total 2 9 4 2 2 3" xfId="48479"/>
    <cellStyle name="Total 2 9 4 2 3" xfId="48480"/>
    <cellStyle name="Total 2 9 4 2 4" xfId="48481"/>
    <cellStyle name="Total 2 9 4 3" xfId="48482"/>
    <cellStyle name="Total 2 9 4 3 2" xfId="48483"/>
    <cellStyle name="Total 2 9 4 3 2 2" xfId="48484"/>
    <cellStyle name="Total 2 9 4 3 2 3" xfId="48485"/>
    <cellStyle name="Total 2 9 4 3 3" xfId="48486"/>
    <cellStyle name="Total 2 9 4 3 4" xfId="48487"/>
    <cellStyle name="Total 2 9 4 4" xfId="48488"/>
    <cellStyle name="Total 2 9 4 4 2" xfId="48489"/>
    <cellStyle name="Total 2 9 4 4 2 2" xfId="48490"/>
    <cellStyle name="Total 2 9 4 4 2 3" xfId="48491"/>
    <cellStyle name="Total 2 9 4 4 3" xfId="48492"/>
    <cellStyle name="Total 2 9 4 4 4" xfId="48493"/>
    <cellStyle name="Total 2 9 4 5" xfId="48494"/>
    <cellStyle name="Total 2 9 4 5 2" xfId="48495"/>
    <cellStyle name="Total 2 9 4 5 3" xfId="48496"/>
    <cellStyle name="Total 2 9 4 6" xfId="48497"/>
    <cellStyle name="Total 2 9 4 7" xfId="48498"/>
    <cellStyle name="Total 2 9 5" xfId="48499"/>
    <cellStyle name="Total 2 9 5 2" xfId="48500"/>
    <cellStyle name="Total 2 9 5 2 2" xfId="48501"/>
    <cellStyle name="Total 2 9 5 2 2 2" xfId="48502"/>
    <cellStyle name="Total 2 9 5 2 2 3" xfId="48503"/>
    <cellStyle name="Total 2 9 5 2 3" xfId="48504"/>
    <cellStyle name="Total 2 9 5 2 4" xfId="48505"/>
    <cellStyle name="Total 2 9 5 3" xfId="48506"/>
    <cellStyle name="Total 2 9 5 3 2" xfId="48507"/>
    <cellStyle name="Total 2 9 5 3 2 2" xfId="48508"/>
    <cellStyle name="Total 2 9 5 3 2 3" xfId="48509"/>
    <cellStyle name="Total 2 9 5 3 3" xfId="48510"/>
    <cellStyle name="Total 2 9 5 3 4" xfId="48511"/>
    <cellStyle name="Total 2 9 5 4" xfId="48512"/>
    <cellStyle name="Total 2 9 5 4 2" xfId="48513"/>
    <cellStyle name="Total 2 9 5 4 3" xfId="48514"/>
    <cellStyle name="Total 2 9 5 5" xfId="48515"/>
    <cellStyle name="Total 2 9 5 6" xfId="48516"/>
    <cellStyle name="Total 2 9 6" xfId="48517"/>
    <cellStyle name="Total 2 9 6 2" xfId="48518"/>
    <cellStyle name="Total 2 9 6 2 2" xfId="48519"/>
    <cellStyle name="Total 2 9 6 2 3" xfId="48520"/>
    <cellStyle name="Total 2 9 6 3" xfId="48521"/>
    <cellStyle name="Total 2 9 6 4" xfId="48522"/>
    <cellStyle name="Total 2 9 7" xfId="48523"/>
    <cellStyle name="Total 2 9 7 2" xfId="48524"/>
    <cellStyle name="Total 2 9 7 2 2" xfId="48525"/>
    <cellStyle name="Total 2 9 7 2 3" xfId="48526"/>
    <cellStyle name="Total 2 9 7 3" xfId="48527"/>
    <cellStyle name="Total 2 9 7 4" xfId="48528"/>
    <cellStyle name="Total 2 9 8" xfId="48529"/>
    <cellStyle name="Total 2 9 8 2" xfId="48530"/>
    <cellStyle name="Total 2 9 8 2 2" xfId="48531"/>
    <cellStyle name="Total 2 9 8 2 3" xfId="48532"/>
    <cellStyle name="Total 2 9 8 3" xfId="48533"/>
    <cellStyle name="Total 2 9 8 4" xfId="48534"/>
    <cellStyle name="Total 2 9 9" xfId="48535"/>
    <cellStyle name="Total 2 9 9 2" xfId="48536"/>
    <cellStyle name="Total 2 9 9 3" xfId="48537"/>
    <cellStyle name="Total 20" xfId="48538"/>
    <cellStyle name="Total 20 10" xfId="48539"/>
    <cellStyle name="Total 20 10 2" xfId="48540"/>
    <cellStyle name="Total 20 10 3" xfId="48541"/>
    <cellStyle name="Total 20 11" xfId="48542"/>
    <cellStyle name="Total 20 11 2" xfId="48543"/>
    <cellStyle name="Total 20 11 3" xfId="48544"/>
    <cellStyle name="Total 20 12" xfId="48545"/>
    <cellStyle name="Total 20 12 2" xfId="48546"/>
    <cellStyle name="Total 20 12 3" xfId="48547"/>
    <cellStyle name="Total 20 13" xfId="48548"/>
    <cellStyle name="Total 20 2" xfId="48549"/>
    <cellStyle name="Total 20 2 2" xfId="48550"/>
    <cellStyle name="Total 20 2 2 2" xfId="48551"/>
    <cellStyle name="Total 20 2 2 2 2" xfId="48552"/>
    <cellStyle name="Total 20 2 2 2 3" xfId="48553"/>
    <cellStyle name="Total 20 2 2 3" xfId="48554"/>
    <cellStyle name="Total 20 2 2 4" xfId="48555"/>
    <cellStyle name="Total 20 2 3" xfId="48556"/>
    <cellStyle name="Total 20 2 3 2" xfId="48557"/>
    <cellStyle name="Total 20 2 3 2 2" xfId="48558"/>
    <cellStyle name="Total 20 2 3 2 3" xfId="48559"/>
    <cellStyle name="Total 20 2 3 3" xfId="48560"/>
    <cellStyle name="Total 20 2 3 4" xfId="48561"/>
    <cellStyle name="Total 20 2 4" xfId="48562"/>
    <cellStyle name="Total 20 2 4 2" xfId="48563"/>
    <cellStyle name="Total 20 2 4 3" xfId="48564"/>
    <cellStyle name="Total 20 2 5" xfId="48565"/>
    <cellStyle name="Total 20 2 5 2" xfId="48566"/>
    <cellStyle name="Total 20 2 5 3" xfId="48567"/>
    <cellStyle name="Total 20 2 6" xfId="48568"/>
    <cellStyle name="Total 20 2 7" xfId="48569"/>
    <cellStyle name="Total 20 3" xfId="48570"/>
    <cellStyle name="Total 20 3 2" xfId="48571"/>
    <cellStyle name="Total 20 3 2 2" xfId="48572"/>
    <cellStyle name="Total 20 3 2 2 2" xfId="48573"/>
    <cellStyle name="Total 20 3 2 2 3" xfId="48574"/>
    <cellStyle name="Total 20 3 2 3" xfId="48575"/>
    <cellStyle name="Total 20 3 2 4" xfId="48576"/>
    <cellStyle name="Total 20 3 3" xfId="48577"/>
    <cellStyle name="Total 20 3 3 2" xfId="48578"/>
    <cellStyle name="Total 20 3 3 2 2" xfId="48579"/>
    <cellStyle name="Total 20 3 3 2 3" xfId="48580"/>
    <cellStyle name="Total 20 3 3 3" xfId="48581"/>
    <cellStyle name="Total 20 3 3 4" xfId="48582"/>
    <cellStyle name="Total 20 3 4" xfId="48583"/>
    <cellStyle name="Total 20 3 4 2" xfId="48584"/>
    <cellStyle name="Total 20 3 4 3" xfId="48585"/>
    <cellStyle name="Total 20 3 5" xfId="48586"/>
    <cellStyle name="Total 20 3 6" xfId="48587"/>
    <cellStyle name="Total 20 4" xfId="48588"/>
    <cellStyle name="Total 20 4 2" xfId="48589"/>
    <cellStyle name="Total 20 4 2 2" xfId="48590"/>
    <cellStyle name="Total 20 4 2 2 2" xfId="48591"/>
    <cellStyle name="Total 20 4 2 2 3" xfId="48592"/>
    <cellStyle name="Total 20 4 2 3" xfId="48593"/>
    <cellStyle name="Total 20 4 2 4" xfId="48594"/>
    <cellStyle name="Total 20 4 3" xfId="48595"/>
    <cellStyle name="Total 20 4 3 2" xfId="48596"/>
    <cellStyle name="Total 20 4 3 2 2" xfId="48597"/>
    <cellStyle name="Total 20 4 3 2 3" xfId="48598"/>
    <cellStyle name="Total 20 4 3 3" xfId="48599"/>
    <cellStyle name="Total 20 4 3 4" xfId="48600"/>
    <cellStyle name="Total 20 4 4" xfId="48601"/>
    <cellStyle name="Total 20 4 4 2" xfId="48602"/>
    <cellStyle name="Total 20 4 4 3" xfId="48603"/>
    <cellStyle name="Total 20 4 5" xfId="48604"/>
    <cellStyle name="Total 20 4 6" xfId="48605"/>
    <cellStyle name="Total 20 5" xfId="48606"/>
    <cellStyle name="Total 20 5 2" xfId="48607"/>
    <cellStyle name="Total 20 5 2 2" xfId="48608"/>
    <cellStyle name="Total 20 5 2 2 2" xfId="48609"/>
    <cellStyle name="Total 20 5 2 2 3" xfId="48610"/>
    <cellStyle name="Total 20 5 2 3" xfId="48611"/>
    <cellStyle name="Total 20 5 2 4" xfId="48612"/>
    <cellStyle name="Total 20 5 3" xfId="48613"/>
    <cellStyle name="Total 20 5 3 2" xfId="48614"/>
    <cellStyle name="Total 20 5 3 2 2" xfId="48615"/>
    <cellStyle name="Total 20 5 3 2 3" xfId="48616"/>
    <cellStyle name="Total 20 5 3 3" xfId="48617"/>
    <cellStyle name="Total 20 5 3 4" xfId="48618"/>
    <cellStyle name="Total 20 5 4" xfId="48619"/>
    <cellStyle name="Total 20 5 4 2" xfId="48620"/>
    <cellStyle name="Total 20 5 4 2 2" xfId="48621"/>
    <cellStyle name="Total 20 5 4 2 3" xfId="48622"/>
    <cellStyle name="Total 20 5 4 3" xfId="48623"/>
    <cellStyle name="Total 20 5 4 4" xfId="48624"/>
    <cellStyle name="Total 20 5 5" xfId="48625"/>
    <cellStyle name="Total 20 5 5 2" xfId="48626"/>
    <cellStyle name="Total 20 5 5 3" xfId="48627"/>
    <cellStyle name="Total 20 5 6" xfId="48628"/>
    <cellStyle name="Total 20 5 7" xfId="48629"/>
    <cellStyle name="Total 20 6" xfId="48630"/>
    <cellStyle name="Total 20 6 2" xfId="48631"/>
    <cellStyle name="Total 20 6 2 2" xfId="48632"/>
    <cellStyle name="Total 20 6 2 2 2" xfId="48633"/>
    <cellStyle name="Total 20 6 2 2 3" xfId="48634"/>
    <cellStyle name="Total 20 6 2 3" xfId="48635"/>
    <cellStyle name="Total 20 6 2 4" xfId="48636"/>
    <cellStyle name="Total 20 6 3" xfId="48637"/>
    <cellStyle name="Total 20 6 3 2" xfId="48638"/>
    <cellStyle name="Total 20 6 3 2 2" xfId="48639"/>
    <cellStyle name="Total 20 6 3 2 3" xfId="48640"/>
    <cellStyle name="Total 20 6 3 3" xfId="48641"/>
    <cellStyle name="Total 20 6 3 4" xfId="48642"/>
    <cellStyle name="Total 20 6 4" xfId="48643"/>
    <cellStyle name="Total 20 6 4 2" xfId="48644"/>
    <cellStyle name="Total 20 6 4 3" xfId="48645"/>
    <cellStyle name="Total 20 6 5" xfId="48646"/>
    <cellStyle name="Total 20 6 6" xfId="48647"/>
    <cellStyle name="Total 20 7" xfId="48648"/>
    <cellStyle name="Total 20 7 2" xfId="48649"/>
    <cellStyle name="Total 20 7 2 2" xfId="48650"/>
    <cellStyle name="Total 20 7 2 3" xfId="48651"/>
    <cellStyle name="Total 20 7 3" xfId="48652"/>
    <cellStyle name="Total 20 7 4" xfId="48653"/>
    <cellStyle name="Total 20 8" xfId="48654"/>
    <cellStyle name="Total 20 8 2" xfId="48655"/>
    <cellStyle name="Total 20 8 2 2" xfId="48656"/>
    <cellStyle name="Total 20 8 2 3" xfId="48657"/>
    <cellStyle name="Total 20 8 3" xfId="48658"/>
    <cellStyle name="Total 20 8 4" xfId="48659"/>
    <cellStyle name="Total 20 9" xfId="48660"/>
    <cellStyle name="Total 20 9 2" xfId="48661"/>
    <cellStyle name="Total 20 9 2 2" xfId="48662"/>
    <cellStyle name="Total 20 9 2 3" xfId="48663"/>
    <cellStyle name="Total 20 9 3" xfId="48664"/>
    <cellStyle name="Total 20 9 4" xfId="48665"/>
    <cellStyle name="Total 21" xfId="48666"/>
    <cellStyle name="Total 21 10" xfId="48667"/>
    <cellStyle name="Total 21 10 2" xfId="48668"/>
    <cellStyle name="Total 21 10 3" xfId="48669"/>
    <cellStyle name="Total 21 11" xfId="48670"/>
    <cellStyle name="Total 21 11 2" xfId="48671"/>
    <cellStyle name="Total 21 11 3" xfId="48672"/>
    <cellStyle name="Total 21 12" xfId="48673"/>
    <cellStyle name="Total 21 12 2" xfId="48674"/>
    <cellStyle name="Total 21 12 3" xfId="48675"/>
    <cellStyle name="Total 21 13" xfId="48676"/>
    <cellStyle name="Total 21 2" xfId="48677"/>
    <cellStyle name="Total 21 2 2" xfId="48678"/>
    <cellStyle name="Total 21 2 2 2" xfId="48679"/>
    <cellStyle name="Total 21 2 2 2 2" xfId="48680"/>
    <cellStyle name="Total 21 2 2 2 3" xfId="48681"/>
    <cellStyle name="Total 21 2 2 3" xfId="48682"/>
    <cellStyle name="Total 21 2 2 4" xfId="48683"/>
    <cellStyle name="Total 21 2 3" xfId="48684"/>
    <cellStyle name="Total 21 2 3 2" xfId="48685"/>
    <cellStyle name="Total 21 2 3 2 2" xfId="48686"/>
    <cellStyle name="Total 21 2 3 2 3" xfId="48687"/>
    <cellStyle name="Total 21 2 3 3" xfId="48688"/>
    <cellStyle name="Total 21 2 3 4" xfId="48689"/>
    <cellStyle name="Total 21 2 4" xfId="48690"/>
    <cellStyle name="Total 21 2 4 2" xfId="48691"/>
    <cellStyle name="Total 21 2 4 3" xfId="48692"/>
    <cellStyle name="Total 21 2 5" xfId="48693"/>
    <cellStyle name="Total 21 2 5 2" xfId="48694"/>
    <cellStyle name="Total 21 2 5 3" xfId="48695"/>
    <cellStyle name="Total 21 2 6" xfId="48696"/>
    <cellStyle name="Total 21 2 7" xfId="48697"/>
    <cellStyle name="Total 21 3" xfId="48698"/>
    <cellStyle name="Total 21 3 2" xfId="48699"/>
    <cellStyle name="Total 21 3 2 2" xfId="48700"/>
    <cellStyle name="Total 21 3 2 2 2" xfId="48701"/>
    <cellStyle name="Total 21 3 2 2 3" xfId="48702"/>
    <cellStyle name="Total 21 3 2 3" xfId="48703"/>
    <cellStyle name="Total 21 3 2 4" xfId="48704"/>
    <cellStyle name="Total 21 3 3" xfId="48705"/>
    <cellStyle name="Total 21 3 3 2" xfId="48706"/>
    <cellStyle name="Total 21 3 3 2 2" xfId="48707"/>
    <cellStyle name="Total 21 3 3 2 3" xfId="48708"/>
    <cellStyle name="Total 21 3 3 3" xfId="48709"/>
    <cellStyle name="Total 21 3 3 4" xfId="48710"/>
    <cellStyle name="Total 21 3 4" xfId="48711"/>
    <cellStyle name="Total 21 3 4 2" xfId="48712"/>
    <cellStyle name="Total 21 3 4 3" xfId="48713"/>
    <cellStyle name="Total 21 3 5" xfId="48714"/>
    <cellStyle name="Total 21 3 6" xfId="48715"/>
    <cellStyle name="Total 21 4" xfId="48716"/>
    <cellStyle name="Total 21 4 2" xfId="48717"/>
    <cellStyle name="Total 21 4 2 2" xfId="48718"/>
    <cellStyle name="Total 21 4 2 2 2" xfId="48719"/>
    <cellStyle name="Total 21 4 2 2 3" xfId="48720"/>
    <cellStyle name="Total 21 4 2 3" xfId="48721"/>
    <cellStyle name="Total 21 4 2 4" xfId="48722"/>
    <cellStyle name="Total 21 4 3" xfId="48723"/>
    <cellStyle name="Total 21 4 3 2" xfId="48724"/>
    <cellStyle name="Total 21 4 3 2 2" xfId="48725"/>
    <cellStyle name="Total 21 4 3 2 3" xfId="48726"/>
    <cellStyle name="Total 21 4 3 3" xfId="48727"/>
    <cellStyle name="Total 21 4 3 4" xfId="48728"/>
    <cellStyle name="Total 21 4 4" xfId="48729"/>
    <cellStyle name="Total 21 4 4 2" xfId="48730"/>
    <cellStyle name="Total 21 4 4 3" xfId="48731"/>
    <cellStyle name="Total 21 4 5" xfId="48732"/>
    <cellStyle name="Total 21 4 6" xfId="48733"/>
    <cellStyle name="Total 21 5" xfId="48734"/>
    <cellStyle name="Total 21 5 2" xfId="48735"/>
    <cellStyle name="Total 21 5 2 2" xfId="48736"/>
    <cellStyle name="Total 21 5 2 2 2" xfId="48737"/>
    <cellStyle name="Total 21 5 2 2 3" xfId="48738"/>
    <cellStyle name="Total 21 5 2 3" xfId="48739"/>
    <cellStyle name="Total 21 5 2 4" xfId="48740"/>
    <cellStyle name="Total 21 5 3" xfId="48741"/>
    <cellStyle name="Total 21 5 3 2" xfId="48742"/>
    <cellStyle name="Total 21 5 3 2 2" xfId="48743"/>
    <cellStyle name="Total 21 5 3 2 3" xfId="48744"/>
    <cellStyle name="Total 21 5 3 3" xfId="48745"/>
    <cellStyle name="Total 21 5 3 4" xfId="48746"/>
    <cellStyle name="Total 21 5 4" xfId="48747"/>
    <cellStyle name="Total 21 5 4 2" xfId="48748"/>
    <cellStyle name="Total 21 5 4 2 2" xfId="48749"/>
    <cellStyle name="Total 21 5 4 2 3" xfId="48750"/>
    <cellStyle name="Total 21 5 4 3" xfId="48751"/>
    <cellStyle name="Total 21 5 4 4" xfId="48752"/>
    <cellStyle name="Total 21 5 5" xfId="48753"/>
    <cellStyle name="Total 21 5 5 2" xfId="48754"/>
    <cellStyle name="Total 21 5 5 3" xfId="48755"/>
    <cellStyle name="Total 21 5 6" xfId="48756"/>
    <cellStyle name="Total 21 5 7" xfId="48757"/>
    <cellStyle name="Total 21 6" xfId="48758"/>
    <cellStyle name="Total 21 6 2" xfId="48759"/>
    <cellStyle name="Total 21 6 2 2" xfId="48760"/>
    <cellStyle name="Total 21 6 2 2 2" xfId="48761"/>
    <cellStyle name="Total 21 6 2 2 3" xfId="48762"/>
    <cellStyle name="Total 21 6 2 3" xfId="48763"/>
    <cellStyle name="Total 21 6 2 4" xfId="48764"/>
    <cellStyle name="Total 21 6 3" xfId="48765"/>
    <cellStyle name="Total 21 6 3 2" xfId="48766"/>
    <cellStyle name="Total 21 6 3 2 2" xfId="48767"/>
    <cellStyle name="Total 21 6 3 2 3" xfId="48768"/>
    <cellStyle name="Total 21 6 3 3" xfId="48769"/>
    <cellStyle name="Total 21 6 3 4" xfId="48770"/>
    <cellStyle name="Total 21 6 4" xfId="48771"/>
    <cellStyle name="Total 21 6 4 2" xfId="48772"/>
    <cellStyle name="Total 21 6 4 3" xfId="48773"/>
    <cellStyle name="Total 21 6 5" xfId="48774"/>
    <cellStyle name="Total 21 6 6" xfId="48775"/>
    <cellStyle name="Total 21 7" xfId="48776"/>
    <cellStyle name="Total 21 7 2" xfId="48777"/>
    <cellStyle name="Total 21 7 2 2" xfId="48778"/>
    <cellStyle name="Total 21 7 2 3" xfId="48779"/>
    <cellStyle name="Total 21 7 3" xfId="48780"/>
    <cellStyle name="Total 21 7 4" xfId="48781"/>
    <cellStyle name="Total 21 8" xfId="48782"/>
    <cellStyle name="Total 21 8 2" xfId="48783"/>
    <cellStyle name="Total 21 8 2 2" xfId="48784"/>
    <cellStyle name="Total 21 8 2 3" xfId="48785"/>
    <cellStyle name="Total 21 8 3" xfId="48786"/>
    <cellStyle name="Total 21 8 4" xfId="48787"/>
    <cellStyle name="Total 21 9" xfId="48788"/>
    <cellStyle name="Total 21 9 2" xfId="48789"/>
    <cellStyle name="Total 21 9 2 2" xfId="48790"/>
    <cellStyle name="Total 21 9 2 3" xfId="48791"/>
    <cellStyle name="Total 21 9 3" xfId="48792"/>
    <cellStyle name="Total 21 9 4" xfId="48793"/>
    <cellStyle name="Total 22" xfId="48794"/>
    <cellStyle name="Total 22 10" xfId="48795"/>
    <cellStyle name="Total 22 10 2" xfId="48796"/>
    <cellStyle name="Total 22 10 3" xfId="48797"/>
    <cellStyle name="Total 22 11" xfId="48798"/>
    <cellStyle name="Total 22 11 2" xfId="48799"/>
    <cellStyle name="Total 22 11 3" xfId="48800"/>
    <cellStyle name="Total 22 12" xfId="48801"/>
    <cellStyle name="Total 22 12 2" xfId="48802"/>
    <cellStyle name="Total 22 12 3" xfId="48803"/>
    <cellStyle name="Total 22 13" xfId="48804"/>
    <cellStyle name="Total 22 2" xfId="48805"/>
    <cellStyle name="Total 22 2 2" xfId="48806"/>
    <cellStyle name="Total 22 2 2 2" xfId="48807"/>
    <cellStyle name="Total 22 2 2 2 2" xfId="48808"/>
    <cellStyle name="Total 22 2 2 2 3" xfId="48809"/>
    <cellStyle name="Total 22 2 2 3" xfId="48810"/>
    <cellStyle name="Total 22 2 2 4" xfId="48811"/>
    <cellStyle name="Total 22 2 3" xfId="48812"/>
    <cellStyle name="Total 22 2 3 2" xfId="48813"/>
    <cellStyle name="Total 22 2 3 2 2" xfId="48814"/>
    <cellStyle name="Total 22 2 3 2 3" xfId="48815"/>
    <cellStyle name="Total 22 2 3 3" xfId="48816"/>
    <cellStyle name="Total 22 2 3 4" xfId="48817"/>
    <cellStyle name="Total 22 2 4" xfId="48818"/>
    <cellStyle name="Total 22 2 4 2" xfId="48819"/>
    <cellStyle name="Total 22 2 4 3" xfId="48820"/>
    <cellStyle name="Total 22 2 5" xfId="48821"/>
    <cellStyle name="Total 22 2 5 2" xfId="48822"/>
    <cellStyle name="Total 22 2 5 3" xfId="48823"/>
    <cellStyle name="Total 22 2 6" xfId="48824"/>
    <cellStyle name="Total 22 2 7" xfId="48825"/>
    <cellStyle name="Total 22 3" xfId="48826"/>
    <cellStyle name="Total 22 3 2" xfId="48827"/>
    <cellStyle name="Total 22 3 2 2" xfId="48828"/>
    <cellStyle name="Total 22 3 2 2 2" xfId="48829"/>
    <cellStyle name="Total 22 3 2 2 3" xfId="48830"/>
    <cellStyle name="Total 22 3 2 3" xfId="48831"/>
    <cellStyle name="Total 22 3 2 4" xfId="48832"/>
    <cellStyle name="Total 22 3 3" xfId="48833"/>
    <cellStyle name="Total 22 3 3 2" xfId="48834"/>
    <cellStyle name="Total 22 3 3 2 2" xfId="48835"/>
    <cellStyle name="Total 22 3 3 2 3" xfId="48836"/>
    <cellStyle name="Total 22 3 3 3" xfId="48837"/>
    <cellStyle name="Total 22 3 3 4" xfId="48838"/>
    <cellStyle name="Total 22 3 4" xfId="48839"/>
    <cellStyle name="Total 22 3 4 2" xfId="48840"/>
    <cellStyle name="Total 22 3 4 3" xfId="48841"/>
    <cellStyle name="Total 22 3 5" xfId="48842"/>
    <cellStyle name="Total 22 3 6" xfId="48843"/>
    <cellStyle name="Total 22 4" xfId="48844"/>
    <cellStyle name="Total 22 4 2" xfId="48845"/>
    <cellStyle name="Total 22 4 2 2" xfId="48846"/>
    <cellStyle name="Total 22 4 2 2 2" xfId="48847"/>
    <cellStyle name="Total 22 4 2 2 3" xfId="48848"/>
    <cellStyle name="Total 22 4 2 3" xfId="48849"/>
    <cellStyle name="Total 22 4 2 4" xfId="48850"/>
    <cellStyle name="Total 22 4 3" xfId="48851"/>
    <cellStyle name="Total 22 4 3 2" xfId="48852"/>
    <cellStyle name="Total 22 4 3 2 2" xfId="48853"/>
    <cellStyle name="Total 22 4 3 2 3" xfId="48854"/>
    <cellStyle name="Total 22 4 3 3" xfId="48855"/>
    <cellStyle name="Total 22 4 3 4" xfId="48856"/>
    <cellStyle name="Total 22 4 4" xfId="48857"/>
    <cellStyle name="Total 22 4 4 2" xfId="48858"/>
    <cellStyle name="Total 22 4 4 3" xfId="48859"/>
    <cellStyle name="Total 22 4 5" xfId="48860"/>
    <cellStyle name="Total 22 4 6" xfId="48861"/>
    <cellStyle name="Total 22 5" xfId="48862"/>
    <cellStyle name="Total 22 5 2" xfId="48863"/>
    <cellStyle name="Total 22 5 2 2" xfId="48864"/>
    <cellStyle name="Total 22 5 2 2 2" xfId="48865"/>
    <cellStyle name="Total 22 5 2 2 3" xfId="48866"/>
    <cellStyle name="Total 22 5 2 3" xfId="48867"/>
    <cellStyle name="Total 22 5 2 4" xfId="48868"/>
    <cellStyle name="Total 22 5 3" xfId="48869"/>
    <cellStyle name="Total 22 5 3 2" xfId="48870"/>
    <cellStyle name="Total 22 5 3 2 2" xfId="48871"/>
    <cellStyle name="Total 22 5 3 2 3" xfId="48872"/>
    <cellStyle name="Total 22 5 3 3" xfId="48873"/>
    <cellStyle name="Total 22 5 3 4" xfId="48874"/>
    <cellStyle name="Total 22 5 4" xfId="48875"/>
    <cellStyle name="Total 22 5 4 2" xfId="48876"/>
    <cellStyle name="Total 22 5 4 2 2" xfId="48877"/>
    <cellStyle name="Total 22 5 4 2 3" xfId="48878"/>
    <cellStyle name="Total 22 5 4 3" xfId="48879"/>
    <cellStyle name="Total 22 5 4 4" xfId="48880"/>
    <cellStyle name="Total 22 5 5" xfId="48881"/>
    <cellStyle name="Total 22 5 5 2" xfId="48882"/>
    <cellStyle name="Total 22 5 5 3" xfId="48883"/>
    <cellStyle name="Total 22 5 6" xfId="48884"/>
    <cellStyle name="Total 22 5 7" xfId="48885"/>
    <cellStyle name="Total 22 6" xfId="48886"/>
    <cellStyle name="Total 22 6 2" xfId="48887"/>
    <cellStyle name="Total 22 6 2 2" xfId="48888"/>
    <cellStyle name="Total 22 6 2 2 2" xfId="48889"/>
    <cellStyle name="Total 22 6 2 2 3" xfId="48890"/>
    <cellStyle name="Total 22 6 2 3" xfId="48891"/>
    <cellStyle name="Total 22 6 2 4" xfId="48892"/>
    <cellStyle name="Total 22 6 3" xfId="48893"/>
    <cellStyle name="Total 22 6 3 2" xfId="48894"/>
    <cellStyle name="Total 22 6 3 2 2" xfId="48895"/>
    <cellStyle name="Total 22 6 3 2 3" xfId="48896"/>
    <cellStyle name="Total 22 6 3 3" xfId="48897"/>
    <cellStyle name="Total 22 6 3 4" xfId="48898"/>
    <cellStyle name="Total 22 6 4" xfId="48899"/>
    <cellStyle name="Total 22 6 4 2" xfId="48900"/>
    <cellStyle name="Total 22 6 4 3" xfId="48901"/>
    <cellStyle name="Total 22 6 5" xfId="48902"/>
    <cellStyle name="Total 22 6 6" xfId="48903"/>
    <cellStyle name="Total 22 7" xfId="48904"/>
    <cellStyle name="Total 22 7 2" xfId="48905"/>
    <cellStyle name="Total 22 7 2 2" xfId="48906"/>
    <cellStyle name="Total 22 7 2 3" xfId="48907"/>
    <cellStyle name="Total 22 7 3" xfId="48908"/>
    <cellStyle name="Total 22 7 4" xfId="48909"/>
    <cellStyle name="Total 22 8" xfId="48910"/>
    <cellStyle name="Total 22 8 2" xfId="48911"/>
    <cellStyle name="Total 22 8 2 2" xfId="48912"/>
    <cellStyle name="Total 22 8 2 3" xfId="48913"/>
    <cellStyle name="Total 22 8 3" xfId="48914"/>
    <cellStyle name="Total 22 8 4" xfId="48915"/>
    <cellStyle name="Total 22 9" xfId="48916"/>
    <cellStyle name="Total 22 9 2" xfId="48917"/>
    <cellStyle name="Total 22 9 2 2" xfId="48918"/>
    <cellStyle name="Total 22 9 2 3" xfId="48919"/>
    <cellStyle name="Total 22 9 3" xfId="48920"/>
    <cellStyle name="Total 22 9 4" xfId="48921"/>
    <cellStyle name="Total 23" xfId="48922"/>
    <cellStyle name="Total 23 10" xfId="48923"/>
    <cellStyle name="Total 23 10 2" xfId="48924"/>
    <cellStyle name="Total 23 10 3" xfId="48925"/>
    <cellStyle name="Total 23 11" xfId="48926"/>
    <cellStyle name="Total 23 11 2" xfId="48927"/>
    <cellStyle name="Total 23 11 3" xfId="48928"/>
    <cellStyle name="Total 23 12" xfId="48929"/>
    <cellStyle name="Total 23 12 2" xfId="48930"/>
    <cellStyle name="Total 23 12 3" xfId="48931"/>
    <cellStyle name="Total 23 13" xfId="48932"/>
    <cellStyle name="Total 23 2" xfId="48933"/>
    <cellStyle name="Total 23 2 2" xfId="48934"/>
    <cellStyle name="Total 23 2 2 2" xfId="48935"/>
    <cellStyle name="Total 23 2 2 2 2" xfId="48936"/>
    <cellStyle name="Total 23 2 2 2 3" xfId="48937"/>
    <cellStyle name="Total 23 2 2 3" xfId="48938"/>
    <cellStyle name="Total 23 2 2 4" xfId="48939"/>
    <cellStyle name="Total 23 2 3" xfId="48940"/>
    <cellStyle name="Total 23 2 3 2" xfId="48941"/>
    <cellStyle name="Total 23 2 3 2 2" xfId="48942"/>
    <cellStyle name="Total 23 2 3 2 3" xfId="48943"/>
    <cellStyle name="Total 23 2 3 3" xfId="48944"/>
    <cellStyle name="Total 23 2 3 4" xfId="48945"/>
    <cellStyle name="Total 23 2 4" xfId="48946"/>
    <cellStyle name="Total 23 2 4 2" xfId="48947"/>
    <cellStyle name="Total 23 2 4 3" xfId="48948"/>
    <cellStyle name="Total 23 2 5" xfId="48949"/>
    <cellStyle name="Total 23 2 5 2" xfId="48950"/>
    <cellStyle name="Total 23 2 5 3" xfId="48951"/>
    <cellStyle name="Total 23 2 6" xfId="48952"/>
    <cellStyle name="Total 23 2 7" xfId="48953"/>
    <cellStyle name="Total 23 3" xfId="48954"/>
    <cellStyle name="Total 23 3 2" xfId="48955"/>
    <cellStyle name="Total 23 3 2 2" xfId="48956"/>
    <cellStyle name="Total 23 3 2 2 2" xfId="48957"/>
    <cellStyle name="Total 23 3 2 2 3" xfId="48958"/>
    <cellStyle name="Total 23 3 2 3" xfId="48959"/>
    <cellStyle name="Total 23 3 2 4" xfId="48960"/>
    <cellStyle name="Total 23 3 3" xfId="48961"/>
    <cellStyle name="Total 23 3 3 2" xfId="48962"/>
    <cellStyle name="Total 23 3 3 2 2" xfId="48963"/>
    <cellStyle name="Total 23 3 3 2 3" xfId="48964"/>
    <cellStyle name="Total 23 3 3 3" xfId="48965"/>
    <cellStyle name="Total 23 3 3 4" xfId="48966"/>
    <cellStyle name="Total 23 3 4" xfId="48967"/>
    <cellStyle name="Total 23 3 4 2" xfId="48968"/>
    <cellStyle name="Total 23 3 4 3" xfId="48969"/>
    <cellStyle name="Total 23 3 5" xfId="48970"/>
    <cellStyle name="Total 23 3 6" xfId="48971"/>
    <cellStyle name="Total 23 4" xfId="48972"/>
    <cellStyle name="Total 23 4 2" xfId="48973"/>
    <cellStyle name="Total 23 4 2 2" xfId="48974"/>
    <cellStyle name="Total 23 4 2 2 2" xfId="48975"/>
    <cellStyle name="Total 23 4 2 2 3" xfId="48976"/>
    <cellStyle name="Total 23 4 2 3" xfId="48977"/>
    <cellStyle name="Total 23 4 2 4" xfId="48978"/>
    <cellStyle name="Total 23 4 3" xfId="48979"/>
    <cellStyle name="Total 23 4 3 2" xfId="48980"/>
    <cellStyle name="Total 23 4 3 2 2" xfId="48981"/>
    <cellStyle name="Total 23 4 3 2 3" xfId="48982"/>
    <cellStyle name="Total 23 4 3 3" xfId="48983"/>
    <cellStyle name="Total 23 4 3 4" xfId="48984"/>
    <cellStyle name="Total 23 4 4" xfId="48985"/>
    <cellStyle name="Total 23 4 4 2" xfId="48986"/>
    <cellStyle name="Total 23 4 4 3" xfId="48987"/>
    <cellStyle name="Total 23 4 5" xfId="48988"/>
    <cellStyle name="Total 23 4 6" xfId="48989"/>
    <cellStyle name="Total 23 5" xfId="48990"/>
    <cellStyle name="Total 23 5 2" xfId="48991"/>
    <cellStyle name="Total 23 5 2 2" xfId="48992"/>
    <cellStyle name="Total 23 5 2 2 2" xfId="48993"/>
    <cellStyle name="Total 23 5 2 2 3" xfId="48994"/>
    <cellStyle name="Total 23 5 2 3" xfId="48995"/>
    <cellStyle name="Total 23 5 2 4" xfId="48996"/>
    <cellStyle name="Total 23 5 3" xfId="48997"/>
    <cellStyle name="Total 23 5 3 2" xfId="48998"/>
    <cellStyle name="Total 23 5 3 2 2" xfId="48999"/>
    <cellStyle name="Total 23 5 3 2 3" xfId="49000"/>
    <cellStyle name="Total 23 5 3 3" xfId="49001"/>
    <cellStyle name="Total 23 5 3 4" xfId="49002"/>
    <cellStyle name="Total 23 5 4" xfId="49003"/>
    <cellStyle name="Total 23 5 4 2" xfId="49004"/>
    <cellStyle name="Total 23 5 4 2 2" xfId="49005"/>
    <cellStyle name="Total 23 5 4 2 3" xfId="49006"/>
    <cellStyle name="Total 23 5 4 3" xfId="49007"/>
    <cellStyle name="Total 23 5 4 4" xfId="49008"/>
    <cellStyle name="Total 23 5 5" xfId="49009"/>
    <cellStyle name="Total 23 5 5 2" xfId="49010"/>
    <cellStyle name="Total 23 5 5 3" xfId="49011"/>
    <cellStyle name="Total 23 5 6" xfId="49012"/>
    <cellStyle name="Total 23 5 7" xfId="49013"/>
    <cellStyle name="Total 23 6" xfId="49014"/>
    <cellStyle name="Total 23 6 2" xfId="49015"/>
    <cellStyle name="Total 23 6 2 2" xfId="49016"/>
    <cellStyle name="Total 23 6 2 2 2" xfId="49017"/>
    <cellStyle name="Total 23 6 2 2 3" xfId="49018"/>
    <cellStyle name="Total 23 6 2 3" xfId="49019"/>
    <cellStyle name="Total 23 6 2 4" xfId="49020"/>
    <cellStyle name="Total 23 6 3" xfId="49021"/>
    <cellStyle name="Total 23 6 3 2" xfId="49022"/>
    <cellStyle name="Total 23 6 3 2 2" xfId="49023"/>
    <cellStyle name="Total 23 6 3 2 3" xfId="49024"/>
    <cellStyle name="Total 23 6 3 3" xfId="49025"/>
    <cellStyle name="Total 23 6 3 4" xfId="49026"/>
    <cellStyle name="Total 23 6 4" xfId="49027"/>
    <cellStyle name="Total 23 6 4 2" xfId="49028"/>
    <cellStyle name="Total 23 6 4 3" xfId="49029"/>
    <cellStyle name="Total 23 6 5" xfId="49030"/>
    <cellStyle name="Total 23 6 6" xfId="49031"/>
    <cellStyle name="Total 23 7" xfId="49032"/>
    <cellStyle name="Total 23 7 2" xfId="49033"/>
    <cellStyle name="Total 23 7 2 2" xfId="49034"/>
    <cellStyle name="Total 23 7 2 3" xfId="49035"/>
    <cellStyle name="Total 23 7 3" xfId="49036"/>
    <cellStyle name="Total 23 7 4" xfId="49037"/>
    <cellStyle name="Total 23 8" xfId="49038"/>
    <cellStyle name="Total 23 8 2" xfId="49039"/>
    <cellStyle name="Total 23 8 2 2" xfId="49040"/>
    <cellStyle name="Total 23 8 2 3" xfId="49041"/>
    <cellStyle name="Total 23 8 3" xfId="49042"/>
    <cellStyle name="Total 23 8 4" xfId="49043"/>
    <cellStyle name="Total 23 9" xfId="49044"/>
    <cellStyle name="Total 23 9 2" xfId="49045"/>
    <cellStyle name="Total 23 9 2 2" xfId="49046"/>
    <cellStyle name="Total 23 9 2 3" xfId="49047"/>
    <cellStyle name="Total 23 9 3" xfId="49048"/>
    <cellStyle name="Total 23 9 4" xfId="49049"/>
    <cellStyle name="Total 24" xfId="49050"/>
    <cellStyle name="Total 24 10" xfId="49051"/>
    <cellStyle name="Total 24 10 2" xfId="49052"/>
    <cellStyle name="Total 24 10 3" xfId="49053"/>
    <cellStyle name="Total 24 11" xfId="49054"/>
    <cellStyle name="Total 24 11 2" xfId="49055"/>
    <cellStyle name="Total 24 11 3" xfId="49056"/>
    <cellStyle name="Total 24 12" xfId="49057"/>
    <cellStyle name="Total 24 12 2" xfId="49058"/>
    <cellStyle name="Total 24 12 3" xfId="49059"/>
    <cellStyle name="Total 24 13" xfId="49060"/>
    <cellStyle name="Total 24 2" xfId="49061"/>
    <cellStyle name="Total 24 2 2" xfId="49062"/>
    <cellStyle name="Total 24 2 2 2" xfId="49063"/>
    <cellStyle name="Total 24 2 2 2 2" xfId="49064"/>
    <cellStyle name="Total 24 2 2 2 3" xfId="49065"/>
    <cellStyle name="Total 24 2 2 3" xfId="49066"/>
    <cellStyle name="Total 24 2 2 4" xfId="49067"/>
    <cellStyle name="Total 24 2 3" xfId="49068"/>
    <cellStyle name="Total 24 2 3 2" xfId="49069"/>
    <cellStyle name="Total 24 2 3 2 2" xfId="49070"/>
    <cellStyle name="Total 24 2 3 2 3" xfId="49071"/>
    <cellStyle name="Total 24 2 3 3" xfId="49072"/>
    <cellStyle name="Total 24 2 3 4" xfId="49073"/>
    <cellStyle name="Total 24 2 4" xfId="49074"/>
    <cellStyle name="Total 24 2 4 2" xfId="49075"/>
    <cellStyle name="Total 24 2 4 3" xfId="49076"/>
    <cellStyle name="Total 24 2 5" xfId="49077"/>
    <cellStyle name="Total 24 2 5 2" xfId="49078"/>
    <cellStyle name="Total 24 2 5 3" xfId="49079"/>
    <cellStyle name="Total 24 2 6" xfId="49080"/>
    <cellStyle name="Total 24 2 7" xfId="49081"/>
    <cellStyle name="Total 24 3" xfId="49082"/>
    <cellStyle name="Total 24 3 2" xfId="49083"/>
    <cellStyle name="Total 24 3 2 2" xfId="49084"/>
    <cellStyle name="Total 24 3 2 2 2" xfId="49085"/>
    <cellStyle name="Total 24 3 2 2 3" xfId="49086"/>
    <cellStyle name="Total 24 3 2 3" xfId="49087"/>
    <cellStyle name="Total 24 3 2 4" xfId="49088"/>
    <cellStyle name="Total 24 3 3" xfId="49089"/>
    <cellStyle name="Total 24 3 3 2" xfId="49090"/>
    <cellStyle name="Total 24 3 3 2 2" xfId="49091"/>
    <cellStyle name="Total 24 3 3 2 3" xfId="49092"/>
    <cellStyle name="Total 24 3 3 3" xfId="49093"/>
    <cellStyle name="Total 24 3 3 4" xfId="49094"/>
    <cellStyle name="Total 24 3 4" xfId="49095"/>
    <cellStyle name="Total 24 3 4 2" xfId="49096"/>
    <cellStyle name="Total 24 3 4 3" xfId="49097"/>
    <cellStyle name="Total 24 3 5" xfId="49098"/>
    <cellStyle name="Total 24 3 6" xfId="49099"/>
    <cellStyle name="Total 24 4" xfId="49100"/>
    <cellStyle name="Total 24 4 2" xfId="49101"/>
    <cellStyle name="Total 24 4 2 2" xfId="49102"/>
    <cellStyle name="Total 24 4 2 2 2" xfId="49103"/>
    <cellStyle name="Total 24 4 2 2 3" xfId="49104"/>
    <cellStyle name="Total 24 4 2 3" xfId="49105"/>
    <cellStyle name="Total 24 4 2 4" xfId="49106"/>
    <cellStyle name="Total 24 4 3" xfId="49107"/>
    <cellStyle name="Total 24 4 3 2" xfId="49108"/>
    <cellStyle name="Total 24 4 3 2 2" xfId="49109"/>
    <cellStyle name="Total 24 4 3 2 3" xfId="49110"/>
    <cellStyle name="Total 24 4 3 3" xfId="49111"/>
    <cellStyle name="Total 24 4 3 4" xfId="49112"/>
    <cellStyle name="Total 24 4 4" xfId="49113"/>
    <cellStyle name="Total 24 4 4 2" xfId="49114"/>
    <cellStyle name="Total 24 4 4 3" xfId="49115"/>
    <cellStyle name="Total 24 4 5" xfId="49116"/>
    <cellStyle name="Total 24 4 6" xfId="49117"/>
    <cellStyle name="Total 24 5" xfId="49118"/>
    <cellStyle name="Total 24 5 2" xfId="49119"/>
    <cellStyle name="Total 24 5 2 2" xfId="49120"/>
    <cellStyle name="Total 24 5 2 2 2" xfId="49121"/>
    <cellStyle name="Total 24 5 2 2 3" xfId="49122"/>
    <cellStyle name="Total 24 5 2 3" xfId="49123"/>
    <cellStyle name="Total 24 5 2 4" xfId="49124"/>
    <cellStyle name="Total 24 5 3" xfId="49125"/>
    <cellStyle name="Total 24 5 3 2" xfId="49126"/>
    <cellStyle name="Total 24 5 3 2 2" xfId="49127"/>
    <cellStyle name="Total 24 5 3 2 3" xfId="49128"/>
    <cellStyle name="Total 24 5 3 3" xfId="49129"/>
    <cellStyle name="Total 24 5 3 4" xfId="49130"/>
    <cellStyle name="Total 24 5 4" xfId="49131"/>
    <cellStyle name="Total 24 5 4 2" xfId="49132"/>
    <cellStyle name="Total 24 5 4 2 2" xfId="49133"/>
    <cellStyle name="Total 24 5 4 2 3" xfId="49134"/>
    <cellStyle name="Total 24 5 4 3" xfId="49135"/>
    <cellStyle name="Total 24 5 4 4" xfId="49136"/>
    <cellStyle name="Total 24 5 5" xfId="49137"/>
    <cellStyle name="Total 24 5 5 2" xfId="49138"/>
    <cellStyle name="Total 24 5 5 3" xfId="49139"/>
    <cellStyle name="Total 24 5 6" xfId="49140"/>
    <cellStyle name="Total 24 5 7" xfId="49141"/>
    <cellStyle name="Total 24 6" xfId="49142"/>
    <cellStyle name="Total 24 6 2" xfId="49143"/>
    <cellStyle name="Total 24 6 2 2" xfId="49144"/>
    <cellStyle name="Total 24 6 2 2 2" xfId="49145"/>
    <cellStyle name="Total 24 6 2 2 3" xfId="49146"/>
    <cellStyle name="Total 24 6 2 3" xfId="49147"/>
    <cellStyle name="Total 24 6 2 4" xfId="49148"/>
    <cellStyle name="Total 24 6 3" xfId="49149"/>
    <cellStyle name="Total 24 6 3 2" xfId="49150"/>
    <cellStyle name="Total 24 6 3 2 2" xfId="49151"/>
    <cellStyle name="Total 24 6 3 2 3" xfId="49152"/>
    <cellStyle name="Total 24 6 3 3" xfId="49153"/>
    <cellStyle name="Total 24 6 3 4" xfId="49154"/>
    <cellStyle name="Total 24 6 4" xfId="49155"/>
    <cellStyle name="Total 24 6 4 2" xfId="49156"/>
    <cellStyle name="Total 24 6 4 3" xfId="49157"/>
    <cellStyle name="Total 24 6 5" xfId="49158"/>
    <cellStyle name="Total 24 6 6" xfId="49159"/>
    <cellStyle name="Total 24 7" xfId="49160"/>
    <cellStyle name="Total 24 7 2" xfId="49161"/>
    <cellStyle name="Total 24 7 2 2" xfId="49162"/>
    <cellStyle name="Total 24 7 2 3" xfId="49163"/>
    <cellStyle name="Total 24 7 3" xfId="49164"/>
    <cellStyle name="Total 24 7 4" xfId="49165"/>
    <cellStyle name="Total 24 8" xfId="49166"/>
    <cellStyle name="Total 24 8 2" xfId="49167"/>
    <cellStyle name="Total 24 8 2 2" xfId="49168"/>
    <cellStyle name="Total 24 8 2 3" xfId="49169"/>
    <cellStyle name="Total 24 8 3" xfId="49170"/>
    <cellStyle name="Total 24 8 4" xfId="49171"/>
    <cellStyle name="Total 24 9" xfId="49172"/>
    <cellStyle name="Total 24 9 2" xfId="49173"/>
    <cellStyle name="Total 24 9 2 2" xfId="49174"/>
    <cellStyle name="Total 24 9 2 3" xfId="49175"/>
    <cellStyle name="Total 24 9 3" xfId="49176"/>
    <cellStyle name="Total 24 9 4" xfId="49177"/>
    <cellStyle name="Total 25" xfId="49178"/>
    <cellStyle name="Total 25 10" xfId="49179"/>
    <cellStyle name="Total 25 10 2" xfId="49180"/>
    <cellStyle name="Total 25 10 3" xfId="49181"/>
    <cellStyle name="Total 25 11" xfId="49182"/>
    <cellStyle name="Total 25 11 2" xfId="49183"/>
    <cellStyle name="Total 25 11 3" xfId="49184"/>
    <cellStyle name="Total 25 12" xfId="49185"/>
    <cellStyle name="Total 25 12 2" xfId="49186"/>
    <cellStyle name="Total 25 12 3" xfId="49187"/>
    <cellStyle name="Total 25 13" xfId="49188"/>
    <cellStyle name="Total 25 2" xfId="49189"/>
    <cellStyle name="Total 25 2 2" xfId="49190"/>
    <cellStyle name="Total 25 2 2 2" xfId="49191"/>
    <cellStyle name="Total 25 2 2 2 2" xfId="49192"/>
    <cellStyle name="Total 25 2 2 2 3" xfId="49193"/>
    <cellStyle name="Total 25 2 2 3" xfId="49194"/>
    <cellStyle name="Total 25 2 2 4" xfId="49195"/>
    <cellStyle name="Total 25 2 3" xfId="49196"/>
    <cellStyle name="Total 25 2 3 2" xfId="49197"/>
    <cellStyle name="Total 25 2 3 2 2" xfId="49198"/>
    <cellStyle name="Total 25 2 3 2 3" xfId="49199"/>
    <cellStyle name="Total 25 2 3 3" xfId="49200"/>
    <cellStyle name="Total 25 2 3 4" xfId="49201"/>
    <cellStyle name="Total 25 2 4" xfId="49202"/>
    <cellStyle name="Total 25 2 4 2" xfId="49203"/>
    <cellStyle name="Total 25 2 4 3" xfId="49204"/>
    <cellStyle name="Total 25 2 5" xfId="49205"/>
    <cellStyle name="Total 25 2 5 2" xfId="49206"/>
    <cellStyle name="Total 25 2 5 3" xfId="49207"/>
    <cellStyle name="Total 25 2 6" xfId="49208"/>
    <cellStyle name="Total 25 2 7" xfId="49209"/>
    <cellStyle name="Total 25 3" xfId="49210"/>
    <cellStyle name="Total 25 3 2" xfId="49211"/>
    <cellStyle name="Total 25 3 2 2" xfId="49212"/>
    <cellStyle name="Total 25 3 2 2 2" xfId="49213"/>
    <cellStyle name="Total 25 3 2 2 3" xfId="49214"/>
    <cellStyle name="Total 25 3 2 3" xfId="49215"/>
    <cellStyle name="Total 25 3 2 4" xfId="49216"/>
    <cellStyle name="Total 25 3 3" xfId="49217"/>
    <cellStyle name="Total 25 3 3 2" xfId="49218"/>
    <cellStyle name="Total 25 3 3 2 2" xfId="49219"/>
    <cellStyle name="Total 25 3 3 2 3" xfId="49220"/>
    <cellStyle name="Total 25 3 3 3" xfId="49221"/>
    <cellStyle name="Total 25 3 3 4" xfId="49222"/>
    <cellStyle name="Total 25 3 4" xfId="49223"/>
    <cellStyle name="Total 25 3 4 2" xfId="49224"/>
    <cellStyle name="Total 25 3 4 3" xfId="49225"/>
    <cellStyle name="Total 25 3 5" xfId="49226"/>
    <cellStyle name="Total 25 3 6" xfId="49227"/>
    <cellStyle name="Total 25 4" xfId="49228"/>
    <cellStyle name="Total 25 4 2" xfId="49229"/>
    <cellStyle name="Total 25 4 2 2" xfId="49230"/>
    <cellStyle name="Total 25 4 2 2 2" xfId="49231"/>
    <cellStyle name="Total 25 4 2 2 3" xfId="49232"/>
    <cellStyle name="Total 25 4 2 3" xfId="49233"/>
    <cellStyle name="Total 25 4 2 4" xfId="49234"/>
    <cellStyle name="Total 25 4 3" xfId="49235"/>
    <cellStyle name="Total 25 4 3 2" xfId="49236"/>
    <cellStyle name="Total 25 4 3 2 2" xfId="49237"/>
    <cellStyle name="Total 25 4 3 2 3" xfId="49238"/>
    <cellStyle name="Total 25 4 3 3" xfId="49239"/>
    <cellStyle name="Total 25 4 3 4" xfId="49240"/>
    <cellStyle name="Total 25 4 4" xfId="49241"/>
    <cellStyle name="Total 25 4 4 2" xfId="49242"/>
    <cellStyle name="Total 25 4 4 3" xfId="49243"/>
    <cellStyle name="Total 25 4 5" xfId="49244"/>
    <cellStyle name="Total 25 4 6" xfId="49245"/>
    <cellStyle name="Total 25 5" xfId="49246"/>
    <cellStyle name="Total 25 5 2" xfId="49247"/>
    <cellStyle name="Total 25 5 2 2" xfId="49248"/>
    <cellStyle name="Total 25 5 2 2 2" xfId="49249"/>
    <cellStyle name="Total 25 5 2 2 3" xfId="49250"/>
    <cellStyle name="Total 25 5 2 3" xfId="49251"/>
    <cellStyle name="Total 25 5 2 4" xfId="49252"/>
    <cellStyle name="Total 25 5 3" xfId="49253"/>
    <cellStyle name="Total 25 5 3 2" xfId="49254"/>
    <cellStyle name="Total 25 5 3 2 2" xfId="49255"/>
    <cellStyle name="Total 25 5 3 2 3" xfId="49256"/>
    <cellStyle name="Total 25 5 3 3" xfId="49257"/>
    <cellStyle name="Total 25 5 3 4" xfId="49258"/>
    <cellStyle name="Total 25 5 4" xfId="49259"/>
    <cellStyle name="Total 25 5 4 2" xfId="49260"/>
    <cellStyle name="Total 25 5 4 2 2" xfId="49261"/>
    <cellStyle name="Total 25 5 4 2 3" xfId="49262"/>
    <cellStyle name="Total 25 5 4 3" xfId="49263"/>
    <cellStyle name="Total 25 5 4 4" xfId="49264"/>
    <cellStyle name="Total 25 5 5" xfId="49265"/>
    <cellStyle name="Total 25 5 5 2" xfId="49266"/>
    <cellStyle name="Total 25 5 5 3" xfId="49267"/>
    <cellStyle name="Total 25 5 6" xfId="49268"/>
    <cellStyle name="Total 25 5 7" xfId="49269"/>
    <cellStyle name="Total 25 6" xfId="49270"/>
    <cellStyle name="Total 25 6 2" xfId="49271"/>
    <cellStyle name="Total 25 6 2 2" xfId="49272"/>
    <cellStyle name="Total 25 6 2 2 2" xfId="49273"/>
    <cellStyle name="Total 25 6 2 2 3" xfId="49274"/>
    <cellStyle name="Total 25 6 2 3" xfId="49275"/>
    <cellStyle name="Total 25 6 2 4" xfId="49276"/>
    <cellStyle name="Total 25 6 3" xfId="49277"/>
    <cellStyle name="Total 25 6 3 2" xfId="49278"/>
    <cellStyle name="Total 25 6 3 2 2" xfId="49279"/>
    <cellStyle name="Total 25 6 3 2 3" xfId="49280"/>
    <cellStyle name="Total 25 6 3 3" xfId="49281"/>
    <cellStyle name="Total 25 6 3 4" xfId="49282"/>
    <cellStyle name="Total 25 6 4" xfId="49283"/>
    <cellStyle name="Total 25 6 4 2" xfId="49284"/>
    <cellStyle name="Total 25 6 4 3" xfId="49285"/>
    <cellStyle name="Total 25 6 5" xfId="49286"/>
    <cellStyle name="Total 25 6 6" xfId="49287"/>
    <cellStyle name="Total 25 7" xfId="49288"/>
    <cellStyle name="Total 25 7 2" xfId="49289"/>
    <cellStyle name="Total 25 7 2 2" xfId="49290"/>
    <cellStyle name="Total 25 7 2 3" xfId="49291"/>
    <cellStyle name="Total 25 7 3" xfId="49292"/>
    <cellStyle name="Total 25 7 4" xfId="49293"/>
    <cellStyle name="Total 25 8" xfId="49294"/>
    <cellStyle name="Total 25 8 2" xfId="49295"/>
    <cellStyle name="Total 25 8 2 2" xfId="49296"/>
    <cellStyle name="Total 25 8 2 3" xfId="49297"/>
    <cellStyle name="Total 25 8 3" xfId="49298"/>
    <cellStyle name="Total 25 8 4" xfId="49299"/>
    <cellStyle name="Total 25 9" xfId="49300"/>
    <cellStyle name="Total 25 9 2" xfId="49301"/>
    <cellStyle name="Total 25 9 2 2" xfId="49302"/>
    <cellStyle name="Total 25 9 2 3" xfId="49303"/>
    <cellStyle name="Total 25 9 3" xfId="49304"/>
    <cellStyle name="Total 25 9 4" xfId="49305"/>
    <cellStyle name="Total 26" xfId="49306"/>
    <cellStyle name="Total 26 10" xfId="49307"/>
    <cellStyle name="Total 26 10 2" xfId="49308"/>
    <cellStyle name="Total 26 10 3" xfId="49309"/>
    <cellStyle name="Total 26 11" xfId="49310"/>
    <cellStyle name="Total 26 11 2" xfId="49311"/>
    <cellStyle name="Total 26 11 3" xfId="49312"/>
    <cellStyle name="Total 26 12" xfId="49313"/>
    <cellStyle name="Total 26 12 2" xfId="49314"/>
    <cellStyle name="Total 26 12 3" xfId="49315"/>
    <cellStyle name="Total 26 13" xfId="49316"/>
    <cellStyle name="Total 26 2" xfId="49317"/>
    <cellStyle name="Total 26 2 2" xfId="49318"/>
    <cellStyle name="Total 26 2 2 2" xfId="49319"/>
    <cellStyle name="Total 26 2 2 2 2" xfId="49320"/>
    <cellStyle name="Total 26 2 2 2 3" xfId="49321"/>
    <cellStyle name="Total 26 2 2 3" xfId="49322"/>
    <cellStyle name="Total 26 2 2 4" xfId="49323"/>
    <cellStyle name="Total 26 2 3" xfId="49324"/>
    <cellStyle name="Total 26 2 3 2" xfId="49325"/>
    <cellStyle name="Total 26 2 3 2 2" xfId="49326"/>
    <cellStyle name="Total 26 2 3 2 3" xfId="49327"/>
    <cellStyle name="Total 26 2 3 3" xfId="49328"/>
    <cellStyle name="Total 26 2 3 4" xfId="49329"/>
    <cellStyle name="Total 26 2 4" xfId="49330"/>
    <cellStyle name="Total 26 2 4 2" xfId="49331"/>
    <cellStyle name="Total 26 2 4 3" xfId="49332"/>
    <cellStyle name="Total 26 2 5" xfId="49333"/>
    <cellStyle name="Total 26 2 5 2" xfId="49334"/>
    <cellStyle name="Total 26 2 5 3" xfId="49335"/>
    <cellStyle name="Total 26 2 6" xfId="49336"/>
    <cellStyle name="Total 26 2 7" xfId="49337"/>
    <cellStyle name="Total 26 3" xfId="49338"/>
    <cellStyle name="Total 26 3 2" xfId="49339"/>
    <cellStyle name="Total 26 3 2 2" xfId="49340"/>
    <cellStyle name="Total 26 3 2 2 2" xfId="49341"/>
    <cellStyle name="Total 26 3 2 2 3" xfId="49342"/>
    <cellStyle name="Total 26 3 2 3" xfId="49343"/>
    <cellStyle name="Total 26 3 2 4" xfId="49344"/>
    <cellStyle name="Total 26 3 3" xfId="49345"/>
    <cellStyle name="Total 26 3 3 2" xfId="49346"/>
    <cellStyle name="Total 26 3 3 2 2" xfId="49347"/>
    <cellStyle name="Total 26 3 3 2 3" xfId="49348"/>
    <cellStyle name="Total 26 3 3 3" xfId="49349"/>
    <cellStyle name="Total 26 3 3 4" xfId="49350"/>
    <cellStyle name="Total 26 3 4" xfId="49351"/>
    <cellStyle name="Total 26 3 4 2" xfId="49352"/>
    <cellStyle name="Total 26 3 4 3" xfId="49353"/>
    <cellStyle name="Total 26 3 5" xfId="49354"/>
    <cellStyle name="Total 26 3 6" xfId="49355"/>
    <cellStyle name="Total 26 4" xfId="49356"/>
    <cellStyle name="Total 26 4 2" xfId="49357"/>
    <cellStyle name="Total 26 4 2 2" xfId="49358"/>
    <cellStyle name="Total 26 4 2 2 2" xfId="49359"/>
    <cellStyle name="Total 26 4 2 2 3" xfId="49360"/>
    <cellStyle name="Total 26 4 2 3" xfId="49361"/>
    <cellStyle name="Total 26 4 2 4" xfId="49362"/>
    <cellStyle name="Total 26 4 3" xfId="49363"/>
    <cellStyle name="Total 26 4 3 2" xfId="49364"/>
    <cellStyle name="Total 26 4 3 2 2" xfId="49365"/>
    <cellStyle name="Total 26 4 3 2 3" xfId="49366"/>
    <cellStyle name="Total 26 4 3 3" xfId="49367"/>
    <cellStyle name="Total 26 4 3 4" xfId="49368"/>
    <cellStyle name="Total 26 4 4" xfId="49369"/>
    <cellStyle name="Total 26 4 4 2" xfId="49370"/>
    <cellStyle name="Total 26 4 4 3" xfId="49371"/>
    <cellStyle name="Total 26 4 5" xfId="49372"/>
    <cellStyle name="Total 26 4 6" xfId="49373"/>
    <cellStyle name="Total 26 5" xfId="49374"/>
    <cellStyle name="Total 26 5 2" xfId="49375"/>
    <cellStyle name="Total 26 5 2 2" xfId="49376"/>
    <cellStyle name="Total 26 5 2 2 2" xfId="49377"/>
    <cellStyle name="Total 26 5 2 2 3" xfId="49378"/>
    <cellStyle name="Total 26 5 2 3" xfId="49379"/>
    <cellStyle name="Total 26 5 2 4" xfId="49380"/>
    <cellStyle name="Total 26 5 3" xfId="49381"/>
    <cellStyle name="Total 26 5 3 2" xfId="49382"/>
    <cellStyle name="Total 26 5 3 2 2" xfId="49383"/>
    <cellStyle name="Total 26 5 3 2 3" xfId="49384"/>
    <cellStyle name="Total 26 5 3 3" xfId="49385"/>
    <cellStyle name="Total 26 5 3 4" xfId="49386"/>
    <cellStyle name="Total 26 5 4" xfId="49387"/>
    <cellStyle name="Total 26 5 4 2" xfId="49388"/>
    <cellStyle name="Total 26 5 4 2 2" xfId="49389"/>
    <cellStyle name="Total 26 5 4 2 3" xfId="49390"/>
    <cellStyle name="Total 26 5 4 3" xfId="49391"/>
    <cellStyle name="Total 26 5 4 4" xfId="49392"/>
    <cellStyle name="Total 26 5 5" xfId="49393"/>
    <cellStyle name="Total 26 5 5 2" xfId="49394"/>
    <cellStyle name="Total 26 5 5 3" xfId="49395"/>
    <cellStyle name="Total 26 5 6" xfId="49396"/>
    <cellStyle name="Total 26 5 7" xfId="49397"/>
    <cellStyle name="Total 26 6" xfId="49398"/>
    <cellStyle name="Total 26 6 2" xfId="49399"/>
    <cellStyle name="Total 26 6 2 2" xfId="49400"/>
    <cellStyle name="Total 26 6 2 2 2" xfId="49401"/>
    <cellStyle name="Total 26 6 2 2 3" xfId="49402"/>
    <cellStyle name="Total 26 6 2 3" xfId="49403"/>
    <cellStyle name="Total 26 6 2 4" xfId="49404"/>
    <cellStyle name="Total 26 6 3" xfId="49405"/>
    <cellStyle name="Total 26 6 3 2" xfId="49406"/>
    <cellStyle name="Total 26 6 3 2 2" xfId="49407"/>
    <cellStyle name="Total 26 6 3 2 3" xfId="49408"/>
    <cellStyle name="Total 26 6 3 3" xfId="49409"/>
    <cellStyle name="Total 26 6 3 4" xfId="49410"/>
    <cellStyle name="Total 26 6 4" xfId="49411"/>
    <cellStyle name="Total 26 6 4 2" xfId="49412"/>
    <cellStyle name="Total 26 6 4 3" xfId="49413"/>
    <cellStyle name="Total 26 6 5" xfId="49414"/>
    <cellStyle name="Total 26 6 6" xfId="49415"/>
    <cellStyle name="Total 26 7" xfId="49416"/>
    <cellStyle name="Total 26 7 2" xfId="49417"/>
    <cellStyle name="Total 26 7 2 2" xfId="49418"/>
    <cellStyle name="Total 26 7 2 3" xfId="49419"/>
    <cellStyle name="Total 26 7 3" xfId="49420"/>
    <cellStyle name="Total 26 7 4" xfId="49421"/>
    <cellStyle name="Total 26 8" xfId="49422"/>
    <cellStyle name="Total 26 8 2" xfId="49423"/>
    <cellStyle name="Total 26 8 2 2" xfId="49424"/>
    <cellStyle name="Total 26 8 2 3" xfId="49425"/>
    <cellStyle name="Total 26 8 3" xfId="49426"/>
    <cellStyle name="Total 26 8 4" xfId="49427"/>
    <cellStyle name="Total 26 9" xfId="49428"/>
    <cellStyle name="Total 26 9 2" xfId="49429"/>
    <cellStyle name="Total 26 9 2 2" xfId="49430"/>
    <cellStyle name="Total 26 9 2 3" xfId="49431"/>
    <cellStyle name="Total 26 9 3" xfId="49432"/>
    <cellStyle name="Total 26 9 4" xfId="49433"/>
    <cellStyle name="Total 27" xfId="49434"/>
    <cellStyle name="Total 27 10" xfId="49435"/>
    <cellStyle name="Total 27 10 2" xfId="49436"/>
    <cellStyle name="Total 27 10 3" xfId="49437"/>
    <cellStyle name="Total 27 11" xfId="49438"/>
    <cellStyle name="Total 27 11 2" xfId="49439"/>
    <cellStyle name="Total 27 11 3" xfId="49440"/>
    <cellStyle name="Total 27 12" xfId="49441"/>
    <cellStyle name="Total 27 12 2" xfId="49442"/>
    <cellStyle name="Total 27 12 3" xfId="49443"/>
    <cellStyle name="Total 27 13" xfId="49444"/>
    <cellStyle name="Total 27 2" xfId="49445"/>
    <cellStyle name="Total 27 2 2" xfId="49446"/>
    <cellStyle name="Total 27 2 2 2" xfId="49447"/>
    <cellStyle name="Total 27 2 2 2 2" xfId="49448"/>
    <cellStyle name="Total 27 2 2 2 3" xfId="49449"/>
    <cellStyle name="Total 27 2 2 3" xfId="49450"/>
    <cellStyle name="Total 27 2 2 4" xfId="49451"/>
    <cellStyle name="Total 27 2 3" xfId="49452"/>
    <cellStyle name="Total 27 2 3 2" xfId="49453"/>
    <cellStyle name="Total 27 2 3 2 2" xfId="49454"/>
    <cellStyle name="Total 27 2 3 2 3" xfId="49455"/>
    <cellStyle name="Total 27 2 3 3" xfId="49456"/>
    <cellStyle name="Total 27 2 3 4" xfId="49457"/>
    <cellStyle name="Total 27 2 4" xfId="49458"/>
    <cellStyle name="Total 27 2 4 2" xfId="49459"/>
    <cellStyle name="Total 27 2 4 3" xfId="49460"/>
    <cellStyle name="Total 27 2 5" xfId="49461"/>
    <cellStyle name="Total 27 2 5 2" xfId="49462"/>
    <cellStyle name="Total 27 2 5 3" xfId="49463"/>
    <cellStyle name="Total 27 2 6" xfId="49464"/>
    <cellStyle name="Total 27 2 7" xfId="49465"/>
    <cellStyle name="Total 27 3" xfId="49466"/>
    <cellStyle name="Total 27 3 2" xfId="49467"/>
    <cellStyle name="Total 27 3 2 2" xfId="49468"/>
    <cellStyle name="Total 27 3 2 2 2" xfId="49469"/>
    <cellStyle name="Total 27 3 2 2 3" xfId="49470"/>
    <cellStyle name="Total 27 3 2 3" xfId="49471"/>
    <cellStyle name="Total 27 3 2 4" xfId="49472"/>
    <cellStyle name="Total 27 3 3" xfId="49473"/>
    <cellStyle name="Total 27 3 3 2" xfId="49474"/>
    <cellStyle name="Total 27 3 3 2 2" xfId="49475"/>
    <cellStyle name="Total 27 3 3 2 3" xfId="49476"/>
    <cellStyle name="Total 27 3 3 3" xfId="49477"/>
    <cellStyle name="Total 27 3 3 4" xfId="49478"/>
    <cellStyle name="Total 27 3 4" xfId="49479"/>
    <cellStyle name="Total 27 3 4 2" xfId="49480"/>
    <cellStyle name="Total 27 3 4 3" xfId="49481"/>
    <cellStyle name="Total 27 3 5" xfId="49482"/>
    <cellStyle name="Total 27 3 6" xfId="49483"/>
    <cellStyle name="Total 27 4" xfId="49484"/>
    <cellStyle name="Total 27 4 2" xfId="49485"/>
    <cellStyle name="Total 27 4 2 2" xfId="49486"/>
    <cellStyle name="Total 27 4 2 2 2" xfId="49487"/>
    <cellStyle name="Total 27 4 2 2 3" xfId="49488"/>
    <cellStyle name="Total 27 4 2 3" xfId="49489"/>
    <cellStyle name="Total 27 4 2 4" xfId="49490"/>
    <cellStyle name="Total 27 4 3" xfId="49491"/>
    <cellStyle name="Total 27 4 3 2" xfId="49492"/>
    <cellStyle name="Total 27 4 3 2 2" xfId="49493"/>
    <cellStyle name="Total 27 4 3 2 3" xfId="49494"/>
    <cellStyle name="Total 27 4 3 3" xfId="49495"/>
    <cellStyle name="Total 27 4 3 4" xfId="49496"/>
    <cellStyle name="Total 27 4 4" xfId="49497"/>
    <cellStyle name="Total 27 4 4 2" xfId="49498"/>
    <cellStyle name="Total 27 4 4 3" xfId="49499"/>
    <cellStyle name="Total 27 4 5" xfId="49500"/>
    <cellStyle name="Total 27 4 6" xfId="49501"/>
    <cellStyle name="Total 27 5" xfId="49502"/>
    <cellStyle name="Total 27 5 2" xfId="49503"/>
    <cellStyle name="Total 27 5 2 2" xfId="49504"/>
    <cellStyle name="Total 27 5 2 2 2" xfId="49505"/>
    <cellStyle name="Total 27 5 2 2 3" xfId="49506"/>
    <cellStyle name="Total 27 5 2 3" xfId="49507"/>
    <cellStyle name="Total 27 5 2 4" xfId="49508"/>
    <cellStyle name="Total 27 5 3" xfId="49509"/>
    <cellStyle name="Total 27 5 3 2" xfId="49510"/>
    <cellStyle name="Total 27 5 3 2 2" xfId="49511"/>
    <cellStyle name="Total 27 5 3 2 3" xfId="49512"/>
    <cellStyle name="Total 27 5 3 3" xfId="49513"/>
    <cellStyle name="Total 27 5 3 4" xfId="49514"/>
    <cellStyle name="Total 27 5 4" xfId="49515"/>
    <cellStyle name="Total 27 5 4 2" xfId="49516"/>
    <cellStyle name="Total 27 5 4 2 2" xfId="49517"/>
    <cellStyle name="Total 27 5 4 2 3" xfId="49518"/>
    <cellStyle name="Total 27 5 4 3" xfId="49519"/>
    <cellStyle name="Total 27 5 4 4" xfId="49520"/>
    <cellStyle name="Total 27 5 5" xfId="49521"/>
    <cellStyle name="Total 27 5 5 2" xfId="49522"/>
    <cellStyle name="Total 27 5 5 3" xfId="49523"/>
    <cellStyle name="Total 27 5 6" xfId="49524"/>
    <cellStyle name="Total 27 5 7" xfId="49525"/>
    <cellStyle name="Total 27 6" xfId="49526"/>
    <cellStyle name="Total 27 6 2" xfId="49527"/>
    <cellStyle name="Total 27 6 2 2" xfId="49528"/>
    <cellStyle name="Total 27 6 2 2 2" xfId="49529"/>
    <cellStyle name="Total 27 6 2 2 3" xfId="49530"/>
    <cellStyle name="Total 27 6 2 3" xfId="49531"/>
    <cellStyle name="Total 27 6 2 4" xfId="49532"/>
    <cellStyle name="Total 27 6 3" xfId="49533"/>
    <cellStyle name="Total 27 6 3 2" xfId="49534"/>
    <cellStyle name="Total 27 6 3 2 2" xfId="49535"/>
    <cellStyle name="Total 27 6 3 2 3" xfId="49536"/>
    <cellStyle name="Total 27 6 3 3" xfId="49537"/>
    <cellStyle name="Total 27 6 3 4" xfId="49538"/>
    <cellStyle name="Total 27 6 4" xfId="49539"/>
    <cellStyle name="Total 27 6 4 2" xfId="49540"/>
    <cellStyle name="Total 27 6 4 3" xfId="49541"/>
    <cellStyle name="Total 27 6 5" xfId="49542"/>
    <cellStyle name="Total 27 6 6" xfId="49543"/>
    <cellStyle name="Total 27 7" xfId="49544"/>
    <cellStyle name="Total 27 7 2" xfId="49545"/>
    <cellStyle name="Total 27 7 2 2" xfId="49546"/>
    <cellStyle name="Total 27 7 2 3" xfId="49547"/>
    <cellStyle name="Total 27 7 3" xfId="49548"/>
    <cellStyle name="Total 27 7 4" xfId="49549"/>
    <cellStyle name="Total 27 8" xfId="49550"/>
    <cellStyle name="Total 27 8 2" xfId="49551"/>
    <cellStyle name="Total 27 8 2 2" xfId="49552"/>
    <cellStyle name="Total 27 8 2 3" xfId="49553"/>
    <cellStyle name="Total 27 8 3" xfId="49554"/>
    <cellStyle name="Total 27 8 4" xfId="49555"/>
    <cellStyle name="Total 27 9" xfId="49556"/>
    <cellStyle name="Total 27 9 2" xfId="49557"/>
    <cellStyle name="Total 27 9 2 2" xfId="49558"/>
    <cellStyle name="Total 27 9 2 3" xfId="49559"/>
    <cellStyle name="Total 27 9 3" xfId="49560"/>
    <cellStyle name="Total 27 9 4" xfId="49561"/>
    <cellStyle name="Total 28" xfId="49562"/>
    <cellStyle name="Total 28 10" xfId="49563"/>
    <cellStyle name="Total 28 10 2" xfId="49564"/>
    <cellStyle name="Total 28 10 3" xfId="49565"/>
    <cellStyle name="Total 28 11" xfId="49566"/>
    <cellStyle name="Total 28 11 2" xfId="49567"/>
    <cellStyle name="Total 28 11 3" xfId="49568"/>
    <cellStyle name="Total 28 12" xfId="49569"/>
    <cellStyle name="Total 28 12 2" xfId="49570"/>
    <cellStyle name="Total 28 12 3" xfId="49571"/>
    <cellStyle name="Total 28 13" xfId="49572"/>
    <cellStyle name="Total 28 2" xfId="49573"/>
    <cellStyle name="Total 28 2 2" xfId="49574"/>
    <cellStyle name="Total 28 2 2 2" xfId="49575"/>
    <cellStyle name="Total 28 2 2 2 2" xfId="49576"/>
    <cellStyle name="Total 28 2 2 2 3" xfId="49577"/>
    <cellStyle name="Total 28 2 2 3" xfId="49578"/>
    <cellStyle name="Total 28 2 2 4" xfId="49579"/>
    <cellStyle name="Total 28 2 3" xfId="49580"/>
    <cellStyle name="Total 28 2 3 2" xfId="49581"/>
    <cellStyle name="Total 28 2 3 2 2" xfId="49582"/>
    <cellStyle name="Total 28 2 3 2 3" xfId="49583"/>
    <cellStyle name="Total 28 2 3 3" xfId="49584"/>
    <cellStyle name="Total 28 2 3 4" xfId="49585"/>
    <cellStyle name="Total 28 2 4" xfId="49586"/>
    <cellStyle name="Total 28 2 4 2" xfId="49587"/>
    <cellStyle name="Total 28 2 4 3" xfId="49588"/>
    <cellStyle name="Total 28 2 5" xfId="49589"/>
    <cellStyle name="Total 28 2 5 2" xfId="49590"/>
    <cellStyle name="Total 28 2 5 3" xfId="49591"/>
    <cellStyle name="Total 28 2 6" xfId="49592"/>
    <cellStyle name="Total 28 2 7" xfId="49593"/>
    <cellStyle name="Total 28 3" xfId="49594"/>
    <cellStyle name="Total 28 3 2" xfId="49595"/>
    <cellStyle name="Total 28 3 2 2" xfId="49596"/>
    <cellStyle name="Total 28 3 2 2 2" xfId="49597"/>
    <cellStyle name="Total 28 3 2 2 3" xfId="49598"/>
    <cellStyle name="Total 28 3 2 3" xfId="49599"/>
    <cellStyle name="Total 28 3 2 4" xfId="49600"/>
    <cellStyle name="Total 28 3 3" xfId="49601"/>
    <cellStyle name="Total 28 3 3 2" xfId="49602"/>
    <cellStyle name="Total 28 3 3 2 2" xfId="49603"/>
    <cellStyle name="Total 28 3 3 2 3" xfId="49604"/>
    <cellStyle name="Total 28 3 3 3" xfId="49605"/>
    <cellStyle name="Total 28 3 3 4" xfId="49606"/>
    <cellStyle name="Total 28 3 4" xfId="49607"/>
    <cellStyle name="Total 28 3 4 2" xfId="49608"/>
    <cellStyle name="Total 28 3 4 3" xfId="49609"/>
    <cellStyle name="Total 28 3 5" xfId="49610"/>
    <cellStyle name="Total 28 3 6" xfId="49611"/>
    <cellStyle name="Total 28 4" xfId="49612"/>
    <cellStyle name="Total 28 4 2" xfId="49613"/>
    <cellStyle name="Total 28 4 2 2" xfId="49614"/>
    <cellStyle name="Total 28 4 2 2 2" xfId="49615"/>
    <cellStyle name="Total 28 4 2 2 3" xfId="49616"/>
    <cellStyle name="Total 28 4 2 3" xfId="49617"/>
    <cellStyle name="Total 28 4 2 4" xfId="49618"/>
    <cellStyle name="Total 28 4 3" xfId="49619"/>
    <cellStyle name="Total 28 4 3 2" xfId="49620"/>
    <cellStyle name="Total 28 4 3 2 2" xfId="49621"/>
    <cellStyle name="Total 28 4 3 2 3" xfId="49622"/>
    <cellStyle name="Total 28 4 3 3" xfId="49623"/>
    <cellStyle name="Total 28 4 3 4" xfId="49624"/>
    <cellStyle name="Total 28 4 4" xfId="49625"/>
    <cellStyle name="Total 28 4 4 2" xfId="49626"/>
    <cellStyle name="Total 28 4 4 3" xfId="49627"/>
    <cellStyle name="Total 28 4 5" xfId="49628"/>
    <cellStyle name="Total 28 4 6" xfId="49629"/>
    <cellStyle name="Total 28 5" xfId="49630"/>
    <cellStyle name="Total 28 5 2" xfId="49631"/>
    <cellStyle name="Total 28 5 2 2" xfId="49632"/>
    <cellStyle name="Total 28 5 2 2 2" xfId="49633"/>
    <cellStyle name="Total 28 5 2 2 3" xfId="49634"/>
    <cellStyle name="Total 28 5 2 3" xfId="49635"/>
    <cellStyle name="Total 28 5 2 4" xfId="49636"/>
    <cellStyle name="Total 28 5 3" xfId="49637"/>
    <cellStyle name="Total 28 5 3 2" xfId="49638"/>
    <cellStyle name="Total 28 5 3 2 2" xfId="49639"/>
    <cellStyle name="Total 28 5 3 2 3" xfId="49640"/>
    <cellStyle name="Total 28 5 3 3" xfId="49641"/>
    <cellStyle name="Total 28 5 3 4" xfId="49642"/>
    <cellStyle name="Total 28 5 4" xfId="49643"/>
    <cellStyle name="Total 28 5 4 2" xfId="49644"/>
    <cellStyle name="Total 28 5 4 2 2" xfId="49645"/>
    <cellStyle name="Total 28 5 4 2 3" xfId="49646"/>
    <cellStyle name="Total 28 5 4 3" xfId="49647"/>
    <cellStyle name="Total 28 5 4 4" xfId="49648"/>
    <cellStyle name="Total 28 5 5" xfId="49649"/>
    <cellStyle name="Total 28 5 5 2" xfId="49650"/>
    <cellStyle name="Total 28 5 5 3" xfId="49651"/>
    <cellStyle name="Total 28 5 6" xfId="49652"/>
    <cellStyle name="Total 28 5 7" xfId="49653"/>
    <cellStyle name="Total 28 6" xfId="49654"/>
    <cellStyle name="Total 28 6 2" xfId="49655"/>
    <cellStyle name="Total 28 6 2 2" xfId="49656"/>
    <cellStyle name="Total 28 6 2 2 2" xfId="49657"/>
    <cellStyle name="Total 28 6 2 2 3" xfId="49658"/>
    <cellStyle name="Total 28 6 2 3" xfId="49659"/>
    <cellStyle name="Total 28 6 2 4" xfId="49660"/>
    <cellStyle name="Total 28 6 3" xfId="49661"/>
    <cellStyle name="Total 28 6 3 2" xfId="49662"/>
    <cellStyle name="Total 28 6 3 2 2" xfId="49663"/>
    <cellStyle name="Total 28 6 3 2 3" xfId="49664"/>
    <cellStyle name="Total 28 6 3 3" xfId="49665"/>
    <cellStyle name="Total 28 6 3 4" xfId="49666"/>
    <cellStyle name="Total 28 6 4" xfId="49667"/>
    <cellStyle name="Total 28 6 4 2" xfId="49668"/>
    <cellStyle name="Total 28 6 4 3" xfId="49669"/>
    <cellStyle name="Total 28 6 5" xfId="49670"/>
    <cellStyle name="Total 28 6 6" xfId="49671"/>
    <cellStyle name="Total 28 7" xfId="49672"/>
    <cellStyle name="Total 28 7 2" xfId="49673"/>
    <cellStyle name="Total 28 7 2 2" xfId="49674"/>
    <cellStyle name="Total 28 7 2 3" xfId="49675"/>
    <cellStyle name="Total 28 7 3" xfId="49676"/>
    <cellStyle name="Total 28 7 4" xfId="49677"/>
    <cellStyle name="Total 28 8" xfId="49678"/>
    <cellStyle name="Total 28 8 2" xfId="49679"/>
    <cellStyle name="Total 28 8 2 2" xfId="49680"/>
    <cellStyle name="Total 28 8 2 3" xfId="49681"/>
    <cellStyle name="Total 28 8 3" xfId="49682"/>
    <cellStyle name="Total 28 8 4" xfId="49683"/>
    <cellStyle name="Total 28 9" xfId="49684"/>
    <cellStyle name="Total 28 9 2" xfId="49685"/>
    <cellStyle name="Total 28 9 2 2" xfId="49686"/>
    <cellStyle name="Total 28 9 2 3" xfId="49687"/>
    <cellStyle name="Total 28 9 3" xfId="49688"/>
    <cellStyle name="Total 28 9 4" xfId="49689"/>
    <cellStyle name="Total 29" xfId="49690"/>
    <cellStyle name="Total 29 10" xfId="49691"/>
    <cellStyle name="Total 29 10 2" xfId="49692"/>
    <cellStyle name="Total 29 10 3" xfId="49693"/>
    <cellStyle name="Total 29 11" xfId="49694"/>
    <cellStyle name="Total 29 11 2" xfId="49695"/>
    <cellStyle name="Total 29 11 3" xfId="49696"/>
    <cellStyle name="Total 29 12" xfId="49697"/>
    <cellStyle name="Total 29 12 2" xfId="49698"/>
    <cellStyle name="Total 29 12 3" xfId="49699"/>
    <cellStyle name="Total 29 13" xfId="49700"/>
    <cellStyle name="Total 29 2" xfId="49701"/>
    <cellStyle name="Total 29 2 2" xfId="49702"/>
    <cellStyle name="Total 29 2 2 2" xfId="49703"/>
    <cellStyle name="Total 29 2 2 2 2" xfId="49704"/>
    <cellStyle name="Total 29 2 2 2 3" xfId="49705"/>
    <cellStyle name="Total 29 2 2 3" xfId="49706"/>
    <cellStyle name="Total 29 2 2 4" xfId="49707"/>
    <cellStyle name="Total 29 2 3" xfId="49708"/>
    <cellStyle name="Total 29 2 3 2" xfId="49709"/>
    <cellStyle name="Total 29 2 3 2 2" xfId="49710"/>
    <cellStyle name="Total 29 2 3 2 3" xfId="49711"/>
    <cellStyle name="Total 29 2 3 3" xfId="49712"/>
    <cellStyle name="Total 29 2 3 4" xfId="49713"/>
    <cellStyle name="Total 29 2 4" xfId="49714"/>
    <cellStyle name="Total 29 2 4 2" xfId="49715"/>
    <cellStyle name="Total 29 2 4 3" xfId="49716"/>
    <cellStyle name="Total 29 2 5" xfId="49717"/>
    <cellStyle name="Total 29 2 5 2" xfId="49718"/>
    <cellStyle name="Total 29 2 5 3" xfId="49719"/>
    <cellStyle name="Total 29 2 6" xfId="49720"/>
    <cellStyle name="Total 29 2 7" xfId="49721"/>
    <cellStyle name="Total 29 3" xfId="49722"/>
    <cellStyle name="Total 29 3 2" xfId="49723"/>
    <cellStyle name="Total 29 3 2 2" xfId="49724"/>
    <cellStyle name="Total 29 3 2 2 2" xfId="49725"/>
    <cellStyle name="Total 29 3 2 2 3" xfId="49726"/>
    <cellStyle name="Total 29 3 2 3" xfId="49727"/>
    <cellStyle name="Total 29 3 2 4" xfId="49728"/>
    <cellStyle name="Total 29 3 3" xfId="49729"/>
    <cellStyle name="Total 29 3 3 2" xfId="49730"/>
    <cellStyle name="Total 29 3 3 2 2" xfId="49731"/>
    <cellStyle name="Total 29 3 3 2 3" xfId="49732"/>
    <cellStyle name="Total 29 3 3 3" xfId="49733"/>
    <cellStyle name="Total 29 3 3 4" xfId="49734"/>
    <cellStyle name="Total 29 3 4" xfId="49735"/>
    <cellStyle name="Total 29 3 4 2" xfId="49736"/>
    <cellStyle name="Total 29 3 4 3" xfId="49737"/>
    <cellStyle name="Total 29 3 5" xfId="49738"/>
    <cellStyle name="Total 29 3 6" xfId="49739"/>
    <cellStyle name="Total 29 4" xfId="49740"/>
    <cellStyle name="Total 29 4 2" xfId="49741"/>
    <cellStyle name="Total 29 4 2 2" xfId="49742"/>
    <cellStyle name="Total 29 4 2 2 2" xfId="49743"/>
    <cellStyle name="Total 29 4 2 2 3" xfId="49744"/>
    <cellStyle name="Total 29 4 2 3" xfId="49745"/>
    <cellStyle name="Total 29 4 2 4" xfId="49746"/>
    <cellStyle name="Total 29 4 3" xfId="49747"/>
    <cellStyle name="Total 29 4 3 2" xfId="49748"/>
    <cellStyle name="Total 29 4 3 2 2" xfId="49749"/>
    <cellStyle name="Total 29 4 3 2 3" xfId="49750"/>
    <cellStyle name="Total 29 4 3 3" xfId="49751"/>
    <cellStyle name="Total 29 4 3 4" xfId="49752"/>
    <cellStyle name="Total 29 4 4" xfId="49753"/>
    <cellStyle name="Total 29 4 4 2" xfId="49754"/>
    <cellStyle name="Total 29 4 4 3" xfId="49755"/>
    <cellStyle name="Total 29 4 5" xfId="49756"/>
    <cellStyle name="Total 29 4 6" xfId="49757"/>
    <cellStyle name="Total 29 5" xfId="49758"/>
    <cellStyle name="Total 29 5 2" xfId="49759"/>
    <cellStyle name="Total 29 5 2 2" xfId="49760"/>
    <cellStyle name="Total 29 5 2 2 2" xfId="49761"/>
    <cellStyle name="Total 29 5 2 2 3" xfId="49762"/>
    <cellStyle name="Total 29 5 2 3" xfId="49763"/>
    <cellStyle name="Total 29 5 2 4" xfId="49764"/>
    <cellStyle name="Total 29 5 3" xfId="49765"/>
    <cellStyle name="Total 29 5 3 2" xfId="49766"/>
    <cellStyle name="Total 29 5 3 2 2" xfId="49767"/>
    <cellStyle name="Total 29 5 3 2 3" xfId="49768"/>
    <cellStyle name="Total 29 5 3 3" xfId="49769"/>
    <cellStyle name="Total 29 5 3 4" xfId="49770"/>
    <cellStyle name="Total 29 5 4" xfId="49771"/>
    <cellStyle name="Total 29 5 4 2" xfId="49772"/>
    <cellStyle name="Total 29 5 4 2 2" xfId="49773"/>
    <cellStyle name="Total 29 5 4 2 3" xfId="49774"/>
    <cellStyle name="Total 29 5 4 3" xfId="49775"/>
    <cellStyle name="Total 29 5 4 4" xfId="49776"/>
    <cellStyle name="Total 29 5 5" xfId="49777"/>
    <cellStyle name="Total 29 5 5 2" xfId="49778"/>
    <cellStyle name="Total 29 5 5 3" xfId="49779"/>
    <cellStyle name="Total 29 5 6" xfId="49780"/>
    <cellStyle name="Total 29 5 7" xfId="49781"/>
    <cellStyle name="Total 29 6" xfId="49782"/>
    <cellStyle name="Total 29 6 2" xfId="49783"/>
    <cellStyle name="Total 29 6 2 2" xfId="49784"/>
    <cellStyle name="Total 29 6 2 2 2" xfId="49785"/>
    <cellStyle name="Total 29 6 2 2 3" xfId="49786"/>
    <cellStyle name="Total 29 6 2 3" xfId="49787"/>
    <cellStyle name="Total 29 6 2 4" xfId="49788"/>
    <cellStyle name="Total 29 6 3" xfId="49789"/>
    <cellStyle name="Total 29 6 3 2" xfId="49790"/>
    <cellStyle name="Total 29 6 3 2 2" xfId="49791"/>
    <cellStyle name="Total 29 6 3 2 3" xfId="49792"/>
    <cellStyle name="Total 29 6 3 3" xfId="49793"/>
    <cellStyle name="Total 29 6 3 4" xfId="49794"/>
    <cellStyle name="Total 29 6 4" xfId="49795"/>
    <cellStyle name="Total 29 6 4 2" xfId="49796"/>
    <cellStyle name="Total 29 6 4 3" xfId="49797"/>
    <cellStyle name="Total 29 6 5" xfId="49798"/>
    <cellStyle name="Total 29 6 6" xfId="49799"/>
    <cellStyle name="Total 29 7" xfId="49800"/>
    <cellStyle name="Total 29 7 2" xfId="49801"/>
    <cellStyle name="Total 29 7 2 2" xfId="49802"/>
    <cellStyle name="Total 29 7 2 3" xfId="49803"/>
    <cellStyle name="Total 29 7 3" xfId="49804"/>
    <cellStyle name="Total 29 7 4" xfId="49805"/>
    <cellStyle name="Total 29 8" xfId="49806"/>
    <cellStyle name="Total 29 8 2" xfId="49807"/>
    <cellStyle name="Total 29 8 2 2" xfId="49808"/>
    <cellStyle name="Total 29 8 2 3" xfId="49809"/>
    <cellStyle name="Total 29 8 3" xfId="49810"/>
    <cellStyle name="Total 29 8 4" xfId="49811"/>
    <cellStyle name="Total 29 9" xfId="49812"/>
    <cellStyle name="Total 29 9 2" xfId="49813"/>
    <cellStyle name="Total 29 9 2 2" xfId="49814"/>
    <cellStyle name="Total 29 9 2 3" xfId="49815"/>
    <cellStyle name="Total 29 9 3" xfId="49816"/>
    <cellStyle name="Total 29 9 4" xfId="49817"/>
    <cellStyle name="Total 3" xfId="49818"/>
    <cellStyle name="Total 3 10" xfId="49819"/>
    <cellStyle name="Total 3 10 2" xfId="49820"/>
    <cellStyle name="Total 3 10 2 2" xfId="49821"/>
    <cellStyle name="Total 3 10 2 3" xfId="49822"/>
    <cellStyle name="Total 3 10 3" xfId="49823"/>
    <cellStyle name="Total 3 10 4" xfId="49824"/>
    <cellStyle name="Total 3 11" xfId="49825"/>
    <cellStyle name="Total 3 11 2" xfId="49826"/>
    <cellStyle name="Total 3 11 3" xfId="49827"/>
    <cellStyle name="Total 3 12" xfId="49828"/>
    <cellStyle name="Total 3 12 2" xfId="49829"/>
    <cellStyle name="Total 3 12 3" xfId="49830"/>
    <cellStyle name="Total 3 13" xfId="49831"/>
    <cellStyle name="Total 3 13 2" xfId="49832"/>
    <cellStyle name="Total 3 13 3" xfId="49833"/>
    <cellStyle name="Total 3 14" xfId="49834"/>
    <cellStyle name="Total 3 2" xfId="49835"/>
    <cellStyle name="Total 3 2 10" xfId="49836"/>
    <cellStyle name="Total 3 2 10 2" xfId="49837"/>
    <cellStyle name="Total 3 2 10 3" xfId="49838"/>
    <cellStyle name="Total 3 2 11" xfId="49839"/>
    <cellStyle name="Total 3 2 11 2" xfId="49840"/>
    <cellStyle name="Total 3 2 11 3" xfId="49841"/>
    <cellStyle name="Total 3 2 12" xfId="49842"/>
    <cellStyle name="Total 3 2 2" xfId="49843"/>
    <cellStyle name="Total 3 2 2 2" xfId="49844"/>
    <cellStyle name="Total 3 2 2 2 2" xfId="49845"/>
    <cellStyle name="Total 3 2 2 2 2 2" xfId="49846"/>
    <cellStyle name="Total 3 2 2 2 2 3" xfId="49847"/>
    <cellStyle name="Total 3 2 2 2 3" xfId="49848"/>
    <cellStyle name="Total 3 2 2 2 4" xfId="49849"/>
    <cellStyle name="Total 3 2 2 3" xfId="49850"/>
    <cellStyle name="Total 3 2 2 3 2" xfId="49851"/>
    <cellStyle name="Total 3 2 2 3 2 2" xfId="49852"/>
    <cellStyle name="Total 3 2 2 3 2 3" xfId="49853"/>
    <cellStyle name="Total 3 2 2 3 3" xfId="49854"/>
    <cellStyle name="Total 3 2 2 3 4" xfId="49855"/>
    <cellStyle name="Total 3 2 2 4" xfId="49856"/>
    <cellStyle name="Total 3 2 2 4 2" xfId="49857"/>
    <cellStyle name="Total 3 2 2 4 3" xfId="49858"/>
    <cellStyle name="Total 3 2 2 5" xfId="49859"/>
    <cellStyle name="Total 3 2 2 6" xfId="49860"/>
    <cellStyle name="Total 3 2 3" xfId="49861"/>
    <cellStyle name="Total 3 2 3 2" xfId="49862"/>
    <cellStyle name="Total 3 2 3 2 2" xfId="49863"/>
    <cellStyle name="Total 3 2 3 2 2 2" xfId="49864"/>
    <cellStyle name="Total 3 2 3 2 2 3" xfId="49865"/>
    <cellStyle name="Total 3 2 3 2 3" xfId="49866"/>
    <cellStyle name="Total 3 2 3 2 4" xfId="49867"/>
    <cellStyle name="Total 3 2 3 3" xfId="49868"/>
    <cellStyle name="Total 3 2 3 3 2" xfId="49869"/>
    <cellStyle name="Total 3 2 3 3 2 2" xfId="49870"/>
    <cellStyle name="Total 3 2 3 3 2 3" xfId="49871"/>
    <cellStyle name="Total 3 2 3 3 3" xfId="49872"/>
    <cellStyle name="Total 3 2 3 3 4" xfId="49873"/>
    <cellStyle name="Total 3 2 3 4" xfId="49874"/>
    <cellStyle name="Total 3 2 3 4 2" xfId="49875"/>
    <cellStyle name="Total 3 2 3 4 3" xfId="49876"/>
    <cellStyle name="Total 3 2 3 5" xfId="49877"/>
    <cellStyle name="Total 3 2 3 6" xfId="49878"/>
    <cellStyle name="Total 3 2 4" xfId="49879"/>
    <cellStyle name="Total 3 2 4 2" xfId="49880"/>
    <cellStyle name="Total 3 2 4 2 2" xfId="49881"/>
    <cellStyle name="Total 3 2 4 2 2 2" xfId="49882"/>
    <cellStyle name="Total 3 2 4 2 2 3" xfId="49883"/>
    <cellStyle name="Total 3 2 4 2 3" xfId="49884"/>
    <cellStyle name="Total 3 2 4 2 4" xfId="49885"/>
    <cellStyle name="Total 3 2 4 3" xfId="49886"/>
    <cellStyle name="Total 3 2 4 3 2" xfId="49887"/>
    <cellStyle name="Total 3 2 4 3 2 2" xfId="49888"/>
    <cellStyle name="Total 3 2 4 3 2 3" xfId="49889"/>
    <cellStyle name="Total 3 2 4 3 3" xfId="49890"/>
    <cellStyle name="Total 3 2 4 3 4" xfId="49891"/>
    <cellStyle name="Total 3 2 4 4" xfId="49892"/>
    <cellStyle name="Total 3 2 4 4 2" xfId="49893"/>
    <cellStyle name="Total 3 2 4 4 2 2" xfId="49894"/>
    <cellStyle name="Total 3 2 4 4 2 3" xfId="49895"/>
    <cellStyle name="Total 3 2 4 4 3" xfId="49896"/>
    <cellStyle name="Total 3 2 4 4 4" xfId="49897"/>
    <cellStyle name="Total 3 2 4 5" xfId="49898"/>
    <cellStyle name="Total 3 2 4 5 2" xfId="49899"/>
    <cellStyle name="Total 3 2 4 5 3" xfId="49900"/>
    <cellStyle name="Total 3 2 4 6" xfId="49901"/>
    <cellStyle name="Total 3 2 4 7" xfId="49902"/>
    <cellStyle name="Total 3 2 5" xfId="49903"/>
    <cellStyle name="Total 3 2 5 2" xfId="49904"/>
    <cellStyle name="Total 3 2 5 2 2" xfId="49905"/>
    <cellStyle name="Total 3 2 5 2 2 2" xfId="49906"/>
    <cellStyle name="Total 3 2 5 2 2 3" xfId="49907"/>
    <cellStyle name="Total 3 2 5 2 3" xfId="49908"/>
    <cellStyle name="Total 3 2 5 2 4" xfId="49909"/>
    <cellStyle name="Total 3 2 5 3" xfId="49910"/>
    <cellStyle name="Total 3 2 5 3 2" xfId="49911"/>
    <cellStyle name="Total 3 2 5 3 2 2" xfId="49912"/>
    <cellStyle name="Total 3 2 5 3 2 3" xfId="49913"/>
    <cellStyle name="Total 3 2 5 3 3" xfId="49914"/>
    <cellStyle name="Total 3 2 5 3 4" xfId="49915"/>
    <cellStyle name="Total 3 2 5 4" xfId="49916"/>
    <cellStyle name="Total 3 2 5 4 2" xfId="49917"/>
    <cellStyle name="Total 3 2 5 4 3" xfId="49918"/>
    <cellStyle name="Total 3 2 5 5" xfId="49919"/>
    <cellStyle name="Total 3 2 5 6" xfId="49920"/>
    <cellStyle name="Total 3 2 6" xfId="49921"/>
    <cellStyle name="Total 3 2 6 2" xfId="49922"/>
    <cellStyle name="Total 3 2 6 2 2" xfId="49923"/>
    <cellStyle name="Total 3 2 6 2 3" xfId="49924"/>
    <cellStyle name="Total 3 2 6 3" xfId="49925"/>
    <cellStyle name="Total 3 2 6 4" xfId="49926"/>
    <cellStyle name="Total 3 2 7" xfId="49927"/>
    <cellStyle name="Total 3 2 7 2" xfId="49928"/>
    <cellStyle name="Total 3 2 7 2 2" xfId="49929"/>
    <cellStyle name="Total 3 2 7 2 3" xfId="49930"/>
    <cellStyle name="Total 3 2 7 3" xfId="49931"/>
    <cellStyle name="Total 3 2 7 4" xfId="49932"/>
    <cellStyle name="Total 3 2 8" xfId="49933"/>
    <cellStyle name="Total 3 2 8 2" xfId="49934"/>
    <cellStyle name="Total 3 2 8 2 2" xfId="49935"/>
    <cellStyle name="Total 3 2 8 2 3" xfId="49936"/>
    <cellStyle name="Total 3 2 8 3" xfId="49937"/>
    <cellStyle name="Total 3 2 8 4" xfId="49938"/>
    <cellStyle name="Total 3 2 9" xfId="49939"/>
    <cellStyle name="Total 3 2 9 2" xfId="49940"/>
    <cellStyle name="Total 3 2 9 3" xfId="49941"/>
    <cellStyle name="Total 3 3" xfId="49942"/>
    <cellStyle name="Total 3 3 2" xfId="49943"/>
    <cellStyle name="Total 3 3 2 2" xfId="49944"/>
    <cellStyle name="Total 3 3 2 2 2" xfId="49945"/>
    <cellStyle name="Total 3 3 2 2 3" xfId="49946"/>
    <cellStyle name="Total 3 3 2 3" xfId="49947"/>
    <cellStyle name="Total 3 3 2 4" xfId="49948"/>
    <cellStyle name="Total 3 3 3" xfId="49949"/>
    <cellStyle name="Total 3 3 3 2" xfId="49950"/>
    <cellStyle name="Total 3 3 3 2 2" xfId="49951"/>
    <cellStyle name="Total 3 3 3 2 3" xfId="49952"/>
    <cellStyle name="Total 3 3 3 3" xfId="49953"/>
    <cellStyle name="Total 3 3 3 4" xfId="49954"/>
    <cellStyle name="Total 3 3 4" xfId="49955"/>
    <cellStyle name="Total 3 3 4 2" xfId="49956"/>
    <cellStyle name="Total 3 3 4 3" xfId="49957"/>
    <cellStyle name="Total 3 3 5" xfId="49958"/>
    <cellStyle name="Total 3 3 5 2" xfId="49959"/>
    <cellStyle name="Total 3 3 5 3" xfId="49960"/>
    <cellStyle name="Total 3 3 6" xfId="49961"/>
    <cellStyle name="Total 3 3 6 2" xfId="49962"/>
    <cellStyle name="Total 3 3 6 3" xfId="49963"/>
    <cellStyle name="Total 3 3 7" xfId="49964"/>
    <cellStyle name="Total 3 4" xfId="49965"/>
    <cellStyle name="Total 3 4 2" xfId="49966"/>
    <cellStyle name="Total 3 4 2 2" xfId="49967"/>
    <cellStyle name="Total 3 4 2 2 2" xfId="49968"/>
    <cellStyle name="Total 3 4 2 2 3" xfId="49969"/>
    <cellStyle name="Total 3 4 2 3" xfId="49970"/>
    <cellStyle name="Total 3 4 2 4" xfId="49971"/>
    <cellStyle name="Total 3 4 3" xfId="49972"/>
    <cellStyle name="Total 3 4 3 2" xfId="49973"/>
    <cellStyle name="Total 3 4 3 2 2" xfId="49974"/>
    <cellStyle name="Total 3 4 3 2 3" xfId="49975"/>
    <cellStyle name="Total 3 4 3 3" xfId="49976"/>
    <cellStyle name="Total 3 4 3 4" xfId="49977"/>
    <cellStyle name="Total 3 4 4" xfId="49978"/>
    <cellStyle name="Total 3 4 4 2" xfId="49979"/>
    <cellStyle name="Total 3 4 4 3" xfId="49980"/>
    <cellStyle name="Total 3 4 5" xfId="49981"/>
    <cellStyle name="Total 3 4 6" xfId="49982"/>
    <cellStyle name="Total 3 4 7" xfId="49983"/>
    <cellStyle name="Total 3 5" xfId="49984"/>
    <cellStyle name="Total 3 5 2" xfId="49985"/>
    <cellStyle name="Total 3 5 2 2" xfId="49986"/>
    <cellStyle name="Total 3 5 2 2 2" xfId="49987"/>
    <cellStyle name="Total 3 5 2 2 3" xfId="49988"/>
    <cellStyle name="Total 3 5 2 3" xfId="49989"/>
    <cellStyle name="Total 3 5 2 4" xfId="49990"/>
    <cellStyle name="Total 3 5 3" xfId="49991"/>
    <cellStyle name="Total 3 5 3 2" xfId="49992"/>
    <cellStyle name="Total 3 5 3 2 2" xfId="49993"/>
    <cellStyle name="Total 3 5 3 2 3" xfId="49994"/>
    <cellStyle name="Total 3 5 3 3" xfId="49995"/>
    <cellStyle name="Total 3 5 3 4" xfId="49996"/>
    <cellStyle name="Total 3 5 4" xfId="49997"/>
    <cellStyle name="Total 3 5 4 2" xfId="49998"/>
    <cellStyle name="Total 3 5 4 3" xfId="49999"/>
    <cellStyle name="Total 3 5 5" xfId="50000"/>
    <cellStyle name="Total 3 5 6" xfId="50001"/>
    <cellStyle name="Total 3 6" xfId="50002"/>
    <cellStyle name="Total 3 6 2" xfId="50003"/>
    <cellStyle name="Total 3 6 2 2" xfId="50004"/>
    <cellStyle name="Total 3 6 2 2 2" xfId="50005"/>
    <cellStyle name="Total 3 6 2 2 3" xfId="50006"/>
    <cellStyle name="Total 3 6 2 3" xfId="50007"/>
    <cellStyle name="Total 3 6 2 4" xfId="50008"/>
    <cellStyle name="Total 3 6 3" xfId="50009"/>
    <cellStyle name="Total 3 6 3 2" xfId="50010"/>
    <cellStyle name="Total 3 6 3 2 2" xfId="50011"/>
    <cellStyle name="Total 3 6 3 2 3" xfId="50012"/>
    <cellStyle name="Total 3 6 3 3" xfId="50013"/>
    <cellStyle name="Total 3 6 3 4" xfId="50014"/>
    <cellStyle name="Total 3 6 4" xfId="50015"/>
    <cellStyle name="Total 3 6 4 2" xfId="50016"/>
    <cellStyle name="Total 3 6 4 2 2" xfId="50017"/>
    <cellStyle name="Total 3 6 4 2 3" xfId="50018"/>
    <cellStyle name="Total 3 6 4 3" xfId="50019"/>
    <cellStyle name="Total 3 6 4 4" xfId="50020"/>
    <cellStyle name="Total 3 6 5" xfId="50021"/>
    <cellStyle name="Total 3 6 5 2" xfId="50022"/>
    <cellStyle name="Total 3 6 5 3" xfId="50023"/>
    <cellStyle name="Total 3 6 6" xfId="50024"/>
    <cellStyle name="Total 3 6 7" xfId="50025"/>
    <cellStyle name="Total 3 7" xfId="50026"/>
    <cellStyle name="Total 3 7 2" xfId="50027"/>
    <cellStyle name="Total 3 7 2 2" xfId="50028"/>
    <cellStyle name="Total 3 7 2 2 2" xfId="50029"/>
    <cellStyle name="Total 3 7 2 2 3" xfId="50030"/>
    <cellStyle name="Total 3 7 2 3" xfId="50031"/>
    <cellStyle name="Total 3 7 2 4" xfId="50032"/>
    <cellStyle name="Total 3 7 3" xfId="50033"/>
    <cellStyle name="Total 3 7 3 2" xfId="50034"/>
    <cellStyle name="Total 3 7 3 2 2" xfId="50035"/>
    <cellStyle name="Total 3 7 3 2 3" xfId="50036"/>
    <cellStyle name="Total 3 7 3 3" xfId="50037"/>
    <cellStyle name="Total 3 7 3 4" xfId="50038"/>
    <cellStyle name="Total 3 7 4" xfId="50039"/>
    <cellStyle name="Total 3 7 4 2" xfId="50040"/>
    <cellStyle name="Total 3 7 4 3" xfId="50041"/>
    <cellStyle name="Total 3 7 5" xfId="50042"/>
    <cellStyle name="Total 3 7 6" xfId="50043"/>
    <cellStyle name="Total 3 8" xfId="50044"/>
    <cellStyle name="Total 3 8 2" xfId="50045"/>
    <cellStyle name="Total 3 8 2 2" xfId="50046"/>
    <cellStyle name="Total 3 8 2 3" xfId="50047"/>
    <cellStyle name="Total 3 8 3" xfId="50048"/>
    <cellStyle name="Total 3 8 4" xfId="50049"/>
    <cellStyle name="Total 3 9" xfId="50050"/>
    <cellStyle name="Total 3 9 2" xfId="50051"/>
    <cellStyle name="Total 3 9 2 2" xfId="50052"/>
    <cellStyle name="Total 3 9 2 3" xfId="50053"/>
    <cellStyle name="Total 3 9 3" xfId="50054"/>
    <cellStyle name="Total 3 9 4" xfId="50055"/>
    <cellStyle name="Total 30" xfId="50056"/>
    <cellStyle name="Total 30 10" xfId="50057"/>
    <cellStyle name="Total 30 10 2" xfId="50058"/>
    <cellStyle name="Total 30 10 3" xfId="50059"/>
    <cellStyle name="Total 30 11" xfId="50060"/>
    <cellStyle name="Total 30 11 2" xfId="50061"/>
    <cellStyle name="Total 30 11 3" xfId="50062"/>
    <cellStyle name="Total 30 12" xfId="50063"/>
    <cellStyle name="Total 30 12 2" xfId="50064"/>
    <cellStyle name="Total 30 12 3" xfId="50065"/>
    <cellStyle name="Total 30 13" xfId="50066"/>
    <cellStyle name="Total 30 2" xfId="50067"/>
    <cellStyle name="Total 30 2 2" xfId="50068"/>
    <cellStyle name="Total 30 2 2 2" xfId="50069"/>
    <cellStyle name="Total 30 2 2 2 2" xfId="50070"/>
    <cellStyle name="Total 30 2 2 2 3" xfId="50071"/>
    <cellStyle name="Total 30 2 2 3" xfId="50072"/>
    <cellStyle name="Total 30 2 2 4" xfId="50073"/>
    <cellStyle name="Total 30 2 3" xfId="50074"/>
    <cellStyle name="Total 30 2 3 2" xfId="50075"/>
    <cellStyle name="Total 30 2 3 2 2" xfId="50076"/>
    <cellStyle name="Total 30 2 3 2 3" xfId="50077"/>
    <cellStyle name="Total 30 2 3 3" xfId="50078"/>
    <cellStyle name="Total 30 2 3 4" xfId="50079"/>
    <cellStyle name="Total 30 2 4" xfId="50080"/>
    <cellStyle name="Total 30 2 4 2" xfId="50081"/>
    <cellStyle name="Total 30 2 4 3" xfId="50082"/>
    <cellStyle name="Total 30 2 5" xfId="50083"/>
    <cellStyle name="Total 30 2 5 2" xfId="50084"/>
    <cellStyle name="Total 30 2 5 3" xfId="50085"/>
    <cellStyle name="Total 30 2 6" xfId="50086"/>
    <cellStyle name="Total 30 2 7" xfId="50087"/>
    <cellStyle name="Total 30 3" xfId="50088"/>
    <cellStyle name="Total 30 3 2" xfId="50089"/>
    <cellStyle name="Total 30 3 2 2" xfId="50090"/>
    <cellStyle name="Total 30 3 2 2 2" xfId="50091"/>
    <cellStyle name="Total 30 3 2 2 3" xfId="50092"/>
    <cellStyle name="Total 30 3 2 3" xfId="50093"/>
    <cellStyle name="Total 30 3 2 4" xfId="50094"/>
    <cellStyle name="Total 30 3 3" xfId="50095"/>
    <cellStyle name="Total 30 3 3 2" xfId="50096"/>
    <cellStyle name="Total 30 3 3 2 2" xfId="50097"/>
    <cellStyle name="Total 30 3 3 2 3" xfId="50098"/>
    <cellStyle name="Total 30 3 3 3" xfId="50099"/>
    <cellStyle name="Total 30 3 3 4" xfId="50100"/>
    <cellStyle name="Total 30 3 4" xfId="50101"/>
    <cellStyle name="Total 30 3 4 2" xfId="50102"/>
    <cellStyle name="Total 30 3 4 3" xfId="50103"/>
    <cellStyle name="Total 30 3 5" xfId="50104"/>
    <cellStyle name="Total 30 3 6" xfId="50105"/>
    <cellStyle name="Total 30 4" xfId="50106"/>
    <cellStyle name="Total 30 4 2" xfId="50107"/>
    <cellStyle name="Total 30 4 2 2" xfId="50108"/>
    <cellStyle name="Total 30 4 2 2 2" xfId="50109"/>
    <cellStyle name="Total 30 4 2 2 3" xfId="50110"/>
    <cellStyle name="Total 30 4 2 3" xfId="50111"/>
    <cellStyle name="Total 30 4 2 4" xfId="50112"/>
    <cellStyle name="Total 30 4 3" xfId="50113"/>
    <cellStyle name="Total 30 4 3 2" xfId="50114"/>
    <cellStyle name="Total 30 4 3 2 2" xfId="50115"/>
    <cellStyle name="Total 30 4 3 2 3" xfId="50116"/>
    <cellStyle name="Total 30 4 3 3" xfId="50117"/>
    <cellStyle name="Total 30 4 3 4" xfId="50118"/>
    <cellStyle name="Total 30 4 4" xfId="50119"/>
    <cellStyle name="Total 30 4 4 2" xfId="50120"/>
    <cellStyle name="Total 30 4 4 3" xfId="50121"/>
    <cellStyle name="Total 30 4 5" xfId="50122"/>
    <cellStyle name="Total 30 4 6" xfId="50123"/>
    <cellStyle name="Total 30 5" xfId="50124"/>
    <cellStyle name="Total 30 5 2" xfId="50125"/>
    <cellStyle name="Total 30 5 2 2" xfId="50126"/>
    <cellStyle name="Total 30 5 2 2 2" xfId="50127"/>
    <cellStyle name="Total 30 5 2 2 3" xfId="50128"/>
    <cellStyle name="Total 30 5 2 3" xfId="50129"/>
    <cellStyle name="Total 30 5 2 4" xfId="50130"/>
    <cellStyle name="Total 30 5 3" xfId="50131"/>
    <cellStyle name="Total 30 5 3 2" xfId="50132"/>
    <cellStyle name="Total 30 5 3 2 2" xfId="50133"/>
    <cellStyle name="Total 30 5 3 2 3" xfId="50134"/>
    <cellStyle name="Total 30 5 3 3" xfId="50135"/>
    <cellStyle name="Total 30 5 3 4" xfId="50136"/>
    <cellStyle name="Total 30 5 4" xfId="50137"/>
    <cellStyle name="Total 30 5 4 2" xfId="50138"/>
    <cellStyle name="Total 30 5 4 2 2" xfId="50139"/>
    <cellStyle name="Total 30 5 4 2 3" xfId="50140"/>
    <cellStyle name="Total 30 5 4 3" xfId="50141"/>
    <cellStyle name="Total 30 5 4 4" xfId="50142"/>
    <cellStyle name="Total 30 5 5" xfId="50143"/>
    <cellStyle name="Total 30 5 5 2" xfId="50144"/>
    <cellStyle name="Total 30 5 5 3" xfId="50145"/>
    <cellStyle name="Total 30 5 6" xfId="50146"/>
    <cellStyle name="Total 30 5 7" xfId="50147"/>
    <cellStyle name="Total 30 6" xfId="50148"/>
    <cellStyle name="Total 30 6 2" xfId="50149"/>
    <cellStyle name="Total 30 6 2 2" xfId="50150"/>
    <cellStyle name="Total 30 6 2 2 2" xfId="50151"/>
    <cellStyle name="Total 30 6 2 2 3" xfId="50152"/>
    <cellStyle name="Total 30 6 2 3" xfId="50153"/>
    <cellStyle name="Total 30 6 2 4" xfId="50154"/>
    <cellStyle name="Total 30 6 3" xfId="50155"/>
    <cellStyle name="Total 30 6 3 2" xfId="50156"/>
    <cellStyle name="Total 30 6 3 2 2" xfId="50157"/>
    <cellStyle name="Total 30 6 3 2 3" xfId="50158"/>
    <cellStyle name="Total 30 6 3 3" xfId="50159"/>
    <cellStyle name="Total 30 6 3 4" xfId="50160"/>
    <cellStyle name="Total 30 6 4" xfId="50161"/>
    <cellStyle name="Total 30 6 4 2" xfId="50162"/>
    <cellStyle name="Total 30 6 4 3" xfId="50163"/>
    <cellStyle name="Total 30 6 5" xfId="50164"/>
    <cellStyle name="Total 30 6 6" xfId="50165"/>
    <cellStyle name="Total 30 7" xfId="50166"/>
    <cellStyle name="Total 30 7 2" xfId="50167"/>
    <cellStyle name="Total 30 7 2 2" xfId="50168"/>
    <cellStyle name="Total 30 7 2 3" xfId="50169"/>
    <cellStyle name="Total 30 7 3" xfId="50170"/>
    <cellStyle name="Total 30 7 4" xfId="50171"/>
    <cellStyle name="Total 30 8" xfId="50172"/>
    <cellStyle name="Total 30 8 2" xfId="50173"/>
    <cellStyle name="Total 30 8 2 2" xfId="50174"/>
    <cellStyle name="Total 30 8 2 3" xfId="50175"/>
    <cellStyle name="Total 30 8 3" xfId="50176"/>
    <cellStyle name="Total 30 8 4" xfId="50177"/>
    <cellStyle name="Total 30 9" xfId="50178"/>
    <cellStyle name="Total 30 9 2" xfId="50179"/>
    <cellStyle name="Total 30 9 2 2" xfId="50180"/>
    <cellStyle name="Total 30 9 2 3" xfId="50181"/>
    <cellStyle name="Total 30 9 3" xfId="50182"/>
    <cellStyle name="Total 30 9 4" xfId="50183"/>
    <cellStyle name="Total 31" xfId="50184"/>
    <cellStyle name="Total 31 10" xfId="50185"/>
    <cellStyle name="Total 31 10 2" xfId="50186"/>
    <cellStyle name="Total 31 10 3" xfId="50187"/>
    <cellStyle name="Total 31 11" xfId="50188"/>
    <cellStyle name="Total 31 11 2" xfId="50189"/>
    <cellStyle name="Total 31 11 3" xfId="50190"/>
    <cellStyle name="Total 31 12" xfId="50191"/>
    <cellStyle name="Total 31 12 2" xfId="50192"/>
    <cellStyle name="Total 31 12 3" xfId="50193"/>
    <cellStyle name="Total 31 13" xfId="50194"/>
    <cellStyle name="Total 31 2" xfId="50195"/>
    <cellStyle name="Total 31 2 2" xfId="50196"/>
    <cellStyle name="Total 31 2 2 2" xfId="50197"/>
    <cellStyle name="Total 31 2 2 2 2" xfId="50198"/>
    <cellStyle name="Total 31 2 2 2 3" xfId="50199"/>
    <cellStyle name="Total 31 2 2 3" xfId="50200"/>
    <cellStyle name="Total 31 2 2 4" xfId="50201"/>
    <cellStyle name="Total 31 2 3" xfId="50202"/>
    <cellStyle name="Total 31 2 3 2" xfId="50203"/>
    <cellStyle name="Total 31 2 3 2 2" xfId="50204"/>
    <cellStyle name="Total 31 2 3 2 3" xfId="50205"/>
    <cellStyle name="Total 31 2 3 3" xfId="50206"/>
    <cellStyle name="Total 31 2 3 4" xfId="50207"/>
    <cellStyle name="Total 31 2 4" xfId="50208"/>
    <cellStyle name="Total 31 2 4 2" xfId="50209"/>
    <cellStyle name="Total 31 2 4 3" xfId="50210"/>
    <cellStyle name="Total 31 2 5" xfId="50211"/>
    <cellStyle name="Total 31 2 5 2" xfId="50212"/>
    <cellStyle name="Total 31 2 5 3" xfId="50213"/>
    <cellStyle name="Total 31 2 6" xfId="50214"/>
    <cellStyle name="Total 31 2 7" xfId="50215"/>
    <cellStyle name="Total 31 3" xfId="50216"/>
    <cellStyle name="Total 31 3 2" xfId="50217"/>
    <cellStyle name="Total 31 3 2 2" xfId="50218"/>
    <cellStyle name="Total 31 3 2 2 2" xfId="50219"/>
    <cellStyle name="Total 31 3 2 2 3" xfId="50220"/>
    <cellStyle name="Total 31 3 2 3" xfId="50221"/>
    <cellStyle name="Total 31 3 2 4" xfId="50222"/>
    <cellStyle name="Total 31 3 3" xfId="50223"/>
    <cellStyle name="Total 31 3 3 2" xfId="50224"/>
    <cellStyle name="Total 31 3 3 2 2" xfId="50225"/>
    <cellStyle name="Total 31 3 3 2 3" xfId="50226"/>
    <cellStyle name="Total 31 3 3 3" xfId="50227"/>
    <cellStyle name="Total 31 3 3 4" xfId="50228"/>
    <cellStyle name="Total 31 3 4" xfId="50229"/>
    <cellStyle name="Total 31 3 4 2" xfId="50230"/>
    <cellStyle name="Total 31 3 4 3" xfId="50231"/>
    <cellStyle name="Total 31 3 5" xfId="50232"/>
    <cellStyle name="Total 31 3 6" xfId="50233"/>
    <cellStyle name="Total 31 4" xfId="50234"/>
    <cellStyle name="Total 31 4 2" xfId="50235"/>
    <cellStyle name="Total 31 4 2 2" xfId="50236"/>
    <cellStyle name="Total 31 4 2 2 2" xfId="50237"/>
    <cellStyle name="Total 31 4 2 2 3" xfId="50238"/>
    <cellStyle name="Total 31 4 2 3" xfId="50239"/>
    <cellStyle name="Total 31 4 2 4" xfId="50240"/>
    <cellStyle name="Total 31 4 3" xfId="50241"/>
    <cellStyle name="Total 31 4 3 2" xfId="50242"/>
    <cellStyle name="Total 31 4 3 2 2" xfId="50243"/>
    <cellStyle name="Total 31 4 3 2 3" xfId="50244"/>
    <cellStyle name="Total 31 4 3 3" xfId="50245"/>
    <cellStyle name="Total 31 4 3 4" xfId="50246"/>
    <cellStyle name="Total 31 4 4" xfId="50247"/>
    <cellStyle name="Total 31 4 4 2" xfId="50248"/>
    <cellStyle name="Total 31 4 4 3" xfId="50249"/>
    <cellStyle name="Total 31 4 5" xfId="50250"/>
    <cellStyle name="Total 31 4 6" xfId="50251"/>
    <cellStyle name="Total 31 5" xfId="50252"/>
    <cellStyle name="Total 31 5 2" xfId="50253"/>
    <cellStyle name="Total 31 5 2 2" xfId="50254"/>
    <cellStyle name="Total 31 5 2 2 2" xfId="50255"/>
    <cellStyle name="Total 31 5 2 2 3" xfId="50256"/>
    <cellStyle name="Total 31 5 2 3" xfId="50257"/>
    <cellStyle name="Total 31 5 2 4" xfId="50258"/>
    <cellStyle name="Total 31 5 3" xfId="50259"/>
    <cellStyle name="Total 31 5 3 2" xfId="50260"/>
    <cellStyle name="Total 31 5 3 2 2" xfId="50261"/>
    <cellStyle name="Total 31 5 3 2 3" xfId="50262"/>
    <cellStyle name="Total 31 5 3 3" xfId="50263"/>
    <cellStyle name="Total 31 5 3 4" xfId="50264"/>
    <cellStyle name="Total 31 5 4" xfId="50265"/>
    <cellStyle name="Total 31 5 4 2" xfId="50266"/>
    <cellStyle name="Total 31 5 4 2 2" xfId="50267"/>
    <cellStyle name="Total 31 5 4 2 3" xfId="50268"/>
    <cellStyle name="Total 31 5 4 3" xfId="50269"/>
    <cellStyle name="Total 31 5 4 4" xfId="50270"/>
    <cellStyle name="Total 31 5 5" xfId="50271"/>
    <cellStyle name="Total 31 5 5 2" xfId="50272"/>
    <cellStyle name="Total 31 5 5 3" xfId="50273"/>
    <cellStyle name="Total 31 5 6" xfId="50274"/>
    <cellStyle name="Total 31 5 7" xfId="50275"/>
    <cellStyle name="Total 31 6" xfId="50276"/>
    <cellStyle name="Total 31 6 2" xfId="50277"/>
    <cellStyle name="Total 31 6 2 2" xfId="50278"/>
    <cellStyle name="Total 31 6 2 2 2" xfId="50279"/>
    <cellStyle name="Total 31 6 2 2 3" xfId="50280"/>
    <cellStyle name="Total 31 6 2 3" xfId="50281"/>
    <cellStyle name="Total 31 6 2 4" xfId="50282"/>
    <cellStyle name="Total 31 6 3" xfId="50283"/>
    <cellStyle name="Total 31 6 3 2" xfId="50284"/>
    <cellStyle name="Total 31 6 3 2 2" xfId="50285"/>
    <cellStyle name="Total 31 6 3 2 3" xfId="50286"/>
    <cellStyle name="Total 31 6 3 3" xfId="50287"/>
    <cellStyle name="Total 31 6 3 4" xfId="50288"/>
    <cellStyle name="Total 31 6 4" xfId="50289"/>
    <cellStyle name="Total 31 6 4 2" xfId="50290"/>
    <cellStyle name="Total 31 6 4 3" xfId="50291"/>
    <cellStyle name="Total 31 6 5" xfId="50292"/>
    <cellStyle name="Total 31 6 6" xfId="50293"/>
    <cellStyle name="Total 31 7" xfId="50294"/>
    <cellStyle name="Total 31 7 2" xfId="50295"/>
    <cellStyle name="Total 31 7 2 2" xfId="50296"/>
    <cellStyle name="Total 31 7 2 3" xfId="50297"/>
    <cellStyle name="Total 31 7 3" xfId="50298"/>
    <cellStyle name="Total 31 7 4" xfId="50299"/>
    <cellStyle name="Total 31 8" xfId="50300"/>
    <cellStyle name="Total 31 8 2" xfId="50301"/>
    <cellStyle name="Total 31 8 2 2" xfId="50302"/>
    <cellStyle name="Total 31 8 2 3" xfId="50303"/>
    <cellStyle name="Total 31 8 3" xfId="50304"/>
    <cellStyle name="Total 31 8 4" xfId="50305"/>
    <cellStyle name="Total 31 9" xfId="50306"/>
    <cellStyle name="Total 31 9 2" xfId="50307"/>
    <cellStyle name="Total 31 9 2 2" xfId="50308"/>
    <cellStyle name="Total 31 9 2 3" xfId="50309"/>
    <cellStyle name="Total 31 9 3" xfId="50310"/>
    <cellStyle name="Total 31 9 4" xfId="50311"/>
    <cellStyle name="Total 32" xfId="50312"/>
    <cellStyle name="Total 32 10" xfId="50313"/>
    <cellStyle name="Total 32 10 2" xfId="50314"/>
    <cellStyle name="Total 32 10 3" xfId="50315"/>
    <cellStyle name="Total 32 11" xfId="50316"/>
    <cellStyle name="Total 32 11 2" xfId="50317"/>
    <cellStyle name="Total 32 11 3" xfId="50318"/>
    <cellStyle name="Total 32 12" xfId="50319"/>
    <cellStyle name="Total 32 12 2" xfId="50320"/>
    <cellStyle name="Total 32 12 3" xfId="50321"/>
    <cellStyle name="Total 32 13" xfId="50322"/>
    <cellStyle name="Total 32 2" xfId="50323"/>
    <cellStyle name="Total 32 2 2" xfId="50324"/>
    <cellStyle name="Total 32 2 2 2" xfId="50325"/>
    <cellStyle name="Total 32 2 2 2 2" xfId="50326"/>
    <cellStyle name="Total 32 2 2 2 3" xfId="50327"/>
    <cellStyle name="Total 32 2 2 3" xfId="50328"/>
    <cellStyle name="Total 32 2 2 4" xfId="50329"/>
    <cellStyle name="Total 32 2 3" xfId="50330"/>
    <cellStyle name="Total 32 2 3 2" xfId="50331"/>
    <cellStyle name="Total 32 2 3 2 2" xfId="50332"/>
    <cellStyle name="Total 32 2 3 2 3" xfId="50333"/>
    <cellStyle name="Total 32 2 3 3" xfId="50334"/>
    <cellStyle name="Total 32 2 3 4" xfId="50335"/>
    <cellStyle name="Total 32 2 4" xfId="50336"/>
    <cellStyle name="Total 32 2 4 2" xfId="50337"/>
    <cellStyle name="Total 32 2 4 3" xfId="50338"/>
    <cellStyle name="Total 32 2 5" xfId="50339"/>
    <cellStyle name="Total 32 2 5 2" xfId="50340"/>
    <cellStyle name="Total 32 2 5 3" xfId="50341"/>
    <cellStyle name="Total 32 2 6" xfId="50342"/>
    <cellStyle name="Total 32 2 7" xfId="50343"/>
    <cellStyle name="Total 32 3" xfId="50344"/>
    <cellStyle name="Total 32 3 2" xfId="50345"/>
    <cellStyle name="Total 32 3 2 2" xfId="50346"/>
    <cellStyle name="Total 32 3 2 2 2" xfId="50347"/>
    <cellStyle name="Total 32 3 2 2 3" xfId="50348"/>
    <cellStyle name="Total 32 3 2 3" xfId="50349"/>
    <cellStyle name="Total 32 3 2 4" xfId="50350"/>
    <cellStyle name="Total 32 3 3" xfId="50351"/>
    <cellStyle name="Total 32 3 3 2" xfId="50352"/>
    <cellStyle name="Total 32 3 3 2 2" xfId="50353"/>
    <cellStyle name="Total 32 3 3 2 3" xfId="50354"/>
    <cellStyle name="Total 32 3 3 3" xfId="50355"/>
    <cellStyle name="Total 32 3 3 4" xfId="50356"/>
    <cellStyle name="Total 32 3 4" xfId="50357"/>
    <cellStyle name="Total 32 3 4 2" xfId="50358"/>
    <cellStyle name="Total 32 3 4 3" xfId="50359"/>
    <cellStyle name="Total 32 3 5" xfId="50360"/>
    <cellStyle name="Total 32 3 6" xfId="50361"/>
    <cellStyle name="Total 32 4" xfId="50362"/>
    <cellStyle name="Total 32 4 2" xfId="50363"/>
    <cellStyle name="Total 32 4 2 2" xfId="50364"/>
    <cellStyle name="Total 32 4 2 2 2" xfId="50365"/>
    <cellStyle name="Total 32 4 2 2 3" xfId="50366"/>
    <cellStyle name="Total 32 4 2 3" xfId="50367"/>
    <cellStyle name="Total 32 4 2 4" xfId="50368"/>
    <cellStyle name="Total 32 4 3" xfId="50369"/>
    <cellStyle name="Total 32 4 3 2" xfId="50370"/>
    <cellStyle name="Total 32 4 3 2 2" xfId="50371"/>
    <cellStyle name="Total 32 4 3 2 3" xfId="50372"/>
    <cellStyle name="Total 32 4 3 3" xfId="50373"/>
    <cellStyle name="Total 32 4 3 4" xfId="50374"/>
    <cellStyle name="Total 32 4 4" xfId="50375"/>
    <cellStyle name="Total 32 4 4 2" xfId="50376"/>
    <cellStyle name="Total 32 4 4 3" xfId="50377"/>
    <cellStyle name="Total 32 4 5" xfId="50378"/>
    <cellStyle name="Total 32 4 6" xfId="50379"/>
    <cellStyle name="Total 32 5" xfId="50380"/>
    <cellStyle name="Total 32 5 2" xfId="50381"/>
    <cellStyle name="Total 32 5 2 2" xfId="50382"/>
    <cellStyle name="Total 32 5 2 2 2" xfId="50383"/>
    <cellStyle name="Total 32 5 2 2 3" xfId="50384"/>
    <cellStyle name="Total 32 5 2 3" xfId="50385"/>
    <cellStyle name="Total 32 5 2 4" xfId="50386"/>
    <cellStyle name="Total 32 5 3" xfId="50387"/>
    <cellStyle name="Total 32 5 3 2" xfId="50388"/>
    <cellStyle name="Total 32 5 3 2 2" xfId="50389"/>
    <cellStyle name="Total 32 5 3 2 3" xfId="50390"/>
    <cellStyle name="Total 32 5 3 3" xfId="50391"/>
    <cellStyle name="Total 32 5 3 4" xfId="50392"/>
    <cellStyle name="Total 32 5 4" xfId="50393"/>
    <cellStyle name="Total 32 5 4 2" xfId="50394"/>
    <cellStyle name="Total 32 5 4 2 2" xfId="50395"/>
    <cellStyle name="Total 32 5 4 2 3" xfId="50396"/>
    <cellStyle name="Total 32 5 4 3" xfId="50397"/>
    <cellStyle name="Total 32 5 4 4" xfId="50398"/>
    <cellStyle name="Total 32 5 5" xfId="50399"/>
    <cellStyle name="Total 32 5 5 2" xfId="50400"/>
    <cellStyle name="Total 32 5 5 3" xfId="50401"/>
    <cellStyle name="Total 32 5 6" xfId="50402"/>
    <cellStyle name="Total 32 5 7" xfId="50403"/>
    <cellStyle name="Total 32 6" xfId="50404"/>
    <cellStyle name="Total 32 6 2" xfId="50405"/>
    <cellStyle name="Total 32 6 2 2" xfId="50406"/>
    <cellStyle name="Total 32 6 2 2 2" xfId="50407"/>
    <cellStyle name="Total 32 6 2 2 3" xfId="50408"/>
    <cellStyle name="Total 32 6 2 3" xfId="50409"/>
    <cellStyle name="Total 32 6 2 4" xfId="50410"/>
    <cellStyle name="Total 32 6 3" xfId="50411"/>
    <cellStyle name="Total 32 6 3 2" xfId="50412"/>
    <cellStyle name="Total 32 6 3 2 2" xfId="50413"/>
    <cellStyle name="Total 32 6 3 2 3" xfId="50414"/>
    <cellStyle name="Total 32 6 3 3" xfId="50415"/>
    <cellStyle name="Total 32 6 3 4" xfId="50416"/>
    <cellStyle name="Total 32 6 4" xfId="50417"/>
    <cellStyle name="Total 32 6 4 2" xfId="50418"/>
    <cellStyle name="Total 32 6 4 3" xfId="50419"/>
    <cellStyle name="Total 32 6 5" xfId="50420"/>
    <cellStyle name="Total 32 6 6" xfId="50421"/>
    <cellStyle name="Total 32 7" xfId="50422"/>
    <cellStyle name="Total 32 7 2" xfId="50423"/>
    <cellStyle name="Total 32 7 2 2" xfId="50424"/>
    <cellStyle name="Total 32 7 2 3" xfId="50425"/>
    <cellStyle name="Total 32 7 3" xfId="50426"/>
    <cellStyle name="Total 32 7 4" xfId="50427"/>
    <cellStyle name="Total 32 8" xfId="50428"/>
    <cellStyle name="Total 32 8 2" xfId="50429"/>
    <cellStyle name="Total 32 8 2 2" xfId="50430"/>
    <cellStyle name="Total 32 8 2 3" xfId="50431"/>
    <cellStyle name="Total 32 8 3" xfId="50432"/>
    <cellStyle name="Total 32 8 4" xfId="50433"/>
    <cellStyle name="Total 32 9" xfId="50434"/>
    <cellStyle name="Total 32 9 2" xfId="50435"/>
    <cellStyle name="Total 32 9 2 2" xfId="50436"/>
    <cellStyle name="Total 32 9 2 3" xfId="50437"/>
    <cellStyle name="Total 32 9 3" xfId="50438"/>
    <cellStyle name="Total 32 9 4" xfId="50439"/>
    <cellStyle name="Total 33" xfId="50440"/>
    <cellStyle name="Total 33 10" xfId="50441"/>
    <cellStyle name="Total 33 10 2" xfId="50442"/>
    <cellStyle name="Total 33 10 3" xfId="50443"/>
    <cellStyle name="Total 33 11" xfId="50444"/>
    <cellStyle name="Total 33 11 2" xfId="50445"/>
    <cellStyle name="Total 33 11 3" xfId="50446"/>
    <cellStyle name="Total 33 12" xfId="50447"/>
    <cellStyle name="Total 33 12 2" xfId="50448"/>
    <cellStyle name="Total 33 12 3" xfId="50449"/>
    <cellStyle name="Total 33 13" xfId="50450"/>
    <cellStyle name="Total 33 2" xfId="50451"/>
    <cellStyle name="Total 33 2 2" xfId="50452"/>
    <cellStyle name="Total 33 2 2 2" xfId="50453"/>
    <cellStyle name="Total 33 2 2 2 2" xfId="50454"/>
    <cellStyle name="Total 33 2 2 2 3" xfId="50455"/>
    <cellStyle name="Total 33 2 2 3" xfId="50456"/>
    <cellStyle name="Total 33 2 2 4" xfId="50457"/>
    <cellStyle name="Total 33 2 3" xfId="50458"/>
    <cellStyle name="Total 33 2 3 2" xfId="50459"/>
    <cellStyle name="Total 33 2 3 2 2" xfId="50460"/>
    <cellStyle name="Total 33 2 3 2 3" xfId="50461"/>
    <cellStyle name="Total 33 2 3 3" xfId="50462"/>
    <cellStyle name="Total 33 2 3 4" xfId="50463"/>
    <cellStyle name="Total 33 2 4" xfId="50464"/>
    <cellStyle name="Total 33 2 4 2" xfId="50465"/>
    <cellStyle name="Total 33 2 4 3" xfId="50466"/>
    <cellStyle name="Total 33 2 5" xfId="50467"/>
    <cellStyle name="Total 33 2 5 2" xfId="50468"/>
    <cellStyle name="Total 33 2 5 3" xfId="50469"/>
    <cellStyle name="Total 33 2 6" xfId="50470"/>
    <cellStyle name="Total 33 2 7" xfId="50471"/>
    <cellStyle name="Total 33 3" xfId="50472"/>
    <cellStyle name="Total 33 3 2" xfId="50473"/>
    <cellStyle name="Total 33 3 2 2" xfId="50474"/>
    <cellStyle name="Total 33 3 2 2 2" xfId="50475"/>
    <cellStyle name="Total 33 3 2 2 3" xfId="50476"/>
    <cellStyle name="Total 33 3 2 3" xfId="50477"/>
    <cellStyle name="Total 33 3 2 4" xfId="50478"/>
    <cellStyle name="Total 33 3 3" xfId="50479"/>
    <cellStyle name="Total 33 3 3 2" xfId="50480"/>
    <cellStyle name="Total 33 3 3 2 2" xfId="50481"/>
    <cellStyle name="Total 33 3 3 2 3" xfId="50482"/>
    <cellStyle name="Total 33 3 3 3" xfId="50483"/>
    <cellStyle name="Total 33 3 3 4" xfId="50484"/>
    <cellStyle name="Total 33 3 4" xfId="50485"/>
    <cellStyle name="Total 33 3 4 2" xfId="50486"/>
    <cellStyle name="Total 33 3 4 3" xfId="50487"/>
    <cellStyle name="Total 33 3 5" xfId="50488"/>
    <cellStyle name="Total 33 3 6" xfId="50489"/>
    <cellStyle name="Total 33 4" xfId="50490"/>
    <cellStyle name="Total 33 4 2" xfId="50491"/>
    <cellStyle name="Total 33 4 2 2" xfId="50492"/>
    <cellStyle name="Total 33 4 2 2 2" xfId="50493"/>
    <cellStyle name="Total 33 4 2 2 3" xfId="50494"/>
    <cellStyle name="Total 33 4 2 3" xfId="50495"/>
    <cellStyle name="Total 33 4 2 4" xfId="50496"/>
    <cellStyle name="Total 33 4 3" xfId="50497"/>
    <cellStyle name="Total 33 4 3 2" xfId="50498"/>
    <cellStyle name="Total 33 4 3 2 2" xfId="50499"/>
    <cellStyle name="Total 33 4 3 2 3" xfId="50500"/>
    <cellStyle name="Total 33 4 3 3" xfId="50501"/>
    <cellStyle name="Total 33 4 3 4" xfId="50502"/>
    <cellStyle name="Total 33 4 4" xfId="50503"/>
    <cellStyle name="Total 33 4 4 2" xfId="50504"/>
    <cellStyle name="Total 33 4 4 3" xfId="50505"/>
    <cellStyle name="Total 33 4 5" xfId="50506"/>
    <cellStyle name="Total 33 4 6" xfId="50507"/>
    <cellStyle name="Total 33 5" xfId="50508"/>
    <cellStyle name="Total 33 5 2" xfId="50509"/>
    <cellStyle name="Total 33 5 2 2" xfId="50510"/>
    <cellStyle name="Total 33 5 2 2 2" xfId="50511"/>
    <cellStyle name="Total 33 5 2 2 3" xfId="50512"/>
    <cellStyle name="Total 33 5 2 3" xfId="50513"/>
    <cellStyle name="Total 33 5 2 4" xfId="50514"/>
    <cellStyle name="Total 33 5 3" xfId="50515"/>
    <cellStyle name="Total 33 5 3 2" xfId="50516"/>
    <cellStyle name="Total 33 5 3 2 2" xfId="50517"/>
    <cellStyle name="Total 33 5 3 2 3" xfId="50518"/>
    <cellStyle name="Total 33 5 3 3" xfId="50519"/>
    <cellStyle name="Total 33 5 3 4" xfId="50520"/>
    <cellStyle name="Total 33 5 4" xfId="50521"/>
    <cellStyle name="Total 33 5 4 2" xfId="50522"/>
    <cellStyle name="Total 33 5 4 2 2" xfId="50523"/>
    <cellStyle name="Total 33 5 4 2 3" xfId="50524"/>
    <cellStyle name="Total 33 5 4 3" xfId="50525"/>
    <cellStyle name="Total 33 5 4 4" xfId="50526"/>
    <cellStyle name="Total 33 5 5" xfId="50527"/>
    <cellStyle name="Total 33 5 5 2" xfId="50528"/>
    <cellStyle name="Total 33 5 5 3" xfId="50529"/>
    <cellStyle name="Total 33 5 6" xfId="50530"/>
    <cellStyle name="Total 33 5 7" xfId="50531"/>
    <cellStyle name="Total 33 6" xfId="50532"/>
    <cellStyle name="Total 33 6 2" xfId="50533"/>
    <cellStyle name="Total 33 6 2 2" xfId="50534"/>
    <cellStyle name="Total 33 6 2 2 2" xfId="50535"/>
    <cellStyle name="Total 33 6 2 2 3" xfId="50536"/>
    <cellStyle name="Total 33 6 2 3" xfId="50537"/>
    <cellStyle name="Total 33 6 2 4" xfId="50538"/>
    <cellStyle name="Total 33 6 3" xfId="50539"/>
    <cellStyle name="Total 33 6 3 2" xfId="50540"/>
    <cellStyle name="Total 33 6 3 2 2" xfId="50541"/>
    <cellStyle name="Total 33 6 3 2 3" xfId="50542"/>
    <cellStyle name="Total 33 6 3 3" xfId="50543"/>
    <cellStyle name="Total 33 6 3 4" xfId="50544"/>
    <cellStyle name="Total 33 6 4" xfId="50545"/>
    <cellStyle name="Total 33 6 4 2" xfId="50546"/>
    <cellStyle name="Total 33 6 4 3" xfId="50547"/>
    <cellStyle name="Total 33 6 5" xfId="50548"/>
    <cellStyle name="Total 33 6 6" xfId="50549"/>
    <cellStyle name="Total 33 7" xfId="50550"/>
    <cellStyle name="Total 33 7 2" xfId="50551"/>
    <cellStyle name="Total 33 7 2 2" xfId="50552"/>
    <cellStyle name="Total 33 7 2 3" xfId="50553"/>
    <cellStyle name="Total 33 7 3" xfId="50554"/>
    <cellStyle name="Total 33 7 4" xfId="50555"/>
    <cellStyle name="Total 33 8" xfId="50556"/>
    <cellStyle name="Total 33 8 2" xfId="50557"/>
    <cellStyle name="Total 33 8 2 2" xfId="50558"/>
    <cellStyle name="Total 33 8 2 3" xfId="50559"/>
    <cellStyle name="Total 33 8 3" xfId="50560"/>
    <cellStyle name="Total 33 8 4" xfId="50561"/>
    <cellStyle name="Total 33 9" xfId="50562"/>
    <cellStyle name="Total 33 9 2" xfId="50563"/>
    <cellStyle name="Total 33 9 2 2" xfId="50564"/>
    <cellStyle name="Total 33 9 2 3" xfId="50565"/>
    <cellStyle name="Total 33 9 3" xfId="50566"/>
    <cellStyle name="Total 33 9 4" xfId="50567"/>
    <cellStyle name="Total 34" xfId="50568"/>
    <cellStyle name="Total 34 10" xfId="50569"/>
    <cellStyle name="Total 34 10 2" xfId="50570"/>
    <cellStyle name="Total 34 10 3" xfId="50571"/>
    <cellStyle name="Total 34 11" xfId="50572"/>
    <cellStyle name="Total 34 11 2" xfId="50573"/>
    <cellStyle name="Total 34 11 3" xfId="50574"/>
    <cellStyle name="Total 34 12" xfId="50575"/>
    <cellStyle name="Total 34 12 2" xfId="50576"/>
    <cellStyle name="Total 34 12 3" xfId="50577"/>
    <cellStyle name="Total 34 13" xfId="50578"/>
    <cellStyle name="Total 34 2" xfId="50579"/>
    <cellStyle name="Total 34 2 2" xfId="50580"/>
    <cellStyle name="Total 34 2 2 2" xfId="50581"/>
    <cellStyle name="Total 34 2 2 2 2" xfId="50582"/>
    <cellStyle name="Total 34 2 2 2 3" xfId="50583"/>
    <cellStyle name="Total 34 2 2 3" xfId="50584"/>
    <cellStyle name="Total 34 2 2 4" xfId="50585"/>
    <cellStyle name="Total 34 2 3" xfId="50586"/>
    <cellStyle name="Total 34 2 3 2" xfId="50587"/>
    <cellStyle name="Total 34 2 3 2 2" xfId="50588"/>
    <cellStyle name="Total 34 2 3 2 3" xfId="50589"/>
    <cellStyle name="Total 34 2 3 3" xfId="50590"/>
    <cellStyle name="Total 34 2 3 4" xfId="50591"/>
    <cellStyle name="Total 34 2 4" xfId="50592"/>
    <cellStyle name="Total 34 2 4 2" xfId="50593"/>
    <cellStyle name="Total 34 2 4 3" xfId="50594"/>
    <cellStyle name="Total 34 2 5" xfId="50595"/>
    <cellStyle name="Total 34 2 5 2" xfId="50596"/>
    <cellStyle name="Total 34 2 5 3" xfId="50597"/>
    <cellStyle name="Total 34 2 6" xfId="50598"/>
    <cellStyle name="Total 34 2 7" xfId="50599"/>
    <cellStyle name="Total 34 3" xfId="50600"/>
    <cellStyle name="Total 34 3 2" xfId="50601"/>
    <cellStyle name="Total 34 3 2 2" xfId="50602"/>
    <cellStyle name="Total 34 3 2 2 2" xfId="50603"/>
    <cellStyle name="Total 34 3 2 2 3" xfId="50604"/>
    <cellStyle name="Total 34 3 2 3" xfId="50605"/>
    <cellStyle name="Total 34 3 2 4" xfId="50606"/>
    <cellStyle name="Total 34 3 3" xfId="50607"/>
    <cellStyle name="Total 34 3 3 2" xfId="50608"/>
    <cellStyle name="Total 34 3 3 2 2" xfId="50609"/>
    <cellStyle name="Total 34 3 3 2 3" xfId="50610"/>
    <cellStyle name="Total 34 3 3 3" xfId="50611"/>
    <cellStyle name="Total 34 3 3 4" xfId="50612"/>
    <cellStyle name="Total 34 3 4" xfId="50613"/>
    <cellStyle name="Total 34 3 4 2" xfId="50614"/>
    <cellStyle name="Total 34 3 4 3" xfId="50615"/>
    <cellStyle name="Total 34 3 5" xfId="50616"/>
    <cellStyle name="Total 34 3 6" xfId="50617"/>
    <cellStyle name="Total 34 4" xfId="50618"/>
    <cellStyle name="Total 34 4 2" xfId="50619"/>
    <cellStyle name="Total 34 4 2 2" xfId="50620"/>
    <cellStyle name="Total 34 4 2 2 2" xfId="50621"/>
    <cellStyle name="Total 34 4 2 2 3" xfId="50622"/>
    <cellStyle name="Total 34 4 2 3" xfId="50623"/>
    <cellStyle name="Total 34 4 2 4" xfId="50624"/>
    <cellStyle name="Total 34 4 3" xfId="50625"/>
    <cellStyle name="Total 34 4 3 2" xfId="50626"/>
    <cellStyle name="Total 34 4 3 2 2" xfId="50627"/>
    <cellStyle name="Total 34 4 3 2 3" xfId="50628"/>
    <cellStyle name="Total 34 4 3 3" xfId="50629"/>
    <cellStyle name="Total 34 4 3 4" xfId="50630"/>
    <cellStyle name="Total 34 4 4" xfId="50631"/>
    <cellStyle name="Total 34 4 4 2" xfId="50632"/>
    <cellStyle name="Total 34 4 4 3" xfId="50633"/>
    <cellStyle name="Total 34 4 5" xfId="50634"/>
    <cellStyle name="Total 34 4 6" xfId="50635"/>
    <cellStyle name="Total 34 5" xfId="50636"/>
    <cellStyle name="Total 34 5 2" xfId="50637"/>
    <cellStyle name="Total 34 5 2 2" xfId="50638"/>
    <cellStyle name="Total 34 5 2 2 2" xfId="50639"/>
    <cellStyle name="Total 34 5 2 2 3" xfId="50640"/>
    <cellStyle name="Total 34 5 2 3" xfId="50641"/>
    <cellStyle name="Total 34 5 2 4" xfId="50642"/>
    <cellStyle name="Total 34 5 3" xfId="50643"/>
    <cellStyle name="Total 34 5 3 2" xfId="50644"/>
    <cellStyle name="Total 34 5 3 2 2" xfId="50645"/>
    <cellStyle name="Total 34 5 3 2 3" xfId="50646"/>
    <cellStyle name="Total 34 5 3 3" xfId="50647"/>
    <cellStyle name="Total 34 5 3 4" xfId="50648"/>
    <cellStyle name="Total 34 5 4" xfId="50649"/>
    <cellStyle name="Total 34 5 4 2" xfId="50650"/>
    <cellStyle name="Total 34 5 4 2 2" xfId="50651"/>
    <cellStyle name="Total 34 5 4 2 3" xfId="50652"/>
    <cellStyle name="Total 34 5 4 3" xfId="50653"/>
    <cellStyle name="Total 34 5 4 4" xfId="50654"/>
    <cellStyle name="Total 34 5 5" xfId="50655"/>
    <cellStyle name="Total 34 5 5 2" xfId="50656"/>
    <cellStyle name="Total 34 5 5 3" xfId="50657"/>
    <cellStyle name="Total 34 5 6" xfId="50658"/>
    <cellStyle name="Total 34 5 7" xfId="50659"/>
    <cellStyle name="Total 34 6" xfId="50660"/>
    <cellStyle name="Total 34 6 2" xfId="50661"/>
    <cellStyle name="Total 34 6 2 2" xfId="50662"/>
    <cellStyle name="Total 34 6 2 2 2" xfId="50663"/>
    <cellStyle name="Total 34 6 2 2 3" xfId="50664"/>
    <cellStyle name="Total 34 6 2 3" xfId="50665"/>
    <cellStyle name="Total 34 6 2 4" xfId="50666"/>
    <cellStyle name="Total 34 6 3" xfId="50667"/>
    <cellStyle name="Total 34 6 3 2" xfId="50668"/>
    <cellStyle name="Total 34 6 3 2 2" xfId="50669"/>
    <cellStyle name="Total 34 6 3 2 3" xfId="50670"/>
    <cellStyle name="Total 34 6 3 3" xfId="50671"/>
    <cellStyle name="Total 34 6 3 4" xfId="50672"/>
    <cellStyle name="Total 34 6 4" xfId="50673"/>
    <cellStyle name="Total 34 6 4 2" xfId="50674"/>
    <cellStyle name="Total 34 6 4 3" xfId="50675"/>
    <cellStyle name="Total 34 6 5" xfId="50676"/>
    <cellStyle name="Total 34 6 6" xfId="50677"/>
    <cellStyle name="Total 34 7" xfId="50678"/>
    <cellStyle name="Total 34 7 2" xfId="50679"/>
    <cellStyle name="Total 34 7 2 2" xfId="50680"/>
    <cellStyle name="Total 34 7 2 3" xfId="50681"/>
    <cellStyle name="Total 34 7 3" xfId="50682"/>
    <cellStyle name="Total 34 7 4" xfId="50683"/>
    <cellStyle name="Total 34 8" xfId="50684"/>
    <cellStyle name="Total 34 8 2" xfId="50685"/>
    <cellStyle name="Total 34 8 2 2" xfId="50686"/>
    <cellStyle name="Total 34 8 2 3" xfId="50687"/>
    <cellStyle name="Total 34 8 3" xfId="50688"/>
    <cellStyle name="Total 34 8 4" xfId="50689"/>
    <cellStyle name="Total 34 9" xfId="50690"/>
    <cellStyle name="Total 34 9 2" xfId="50691"/>
    <cellStyle name="Total 34 9 2 2" xfId="50692"/>
    <cellStyle name="Total 34 9 2 3" xfId="50693"/>
    <cellStyle name="Total 34 9 3" xfId="50694"/>
    <cellStyle name="Total 34 9 4" xfId="50695"/>
    <cellStyle name="Total 35" xfId="50696"/>
    <cellStyle name="Total 35 10" xfId="50697"/>
    <cellStyle name="Total 35 10 2" xfId="50698"/>
    <cellStyle name="Total 35 10 3" xfId="50699"/>
    <cellStyle name="Total 35 11" xfId="50700"/>
    <cellStyle name="Total 35 11 2" xfId="50701"/>
    <cellStyle name="Total 35 11 3" xfId="50702"/>
    <cellStyle name="Total 35 12" xfId="50703"/>
    <cellStyle name="Total 35 12 2" xfId="50704"/>
    <cellStyle name="Total 35 12 3" xfId="50705"/>
    <cellStyle name="Total 35 13" xfId="50706"/>
    <cellStyle name="Total 35 2" xfId="50707"/>
    <cellStyle name="Total 35 2 2" xfId="50708"/>
    <cellStyle name="Total 35 2 2 2" xfId="50709"/>
    <cellStyle name="Total 35 2 2 2 2" xfId="50710"/>
    <cellStyle name="Total 35 2 2 2 3" xfId="50711"/>
    <cellStyle name="Total 35 2 2 3" xfId="50712"/>
    <cellStyle name="Total 35 2 2 4" xfId="50713"/>
    <cellStyle name="Total 35 2 3" xfId="50714"/>
    <cellStyle name="Total 35 2 3 2" xfId="50715"/>
    <cellStyle name="Total 35 2 3 2 2" xfId="50716"/>
    <cellStyle name="Total 35 2 3 2 3" xfId="50717"/>
    <cellStyle name="Total 35 2 3 3" xfId="50718"/>
    <cellStyle name="Total 35 2 3 4" xfId="50719"/>
    <cellStyle name="Total 35 2 4" xfId="50720"/>
    <cellStyle name="Total 35 2 4 2" xfId="50721"/>
    <cellStyle name="Total 35 2 4 3" xfId="50722"/>
    <cellStyle name="Total 35 2 5" xfId="50723"/>
    <cellStyle name="Total 35 2 5 2" xfId="50724"/>
    <cellStyle name="Total 35 2 5 3" xfId="50725"/>
    <cellStyle name="Total 35 2 6" xfId="50726"/>
    <cellStyle name="Total 35 2 7" xfId="50727"/>
    <cellStyle name="Total 35 3" xfId="50728"/>
    <cellStyle name="Total 35 3 2" xfId="50729"/>
    <cellStyle name="Total 35 3 2 2" xfId="50730"/>
    <cellStyle name="Total 35 3 2 2 2" xfId="50731"/>
    <cellStyle name="Total 35 3 2 2 3" xfId="50732"/>
    <cellStyle name="Total 35 3 2 3" xfId="50733"/>
    <cellStyle name="Total 35 3 2 4" xfId="50734"/>
    <cellStyle name="Total 35 3 3" xfId="50735"/>
    <cellStyle name="Total 35 3 3 2" xfId="50736"/>
    <cellStyle name="Total 35 3 3 2 2" xfId="50737"/>
    <cellStyle name="Total 35 3 3 2 3" xfId="50738"/>
    <cellStyle name="Total 35 3 3 3" xfId="50739"/>
    <cellStyle name="Total 35 3 3 4" xfId="50740"/>
    <cellStyle name="Total 35 3 4" xfId="50741"/>
    <cellStyle name="Total 35 3 4 2" xfId="50742"/>
    <cellStyle name="Total 35 3 4 3" xfId="50743"/>
    <cellStyle name="Total 35 3 5" xfId="50744"/>
    <cellStyle name="Total 35 3 6" xfId="50745"/>
    <cellStyle name="Total 35 4" xfId="50746"/>
    <cellStyle name="Total 35 4 2" xfId="50747"/>
    <cellStyle name="Total 35 4 2 2" xfId="50748"/>
    <cellStyle name="Total 35 4 2 2 2" xfId="50749"/>
    <cellStyle name="Total 35 4 2 2 3" xfId="50750"/>
    <cellStyle name="Total 35 4 2 3" xfId="50751"/>
    <cellStyle name="Total 35 4 2 4" xfId="50752"/>
    <cellStyle name="Total 35 4 3" xfId="50753"/>
    <cellStyle name="Total 35 4 3 2" xfId="50754"/>
    <cellStyle name="Total 35 4 3 2 2" xfId="50755"/>
    <cellStyle name="Total 35 4 3 2 3" xfId="50756"/>
    <cellStyle name="Total 35 4 3 3" xfId="50757"/>
    <cellStyle name="Total 35 4 3 4" xfId="50758"/>
    <cellStyle name="Total 35 4 4" xfId="50759"/>
    <cellStyle name="Total 35 4 4 2" xfId="50760"/>
    <cellStyle name="Total 35 4 4 3" xfId="50761"/>
    <cellStyle name="Total 35 4 5" xfId="50762"/>
    <cellStyle name="Total 35 4 6" xfId="50763"/>
    <cellStyle name="Total 35 5" xfId="50764"/>
    <cellStyle name="Total 35 5 2" xfId="50765"/>
    <cellStyle name="Total 35 5 2 2" xfId="50766"/>
    <cellStyle name="Total 35 5 2 2 2" xfId="50767"/>
    <cellStyle name="Total 35 5 2 2 3" xfId="50768"/>
    <cellStyle name="Total 35 5 2 3" xfId="50769"/>
    <cellStyle name="Total 35 5 2 4" xfId="50770"/>
    <cellStyle name="Total 35 5 3" xfId="50771"/>
    <cellStyle name="Total 35 5 3 2" xfId="50772"/>
    <cellStyle name="Total 35 5 3 2 2" xfId="50773"/>
    <cellStyle name="Total 35 5 3 2 3" xfId="50774"/>
    <cellStyle name="Total 35 5 3 3" xfId="50775"/>
    <cellStyle name="Total 35 5 3 4" xfId="50776"/>
    <cellStyle name="Total 35 5 4" xfId="50777"/>
    <cellStyle name="Total 35 5 4 2" xfId="50778"/>
    <cellStyle name="Total 35 5 4 2 2" xfId="50779"/>
    <cellStyle name="Total 35 5 4 2 3" xfId="50780"/>
    <cellStyle name="Total 35 5 4 3" xfId="50781"/>
    <cellStyle name="Total 35 5 4 4" xfId="50782"/>
    <cellStyle name="Total 35 5 5" xfId="50783"/>
    <cellStyle name="Total 35 5 5 2" xfId="50784"/>
    <cellStyle name="Total 35 5 5 3" xfId="50785"/>
    <cellStyle name="Total 35 5 6" xfId="50786"/>
    <cellStyle name="Total 35 5 7" xfId="50787"/>
    <cellStyle name="Total 35 6" xfId="50788"/>
    <cellStyle name="Total 35 6 2" xfId="50789"/>
    <cellStyle name="Total 35 6 2 2" xfId="50790"/>
    <cellStyle name="Total 35 6 2 2 2" xfId="50791"/>
    <cellStyle name="Total 35 6 2 2 3" xfId="50792"/>
    <cellStyle name="Total 35 6 2 3" xfId="50793"/>
    <cellStyle name="Total 35 6 2 4" xfId="50794"/>
    <cellStyle name="Total 35 6 3" xfId="50795"/>
    <cellStyle name="Total 35 6 3 2" xfId="50796"/>
    <cellStyle name="Total 35 6 3 2 2" xfId="50797"/>
    <cellStyle name="Total 35 6 3 2 3" xfId="50798"/>
    <cellStyle name="Total 35 6 3 3" xfId="50799"/>
    <cellStyle name="Total 35 6 3 4" xfId="50800"/>
    <cellStyle name="Total 35 6 4" xfId="50801"/>
    <cellStyle name="Total 35 6 4 2" xfId="50802"/>
    <cellStyle name="Total 35 6 4 3" xfId="50803"/>
    <cellStyle name="Total 35 6 5" xfId="50804"/>
    <cellStyle name="Total 35 6 6" xfId="50805"/>
    <cellStyle name="Total 35 7" xfId="50806"/>
    <cellStyle name="Total 35 7 2" xfId="50807"/>
    <cellStyle name="Total 35 7 2 2" xfId="50808"/>
    <cellStyle name="Total 35 7 2 3" xfId="50809"/>
    <cellStyle name="Total 35 7 3" xfId="50810"/>
    <cellStyle name="Total 35 7 4" xfId="50811"/>
    <cellStyle name="Total 35 8" xfId="50812"/>
    <cellStyle name="Total 35 8 2" xfId="50813"/>
    <cellStyle name="Total 35 8 2 2" xfId="50814"/>
    <cellStyle name="Total 35 8 2 3" xfId="50815"/>
    <cellStyle name="Total 35 8 3" xfId="50816"/>
    <cellStyle name="Total 35 8 4" xfId="50817"/>
    <cellStyle name="Total 35 9" xfId="50818"/>
    <cellStyle name="Total 35 9 2" xfId="50819"/>
    <cellStyle name="Total 35 9 2 2" xfId="50820"/>
    <cellStyle name="Total 35 9 2 3" xfId="50821"/>
    <cellStyle name="Total 35 9 3" xfId="50822"/>
    <cellStyle name="Total 35 9 4" xfId="50823"/>
    <cellStyle name="Total 36" xfId="50824"/>
    <cellStyle name="Total 36 10" xfId="50825"/>
    <cellStyle name="Total 36 10 2" xfId="50826"/>
    <cellStyle name="Total 36 10 3" xfId="50827"/>
    <cellStyle name="Total 36 11" xfId="50828"/>
    <cellStyle name="Total 36 11 2" xfId="50829"/>
    <cellStyle name="Total 36 11 3" xfId="50830"/>
    <cellStyle name="Total 36 12" xfId="50831"/>
    <cellStyle name="Total 36 12 2" xfId="50832"/>
    <cellStyle name="Total 36 12 3" xfId="50833"/>
    <cellStyle name="Total 36 13" xfId="50834"/>
    <cellStyle name="Total 36 2" xfId="50835"/>
    <cellStyle name="Total 36 2 2" xfId="50836"/>
    <cellStyle name="Total 36 2 2 2" xfId="50837"/>
    <cellStyle name="Total 36 2 2 2 2" xfId="50838"/>
    <cellStyle name="Total 36 2 2 2 3" xfId="50839"/>
    <cellStyle name="Total 36 2 2 3" xfId="50840"/>
    <cellStyle name="Total 36 2 2 4" xfId="50841"/>
    <cellStyle name="Total 36 2 3" xfId="50842"/>
    <cellStyle name="Total 36 2 3 2" xfId="50843"/>
    <cellStyle name="Total 36 2 3 2 2" xfId="50844"/>
    <cellStyle name="Total 36 2 3 2 3" xfId="50845"/>
    <cellStyle name="Total 36 2 3 3" xfId="50846"/>
    <cellStyle name="Total 36 2 3 4" xfId="50847"/>
    <cellStyle name="Total 36 2 4" xfId="50848"/>
    <cellStyle name="Total 36 2 4 2" xfId="50849"/>
    <cellStyle name="Total 36 2 4 3" xfId="50850"/>
    <cellStyle name="Total 36 2 5" xfId="50851"/>
    <cellStyle name="Total 36 2 5 2" xfId="50852"/>
    <cellStyle name="Total 36 2 5 3" xfId="50853"/>
    <cellStyle name="Total 36 2 6" xfId="50854"/>
    <cellStyle name="Total 36 2 7" xfId="50855"/>
    <cellStyle name="Total 36 3" xfId="50856"/>
    <cellStyle name="Total 36 3 2" xfId="50857"/>
    <cellStyle name="Total 36 3 2 2" xfId="50858"/>
    <cellStyle name="Total 36 3 2 2 2" xfId="50859"/>
    <cellStyle name="Total 36 3 2 2 3" xfId="50860"/>
    <cellStyle name="Total 36 3 2 3" xfId="50861"/>
    <cellStyle name="Total 36 3 2 4" xfId="50862"/>
    <cellStyle name="Total 36 3 3" xfId="50863"/>
    <cellStyle name="Total 36 3 3 2" xfId="50864"/>
    <cellStyle name="Total 36 3 3 2 2" xfId="50865"/>
    <cellStyle name="Total 36 3 3 2 3" xfId="50866"/>
    <cellStyle name="Total 36 3 3 3" xfId="50867"/>
    <cellStyle name="Total 36 3 3 4" xfId="50868"/>
    <cellStyle name="Total 36 3 4" xfId="50869"/>
    <cellStyle name="Total 36 3 4 2" xfId="50870"/>
    <cellStyle name="Total 36 3 4 3" xfId="50871"/>
    <cellStyle name="Total 36 3 5" xfId="50872"/>
    <cellStyle name="Total 36 3 6" xfId="50873"/>
    <cellStyle name="Total 36 4" xfId="50874"/>
    <cellStyle name="Total 36 4 2" xfId="50875"/>
    <cellStyle name="Total 36 4 2 2" xfId="50876"/>
    <cellStyle name="Total 36 4 2 2 2" xfId="50877"/>
    <cellStyle name="Total 36 4 2 2 3" xfId="50878"/>
    <cellStyle name="Total 36 4 2 3" xfId="50879"/>
    <cellStyle name="Total 36 4 2 4" xfId="50880"/>
    <cellStyle name="Total 36 4 3" xfId="50881"/>
    <cellStyle name="Total 36 4 3 2" xfId="50882"/>
    <cellStyle name="Total 36 4 3 2 2" xfId="50883"/>
    <cellStyle name="Total 36 4 3 2 3" xfId="50884"/>
    <cellStyle name="Total 36 4 3 3" xfId="50885"/>
    <cellStyle name="Total 36 4 3 4" xfId="50886"/>
    <cellStyle name="Total 36 4 4" xfId="50887"/>
    <cellStyle name="Total 36 4 4 2" xfId="50888"/>
    <cellStyle name="Total 36 4 4 3" xfId="50889"/>
    <cellStyle name="Total 36 4 5" xfId="50890"/>
    <cellStyle name="Total 36 4 6" xfId="50891"/>
    <cellStyle name="Total 36 5" xfId="50892"/>
    <cellStyle name="Total 36 5 2" xfId="50893"/>
    <cellStyle name="Total 36 5 2 2" xfId="50894"/>
    <cellStyle name="Total 36 5 2 2 2" xfId="50895"/>
    <cellStyle name="Total 36 5 2 2 3" xfId="50896"/>
    <cellStyle name="Total 36 5 2 3" xfId="50897"/>
    <cellStyle name="Total 36 5 2 4" xfId="50898"/>
    <cellStyle name="Total 36 5 3" xfId="50899"/>
    <cellStyle name="Total 36 5 3 2" xfId="50900"/>
    <cellStyle name="Total 36 5 3 2 2" xfId="50901"/>
    <cellStyle name="Total 36 5 3 2 3" xfId="50902"/>
    <cellStyle name="Total 36 5 3 3" xfId="50903"/>
    <cellStyle name="Total 36 5 3 4" xfId="50904"/>
    <cellStyle name="Total 36 5 4" xfId="50905"/>
    <cellStyle name="Total 36 5 4 2" xfId="50906"/>
    <cellStyle name="Total 36 5 4 2 2" xfId="50907"/>
    <cellStyle name="Total 36 5 4 2 3" xfId="50908"/>
    <cellStyle name="Total 36 5 4 3" xfId="50909"/>
    <cellStyle name="Total 36 5 4 4" xfId="50910"/>
    <cellStyle name="Total 36 5 5" xfId="50911"/>
    <cellStyle name="Total 36 5 5 2" xfId="50912"/>
    <cellStyle name="Total 36 5 5 3" xfId="50913"/>
    <cellStyle name="Total 36 5 6" xfId="50914"/>
    <cellStyle name="Total 36 5 7" xfId="50915"/>
    <cellStyle name="Total 36 6" xfId="50916"/>
    <cellStyle name="Total 36 6 2" xfId="50917"/>
    <cellStyle name="Total 36 6 2 2" xfId="50918"/>
    <cellStyle name="Total 36 6 2 2 2" xfId="50919"/>
    <cellStyle name="Total 36 6 2 2 3" xfId="50920"/>
    <cellStyle name="Total 36 6 2 3" xfId="50921"/>
    <cellStyle name="Total 36 6 2 4" xfId="50922"/>
    <cellStyle name="Total 36 6 3" xfId="50923"/>
    <cellStyle name="Total 36 6 3 2" xfId="50924"/>
    <cellStyle name="Total 36 6 3 2 2" xfId="50925"/>
    <cellStyle name="Total 36 6 3 2 3" xfId="50926"/>
    <cellStyle name="Total 36 6 3 3" xfId="50927"/>
    <cellStyle name="Total 36 6 3 4" xfId="50928"/>
    <cellStyle name="Total 36 6 4" xfId="50929"/>
    <cellStyle name="Total 36 6 4 2" xfId="50930"/>
    <cellStyle name="Total 36 6 4 3" xfId="50931"/>
    <cellStyle name="Total 36 6 5" xfId="50932"/>
    <cellStyle name="Total 36 6 6" xfId="50933"/>
    <cellStyle name="Total 36 7" xfId="50934"/>
    <cellStyle name="Total 36 7 2" xfId="50935"/>
    <cellStyle name="Total 36 7 2 2" xfId="50936"/>
    <cellStyle name="Total 36 7 2 3" xfId="50937"/>
    <cellStyle name="Total 36 7 3" xfId="50938"/>
    <cellStyle name="Total 36 7 4" xfId="50939"/>
    <cellStyle name="Total 36 8" xfId="50940"/>
    <cellStyle name="Total 36 8 2" xfId="50941"/>
    <cellStyle name="Total 36 8 2 2" xfId="50942"/>
    <cellStyle name="Total 36 8 2 3" xfId="50943"/>
    <cellStyle name="Total 36 8 3" xfId="50944"/>
    <cellStyle name="Total 36 8 4" xfId="50945"/>
    <cellStyle name="Total 36 9" xfId="50946"/>
    <cellStyle name="Total 36 9 2" xfId="50947"/>
    <cellStyle name="Total 36 9 2 2" xfId="50948"/>
    <cellStyle name="Total 36 9 2 3" xfId="50949"/>
    <cellStyle name="Total 36 9 3" xfId="50950"/>
    <cellStyle name="Total 36 9 4" xfId="50951"/>
    <cellStyle name="Total 37" xfId="50952"/>
    <cellStyle name="Total 37 10" xfId="50953"/>
    <cellStyle name="Total 37 10 2" xfId="50954"/>
    <cellStyle name="Total 37 10 3" xfId="50955"/>
    <cellStyle name="Total 37 11" xfId="50956"/>
    <cellStyle name="Total 37 11 2" xfId="50957"/>
    <cellStyle name="Total 37 11 3" xfId="50958"/>
    <cellStyle name="Total 37 12" xfId="50959"/>
    <cellStyle name="Total 37 12 2" xfId="50960"/>
    <cellStyle name="Total 37 12 3" xfId="50961"/>
    <cellStyle name="Total 37 13" xfId="50962"/>
    <cellStyle name="Total 37 2" xfId="50963"/>
    <cellStyle name="Total 37 2 2" xfId="50964"/>
    <cellStyle name="Total 37 2 2 2" xfId="50965"/>
    <cellStyle name="Total 37 2 2 2 2" xfId="50966"/>
    <cellStyle name="Total 37 2 2 2 3" xfId="50967"/>
    <cellStyle name="Total 37 2 2 3" xfId="50968"/>
    <cellStyle name="Total 37 2 2 4" xfId="50969"/>
    <cellStyle name="Total 37 2 3" xfId="50970"/>
    <cellStyle name="Total 37 2 3 2" xfId="50971"/>
    <cellStyle name="Total 37 2 3 2 2" xfId="50972"/>
    <cellStyle name="Total 37 2 3 2 3" xfId="50973"/>
    <cellStyle name="Total 37 2 3 3" xfId="50974"/>
    <cellStyle name="Total 37 2 3 4" xfId="50975"/>
    <cellStyle name="Total 37 2 4" xfId="50976"/>
    <cellStyle name="Total 37 2 4 2" xfId="50977"/>
    <cellStyle name="Total 37 2 4 3" xfId="50978"/>
    <cellStyle name="Total 37 2 5" xfId="50979"/>
    <cellStyle name="Total 37 2 5 2" xfId="50980"/>
    <cellStyle name="Total 37 2 5 3" xfId="50981"/>
    <cellStyle name="Total 37 2 6" xfId="50982"/>
    <cellStyle name="Total 37 2 7" xfId="50983"/>
    <cellStyle name="Total 37 3" xfId="50984"/>
    <cellStyle name="Total 37 3 2" xfId="50985"/>
    <cellStyle name="Total 37 3 2 2" xfId="50986"/>
    <cellStyle name="Total 37 3 2 2 2" xfId="50987"/>
    <cellStyle name="Total 37 3 2 2 3" xfId="50988"/>
    <cellStyle name="Total 37 3 2 3" xfId="50989"/>
    <cellStyle name="Total 37 3 2 4" xfId="50990"/>
    <cellStyle name="Total 37 3 3" xfId="50991"/>
    <cellStyle name="Total 37 3 3 2" xfId="50992"/>
    <cellStyle name="Total 37 3 3 2 2" xfId="50993"/>
    <cellStyle name="Total 37 3 3 2 3" xfId="50994"/>
    <cellStyle name="Total 37 3 3 3" xfId="50995"/>
    <cellStyle name="Total 37 3 3 4" xfId="50996"/>
    <cellStyle name="Total 37 3 4" xfId="50997"/>
    <cellStyle name="Total 37 3 4 2" xfId="50998"/>
    <cellStyle name="Total 37 3 4 3" xfId="50999"/>
    <cellStyle name="Total 37 3 5" xfId="51000"/>
    <cellStyle name="Total 37 3 6" xfId="51001"/>
    <cellStyle name="Total 37 4" xfId="51002"/>
    <cellStyle name="Total 37 4 2" xfId="51003"/>
    <cellStyle name="Total 37 4 2 2" xfId="51004"/>
    <cellStyle name="Total 37 4 2 2 2" xfId="51005"/>
    <cellStyle name="Total 37 4 2 2 3" xfId="51006"/>
    <cellStyle name="Total 37 4 2 3" xfId="51007"/>
    <cellStyle name="Total 37 4 2 4" xfId="51008"/>
    <cellStyle name="Total 37 4 3" xfId="51009"/>
    <cellStyle name="Total 37 4 3 2" xfId="51010"/>
    <cellStyle name="Total 37 4 3 2 2" xfId="51011"/>
    <cellStyle name="Total 37 4 3 2 3" xfId="51012"/>
    <cellStyle name="Total 37 4 3 3" xfId="51013"/>
    <cellStyle name="Total 37 4 3 4" xfId="51014"/>
    <cellStyle name="Total 37 4 4" xfId="51015"/>
    <cellStyle name="Total 37 4 4 2" xfId="51016"/>
    <cellStyle name="Total 37 4 4 3" xfId="51017"/>
    <cellStyle name="Total 37 4 5" xfId="51018"/>
    <cellStyle name="Total 37 4 6" xfId="51019"/>
    <cellStyle name="Total 37 5" xfId="51020"/>
    <cellStyle name="Total 37 5 2" xfId="51021"/>
    <cellStyle name="Total 37 5 2 2" xfId="51022"/>
    <cellStyle name="Total 37 5 2 2 2" xfId="51023"/>
    <cellStyle name="Total 37 5 2 2 3" xfId="51024"/>
    <cellStyle name="Total 37 5 2 3" xfId="51025"/>
    <cellStyle name="Total 37 5 2 4" xfId="51026"/>
    <cellStyle name="Total 37 5 3" xfId="51027"/>
    <cellStyle name="Total 37 5 3 2" xfId="51028"/>
    <cellStyle name="Total 37 5 3 2 2" xfId="51029"/>
    <cellStyle name="Total 37 5 3 2 3" xfId="51030"/>
    <cellStyle name="Total 37 5 3 3" xfId="51031"/>
    <cellStyle name="Total 37 5 3 4" xfId="51032"/>
    <cellStyle name="Total 37 5 4" xfId="51033"/>
    <cellStyle name="Total 37 5 4 2" xfId="51034"/>
    <cellStyle name="Total 37 5 4 2 2" xfId="51035"/>
    <cellStyle name="Total 37 5 4 2 3" xfId="51036"/>
    <cellStyle name="Total 37 5 4 3" xfId="51037"/>
    <cellStyle name="Total 37 5 4 4" xfId="51038"/>
    <cellStyle name="Total 37 5 5" xfId="51039"/>
    <cellStyle name="Total 37 5 5 2" xfId="51040"/>
    <cellStyle name="Total 37 5 5 3" xfId="51041"/>
    <cellStyle name="Total 37 5 6" xfId="51042"/>
    <cellStyle name="Total 37 5 7" xfId="51043"/>
    <cellStyle name="Total 37 6" xfId="51044"/>
    <cellStyle name="Total 37 6 2" xfId="51045"/>
    <cellStyle name="Total 37 6 2 2" xfId="51046"/>
    <cellStyle name="Total 37 6 2 2 2" xfId="51047"/>
    <cellStyle name="Total 37 6 2 2 3" xfId="51048"/>
    <cellStyle name="Total 37 6 2 3" xfId="51049"/>
    <cellStyle name="Total 37 6 2 4" xfId="51050"/>
    <cellStyle name="Total 37 6 3" xfId="51051"/>
    <cellStyle name="Total 37 6 3 2" xfId="51052"/>
    <cellStyle name="Total 37 6 3 2 2" xfId="51053"/>
    <cellStyle name="Total 37 6 3 2 3" xfId="51054"/>
    <cellStyle name="Total 37 6 3 3" xfId="51055"/>
    <cellStyle name="Total 37 6 3 4" xfId="51056"/>
    <cellStyle name="Total 37 6 4" xfId="51057"/>
    <cellStyle name="Total 37 6 4 2" xfId="51058"/>
    <cellStyle name="Total 37 6 4 3" xfId="51059"/>
    <cellStyle name="Total 37 6 5" xfId="51060"/>
    <cellStyle name="Total 37 6 6" xfId="51061"/>
    <cellStyle name="Total 37 7" xfId="51062"/>
    <cellStyle name="Total 37 7 2" xfId="51063"/>
    <cellStyle name="Total 37 7 2 2" xfId="51064"/>
    <cellStyle name="Total 37 7 2 3" xfId="51065"/>
    <cellStyle name="Total 37 7 3" xfId="51066"/>
    <cellStyle name="Total 37 7 4" xfId="51067"/>
    <cellStyle name="Total 37 8" xfId="51068"/>
    <cellStyle name="Total 37 8 2" xfId="51069"/>
    <cellStyle name="Total 37 8 2 2" xfId="51070"/>
    <cellStyle name="Total 37 8 2 3" xfId="51071"/>
    <cellStyle name="Total 37 8 3" xfId="51072"/>
    <cellStyle name="Total 37 8 4" xfId="51073"/>
    <cellStyle name="Total 37 9" xfId="51074"/>
    <cellStyle name="Total 37 9 2" xfId="51075"/>
    <cellStyle name="Total 37 9 2 2" xfId="51076"/>
    <cellStyle name="Total 37 9 2 3" xfId="51077"/>
    <cellStyle name="Total 37 9 3" xfId="51078"/>
    <cellStyle name="Total 37 9 4" xfId="51079"/>
    <cellStyle name="Total 38" xfId="51080"/>
    <cellStyle name="Total 38 10" xfId="51081"/>
    <cellStyle name="Total 38 10 2" xfId="51082"/>
    <cellStyle name="Total 38 10 3" xfId="51083"/>
    <cellStyle name="Total 38 11" xfId="51084"/>
    <cellStyle name="Total 38 11 2" xfId="51085"/>
    <cellStyle name="Total 38 11 3" xfId="51086"/>
    <cellStyle name="Total 38 12" xfId="51087"/>
    <cellStyle name="Total 38 12 2" xfId="51088"/>
    <cellStyle name="Total 38 12 3" xfId="51089"/>
    <cellStyle name="Total 38 13" xfId="51090"/>
    <cellStyle name="Total 38 2" xfId="51091"/>
    <cellStyle name="Total 38 2 2" xfId="51092"/>
    <cellStyle name="Total 38 2 2 2" xfId="51093"/>
    <cellStyle name="Total 38 2 2 2 2" xfId="51094"/>
    <cellStyle name="Total 38 2 2 2 3" xfId="51095"/>
    <cellStyle name="Total 38 2 2 3" xfId="51096"/>
    <cellStyle name="Total 38 2 2 4" xfId="51097"/>
    <cellStyle name="Total 38 2 3" xfId="51098"/>
    <cellStyle name="Total 38 2 3 2" xfId="51099"/>
    <cellStyle name="Total 38 2 3 2 2" xfId="51100"/>
    <cellStyle name="Total 38 2 3 2 3" xfId="51101"/>
    <cellStyle name="Total 38 2 3 3" xfId="51102"/>
    <cellStyle name="Total 38 2 3 4" xfId="51103"/>
    <cellStyle name="Total 38 2 4" xfId="51104"/>
    <cellStyle name="Total 38 2 4 2" xfId="51105"/>
    <cellStyle name="Total 38 2 4 3" xfId="51106"/>
    <cellStyle name="Total 38 2 5" xfId="51107"/>
    <cellStyle name="Total 38 2 5 2" xfId="51108"/>
    <cellStyle name="Total 38 2 5 3" xfId="51109"/>
    <cellStyle name="Total 38 2 6" xfId="51110"/>
    <cellStyle name="Total 38 2 7" xfId="51111"/>
    <cellStyle name="Total 38 3" xfId="51112"/>
    <cellStyle name="Total 38 3 2" xfId="51113"/>
    <cellStyle name="Total 38 3 2 2" xfId="51114"/>
    <cellStyle name="Total 38 3 2 2 2" xfId="51115"/>
    <cellStyle name="Total 38 3 2 2 3" xfId="51116"/>
    <cellStyle name="Total 38 3 2 3" xfId="51117"/>
    <cellStyle name="Total 38 3 2 4" xfId="51118"/>
    <cellStyle name="Total 38 3 3" xfId="51119"/>
    <cellStyle name="Total 38 3 3 2" xfId="51120"/>
    <cellStyle name="Total 38 3 3 2 2" xfId="51121"/>
    <cellStyle name="Total 38 3 3 2 3" xfId="51122"/>
    <cellStyle name="Total 38 3 3 3" xfId="51123"/>
    <cellStyle name="Total 38 3 3 4" xfId="51124"/>
    <cellStyle name="Total 38 3 4" xfId="51125"/>
    <cellStyle name="Total 38 3 4 2" xfId="51126"/>
    <cellStyle name="Total 38 3 4 3" xfId="51127"/>
    <cellStyle name="Total 38 3 5" xfId="51128"/>
    <cellStyle name="Total 38 3 6" xfId="51129"/>
    <cellStyle name="Total 38 4" xfId="51130"/>
    <cellStyle name="Total 38 4 2" xfId="51131"/>
    <cellStyle name="Total 38 4 2 2" xfId="51132"/>
    <cellStyle name="Total 38 4 2 2 2" xfId="51133"/>
    <cellStyle name="Total 38 4 2 2 3" xfId="51134"/>
    <cellStyle name="Total 38 4 2 3" xfId="51135"/>
    <cellStyle name="Total 38 4 2 4" xfId="51136"/>
    <cellStyle name="Total 38 4 3" xfId="51137"/>
    <cellStyle name="Total 38 4 3 2" xfId="51138"/>
    <cellStyle name="Total 38 4 3 2 2" xfId="51139"/>
    <cellStyle name="Total 38 4 3 2 3" xfId="51140"/>
    <cellStyle name="Total 38 4 3 3" xfId="51141"/>
    <cellStyle name="Total 38 4 3 4" xfId="51142"/>
    <cellStyle name="Total 38 4 4" xfId="51143"/>
    <cellStyle name="Total 38 4 4 2" xfId="51144"/>
    <cellStyle name="Total 38 4 4 3" xfId="51145"/>
    <cellStyle name="Total 38 4 5" xfId="51146"/>
    <cellStyle name="Total 38 4 6" xfId="51147"/>
    <cellStyle name="Total 38 5" xfId="51148"/>
    <cellStyle name="Total 38 5 2" xfId="51149"/>
    <cellStyle name="Total 38 5 2 2" xfId="51150"/>
    <cellStyle name="Total 38 5 2 2 2" xfId="51151"/>
    <cellStyle name="Total 38 5 2 2 3" xfId="51152"/>
    <cellStyle name="Total 38 5 2 3" xfId="51153"/>
    <cellStyle name="Total 38 5 2 4" xfId="51154"/>
    <cellStyle name="Total 38 5 3" xfId="51155"/>
    <cellStyle name="Total 38 5 3 2" xfId="51156"/>
    <cellStyle name="Total 38 5 3 2 2" xfId="51157"/>
    <cellStyle name="Total 38 5 3 2 3" xfId="51158"/>
    <cellStyle name="Total 38 5 3 3" xfId="51159"/>
    <cellStyle name="Total 38 5 3 4" xfId="51160"/>
    <cellStyle name="Total 38 5 4" xfId="51161"/>
    <cellStyle name="Total 38 5 4 2" xfId="51162"/>
    <cellStyle name="Total 38 5 4 2 2" xfId="51163"/>
    <cellStyle name="Total 38 5 4 2 3" xfId="51164"/>
    <cellStyle name="Total 38 5 4 3" xfId="51165"/>
    <cellStyle name="Total 38 5 4 4" xfId="51166"/>
    <cellStyle name="Total 38 5 5" xfId="51167"/>
    <cellStyle name="Total 38 5 5 2" xfId="51168"/>
    <cellStyle name="Total 38 5 5 3" xfId="51169"/>
    <cellStyle name="Total 38 5 6" xfId="51170"/>
    <cellStyle name="Total 38 5 7" xfId="51171"/>
    <cellStyle name="Total 38 6" xfId="51172"/>
    <cellStyle name="Total 38 6 2" xfId="51173"/>
    <cellStyle name="Total 38 6 2 2" xfId="51174"/>
    <cellStyle name="Total 38 6 2 2 2" xfId="51175"/>
    <cellStyle name="Total 38 6 2 2 3" xfId="51176"/>
    <cellStyle name="Total 38 6 2 3" xfId="51177"/>
    <cellStyle name="Total 38 6 2 4" xfId="51178"/>
    <cellStyle name="Total 38 6 3" xfId="51179"/>
    <cellStyle name="Total 38 6 3 2" xfId="51180"/>
    <cellStyle name="Total 38 6 3 2 2" xfId="51181"/>
    <cellStyle name="Total 38 6 3 2 3" xfId="51182"/>
    <cellStyle name="Total 38 6 3 3" xfId="51183"/>
    <cellStyle name="Total 38 6 3 4" xfId="51184"/>
    <cellStyle name="Total 38 6 4" xfId="51185"/>
    <cellStyle name="Total 38 6 4 2" xfId="51186"/>
    <cellStyle name="Total 38 6 4 3" xfId="51187"/>
    <cellStyle name="Total 38 6 5" xfId="51188"/>
    <cellStyle name="Total 38 6 6" xfId="51189"/>
    <cellStyle name="Total 38 7" xfId="51190"/>
    <cellStyle name="Total 38 7 2" xfId="51191"/>
    <cellStyle name="Total 38 7 2 2" xfId="51192"/>
    <cellStyle name="Total 38 7 2 3" xfId="51193"/>
    <cellStyle name="Total 38 7 3" xfId="51194"/>
    <cellStyle name="Total 38 7 4" xfId="51195"/>
    <cellStyle name="Total 38 8" xfId="51196"/>
    <cellStyle name="Total 38 8 2" xfId="51197"/>
    <cellStyle name="Total 38 8 2 2" xfId="51198"/>
    <cellStyle name="Total 38 8 2 3" xfId="51199"/>
    <cellStyle name="Total 38 8 3" xfId="51200"/>
    <cellStyle name="Total 38 8 4" xfId="51201"/>
    <cellStyle name="Total 38 9" xfId="51202"/>
    <cellStyle name="Total 38 9 2" xfId="51203"/>
    <cellStyle name="Total 38 9 2 2" xfId="51204"/>
    <cellStyle name="Total 38 9 2 3" xfId="51205"/>
    <cellStyle name="Total 38 9 3" xfId="51206"/>
    <cellStyle name="Total 38 9 4" xfId="51207"/>
    <cellStyle name="Total 39" xfId="51208"/>
    <cellStyle name="Total 39 10" xfId="51209"/>
    <cellStyle name="Total 39 10 2" xfId="51210"/>
    <cellStyle name="Total 39 10 3" xfId="51211"/>
    <cellStyle name="Total 39 11" xfId="51212"/>
    <cellStyle name="Total 39 11 2" xfId="51213"/>
    <cellStyle name="Total 39 11 3" xfId="51214"/>
    <cellStyle name="Total 39 12" xfId="51215"/>
    <cellStyle name="Total 39 12 2" xfId="51216"/>
    <cellStyle name="Total 39 12 3" xfId="51217"/>
    <cellStyle name="Total 39 13" xfId="51218"/>
    <cellStyle name="Total 39 2" xfId="51219"/>
    <cellStyle name="Total 39 2 2" xfId="51220"/>
    <cellStyle name="Total 39 2 2 2" xfId="51221"/>
    <cellStyle name="Total 39 2 2 2 2" xfId="51222"/>
    <cellStyle name="Total 39 2 2 2 3" xfId="51223"/>
    <cellStyle name="Total 39 2 2 3" xfId="51224"/>
    <cellStyle name="Total 39 2 2 4" xfId="51225"/>
    <cellStyle name="Total 39 2 3" xfId="51226"/>
    <cellStyle name="Total 39 2 3 2" xfId="51227"/>
    <cellStyle name="Total 39 2 3 2 2" xfId="51228"/>
    <cellStyle name="Total 39 2 3 2 3" xfId="51229"/>
    <cellStyle name="Total 39 2 3 3" xfId="51230"/>
    <cellStyle name="Total 39 2 3 4" xfId="51231"/>
    <cellStyle name="Total 39 2 4" xfId="51232"/>
    <cellStyle name="Total 39 2 4 2" xfId="51233"/>
    <cellStyle name="Total 39 2 4 3" xfId="51234"/>
    <cellStyle name="Total 39 2 5" xfId="51235"/>
    <cellStyle name="Total 39 2 5 2" xfId="51236"/>
    <cellStyle name="Total 39 2 5 3" xfId="51237"/>
    <cellStyle name="Total 39 2 6" xfId="51238"/>
    <cellStyle name="Total 39 2 7" xfId="51239"/>
    <cellStyle name="Total 39 3" xfId="51240"/>
    <cellStyle name="Total 39 3 2" xfId="51241"/>
    <cellStyle name="Total 39 3 2 2" xfId="51242"/>
    <cellStyle name="Total 39 3 2 2 2" xfId="51243"/>
    <cellStyle name="Total 39 3 2 2 3" xfId="51244"/>
    <cellStyle name="Total 39 3 2 3" xfId="51245"/>
    <cellStyle name="Total 39 3 2 4" xfId="51246"/>
    <cellStyle name="Total 39 3 3" xfId="51247"/>
    <cellStyle name="Total 39 3 3 2" xfId="51248"/>
    <cellStyle name="Total 39 3 3 2 2" xfId="51249"/>
    <cellStyle name="Total 39 3 3 2 3" xfId="51250"/>
    <cellStyle name="Total 39 3 3 3" xfId="51251"/>
    <cellStyle name="Total 39 3 3 4" xfId="51252"/>
    <cellStyle name="Total 39 3 4" xfId="51253"/>
    <cellStyle name="Total 39 3 4 2" xfId="51254"/>
    <cellStyle name="Total 39 3 4 3" xfId="51255"/>
    <cellStyle name="Total 39 3 5" xfId="51256"/>
    <cellStyle name="Total 39 3 6" xfId="51257"/>
    <cellStyle name="Total 39 4" xfId="51258"/>
    <cellStyle name="Total 39 4 2" xfId="51259"/>
    <cellStyle name="Total 39 4 2 2" xfId="51260"/>
    <cellStyle name="Total 39 4 2 2 2" xfId="51261"/>
    <cellStyle name="Total 39 4 2 2 3" xfId="51262"/>
    <cellStyle name="Total 39 4 2 3" xfId="51263"/>
    <cellStyle name="Total 39 4 2 4" xfId="51264"/>
    <cellStyle name="Total 39 4 3" xfId="51265"/>
    <cellStyle name="Total 39 4 3 2" xfId="51266"/>
    <cellStyle name="Total 39 4 3 2 2" xfId="51267"/>
    <cellStyle name="Total 39 4 3 2 3" xfId="51268"/>
    <cellStyle name="Total 39 4 3 3" xfId="51269"/>
    <cellStyle name="Total 39 4 3 4" xfId="51270"/>
    <cellStyle name="Total 39 4 4" xfId="51271"/>
    <cellStyle name="Total 39 4 4 2" xfId="51272"/>
    <cellStyle name="Total 39 4 4 3" xfId="51273"/>
    <cellStyle name="Total 39 4 5" xfId="51274"/>
    <cellStyle name="Total 39 4 6" xfId="51275"/>
    <cellStyle name="Total 39 5" xfId="51276"/>
    <cellStyle name="Total 39 5 2" xfId="51277"/>
    <cellStyle name="Total 39 5 2 2" xfId="51278"/>
    <cellStyle name="Total 39 5 2 2 2" xfId="51279"/>
    <cellStyle name="Total 39 5 2 2 3" xfId="51280"/>
    <cellStyle name="Total 39 5 2 3" xfId="51281"/>
    <cellStyle name="Total 39 5 2 4" xfId="51282"/>
    <cellStyle name="Total 39 5 3" xfId="51283"/>
    <cellStyle name="Total 39 5 3 2" xfId="51284"/>
    <cellStyle name="Total 39 5 3 2 2" xfId="51285"/>
    <cellStyle name="Total 39 5 3 2 3" xfId="51286"/>
    <cellStyle name="Total 39 5 3 3" xfId="51287"/>
    <cellStyle name="Total 39 5 3 4" xfId="51288"/>
    <cellStyle name="Total 39 5 4" xfId="51289"/>
    <cellStyle name="Total 39 5 4 2" xfId="51290"/>
    <cellStyle name="Total 39 5 4 2 2" xfId="51291"/>
    <cellStyle name="Total 39 5 4 2 3" xfId="51292"/>
    <cellStyle name="Total 39 5 4 3" xfId="51293"/>
    <cellStyle name="Total 39 5 4 4" xfId="51294"/>
    <cellStyle name="Total 39 5 5" xfId="51295"/>
    <cellStyle name="Total 39 5 5 2" xfId="51296"/>
    <cellStyle name="Total 39 5 5 3" xfId="51297"/>
    <cellStyle name="Total 39 5 6" xfId="51298"/>
    <cellStyle name="Total 39 5 7" xfId="51299"/>
    <cellStyle name="Total 39 6" xfId="51300"/>
    <cellStyle name="Total 39 6 2" xfId="51301"/>
    <cellStyle name="Total 39 6 2 2" xfId="51302"/>
    <cellStyle name="Total 39 6 2 2 2" xfId="51303"/>
    <cellStyle name="Total 39 6 2 2 3" xfId="51304"/>
    <cellStyle name="Total 39 6 2 3" xfId="51305"/>
    <cellStyle name="Total 39 6 2 4" xfId="51306"/>
    <cellStyle name="Total 39 6 3" xfId="51307"/>
    <cellStyle name="Total 39 6 3 2" xfId="51308"/>
    <cellStyle name="Total 39 6 3 2 2" xfId="51309"/>
    <cellStyle name="Total 39 6 3 2 3" xfId="51310"/>
    <cellStyle name="Total 39 6 3 3" xfId="51311"/>
    <cellStyle name="Total 39 6 3 4" xfId="51312"/>
    <cellStyle name="Total 39 6 4" xfId="51313"/>
    <cellStyle name="Total 39 6 4 2" xfId="51314"/>
    <cellStyle name="Total 39 6 4 3" xfId="51315"/>
    <cellStyle name="Total 39 6 5" xfId="51316"/>
    <cellStyle name="Total 39 6 6" xfId="51317"/>
    <cellStyle name="Total 39 7" xfId="51318"/>
    <cellStyle name="Total 39 7 2" xfId="51319"/>
    <cellStyle name="Total 39 7 2 2" xfId="51320"/>
    <cellStyle name="Total 39 7 2 3" xfId="51321"/>
    <cellStyle name="Total 39 7 3" xfId="51322"/>
    <cellStyle name="Total 39 7 4" xfId="51323"/>
    <cellStyle name="Total 39 8" xfId="51324"/>
    <cellStyle name="Total 39 8 2" xfId="51325"/>
    <cellStyle name="Total 39 8 2 2" xfId="51326"/>
    <cellStyle name="Total 39 8 2 3" xfId="51327"/>
    <cellStyle name="Total 39 8 3" xfId="51328"/>
    <cellStyle name="Total 39 8 4" xfId="51329"/>
    <cellStyle name="Total 39 9" xfId="51330"/>
    <cellStyle name="Total 39 9 2" xfId="51331"/>
    <cellStyle name="Total 39 9 2 2" xfId="51332"/>
    <cellStyle name="Total 39 9 2 3" xfId="51333"/>
    <cellStyle name="Total 39 9 3" xfId="51334"/>
    <cellStyle name="Total 39 9 4" xfId="51335"/>
    <cellStyle name="Total 4" xfId="51336"/>
    <cellStyle name="Total 4 10" xfId="51337"/>
    <cellStyle name="Total 4 10 2" xfId="51338"/>
    <cellStyle name="Total 4 10 2 2" xfId="51339"/>
    <cellStyle name="Total 4 10 2 3" xfId="51340"/>
    <cellStyle name="Total 4 10 3" xfId="51341"/>
    <cellStyle name="Total 4 10 4" xfId="51342"/>
    <cellStyle name="Total 4 11" xfId="51343"/>
    <cellStyle name="Total 4 11 2" xfId="51344"/>
    <cellStyle name="Total 4 11 3" xfId="51345"/>
    <cellStyle name="Total 4 12" xfId="51346"/>
    <cellStyle name="Total 4 12 2" xfId="51347"/>
    <cellStyle name="Total 4 12 3" xfId="51348"/>
    <cellStyle name="Total 4 13" xfId="51349"/>
    <cellStyle name="Total 4 13 2" xfId="51350"/>
    <cellStyle name="Total 4 13 3" xfId="51351"/>
    <cellStyle name="Total 4 14" xfId="51352"/>
    <cellStyle name="Total 4 2" xfId="51353"/>
    <cellStyle name="Total 4 2 10" xfId="51354"/>
    <cellStyle name="Total 4 2 10 2" xfId="51355"/>
    <cellStyle name="Total 4 2 10 3" xfId="51356"/>
    <cellStyle name="Total 4 2 11" xfId="51357"/>
    <cellStyle name="Total 4 2 12" xfId="51358"/>
    <cellStyle name="Total 4 2 2" xfId="51359"/>
    <cellStyle name="Total 4 2 2 2" xfId="51360"/>
    <cellStyle name="Total 4 2 2 2 2" xfId="51361"/>
    <cellStyle name="Total 4 2 2 2 2 2" xfId="51362"/>
    <cellStyle name="Total 4 2 2 2 2 3" xfId="51363"/>
    <cellStyle name="Total 4 2 2 2 3" xfId="51364"/>
    <cellStyle name="Total 4 2 2 2 4" xfId="51365"/>
    <cellStyle name="Total 4 2 2 3" xfId="51366"/>
    <cellStyle name="Total 4 2 2 3 2" xfId="51367"/>
    <cellStyle name="Total 4 2 2 3 2 2" xfId="51368"/>
    <cellStyle name="Total 4 2 2 3 2 3" xfId="51369"/>
    <cellStyle name="Total 4 2 2 3 3" xfId="51370"/>
    <cellStyle name="Total 4 2 2 3 4" xfId="51371"/>
    <cellStyle name="Total 4 2 2 4" xfId="51372"/>
    <cellStyle name="Total 4 2 2 4 2" xfId="51373"/>
    <cellStyle name="Total 4 2 2 4 3" xfId="51374"/>
    <cellStyle name="Total 4 2 2 5" xfId="51375"/>
    <cellStyle name="Total 4 2 2 6" xfId="51376"/>
    <cellStyle name="Total 4 2 3" xfId="51377"/>
    <cellStyle name="Total 4 2 3 2" xfId="51378"/>
    <cellStyle name="Total 4 2 3 2 2" xfId="51379"/>
    <cellStyle name="Total 4 2 3 2 2 2" xfId="51380"/>
    <cellStyle name="Total 4 2 3 2 2 3" xfId="51381"/>
    <cellStyle name="Total 4 2 3 2 3" xfId="51382"/>
    <cellStyle name="Total 4 2 3 2 4" xfId="51383"/>
    <cellStyle name="Total 4 2 3 3" xfId="51384"/>
    <cellStyle name="Total 4 2 3 3 2" xfId="51385"/>
    <cellStyle name="Total 4 2 3 3 2 2" xfId="51386"/>
    <cellStyle name="Total 4 2 3 3 2 3" xfId="51387"/>
    <cellStyle name="Total 4 2 3 3 3" xfId="51388"/>
    <cellStyle name="Total 4 2 3 3 4" xfId="51389"/>
    <cellStyle name="Total 4 2 3 4" xfId="51390"/>
    <cellStyle name="Total 4 2 3 4 2" xfId="51391"/>
    <cellStyle name="Total 4 2 3 4 3" xfId="51392"/>
    <cellStyle name="Total 4 2 3 5" xfId="51393"/>
    <cellStyle name="Total 4 2 3 6" xfId="51394"/>
    <cellStyle name="Total 4 2 4" xfId="51395"/>
    <cellStyle name="Total 4 2 4 2" xfId="51396"/>
    <cellStyle name="Total 4 2 4 2 2" xfId="51397"/>
    <cellStyle name="Total 4 2 4 2 2 2" xfId="51398"/>
    <cellStyle name="Total 4 2 4 2 2 3" xfId="51399"/>
    <cellStyle name="Total 4 2 4 2 3" xfId="51400"/>
    <cellStyle name="Total 4 2 4 2 4" xfId="51401"/>
    <cellStyle name="Total 4 2 4 3" xfId="51402"/>
    <cellStyle name="Total 4 2 4 3 2" xfId="51403"/>
    <cellStyle name="Total 4 2 4 3 2 2" xfId="51404"/>
    <cellStyle name="Total 4 2 4 3 2 3" xfId="51405"/>
    <cellStyle name="Total 4 2 4 3 3" xfId="51406"/>
    <cellStyle name="Total 4 2 4 3 4" xfId="51407"/>
    <cellStyle name="Total 4 2 4 4" xfId="51408"/>
    <cellStyle name="Total 4 2 4 4 2" xfId="51409"/>
    <cellStyle name="Total 4 2 4 4 2 2" xfId="51410"/>
    <cellStyle name="Total 4 2 4 4 2 3" xfId="51411"/>
    <cellStyle name="Total 4 2 4 4 3" xfId="51412"/>
    <cellStyle name="Total 4 2 4 4 4" xfId="51413"/>
    <cellStyle name="Total 4 2 4 5" xfId="51414"/>
    <cellStyle name="Total 4 2 4 5 2" xfId="51415"/>
    <cellStyle name="Total 4 2 4 5 3" xfId="51416"/>
    <cellStyle name="Total 4 2 4 6" xfId="51417"/>
    <cellStyle name="Total 4 2 4 7" xfId="51418"/>
    <cellStyle name="Total 4 2 5" xfId="51419"/>
    <cellStyle name="Total 4 2 5 2" xfId="51420"/>
    <cellStyle name="Total 4 2 5 2 2" xfId="51421"/>
    <cellStyle name="Total 4 2 5 2 2 2" xfId="51422"/>
    <cellStyle name="Total 4 2 5 2 2 3" xfId="51423"/>
    <cellStyle name="Total 4 2 5 2 3" xfId="51424"/>
    <cellStyle name="Total 4 2 5 2 4" xfId="51425"/>
    <cellStyle name="Total 4 2 5 3" xfId="51426"/>
    <cellStyle name="Total 4 2 5 3 2" xfId="51427"/>
    <cellStyle name="Total 4 2 5 3 2 2" xfId="51428"/>
    <cellStyle name="Total 4 2 5 3 2 3" xfId="51429"/>
    <cellStyle name="Total 4 2 5 3 3" xfId="51430"/>
    <cellStyle name="Total 4 2 5 3 4" xfId="51431"/>
    <cellStyle name="Total 4 2 5 4" xfId="51432"/>
    <cellStyle name="Total 4 2 5 4 2" xfId="51433"/>
    <cellStyle name="Total 4 2 5 4 3" xfId="51434"/>
    <cellStyle name="Total 4 2 5 5" xfId="51435"/>
    <cellStyle name="Total 4 2 5 6" xfId="51436"/>
    <cellStyle name="Total 4 2 6" xfId="51437"/>
    <cellStyle name="Total 4 2 6 2" xfId="51438"/>
    <cellStyle name="Total 4 2 6 2 2" xfId="51439"/>
    <cellStyle name="Total 4 2 6 2 3" xfId="51440"/>
    <cellStyle name="Total 4 2 6 3" xfId="51441"/>
    <cellStyle name="Total 4 2 6 4" xfId="51442"/>
    <cellStyle name="Total 4 2 7" xfId="51443"/>
    <cellStyle name="Total 4 2 7 2" xfId="51444"/>
    <cellStyle name="Total 4 2 7 2 2" xfId="51445"/>
    <cellStyle name="Total 4 2 7 2 3" xfId="51446"/>
    <cellStyle name="Total 4 2 7 3" xfId="51447"/>
    <cellStyle name="Total 4 2 7 4" xfId="51448"/>
    <cellStyle name="Total 4 2 8" xfId="51449"/>
    <cellStyle name="Total 4 2 8 2" xfId="51450"/>
    <cellStyle name="Total 4 2 8 2 2" xfId="51451"/>
    <cellStyle name="Total 4 2 8 2 3" xfId="51452"/>
    <cellStyle name="Total 4 2 8 3" xfId="51453"/>
    <cellStyle name="Total 4 2 8 4" xfId="51454"/>
    <cellStyle name="Total 4 2 9" xfId="51455"/>
    <cellStyle name="Total 4 2 9 2" xfId="51456"/>
    <cellStyle name="Total 4 2 9 3" xfId="51457"/>
    <cellStyle name="Total 4 3" xfId="51458"/>
    <cellStyle name="Total 4 3 2" xfId="51459"/>
    <cellStyle name="Total 4 3 2 2" xfId="51460"/>
    <cellStyle name="Total 4 3 2 2 2" xfId="51461"/>
    <cellStyle name="Total 4 3 2 2 3" xfId="51462"/>
    <cellStyle name="Total 4 3 2 3" xfId="51463"/>
    <cellStyle name="Total 4 3 2 4" xfId="51464"/>
    <cellStyle name="Total 4 3 3" xfId="51465"/>
    <cellStyle name="Total 4 3 3 2" xfId="51466"/>
    <cellStyle name="Total 4 3 3 2 2" xfId="51467"/>
    <cellStyle name="Total 4 3 3 2 3" xfId="51468"/>
    <cellStyle name="Total 4 3 3 3" xfId="51469"/>
    <cellStyle name="Total 4 3 3 4" xfId="51470"/>
    <cellStyle name="Total 4 3 4" xfId="51471"/>
    <cellStyle name="Total 4 3 4 2" xfId="51472"/>
    <cellStyle name="Total 4 3 4 3" xfId="51473"/>
    <cellStyle name="Total 4 3 5" xfId="51474"/>
    <cellStyle name="Total 4 3 5 2" xfId="51475"/>
    <cellStyle name="Total 4 3 5 3" xfId="51476"/>
    <cellStyle name="Total 4 3 6" xfId="51477"/>
    <cellStyle name="Total 4 3 7" xfId="51478"/>
    <cellStyle name="Total 4 4" xfId="51479"/>
    <cellStyle name="Total 4 4 2" xfId="51480"/>
    <cellStyle name="Total 4 4 2 2" xfId="51481"/>
    <cellStyle name="Total 4 4 2 2 2" xfId="51482"/>
    <cellStyle name="Total 4 4 2 2 3" xfId="51483"/>
    <cellStyle name="Total 4 4 2 3" xfId="51484"/>
    <cellStyle name="Total 4 4 2 4" xfId="51485"/>
    <cellStyle name="Total 4 4 3" xfId="51486"/>
    <cellStyle name="Total 4 4 3 2" xfId="51487"/>
    <cellStyle name="Total 4 4 3 2 2" xfId="51488"/>
    <cellStyle name="Total 4 4 3 2 3" xfId="51489"/>
    <cellStyle name="Total 4 4 3 3" xfId="51490"/>
    <cellStyle name="Total 4 4 3 4" xfId="51491"/>
    <cellStyle name="Total 4 4 4" xfId="51492"/>
    <cellStyle name="Total 4 4 4 2" xfId="51493"/>
    <cellStyle name="Total 4 4 4 3" xfId="51494"/>
    <cellStyle name="Total 4 4 5" xfId="51495"/>
    <cellStyle name="Total 4 4 6" xfId="51496"/>
    <cellStyle name="Total 4 5" xfId="51497"/>
    <cellStyle name="Total 4 5 2" xfId="51498"/>
    <cellStyle name="Total 4 5 2 2" xfId="51499"/>
    <cellStyle name="Total 4 5 2 2 2" xfId="51500"/>
    <cellStyle name="Total 4 5 2 2 3" xfId="51501"/>
    <cellStyle name="Total 4 5 2 3" xfId="51502"/>
    <cellStyle name="Total 4 5 2 4" xfId="51503"/>
    <cellStyle name="Total 4 5 3" xfId="51504"/>
    <cellStyle name="Total 4 5 3 2" xfId="51505"/>
    <cellStyle name="Total 4 5 3 2 2" xfId="51506"/>
    <cellStyle name="Total 4 5 3 2 3" xfId="51507"/>
    <cellStyle name="Total 4 5 3 3" xfId="51508"/>
    <cellStyle name="Total 4 5 3 4" xfId="51509"/>
    <cellStyle name="Total 4 5 4" xfId="51510"/>
    <cellStyle name="Total 4 5 4 2" xfId="51511"/>
    <cellStyle name="Total 4 5 4 3" xfId="51512"/>
    <cellStyle name="Total 4 5 5" xfId="51513"/>
    <cellStyle name="Total 4 5 6" xfId="51514"/>
    <cellStyle name="Total 4 6" xfId="51515"/>
    <cellStyle name="Total 4 6 2" xfId="51516"/>
    <cellStyle name="Total 4 6 2 2" xfId="51517"/>
    <cellStyle name="Total 4 6 2 2 2" xfId="51518"/>
    <cellStyle name="Total 4 6 2 2 3" xfId="51519"/>
    <cellStyle name="Total 4 6 2 3" xfId="51520"/>
    <cellStyle name="Total 4 6 2 4" xfId="51521"/>
    <cellStyle name="Total 4 6 3" xfId="51522"/>
    <cellStyle name="Total 4 6 3 2" xfId="51523"/>
    <cellStyle name="Total 4 6 3 2 2" xfId="51524"/>
    <cellStyle name="Total 4 6 3 2 3" xfId="51525"/>
    <cellStyle name="Total 4 6 3 3" xfId="51526"/>
    <cellStyle name="Total 4 6 3 4" xfId="51527"/>
    <cellStyle name="Total 4 6 4" xfId="51528"/>
    <cellStyle name="Total 4 6 4 2" xfId="51529"/>
    <cellStyle name="Total 4 6 4 2 2" xfId="51530"/>
    <cellStyle name="Total 4 6 4 2 3" xfId="51531"/>
    <cellStyle name="Total 4 6 4 3" xfId="51532"/>
    <cellStyle name="Total 4 6 4 4" xfId="51533"/>
    <cellStyle name="Total 4 6 5" xfId="51534"/>
    <cellStyle name="Total 4 6 5 2" xfId="51535"/>
    <cellStyle name="Total 4 6 5 3" xfId="51536"/>
    <cellStyle name="Total 4 6 6" xfId="51537"/>
    <cellStyle name="Total 4 6 7" xfId="51538"/>
    <cellStyle name="Total 4 7" xfId="51539"/>
    <cellStyle name="Total 4 7 2" xfId="51540"/>
    <cellStyle name="Total 4 7 2 2" xfId="51541"/>
    <cellStyle name="Total 4 7 2 2 2" xfId="51542"/>
    <cellStyle name="Total 4 7 2 2 3" xfId="51543"/>
    <cellStyle name="Total 4 7 2 3" xfId="51544"/>
    <cellStyle name="Total 4 7 2 4" xfId="51545"/>
    <cellStyle name="Total 4 7 3" xfId="51546"/>
    <cellStyle name="Total 4 7 3 2" xfId="51547"/>
    <cellStyle name="Total 4 7 3 2 2" xfId="51548"/>
    <cellStyle name="Total 4 7 3 2 3" xfId="51549"/>
    <cellStyle name="Total 4 7 3 3" xfId="51550"/>
    <cellStyle name="Total 4 7 3 4" xfId="51551"/>
    <cellStyle name="Total 4 7 4" xfId="51552"/>
    <cellStyle name="Total 4 7 4 2" xfId="51553"/>
    <cellStyle name="Total 4 7 4 3" xfId="51554"/>
    <cellStyle name="Total 4 7 5" xfId="51555"/>
    <cellStyle name="Total 4 7 6" xfId="51556"/>
    <cellStyle name="Total 4 8" xfId="51557"/>
    <cellStyle name="Total 4 8 2" xfId="51558"/>
    <cellStyle name="Total 4 8 2 2" xfId="51559"/>
    <cellStyle name="Total 4 8 2 3" xfId="51560"/>
    <cellStyle name="Total 4 8 3" xfId="51561"/>
    <cellStyle name="Total 4 8 4" xfId="51562"/>
    <cellStyle name="Total 4 9" xfId="51563"/>
    <cellStyle name="Total 4 9 2" xfId="51564"/>
    <cellStyle name="Total 4 9 2 2" xfId="51565"/>
    <cellStyle name="Total 4 9 2 3" xfId="51566"/>
    <cellStyle name="Total 4 9 3" xfId="51567"/>
    <cellStyle name="Total 4 9 4" xfId="51568"/>
    <cellStyle name="Total 40" xfId="51569"/>
    <cellStyle name="Total 40 10" xfId="51570"/>
    <cellStyle name="Total 40 10 2" xfId="51571"/>
    <cellStyle name="Total 40 10 3" xfId="51572"/>
    <cellStyle name="Total 40 11" xfId="51573"/>
    <cellStyle name="Total 40 11 2" xfId="51574"/>
    <cellStyle name="Total 40 11 3" xfId="51575"/>
    <cellStyle name="Total 40 12" xfId="51576"/>
    <cellStyle name="Total 40 12 2" xfId="51577"/>
    <cellStyle name="Total 40 12 3" xfId="51578"/>
    <cellStyle name="Total 40 13" xfId="51579"/>
    <cellStyle name="Total 40 2" xfId="51580"/>
    <cellStyle name="Total 40 2 2" xfId="51581"/>
    <cellStyle name="Total 40 2 2 2" xfId="51582"/>
    <cellStyle name="Total 40 2 2 2 2" xfId="51583"/>
    <cellStyle name="Total 40 2 2 2 3" xfId="51584"/>
    <cellStyle name="Total 40 2 2 3" xfId="51585"/>
    <cellStyle name="Total 40 2 2 4" xfId="51586"/>
    <cellStyle name="Total 40 2 3" xfId="51587"/>
    <cellStyle name="Total 40 2 3 2" xfId="51588"/>
    <cellStyle name="Total 40 2 3 2 2" xfId="51589"/>
    <cellStyle name="Total 40 2 3 2 3" xfId="51590"/>
    <cellStyle name="Total 40 2 3 3" xfId="51591"/>
    <cellStyle name="Total 40 2 3 4" xfId="51592"/>
    <cellStyle name="Total 40 2 4" xfId="51593"/>
    <cellStyle name="Total 40 2 4 2" xfId="51594"/>
    <cellStyle name="Total 40 2 4 3" xfId="51595"/>
    <cellStyle name="Total 40 2 5" xfId="51596"/>
    <cellStyle name="Total 40 2 5 2" xfId="51597"/>
    <cellStyle name="Total 40 2 5 3" xfId="51598"/>
    <cellStyle name="Total 40 2 6" xfId="51599"/>
    <cellStyle name="Total 40 2 7" xfId="51600"/>
    <cellStyle name="Total 40 3" xfId="51601"/>
    <cellStyle name="Total 40 3 2" xfId="51602"/>
    <cellStyle name="Total 40 3 2 2" xfId="51603"/>
    <cellStyle name="Total 40 3 2 2 2" xfId="51604"/>
    <cellStyle name="Total 40 3 2 2 3" xfId="51605"/>
    <cellStyle name="Total 40 3 2 3" xfId="51606"/>
    <cellStyle name="Total 40 3 2 4" xfId="51607"/>
    <cellStyle name="Total 40 3 3" xfId="51608"/>
    <cellStyle name="Total 40 3 3 2" xfId="51609"/>
    <cellStyle name="Total 40 3 3 2 2" xfId="51610"/>
    <cellStyle name="Total 40 3 3 2 3" xfId="51611"/>
    <cellStyle name="Total 40 3 3 3" xfId="51612"/>
    <cellStyle name="Total 40 3 3 4" xfId="51613"/>
    <cellStyle name="Total 40 3 4" xfId="51614"/>
    <cellStyle name="Total 40 3 4 2" xfId="51615"/>
    <cellStyle name="Total 40 3 4 3" xfId="51616"/>
    <cellStyle name="Total 40 3 5" xfId="51617"/>
    <cellStyle name="Total 40 3 6" xfId="51618"/>
    <cellStyle name="Total 40 4" xfId="51619"/>
    <cellStyle name="Total 40 4 2" xfId="51620"/>
    <cellStyle name="Total 40 4 2 2" xfId="51621"/>
    <cellStyle name="Total 40 4 2 2 2" xfId="51622"/>
    <cellStyle name="Total 40 4 2 2 3" xfId="51623"/>
    <cellStyle name="Total 40 4 2 3" xfId="51624"/>
    <cellStyle name="Total 40 4 2 4" xfId="51625"/>
    <cellStyle name="Total 40 4 3" xfId="51626"/>
    <cellStyle name="Total 40 4 3 2" xfId="51627"/>
    <cellStyle name="Total 40 4 3 2 2" xfId="51628"/>
    <cellStyle name="Total 40 4 3 2 3" xfId="51629"/>
    <cellStyle name="Total 40 4 3 3" xfId="51630"/>
    <cellStyle name="Total 40 4 3 4" xfId="51631"/>
    <cellStyle name="Total 40 4 4" xfId="51632"/>
    <cellStyle name="Total 40 4 4 2" xfId="51633"/>
    <cellStyle name="Total 40 4 4 3" xfId="51634"/>
    <cellStyle name="Total 40 4 5" xfId="51635"/>
    <cellStyle name="Total 40 4 6" xfId="51636"/>
    <cellStyle name="Total 40 5" xfId="51637"/>
    <cellStyle name="Total 40 5 2" xfId="51638"/>
    <cellStyle name="Total 40 5 2 2" xfId="51639"/>
    <cellStyle name="Total 40 5 2 2 2" xfId="51640"/>
    <cellStyle name="Total 40 5 2 2 3" xfId="51641"/>
    <cellStyle name="Total 40 5 2 3" xfId="51642"/>
    <cellStyle name="Total 40 5 2 4" xfId="51643"/>
    <cellStyle name="Total 40 5 3" xfId="51644"/>
    <cellStyle name="Total 40 5 3 2" xfId="51645"/>
    <cellStyle name="Total 40 5 3 2 2" xfId="51646"/>
    <cellStyle name="Total 40 5 3 2 3" xfId="51647"/>
    <cellStyle name="Total 40 5 3 3" xfId="51648"/>
    <cellStyle name="Total 40 5 3 4" xfId="51649"/>
    <cellStyle name="Total 40 5 4" xfId="51650"/>
    <cellStyle name="Total 40 5 4 2" xfId="51651"/>
    <cellStyle name="Total 40 5 4 2 2" xfId="51652"/>
    <cellStyle name="Total 40 5 4 2 3" xfId="51653"/>
    <cellStyle name="Total 40 5 4 3" xfId="51654"/>
    <cellStyle name="Total 40 5 4 4" xfId="51655"/>
    <cellStyle name="Total 40 5 5" xfId="51656"/>
    <cellStyle name="Total 40 5 5 2" xfId="51657"/>
    <cellStyle name="Total 40 5 5 3" xfId="51658"/>
    <cellStyle name="Total 40 5 6" xfId="51659"/>
    <cellStyle name="Total 40 5 7" xfId="51660"/>
    <cellStyle name="Total 40 6" xfId="51661"/>
    <cellStyle name="Total 40 6 2" xfId="51662"/>
    <cellStyle name="Total 40 6 2 2" xfId="51663"/>
    <cellStyle name="Total 40 6 2 2 2" xfId="51664"/>
    <cellStyle name="Total 40 6 2 2 3" xfId="51665"/>
    <cellStyle name="Total 40 6 2 3" xfId="51666"/>
    <cellStyle name="Total 40 6 2 4" xfId="51667"/>
    <cellStyle name="Total 40 6 3" xfId="51668"/>
    <cellStyle name="Total 40 6 3 2" xfId="51669"/>
    <cellStyle name="Total 40 6 3 2 2" xfId="51670"/>
    <cellStyle name="Total 40 6 3 2 3" xfId="51671"/>
    <cellStyle name="Total 40 6 3 3" xfId="51672"/>
    <cellStyle name="Total 40 6 3 4" xfId="51673"/>
    <cellStyle name="Total 40 6 4" xfId="51674"/>
    <cellStyle name="Total 40 6 4 2" xfId="51675"/>
    <cellStyle name="Total 40 6 4 3" xfId="51676"/>
    <cellStyle name="Total 40 6 5" xfId="51677"/>
    <cellStyle name="Total 40 6 6" xfId="51678"/>
    <cellStyle name="Total 40 7" xfId="51679"/>
    <cellStyle name="Total 40 7 2" xfId="51680"/>
    <cellStyle name="Total 40 7 2 2" xfId="51681"/>
    <cellStyle name="Total 40 7 2 3" xfId="51682"/>
    <cellStyle name="Total 40 7 3" xfId="51683"/>
    <cellStyle name="Total 40 7 4" xfId="51684"/>
    <cellStyle name="Total 40 8" xfId="51685"/>
    <cellStyle name="Total 40 8 2" xfId="51686"/>
    <cellStyle name="Total 40 8 2 2" xfId="51687"/>
    <cellStyle name="Total 40 8 2 3" xfId="51688"/>
    <cellStyle name="Total 40 8 3" xfId="51689"/>
    <cellStyle name="Total 40 8 4" xfId="51690"/>
    <cellStyle name="Total 40 9" xfId="51691"/>
    <cellStyle name="Total 40 9 2" xfId="51692"/>
    <cellStyle name="Total 40 9 2 2" xfId="51693"/>
    <cellStyle name="Total 40 9 2 3" xfId="51694"/>
    <cellStyle name="Total 40 9 3" xfId="51695"/>
    <cellStyle name="Total 40 9 4" xfId="51696"/>
    <cellStyle name="Total 41" xfId="51697"/>
    <cellStyle name="Total 41 10" xfId="51698"/>
    <cellStyle name="Total 41 10 2" xfId="51699"/>
    <cellStyle name="Total 41 10 3" xfId="51700"/>
    <cellStyle name="Total 41 11" xfId="51701"/>
    <cellStyle name="Total 41 11 2" xfId="51702"/>
    <cellStyle name="Total 41 11 3" xfId="51703"/>
    <cellStyle name="Total 41 12" xfId="51704"/>
    <cellStyle name="Total 41 12 2" xfId="51705"/>
    <cellStyle name="Total 41 12 3" xfId="51706"/>
    <cellStyle name="Total 41 13" xfId="51707"/>
    <cellStyle name="Total 41 2" xfId="51708"/>
    <cellStyle name="Total 41 2 2" xfId="51709"/>
    <cellStyle name="Total 41 2 2 2" xfId="51710"/>
    <cellStyle name="Total 41 2 2 2 2" xfId="51711"/>
    <cellStyle name="Total 41 2 2 2 3" xfId="51712"/>
    <cellStyle name="Total 41 2 2 3" xfId="51713"/>
    <cellStyle name="Total 41 2 2 4" xfId="51714"/>
    <cellStyle name="Total 41 2 3" xfId="51715"/>
    <cellStyle name="Total 41 2 3 2" xfId="51716"/>
    <cellStyle name="Total 41 2 3 2 2" xfId="51717"/>
    <cellStyle name="Total 41 2 3 2 3" xfId="51718"/>
    <cellStyle name="Total 41 2 3 3" xfId="51719"/>
    <cellStyle name="Total 41 2 3 4" xfId="51720"/>
    <cellStyle name="Total 41 2 4" xfId="51721"/>
    <cellStyle name="Total 41 2 4 2" xfId="51722"/>
    <cellStyle name="Total 41 2 4 3" xfId="51723"/>
    <cellStyle name="Total 41 2 5" xfId="51724"/>
    <cellStyle name="Total 41 2 5 2" xfId="51725"/>
    <cellStyle name="Total 41 2 5 3" xfId="51726"/>
    <cellStyle name="Total 41 2 6" xfId="51727"/>
    <cellStyle name="Total 41 2 7" xfId="51728"/>
    <cellStyle name="Total 41 3" xfId="51729"/>
    <cellStyle name="Total 41 3 2" xfId="51730"/>
    <cellStyle name="Total 41 3 2 2" xfId="51731"/>
    <cellStyle name="Total 41 3 2 2 2" xfId="51732"/>
    <cellStyle name="Total 41 3 2 2 3" xfId="51733"/>
    <cellStyle name="Total 41 3 2 3" xfId="51734"/>
    <cellStyle name="Total 41 3 2 4" xfId="51735"/>
    <cellStyle name="Total 41 3 3" xfId="51736"/>
    <cellStyle name="Total 41 3 3 2" xfId="51737"/>
    <cellStyle name="Total 41 3 3 2 2" xfId="51738"/>
    <cellStyle name="Total 41 3 3 2 3" xfId="51739"/>
    <cellStyle name="Total 41 3 3 3" xfId="51740"/>
    <cellStyle name="Total 41 3 3 4" xfId="51741"/>
    <cellStyle name="Total 41 3 4" xfId="51742"/>
    <cellStyle name="Total 41 3 4 2" xfId="51743"/>
    <cellStyle name="Total 41 3 4 3" xfId="51744"/>
    <cellStyle name="Total 41 3 5" xfId="51745"/>
    <cellStyle name="Total 41 3 6" xfId="51746"/>
    <cellStyle name="Total 41 4" xfId="51747"/>
    <cellStyle name="Total 41 4 2" xfId="51748"/>
    <cellStyle name="Total 41 4 2 2" xfId="51749"/>
    <cellStyle name="Total 41 4 2 2 2" xfId="51750"/>
    <cellStyle name="Total 41 4 2 2 3" xfId="51751"/>
    <cellStyle name="Total 41 4 2 3" xfId="51752"/>
    <cellStyle name="Total 41 4 2 4" xfId="51753"/>
    <cellStyle name="Total 41 4 3" xfId="51754"/>
    <cellStyle name="Total 41 4 3 2" xfId="51755"/>
    <cellStyle name="Total 41 4 3 2 2" xfId="51756"/>
    <cellStyle name="Total 41 4 3 2 3" xfId="51757"/>
    <cellStyle name="Total 41 4 3 3" xfId="51758"/>
    <cellStyle name="Total 41 4 3 4" xfId="51759"/>
    <cellStyle name="Total 41 4 4" xfId="51760"/>
    <cellStyle name="Total 41 4 4 2" xfId="51761"/>
    <cellStyle name="Total 41 4 4 3" xfId="51762"/>
    <cellStyle name="Total 41 4 5" xfId="51763"/>
    <cellStyle name="Total 41 4 6" xfId="51764"/>
    <cellStyle name="Total 41 5" xfId="51765"/>
    <cellStyle name="Total 41 5 2" xfId="51766"/>
    <cellStyle name="Total 41 5 2 2" xfId="51767"/>
    <cellStyle name="Total 41 5 2 2 2" xfId="51768"/>
    <cellStyle name="Total 41 5 2 2 3" xfId="51769"/>
    <cellStyle name="Total 41 5 2 3" xfId="51770"/>
    <cellStyle name="Total 41 5 2 4" xfId="51771"/>
    <cellStyle name="Total 41 5 3" xfId="51772"/>
    <cellStyle name="Total 41 5 3 2" xfId="51773"/>
    <cellStyle name="Total 41 5 3 2 2" xfId="51774"/>
    <cellStyle name="Total 41 5 3 2 3" xfId="51775"/>
    <cellStyle name="Total 41 5 3 3" xfId="51776"/>
    <cellStyle name="Total 41 5 3 4" xfId="51777"/>
    <cellStyle name="Total 41 5 4" xfId="51778"/>
    <cellStyle name="Total 41 5 4 2" xfId="51779"/>
    <cellStyle name="Total 41 5 4 2 2" xfId="51780"/>
    <cellStyle name="Total 41 5 4 2 3" xfId="51781"/>
    <cellStyle name="Total 41 5 4 3" xfId="51782"/>
    <cellStyle name="Total 41 5 4 4" xfId="51783"/>
    <cellStyle name="Total 41 5 5" xfId="51784"/>
    <cellStyle name="Total 41 5 5 2" xfId="51785"/>
    <cellStyle name="Total 41 5 5 3" xfId="51786"/>
    <cellStyle name="Total 41 5 6" xfId="51787"/>
    <cellStyle name="Total 41 5 7" xfId="51788"/>
    <cellStyle name="Total 41 6" xfId="51789"/>
    <cellStyle name="Total 41 6 2" xfId="51790"/>
    <cellStyle name="Total 41 6 2 2" xfId="51791"/>
    <cellStyle name="Total 41 6 2 2 2" xfId="51792"/>
    <cellStyle name="Total 41 6 2 2 3" xfId="51793"/>
    <cellStyle name="Total 41 6 2 3" xfId="51794"/>
    <cellStyle name="Total 41 6 2 4" xfId="51795"/>
    <cellStyle name="Total 41 6 3" xfId="51796"/>
    <cellStyle name="Total 41 6 3 2" xfId="51797"/>
    <cellStyle name="Total 41 6 3 2 2" xfId="51798"/>
    <cellStyle name="Total 41 6 3 2 3" xfId="51799"/>
    <cellStyle name="Total 41 6 3 3" xfId="51800"/>
    <cellStyle name="Total 41 6 3 4" xfId="51801"/>
    <cellStyle name="Total 41 6 4" xfId="51802"/>
    <cellStyle name="Total 41 6 4 2" xfId="51803"/>
    <cellStyle name="Total 41 6 4 3" xfId="51804"/>
    <cellStyle name="Total 41 6 5" xfId="51805"/>
    <cellStyle name="Total 41 6 6" xfId="51806"/>
    <cellStyle name="Total 41 7" xfId="51807"/>
    <cellStyle name="Total 41 7 2" xfId="51808"/>
    <cellStyle name="Total 41 7 2 2" xfId="51809"/>
    <cellStyle name="Total 41 7 2 3" xfId="51810"/>
    <cellStyle name="Total 41 7 3" xfId="51811"/>
    <cellStyle name="Total 41 7 4" xfId="51812"/>
    <cellStyle name="Total 41 8" xfId="51813"/>
    <cellStyle name="Total 41 8 2" xfId="51814"/>
    <cellStyle name="Total 41 8 2 2" xfId="51815"/>
    <cellStyle name="Total 41 8 2 3" xfId="51816"/>
    <cellStyle name="Total 41 8 3" xfId="51817"/>
    <cellStyle name="Total 41 8 4" xfId="51818"/>
    <cellStyle name="Total 41 9" xfId="51819"/>
    <cellStyle name="Total 41 9 2" xfId="51820"/>
    <cellStyle name="Total 41 9 2 2" xfId="51821"/>
    <cellStyle name="Total 41 9 2 3" xfId="51822"/>
    <cellStyle name="Total 41 9 3" xfId="51823"/>
    <cellStyle name="Total 41 9 4" xfId="51824"/>
    <cellStyle name="Total 42" xfId="51825"/>
    <cellStyle name="Total 42 10" xfId="51826"/>
    <cellStyle name="Total 42 10 2" xfId="51827"/>
    <cellStyle name="Total 42 10 3" xfId="51828"/>
    <cellStyle name="Total 42 11" xfId="51829"/>
    <cellStyle name="Total 42 11 2" xfId="51830"/>
    <cellStyle name="Total 42 11 3" xfId="51831"/>
    <cellStyle name="Total 42 12" xfId="51832"/>
    <cellStyle name="Total 42 12 2" xfId="51833"/>
    <cellStyle name="Total 42 12 3" xfId="51834"/>
    <cellStyle name="Total 42 13" xfId="51835"/>
    <cellStyle name="Total 42 2" xfId="51836"/>
    <cellStyle name="Total 42 2 2" xfId="51837"/>
    <cellStyle name="Total 42 2 2 2" xfId="51838"/>
    <cellStyle name="Total 42 2 2 2 2" xfId="51839"/>
    <cellStyle name="Total 42 2 2 2 3" xfId="51840"/>
    <cellStyle name="Total 42 2 2 3" xfId="51841"/>
    <cellStyle name="Total 42 2 2 4" xfId="51842"/>
    <cellStyle name="Total 42 2 3" xfId="51843"/>
    <cellStyle name="Total 42 2 3 2" xfId="51844"/>
    <cellStyle name="Total 42 2 3 2 2" xfId="51845"/>
    <cellStyle name="Total 42 2 3 2 3" xfId="51846"/>
    <cellStyle name="Total 42 2 3 3" xfId="51847"/>
    <cellStyle name="Total 42 2 3 4" xfId="51848"/>
    <cellStyle name="Total 42 2 4" xfId="51849"/>
    <cellStyle name="Total 42 2 4 2" xfId="51850"/>
    <cellStyle name="Total 42 2 4 3" xfId="51851"/>
    <cellStyle name="Total 42 2 5" xfId="51852"/>
    <cellStyle name="Total 42 2 5 2" xfId="51853"/>
    <cellStyle name="Total 42 2 5 3" xfId="51854"/>
    <cellStyle name="Total 42 2 6" xfId="51855"/>
    <cellStyle name="Total 42 2 7" xfId="51856"/>
    <cellStyle name="Total 42 3" xfId="51857"/>
    <cellStyle name="Total 42 3 2" xfId="51858"/>
    <cellStyle name="Total 42 3 2 2" xfId="51859"/>
    <cellStyle name="Total 42 3 2 2 2" xfId="51860"/>
    <cellStyle name="Total 42 3 2 2 3" xfId="51861"/>
    <cellStyle name="Total 42 3 2 3" xfId="51862"/>
    <cellStyle name="Total 42 3 2 4" xfId="51863"/>
    <cellStyle name="Total 42 3 3" xfId="51864"/>
    <cellStyle name="Total 42 3 3 2" xfId="51865"/>
    <cellStyle name="Total 42 3 3 2 2" xfId="51866"/>
    <cellStyle name="Total 42 3 3 2 3" xfId="51867"/>
    <cellStyle name="Total 42 3 3 3" xfId="51868"/>
    <cellStyle name="Total 42 3 3 4" xfId="51869"/>
    <cellStyle name="Total 42 3 4" xfId="51870"/>
    <cellStyle name="Total 42 3 4 2" xfId="51871"/>
    <cellStyle name="Total 42 3 4 3" xfId="51872"/>
    <cellStyle name="Total 42 3 5" xfId="51873"/>
    <cellStyle name="Total 42 3 6" xfId="51874"/>
    <cellStyle name="Total 42 4" xfId="51875"/>
    <cellStyle name="Total 42 4 2" xfId="51876"/>
    <cellStyle name="Total 42 4 2 2" xfId="51877"/>
    <cellStyle name="Total 42 4 2 2 2" xfId="51878"/>
    <cellStyle name="Total 42 4 2 2 3" xfId="51879"/>
    <cellStyle name="Total 42 4 2 3" xfId="51880"/>
    <cellStyle name="Total 42 4 2 4" xfId="51881"/>
    <cellStyle name="Total 42 4 3" xfId="51882"/>
    <cellStyle name="Total 42 4 3 2" xfId="51883"/>
    <cellStyle name="Total 42 4 3 2 2" xfId="51884"/>
    <cellStyle name="Total 42 4 3 2 3" xfId="51885"/>
    <cellStyle name="Total 42 4 3 3" xfId="51886"/>
    <cellStyle name="Total 42 4 3 4" xfId="51887"/>
    <cellStyle name="Total 42 4 4" xfId="51888"/>
    <cellStyle name="Total 42 4 4 2" xfId="51889"/>
    <cellStyle name="Total 42 4 4 3" xfId="51890"/>
    <cellStyle name="Total 42 4 5" xfId="51891"/>
    <cellStyle name="Total 42 4 6" xfId="51892"/>
    <cellStyle name="Total 42 5" xfId="51893"/>
    <cellStyle name="Total 42 5 2" xfId="51894"/>
    <cellStyle name="Total 42 5 2 2" xfId="51895"/>
    <cellStyle name="Total 42 5 2 2 2" xfId="51896"/>
    <cellStyle name="Total 42 5 2 2 3" xfId="51897"/>
    <cellStyle name="Total 42 5 2 3" xfId="51898"/>
    <cellStyle name="Total 42 5 2 4" xfId="51899"/>
    <cellStyle name="Total 42 5 3" xfId="51900"/>
    <cellStyle name="Total 42 5 3 2" xfId="51901"/>
    <cellStyle name="Total 42 5 3 2 2" xfId="51902"/>
    <cellStyle name="Total 42 5 3 2 3" xfId="51903"/>
    <cellStyle name="Total 42 5 3 3" xfId="51904"/>
    <cellStyle name="Total 42 5 3 4" xfId="51905"/>
    <cellStyle name="Total 42 5 4" xfId="51906"/>
    <cellStyle name="Total 42 5 4 2" xfId="51907"/>
    <cellStyle name="Total 42 5 4 2 2" xfId="51908"/>
    <cellStyle name="Total 42 5 4 2 3" xfId="51909"/>
    <cellStyle name="Total 42 5 4 3" xfId="51910"/>
    <cellStyle name="Total 42 5 4 4" xfId="51911"/>
    <cellStyle name="Total 42 5 5" xfId="51912"/>
    <cellStyle name="Total 42 5 5 2" xfId="51913"/>
    <cellStyle name="Total 42 5 5 3" xfId="51914"/>
    <cellStyle name="Total 42 5 6" xfId="51915"/>
    <cellStyle name="Total 42 5 7" xfId="51916"/>
    <cellStyle name="Total 42 6" xfId="51917"/>
    <cellStyle name="Total 42 6 2" xfId="51918"/>
    <cellStyle name="Total 42 6 2 2" xfId="51919"/>
    <cellStyle name="Total 42 6 2 2 2" xfId="51920"/>
    <cellStyle name="Total 42 6 2 2 3" xfId="51921"/>
    <cellStyle name="Total 42 6 2 3" xfId="51922"/>
    <cellStyle name="Total 42 6 2 4" xfId="51923"/>
    <cellStyle name="Total 42 6 3" xfId="51924"/>
    <cellStyle name="Total 42 6 3 2" xfId="51925"/>
    <cellStyle name="Total 42 6 3 2 2" xfId="51926"/>
    <cellStyle name="Total 42 6 3 2 3" xfId="51927"/>
    <cellStyle name="Total 42 6 3 3" xfId="51928"/>
    <cellStyle name="Total 42 6 3 4" xfId="51929"/>
    <cellStyle name="Total 42 6 4" xfId="51930"/>
    <cellStyle name="Total 42 6 4 2" xfId="51931"/>
    <cellStyle name="Total 42 6 4 3" xfId="51932"/>
    <cellStyle name="Total 42 6 5" xfId="51933"/>
    <cellStyle name="Total 42 6 6" xfId="51934"/>
    <cellStyle name="Total 42 7" xfId="51935"/>
    <cellStyle name="Total 42 7 2" xfId="51936"/>
    <cellStyle name="Total 42 7 2 2" xfId="51937"/>
    <cellStyle name="Total 42 7 2 3" xfId="51938"/>
    <cellStyle name="Total 42 7 3" xfId="51939"/>
    <cellStyle name="Total 42 7 4" xfId="51940"/>
    <cellStyle name="Total 42 8" xfId="51941"/>
    <cellStyle name="Total 42 8 2" xfId="51942"/>
    <cellStyle name="Total 42 8 2 2" xfId="51943"/>
    <cellStyle name="Total 42 8 2 3" xfId="51944"/>
    <cellStyle name="Total 42 8 3" xfId="51945"/>
    <cellStyle name="Total 42 8 4" xfId="51946"/>
    <cellStyle name="Total 42 9" xfId="51947"/>
    <cellStyle name="Total 42 9 2" xfId="51948"/>
    <cellStyle name="Total 42 9 2 2" xfId="51949"/>
    <cellStyle name="Total 42 9 2 3" xfId="51950"/>
    <cellStyle name="Total 42 9 3" xfId="51951"/>
    <cellStyle name="Total 42 9 4" xfId="51952"/>
    <cellStyle name="Total 5" xfId="51953"/>
    <cellStyle name="Total 5 10" xfId="51954"/>
    <cellStyle name="Total 5 10 2" xfId="51955"/>
    <cellStyle name="Total 5 10 2 2" xfId="51956"/>
    <cellStyle name="Total 5 10 2 3" xfId="51957"/>
    <cellStyle name="Total 5 10 3" xfId="51958"/>
    <cellStyle name="Total 5 10 4" xfId="51959"/>
    <cellStyle name="Total 5 11" xfId="51960"/>
    <cellStyle name="Total 5 11 2" xfId="51961"/>
    <cellStyle name="Total 5 11 3" xfId="51962"/>
    <cellStyle name="Total 5 12" xfId="51963"/>
    <cellStyle name="Total 5 12 2" xfId="51964"/>
    <cellStyle name="Total 5 12 3" xfId="51965"/>
    <cellStyle name="Total 5 13" xfId="51966"/>
    <cellStyle name="Total 5 13 2" xfId="51967"/>
    <cellStyle name="Total 5 13 3" xfId="51968"/>
    <cellStyle name="Total 5 14" xfId="51969"/>
    <cellStyle name="Total 5 2" xfId="51970"/>
    <cellStyle name="Total 5 2 10" xfId="51971"/>
    <cellStyle name="Total 5 2 10 2" xfId="51972"/>
    <cellStyle name="Total 5 2 10 3" xfId="51973"/>
    <cellStyle name="Total 5 2 11" xfId="51974"/>
    <cellStyle name="Total 5 2 12" xfId="51975"/>
    <cellStyle name="Total 5 2 2" xfId="51976"/>
    <cellStyle name="Total 5 2 2 2" xfId="51977"/>
    <cellStyle name="Total 5 2 2 2 2" xfId="51978"/>
    <cellStyle name="Total 5 2 2 2 2 2" xfId="51979"/>
    <cellStyle name="Total 5 2 2 2 2 3" xfId="51980"/>
    <cellStyle name="Total 5 2 2 2 3" xfId="51981"/>
    <cellStyle name="Total 5 2 2 2 4" xfId="51982"/>
    <cellStyle name="Total 5 2 2 3" xfId="51983"/>
    <cellStyle name="Total 5 2 2 3 2" xfId="51984"/>
    <cellStyle name="Total 5 2 2 3 2 2" xfId="51985"/>
    <cellStyle name="Total 5 2 2 3 2 3" xfId="51986"/>
    <cellStyle name="Total 5 2 2 3 3" xfId="51987"/>
    <cellStyle name="Total 5 2 2 3 4" xfId="51988"/>
    <cellStyle name="Total 5 2 2 4" xfId="51989"/>
    <cellStyle name="Total 5 2 2 4 2" xfId="51990"/>
    <cellStyle name="Total 5 2 2 4 3" xfId="51991"/>
    <cellStyle name="Total 5 2 2 5" xfId="51992"/>
    <cellStyle name="Total 5 2 2 6" xfId="51993"/>
    <cellStyle name="Total 5 2 3" xfId="51994"/>
    <cellStyle name="Total 5 2 3 2" xfId="51995"/>
    <cellStyle name="Total 5 2 3 2 2" xfId="51996"/>
    <cellStyle name="Total 5 2 3 2 2 2" xfId="51997"/>
    <cellStyle name="Total 5 2 3 2 2 3" xfId="51998"/>
    <cellStyle name="Total 5 2 3 2 3" xfId="51999"/>
    <cellStyle name="Total 5 2 3 2 4" xfId="52000"/>
    <cellStyle name="Total 5 2 3 3" xfId="52001"/>
    <cellStyle name="Total 5 2 3 3 2" xfId="52002"/>
    <cellStyle name="Total 5 2 3 3 2 2" xfId="52003"/>
    <cellStyle name="Total 5 2 3 3 2 3" xfId="52004"/>
    <cellStyle name="Total 5 2 3 3 3" xfId="52005"/>
    <cellStyle name="Total 5 2 3 3 4" xfId="52006"/>
    <cellStyle name="Total 5 2 3 4" xfId="52007"/>
    <cellStyle name="Total 5 2 3 4 2" xfId="52008"/>
    <cellStyle name="Total 5 2 3 4 3" xfId="52009"/>
    <cellStyle name="Total 5 2 3 5" xfId="52010"/>
    <cellStyle name="Total 5 2 3 6" xfId="52011"/>
    <cellStyle name="Total 5 2 4" xfId="52012"/>
    <cellStyle name="Total 5 2 4 2" xfId="52013"/>
    <cellStyle name="Total 5 2 4 2 2" xfId="52014"/>
    <cellStyle name="Total 5 2 4 2 2 2" xfId="52015"/>
    <cellStyle name="Total 5 2 4 2 2 3" xfId="52016"/>
    <cellStyle name="Total 5 2 4 2 3" xfId="52017"/>
    <cellStyle name="Total 5 2 4 2 4" xfId="52018"/>
    <cellStyle name="Total 5 2 4 3" xfId="52019"/>
    <cellStyle name="Total 5 2 4 3 2" xfId="52020"/>
    <cellStyle name="Total 5 2 4 3 2 2" xfId="52021"/>
    <cellStyle name="Total 5 2 4 3 2 3" xfId="52022"/>
    <cellStyle name="Total 5 2 4 3 3" xfId="52023"/>
    <cellStyle name="Total 5 2 4 3 4" xfId="52024"/>
    <cellStyle name="Total 5 2 4 4" xfId="52025"/>
    <cellStyle name="Total 5 2 4 4 2" xfId="52026"/>
    <cellStyle name="Total 5 2 4 4 2 2" xfId="52027"/>
    <cellStyle name="Total 5 2 4 4 2 3" xfId="52028"/>
    <cellStyle name="Total 5 2 4 4 3" xfId="52029"/>
    <cellStyle name="Total 5 2 4 4 4" xfId="52030"/>
    <cellStyle name="Total 5 2 4 5" xfId="52031"/>
    <cellStyle name="Total 5 2 4 5 2" xfId="52032"/>
    <cellStyle name="Total 5 2 4 5 3" xfId="52033"/>
    <cellStyle name="Total 5 2 4 6" xfId="52034"/>
    <cellStyle name="Total 5 2 4 7" xfId="52035"/>
    <cellStyle name="Total 5 2 5" xfId="52036"/>
    <cellStyle name="Total 5 2 5 2" xfId="52037"/>
    <cellStyle name="Total 5 2 5 2 2" xfId="52038"/>
    <cellStyle name="Total 5 2 5 2 2 2" xfId="52039"/>
    <cellStyle name="Total 5 2 5 2 2 3" xfId="52040"/>
    <cellStyle name="Total 5 2 5 2 3" xfId="52041"/>
    <cellStyle name="Total 5 2 5 2 4" xfId="52042"/>
    <cellStyle name="Total 5 2 5 3" xfId="52043"/>
    <cellStyle name="Total 5 2 5 3 2" xfId="52044"/>
    <cellStyle name="Total 5 2 5 3 2 2" xfId="52045"/>
    <cellStyle name="Total 5 2 5 3 2 3" xfId="52046"/>
    <cellStyle name="Total 5 2 5 3 3" xfId="52047"/>
    <cellStyle name="Total 5 2 5 3 4" xfId="52048"/>
    <cellStyle name="Total 5 2 5 4" xfId="52049"/>
    <cellStyle name="Total 5 2 5 4 2" xfId="52050"/>
    <cellStyle name="Total 5 2 5 4 3" xfId="52051"/>
    <cellStyle name="Total 5 2 5 5" xfId="52052"/>
    <cellStyle name="Total 5 2 5 6" xfId="52053"/>
    <cellStyle name="Total 5 2 6" xfId="52054"/>
    <cellStyle name="Total 5 2 6 2" xfId="52055"/>
    <cellStyle name="Total 5 2 6 2 2" xfId="52056"/>
    <cellStyle name="Total 5 2 6 2 3" xfId="52057"/>
    <cellStyle name="Total 5 2 6 3" xfId="52058"/>
    <cellStyle name="Total 5 2 6 4" xfId="52059"/>
    <cellStyle name="Total 5 2 7" xfId="52060"/>
    <cellStyle name="Total 5 2 7 2" xfId="52061"/>
    <cellStyle name="Total 5 2 7 2 2" xfId="52062"/>
    <cellStyle name="Total 5 2 7 2 3" xfId="52063"/>
    <cellStyle name="Total 5 2 7 3" xfId="52064"/>
    <cellStyle name="Total 5 2 7 4" xfId="52065"/>
    <cellStyle name="Total 5 2 8" xfId="52066"/>
    <cellStyle name="Total 5 2 8 2" xfId="52067"/>
    <cellStyle name="Total 5 2 8 2 2" xfId="52068"/>
    <cellStyle name="Total 5 2 8 2 3" xfId="52069"/>
    <cellStyle name="Total 5 2 8 3" xfId="52070"/>
    <cellStyle name="Total 5 2 8 4" xfId="52071"/>
    <cellStyle name="Total 5 2 9" xfId="52072"/>
    <cellStyle name="Total 5 2 9 2" xfId="52073"/>
    <cellStyle name="Total 5 2 9 3" xfId="52074"/>
    <cellStyle name="Total 5 3" xfId="52075"/>
    <cellStyle name="Total 5 3 2" xfId="52076"/>
    <cellStyle name="Total 5 3 2 2" xfId="52077"/>
    <cellStyle name="Total 5 3 2 2 2" xfId="52078"/>
    <cellStyle name="Total 5 3 2 2 3" xfId="52079"/>
    <cellStyle name="Total 5 3 2 3" xfId="52080"/>
    <cellStyle name="Total 5 3 2 4" xfId="52081"/>
    <cellStyle name="Total 5 3 3" xfId="52082"/>
    <cellStyle name="Total 5 3 3 2" xfId="52083"/>
    <cellStyle name="Total 5 3 3 2 2" xfId="52084"/>
    <cellStyle name="Total 5 3 3 2 3" xfId="52085"/>
    <cellStyle name="Total 5 3 3 3" xfId="52086"/>
    <cellStyle name="Total 5 3 3 4" xfId="52087"/>
    <cellStyle name="Total 5 3 4" xfId="52088"/>
    <cellStyle name="Total 5 3 4 2" xfId="52089"/>
    <cellStyle name="Total 5 3 4 3" xfId="52090"/>
    <cellStyle name="Total 5 3 5" xfId="52091"/>
    <cellStyle name="Total 5 3 5 2" xfId="52092"/>
    <cellStyle name="Total 5 3 5 3" xfId="52093"/>
    <cellStyle name="Total 5 3 6" xfId="52094"/>
    <cellStyle name="Total 5 3 7" xfId="52095"/>
    <cellStyle name="Total 5 4" xfId="52096"/>
    <cellStyle name="Total 5 4 2" xfId="52097"/>
    <cellStyle name="Total 5 4 2 2" xfId="52098"/>
    <cellStyle name="Total 5 4 2 2 2" xfId="52099"/>
    <cellStyle name="Total 5 4 2 2 3" xfId="52100"/>
    <cellStyle name="Total 5 4 2 3" xfId="52101"/>
    <cellStyle name="Total 5 4 2 4" xfId="52102"/>
    <cellStyle name="Total 5 4 3" xfId="52103"/>
    <cellStyle name="Total 5 4 3 2" xfId="52104"/>
    <cellStyle name="Total 5 4 3 2 2" xfId="52105"/>
    <cellStyle name="Total 5 4 3 2 3" xfId="52106"/>
    <cellStyle name="Total 5 4 3 3" xfId="52107"/>
    <cellStyle name="Total 5 4 3 4" xfId="52108"/>
    <cellStyle name="Total 5 4 4" xfId="52109"/>
    <cellStyle name="Total 5 4 4 2" xfId="52110"/>
    <cellStyle name="Total 5 4 4 3" xfId="52111"/>
    <cellStyle name="Total 5 4 5" xfId="52112"/>
    <cellStyle name="Total 5 4 6" xfId="52113"/>
    <cellStyle name="Total 5 5" xfId="52114"/>
    <cellStyle name="Total 5 5 2" xfId="52115"/>
    <cellStyle name="Total 5 5 2 2" xfId="52116"/>
    <cellStyle name="Total 5 5 2 2 2" xfId="52117"/>
    <cellStyle name="Total 5 5 2 2 3" xfId="52118"/>
    <cellStyle name="Total 5 5 2 3" xfId="52119"/>
    <cellStyle name="Total 5 5 2 4" xfId="52120"/>
    <cellStyle name="Total 5 5 3" xfId="52121"/>
    <cellStyle name="Total 5 5 3 2" xfId="52122"/>
    <cellStyle name="Total 5 5 3 2 2" xfId="52123"/>
    <cellStyle name="Total 5 5 3 2 3" xfId="52124"/>
    <cellStyle name="Total 5 5 3 3" xfId="52125"/>
    <cellStyle name="Total 5 5 3 4" xfId="52126"/>
    <cellStyle name="Total 5 5 4" xfId="52127"/>
    <cellStyle name="Total 5 5 4 2" xfId="52128"/>
    <cellStyle name="Total 5 5 4 3" xfId="52129"/>
    <cellStyle name="Total 5 5 5" xfId="52130"/>
    <cellStyle name="Total 5 5 6" xfId="52131"/>
    <cellStyle name="Total 5 6" xfId="52132"/>
    <cellStyle name="Total 5 6 2" xfId="52133"/>
    <cellStyle name="Total 5 6 2 2" xfId="52134"/>
    <cellStyle name="Total 5 6 2 2 2" xfId="52135"/>
    <cellStyle name="Total 5 6 2 2 3" xfId="52136"/>
    <cellStyle name="Total 5 6 2 3" xfId="52137"/>
    <cellStyle name="Total 5 6 2 4" xfId="52138"/>
    <cellStyle name="Total 5 6 3" xfId="52139"/>
    <cellStyle name="Total 5 6 3 2" xfId="52140"/>
    <cellStyle name="Total 5 6 3 2 2" xfId="52141"/>
    <cellStyle name="Total 5 6 3 2 3" xfId="52142"/>
    <cellStyle name="Total 5 6 3 3" xfId="52143"/>
    <cellStyle name="Total 5 6 3 4" xfId="52144"/>
    <cellStyle name="Total 5 6 4" xfId="52145"/>
    <cellStyle name="Total 5 6 4 2" xfId="52146"/>
    <cellStyle name="Total 5 6 4 2 2" xfId="52147"/>
    <cellStyle name="Total 5 6 4 2 3" xfId="52148"/>
    <cellStyle name="Total 5 6 4 3" xfId="52149"/>
    <cellStyle name="Total 5 6 4 4" xfId="52150"/>
    <cellStyle name="Total 5 6 5" xfId="52151"/>
    <cellStyle name="Total 5 6 5 2" xfId="52152"/>
    <cellStyle name="Total 5 6 5 3" xfId="52153"/>
    <cellStyle name="Total 5 6 6" xfId="52154"/>
    <cellStyle name="Total 5 6 7" xfId="52155"/>
    <cellStyle name="Total 5 7" xfId="52156"/>
    <cellStyle name="Total 5 7 2" xfId="52157"/>
    <cellStyle name="Total 5 7 2 2" xfId="52158"/>
    <cellStyle name="Total 5 7 2 2 2" xfId="52159"/>
    <cellStyle name="Total 5 7 2 2 3" xfId="52160"/>
    <cellStyle name="Total 5 7 2 3" xfId="52161"/>
    <cellStyle name="Total 5 7 2 4" xfId="52162"/>
    <cellStyle name="Total 5 7 3" xfId="52163"/>
    <cellStyle name="Total 5 7 3 2" xfId="52164"/>
    <cellStyle name="Total 5 7 3 2 2" xfId="52165"/>
    <cellStyle name="Total 5 7 3 2 3" xfId="52166"/>
    <cellStyle name="Total 5 7 3 3" xfId="52167"/>
    <cellStyle name="Total 5 7 3 4" xfId="52168"/>
    <cellStyle name="Total 5 7 4" xfId="52169"/>
    <cellStyle name="Total 5 7 4 2" xfId="52170"/>
    <cellStyle name="Total 5 7 4 3" xfId="52171"/>
    <cellStyle name="Total 5 7 5" xfId="52172"/>
    <cellStyle name="Total 5 7 6" xfId="52173"/>
    <cellStyle name="Total 5 8" xfId="52174"/>
    <cellStyle name="Total 5 8 2" xfId="52175"/>
    <cellStyle name="Total 5 8 2 2" xfId="52176"/>
    <cellStyle name="Total 5 8 2 3" xfId="52177"/>
    <cellStyle name="Total 5 8 3" xfId="52178"/>
    <cellStyle name="Total 5 8 4" xfId="52179"/>
    <cellStyle name="Total 5 9" xfId="52180"/>
    <cellStyle name="Total 5 9 2" xfId="52181"/>
    <cellStyle name="Total 5 9 2 2" xfId="52182"/>
    <cellStyle name="Total 5 9 2 3" xfId="52183"/>
    <cellStyle name="Total 5 9 3" xfId="52184"/>
    <cellStyle name="Total 5 9 4" xfId="52185"/>
    <cellStyle name="Total 6" xfId="52186"/>
    <cellStyle name="Total 6 10" xfId="52187"/>
    <cellStyle name="Total 6 10 2" xfId="52188"/>
    <cellStyle name="Total 6 10 2 2" xfId="52189"/>
    <cellStyle name="Total 6 10 2 3" xfId="52190"/>
    <cellStyle name="Total 6 10 3" xfId="52191"/>
    <cellStyle name="Total 6 10 4" xfId="52192"/>
    <cellStyle name="Total 6 11" xfId="52193"/>
    <cellStyle name="Total 6 11 2" xfId="52194"/>
    <cellStyle name="Total 6 11 3" xfId="52195"/>
    <cellStyle name="Total 6 12" xfId="52196"/>
    <cellStyle name="Total 6 12 2" xfId="52197"/>
    <cellStyle name="Total 6 12 3" xfId="52198"/>
    <cellStyle name="Total 6 13" xfId="52199"/>
    <cellStyle name="Total 6 13 2" xfId="52200"/>
    <cellStyle name="Total 6 13 3" xfId="52201"/>
    <cellStyle name="Total 6 14" xfId="52202"/>
    <cellStyle name="Total 6 2" xfId="52203"/>
    <cellStyle name="Total 6 2 10" xfId="52204"/>
    <cellStyle name="Total 6 2 10 2" xfId="52205"/>
    <cellStyle name="Total 6 2 10 3" xfId="52206"/>
    <cellStyle name="Total 6 2 11" xfId="52207"/>
    <cellStyle name="Total 6 2 12" xfId="52208"/>
    <cellStyle name="Total 6 2 2" xfId="52209"/>
    <cellStyle name="Total 6 2 2 2" xfId="52210"/>
    <cellStyle name="Total 6 2 2 2 2" xfId="52211"/>
    <cellStyle name="Total 6 2 2 2 2 2" xfId="52212"/>
    <cellStyle name="Total 6 2 2 2 2 3" xfId="52213"/>
    <cellStyle name="Total 6 2 2 2 3" xfId="52214"/>
    <cellStyle name="Total 6 2 2 2 4" xfId="52215"/>
    <cellStyle name="Total 6 2 2 3" xfId="52216"/>
    <cellStyle name="Total 6 2 2 3 2" xfId="52217"/>
    <cellStyle name="Total 6 2 2 3 2 2" xfId="52218"/>
    <cellStyle name="Total 6 2 2 3 2 3" xfId="52219"/>
    <cellStyle name="Total 6 2 2 3 3" xfId="52220"/>
    <cellStyle name="Total 6 2 2 3 4" xfId="52221"/>
    <cellStyle name="Total 6 2 2 4" xfId="52222"/>
    <cellStyle name="Total 6 2 2 4 2" xfId="52223"/>
    <cellStyle name="Total 6 2 2 4 3" xfId="52224"/>
    <cellStyle name="Total 6 2 2 5" xfId="52225"/>
    <cellStyle name="Total 6 2 2 6" xfId="52226"/>
    <cellStyle name="Total 6 2 3" xfId="52227"/>
    <cellStyle name="Total 6 2 3 2" xfId="52228"/>
    <cellStyle name="Total 6 2 3 2 2" xfId="52229"/>
    <cellStyle name="Total 6 2 3 2 2 2" xfId="52230"/>
    <cellStyle name="Total 6 2 3 2 2 3" xfId="52231"/>
    <cellStyle name="Total 6 2 3 2 3" xfId="52232"/>
    <cellStyle name="Total 6 2 3 2 4" xfId="52233"/>
    <cellStyle name="Total 6 2 3 3" xfId="52234"/>
    <cellStyle name="Total 6 2 3 3 2" xfId="52235"/>
    <cellStyle name="Total 6 2 3 3 2 2" xfId="52236"/>
    <cellStyle name="Total 6 2 3 3 2 3" xfId="52237"/>
    <cellStyle name="Total 6 2 3 3 3" xfId="52238"/>
    <cellStyle name="Total 6 2 3 3 4" xfId="52239"/>
    <cellStyle name="Total 6 2 3 4" xfId="52240"/>
    <cellStyle name="Total 6 2 3 4 2" xfId="52241"/>
    <cellStyle name="Total 6 2 3 4 3" xfId="52242"/>
    <cellStyle name="Total 6 2 3 5" xfId="52243"/>
    <cellStyle name="Total 6 2 3 6" xfId="52244"/>
    <cellStyle name="Total 6 2 4" xfId="52245"/>
    <cellStyle name="Total 6 2 4 2" xfId="52246"/>
    <cellStyle name="Total 6 2 4 2 2" xfId="52247"/>
    <cellStyle name="Total 6 2 4 2 2 2" xfId="52248"/>
    <cellStyle name="Total 6 2 4 2 2 3" xfId="52249"/>
    <cellStyle name="Total 6 2 4 2 3" xfId="52250"/>
    <cellStyle name="Total 6 2 4 2 4" xfId="52251"/>
    <cellStyle name="Total 6 2 4 3" xfId="52252"/>
    <cellStyle name="Total 6 2 4 3 2" xfId="52253"/>
    <cellStyle name="Total 6 2 4 3 2 2" xfId="52254"/>
    <cellStyle name="Total 6 2 4 3 2 3" xfId="52255"/>
    <cellStyle name="Total 6 2 4 3 3" xfId="52256"/>
    <cellStyle name="Total 6 2 4 3 4" xfId="52257"/>
    <cellStyle name="Total 6 2 4 4" xfId="52258"/>
    <cellStyle name="Total 6 2 4 4 2" xfId="52259"/>
    <cellStyle name="Total 6 2 4 4 2 2" xfId="52260"/>
    <cellStyle name="Total 6 2 4 4 2 3" xfId="52261"/>
    <cellStyle name="Total 6 2 4 4 3" xfId="52262"/>
    <cellStyle name="Total 6 2 4 4 4" xfId="52263"/>
    <cellStyle name="Total 6 2 4 5" xfId="52264"/>
    <cellStyle name="Total 6 2 4 5 2" xfId="52265"/>
    <cellStyle name="Total 6 2 4 5 3" xfId="52266"/>
    <cellStyle name="Total 6 2 4 6" xfId="52267"/>
    <cellStyle name="Total 6 2 4 7" xfId="52268"/>
    <cellStyle name="Total 6 2 5" xfId="52269"/>
    <cellStyle name="Total 6 2 5 2" xfId="52270"/>
    <cellStyle name="Total 6 2 5 2 2" xfId="52271"/>
    <cellStyle name="Total 6 2 5 2 2 2" xfId="52272"/>
    <cellStyle name="Total 6 2 5 2 2 3" xfId="52273"/>
    <cellStyle name="Total 6 2 5 2 3" xfId="52274"/>
    <cellStyle name="Total 6 2 5 2 4" xfId="52275"/>
    <cellStyle name="Total 6 2 5 3" xfId="52276"/>
    <cellStyle name="Total 6 2 5 3 2" xfId="52277"/>
    <cellStyle name="Total 6 2 5 3 2 2" xfId="52278"/>
    <cellStyle name="Total 6 2 5 3 2 3" xfId="52279"/>
    <cellStyle name="Total 6 2 5 3 3" xfId="52280"/>
    <cellStyle name="Total 6 2 5 3 4" xfId="52281"/>
    <cellStyle name="Total 6 2 5 4" xfId="52282"/>
    <cellStyle name="Total 6 2 5 4 2" xfId="52283"/>
    <cellStyle name="Total 6 2 5 4 3" xfId="52284"/>
    <cellStyle name="Total 6 2 5 5" xfId="52285"/>
    <cellStyle name="Total 6 2 5 6" xfId="52286"/>
    <cellStyle name="Total 6 2 6" xfId="52287"/>
    <cellStyle name="Total 6 2 6 2" xfId="52288"/>
    <cellStyle name="Total 6 2 6 2 2" xfId="52289"/>
    <cellStyle name="Total 6 2 6 2 3" xfId="52290"/>
    <cellStyle name="Total 6 2 6 3" xfId="52291"/>
    <cellStyle name="Total 6 2 6 4" xfId="52292"/>
    <cellStyle name="Total 6 2 7" xfId="52293"/>
    <cellStyle name="Total 6 2 7 2" xfId="52294"/>
    <cellStyle name="Total 6 2 7 2 2" xfId="52295"/>
    <cellStyle name="Total 6 2 7 2 3" xfId="52296"/>
    <cellStyle name="Total 6 2 7 3" xfId="52297"/>
    <cellStyle name="Total 6 2 7 4" xfId="52298"/>
    <cellStyle name="Total 6 2 8" xfId="52299"/>
    <cellStyle name="Total 6 2 8 2" xfId="52300"/>
    <cellStyle name="Total 6 2 8 2 2" xfId="52301"/>
    <cellStyle name="Total 6 2 8 2 3" xfId="52302"/>
    <cellStyle name="Total 6 2 8 3" xfId="52303"/>
    <cellStyle name="Total 6 2 8 4" xfId="52304"/>
    <cellStyle name="Total 6 2 9" xfId="52305"/>
    <cellStyle name="Total 6 2 9 2" xfId="52306"/>
    <cellStyle name="Total 6 2 9 3" xfId="52307"/>
    <cellStyle name="Total 6 3" xfId="52308"/>
    <cellStyle name="Total 6 3 2" xfId="52309"/>
    <cellStyle name="Total 6 3 2 2" xfId="52310"/>
    <cellStyle name="Total 6 3 2 2 2" xfId="52311"/>
    <cellStyle name="Total 6 3 2 2 3" xfId="52312"/>
    <cellStyle name="Total 6 3 2 3" xfId="52313"/>
    <cellStyle name="Total 6 3 2 4" xfId="52314"/>
    <cellStyle name="Total 6 3 3" xfId="52315"/>
    <cellStyle name="Total 6 3 3 2" xfId="52316"/>
    <cellStyle name="Total 6 3 3 2 2" xfId="52317"/>
    <cellStyle name="Total 6 3 3 2 3" xfId="52318"/>
    <cellStyle name="Total 6 3 3 3" xfId="52319"/>
    <cellStyle name="Total 6 3 3 4" xfId="52320"/>
    <cellStyle name="Total 6 3 4" xfId="52321"/>
    <cellStyle name="Total 6 3 4 2" xfId="52322"/>
    <cellStyle name="Total 6 3 4 3" xfId="52323"/>
    <cellStyle name="Total 6 3 5" xfId="52324"/>
    <cellStyle name="Total 6 3 5 2" xfId="52325"/>
    <cellStyle name="Total 6 3 5 3" xfId="52326"/>
    <cellStyle name="Total 6 3 6" xfId="52327"/>
    <cellStyle name="Total 6 3 7" xfId="52328"/>
    <cellStyle name="Total 6 4" xfId="52329"/>
    <cellStyle name="Total 6 4 2" xfId="52330"/>
    <cellStyle name="Total 6 4 2 2" xfId="52331"/>
    <cellStyle name="Total 6 4 2 2 2" xfId="52332"/>
    <cellStyle name="Total 6 4 2 2 3" xfId="52333"/>
    <cellStyle name="Total 6 4 2 3" xfId="52334"/>
    <cellStyle name="Total 6 4 2 4" xfId="52335"/>
    <cellStyle name="Total 6 4 3" xfId="52336"/>
    <cellStyle name="Total 6 4 3 2" xfId="52337"/>
    <cellStyle name="Total 6 4 3 2 2" xfId="52338"/>
    <cellStyle name="Total 6 4 3 2 3" xfId="52339"/>
    <cellStyle name="Total 6 4 3 3" xfId="52340"/>
    <cellStyle name="Total 6 4 3 4" xfId="52341"/>
    <cellStyle name="Total 6 4 4" xfId="52342"/>
    <cellStyle name="Total 6 4 4 2" xfId="52343"/>
    <cellStyle name="Total 6 4 4 3" xfId="52344"/>
    <cellStyle name="Total 6 4 5" xfId="52345"/>
    <cellStyle name="Total 6 4 6" xfId="52346"/>
    <cellStyle name="Total 6 5" xfId="52347"/>
    <cellStyle name="Total 6 5 2" xfId="52348"/>
    <cellStyle name="Total 6 5 2 2" xfId="52349"/>
    <cellStyle name="Total 6 5 2 2 2" xfId="52350"/>
    <cellStyle name="Total 6 5 2 2 3" xfId="52351"/>
    <cellStyle name="Total 6 5 2 3" xfId="52352"/>
    <cellStyle name="Total 6 5 2 4" xfId="52353"/>
    <cellStyle name="Total 6 5 3" xfId="52354"/>
    <cellStyle name="Total 6 5 3 2" xfId="52355"/>
    <cellStyle name="Total 6 5 3 2 2" xfId="52356"/>
    <cellStyle name="Total 6 5 3 2 3" xfId="52357"/>
    <cellStyle name="Total 6 5 3 3" xfId="52358"/>
    <cellStyle name="Total 6 5 3 4" xfId="52359"/>
    <cellStyle name="Total 6 5 4" xfId="52360"/>
    <cellStyle name="Total 6 5 4 2" xfId="52361"/>
    <cellStyle name="Total 6 5 4 3" xfId="52362"/>
    <cellStyle name="Total 6 5 5" xfId="52363"/>
    <cellStyle name="Total 6 5 6" xfId="52364"/>
    <cellStyle name="Total 6 6" xfId="52365"/>
    <cellStyle name="Total 6 6 2" xfId="52366"/>
    <cellStyle name="Total 6 6 2 2" xfId="52367"/>
    <cellStyle name="Total 6 6 2 2 2" xfId="52368"/>
    <cellStyle name="Total 6 6 2 2 3" xfId="52369"/>
    <cellStyle name="Total 6 6 2 3" xfId="52370"/>
    <cellStyle name="Total 6 6 2 4" xfId="52371"/>
    <cellStyle name="Total 6 6 3" xfId="52372"/>
    <cellStyle name="Total 6 6 3 2" xfId="52373"/>
    <cellStyle name="Total 6 6 3 2 2" xfId="52374"/>
    <cellStyle name="Total 6 6 3 2 3" xfId="52375"/>
    <cellStyle name="Total 6 6 3 3" xfId="52376"/>
    <cellStyle name="Total 6 6 3 4" xfId="52377"/>
    <cellStyle name="Total 6 6 4" xfId="52378"/>
    <cellStyle name="Total 6 6 4 2" xfId="52379"/>
    <cellStyle name="Total 6 6 4 2 2" xfId="52380"/>
    <cellStyle name="Total 6 6 4 2 3" xfId="52381"/>
    <cellStyle name="Total 6 6 4 3" xfId="52382"/>
    <cellStyle name="Total 6 6 4 4" xfId="52383"/>
    <cellStyle name="Total 6 6 5" xfId="52384"/>
    <cellStyle name="Total 6 6 5 2" xfId="52385"/>
    <cellStyle name="Total 6 6 5 3" xfId="52386"/>
    <cellStyle name="Total 6 6 6" xfId="52387"/>
    <cellStyle name="Total 6 6 7" xfId="52388"/>
    <cellStyle name="Total 6 7" xfId="52389"/>
    <cellStyle name="Total 6 7 2" xfId="52390"/>
    <cellStyle name="Total 6 7 2 2" xfId="52391"/>
    <cellStyle name="Total 6 7 2 2 2" xfId="52392"/>
    <cellStyle name="Total 6 7 2 2 3" xfId="52393"/>
    <cellStyle name="Total 6 7 2 3" xfId="52394"/>
    <cellStyle name="Total 6 7 2 4" xfId="52395"/>
    <cellStyle name="Total 6 7 3" xfId="52396"/>
    <cellStyle name="Total 6 7 3 2" xfId="52397"/>
    <cellStyle name="Total 6 7 3 2 2" xfId="52398"/>
    <cellStyle name="Total 6 7 3 2 3" xfId="52399"/>
    <cellStyle name="Total 6 7 3 3" xfId="52400"/>
    <cellStyle name="Total 6 7 3 4" xfId="52401"/>
    <cellStyle name="Total 6 7 4" xfId="52402"/>
    <cellStyle name="Total 6 7 4 2" xfId="52403"/>
    <cellStyle name="Total 6 7 4 3" xfId="52404"/>
    <cellStyle name="Total 6 7 5" xfId="52405"/>
    <cellStyle name="Total 6 7 6" xfId="52406"/>
    <cellStyle name="Total 6 8" xfId="52407"/>
    <cellStyle name="Total 6 8 2" xfId="52408"/>
    <cellStyle name="Total 6 8 2 2" xfId="52409"/>
    <cellStyle name="Total 6 8 2 3" xfId="52410"/>
    <cellStyle name="Total 6 8 3" xfId="52411"/>
    <cellStyle name="Total 6 8 4" xfId="52412"/>
    <cellStyle name="Total 6 9" xfId="52413"/>
    <cellStyle name="Total 6 9 2" xfId="52414"/>
    <cellStyle name="Total 6 9 2 2" xfId="52415"/>
    <cellStyle name="Total 6 9 2 3" xfId="52416"/>
    <cellStyle name="Total 6 9 3" xfId="52417"/>
    <cellStyle name="Total 6 9 4" xfId="52418"/>
    <cellStyle name="Total 7" xfId="52419"/>
    <cellStyle name="Total 7 10" xfId="52420"/>
    <cellStyle name="Total 7 10 2" xfId="52421"/>
    <cellStyle name="Total 7 10 3" xfId="52422"/>
    <cellStyle name="Total 7 11" xfId="52423"/>
    <cellStyle name="Total 7 11 2" xfId="52424"/>
    <cellStyle name="Total 7 11 3" xfId="52425"/>
    <cellStyle name="Total 7 12" xfId="52426"/>
    <cellStyle name="Total 7 12 2" xfId="52427"/>
    <cellStyle name="Total 7 12 3" xfId="52428"/>
    <cellStyle name="Total 7 13" xfId="52429"/>
    <cellStyle name="Total 7 2" xfId="52430"/>
    <cellStyle name="Total 7 2 2" xfId="52431"/>
    <cellStyle name="Total 7 2 2 2" xfId="52432"/>
    <cellStyle name="Total 7 2 2 2 2" xfId="52433"/>
    <cellStyle name="Total 7 2 2 2 3" xfId="52434"/>
    <cellStyle name="Total 7 2 2 3" xfId="52435"/>
    <cellStyle name="Total 7 2 2 4" xfId="52436"/>
    <cellStyle name="Total 7 2 3" xfId="52437"/>
    <cellStyle name="Total 7 2 3 2" xfId="52438"/>
    <cellStyle name="Total 7 2 3 2 2" xfId="52439"/>
    <cellStyle name="Total 7 2 3 2 3" xfId="52440"/>
    <cellStyle name="Total 7 2 3 3" xfId="52441"/>
    <cellStyle name="Total 7 2 3 4" xfId="52442"/>
    <cellStyle name="Total 7 2 4" xfId="52443"/>
    <cellStyle name="Total 7 2 4 2" xfId="52444"/>
    <cellStyle name="Total 7 2 4 3" xfId="52445"/>
    <cellStyle name="Total 7 2 5" xfId="52446"/>
    <cellStyle name="Total 7 2 5 2" xfId="52447"/>
    <cellStyle name="Total 7 2 5 3" xfId="52448"/>
    <cellStyle name="Total 7 2 6" xfId="52449"/>
    <cellStyle name="Total 7 2 7" xfId="52450"/>
    <cellStyle name="Total 7 3" xfId="52451"/>
    <cellStyle name="Total 7 3 2" xfId="52452"/>
    <cellStyle name="Total 7 3 2 2" xfId="52453"/>
    <cellStyle name="Total 7 3 2 2 2" xfId="52454"/>
    <cellStyle name="Total 7 3 2 2 3" xfId="52455"/>
    <cellStyle name="Total 7 3 2 3" xfId="52456"/>
    <cellStyle name="Total 7 3 2 4" xfId="52457"/>
    <cellStyle name="Total 7 3 3" xfId="52458"/>
    <cellStyle name="Total 7 3 3 2" xfId="52459"/>
    <cellStyle name="Total 7 3 3 2 2" xfId="52460"/>
    <cellStyle name="Total 7 3 3 2 3" xfId="52461"/>
    <cellStyle name="Total 7 3 3 3" xfId="52462"/>
    <cellStyle name="Total 7 3 3 4" xfId="52463"/>
    <cellStyle name="Total 7 3 4" xfId="52464"/>
    <cellStyle name="Total 7 3 4 2" xfId="52465"/>
    <cellStyle name="Total 7 3 4 3" xfId="52466"/>
    <cellStyle name="Total 7 3 5" xfId="52467"/>
    <cellStyle name="Total 7 3 6" xfId="52468"/>
    <cellStyle name="Total 7 4" xfId="52469"/>
    <cellStyle name="Total 7 4 2" xfId="52470"/>
    <cellStyle name="Total 7 4 2 2" xfId="52471"/>
    <cellStyle name="Total 7 4 2 2 2" xfId="52472"/>
    <cellStyle name="Total 7 4 2 2 3" xfId="52473"/>
    <cellStyle name="Total 7 4 2 3" xfId="52474"/>
    <cellStyle name="Total 7 4 2 4" xfId="52475"/>
    <cellStyle name="Total 7 4 3" xfId="52476"/>
    <cellStyle name="Total 7 4 3 2" xfId="52477"/>
    <cellStyle name="Total 7 4 3 2 2" xfId="52478"/>
    <cellStyle name="Total 7 4 3 2 3" xfId="52479"/>
    <cellStyle name="Total 7 4 3 3" xfId="52480"/>
    <cellStyle name="Total 7 4 3 4" xfId="52481"/>
    <cellStyle name="Total 7 4 4" xfId="52482"/>
    <cellStyle name="Total 7 4 4 2" xfId="52483"/>
    <cellStyle name="Total 7 4 4 3" xfId="52484"/>
    <cellStyle name="Total 7 4 5" xfId="52485"/>
    <cellStyle name="Total 7 4 6" xfId="52486"/>
    <cellStyle name="Total 7 5" xfId="52487"/>
    <cellStyle name="Total 7 5 2" xfId="52488"/>
    <cellStyle name="Total 7 5 2 2" xfId="52489"/>
    <cellStyle name="Total 7 5 2 2 2" xfId="52490"/>
    <cellStyle name="Total 7 5 2 2 3" xfId="52491"/>
    <cellStyle name="Total 7 5 2 3" xfId="52492"/>
    <cellStyle name="Total 7 5 2 4" xfId="52493"/>
    <cellStyle name="Total 7 5 3" xfId="52494"/>
    <cellStyle name="Total 7 5 3 2" xfId="52495"/>
    <cellStyle name="Total 7 5 3 2 2" xfId="52496"/>
    <cellStyle name="Total 7 5 3 2 3" xfId="52497"/>
    <cellStyle name="Total 7 5 3 3" xfId="52498"/>
    <cellStyle name="Total 7 5 3 4" xfId="52499"/>
    <cellStyle name="Total 7 5 4" xfId="52500"/>
    <cellStyle name="Total 7 5 4 2" xfId="52501"/>
    <cellStyle name="Total 7 5 4 2 2" xfId="52502"/>
    <cellStyle name="Total 7 5 4 2 3" xfId="52503"/>
    <cellStyle name="Total 7 5 4 3" xfId="52504"/>
    <cellStyle name="Total 7 5 4 4" xfId="52505"/>
    <cellStyle name="Total 7 5 5" xfId="52506"/>
    <cellStyle name="Total 7 5 5 2" xfId="52507"/>
    <cellStyle name="Total 7 5 5 3" xfId="52508"/>
    <cellStyle name="Total 7 5 6" xfId="52509"/>
    <cellStyle name="Total 7 5 7" xfId="52510"/>
    <cellStyle name="Total 7 6" xfId="52511"/>
    <cellStyle name="Total 7 6 2" xfId="52512"/>
    <cellStyle name="Total 7 6 2 2" xfId="52513"/>
    <cellStyle name="Total 7 6 2 2 2" xfId="52514"/>
    <cellStyle name="Total 7 6 2 2 3" xfId="52515"/>
    <cellStyle name="Total 7 6 2 3" xfId="52516"/>
    <cellStyle name="Total 7 6 2 4" xfId="52517"/>
    <cellStyle name="Total 7 6 3" xfId="52518"/>
    <cellStyle name="Total 7 6 3 2" xfId="52519"/>
    <cellStyle name="Total 7 6 3 2 2" xfId="52520"/>
    <cellStyle name="Total 7 6 3 2 3" xfId="52521"/>
    <cellStyle name="Total 7 6 3 3" xfId="52522"/>
    <cellStyle name="Total 7 6 3 4" xfId="52523"/>
    <cellStyle name="Total 7 6 4" xfId="52524"/>
    <cellStyle name="Total 7 6 4 2" xfId="52525"/>
    <cellStyle name="Total 7 6 4 3" xfId="52526"/>
    <cellStyle name="Total 7 6 5" xfId="52527"/>
    <cellStyle name="Total 7 6 6" xfId="52528"/>
    <cellStyle name="Total 7 7" xfId="52529"/>
    <cellStyle name="Total 7 7 2" xfId="52530"/>
    <cellStyle name="Total 7 7 2 2" xfId="52531"/>
    <cellStyle name="Total 7 7 2 3" xfId="52532"/>
    <cellStyle name="Total 7 7 3" xfId="52533"/>
    <cellStyle name="Total 7 7 4" xfId="52534"/>
    <cellStyle name="Total 7 8" xfId="52535"/>
    <cellStyle name="Total 7 8 2" xfId="52536"/>
    <cellStyle name="Total 7 8 2 2" xfId="52537"/>
    <cellStyle name="Total 7 8 2 3" xfId="52538"/>
    <cellStyle name="Total 7 8 3" xfId="52539"/>
    <cellStyle name="Total 7 8 4" xfId="52540"/>
    <cellStyle name="Total 7 9" xfId="52541"/>
    <cellStyle name="Total 7 9 2" xfId="52542"/>
    <cellStyle name="Total 7 9 2 2" xfId="52543"/>
    <cellStyle name="Total 7 9 2 3" xfId="52544"/>
    <cellStyle name="Total 7 9 3" xfId="52545"/>
    <cellStyle name="Total 7 9 4" xfId="52546"/>
    <cellStyle name="Total 8" xfId="52547"/>
    <cellStyle name="Total 8 10" xfId="52548"/>
    <cellStyle name="Total 8 10 2" xfId="52549"/>
    <cellStyle name="Total 8 10 3" xfId="52550"/>
    <cellStyle name="Total 8 11" xfId="52551"/>
    <cellStyle name="Total 8 11 2" xfId="52552"/>
    <cellStyle name="Total 8 11 3" xfId="52553"/>
    <cellStyle name="Total 8 12" xfId="52554"/>
    <cellStyle name="Total 8 12 2" xfId="52555"/>
    <cellStyle name="Total 8 12 3" xfId="52556"/>
    <cellStyle name="Total 8 13" xfId="52557"/>
    <cellStyle name="Total 8 2" xfId="52558"/>
    <cellStyle name="Total 8 2 2" xfId="52559"/>
    <cellStyle name="Total 8 2 2 2" xfId="52560"/>
    <cellStyle name="Total 8 2 2 2 2" xfId="52561"/>
    <cellStyle name="Total 8 2 2 2 3" xfId="52562"/>
    <cellStyle name="Total 8 2 2 3" xfId="52563"/>
    <cellStyle name="Total 8 2 2 4" xfId="52564"/>
    <cellStyle name="Total 8 2 3" xfId="52565"/>
    <cellStyle name="Total 8 2 3 2" xfId="52566"/>
    <cellStyle name="Total 8 2 3 2 2" xfId="52567"/>
    <cellStyle name="Total 8 2 3 2 3" xfId="52568"/>
    <cellStyle name="Total 8 2 3 3" xfId="52569"/>
    <cellStyle name="Total 8 2 3 4" xfId="52570"/>
    <cellStyle name="Total 8 2 4" xfId="52571"/>
    <cellStyle name="Total 8 2 4 2" xfId="52572"/>
    <cellStyle name="Total 8 2 4 3" xfId="52573"/>
    <cellStyle name="Total 8 2 5" xfId="52574"/>
    <cellStyle name="Total 8 2 5 2" xfId="52575"/>
    <cellStyle name="Total 8 2 5 3" xfId="52576"/>
    <cellStyle name="Total 8 2 6" xfId="52577"/>
    <cellStyle name="Total 8 2 7" xfId="52578"/>
    <cellStyle name="Total 8 3" xfId="52579"/>
    <cellStyle name="Total 8 3 2" xfId="52580"/>
    <cellStyle name="Total 8 3 2 2" xfId="52581"/>
    <cellStyle name="Total 8 3 2 2 2" xfId="52582"/>
    <cellStyle name="Total 8 3 2 2 3" xfId="52583"/>
    <cellStyle name="Total 8 3 2 3" xfId="52584"/>
    <cellStyle name="Total 8 3 2 4" xfId="52585"/>
    <cellStyle name="Total 8 3 3" xfId="52586"/>
    <cellStyle name="Total 8 3 3 2" xfId="52587"/>
    <cellStyle name="Total 8 3 3 2 2" xfId="52588"/>
    <cellStyle name="Total 8 3 3 2 3" xfId="52589"/>
    <cellStyle name="Total 8 3 3 3" xfId="52590"/>
    <cellStyle name="Total 8 3 3 4" xfId="52591"/>
    <cellStyle name="Total 8 3 4" xfId="52592"/>
    <cellStyle name="Total 8 3 4 2" xfId="52593"/>
    <cellStyle name="Total 8 3 4 3" xfId="52594"/>
    <cellStyle name="Total 8 3 5" xfId="52595"/>
    <cellStyle name="Total 8 3 6" xfId="52596"/>
    <cellStyle name="Total 8 4" xfId="52597"/>
    <cellStyle name="Total 8 4 2" xfId="52598"/>
    <cellStyle name="Total 8 4 2 2" xfId="52599"/>
    <cellStyle name="Total 8 4 2 2 2" xfId="52600"/>
    <cellStyle name="Total 8 4 2 2 3" xfId="52601"/>
    <cellStyle name="Total 8 4 2 3" xfId="52602"/>
    <cellStyle name="Total 8 4 2 4" xfId="52603"/>
    <cellStyle name="Total 8 4 3" xfId="52604"/>
    <cellStyle name="Total 8 4 3 2" xfId="52605"/>
    <cellStyle name="Total 8 4 3 2 2" xfId="52606"/>
    <cellStyle name="Total 8 4 3 2 3" xfId="52607"/>
    <cellStyle name="Total 8 4 3 3" xfId="52608"/>
    <cellStyle name="Total 8 4 3 4" xfId="52609"/>
    <cellStyle name="Total 8 4 4" xfId="52610"/>
    <cellStyle name="Total 8 4 4 2" xfId="52611"/>
    <cellStyle name="Total 8 4 4 3" xfId="52612"/>
    <cellStyle name="Total 8 4 5" xfId="52613"/>
    <cellStyle name="Total 8 4 6" xfId="52614"/>
    <cellStyle name="Total 8 5" xfId="52615"/>
    <cellStyle name="Total 8 5 2" xfId="52616"/>
    <cellStyle name="Total 8 5 2 2" xfId="52617"/>
    <cellStyle name="Total 8 5 2 2 2" xfId="52618"/>
    <cellStyle name="Total 8 5 2 2 3" xfId="52619"/>
    <cellStyle name="Total 8 5 2 3" xfId="52620"/>
    <cellStyle name="Total 8 5 2 4" xfId="52621"/>
    <cellStyle name="Total 8 5 3" xfId="52622"/>
    <cellStyle name="Total 8 5 3 2" xfId="52623"/>
    <cellStyle name="Total 8 5 3 2 2" xfId="52624"/>
    <cellStyle name="Total 8 5 3 2 3" xfId="52625"/>
    <cellStyle name="Total 8 5 3 3" xfId="52626"/>
    <cellStyle name="Total 8 5 3 4" xfId="52627"/>
    <cellStyle name="Total 8 5 4" xfId="52628"/>
    <cellStyle name="Total 8 5 4 2" xfId="52629"/>
    <cellStyle name="Total 8 5 4 2 2" xfId="52630"/>
    <cellStyle name="Total 8 5 4 2 3" xfId="52631"/>
    <cellStyle name="Total 8 5 4 3" xfId="52632"/>
    <cellStyle name="Total 8 5 4 4" xfId="52633"/>
    <cellStyle name="Total 8 5 5" xfId="52634"/>
    <cellStyle name="Total 8 5 5 2" xfId="52635"/>
    <cellStyle name="Total 8 5 5 3" xfId="52636"/>
    <cellStyle name="Total 8 5 6" xfId="52637"/>
    <cellStyle name="Total 8 5 7" xfId="52638"/>
    <cellStyle name="Total 8 6" xfId="52639"/>
    <cellStyle name="Total 8 6 2" xfId="52640"/>
    <cellStyle name="Total 8 6 2 2" xfId="52641"/>
    <cellStyle name="Total 8 6 2 2 2" xfId="52642"/>
    <cellStyle name="Total 8 6 2 2 3" xfId="52643"/>
    <cellStyle name="Total 8 6 2 3" xfId="52644"/>
    <cellStyle name="Total 8 6 2 4" xfId="52645"/>
    <cellStyle name="Total 8 6 3" xfId="52646"/>
    <cellStyle name="Total 8 6 3 2" xfId="52647"/>
    <cellStyle name="Total 8 6 3 2 2" xfId="52648"/>
    <cellStyle name="Total 8 6 3 2 3" xfId="52649"/>
    <cellStyle name="Total 8 6 3 3" xfId="52650"/>
    <cellStyle name="Total 8 6 3 4" xfId="52651"/>
    <cellStyle name="Total 8 6 4" xfId="52652"/>
    <cellStyle name="Total 8 6 4 2" xfId="52653"/>
    <cellStyle name="Total 8 6 4 3" xfId="52654"/>
    <cellStyle name="Total 8 6 5" xfId="52655"/>
    <cellStyle name="Total 8 6 6" xfId="52656"/>
    <cellStyle name="Total 8 7" xfId="52657"/>
    <cellStyle name="Total 8 7 2" xfId="52658"/>
    <cellStyle name="Total 8 7 2 2" xfId="52659"/>
    <cellStyle name="Total 8 7 2 3" xfId="52660"/>
    <cellStyle name="Total 8 7 3" xfId="52661"/>
    <cellStyle name="Total 8 7 4" xfId="52662"/>
    <cellStyle name="Total 8 8" xfId="52663"/>
    <cellStyle name="Total 8 8 2" xfId="52664"/>
    <cellStyle name="Total 8 8 2 2" xfId="52665"/>
    <cellStyle name="Total 8 8 2 3" xfId="52666"/>
    <cellStyle name="Total 8 8 3" xfId="52667"/>
    <cellStyle name="Total 8 8 4" xfId="52668"/>
    <cellStyle name="Total 8 9" xfId="52669"/>
    <cellStyle name="Total 8 9 2" xfId="52670"/>
    <cellStyle name="Total 8 9 2 2" xfId="52671"/>
    <cellStyle name="Total 8 9 2 3" xfId="52672"/>
    <cellStyle name="Total 8 9 3" xfId="52673"/>
    <cellStyle name="Total 8 9 4" xfId="52674"/>
    <cellStyle name="Total 9" xfId="52675"/>
    <cellStyle name="Total 9 10" xfId="52676"/>
    <cellStyle name="Total 9 10 2" xfId="52677"/>
    <cellStyle name="Total 9 10 3" xfId="52678"/>
    <cellStyle name="Total 9 11" xfId="52679"/>
    <cellStyle name="Total 9 11 2" xfId="52680"/>
    <cellStyle name="Total 9 11 3" xfId="52681"/>
    <cellStyle name="Total 9 12" xfId="52682"/>
    <cellStyle name="Total 9 12 2" xfId="52683"/>
    <cellStyle name="Total 9 12 3" xfId="52684"/>
    <cellStyle name="Total 9 13" xfId="52685"/>
    <cellStyle name="Total 9 2" xfId="52686"/>
    <cellStyle name="Total 9 2 2" xfId="52687"/>
    <cellStyle name="Total 9 2 2 2" xfId="52688"/>
    <cellStyle name="Total 9 2 2 2 2" xfId="52689"/>
    <cellStyle name="Total 9 2 2 2 3" xfId="52690"/>
    <cellStyle name="Total 9 2 2 3" xfId="52691"/>
    <cellStyle name="Total 9 2 2 4" xfId="52692"/>
    <cellStyle name="Total 9 2 3" xfId="52693"/>
    <cellStyle name="Total 9 2 3 2" xfId="52694"/>
    <cellStyle name="Total 9 2 3 2 2" xfId="52695"/>
    <cellStyle name="Total 9 2 3 2 3" xfId="52696"/>
    <cellStyle name="Total 9 2 3 3" xfId="52697"/>
    <cellStyle name="Total 9 2 3 4" xfId="52698"/>
    <cellStyle name="Total 9 2 4" xfId="52699"/>
    <cellStyle name="Total 9 2 4 2" xfId="52700"/>
    <cellStyle name="Total 9 2 4 3" xfId="52701"/>
    <cellStyle name="Total 9 2 5" xfId="52702"/>
    <cellStyle name="Total 9 2 5 2" xfId="52703"/>
    <cellStyle name="Total 9 2 5 3" xfId="52704"/>
    <cellStyle name="Total 9 2 6" xfId="52705"/>
    <cellStyle name="Total 9 2 7" xfId="52706"/>
    <cellStyle name="Total 9 3" xfId="52707"/>
    <cellStyle name="Total 9 3 2" xfId="52708"/>
    <cellStyle name="Total 9 3 2 2" xfId="52709"/>
    <cellStyle name="Total 9 3 2 2 2" xfId="52710"/>
    <cellStyle name="Total 9 3 2 2 3" xfId="52711"/>
    <cellStyle name="Total 9 3 2 3" xfId="52712"/>
    <cellStyle name="Total 9 3 2 4" xfId="52713"/>
    <cellStyle name="Total 9 3 3" xfId="52714"/>
    <cellStyle name="Total 9 3 3 2" xfId="52715"/>
    <cellStyle name="Total 9 3 3 2 2" xfId="52716"/>
    <cellStyle name="Total 9 3 3 2 3" xfId="52717"/>
    <cellStyle name="Total 9 3 3 3" xfId="52718"/>
    <cellStyle name="Total 9 3 3 4" xfId="52719"/>
    <cellStyle name="Total 9 3 4" xfId="52720"/>
    <cellStyle name="Total 9 3 4 2" xfId="52721"/>
    <cellStyle name="Total 9 3 4 3" xfId="52722"/>
    <cellStyle name="Total 9 3 5" xfId="52723"/>
    <cellStyle name="Total 9 3 6" xfId="52724"/>
    <cellStyle name="Total 9 4" xfId="52725"/>
    <cellStyle name="Total 9 4 2" xfId="52726"/>
    <cellStyle name="Total 9 4 2 2" xfId="52727"/>
    <cellStyle name="Total 9 4 2 2 2" xfId="52728"/>
    <cellStyle name="Total 9 4 2 2 3" xfId="52729"/>
    <cellStyle name="Total 9 4 2 3" xfId="52730"/>
    <cellStyle name="Total 9 4 2 4" xfId="52731"/>
    <cellStyle name="Total 9 4 3" xfId="52732"/>
    <cellStyle name="Total 9 4 3 2" xfId="52733"/>
    <cellStyle name="Total 9 4 3 2 2" xfId="52734"/>
    <cellStyle name="Total 9 4 3 2 3" xfId="52735"/>
    <cellStyle name="Total 9 4 3 3" xfId="52736"/>
    <cellStyle name="Total 9 4 3 4" xfId="52737"/>
    <cellStyle name="Total 9 4 4" xfId="52738"/>
    <cellStyle name="Total 9 4 4 2" xfId="52739"/>
    <cellStyle name="Total 9 4 4 3" xfId="52740"/>
    <cellStyle name="Total 9 4 5" xfId="52741"/>
    <cellStyle name="Total 9 4 6" xfId="52742"/>
    <cellStyle name="Total 9 5" xfId="52743"/>
    <cellStyle name="Total 9 5 2" xfId="52744"/>
    <cellStyle name="Total 9 5 2 2" xfId="52745"/>
    <cellStyle name="Total 9 5 2 2 2" xfId="52746"/>
    <cellStyle name="Total 9 5 2 2 3" xfId="52747"/>
    <cellStyle name="Total 9 5 2 3" xfId="52748"/>
    <cellStyle name="Total 9 5 2 4" xfId="52749"/>
    <cellStyle name="Total 9 5 3" xfId="52750"/>
    <cellStyle name="Total 9 5 3 2" xfId="52751"/>
    <cellStyle name="Total 9 5 3 2 2" xfId="52752"/>
    <cellStyle name="Total 9 5 3 2 3" xfId="52753"/>
    <cellStyle name="Total 9 5 3 3" xfId="52754"/>
    <cellStyle name="Total 9 5 3 4" xfId="52755"/>
    <cellStyle name="Total 9 5 4" xfId="52756"/>
    <cellStyle name="Total 9 5 4 2" xfId="52757"/>
    <cellStyle name="Total 9 5 4 2 2" xfId="52758"/>
    <cellStyle name="Total 9 5 4 2 3" xfId="52759"/>
    <cellStyle name="Total 9 5 4 3" xfId="52760"/>
    <cellStyle name="Total 9 5 4 4" xfId="52761"/>
    <cellStyle name="Total 9 5 5" xfId="52762"/>
    <cellStyle name="Total 9 5 5 2" xfId="52763"/>
    <cellStyle name="Total 9 5 5 3" xfId="52764"/>
    <cellStyle name="Total 9 5 6" xfId="52765"/>
    <cellStyle name="Total 9 5 7" xfId="52766"/>
    <cellStyle name="Total 9 6" xfId="52767"/>
    <cellStyle name="Total 9 6 2" xfId="52768"/>
    <cellStyle name="Total 9 6 2 2" xfId="52769"/>
    <cellStyle name="Total 9 6 2 2 2" xfId="52770"/>
    <cellStyle name="Total 9 6 2 2 3" xfId="52771"/>
    <cellStyle name="Total 9 6 2 3" xfId="52772"/>
    <cellStyle name="Total 9 6 2 4" xfId="52773"/>
    <cellStyle name="Total 9 6 3" xfId="52774"/>
    <cellStyle name="Total 9 6 3 2" xfId="52775"/>
    <cellStyle name="Total 9 6 3 2 2" xfId="52776"/>
    <cellStyle name="Total 9 6 3 2 3" xfId="52777"/>
    <cellStyle name="Total 9 6 3 3" xfId="52778"/>
    <cellStyle name="Total 9 6 3 4" xfId="52779"/>
    <cellStyle name="Total 9 6 4" xfId="52780"/>
    <cellStyle name="Total 9 6 4 2" xfId="52781"/>
    <cellStyle name="Total 9 6 4 3" xfId="52782"/>
    <cellStyle name="Total 9 6 5" xfId="52783"/>
    <cellStyle name="Total 9 6 6" xfId="52784"/>
    <cellStyle name="Total 9 7" xfId="52785"/>
    <cellStyle name="Total 9 7 2" xfId="52786"/>
    <cellStyle name="Total 9 7 2 2" xfId="52787"/>
    <cellStyle name="Total 9 7 2 3" xfId="52788"/>
    <cellStyle name="Total 9 7 3" xfId="52789"/>
    <cellStyle name="Total 9 7 4" xfId="52790"/>
    <cellStyle name="Total 9 8" xfId="52791"/>
    <cellStyle name="Total 9 8 2" xfId="52792"/>
    <cellStyle name="Total 9 8 2 2" xfId="52793"/>
    <cellStyle name="Total 9 8 2 3" xfId="52794"/>
    <cellStyle name="Total 9 8 3" xfId="52795"/>
    <cellStyle name="Total 9 8 4" xfId="52796"/>
    <cellStyle name="Total 9 9" xfId="52797"/>
    <cellStyle name="Total 9 9 2" xfId="52798"/>
    <cellStyle name="Total 9 9 2 2" xfId="52799"/>
    <cellStyle name="Total 9 9 2 3" xfId="52800"/>
    <cellStyle name="Total 9 9 3" xfId="52801"/>
    <cellStyle name="Total 9 9 4" xfId="52802"/>
    <cellStyle name="Überschrift" xfId="52803"/>
    <cellStyle name="Überschrift 1" xfId="52804"/>
    <cellStyle name="Überschrift 1 10" xfId="52805"/>
    <cellStyle name="Überschrift 1 10 2" xfId="52806"/>
    <cellStyle name="Überschrift 1 10 3" xfId="52807"/>
    <cellStyle name="Überschrift 1 11" xfId="52808"/>
    <cellStyle name="Überschrift 1 11 2" xfId="52809"/>
    <cellStyle name="Überschrift 1 11 3" xfId="52810"/>
    <cellStyle name="Überschrift 1 12" xfId="52811"/>
    <cellStyle name="Überschrift 1 12 2" xfId="52812"/>
    <cellStyle name="Überschrift 1 12 3" xfId="52813"/>
    <cellStyle name="Überschrift 1 13" xfId="52814"/>
    <cellStyle name="Überschrift 1 2" xfId="52815"/>
    <cellStyle name="Überschrift 1 2 2" xfId="52816"/>
    <cellStyle name="Überschrift 1 2 2 2" xfId="52817"/>
    <cellStyle name="Überschrift 1 2 2 2 2" xfId="52818"/>
    <cellStyle name="Überschrift 1 2 2 2 3" xfId="52819"/>
    <cellStyle name="Überschrift 1 2 2 3" xfId="52820"/>
    <cellStyle name="Überschrift 1 2 2 4" xfId="52821"/>
    <cellStyle name="Überschrift 1 2 3" xfId="52822"/>
    <cellStyle name="Überschrift 1 2 3 2" xfId="52823"/>
    <cellStyle name="Überschrift 1 2 3 2 2" xfId="52824"/>
    <cellStyle name="Überschrift 1 2 3 2 3" xfId="52825"/>
    <cellStyle name="Überschrift 1 2 3 3" xfId="52826"/>
    <cellStyle name="Überschrift 1 2 3 4" xfId="52827"/>
    <cellStyle name="Überschrift 1 2 4" xfId="52828"/>
    <cellStyle name="Überschrift 1 2 4 2" xfId="52829"/>
    <cellStyle name="Überschrift 1 2 4 3" xfId="52830"/>
    <cellStyle name="Überschrift 1 2 5" xfId="52831"/>
    <cellStyle name="Überschrift 1 2 5 2" xfId="52832"/>
    <cellStyle name="Überschrift 1 2 5 3" xfId="52833"/>
    <cellStyle name="Überschrift 1 2 6" xfId="52834"/>
    <cellStyle name="Überschrift 1 2 7" xfId="52835"/>
    <cellStyle name="Überschrift 1 3" xfId="52836"/>
    <cellStyle name="Überschrift 1 3 2" xfId="52837"/>
    <cellStyle name="Überschrift 1 3 2 2" xfId="52838"/>
    <cellStyle name="Überschrift 1 3 2 2 2" xfId="52839"/>
    <cellStyle name="Überschrift 1 3 2 2 3" xfId="52840"/>
    <cellStyle name="Überschrift 1 3 2 3" xfId="52841"/>
    <cellStyle name="Überschrift 1 3 2 4" xfId="52842"/>
    <cellStyle name="Überschrift 1 3 3" xfId="52843"/>
    <cellStyle name="Überschrift 1 3 3 2" xfId="52844"/>
    <cellStyle name="Überschrift 1 3 3 2 2" xfId="52845"/>
    <cellStyle name="Überschrift 1 3 3 2 3" xfId="52846"/>
    <cellStyle name="Überschrift 1 3 3 3" xfId="52847"/>
    <cellStyle name="Überschrift 1 3 3 4" xfId="52848"/>
    <cellStyle name="Überschrift 1 3 4" xfId="52849"/>
    <cellStyle name="Überschrift 1 3 4 2" xfId="52850"/>
    <cellStyle name="Überschrift 1 3 4 3" xfId="52851"/>
    <cellStyle name="Überschrift 1 3 5" xfId="52852"/>
    <cellStyle name="Überschrift 1 3 6" xfId="52853"/>
    <cellStyle name="Überschrift 1 4" xfId="52854"/>
    <cellStyle name="Überschrift 1 4 2" xfId="52855"/>
    <cellStyle name="Überschrift 1 4 2 2" xfId="52856"/>
    <cellStyle name="Überschrift 1 4 2 2 2" xfId="52857"/>
    <cellStyle name="Überschrift 1 4 2 2 3" xfId="52858"/>
    <cellStyle name="Überschrift 1 4 2 3" xfId="52859"/>
    <cellStyle name="Überschrift 1 4 2 4" xfId="52860"/>
    <cellStyle name="Überschrift 1 4 3" xfId="52861"/>
    <cellStyle name="Überschrift 1 4 3 2" xfId="52862"/>
    <cellStyle name="Überschrift 1 4 3 2 2" xfId="52863"/>
    <cellStyle name="Überschrift 1 4 3 2 3" xfId="52864"/>
    <cellStyle name="Überschrift 1 4 3 3" xfId="52865"/>
    <cellStyle name="Überschrift 1 4 3 4" xfId="52866"/>
    <cellStyle name="Überschrift 1 4 4" xfId="52867"/>
    <cellStyle name="Überschrift 1 4 4 2" xfId="52868"/>
    <cellStyle name="Überschrift 1 4 4 3" xfId="52869"/>
    <cellStyle name="Überschrift 1 4 5" xfId="52870"/>
    <cellStyle name="Überschrift 1 4 6" xfId="52871"/>
    <cellStyle name="Überschrift 1 5" xfId="52872"/>
    <cellStyle name="Überschrift 1 5 2" xfId="52873"/>
    <cellStyle name="Überschrift 1 5 2 2" xfId="52874"/>
    <cellStyle name="Überschrift 1 5 2 2 2" xfId="52875"/>
    <cellStyle name="Überschrift 1 5 2 2 3" xfId="52876"/>
    <cellStyle name="Überschrift 1 5 2 3" xfId="52877"/>
    <cellStyle name="Überschrift 1 5 2 4" xfId="52878"/>
    <cellStyle name="Überschrift 1 5 3" xfId="52879"/>
    <cellStyle name="Überschrift 1 5 3 2" xfId="52880"/>
    <cellStyle name="Überschrift 1 5 3 2 2" xfId="52881"/>
    <cellStyle name="Überschrift 1 5 3 2 3" xfId="52882"/>
    <cellStyle name="Überschrift 1 5 3 3" xfId="52883"/>
    <cellStyle name="Überschrift 1 5 3 4" xfId="52884"/>
    <cellStyle name="Überschrift 1 5 4" xfId="52885"/>
    <cellStyle name="Überschrift 1 5 4 2" xfId="52886"/>
    <cellStyle name="Überschrift 1 5 4 2 2" xfId="52887"/>
    <cellStyle name="Überschrift 1 5 4 2 3" xfId="52888"/>
    <cellStyle name="Überschrift 1 5 4 3" xfId="52889"/>
    <cellStyle name="Überschrift 1 5 4 4" xfId="52890"/>
    <cellStyle name="Überschrift 1 5 5" xfId="52891"/>
    <cellStyle name="Überschrift 1 5 5 2" xfId="52892"/>
    <cellStyle name="Überschrift 1 5 5 3" xfId="52893"/>
    <cellStyle name="Überschrift 1 5 6" xfId="52894"/>
    <cellStyle name="Überschrift 1 5 7" xfId="52895"/>
    <cellStyle name="Überschrift 1 6" xfId="52896"/>
    <cellStyle name="Überschrift 1 6 2" xfId="52897"/>
    <cellStyle name="Überschrift 1 6 2 2" xfId="52898"/>
    <cellStyle name="Überschrift 1 6 2 2 2" xfId="52899"/>
    <cellStyle name="Überschrift 1 6 2 2 3" xfId="52900"/>
    <cellStyle name="Überschrift 1 6 2 3" xfId="52901"/>
    <cellStyle name="Überschrift 1 6 2 4" xfId="52902"/>
    <cellStyle name="Überschrift 1 6 3" xfId="52903"/>
    <cellStyle name="Überschrift 1 6 3 2" xfId="52904"/>
    <cellStyle name="Überschrift 1 6 3 2 2" xfId="52905"/>
    <cellStyle name="Überschrift 1 6 3 2 3" xfId="52906"/>
    <cellStyle name="Überschrift 1 6 3 3" xfId="52907"/>
    <cellStyle name="Überschrift 1 6 3 4" xfId="52908"/>
    <cellStyle name="Überschrift 1 6 4" xfId="52909"/>
    <cellStyle name="Überschrift 1 6 4 2" xfId="52910"/>
    <cellStyle name="Überschrift 1 6 4 3" xfId="52911"/>
    <cellStyle name="Überschrift 1 6 5" xfId="52912"/>
    <cellStyle name="Überschrift 1 6 6" xfId="52913"/>
    <cellStyle name="Überschrift 1 7" xfId="52914"/>
    <cellStyle name="Überschrift 1 7 2" xfId="52915"/>
    <cellStyle name="Überschrift 1 7 2 2" xfId="52916"/>
    <cellStyle name="Überschrift 1 7 2 3" xfId="52917"/>
    <cellStyle name="Überschrift 1 7 3" xfId="52918"/>
    <cellStyle name="Überschrift 1 7 4" xfId="52919"/>
    <cellStyle name="Überschrift 1 8" xfId="52920"/>
    <cellStyle name="Überschrift 1 8 2" xfId="52921"/>
    <cellStyle name="Überschrift 1 8 2 2" xfId="52922"/>
    <cellStyle name="Überschrift 1 8 2 3" xfId="52923"/>
    <cellStyle name="Überschrift 1 8 3" xfId="52924"/>
    <cellStyle name="Überschrift 1 8 4" xfId="52925"/>
    <cellStyle name="Überschrift 1 9" xfId="52926"/>
    <cellStyle name="Überschrift 1 9 2" xfId="52927"/>
    <cellStyle name="Überschrift 1 9 2 2" xfId="52928"/>
    <cellStyle name="Überschrift 1 9 2 3" xfId="52929"/>
    <cellStyle name="Überschrift 1 9 3" xfId="52930"/>
    <cellStyle name="Überschrift 1 9 4" xfId="52931"/>
    <cellStyle name="Überschrift 10" xfId="52932"/>
    <cellStyle name="Überschrift 10 2" xfId="52933"/>
    <cellStyle name="Überschrift 10 2 2" xfId="52934"/>
    <cellStyle name="Überschrift 10 2 3" xfId="52935"/>
    <cellStyle name="Überschrift 10 3" xfId="52936"/>
    <cellStyle name="Überschrift 10 4" xfId="52937"/>
    <cellStyle name="Überschrift 11" xfId="52938"/>
    <cellStyle name="Überschrift 11 2" xfId="52939"/>
    <cellStyle name="Überschrift 11 2 2" xfId="52940"/>
    <cellStyle name="Überschrift 11 2 3" xfId="52941"/>
    <cellStyle name="Überschrift 11 3" xfId="52942"/>
    <cellStyle name="Überschrift 11 4" xfId="52943"/>
    <cellStyle name="Überschrift 12" xfId="52944"/>
    <cellStyle name="Überschrift 12 2" xfId="52945"/>
    <cellStyle name="Überschrift 12 2 2" xfId="52946"/>
    <cellStyle name="Überschrift 12 2 3" xfId="52947"/>
    <cellStyle name="Überschrift 12 3" xfId="52948"/>
    <cellStyle name="Überschrift 12 4" xfId="52949"/>
    <cellStyle name="Überschrift 13" xfId="52950"/>
    <cellStyle name="Überschrift 13 2" xfId="52951"/>
    <cellStyle name="Überschrift 13 3" xfId="52952"/>
    <cellStyle name="Überschrift 14" xfId="52953"/>
    <cellStyle name="Überschrift 14 2" xfId="52954"/>
    <cellStyle name="Überschrift 14 3" xfId="52955"/>
    <cellStyle name="Überschrift 15" xfId="52956"/>
    <cellStyle name="Überschrift 15 2" xfId="52957"/>
    <cellStyle name="Überschrift 15 3" xfId="52958"/>
    <cellStyle name="Überschrift 16" xfId="52959"/>
    <cellStyle name="Überschrift 2" xfId="52960"/>
    <cellStyle name="Überschrift 2 10" xfId="52961"/>
    <cellStyle name="Überschrift 2 10 2" xfId="52962"/>
    <cellStyle name="Überschrift 2 10 3" xfId="52963"/>
    <cellStyle name="Überschrift 2 11" xfId="52964"/>
    <cellStyle name="Überschrift 2 11 2" xfId="52965"/>
    <cellStyle name="Überschrift 2 11 3" xfId="52966"/>
    <cellStyle name="Überschrift 2 12" xfId="52967"/>
    <cellStyle name="Überschrift 2 12 2" xfId="52968"/>
    <cellStyle name="Überschrift 2 12 3" xfId="52969"/>
    <cellStyle name="Überschrift 2 13" xfId="52970"/>
    <cellStyle name="Überschrift 2 2" xfId="52971"/>
    <cellStyle name="Überschrift 2 2 2" xfId="52972"/>
    <cellStyle name="Überschrift 2 2 2 2" xfId="52973"/>
    <cellStyle name="Überschrift 2 2 2 2 2" xfId="52974"/>
    <cellStyle name="Überschrift 2 2 2 2 3" xfId="52975"/>
    <cellStyle name="Überschrift 2 2 2 3" xfId="52976"/>
    <cellStyle name="Überschrift 2 2 2 4" xfId="52977"/>
    <cellStyle name="Überschrift 2 2 3" xfId="52978"/>
    <cellStyle name="Überschrift 2 2 3 2" xfId="52979"/>
    <cellStyle name="Überschrift 2 2 3 2 2" xfId="52980"/>
    <cellStyle name="Überschrift 2 2 3 2 3" xfId="52981"/>
    <cellStyle name="Überschrift 2 2 3 3" xfId="52982"/>
    <cellStyle name="Überschrift 2 2 3 4" xfId="52983"/>
    <cellStyle name="Überschrift 2 2 4" xfId="52984"/>
    <cellStyle name="Überschrift 2 2 4 2" xfId="52985"/>
    <cellStyle name="Überschrift 2 2 4 3" xfId="52986"/>
    <cellStyle name="Überschrift 2 2 5" xfId="52987"/>
    <cellStyle name="Überschrift 2 2 5 2" xfId="52988"/>
    <cellStyle name="Überschrift 2 2 5 3" xfId="52989"/>
    <cellStyle name="Überschrift 2 2 6" xfId="52990"/>
    <cellStyle name="Überschrift 2 2 7" xfId="52991"/>
    <cellStyle name="Überschrift 2 3" xfId="52992"/>
    <cellStyle name="Überschrift 2 3 2" xfId="52993"/>
    <cellStyle name="Überschrift 2 3 2 2" xfId="52994"/>
    <cellStyle name="Überschrift 2 3 2 2 2" xfId="52995"/>
    <cellStyle name="Überschrift 2 3 2 2 3" xfId="52996"/>
    <cellStyle name="Überschrift 2 3 2 3" xfId="52997"/>
    <cellStyle name="Überschrift 2 3 2 4" xfId="52998"/>
    <cellStyle name="Überschrift 2 3 3" xfId="52999"/>
    <cellStyle name="Überschrift 2 3 3 2" xfId="53000"/>
    <cellStyle name="Überschrift 2 3 3 2 2" xfId="53001"/>
    <cellStyle name="Überschrift 2 3 3 2 3" xfId="53002"/>
    <cellStyle name="Überschrift 2 3 3 3" xfId="53003"/>
    <cellStyle name="Überschrift 2 3 3 4" xfId="53004"/>
    <cellStyle name="Überschrift 2 3 4" xfId="53005"/>
    <cellStyle name="Überschrift 2 3 4 2" xfId="53006"/>
    <cellStyle name="Überschrift 2 3 4 3" xfId="53007"/>
    <cellStyle name="Überschrift 2 3 5" xfId="53008"/>
    <cellStyle name="Überschrift 2 3 6" xfId="53009"/>
    <cellStyle name="Überschrift 2 4" xfId="53010"/>
    <cellStyle name="Überschrift 2 4 2" xfId="53011"/>
    <cellStyle name="Überschrift 2 4 2 2" xfId="53012"/>
    <cellStyle name="Überschrift 2 4 2 2 2" xfId="53013"/>
    <cellStyle name="Überschrift 2 4 2 2 3" xfId="53014"/>
    <cellStyle name="Überschrift 2 4 2 3" xfId="53015"/>
    <cellStyle name="Überschrift 2 4 2 4" xfId="53016"/>
    <cellStyle name="Überschrift 2 4 3" xfId="53017"/>
    <cellStyle name="Überschrift 2 4 3 2" xfId="53018"/>
    <cellStyle name="Überschrift 2 4 3 2 2" xfId="53019"/>
    <cellStyle name="Überschrift 2 4 3 2 3" xfId="53020"/>
    <cellStyle name="Überschrift 2 4 3 3" xfId="53021"/>
    <cellStyle name="Überschrift 2 4 3 4" xfId="53022"/>
    <cellStyle name="Überschrift 2 4 4" xfId="53023"/>
    <cellStyle name="Überschrift 2 4 4 2" xfId="53024"/>
    <cellStyle name="Überschrift 2 4 4 3" xfId="53025"/>
    <cellStyle name="Überschrift 2 4 5" xfId="53026"/>
    <cellStyle name="Überschrift 2 4 6" xfId="53027"/>
    <cellStyle name="Überschrift 2 5" xfId="53028"/>
    <cellStyle name="Überschrift 2 5 2" xfId="53029"/>
    <cellStyle name="Überschrift 2 5 2 2" xfId="53030"/>
    <cellStyle name="Überschrift 2 5 2 2 2" xfId="53031"/>
    <cellStyle name="Überschrift 2 5 2 2 3" xfId="53032"/>
    <cellStyle name="Überschrift 2 5 2 3" xfId="53033"/>
    <cellStyle name="Überschrift 2 5 2 4" xfId="53034"/>
    <cellStyle name="Überschrift 2 5 3" xfId="53035"/>
    <cellStyle name="Überschrift 2 5 3 2" xfId="53036"/>
    <cellStyle name="Überschrift 2 5 3 2 2" xfId="53037"/>
    <cellStyle name="Überschrift 2 5 3 2 3" xfId="53038"/>
    <cellStyle name="Überschrift 2 5 3 3" xfId="53039"/>
    <cellStyle name="Überschrift 2 5 3 4" xfId="53040"/>
    <cellStyle name="Überschrift 2 5 4" xfId="53041"/>
    <cellStyle name="Überschrift 2 5 4 2" xfId="53042"/>
    <cellStyle name="Überschrift 2 5 4 2 2" xfId="53043"/>
    <cellStyle name="Überschrift 2 5 4 2 3" xfId="53044"/>
    <cellStyle name="Überschrift 2 5 4 3" xfId="53045"/>
    <cellStyle name="Überschrift 2 5 4 4" xfId="53046"/>
    <cellStyle name="Überschrift 2 5 5" xfId="53047"/>
    <cellStyle name="Überschrift 2 5 5 2" xfId="53048"/>
    <cellStyle name="Überschrift 2 5 5 3" xfId="53049"/>
    <cellStyle name="Überschrift 2 5 6" xfId="53050"/>
    <cellStyle name="Überschrift 2 5 7" xfId="53051"/>
    <cellStyle name="Überschrift 2 6" xfId="53052"/>
    <cellStyle name="Überschrift 2 6 2" xfId="53053"/>
    <cellStyle name="Überschrift 2 6 2 2" xfId="53054"/>
    <cellStyle name="Überschrift 2 6 2 2 2" xfId="53055"/>
    <cellStyle name="Überschrift 2 6 2 2 3" xfId="53056"/>
    <cellStyle name="Überschrift 2 6 2 3" xfId="53057"/>
    <cellStyle name="Überschrift 2 6 2 4" xfId="53058"/>
    <cellStyle name="Überschrift 2 6 3" xfId="53059"/>
    <cellStyle name="Überschrift 2 6 3 2" xfId="53060"/>
    <cellStyle name="Überschrift 2 6 3 2 2" xfId="53061"/>
    <cellStyle name="Überschrift 2 6 3 2 3" xfId="53062"/>
    <cellStyle name="Überschrift 2 6 3 3" xfId="53063"/>
    <cellStyle name="Überschrift 2 6 3 4" xfId="53064"/>
    <cellStyle name="Überschrift 2 6 4" xfId="53065"/>
    <cellStyle name="Überschrift 2 6 4 2" xfId="53066"/>
    <cellStyle name="Überschrift 2 6 4 3" xfId="53067"/>
    <cellStyle name="Überschrift 2 6 5" xfId="53068"/>
    <cellStyle name="Überschrift 2 6 6" xfId="53069"/>
    <cellStyle name="Überschrift 2 7" xfId="53070"/>
    <cellStyle name="Überschrift 2 7 2" xfId="53071"/>
    <cellStyle name="Überschrift 2 7 2 2" xfId="53072"/>
    <cellStyle name="Überschrift 2 7 2 3" xfId="53073"/>
    <cellStyle name="Überschrift 2 7 3" xfId="53074"/>
    <cellStyle name="Überschrift 2 7 4" xfId="53075"/>
    <cellStyle name="Überschrift 2 8" xfId="53076"/>
    <cellStyle name="Überschrift 2 8 2" xfId="53077"/>
    <cellStyle name="Überschrift 2 8 2 2" xfId="53078"/>
    <cellStyle name="Überschrift 2 8 2 3" xfId="53079"/>
    <cellStyle name="Überschrift 2 8 3" xfId="53080"/>
    <cellStyle name="Überschrift 2 8 4" xfId="53081"/>
    <cellStyle name="Überschrift 2 9" xfId="53082"/>
    <cellStyle name="Überschrift 2 9 2" xfId="53083"/>
    <cellStyle name="Überschrift 2 9 2 2" xfId="53084"/>
    <cellStyle name="Überschrift 2 9 2 3" xfId="53085"/>
    <cellStyle name="Überschrift 2 9 3" xfId="53086"/>
    <cellStyle name="Überschrift 2 9 4" xfId="53087"/>
    <cellStyle name="Überschrift 3" xfId="53088"/>
    <cellStyle name="Überschrift 3 10" xfId="53089"/>
    <cellStyle name="Überschrift 3 10 2" xfId="53090"/>
    <cellStyle name="Überschrift 3 10 3" xfId="53091"/>
    <cellStyle name="Überschrift 3 11" xfId="53092"/>
    <cellStyle name="Überschrift 3 11 2" xfId="53093"/>
    <cellStyle name="Überschrift 3 11 3" xfId="53094"/>
    <cellStyle name="Überschrift 3 12" xfId="53095"/>
    <cellStyle name="Überschrift 3 12 2" xfId="53096"/>
    <cellStyle name="Überschrift 3 12 3" xfId="53097"/>
    <cellStyle name="Überschrift 3 13" xfId="53098"/>
    <cellStyle name="Überschrift 3 2" xfId="53099"/>
    <cellStyle name="Überschrift 3 2 2" xfId="53100"/>
    <cellStyle name="Überschrift 3 2 2 2" xfId="53101"/>
    <cellStyle name="Überschrift 3 2 2 2 2" xfId="53102"/>
    <cellStyle name="Überschrift 3 2 2 2 3" xfId="53103"/>
    <cellStyle name="Überschrift 3 2 2 3" xfId="53104"/>
    <cellStyle name="Überschrift 3 2 2 4" xfId="53105"/>
    <cellStyle name="Überschrift 3 2 3" xfId="53106"/>
    <cellStyle name="Überschrift 3 2 3 2" xfId="53107"/>
    <cellStyle name="Überschrift 3 2 3 2 2" xfId="53108"/>
    <cellStyle name="Überschrift 3 2 3 2 3" xfId="53109"/>
    <cellStyle name="Überschrift 3 2 3 3" xfId="53110"/>
    <cellStyle name="Überschrift 3 2 3 4" xfId="53111"/>
    <cellStyle name="Überschrift 3 2 4" xfId="53112"/>
    <cellStyle name="Überschrift 3 2 4 2" xfId="53113"/>
    <cellStyle name="Überschrift 3 2 4 3" xfId="53114"/>
    <cellStyle name="Überschrift 3 2 5" xfId="53115"/>
    <cellStyle name="Überschrift 3 2 5 2" xfId="53116"/>
    <cellStyle name="Überschrift 3 2 5 3" xfId="53117"/>
    <cellStyle name="Überschrift 3 2 6" xfId="53118"/>
    <cellStyle name="Überschrift 3 2 7" xfId="53119"/>
    <cellStyle name="Überschrift 3 3" xfId="53120"/>
    <cellStyle name="Überschrift 3 3 2" xfId="53121"/>
    <cellStyle name="Überschrift 3 3 2 2" xfId="53122"/>
    <cellStyle name="Überschrift 3 3 2 2 2" xfId="53123"/>
    <cellStyle name="Überschrift 3 3 2 2 3" xfId="53124"/>
    <cellStyle name="Überschrift 3 3 2 3" xfId="53125"/>
    <cellStyle name="Überschrift 3 3 2 4" xfId="53126"/>
    <cellStyle name="Überschrift 3 3 3" xfId="53127"/>
    <cellStyle name="Überschrift 3 3 3 2" xfId="53128"/>
    <cellStyle name="Überschrift 3 3 3 2 2" xfId="53129"/>
    <cellStyle name="Überschrift 3 3 3 2 3" xfId="53130"/>
    <cellStyle name="Überschrift 3 3 3 3" xfId="53131"/>
    <cellStyle name="Überschrift 3 3 3 4" xfId="53132"/>
    <cellStyle name="Überschrift 3 3 4" xfId="53133"/>
    <cellStyle name="Überschrift 3 3 4 2" xfId="53134"/>
    <cellStyle name="Überschrift 3 3 4 3" xfId="53135"/>
    <cellStyle name="Überschrift 3 3 5" xfId="53136"/>
    <cellStyle name="Überschrift 3 3 6" xfId="53137"/>
    <cellStyle name="Überschrift 3 4" xfId="53138"/>
    <cellStyle name="Überschrift 3 4 2" xfId="53139"/>
    <cellStyle name="Überschrift 3 4 2 2" xfId="53140"/>
    <cellStyle name="Überschrift 3 4 2 2 2" xfId="53141"/>
    <cellStyle name="Überschrift 3 4 2 2 3" xfId="53142"/>
    <cellStyle name="Überschrift 3 4 2 3" xfId="53143"/>
    <cellStyle name="Überschrift 3 4 2 4" xfId="53144"/>
    <cellStyle name="Überschrift 3 4 3" xfId="53145"/>
    <cellStyle name="Überschrift 3 4 3 2" xfId="53146"/>
    <cellStyle name="Überschrift 3 4 3 2 2" xfId="53147"/>
    <cellStyle name="Überschrift 3 4 3 2 3" xfId="53148"/>
    <cellStyle name="Überschrift 3 4 3 3" xfId="53149"/>
    <cellStyle name="Überschrift 3 4 3 4" xfId="53150"/>
    <cellStyle name="Überschrift 3 4 4" xfId="53151"/>
    <cellStyle name="Überschrift 3 4 4 2" xfId="53152"/>
    <cellStyle name="Überschrift 3 4 4 3" xfId="53153"/>
    <cellStyle name="Überschrift 3 4 5" xfId="53154"/>
    <cellStyle name="Überschrift 3 4 6" xfId="53155"/>
    <cellStyle name="Überschrift 3 5" xfId="53156"/>
    <cellStyle name="Überschrift 3 5 2" xfId="53157"/>
    <cellStyle name="Überschrift 3 5 2 2" xfId="53158"/>
    <cellStyle name="Überschrift 3 5 2 2 2" xfId="53159"/>
    <cellStyle name="Überschrift 3 5 2 2 3" xfId="53160"/>
    <cellStyle name="Überschrift 3 5 2 3" xfId="53161"/>
    <cellStyle name="Überschrift 3 5 2 4" xfId="53162"/>
    <cellStyle name="Überschrift 3 5 3" xfId="53163"/>
    <cellStyle name="Überschrift 3 5 3 2" xfId="53164"/>
    <cellStyle name="Überschrift 3 5 3 2 2" xfId="53165"/>
    <cellStyle name="Überschrift 3 5 3 2 3" xfId="53166"/>
    <cellStyle name="Überschrift 3 5 3 3" xfId="53167"/>
    <cellStyle name="Überschrift 3 5 3 4" xfId="53168"/>
    <cellStyle name="Überschrift 3 5 4" xfId="53169"/>
    <cellStyle name="Überschrift 3 5 4 2" xfId="53170"/>
    <cellStyle name="Überschrift 3 5 4 2 2" xfId="53171"/>
    <cellStyle name="Überschrift 3 5 4 2 3" xfId="53172"/>
    <cellStyle name="Überschrift 3 5 4 3" xfId="53173"/>
    <cellStyle name="Überschrift 3 5 4 4" xfId="53174"/>
    <cellStyle name="Überschrift 3 5 5" xfId="53175"/>
    <cellStyle name="Überschrift 3 5 5 2" xfId="53176"/>
    <cellStyle name="Überschrift 3 5 5 3" xfId="53177"/>
    <cellStyle name="Überschrift 3 5 6" xfId="53178"/>
    <cellStyle name="Überschrift 3 5 7" xfId="53179"/>
    <cellStyle name="Überschrift 3 6" xfId="53180"/>
    <cellStyle name="Überschrift 3 6 2" xfId="53181"/>
    <cellStyle name="Überschrift 3 6 2 2" xfId="53182"/>
    <cellStyle name="Überschrift 3 6 2 2 2" xfId="53183"/>
    <cellStyle name="Überschrift 3 6 2 2 3" xfId="53184"/>
    <cellStyle name="Überschrift 3 6 2 3" xfId="53185"/>
    <cellStyle name="Überschrift 3 6 2 4" xfId="53186"/>
    <cellStyle name="Überschrift 3 6 3" xfId="53187"/>
    <cellStyle name="Überschrift 3 6 3 2" xfId="53188"/>
    <cellStyle name="Überschrift 3 6 3 2 2" xfId="53189"/>
    <cellStyle name="Überschrift 3 6 3 2 3" xfId="53190"/>
    <cellStyle name="Überschrift 3 6 3 3" xfId="53191"/>
    <cellStyle name="Überschrift 3 6 3 4" xfId="53192"/>
    <cellStyle name="Überschrift 3 6 4" xfId="53193"/>
    <cellStyle name="Überschrift 3 6 4 2" xfId="53194"/>
    <cellStyle name="Überschrift 3 6 4 3" xfId="53195"/>
    <cellStyle name="Überschrift 3 6 5" xfId="53196"/>
    <cellStyle name="Überschrift 3 6 6" xfId="53197"/>
    <cellStyle name="Überschrift 3 7" xfId="53198"/>
    <cellStyle name="Überschrift 3 7 2" xfId="53199"/>
    <cellStyle name="Überschrift 3 7 2 2" xfId="53200"/>
    <cellStyle name="Überschrift 3 7 2 3" xfId="53201"/>
    <cellStyle name="Überschrift 3 7 3" xfId="53202"/>
    <cellStyle name="Überschrift 3 7 4" xfId="53203"/>
    <cellStyle name="Überschrift 3 8" xfId="53204"/>
    <cellStyle name="Überschrift 3 8 2" xfId="53205"/>
    <cellStyle name="Überschrift 3 8 2 2" xfId="53206"/>
    <cellStyle name="Überschrift 3 8 2 3" xfId="53207"/>
    <cellStyle name="Überschrift 3 8 3" xfId="53208"/>
    <cellStyle name="Überschrift 3 8 4" xfId="53209"/>
    <cellStyle name="Überschrift 3 9" xfId="53210"/>
    <cellStyle name="Überschrift 3 9 2" xfId="53211"/>
    <cellStyle name="Überschrift 3 9 2 2" xfId="53212"/>
    <cellStyle name="Überschrift 3 9 2 3" xfId="53213"/>
    <cellStyle name="Überschrift 3 9 3" xfId="53214"/>
    <cellStyle name="Überschrift 3 9 4" xfId="53215"/>
    <cellStyle name="Überschrift 4" xfId="53216"/>
    <cellStyle name="Überschrift 4 10" xfId="53217"/>
    <cellStyle name="Überschrift 4 10 2" xfId="53218"/>
    <cellStyle name="Überschrift 4 10 3" xfId="53219"/>
    <cellStyle name="Überschrift 4 11" xfId="53220"/>
    <cellStyle name="Überschrift 4 11 2" xfId="53221"/>
    <cellStyle name="Überschrift 4 11 3" xfId="53222"/>
    <cellStyle name="Überschrift 4 12" xfId="53223"/>
    <cellStyle name="Überschrift 4 12 2" xfId="53224"/>
    <cellStyle name="Überschrift 4 12 3" xfId="53225"/>
    <cellStyle name="Überschrift 4 13" xfId="53226"/>
    <cellStyle name="Überschrift 4 2" xfId="53227"/>
    <cellStyle name="Überschrift 4 2 2" xfId="53228"/>
    <cellStyle name="Überschrift 4 2 2 2" xfId="53229"/>
    <cellStyle name="Überschrift 4 2 2 2 2" xfId="53230"/>
    <cellStyle name="Überschrift 4 2 2 2 3" xfId="53231"/>
    <cellStyle name="Überschrift 4 2 2 3" xfId="53232"/>
    <cellStyle name="Überschrift 4 2 2 4" xfId="53233"/>
    <cellStyle name="Überschrift 4 2 3" xfId="53234"/>
    <cellStyle name="Überschrift 4 2 3 2" xfId="53235"/>
    <cellStyle name="Überschrift 4 2 3 2 2" xfId="53236"/>
    <cellStyle name="Überschrift 4 2 3 2 3" xfId="53237"/>
    <cellStyle name="Überschrift 4 2 3 3" xfId="53238"/>
    <cellStyle name="Überschrift 4 2 3 4" xfId="53239"/>
    <cellStyle name="Überschrift 4 2 4" xfId="53240"/>
    <cellStyle name="Überschrift 4 2 4 2" xfId="53241"/>
    <cellStyle name="Überschrift 4 2 4 3" xfId="53242"/>
    <cellStyle name="Überschrift 4 2 5" xfId="53243"/>
    <cellStyle name="Überschrift 4 2 5 2" xfId="53244"/>
    <cellStyle name="Überschrift 4 2 5 3" xfId="53245"/>
    <cellStyle name="Überschrift 4 2 6" xfId="53246"/>
    <cellStyle name="Überschrift 4 2 7" xfId="53247"/>
    <cellStyle name="Überschrift 4 3" xfId="53248"/>
    <cellStyle name="Überschrift 4 3 2" xfId="53249"/>
    <cellStyle name="Überschrift 4 3 2 2" xfId="53250"/>
    <cellStyle name="Überschrift 4 3 2 2 2" xfId="53251"/>
    <cellStyle name="Überschrift 4 3 2 2 3" xfId="53252"/>
    <cellStyle name="Überschrift 4 3 2 3" xfId="53253"/>
    <cellStyle name="Überschrift 4 3 2 4" xfId="53254"/>
    <cellStyle name="Überschrift 4 3 3" xfId="53255"/>
    <cellStyle name="Überschrift 4 3 3 2" xfId="53256"/>
    <cellStyle name="Überschrift 4 3 3 2 2" xfId="53257"/>
    <cellStyle name="Überschrift 4 3 3 2 3" xfId="53258"/>
    <cellStyle name="Überschrift 4 3 3 3" xfId="53259"/>
    <cellStyle name="Überschrift 4 3 3 4" xfId="53260"/>
    <cellStyle name="Überschrift 4 3 4" xfId="53261"/>
    <cellStyle name="Überschrift 4 3 4 2" xfId="53262"/>
    <cellStyle name="Überschrift 4 3 4 3" xfId="53263"/>
    <cellStyle name="Überschrift 4 3 5" xfId="53264"/>
    <cellStyle name="Überschrift 4 3 6" xfId="53265"/>
    <cellStyle name="Überschrift 4 4" xfId="53266"/>
    <cellStyle name="Überschrift 4 4 2" xfId="53267"/>
    <cellStyle name="Überschrift 4 4 2 2" xfId="53268"/>
    <cellStyle name="Überschrift 4 4 2 2 2" xfId="53269"/>
    <cellStyle name="Überschrift 4 4 2 2 3" xfId="53270"/>
    <cellStyle name="Überschrift 4 4 2 3" xfId="53271"/>
    <cellStyle name="Überschrift 4 4 2 4" xfId="53272"/>
    <cellStyle name="Überschrift 4 4 3" xfId="53273"/>
    <cellStyle name="Überschrift 4 4 3 2" xfId="53274"/>
    <cellStyle name="Überschrift 4 4 3 2 2" xfId="53275"/>
    <cellStyle name="Überschrift 4 4 3 2 3" xfId="53276"/>
    <cellStyle name="Überschrift 4 4 3 3" xfId="53277"/>
    <cellStyle name="Überschrift 4 4 3 4" xfId="53278"/>
    <cellStyle name="Überschrift 4 4 4" xfId="53279"/>
    <cellStyle name="Überschrift 4 4 4 2" xfId="53280"/>
    <cellStyle name="Überschrift 4 4 4 3" xfId="53281"/>
    <cellStyle name="Überschrift 4 4 5" xfId="53282"/>
    <cellStyle name="Überschrift 4 4 6" xfId="53283"/>
    <cellStyle name="Überschrift 4 5" xfId="53284"/>
    <cellStyle name="Überschrift 4 5 2" xfId="53285"/>
    <cellStyle name="Überschrift 4 5 2 2" xfId="53286"/>
    <cellStyle name="Überschrift 4 5 2 2 2" xfId="53287"/>
    <cellStyle name="Überschrift 4 5 2 2 3" xfId="53288"/>
    <cellStyle name="Überschrift 4 5 2 3" xfId="53289"/>
    <cellStyle name="Überschrift 4 5 2 4" xfId="53290"/>
    <cellStyle name="Überschrift 4 5 3" xfId="53291"/>
    <cellStyle name="Überschrift 4 5 3 2" xfId="53292"/>
    <cellStyle name="Überschrift 4 5 3 2 2" xfId="53293"/>
    <cellStyle name="Überschrift 4 5 3 2 3" xfId="53294"/>
    <cellStyle name="Überschrift 4 5 3 3" xfId="53295"/>
    <cellStyle name="Überschrift 4 5 3 4" xfId="53296"/>
    <cellStyle name="Überschrift 4 5 4" xfId="53297"/>
    <cellStyle name="Überschrift 4 5 4 2" xfId="53298"/>
    <cellStyle name="Überschrift 4 5 4 2 2" xfId="53299"/>
    <cellStyle name="Überschrift 4 5 4 2 3" xfId="53300"/>
    <cellStyle name="Überschrift 4 5 4 3" xfId="53301"/>
    <cellStyle name="Überschrift 4 5 4 4" xfId="53302"/>
    <cellStyle name="Überschrift 4 5 5" xfId="53303"/>
    <cellStyle name="Überschrift 4 5 5 2" xfId="53304"/>
    <cellStyle name="Überschrift 4 5 5 3" xfId="53305"/>
    <cellStyle name="Überschrift 4 5 6" xfId="53306"/>
    <cellStyle name="Überschrift 4 5 7" xfId="53307"/>
    <cellStyle name="Überschrift 4 6" xfId="53308"/>
    <cellStyle name="Überschrift 4 6 2" xfId="53309"/>
    <cellStyle name="Überschrift 4 6 2 2" xfId="53310"/>
    <cellStyle name="Überschrift 4 6 2 2 2" xfId="53311"/>
    <cellStyle name="Überschrift 4 6 2 2 3" xfId="53312"/>
    <cellStyle name="Überschrift 4 6 2 3" xfId="53313"/>
    <cellStyle name="Überschrift 4 6 2 4" xfId="53314"/>
    <cellStyle name="Überschrift 4 6 3" xfId="53315"/>
    <cellStyle name="Überschrift 4 6 3 2" xfId="53316"/>
    <cellStyle name="Überschrift 4 6 3 2 2" xfId="53317"/>
    <cellStyle name="Überschrift 4 6 3 2 3" xfId="53318"/>
    <cellStyle name="Überschrift 4 6 3 3" xfId="53319"/>
    <cellStyle name="Überschrift 4 6 3 4" xfId="53320"/>
    <cellStyle name="Überschrift 4 6 4" xfId="53321"/>
    <cellStyle name="Überschrift 4 6 4 2" xfId="53322"/>
    <cellStyle name="Überschrift 4 6 4 3" xfId="53323"/>
    <cellStyle name="Überschrift 4 6 5" xfId="53324"/>
    <cellStyle name="Überschrift 4 6 6" xfId="53325"/>
    <cellStyle name="Überschrift 4 7" xfId="53326"/>
    <cellStyle name="Überschrift 4 7 2" xfId="53327"/>
    <cellStyle name="Überschrift 4 7 2 2" xfId="53328"/>
    <cellStyle name="Überschrift 4 7 2 3" xfId="53329"/>
    <cellStyle name="Überschrift 4 7 3" xfId="53330"/>
    <cellStyle name="Überschrift 4 7 4" xfId="53331"/>
    <cellStyle name="Überschrift 4 8" xfId="53332"/>
    <cellStyle name="Überschrift 4 8 2" xfId="53333"/>
    <cellStyle name="Überschrift 4 8 2 2" xfId="53334"/>
    <cellStyle name="Überschrift 4 8 2 3" xfId="53335"/>
    <cellStyle name="Überschrift 4 8 3" xfId="53336"/>
    <cellStyle name="Überschrift 4 8 4" xfId="53337"/>
    <cellStyle name="Überschrift 4 9" xfId="53338"/>
    <cellStyle name="Überschrift 4 9 2" xfId="53339"/>
    <cellStyle name="Überschrift 4 9 2 2" xfId="53340"/>
    <cellStyle name="Überschrift 4 9 2 3" xfId="53341"/>
    <cellStyle name="Überschrift 4 9 3" xfId="53342"/>
    <cellStyle name="Überschrift 4 9 4" xfId="53343"/>
    <cellStyle name="Überschrift 5" xfId="53344"/>
    <cellStyle name="Überschrift 5 2" xfId="53345"/>
    <cellStyle name="Überschrift 5 2 2" xfId="53346"/>
    <cellStyle name="Überschrift 5 2 2 2" xfId="53347"/>
    <cellStyle name="Überschrift 5 2 2 3" xfId="53348"/>
    <cellStyle name="Überschrift 5 2 3" xfId="53349"/>
    <cellStyle name="Überschrift 5 2 4" xfId="53350"/>
    <cellStyle name="Überschrift 5 3" xfId="53351"/>
    <cellStyle name="Überschrift 5 3 2" xfId="53352"/>
    <cellStyle name="Überschrift 5 3 2 2" xfId="53353"/>
    <cellStyle name="Überschrift 5 3 2 3" xfId="53354"/>
    <cellStyle name="Überschrift 5 3 3" xfId="53355"/>
    <cellStyle name="Überschrift 5 3 4" xfId="53356"/>
    <cellStyle name="Überschrift 5 4" xfId="53357"/>
    <cellStyle name="Überschrift 5 4 2" xfId="53358"/>
    <cellStyle name="Überschrift 5 4 3" xfId="53359"/>
    <cellStyle name="Überschrift 5 5" xfId="53360"/>
    <cellStyle name="Überschrift 5 5 2" xfId="53361"/>
    <cellStyle name="Überschrift 5 5 3" xfId="53362"/>
    <cellStyle name="Überschrift 5 6" xfId="53363"/>
    <cellStyle name="Überschrift 5 7" xfId="53364"/>
    <cellStyle name="Überschrift 6" xfId="53365"/>
    <cellStyle name="Überschrift 6 2" xfId="53366"/>
    <cellStyle name="Überschrift 6 2 2" xfId="53367"/>
    <cellStyle name="Überschrift 6 2 2 2" xfId="53368"/>
    <cellStyle name="Überschrift 6 2 2 3" xfId="53369"/>
    <cellStyle name="Überschrift 6 2 3" xfId="53370"/>
    <cellStyle name="Überschrift 6 2 4" xfId="53371"/>
    <cellStyle name="Überschrift 6 3" xfId="53372"/>
    <cellStyle name="Überschrift 6 3 2" xfId="53373"/>
    <cellStyle name="Überschrift 6 3 2 2" xfId="53374"/>
    <cellStyle name="Überschrift 6 3 2 3" xfId="53375"/>
    <cellStyle name="Überschrift 6 3 3" xfId="53376"/>
    <cellStyle name="Überschrift 6 3 4" xfId="53377"/>
    <cellStyle name="Überschrift 6 4" xfId="53378"/>
    <cellStyle name="Überschrift 6 4 2" xfId="53379"/>
    <cellStyle name="Überschrift 6 4 3" xfId="53380"/>
    <cellStyle name="Überschrift 6 5" xfId="53381"/>
    <cellStyle name="Überschrift 6 6" xfId="53382"/>
    <cellStyle name="Überschrift 7" xfId="53383"/>
    <cellStyle name="Überschrift 7 2" xfId="53384"/>
    <cellStyle name="Überschrift 7 2 2" xfId="53385"/>
    <cellStyle name="Überschrift 7 2 2 2" xfId="53386"/>
    <cellStyle name="Überschrift 7 2 2 3" xfId="53387"/>
    <cellStyle name="Überschrift 7 2 3" xfId="53388"/>
    <cellStyle name="Überschrift 7 2 4" xfId="53389"/>
    <cellStyle name="Überschrift 7 3" xfId="53390"/>
    <cellStyle name="Überschrift 7 3 2" xfId="53391"/>
    <cellStyle name="Überschrift 7 3 2 2" xfId="53392"/>
    <cellStyle name="Überschrift 7 3 2 3" xfId="53393"/>
    <cellStyle name="Überschrift 7 3 3" xfId="53394"/>
    <cellStyle name="Überschrift 7 3 4" xfId="53395"/>
    <cellStyle name="Überschrift 7 4" xfId="53396"/>
    <cellStyle name="Überschrift 7 4 2" xfId="53397"/>
    <cellStyle name="Überschrift 7 4 3" xfId="53398"/>
    <cellStyle name="Überschrift 7 5" xfId="53399"/>
    <cellStyle name="Überschrift 7 6" xfId="53400"/>
    <cellStyle name="Überschrift 8" xfId="53401"/>
    <cellStyle name="Überschrift 8 2" xfId="53402"/>
    <cellStyle name="Überschrift 8 2 2" xfId="53403"/>
    <cellStyle name="Überschrift 8 2 2 2" xfId="53404"/>
    <cellStyle name="Überschrift 8 2 2 3" xfId="53405"/>
    <cellStyle name="Überschrift 8 2 3" xfId="53406"/>
    <cellStyle name="Überschrift 8 2 4" xfId="53407"/>
    <cellStyle name="Überschrift 8 3" xfId="53408"/>
    <cellStyle name="Überschrift 8 3 2" xfId="53409"/>
    <cellStyle name="Überschrift 8 3 2 2" xfId="53410"/>
    <cellStyle name="Überschrift 8 3 2 3" xfId="53411"/>
    <cellStyle name="Überschrift 8 3 3" xfId="53412"/>
    <cellStyle name="Überschrift 8 3 4" xfId="53413"/>
    <cellStyle name="Überschrift 8 4" xfId="53414"/>
    <cellStyle name="Überschrift 8 4 2" xfId="53415"/>
    <cellStyle name="Überschrift 8 4 2 2" xfId="53416"/>
    <cellStyle name="Überschrift 8 4 2 3" xfId="53417"/>
    <cellStyle name="Überschrift 8 4 3" xfId="53418"/>
    <cellStyle name="Überschrift 8 4 4" xfId="53419"/>
    <cellStyle name="Überschrift 8 5" xfId="53420"/>
    <cellStyle name="Überschrift 8 5 2" xfId="53421"/>
    <cellStyle name="Überschrift 8 5 3" xfId="53422"/>
    <cellStyle name="Überschrift 8 6" xfId="53423"/>
    <cellStyle name="Überschrift 8 7" xfId="53424"/>
    <cellStyle name="Überschrift 9" xfId="53425"/>
    <cellStyle name="Überschrift 9 2" xfId="53426"/>
    <cellStyle name="Überschrift 9 2 2" xfId="53427"/>
    <cellStyle name="Überschrift 9 2 2 2" xfId="53428"/>
    <cellStyle name="Überschrift 9 2 2 3" xfId="53429"/>
    <cellStyle name="Überschrift 9 2 3" xfId="53430"/>
    <cellStyle name="Überschrift 9 2 4" xfId="53431"/>
    <cellStyle name="Überschrift 9 3" xfId="53432"/>
    <cellStyle name="Überschrift 9 3 2" xfId="53433"/>
    <cellStyle name="Überschrift 9 3 2 2" xfId="53434"/>
    <cellStyle name="Überschrift 9 3 2 3" xfId="53435"/>
    <cellStyle name="Überschrift 9 3 3" xfId="53436"/>
    <cellStyle name="Überschrift 9 3 4" xfId="53437"/>
    <cellStyle name="Überschrift 9 4" xfId="53438"/>
    <cellStyle name="Überschrift 9 4 2" xfId="53439"/>
    <cellStyle name="Überschrift 9 4 3" xfId="53440"/>
    <cellStyle name="Überschrift 9 5" xfId="53441"/>
    <cellStyle name="Überschrift 9 6" xfId="53442"/>
    <cellStyle name="Valuutta_Layo9704" xfId="53443"/>
    <cellStyle name="Verknüpfte Zelle" xfId="53444"/>
    <cellStyle name="Verknüpfte Zelle 10" xfId="53445"/>
    <cellStyle name="Verknüpfte Zelle 10 2" xfId="53446"/>
    <cellStyle name="Verknüpfte Zelle 10 3" xfId="53447"/>
    <cellStyle name="Verknüpfte Zelle 11" xfId="53448"/>
    <cellStyle name="Verknüpfte Zelle 11 2" xfId="53449"/>
    <cellStyle name="Verknüpfte Zelle 11 3" xfId="53450"/>
    <cellStyle name="Verknüpfte Zelle 12" xfId="53451"/>
    <cellStyle name="Verknüpfte Zelle 12 2" xfId="53452"/>
    <cellStyle name="Verknüpfte Zelle 12 3" xfId="53453"/>
    <cellStyle name="Verknüpfte Zelle 13" xfId="53454"/>
    <cellStyle name="Verknüpfte Zelle 2" xfId="53455"/>
    <cellStyle name="Verknüpfte Zelle 2 2" xfId="53456"/>
    <cellStyle name="Verknüpfte Zelle 2 2 2" xfId="53457"/>
    <cellStyle name="Verknüpfte Zelle 2 2 2 2" xfId="53458"/>
    <cellStyle name="Verknüpfte Zelle 2 2 2 3" xfId="53459"/>
    <cellStyle name="Verknüpfte Zelle 2 2 3" xfId="53460"/>
    <cellStyle name="Verknüpfte Zelle 2 2 4" xfId="53461"/>
    <cellStyle name="Verknüpfte Zelle 2 3" xfId="53462"/>
    <cellStyle name="Verknüpfte Zelle 2 3 2" xfId="53463"/>
    <cellStyle name="Verknüpfte Zelle 2 3 2 2" xfId="53464"/>
    <cellStyle name="Verknüpfte Zelle 2 3 2 3" xfId="53465"/>
    <cellStyle name="Verknüpfte Zelle 2 3 3" xfId="53466"/>
    <cellStyle name="Verknüpfte Zelle 2 3 4" xfId="53467"/>
    <cellStyle name="Verknüpfte Zelle 2 4" xfId="53468"/>
    <cellStyle name="Verknüpfte Zelle 2 4 2" xfId="53469"/>
    <cellStyle name="Verknüpfte Zelle 2 4 3" xfId="53470"/>
    <cellStyle name="Verknüpfte Zelle 2 5" xfId="53471"/>
    <cellStyle name="Verknüpfte Zelle 2 5 2" xfId="53472"/>
    <cellStyle name="Verknüpfte Zelle 2 5 3" xfId="53473"/>
    <cellStyle name="Verknüpfte Zelle 2 6" xfId="53474"/>
    <cellStyle name="Verknüpfte Zelle 2 7" xfId="53475"/>
    <cellStyle name="Verknüpfte Zelle 3" xfId="53476"/>
    <cellStyle name="Verknüpfte Zelle 3 2" xfId="53477"/>
    <cellStyle name="Verknüpfte Zelle 3 2 2" xfId="53478"/>
    <cellStyle name="Verknüpfte Zelle 3 2 2 2" xfId="53479"/>
    <cellStyle name="Verknüpfte Zelle 3 2 2 3" xfId="53480"/>
    <cellStyle name="Verknüpfte Zelle 3 2 3" xfId="53481"/>
    <cellStyle name="Verknüpfte Zelle 3 2 4" xfId="53482"/>
    <cellStyle name="Verknüpfte Zelle 3 3" xfId="53483"/>
    <cellStyle name="Verknüpfte Zelle 3 3 2" xfId="53484"/>
    <cellStyle name="Verknüpfte Zelle 3 3 2 2" xfId="53485"/>
    <cellStyle name="Verknüpfte Zelle 3 3 2 3" xfId="53486"/>
    <cellStyle name="Verknüpfte Zelle 3 3 3" xfId="53487"/>
    <cellStyle name="Verknüpfte Zelle 3 3 4" xfId="53488"/>
    <cellStyle name="Verknüpfte Zelle 3 4" xfId="53489"/>
    <cellStyle name="Verknüpfte Zelle 3 4 2" xfId="53490"/>
    <cellStyle name="Verknüpfte Zelle 3 4 3" xfId="53491"/>
    <cellStyle name="Verknüpfte Zelle 3 5" xfId="53492"/>
    <cellStyle name="Verknüpfte Zelle 3 6" xfId="53493"/>
    <cellStyle name="Verknüpfte Zelle 4" xfId="53494"/>
    <cellStyle name="Verknüpfte Zelle 4 2" xfId="53495"/>
    <cellStyle name="Verknüpfte Zelle 4 2 2" xfId="53496"/>
    <cellStyle name="Verknüpfte Zelle 4 2 2 2" xfId="53497"/>
    <cellStyle name="Verknüpfte Zelle 4 2 2 3" xfId="53498"/>
    <cellStyle name="Verknüpfte Zelle 4 2 3" xfId="53499"/>
    <cellStyle name="Verknüpfte Zelle 4 2 4" xfId="53500"/>
    <cellStyle name="Verknüpfte Zelle 4 3" xfId="53501"/>
    <cellStyle name="Verknüpfte Zelle 4 3 2" xfId="53502"/>
    <cellStyle name="Verknüpfte Zelle 4 3 2 2" xfId="53503"/>
    <cellStyle name="Verknüpfte Zelle 4 3 2 3" xfId="53504"/>
    <cellStyle name="Verknüpfte Zelle 4 3 3" xfId="53505"/>
    <cellStyle name="Verknüpfte Zelle 4 3 4" xfId="53506"/>
    <cellStyle name="Verknüpfte Zelle 4 4" xfId="53507"/>
    <cellStyle name="Verknüpfte Zelle 4 4 2" xfId="53508"/>
    <cellStyle name="Verknüpfte Zelle 4 4 3" xfId="53509"/>
    <cellStyle name="Verknüpfte Zelle 4 5" xfId="53510"/>
    <cellStyle name="Verknüpfte Zelle 4 6" xfId="53511"/>
    <cellStyle name="Verknüpfte Zelle 5" xfId="53512"/>
    <cellStyle name="Verknüpfte Zelle 5 2" xfId="53513"/>
    <cellStyle name="Verknüpfte Zelle 5 2 2" xfId="53514"/>
    <cellStyle name="Verknüpfte Zelle 5 2 2 2" xfId="53515"/>
    <cellStyle name="Verknüpfte Zelle 5 2 2 3" xfId="53516"/>
    <cellStyle name="Verknüpfte Zelle 5 2 3" xfId="53517"/>
    <cellStyle name="Verknüpfte Zelle 5 2 4" xfId="53518"/>
    <cellStyle name="Verknüpfte Zelle 5 3" xfId="53519"/>
    <cellStyle name="Verknüpfte Zelle 5 3 2" xfId="53520"/>
    <cellStyle name="Verknüpfte Zelle 5 3 2 2" xfId="53521"/>
    <cellStyle name="Verknüpfte Zelle 5 3 2 3" xfId="53522"/>
    <cellStyle name="Verknüpfte Zelle 5 3 3" xfId="53523"/>
    <cellStyle name="Verknüpfte Zelle 5 3 4" xfId="53524"/>
    <cellStyle name="Verknüpfte Zelle 5 4" xfId="53525"/>
    <cellStyle name="Verknüpfte Zelle 5 4 2" xfId="53526"/>
    <cellStyle name="Verknüpfte Zelle 5 4 2 2" xfId="53527"/>
    <cellStyle name="Verknüpfte Zelle 5 4 2 3" xfId="53528"/>
    <cellStyle name="Verknüpfte Zelle 5 4 3" xfId="53529"/>
    <cellStyle name="Verknüpfte Zelle 5 4 4" xfId="53530"/>
    <cellStyle name="Verknüpfte Zelle 5 5" xfId="53531"/>
    <cellStyle name="Verknüpfte Zelle 5 5 2" xfId="53532"/>
    <cellStyle name="Verknüpfte Zelle 5 5 3" xfId="53533"/>
    <cellStyle name="Verknüpfte Zelle 5 6" xfId="53534"/>
    <cellStyle name="Verknüpfte Zelle 5 7" xfId="53535"/>
    <cellStyle name="Verknüpfte Zelle 6" xfId="53536"/>
    <cellStyle name="Verknüpfte Zelle 6 2" xfId="53537"/>
    <cellStyle name="Verknüpfte Zelle 6 2 2" xfId="53538"/>
    <cellStyle name="Verknüpfte Zelle 6 2 2 2" xfId="53539"/>
    <cellStyle name="Verknüpfte Zelle 6 2 2 3" xfId="53540"/>
    <cellStyle name="Verknüpfte Zelle 6 2 3" xfId="53541"/>
    <cellStyle name="Verknüpfte Zelle 6 2 4" xfId="53542"/>
    <cellStyle name="Verknüpfte Zelle 6 3" xfId="53543"/>
    <cellStyle name="Verknüpfte Zelle 6 3 2" xfId="53544"/>
    <cellStyle name="Verknüpfte Zelle 6 3 2 2" xfId="53545"/>
    <cellStyle name="Verknüpfte Zelle 6 3 2 3" xfId="53546"/>
    <cellStyle name="Verknüpfte Zelle 6 3 3" xfId="53547"/>
    <cellStyle name="Verknüpfte Zelle 6 3 4" xfId="53548"/>
    <cellStyle name="Verknüpfte Zelle 6 4" xfId="53549"/>
    <cellStyle name="Verknüpfte Zelle 6 4 2" xfId="53550"/>
    <cellStyle name="Verknüpfte Zelle 6 4 3" xfId="53551"/>
    <cellStyle name="Verknüpfte Zelle 6 5" xfId="53552"/>
    <cellStyle name="Verknüpfte Zelle 6 6" xfId="53553"/>
    <cellStyle name="Verknüpfte Zelle 7" xfId="53554"/>
    <cellStyle name="Verknüpfte Zelle 7 2" xfId="53555"/>
    <cellStyle name="Verknüpfte Zelle 7 2 2" xfId="53556"/>
    <cellStyle name="Verknüpfte Zelle 7 2 3" xfId="53557"/>
    <cellStyle name="Verknüpfte Zelle 7 3" xfId="53558"/>
    <cellStyle name="Verknüpfte Zelle 7 4" xfId="53559"/>
    <cellStyle name="Verknüpfte Zelle 8" xfId="53560"/>
    <cellStyle name="Verknüpfte Zelle 8 2" xfId="53561"/>
    <cellStyle name="Verknüpfte Zelle 8 2 2" xfId="53562"/>
    <cellStyle name="Verknüpfte Zelle 8 2 3" xfId="53563"/>
    <cellStyle name="Verknüpfte Zelle 8 3" xfId="53564"/>
    <cellStyle name="Verknüpfte Zelle 8 4" xfId="53565"/>
    <cellStyle name="Verknüpfte Zelle 9" xfId="53566"/>
    <cellStyle name="Verknüpfte Zelle 9 2" xfId="53567"/>
    <cellStyle name="Verknüpfte Zelle 9 2 2" xfId="53568"/>
    <cellStyle name="Verknüpfte Zelle 9 2 3" xfId="53569"/>
    <cellStyle name="Verknüpfte Zelle 9 3" xfId="53570"/>
    <cellStyle name="Verknüpfte Zelle 9 4" xfId="53571"/>
    <cellStyle name="Warnender Text" xfId="53572"/>
    <cellStyle name="Warnender Text 10" xfId="53573"/>
    <cellStyle name="Warnender Text 10 2" xfId="53574"/>
    <cellStyle name="Warnender Text 10 3" xfId="53575"/>
    <cellStyle name="Warnender Text 11" xfId="53576"/>
    <cellStyle name="Warnender Text 11 2" xfId="53577"/>
    <cellStyle name="Warnender Text 11 3" xfId="53578"/>
    <cellStyle name="Warnender Text 12" xfId="53579"/>
    <cellStyle name="Warnender Text 12 2" xfId="53580"/>
    <cellStyle name="Warnender Text 12 3" xfId="53581"/>
    <cellStyle name="Warnender Text 13" xfId="53582"/>
    <cellStyle name="Warnender Text 2" xfId="53583"/>
    <cellStyle name="Warnender Text 2 2" xfId="53584"/>
    <cellStyle name="Warnender Text 2 2 2" xfId="53585"/>
    <cellStyle name="Warnender Text 2 2 2 2" xfId="53586"/>
    <cellStyle name="Warnender Text 2 2 2 3" xfId="53587"/>
    <cellStyle name="Warnender Text 2 2 3" xfId="53588"/>
    <cellStyle name="Warnender Text 2 2 4" xfId="53589"/>
    <cellStyle name="Warnender Text 2 3" xfId="53590"/>
    <cellStyle name="Warnender Text 2 3 2" xfId="53591"/>
    <cellStyle name="Warnender Text 2 3 2 2" xfId="53592"/>
    <cellStyle name="Warnender Text 2 3 2 3" xfId="53593"/>
    <cellStyle name="Warnender Text 2 3 3" xfId="53594"/>
    <cellStyle name="Warnender Text 2 3 4" xfId="53595"/>
    <cellStyle name="Warnender Text 2 4" xfId="53596"/>
    <cellStyle name="Warnender Text 2 4 2" xfId="53597"/>
    <cellStyle name="Warnender Text 2 4 3" xfId="53598"/>
    <cellStyle name="Warnender Text 2 5" xfId="53599"/>
    <cellStyle name="Warnender Text 2 5 2" xfId="53600"/>
    <cellStyle name="Warnender Text 2 5 3" xfId="53601"/>
    <cellStyle name="Warnender Text 2 6" xfId="53602"/>
    <cellStyle name="Warnender Text 2 7" xfId="53603"/>
    <cellStyle name="Warnender Text 3" xfId="53604"/>
    <cellStyle name="Warnender Text 3 2" xfId="53605"/>
    <cellStyle name="Warnender Text 3 2 2" xfId="53606"/>
    <cellStyle name="Warnender Text 3 2 2 2" xfId="53607"/>
    <cellStyle name="Warnender Text 3 2 2 3" xfId="53608"/>
    <cellStyle name="Warnender Text 3 2 3" xfId="53609"/>
    <cellStyle name="Warnender Text 3 2 4" xfId="53610"/>
    <cellStyle name="Warnender Text 3 3" xfId="53611"/>
    <cellStyle name="Warnender Text 3 3 2" xfId="53612"/>
    <cellStyle name="Warnender Text 3 3 2 2" xfId="53613"/>
    <cellStyle name="Warnender Text 3 3 2 3" xfId="53614"/>
    <cellStyle name="Warnender Text 3 3 3" xfId="53615"/>
    <cellStyle name="Warnender Text 3 3 4" xfId="53616"/>
    <cellStyle name="Warnender Text 3 4" xfId="53617"/>
    <cellStyle name="Warnender Text 3 4 2" xfId="53618"/>
    <cellStyle name="Warnender Text 3 4 3" xfId="53619"/>
    <cellStyle name="Warnender Text 3 5" xfId="53620"/>
    <cellStyle name="Warnender Text 3 6" xfId="53621"/>
    <cellStyle name="Warnender Text 4" xfId="53622"/>
    <cellStyle name="Warnender Text 4 2" xfId="53623"/>
    <cellStyle name="Warnender Text 4 2 2" xfId="53624"/>
    <cellStyle name="Warnender Text 4 2 2 2" xfId="53625"/>
    <cellStyle name="Warnender Text 4 2 2 3" xfId="53626"/>
    <cellStyle name="Warnender Text 4 2 3" xfId="53627"/>
    <cellStyle name="Warnender Text 4 2 4" xfId="53628"/>
    <cellStyle name="Warnender Text 4 3" xfId="53629"/>
    <cellStyle name="Warnender Text 4 3 2" xfId="53630"/>
    <cellStyle name="Warnender Text 4 3 2 2" xfId="53631"/>
    <cellStyle name="Warnender Text 4 3 2 3" xfId="53632"/>
    <cellStyle name="Warnender Text 4 3 3" xfId="53633"/>
    <cellStyle name="Warnender Text 4 3 4" xfId="53634"/>
    <cellStyle name="Warnender Text 4 4" xfId="53635"/>
    <cellStyle name="Warnender Text 4 4 2" xfId="53636"/>
    <cellStyle name="Warnender Text 4 4 3" xfId="53637"/>
    <cellStyle name="Warnender Text 4 5" xfId="53638"/>
    <cellStyle name="Warnender Text 4 6" xfId="53639"/>
    <cellStyle name="Warnender Text 5" xfId="53640"/>
    <cellStyle name="Warnender Text 5 2" xfId="53641"/>
    <cellStyle name="Warnender Text 5 2 2" xfId="53642"/>
    <cellStyle name="Warnender Text 5 2 2 2" xfId="53643"/>
    <cellStyle name="Warnender Text 5 2 2 3" xfId="53644"/>
    <cellStyle name="Warnender Text 5 2 3" xfId="53645"/>
    <cellStyle name="Warnender Text 5 2 4" xfId="53646"/>
    <cellStyle name="Warnender Text 5 3" xfId="53647"/>
    <cellStyle name="Warnender Text 5 3 2" xfId="53648"/>
    <cellStyle name="Warnender Text 5 3 2 2" xfId="53649"/>
    <cellStyle name="Warnender Text 5 3 2 3" xfId="53650"/>
    <cellStyle name="Warnender Text 5 3 3" xfId="53651"/>
    <cellStyle name="Warnender Text 5 3 4" xfId="53652"/>
    <cellStyle name="Warnender Text 5 4" xfId="53653"/>
    <cellStyle name="Warnender Text 5 4 2" xfId="53654"/>
    <cellStyle name="Warnender Text 5 4 2 2" xfId="53655"/>
    <cellStyle name="Warnender Text 5 4 2 3" xfId="53656"/>
    <cellStyle name="Warnender Text 5 4 3" xfId="53657"/>
    <cellStyle name="Warnender Text 5 4 4" xfId="53658"/>
    <cellStyle name="Warnender Text 5 5" xfId="53659"/>
    <cellStyle name="Warnender Text 5 5 2" xfId="53660"/>
    <cellStyle name="Warnender Text 5 5 3" xfId="53661"/>
    <cellStyle name="Warnender Text 5 6" xfId="53662"/>
    <cellStyle name="Warnender Text 5 7" xfId="53663"/>
    <cellStyle name="Warnender Text 6" xfId="53664"/>
    <cellStyle name="Warnender Text 6 2" xfId="53665"/>
    <cellStyle name="Warnender Text 6 2 2" xfId="53666"/>
    <cellStyle name="Warnender Text 6 2 2 2" xfId="53667"/>
    <cellStyle name="Warnender Text 6 2 2 3" xfId="53668"/>
    <cellStyle name="Warnender Text 6 2 3" xfId="53669"/>
    <cellStyle name="Warnender Text 6 2 4" xfId="53670"/>
    <cellStyle name="Warnender Text 6 3" xfId="53671"/>
    <cellStyle name="Warnender Text 6 3 2" xfId="53672"/>
    <cellStyle name="Warnender Text 6 3 2 2" xfId="53673"/>
    <cellStyle name="Warnender Text 6 3 2 3" xfId="53674"/>
    <cellStyle name="Warnender Text 6 3 3" xfId="53675"/>
    <cellStyle name="Warnender Text 6 3 4" xfId="53676"/>
    <cellStyle name="Warnender Text 6 4" xfId="53677"/>
    <cellStyle name="Warnender Text 6 4 2" xfId="53678"/>
    <cellStyle name="Warnender Text 6 4 3" xfId="53679"/>
    <cellStyle name="Warnender Text 6 5" xfId="53680"/>
    <cellStyle name="Warnender Text 6 6" xfId="53681"/>
    <cellStyle name="Warnender Text 7" xfId="53682"/>
    <cellStyle name="Warnender Text 7 2" xfId="53683"/>
    <cellStyle name="Warnender Text 7 2 2" xfId="53684"/>
    <cellStyle name="Warnender Text 7 2 3" xfId="53685"/>
    <cellStyle name="Warnender Text 7 3" xfId="53686"/>
    <cellStyle name="Warnender Text 7 4" xfId="53687"/>
    <cellStyle name="Warnender Text 8" xfId="53688"/>
    <cellStyle name="Warnender Text 8 2" xfId="53689"/>
    <cellStyle name="Warnender Text 8 2 2" xfId="53690"/>
    <cellStyle name="Warnender Text 8 2 3" xfId="53691"/>
    <cellStyle name="Warnender Text 8 3" xfId="53692"/>
    <cellStyle name="Warnender Text 8 4" xfId="53693"/>
    <cellStyle name="Warnender Text 9" xfId="53694"/>
    <cellStyle name="Warnender Text 9 2" xfId="53695"/>
    <cellStyle name="Warnender Text 9 2 2" xfId="53696"/>
    <cellStyle name="Warnender Text 9 2 3" xfId="53697"/>
    <cellStyle name="Warnender Text 9 3" xfId="53698"/>
    <cellStyle name="Warnender Text 9 4" xfId="53699"/>
    <cellStyle name="Warning Text 10" xfId="53700"/>
    <cellStyle name="Warning Text 10 10" xfId="53701"/>
    <cellStyle name="Warning Text 10 10 2" xfId="53702"/>
    <cellStyle name="Warning Text 10 10 3" xfId="53703"/>
    <cellStyle name="Warning Text 10 11" xfId="53704"/>
    <cellStyle name="Warning Text 10 11 2" xfId="53705"/>
    <cellStyle name="Warning Text 10 11 3" xfId="53706"/>
    <cellStyle name="Warning Text 10 12" xfId="53707"/>
    <cellStyle name="Warning Text 10 12 2" xfId="53708"/>
    <cellStyle name="Warning Text 10 12 3" xfId="53709"/>
    <cellStyle name="Warning Text 10 13" xfId="53710"/>
    <cellStyle name="Warning Text 10 2" xfId="53711"/>
    <cellStyle name="Warning Text 10 2 2" xfId="53712"/>
    <cellStyle name="Warning Text 10 2 2 2" xfId="53713"/>
    <cellStyle name="Warning Text 10 2 2 2 2" xfId="53714"/>
    <cellStyle name="Warning Text 10 2 2 2 3" xfId="53715"/>
    <cellStyle name="Warning Text 10 2 2 3" xfId="53716"/>
    <cellStyle name="Warning Text 10 2 2 4" xfId="53717"/>
    <cellStyle name="Warning Text 10 2 3" xfId="53718"/>
    <cellStyle name="Warning Text 10 2 3 2" xfId="53719"/>
    <cellStyle name="Warning Text 10 2 3 2 2" xfId="53720"/>
    <cellStyle name="Warning Text 10 2 3 2 3" xfId="53721"/>
    <cellStyle name="Warning Text 10 2 3 3" xfId="53722"/>
    <cellStyle name="Warning Text 10 2 3 4" xfId="53723"/>
    <cellStyle name="Warning Text 10 2 4" xfId="53724"/>
    <cellStyle name="Warning Text 10 2 4 2" xfId="53725"/>
    <cellStyle name="Warning Text 10 2 4 3" xfId="53726"/>
    <cellStyle name="Warning Text 10 2 5" xfId="53727"/>
    <cellStyle name="Warning Text 10 2 5 2" xfId="53728"/>
    <cellStyle name="Warning Text 10 2 5 3" xfId="53729"/>
    <cellStyle name="Warning Text 10 2 6" xfId="53730"/>
    <cellStyle name="Warning Text 10 2 7" xfId="53731"/>
    <cellStyle name="Warning Text 10 3" xfId="53732"/>
    <cellStyle name="Warning Text 10 3 2" xfId="53733"/>
    <cellStyle name="Warning Text 10 3 2 2" xfId="53734"/>
    <cellStyle name="Warning Text 10 3 2 2 2" xfId="53735"/>
    <cellStyle name="Warning Text 10 3 2 2 3" xfId="53736"/>
    <cellStyle name="Warning Text 10 3 2 3" xfId="53737"/>
    <cellStyle name="Warning Text 10 3 2 4" xfId="53738"/>
    <cellStyle name="Warning Text 10 3 3" xfId="53739"/>
    <cellStyle name="Warning Text 10 3 3 2" xfId="53740"/>
    <cellStyle name="Warning Text 10 3 3 2 2" xfId="53741"/>
    <cellStyle name="Warning Text 10 3 3 2 3" xfId="53742"/>
    <cellStyle name="Warning Text 10 3 3 3" xfId="53743"/>
    <cellStyle name="Warning Text 10 3 3 4" xfId="53744"/>
    <cellStyle name="Warning Text 10 3 4" xfId="53745"/>
    <cellStyle name="Warning Text 10 3 4 2" xfId="53746"/>
    <cellStyle name="Warning Text 10 3 4 3" xfId="53747"/>
    <cellStyle name="Warning Text 10 3 5" xfId="53748"/>
    <cellStyle name="Warning Text 10 3 6" xfId="53749"/>
    <cellStyle name="Warning Text 10 4" xfId="53750"/>
    <cellStyle name="Warning Text 10 4 2" xfId="53751"/>
    <cellStyle name="Warning Text 10 4 2 2" xfId="53752"/>
    <cellStyle name="Warning Text 10 4 2 2 2" xfId="53753"/>
    <cellStyle name="Warning Text 10 4 2 2 3" xfId="53754"/>
    <cellStyle name="Warning Text 10 4 2 3" xfId="53755"/>
    <cellStyle name="Warning Text 10 4 2 4" xfId="53756"/>
    <cellStyle name="Warning Text 10 4 3" xfId="53757"/>
    <cellStyle name="Warning Text 10 4 3 2" xfId="53758"/>
    <cellStyle name="Warning Text 10 4 3 2 2" xfId="53759"/>
    <cellStyle name="Warning Text 10 4 3 2 3" xfId="53760"/>
    <cellStyle name="Warning Text 10 4 3 3" xfId="53761"/>
    <cellStyle name="Warning Text 10 4 3 4" xfId="53762"/>
    <cellStyle name="Warning Text 10 4 4" xfId="53763"/>
    <cellStyle name="Warning Text 10 4 4 2" xfId="53764"/>
    <cellStyle name="Warning Text 10 4 4 3" xfId="53765"/>
    <cellStyle name="Warning Text 10 4 5" xfId="53766"/>
    <cellStyle name="Warning Text 10 4 6" xfId="53767"/>
    <cellStyle name="Warning Text 10 5" xfId="53768"/>
    <cellStyle name="Warning Text 10 5 2" xfId="53769"/>
    <cellStyle name="Warning Text 10 5 2 2" xfId="53770"/>
    <cellStyle name="Warning Text 10 5 2 2 2" xfId="53771"/>
    <cellStyle name="Warning Text 10 5 2 2 3" xfId="53772"/>
    <cellStyle name="Warning Text 10 5 2 3" xfId="53773"/>
    <cellStyle name="Warning Text 10 5 2 4" xfId="53774"/>
    <cellStyle name="Warning Text 10 5 3" xfId="53775"/>
    <cellStyle name="Warning Text 10 5 3 2" xfId="53776"/>
    <cellStyle name="Warning Text 10 5 3 2 2" xfId="53777"/>
    <cellStyle name="Warning Text 10 5 3 2 3" xfId="53778"/>
    <cellStyle name="Warning Text 10 5 3 3" xfId="53779"/>
    <cellStyle name="Warning Text 10 5 3 4" xfId="53780"/>
    <cellStyle name="Warning Text 10 5 4" xfId="53781"/>
    <cellStyle name="Warning Text 10 5 4 2" xfId="53782"/>
    <cellStyle name="Warning Text 10 5 4 2 2" xfId="53783"/>
    <cellStyle name="Warning Text 10 5 4 2 3" xfId="53784"/>
    <cellStyle name="Warning Text 10 5 4 3" xfId="53785"/>
    <cellStyle name="Warning Text 10 5 4 4" xfId="53786"/>
    <cellStyle name="Warning Text 10 5 5" xfId="53787"/>
    <cellStyle name="Warning Text 10 5 5 2" xfId="53788"/>
    <cellStyle name="Warning Text 10 5 5 3" xfId="53789"/>
    <cellStyle name="Warning Text 10 5 6" xfId="53790"/>
    <cellStyle name="Warning Text 10 5 7" xfId="53791"/>
    <cellStyle name="Warning Text 10 6" xfId="53792"/>
    <cellStyle name="Warning Text 10 6 2" xfId="53793"/>
    <cellStyle name="Warning Text 10 6 2 2" xfId="53794"/>
    <cellStyle name="Warning Text 10 6 2 2 2" xfId="53795"/>
    <cellStyle name="Warning Text 10 6 2 2 3" xfId="53796"/>
    <cellStyle name="Warning Text 10 6 2 3" xfId="53797"/>
    <cellStyle name="Warning Text 10 6 2 4" xfId="53798"/>
    <cellStyle name="Warning Text 10 6 3" xfId="53799"/>
    <cellStyle name="Warning Text 10 6 3 2" xfId="53800"/>
    <cellStyle name="Warning Text 10 6 3 2 2" xfId="53801"/>
    <cellStyle name="Warning Text 10 6 3 2 3" xfId="53802"/>
    <cellStyle name="Warning Text 10 6 3 3" xfId="53803"/>
    <cellStyle name="Warning Text 10 6 3 4" xfId="53804"/>
    <cellStyle name="Warning Text 10 6 4" xfId="53805"/>
    <cellStyle name="Warning Text 10 6 4 2" xfId="53806"/>
    <cellStyle name="Warning Text 10 6 4 3" xfId="53807"/>
    <cellStyle name="Warning Text 10 6 5" xfId="53808"/>
    <cellStyle name="Warning Text 10 6 6" xfId="53809"/>
    <cellStyle name="Warning Text 10 7" xfId="53810"/>
    <cellStyle name="Warning Text 10 7 2" xfId="53811"/>
    <cellStyle name="Warning Text 10 7 2 2" xfId="53812"/>
    <cellStyle name="Warning Text 10 7 2 3" xfId="53813"/>
    <cellStyle name="Warning Text 10 7 3" xfId="53814"/>
    <cellStyle name="Warning Text 10 7 4" xfId="53815"/>
    <cellStyle name="Warning Text 10 8" xfId="53816"/>
    <cellStyle name="Warning Text 10 8 2" xfId="53817"/>
    <cellStyle name="Warning Text 10 8 2 2" xfId="53818"/>
    <cellStyle name="Warning Text 10 8 2 3" xfId="53819"/>
    <cellStyle name="Warning Text 10 8 3" xfId="53820"/>
    <cellStyle name="Warning Text 10 8 4" xfId="53821"/>
    <cellStyle name="Warning Text 10 9" xfId="53822"/>
    <cellStyle name="Warning Text 10 9 2" xfId="53823"/>
    <cellStyle name="Warning Text 10 9 2 2" xfId="53824"/>
    <cellStyle name="Warning Text 10 9 2 3" xfId="53825"/>
    <cellStyle name="Warning Text 10 9 3" xfId="53826"/>
    <cellStyle name="Warning Text 10 9 4" xfId="53827"/>
    <cellStyle name="Warning Text 11" xfId="53828"/>
    <cellStyle name="Warning Text 11 10" xfId="53829"/>
    <cellStyle name="Warning Text 11 10 2" xfId="53830"/>
    <cellStyle name="Warning Text 11 10 3" xfId="53831"/>
    <cellStyle name="Warning Text 11 11" xfId="53832"/>
    <cellStyle name="Warning Text 11 11 2" xfId="53833"/>
    <cellStyle name="Warning Text 11 11 3" xfId="53834"/>
    <cellStyle name="Warning Text 11 12" xfId="53835"/>
    <cellStyle name="Warning Text 11 12 2" xfId="53836"/>
    <cellStyle name="Warning Text 11 12 3" xfId="53837"/>
    <cellStyle name="Warning Text 11 13" xfId="53838"/>
    <cellStyle name="Warning Text 11 2" xfId="53839"/>
    <cellStyle name="Warning Text 11 2 2" xfId="53840"/>
    <cellStyle name="Warning Text 11 2 2 2" xfId="53841"/>
    <cellStyle name="Warning Text 11 2 2 2 2" xfId="53842"/>
    <cellStyle name="Warning Text 11 2 2 2 3" xfId="53843"/>
    <cellStyle name="Warning Text 11 2 2 3" xfId="53844"/>
    <cellStyle name="Warning Text 11 2 2 4" xfId="53845"/>
    <cellStyle name="Warning Text 11 2 3" xfId="53846"/>
    <cellStyle name="Warning Text 11 2 3 2" xfId="53847"/>
    <cellStyle name="Warning Text 11 2 3 2 2" xfId="53848"/>
    <cellStyle name="Warning Text 11 2 3 2 3" xfId="53849"/>
    <cellStyle name="Warning Text 11 2 3 3" xfId="53850"/>
    <cellStyle name="Warning Text 11 2 3 4" xfId="53851"/>
    <cellStyle name="Warning Text 11 2 4" xfId="53852"/>
    <cellStyle name="Warning Text 11 2 4 2" xfId="53853"/>
    <cellStyle name="Warning Text 11 2 4 3" xfId="53854"/>
    <cellStyle name="Warning Text 11 2 5" xfId="53855"/>
    <cellStyle name="Warning Text 11 2 5 2" xfId="53856"/>
    <cellStyle name="Warning Text 11 2 5 3" xfId="53857"/>
    <cellStyle name="Warning Text 11 2 6" xfId="53858"/>
    <cellStyle name="Warning Text 11 2 7" xfId="53859"/>
    <cellStyle name="Warning Text 11 3" xfId="53860"/>
    <cellStyle name="Warning Text 11 3 2" xfId="53861"/>
    <cellStyle name="Warning Text 11 3 2 2" xfId="53862"/>
    <cellStyle name="Warning Text 11 3 2 2 2" xfId="53863"/>
    <cellStyle name="Warning Text 11 3 2 2 3" xfId="53864"/>
    <cellStyle name="Warning Text 11 3 2 3" xfId="53865"/>
    <cellStyle name="Warning Text 11 3 2 4" xfId="53866"/>
    <cellStyle name="Warning Text 11 3 3" xfId="53867"/>
    <cellStyle name="Warning Text 11 3 3 2" xfId="53868"/>
    <cellStyle name="Warning Text 11 3 3 2 2" xfId="53869"/>
    <cellStyle name="Warning Text 11 3 3 2 3" xfId="53870"/>
    <cellStyle name="Warning Text 11 3 3 3" xfId="53871"/>
    <cellStyle name="Warning Text 11 3 3 4" xfId="53872"/>
    <cellStyle name="Warning Text 11 3 4" xfId="53873"/>
    <cellStyle name="Warning Text 11 3 4 2" xfId="53874"/>
    <cellStyle name="Warning Text 11 3 4 3" xfId="53875"/>
    <cellStyle name="Warning Text 11 3 5" xfId="53876"/>
    <cellStyle name="Warning Text 11 3 6" xfId="53877"/>
    <cellStyle name="Warning Text 11 4" xfId="53878"/>
    <cellStyle name="Warning Text 11 4 2" xfId="53879"/>
    <cellStyle name="Warning Text 11 4 2 2" xfId="53880"/>
    <cellStyle name="Warning Text 11 4 2 2 2" xfId="53881"/>
    <cellStyle name="Warning Text 11 4 2 2 3" xfId="53882"/>
    <cellStyle name="Warning Text 11 4 2 3" xfId="53883"/>
    <cellStyle name="Warning Text 11 4 2 4" xfId="53884"/>
    <cellStyle name="Warning Text 11 4 3" xfId="53885"/>
    <cellStyle name="Warning Text 11 4 3 2" xfId="53886"/>
    <cellStyle name="Warning Text 11 4 3 2 2" xfId="53887"/>
    <cellStyle name="Warning Text 11 4 3 2 3" xfId="53888"/>
    <cellStyle name="Warning Text 11 4 3 3" xfId="53889"/>
    <cellStyle name="Warning Text 11 4 3 4" xfId="53890"/>
    <cellStyle name="Warning Text 11 4 4" xfId="53891"/>
    <cellStyle name="Warning Text 11 4 4 2" xfId="53892"/>
    <cellStyle name="Warning Text 11 4 4 3" xfId="53893"/>
    <cellStyle name="Warning Text 11 4 5" xfId="53894"/>
    <cellStyle name="Warning Text 11 4 6" xfId="53895"/>
    <cellStyle name="Warning Text 11 5" xfId="53896"/>
    <cellStyle name="Warning Text 11 5 2" xfId="53897"/>
    <cellStyle name="Warning Text 11 5 2 2" xfId="53898"/>
    <cellStyle name="Warning Text 11 5 2 2 2" xfId="53899"/>
    <cellStyle name="Warning Text 11 5 2 2 3" xfId="53900"/>
    <cellStyle name="Warning Text 11 5 2 3" xfId="53901"/>
    <cellStyle name="Warning Text 11 5 2 4" xfId="53902"/>
    <cellStyle name="Warning Text 11 5 3" xfId="53903"/>
    <cellStyle name="Warning Text 11 5 3 2" xfId="53904"/>
    <cellStyle name="Warning Text 11 5 3 2 2" xfId="53905"/>
    <cellStyle name="Warning Text 11 5 3 2 3" xfId="53906"/>
    <cellStyle name="Warning Text 11 5 3 3" xfId="53907"/>
    <cellStyle name="Warning Text 11 5 3 4" xfId="53908"/>
    <cellStyle name="Warning Text 11 5 4" xfId="53909"/>
    <cellStyle name="Warning Text 11 5 4 2" xfId="53910"/>
    <cellStyle name="Warning Text 11 5 4 2 2" xfId="53911"/>
    <cellStyle name="Warning Text 11 5 4 2 3" xfId="53912"/>
    <cellStyle name="Warning Text 11 5 4 3" xfId="53913"/>
    <cellStyle name="Warning Text 11 5 4 4" xfId="53914"/>
    <cellStyle name="Warning Text 11 5 5" xfId="53915"/>
    <cellStyle name="Warning Text 11 5 5 2" xfId="53916"/>
    <cellStyle name="Warning Text 11 5 5 3" xfId="53917"/>
    <cellStyle name="Warning Text 11 5 6" xfId="53918"/>
    <cellStyle name="Warning Text 11 5 7" xfId="53919"/>
    <cellStyle name="Warning Text 11 6" xfId="53920"/>
    <cellStyle name="Warning Text 11 6 2" xfId="53921"/>
    <cellStyle name="Warning Text 11 6 2 2" xfId="53922"/>
    <cellStyle name="Warning Text 11 6 2 2 2" xfId="53923"/>
    <cellStyle name="Warning Text 11 6 2 2 3" xfId="53924"/>
    <cellStyle name="Warning Text 11 6 2 3" xfId="53925"/>
    <cellStyle name="Warning Text 11 6 2 4" xfId="53926"/>
    <cellStyle name="Warning Text 11 6 3" xfId="53927"/>
    <cellStyle name="Warning Text 11 6 3 2" xfId="53928"/>
    <cellStyle name="Warning Text 11 6 3 2 2" xfId="53929"/>
    <cellStyle name="Warning Text 11 6 3 2 3" xfId="53930"/>
    <cellStyle name="Warning Text 11 6 3 3" xfId="53931"/>
    <cellStyle name="Warning Text 11 6 3 4" xfId="53932"/>
    <cellStyle name="Warning Text 11 6 4" xfId="53933"/>
    <cellStyle name="Warning Text 11 6 4 2" xfId="53934"/>
    <cellStyle name="Warning Text 11 6 4 3" xfId="53935"/>
    <cellStyle name="Warning Text 11 6 5" xfId="53936"/>
    <cellStyle name="Warning Text 11 6 6" xfId="53937"/>
    <cellStyle name="Warning Text 11 7" xfId="53938"/>
    <cellStyle name="Warning Text 11 7 2" xfId="53939"/>
    <cellStyle name="Warning Text 11 7 2 2" xfId="53940"/>
    <cellStyle name="Warning Text 11 7 2 3" xfId="53941"/>
    <cellStyle name="Warning Text 11 7 3" xfId="53942"/>
    <cellStyle name="Warning Text 11 7 4" xfId="53943"/>
    <cellStyle name="Warning Text 11 8" xfId="53944"/>
    <cellStyle name="Warning Text 11 8 2" xfId="53945"/>
    <cellStyle name="Warning Text 11 8 2 2" xfId="53946"/>
    <cellStyle name="Warning Text 11 8 2 3" xfId="53947"/>
    <cellStyle name="Warning Text 11 8 3" xfId="53948"/>
    <cellStyle name="Warning Text 11 8 4" xfId="53949"/>
    <cellStyle name="Warning Text 11 9" xfId="53950"/>
    <cellStyle name="Warning Text 11 9 2" xfId="53951"/>
    <cellStyle name="Warning Text 11 9 2 2" xfId="53952"/>
    <cellStyle name="Warning Text 11 9 2 3" xfId="53953"/>
    <cellStyle name="Warning Text 11 9 3" xfId="53954"/>
    <cellStyle name="Warning Text 11 9 4" xfId="53955"/>
    <cellStyle name="Warning Text 12" xfId="53956"/>
    <cellStyle name="Warning Text 12 10" xfId="53957"/>
    <cellStyle name="Warning Text 12 10 2" xfId="53958"/>
    <cellStyle name="Warning Text 12 10 3" xfId="53959"/>
    <cellStyle name="Warning Text 12 11" xfId="53960"/>
    <cellStyle name="Warning Text 12 11 2" xfId="53961"/>
    <cellStyle name="Warning Text 12 11 3" xfId="53962"/>
    <cellStyle name="Warning Text 12 12" xfId="53963"/>
    <cellStyle name="Warning Text 12 12 2" xfId="53964"/>
    <cellStyle name="Warning Text 12 12 3" xfId="53965"/>
    <cellStyle name="Warning Text 12 13" xfId="53966"/>
    <cellStyle name="Warning Text 12 2" xfId="53967"/>
    <cellStyle name="Warning Text 12 2 2" xfId="53968"/>
    <cellStyle name="Warning Text 12 2 2 2" xfId="53969"/>
    <cellStyle name="Warning Text 12 2 2 2 2" xfId="53970"/>
    <cellStyle name="Warning Text 12 2 2 2 3" xfId="53971"/>
    <cellStyle name="Warning Text 12 2 2 3" xfId="53972"/>
    <cellStyle name="Warning Text 12 2 2 4" xfId="53973"/>
    <cellStyle name="Warning Text 12 2 3" xfId="53974"/>
    <cellStyle name="Warning Text 12 2 3 2" xfId="53975"/>
    <cellStyle name="Warning Text 12 2 3 2 2" xfId="53976"/>
    <cellStyle name="Warning Text 12 2 3 2 3" xfId="53977"/>
    <cellStyle name="Warning Text 12 2 3 3" xfId="53978"/>
    <cellStyle name="Warning Text 12 2 3 4" xfId="53979"/>
    <cellStyle name="Warning Text 12 2 4" xfId="53980"/>
    <cellStyle name="Warning Text 12 2 4 2" xfId="53981"/>
    <cellStyle name="Warning Text 12 2 4 3" xfId="53982"/>
    <cellStyle name="Warning Text 12 2 5" xfId="53983"/>
    <cellStyle name="Warning Text 12 2 5 2" xfId="53984"/>
    <cellStyle name="Warning Text 12 2 5 3" xfId="53985"/>
    <cellStyle name="Warning Text 12 2 6" xfId="53986"/>
    <cellStyle name="Warning Text 12 2 7" xfId="53987"/>
    <cellStyle name="Warning Text 12 3" xfId="53988"/>
    <cellStyle name="Warning Text 12 3 2" xfId="53989"/>
    <cellStyle name="Warning Text 12 3 2 2" xfId="53990"/>
    <cellStyle name="Warning Text 12 3 2 2 2" xfId="53991"/>
    <cellStyle name="Warning Text 12 3 2 2 3" xfId="53992"/>
    <cellStyle name="Warning Text 12 3 2 3" xfId="53993"/>
    <cellStyle name="Warning Text 12 3 2 4" xfId="53994"/>
    <cellStyle name="Warning Text 12 3 3" xfId="53995"/>
    <cellStyle name="Warning Text 12 3 3 2" xfId="53996"/>
    <cellStyle name="Warning Text 12 3 3 2 2" xfId="53997"/>
    <cellStyle name="Warning Text 12 3 3 2 3" xfId="53998"/>
    <cellStyle name="Warning Text 12 3 3 3" xfId="53999"/>
    <cellStyle name="Warning Text 12 3 3 4" xfId="54000"/>
    <cellStyle name="Warning Text 12 3 4" xfId="54001"/>
    <cellStyle name="Warning Text 12 3 4 2" xfId="54002"/>
    <cellStyle name="Warning Text 12 3 4 3" xfId="54003"/>
    <cellStyle name="Warning Text 12 3 5" xfId="54004"/>
    <cellStyle name="Warning Text 12 3 6" xfId="54005"/>
    <cellStyle name="Warning Text 12 4" xfId="54006"/>
    <cellStyle name="Warning Text 12 4 2" xfId="54007"/>
    <cellStyle name="Warning Text 12 4 2 2" xfId="54008"/>
    <cellStyle name="Warning Text 12 4 2 2 2" xfId="54009"/>
    <cellStyle name="Warning Text 12 4 2 2 3" xfId="54010"/>
    <cellStyle name="Warning Text 12 4 2 3" xfId="54011"/>
    <cellStyle name="Warning Text 12 4 2 4" xfId="54012"/>
    <cellStyle name="Warning Text 12 4 3" xfId="54013"/>
    <cellStyle name="Warning Text 12 4 3 2" xfId="54014"/>
    <cellStyle name="Warning Text 12 4 3 2 2" xfId="54015"/>
    <cellStyle name="Warning Text 12 4 3 2 3" xfId="54016"/>
    <cellStyle name="Warning Text 12 4 3 3" xfId="54017"/>
    <cellStyle name="Warning Text 12 4 3 4" xfId="54018"/>
    <cellStyle name="Warning Text 12 4 4" xfId="54019"/>
    <cellStyle name="Warning Text 12 4 4 2" xfId="54020"/>
    <cellStyle name="Warning Text 12 4 4 3" xfId="54021"/>
    <cellStyle name="Warning Text 12 4 5" xfId="54022"/>
    <cellStyle name="Warning Text 12 4 6" xfId="54023"/>
    <cellStyle name="Warning Text 12 5" xfId="54024"/>
    <cellStyle name="Warning Text 12 5 2" xfId="54025"/>
    <cellStyle name="Warning Text 12 5 2 2" xfId="54026"/>
    <cellStyle name="Warning Text 12 5 2 2 2" xfId="54027"/>
    <cellStyle name="Warning Text 12 5 2 2 3" xfId="54028"/>
    <cellStyle name="Warning Text 12 5 2 3" xfId="54029"/>
    <cellStyle name="Warning Text 12 5 2 4" xfId="54030"/>
    <cellStyle name="Warning Text 12 5 3" xfId="54031"/>
    <cellStyle name="Warning Text 12 5 3 2" xfId="54032"/>
    <cellStyle name="Warning Text 12 5 3 2 2" xfId="54033"/>
    <cellStyle name="Warning Text 12 5 3 2 3" xfId="54034"/>
    <cellStyle name="Warning Text 12 5 3 3" xfId="54035"/>
    <cellStyle name="Warning Text 12 5 3 4" xfId="54036"/>
    <cellStyle name="Warning Text 12 5 4" xfId="54037"/>
    <cellStyle name="Warning Text 12 5 4 2" xfId="54038"/>
    <cellStyle name="Warning Text 12 5 4 2 2" xfId="54039"/>
    <cellStyle name="Warning Text 12 5 4 2 3" xfId="54040"/>
    <cellStyle name="Warning Text 12 5 4 3" xfId="54041"/>
    <cellStyle name="Warning Text 12 5 4 4" xfId="54042"/>
    <cellStyle name="Warning Text 12 5 5" xfId="54043"/>
    <cellStyle name="Warning Text 12 5 5 2" xfId="54044"/>
    <cellStyle name="Warning Text 12 5 5 3" xfId="54045"/>
    <cellStyle name="Warning Text 12 5 6" xfId="54046"/>
    <cellStyle name="Warning Text 12 5 7" xfId="54047"/>
    <cellStyle name="Warning Text 12 6" xfId="54048"/>
    <cellStyle name="Warning Text 12 6 2" xfId="54049"/>
    <cellStyle name="Warning Text 12 6 2 2" xfId="54050"/>
    <cellStyle name="Warning Text 12 6 2 2 2" xfId="54051"/>
    <cellStyle name="Warning Text 12 6 2 2 3" xfId="54052"/>
    <cellStyle name="Warning Text 12 6 2 3" xfId="54053"/>
    <cellStyle name="Warning Text 12 6 2 4" xfId="54054"/>
    <cellStyle name="Warning Text 12 6 3" xfId="54055"/>
    <cellStyle name="Warning Text 12 6 3 2" xfId="54056"/>
    <cellStyle name="Warning Text 12 6 3 2 2" xfId="54057"/>
    <cellStyle name="Warning Text 12 6 3 2 3" xfId="54058"/>
    <cellStyle name="Warning Text 12 6 3 3" xfId="54059"/>
    <cellStyle name="Warning Text 12 6 3 4" xfId="54060"/>
    <cellStyle name="Warning Text 12 6 4" xfId="54061"/>
    <cellStyle name="Warning Text 12 6 4 2" xfId="54062"/>
    <cellStyle name="Warning Text 12 6 4 3" xfId="54063"/>
    <cellStyle name="Warning Text 12 6 5" xfId="54064"/>
    <cellStyle name="Warning Text 12 6 6" xfId="54065"/>
    <cellStyle name="Warning Text 12 7" xfId="54066"/>
    <cellStyle name="Warning Text 12 7 2" xfId="54067"/>
    <cellStyle name="Warning Text 12 7 2 2" xfId="54068"/>
    <cellStyle name="Warning Text 12 7 2 3" xfId="54069"/>
    <cellStyle name="Warning Text 12 7 3" xfId="54070"/>
    <cellStyle name="Warning Text 12 7 4" xfId="54071"/>
    <cellStyle name="Warning Text 12 8" xfId="54072"/>
    <cellStyle name="Warning Text 12 8 2" xfId="54073"/>
    <cellStyle name="Warning Text 12 8 2 2" xfId="54074"/>
    <cellStyle name="Warning Text 12 8 2 3" xfId="54075"/>
    <cellStyle name="Warning Text 12 8 3" xfId="54076"/>
    <cellStyle name="Warning Text 12 8 4" xfId="54077"/>
    <cellStyle name="Warning Text 12 9" xfId="54078"/>
    <cellStyle name="Warning Text 12 9 2" xfId="54079"/>
    <cellStyle name="Warning Text 12 9 2 2" xfId="54080"/>
    <cellStyle name="Warning Text 12 9 2 3" xfId="54081"/>
    <cellStyle name="Warning Text 12 9 3" xfId="54082"/>
    <cellStyle name="Warning Text 12 9 4" xfId="54083"/>
    <cellStyle name="Warning Text 13" xfId="54084"/>
    <cellStyle name="Warning Text 13 10" xfId="54085"/>
    <cellStyle name="Warning Text 13 10 2" xfId="54086"/>
    <cellStyle name="Warning Text 13 10 3" xfId="54087"/>
    <cellStyle name="Warning Text 13 11" xfId="54088"/>
    <cellStyle name="Warning Text 13 11 2" xfId="54089"/>
    <cellStyle name="Warning Text 13 11 3" xfId="54090"/>
    <cellStyle name="Warning Text 13 12" xfId="54091"/>
    <cellStyle name="Warning Text 13 12 2" xfId="54092"/>
    <cellStyle name="Warning Text 13 12 3" xfId="54093"/>
    <cellStyle name="Warning Text 13 13" xfId="54094"/>
    <cellStyle name="Warning Text 13 2" xfId="54095"/>
    <cellStyle name="Warning Text 13 2 2" xfId="54096"/>
    <cellStyle name="Warning Text 13 2 2 2" xfId="54097"/>
    <cellStyle name="Warning Text 13 2 2 2 2" xfId="54098"/>
    <cellStyle name="Warning Text 13 2 2 2 3" xfId="54099"/>
    <cellStyle name="Warning Text 13 2 2 3" xfId="54100"/>
    <cellStyle name="Warning Text 13 2 2 4" xfId="54101"/>
    <cellStyle name="Warning Text 13 2 3" xfId="54102"/>
    <cellStyle name="Warning Text 13 2 3 2" xfId="54103"/>
    <cellStyle name="Warning Text 13 2 3 2 2" xfId="54104"/>
    <cellStyle name="Warning Text 13 2 3 2 3" xfId="54105"/>
    <cellStyle name="Warning Text 13 2 3 3" xfId="54106"/>
    <cellStyle name="Warning Text 13 2 3 4" xfId="54107"/>
    <cellStyle name="Warning Text 13 2 4" xfId="54108"/>
    <cellStyle name="Warning Text 13 2 4 2" xfId="54109"/>
    <cellStyle name="Warning Text 13 2 4 3" xfId="54110"/>
    <cellStyle name="Warning Text 13 2 5" xfId="54111"/>
    <cellStyle name="Warning Text 13 2 5 2" xfId="54112"/>
    <cellStyle name="Warning Text 13 2 5 3" xfId="54113"/>
    <cellStyle name="Warning Text 13 2 6" xfId="54114"/>
    <cellStyle name="Warning Text 13 2 7" xfId="54115"/>
    <cellStyle name="Warning Text 13 3" xfId="54116"/>
    <cellStyle name="Warning Text 13 3 2" xfId="54117"/>
    <cellStyle name="Warning Text 13 3 2 2" xfId="54118"/>
    <cellStyle name="Warning Text 13 3 2 2 2" xfId="54119"/>
    <cellStyle name="Warning Text 13 3 2 2 3" xfId="54120"/>
    <cellStyle name="Warning Text 13 3 2 3" xfId="54121"/>
    <cellStyle name="Warning Text 13 3 2 4" xfId="54122"/>
    <cellStyle name="Warning Text 13 3 3" xfId="54123"/>
    <cellStyle name="Warning Text 13 3 3 2" xfId="54124"/>
    <cellStyle name="Warning Text 13 3 3 2 2" xfId="54125"/>
    <cellStyle name="Warning Text 13 3 3 2 3" xfId="54126"/>
    <cellStyle name="Warning Text 13 3 3 3" xfId="54127"/>
    <cellStyle name="Warning Text 13 3 3 4" xfId="54128"/>
    <cellStyle name="Warning Text 13 3 4" xfId="54129"/>
    <cellStyle name="Warning Text 13 3 4 2" xfId="54130"/>
    <cellStyle name="Warning Text 13 3 4 3" xfId="54131"/>
    <cellStyle name="Warning Text 13 3 5" xfId="54132"/>
    <cellStyle name="Warning Text 13 3 6" xfId="54133"/>
    <cellStyle name="Warning Text 13 4" xfId="54134"/>
    <cellStyle name="Warning Text 13 4 2" xfId="54135"/>
    <cellStyle name="Warning Text 13 4 2 2" xfId="54136"/>
    <cellStyle name="Warning Text 13 4 2 2 2" xfId="54137"/>
    <cellStyle name="Warning Text 13 4 2 2 3" xfId="54138"/>
    <cellStyle name="Warning Text 13 4 2 3" xfId="54139"/>
    <cellStyle name="Warning Text 13 4 2 4" xfId="54140"/>
    <cellStyle name="Warning Text 13 4 3" xfId="54141"/>
    <cellStyle name="Warning Text 13 4 3 2" xfId="54142"/>
    <cellStyle name="Warning Text 13 4 3 2 2" xfId="54143"/>
    <cellStyle name="Warning Text 13 4 3 2 3" xfId="54144"/>
    <cellStyle name="Warning Text 13 4 3 3" xfId="54145"/>
    <cellStyle name="Warning Text 13 4 3 4" xfId="54146"/>
    <cellStyle name="Warning Text 13 4 4" xfId="54147"/>
    <cellStyle name="Warning Text 13 4 4 2" xfId="54148"/>
    <cellStyle name="Warning Text 13 4 4 3" xfId="54149"/>
    <cellStyle name="Warning Text 13 4 5" xfId="54150"/>
    <cellStyle name="Warning Text 13 4 6" xfId="54151"/>
    <cellStyle name="Warning Text 13 5" xfId="54152"/>
    <cellStyle name="Warning Text 13 5 2" xfId="54153"/>
    <cellStyle name="Warning Text 13 5 2 2" xfId="54154"/>
    <cellStyle name="Warning Text 13 5 2 2 2" xfId="54155"/>
    <cellStyle name="Warning Text 13 5 2 2 3" xfId="54156"/>
    <cellStyle name="Warning Text 13 5 2 3" xfId="54157"/>
    <cellStyle name="Warning Text 13 5 2 4" xfId="54158"/>
    <cellStyle name="Warning Text 13 5 3" xfId="54159"/>
    <cellStyle name="Warning Text 13 5 3 2" xfId="54160"/>
    <cellStyle name="Warning Text 13 5 3 2 2" xfId="54161"/>
    <cellStyle name="Warning Text 13 5 3 2 3" xfId="54162"/>
    <cellStyle name="Warning Text 13 5 3 3" xfId="54163"/>
    <cellStyle name="Warning Text 13 5 3 4" xfId="54164"/>
    <cellStyle name="Warning Text 13 5 4" xfId="54165"/>
    <cellStyle name="Warning Text 13 5 4 2" xfId="54166"/>
    <cellStyle name="Warning Text 13 5 4 2 2" xfId="54167"/>
    <cellStyle name="Warning Text 13 5 4 2 3" xfId="54168"/>
    <cellStyle name="Warning Text 13 5 4 3" xfId="54169"/>
    <cellStyle name="Warning Text 13 5 4 4" xfId="54170"/>
    <cellStyle name="Warning Text 13 5 5" xfId="54171"/>
    <cellStyle name="Warning Text 13 5 5 2" xfId="54172"/>
    <cellStyle name="Warning Text 13 5 5 3" xfId="54173"/>
    <cellStyle name="Warning Text 13 5 6" xfId="54174"/>
    <cellStyle name="Warning Text 13 5 7" xfId="54175"/>
    <cellStyle name="Warning Text 13 6" xfId="54176"/>
    <cellStyle name="Warning Text 13 6 2" xfId="54177"/>
    <cellStyle name="Warning Text 13 6 2 2" xfId="54178"/>
    <cellStyle name="Warning Text 13 6 2 2 2" xfId="54179"/>
    <cellStyle name="Warning Text 13 6 2 2 3" xfId="54180"/>
    <cellStyle name="Warning Text 13 6 2 3" xfId="54181"/>
    <cellStyle name="Warning Text 13 6 2 4" xfId="54182"/>
    <cellStyle name="Warning Text 13 6 3" xfId="54183"/>
    <cellStyle name="Warning Text 13 6 3 2" xfId="54184"/>
    <cellStyle name="Warning Text 13 6 3 2 2" xfId="54185"/>
    <cellStyle name="Warning Text 13 6 3 2 3" xfId="54186"/>
    <cellStyle name="Warning Text 13 6 3 3" xfId="54187"/>
    <cellStyle name="Warning Text 13 6 3 4" xfId="54188"/>
    <cellStyle name="Warning Text 13 6 4" xfId="54189"/>
    <cellStyle name="Warning Text 13 6 4 2" xfId="54190"/>
    <cellStyle name="Warning Text 13 6 4 3" xfId="54191"/>
    <cellStyle name="Warning Text 13 6 5" xfId="54192"/>
    <cellStyle name="Warning Text 13 6 6" xfId="54193"/>
    <cellStyle name="Warning Text 13 7" xfId="54194"/>
    <cellStyle name="Warning Text 13 7 2" xfId="54195"/>
    <cellStyle name="Warning Text 13 7 2 2" xfId="54196"/>
    <cellStyle name="Warning Text 13 7 2 3" xfId="54197"/>
    <cellStyle name="Warning Text 13 7 3" xfId="54198"/>
    <cellStyle name="Warning Text 13 7 4" xfId="54199"/>
    <cellStyle name="Warning Text 13 8" xfId="54200"/>
    <cellStyle name="Warning Text 13 8 2" xfId="54201"/>
    <cellStyle name="Warning Text 13 8 2 2" xfId="54202"/>
    <cellStyle name="Warning Text 13 8 2 3" xfId="54203"/>
    <cellStyle name="Warning Text 13 8 3" xfId="54204"/>
    <cellStyle name="Warning Text 13 8 4" xfId="54205"/>
    <cellStyle name="Warning Text 13 9" xfId="54206"/>
    <cellStyle name="Warning Text 13 9 2" xfId="54207"/>
    <cellStyle name="Warning Text 13 9 2 2" xfId="54208"/>
    <cellStyle name="Warning Text 13 9 2 3" xfId="54209"/>
    <cellStyle name="Warning Text 13 9 3" xfId="54210"/>
    <cellStyle name="Warning Text 13 9 4" xfId="54211"/>
    <cellStyle name="Warning Text 14" xfId="54212"/>
    <cellStyle name="Warning Text 14 10" xfId="54213"/>
    <cellStyle name="Warning Text 14 10 2" xfId="54214"/>
    <cellStyle name="Warning Text 14 10 3" xfId="54215"/>
    <cellStyle name="Warning Text 14 11" xfId="54216"/>
    <cellStyle name="Warning Text 14 11 2" xfId="54217"/>
    <cellStyle name="Warning Text 14 11 3" xfId="54218"/>
    <cellStyle name="Warning Text 14 12" xfId="54219"/>
    <cellStyle name="Warning Text 14 12 2" xfId="54220"/>
    <cellStyle name="Warning Text 14 12 3" xfId="54221"/>
    <cellStyle name="Warning Text 14 13" xfId="54222"/>
    <cellStyle name="Warning Text 14 2" xfId="54223"/>
    <cellStyle name="Warning Text 14 2 2" xfId="54224"/>
    <cellStyle name="Warning Text 14 2 2 2" xfId="54225"/>
    <cellStyle name="Warning Text 14 2 2 2 2" xfId="54226"/>
    <cellStyle name="Warning Text 14 2 2 2 3" xfId="54227"/>
    <cellStyle name="Warning Text 14 2 2 3" xfId="54228"/>
    <cellStyle name="Warning Text 14 2 2 4" xfId="54229"/>
    <cellStyle name="Warning Text 14 2 3" xfId="54230"/>
    <cellStyle name="Warning Text 14 2 3 2" xfId="54231"/>
    <cellStyle name="Warning Text 14 2 3 2 2" xfId="54232"/>
    <cellStyle name="Warning Text 14 2 3 2 3" xfId="54233"/>
    <cellStyle name="Warning Text 14 2 3 3" xfId="54234"/>
    <cellStyle name="Warning Text 14 2 3 4" xfId="54235"/>
    <cellStyle name="Warning Text 14 2 4" xfId="54236"/>
    <cellStyle name="Warning Text 14 2 4 2" xfId="54237"/>
    <cellStyle name="Warning Text 14 2 4 3" xfId="54238"/>
    <cellStyle name="Warning Text 14 2 5" xfId="54239"/>
    <cellStyle name="Warning Text 14 2 5 2" xfId="54240"/>
    <cellStyle name="Warning Text 14 2 5 3" xfId="54241"/>
    <cellStyle name="Warning Text 14 2 6" xfId="54242"/>
    <cellStyle name="Warning Text 14 2 7" xfId="54243"/>
    <cellStyle name="Warning Text 14 3" xfId="54244"/>
    <cellStyle name="Warning Text 14 3 2" xfId="54245"/>
    <cellStyle name="Warning Text 14 3 2 2" xfId="54246"/>
    <cellStyle name="Warning Text 14 3 2 2 2" xfId="54247"/>
    <cellStyle name="Warning Text 14 3 2 2 3" xfId="54248"/>
    <cellStyle name="Warning Text 14 3 2 3" xfId="54249"/>
    <cellStyle name="Warning Text 14 3 2 4" xfId="54250"/>
    <cellStyle name="Warning Text 14 3 3" xfId="54251"/>
    <cellStyle name="Warning Text 14 3 3 2" xfId="54252"/>
    <cellStyle name="Warning Text 14 3 3 2 2" xfId="54253"/>
    <cellStyle name="Warning Text 14 3 3 2 3" xfId="54254"/>
    <cellStyle name="Warning Text 14 3 3 3" xfId="54255"/>
    <cellStyle name="Warning Text 14 3 3 4" xfId="54256"/>
    <cellStyle name="Warning Text 14 3 4" xfId="54257"/>
    <cellStyle name="Warning Text 14 3 4 2" xfId="54258"/>
    <cellStyle name="Warning Text 14 3 4 3" xfId="54259"/>
    <cellStyle name="Warning Text 14 3 5" xfId="54260"/>
    <cellStyle name="Warning Text 14 3 6" xfId="54261"/>
    <cellStyle name="Warning Text 14 4" xfId="54262"/>
    <cellStyle name="Warning Text 14 4 2" xfId="54263"/>
    <cellStyle name="Warning Text 14 4 2 2" xfId="54264"/>
    <cellStyle name="Warning Text 14 4 2 2 2" xfId="54265"/>
    <cellStyle name="Warning Text 14 4 2 2 3" xfId="54266"/>
    <cellStyle name="Warning Text 14 4 2 3" xfId="54267"/>
    <cellStyle name="Warning Text 14 4 2 4" xfId="54268"/>
    <cellStyle name="Warning Text 14 4 3" xfId="54269"/>
    <cellStyle name="Warning Text 14 4 3 2" xfId="54270"/>
    <cellStyle name="Warning Text 14 4 3 2 2" xfId="54271"/>
    <cellStyle name="Warning Text 14 4 3 2 3" xfId="54272"/>
    <cellStyle name="Warning Text 14 4 3 3" xfId="54273"/>
    <cellStyle name="Warning Text 14 4 3 4" xfId="54274"/>
    <cellStyle name="Warning Text 14 4 4" xfId="54275"/>
    <cellStyle name="Warning Text 14 4 4 2" xfId="54276"/>
    <cellStyle name="Warning Text 14 4 4 3" xfId="54277"/>
    <cellStyle name="Warning Text 14 4 5" xfId="54278"/>
    <cellStyle name="Warning Text 14 4 6" xfId="54279"/>
    <cellStyle name="Warning Text 14 5" xfId="54280"/>
    <cellStyle name="Warning Text 14 5 2" xfId="54281"/>
    <cellStyle name="Warning Text 14 5 2 2" xfId="54282"/>
    <cellStyle name="Warning Text 14 5 2 2 2" xfId="54283"/>
    <cellStyle name="Warning Text 14 5 2 2 3" xfId="54284"/>
    <cellStyle name="Warning Text 14 5 2 3" xfId="54285"/>
    <cellStyle name="Warning Text 14 5 2 4" xfId="54286"/>
    <cellStyle name="Warning Text 14 5 3" xfId="54287"/>
    <cellStyle name="Warning Text 14 5 3 2" xfId="54288"/>
    <cellStyle name="Warning Text 14 5 3 2 2" xfId="54289"/>
    <cellStyle name="Warning Text 14 5 3 2 3" xfId="54290"/>
    <cellStyle name="Warning Text 14 5 3 3" xfId="54291"/>
    <cellStyle name="Warning Text 14 5 3 4" xfId="54292"/>
    <cellStyle name="Warning Text 14 5 4" xfId="54293"/>
    <cellStyle name="Warning Text 14 5 4 2" xfId="54294"/>
    <cellStyle name="Warning Text 14 5 4 2 2" xfId="54295"/>
    <cellStyle name="Warning Text 14 5 4 2 3" xfId="54296"/>
    <cellStyle name="Warning Text 14 5 4 3" xfId="54297"/>
    <cellStyle name="Warning Text 14 5 4 4" xfId="54298"/>
    <cellStyle name="Warning Text 14 5 5" xfId="54299"/>
    <cellStyle name="Warning Text 14 5 5 2" xfId="54300"/>
    <cellStyle name="Warning Text 14 5 5 3" xfId="54301"/>
    <cellStyle name="Warning Text 14 5 6" xfId="54302"/>
    <cellStyle name="Warning Text 14 5 7" xfId="54303"/>
    <cellStyle name="Warning Text 14 6" xfId="54304"/>
    <cellStyle name="Warning Text 14 6 2" xfId="54305"/>
    <cellStyle name="Warning Text 14 6 2 2" xfId="54306"/>
    <cellStyle name="Warning Text 14 6 2 2 2" xfId="54307"/>
    <cellStyle name="Warning Text 14 6 2 2 3" xfId="54308"/>
    <cellStyle name="Warning Text 14 6 2 3" xfId="54309"/>
    <cellStyle name="Warning Text 14 6 2 4" xfId="54310"/>
    <cellStyle name="Warning Text 14 6 3" xfId="54311"/>
    <cellStyle name="Warning Text 14 6 3 2" xfId="54312"/>
    <cellStyle name="Warning Text 14 6 3 2 2" xfId="54313"/>
    <cellStyle name="Warning Text 14 6 3 2 3" xfId="54314"/>
    <cellStyle name="Warning Text 14 6 3 3" xfId="54315"/>
    <cellStyle name="Warning Text 14 6 3 4" xfId="54316"/>
    <cellStyle name="Warning Text 14 6 4" xfId="54317"/>
    <cellStyle name="Warning Text 14 6 4 2" xfId="54318"/>
    <cellStyle name="Warning Text 14 6 4 3" xfId="54319"/>
    <cellStyle name="Warning Text 14 6 5" xfId="54320"/>
    <cellStyle name="Warning Text 14 6 6" xfId="54321"/>
    <cellStyle name="Warning Text 14 7" xfId="54322"/>
    <cellStyle name="Warning Text 14 7 2" xfId="54323"/>
    <cellStyle name="Warning Text 14 7 2 2" xfId="54324"/>
    <cellStyle name="Warning Text 14 7 2 3" xfId="54325"/>
    <cellStyle name="Warning Text 14 7 3" xfId="54326"/>
    <cellStyle name="Warning Text 14 7 4" xfId="54327"/>
    <cellStyle name="Warning Text 14 8" xfId="54328"/>
    <cellStyle name="Warning Text 14 8 2" xfId="54329"/>
    <cellStyle name="Warning Text 14 8 2 2" xfId="54330"/>
    <cellStyle name="Warning Text 14 8 2 3" xfId="54331"/>
    <cellStyle name="Warning Text 14 8 3" xfId="54332"/>
    <cellStyle name="Warning Text 14 8 4" xfId="54333"/>
    <cellStyle name="Warning Text 14 9" xfId="54334"/>
    <cellStyle name="Warning Text 14 9 2" xfId="54335"/>
    <cellStyle name="Warning Text 14 9 2 2" xfId="54336"/>
    <cellStyle name="Warning Text 14 9 2 3" xfId="54337"/>
    <cellStyle name="Warning Text 14 9 3" xfId="54338"/>
    <cellStyle name="Warning Text 14 9 4" xfId="54339"/>
    <cellStyle name="Warning Text 15" xfId="54340"/>
    <cellStyle name="Warning Text 15 10" xfId="54341"/>
    <cellStyle name="Warning Text 15 10 2" xfId="54342"/>
    <cellStyle name="Warning Text 15 10 3" xfId="54343"/>
    <cellStyle name="Warning Text 15 11" xfId="54344"/>
    <cellStyle name="Warning Text 15 11 2" xfId="54345"/>
    <cellStyle name="Warning Text 15 11 3" xfId="54346"/>
    <cellStyle name="Warning Text 15 12" xfId="54347"/>
    <cellStyle name="Warning Text 15 12 2" xfId="54348"/>
    <cellStyle name="Warning Text 15 12 3" xfId="54349"/>
    <cellStyle name="Warning Text 15 13" xfId="54350"/>
    <cellStyle name="Warning Text 15 2" xfId="54351"/>
    <cellStyle name="Warning Text 15 2 2" xfId="54352"/>
    <cellStyle name="Warning Text 15 2 2 2" xfId="54353"/>
    <cellStyle name="Warning Text 15 2 2 2 2" xfId="54354"/>
    <cellStyle name="Warning Text 15 2 2 2 3" xfId="54355"/>
    <cellStyle name="Warning Text 15 2 2 3" xfId="54356"/>
    <cellStyle name="Warning Text 15 2 2 4" xfId="54357"/>
    <cellStyle name="Warning Text 15 2 3" xfId="54358"/>
    <cellStyle name="Warning Text 15 2 3 2" xfId="54359"/>
    <cellStyle name="Warning Text 15 2 3 2 2" xfId="54360"/>
    <cellStyle name="Warning Text 15 2 3 2 3" xfId="54361"/>
    <cellStyle name="Warning Text 15 2 3 3" xfId="54362"/>
    <cellStyle name="Warning Text 15 2 3 4" xfId="54363"/>
    <cellStyle name="Warning Text 15 2 4" xfId="54364"/>
    <cellStyle name="Warning Text 15 2 4 2" xfId="54365"/>
    <cellStyle name="Warning Text 15 2 4 3" xfId="54366"/>
    <cellStyle name="Warning Text 15 2 5" xfId="54367"/>
    <cellStyle name="Warning Text 15 2 5 2" xfId="54368"/>
    <cellStyle name="Warning Text 15 2 5 3" xfId="54369"/>
    <cellStyle name="Warning Text 15 2 6" xfId="54370"/>
    <cellStyle name="Warning Text 15 2 7" xfId="54371"/>
    <cellStyle name="Warning Text 15 3" xfId="54372"/>
    <cellStyle name="Warning Text 15 3 2" xfId="54373"/>
    <cellStyle name="Warning Text 15 3 2 2" xfId="54374"/>
    <cellStyle name="Warning Text 15 3 2 2 2" xfId="54375"/>
    <cellStyle name="Warning Text 15 3 2 2 3" xfId="54376"/>
    <cellStyle name="Warning Text 15 3 2 3" xfId="54377"/>
    <cellStyle name="Warning Text 15 3 2 4" xfId="54378"/>
    <cellStyle name="Warning Text 15 3 3" xfId="54379"/>
    <cellStyle name="Warning Text 15 3 3 2" xfId="54380"/>
    <cellStyle name="Warning Text 15 3 3 2 2" xfId="54381"/>
    <cellStyle name="Warning Text 15 3 3 2 3" xfId="54382"/>
    <cellStyle name="Warning Text 15 3 3 3" xfId="54383"/>
    <cellStyle name="Warning Text 15 3 3 4" xfId="54384"/>
    <cellStyle name="Warning Text 15 3 4" xfId="54385"/>
    <cellStyle name="Warning Text 15 3 4 2" xfId="54386"/>
    <cellStyle name="Warning Text 15 3 4 3" xfId="54387"/>
    <cellStyle name="Warning Text 15 3 5" xfId="54388"/>
    <cellStyle name="Warning Text 15 3 6" xfId="54389"/>
    <cellStyle name="Warning Text 15 4" xfId="54390"/>
    <cellStyle name="Warning Text 15 4 2" xfId="54391"/>
    <cellStyle name="Warning Text 15 4 2 2" xfId="54392"/>
    <cellStyle name="Warning Text 15 4 2 2 2" xfId="54393"/>
    <cellStyle name="Warning Text 15 4 2 2 3" xfId="54394"/>
    <cellStyle name="Warning Text 15 4 2 3" xfId="54395"/>
    <cellStyle name="Warning Text 15 4 2 4" xfId="54396"/>
    <cellStyle name="Warning Text 15 4 3" xfId="54397"/>
    <cellStyle name="Warning Text 15 4 3 2" xfId="54398"/>
    <cellStyle name="Warning Text 15 4 3 2 2" xfId="54399"/>
    <cellStyle name="Warning Text 15 4 3 2 3" xfId="54400"/>
    <cellStyle name="Warning Text 15 4 3 3" xfId="54401"/>
    <cellStyle name="Warning Text 15 4 3 4" xfId="54402"/>
    <cellStyle name="Warning Text 15 4 4" xfId="54403"/>
    <cellStyle name="Warning Text 15 4 4 2" xfId="54404"/>
    <cellStyle name="Warning Text 15 4 4 3" xfId="54405"/>
    <cellStyle name="Warning Text 15 4 5" xfId="54406"/>
    <cellStyle name="Warning Text 15 4 6" xfId="54407"/>
    <cellStyle name="Warning Text 15 5" xfId="54408"/>
    <cellStyle name="Warning Text 15 5 2" xfId="54409"/>
    <cellStyle name="Warning Text 15 5 2 2" xfId="54410"/>
    <cellStyle name="Warning Text 15 5 2 2 2" xfId="54411"/>
    <cellStyle name="Warning Text 15 5 2 2 3" xfId="54412"/>
    <cellStyle name="Warning Text 15 5 2 3" xfId="54413"/>
    <cellStyle name="Warning Text 15 5 2 4" xfId="54414"/>
    <cellStyle name="Warning Text 15 5 3" xfId="54415"/>
    <cellStyle name="Warning Text 15 5 3 2" xfId="54416"/>
    <cellStyle name="Warning Text 15 5 3 2 2" xfId="54417"/>
    <cellStyle name="Warning Text 15 5 3 2 3" xfId="54418"/>
    <cellStyle name="Warning Text 15 5 3 3" xfId="54419"/>
    <cellStyle name="Warning Text 15 5 3 4" xfId="54420"/>
    <cellStyle name="Warning Text 15 5 4" xfId="54421"/>
    <cellStyle name="Warning Text 15 5 4 2" xfId="54422"/>
    <cellStyle name="Warning Text 15 5 4 2 2" xfId="54423"/>
    <cellStyle name="Warning Text 15 5 4 2 3" xfId="54424"/>
    <cellStyle name="Warning Text 15 5 4 3" xfId="54425"/>
    <cellStyle name="Warning Text 15 5 4 4" xfId="54426"/>
    <cellStyle name="Warning Text 15 5 5" xfId="54427"/>
    <cellStyle name="Warning Text 15 5 5 2" xfId="54428"/>
    <cellStyle name="Warning Text 15 5 5 3" xfId="54429"/>
    <cellStyle name="Warning Text 15 5 6" xfId="54430"/>
    <cellStyle name="Warning Text 15 5 7" xfId="54431"/>
    <cellStyle name="Warning Text 15 6" xfId="54432"/>
    <cellStyle name="Warning Text 15 6 2" xfId="54433"/>
    <cellStyle name="Warning Text 15 6 2 2" xfId="54434"/>
    <cellStyle name="Warning Text 15 6 2 2 2" xfId="54435"/>
    <cellStyle name="Warning Text 15 6 2 2 3" xfId="54436"/>
    <cellStyle name="Warning Text 15 6 2 3" xfId="54437"/>
    <cellStyle name="Warning Text 15 6 2 4" xfId="54438"/>
    <cellStyle name="Warning Text 15 6 3" xfId="54439"/>
    <cellStyle name="Warning Text 15 6 3 2" xfId="54440"/>
    <cellStyle name="Warning Text 15 6 3 2 2" xfId="54441"/>
    <cellStyle name="Warning Text 15 6 3 2 3" xfId="54442"/>
    <cellStyle name="Warning Text 15 6 3 3" xfId="54443"/>
    <cellStyle name="Warning Text 15 6 3 4" xfId="54444"/>
    <cellStyle name="Warning Text 15 6 4" xfId="54445"/>
    <cellStyle name="Warning Text 15 6 4 2" xfId="54446"/>
    <cellStyle name="Warning Text 15 6 4 3" xfId="54447"/>
    <cellStyle name="Warning Text 15 6 5" xfId="54448"/>
    <cellStyle name="Warning Text 15 6 6" xfId="54449"/>
    <cellStyle name="Warning Text 15 7" xfId="54450"/>
    <cellStyle name="Warning Text 15 7 2" xfId="54451"/>
    <cellStyle name="Warning Text 15 7 2 2" xfId="54452"/>
    <cellStyle name="Warning Text 15 7 2 3" xfId="54453"/>
    <cellStyle name="Warning Text 15 7 3" xfId="54454"/>
    <cellStyle name="Warning Text 15 7 4" xfId="54455"/>
    <cellStyle name="Warning Text 15 8" xfId="54456"/>
    <cellStyle name="Warning Text 15 8 2" xfId="54457"/>
    <cellStyle name="Warning Text 15 8 2 2" xfId="54458"/>
    <cellStyle name="Warning Text 15 8 2 3" xfId="54459"/>
    <cellStyle name="Warning Text 15 8 3" xfId="54460"/>
    <cellStyle name="Warning Text 15 8 4" xfId="54461"/>
    <cellStyle name="Warning Text 15 9" xfId="54462"/>
    <cellStyle name="Warning Text 15 9 2" xfId="54463"/>
    <cellStyle name="Warning Text 15 9 2 2" xfId="54464"/>
    <cellStyle name="Warning Text 15 9 2 3" xfId="54465"/>
    <cellStyle name="Warning Text 15 9 3" xfId="54466"/>
    <cellStyle name="Warning Text 15 9 4" xfId="54467"/>
    <cellStyle name="Warning Text 16" xfId="54468"/>
    <cellStyle name="Warning Text 16 10" xfId="54469"/>
    <cellStyle name="Warning Text 16 10 2" xfId="54470"/>
    <cellStyle name="Warning Text 16 10 3" xfId="54471"/>
    <cellStyle name="Warning Text 16 11" xfId="54472"/>
    <cellStyle name="Warning Text 16 11 2" xfId="54473"/>
    <cellStyle name="Warning Text 16 11 3" xfId="54474"/>
    <cellStyle name="Warning Text 16 12" xfId="54475"/>
    <cellStyle name="Warning Text 16 12 2" xfId="54476"/>
    <cellStyle name="Warning Text 16 12 3" xfId="54477"/>
    <cellStyle name="Warning Text 16 13" xfId="54478"/>
    <cellStyle name="Warning Text 16 2" xfId="54479"/>
    <cellStyle name="Warning Text 16 2 2" xfId="54480"/>
    <cellStyle name="Warning Text 16 2 2 2" xfId="54481"/>
    <cellStyle name="Warning Text 16 2 2 2 2" xfId="54482"/>
    <cellStyle name="Warning Text 16 2 2 2 3" xfId="54483"/>
    <cellStyle name="Warning Text 16 2 2 3" xfId="54484"/>
    <cellStyle name="Warning Text 16 2 2 4" xfId="54485"/>
    <cellStyle name="Warning Text 16 2 3" xfId="54486"/>
    <cellStyle name="Warning Text 16 2 3 2" xfId="54487"/>
    <cellStyle name="Warning Text 16 2 3 2 2" xfId="54488"/>
    <cellStyle name="Warning Text 16 2 3 2 3" xfId="54489"/>
    <cellStyle name="Warning Text 16 2 3 3" xfId="54490"/>
    <cellStyle name="Warning Text 16 2 3 4" xfId="54491"/>
    <cellStyle name="Warning Text 16 2 4" xfId="54492"/>
    <cellStyle name="Warning Text 16 2 4 2" xfId="54493"/>
    <cellStyle name="Warning Text 16 2 4 3" xfId="54494"/>
    <cellStyle name="Warning Text 16 2 5" xfId="54495"/>
    <cellStyle name="Warning Text 16 2 5 2" xfId="54496"/>
    <cellStyle name="Warning Text 16 2 5 3" xfId="54497"/>
    <cellStyle name="Warning Text 16 2 6" xfId="54498"/>
    <cellStyle name="Warning Text 16 2 7" xfId="54499"/>
    <cellStyle name="Warning Text 16 3" xfId="54500"/>
    <cellStyle name="Warning Text 16 3 2" xfId="54501"/>
    <cellStyle name="Warning Text 16 3 2 2" xfId="54502"/>
    <cellStyle name="Warning Text 16 3 2 2 2" xfId="54503"/>
    <cellStyle name="Warning Text 16 3 2 2 3" xfId="54504"/>
    <cellStyle name="Warning Text 16 3 2 3" xfId="54505"/>
    <cellStyle name="Warning Text 16 3 2 4" xfId="54506"/>
    <cellStyle name="Warning Text 16 3 3" xfId="54507"/>
    <cellStyle name="Warning Text 16 3 3 2" xfId="54508"/>
    <cellStyle name="Warning Text 16 3 3 2 2" xfId="54509"/>
    <cellStyle name="Warning Text 16 3 3 2 3" xfId="54510"/>
    <cellStyle name="Warning Text 16 3 3 3" xfId="54511"/>
    <cellStyle name="Warning Text 16 3 3 4" xfId="54512"/>
    <cellStyle name="Warning Text 16 3 4" xfId="54513"/>
    <cellStyle name="Warning Text 16 3 4 2" xfId="54514"/>
    <cellStyle name="Warning Text 16 3 4 3" xfId="54515"/>
    <cellStyle name="Warning Text 16 3 5" xfId="54516"/>
    <cellStyle name="Warning Text 16 3 6" xfId="54517"/>
    <cellStyle name="Warning Text 16 4" xfId="54518"/>
    <cellStyle name="Warning Text 16 4 2" xfId="54519"/>
    <cellStyle name="Warning Text 16 4 2 2" xfId="54520"/>
    <cellStyle name="Warning Text 16 4 2 2 2" xfId="54521"/>
    <cellStyle name="Warning Text 16 4 2 2 3" xfId="54522"/>
    <cellStyle name="Warning Text 16 4 2 3" xfId="54523"/>
    <cellStyle name="Warning Text 16 4 2 4" xfId="54524"/>
    <cellStyle name="Warning Text 16 4 3" xfId="54525"/>
    <cellStyle name="Warning Text 16 4 3 2" xfId="54526"/>
    <cellStyle name="Warning Text 16 4 3 2 2" xfId="54527"/>
    <cellStyle name="Warning Text 16 4 3 2 3" xfId="54528"/>
    <cellStyle name="Warning Text 16 4 3 3" xfId="54529"/>
    <cellStyle name="Warning Text 16 4 3 4" xfId="54530"/>
    <cellStyle name="Warning Text 16 4 4" xfId="54531"/>
    <cellStyle name="Warning Text 16 4 4 2" xfId="54532"/>
    <cellStyle name="Warning Text 16 4 4 3" xfId="54533"/>
    <cellStyle name="Warning Text 16 4 5" xfId="54534"/>
    <cellStyle name="Warning Text 16 4 6" xfId="54535"/>
    <cellStyle name="Warning Text 16 5" xfId="54536"/>
    <cellStyle name="Warning Text 16 5 2" xfId="54537"/>
    <cellStyle name="Warning Text 16 5 2 2" xfId="54538"/>
    <cellStyle name="Warning Text 16 5 2 2 2" xfId="54539"/>
    <cellStyle name="Warning Text 16 5 2 2 3" xfId="54540"/>
    <cellStyle name="Warning Text 16 5 2 3" xfId="54541"/>
    <cellStyle name="Warning Text 16 5 2 4" xfId="54542"/>
    <cellStyle name="Warning Text 16 5 3" xfId="54543"/>
    <cellStyle name="Warning Text 16 5 3 2" xfId="54544"/>
    <cellStyle name="Warning Text 16 5 3 2 2" xfId="54545"/>
    <cellStyle name="Warning Text 16 5 3 2 3" xfId="54546"/>
    <cellStyle name="Warning Text 16 5 3 3" xfId="54547"/>
    <cellStyle name="Warning Text 16 5 3 4" xfId="54548"/>
    <cellStyle name="Warning Text 16 5 4" xfId="54549"/>
    <cellStyle name="Warning Text 16 5 4 2" xfId="54550"/>
    <cellStyle name="Warning Text 16 5 4 2 2" xfId="54551"/>
    <cellStyle name="Warning Text 16 5 4 2 3" xfId="54552"/>
    <cellStyle name="Warning Text 16 5 4 3" xfId="54553"/>
    <cellStyle name="Warning Text 16 5 4 4" xfId="54554"/>
    <cellStyle name="Warning Text 16 5 5" xfId="54555"/>
    <cellStyle name="Warning Text 16 5 5 2" xfId="54556"/>
    <cellStyle name="Warning Text 16 5 5 3" xfId="54557"/>
    <cellStyle name="Warning Text 16 5 6" xfId="54558"/>
    <cellStyle name="Warning Text 16 5 7" xfId="54559"/>
    <cellStyle name="Warning Text 16 6" xfId="54560"/>
    <cellStyle name="Warning Text 16 6 2" xfId="54561"/>
    <cellStyle name="Warning Text 16 6 2 2" xfId="54562"/>
    <cellStyle name="Warning Text 16 6 2 2 2" xfId="54563"/>
    <cellStyle name="Warning Text 16 6 2 2 3" xfId="54564"/>
    <cellStyle name="Warning Text 16 6 2 3" xfId="54565"/>
    <cellStyle name="Warning Text 16 6 2 4" xfId="54566"/>
    <cellStyle name="Warning Text 16 6 3" xfId="54567"/>
    <cellStyle name="Warning Text 16 6 3 2" xfId="54568"/>
    <cellStyle name="Warning Text 16 6 3 2 2" xfId="54569"/>
    <cellStyle name="Warning Text 16 6 3 2 3" xfId="54570"/>
    <cellStyle name="Warning Text 16 6 3 3" xfId="54571"/>
    <cellStyle name="Warning Text 16 6 3 4" xfId="54572"/>
    <cellStyle name="Warning Text 16 6 4" xfId="54573"/>
    <cellStyle name="Warning Text 16 6 4 2" xfId="54574"/>
    <cellStyle name="Warning Text 16 6 4 3" xfId="54575"/>
    <cellStyle name="Warning Text 16 6 5" xfId="54576"/>
    <cellStyle name="Warning Text 16 6 6" xfId="54577"/>
    <cellStyle name="Warning Text 16 7" xfId="54578"/>
    <cellStyle name="Warning Text 16 7 2" xfId="54579"/>
    <cellStyle name="Warning Text 16 7 2 2" xfId="54580"/>
    <cellStyle name="Warning Text 16 7 2 3" xfId="54581"/>
    <cellStyle name="Warning Text 16 7 3" xfId="54582"/>
    <cellStyle name="Warning Text 16 7 4" xfId="54583"/>
    <cellStyle name="Warning Text 16 8" xfId="54584"/>
    <cellStyle name="Warning Text 16 8 2" xfId="54585"/>
    <cellStyle name="Warning Text 16 8 2 2" xfId="54586"/>
    <cellStyle name="Warning Text 16 8 2 3" xfId="54587"/>
    <cellStyle name="Warning Text 16 8 3" xfId="54588"/>
    <cellStyle name="Warning Text 16 8 4" xfId="54589"/>
    <cellStyle name="Warning Text 16 9" xfId="54590"/>
    <cellStyle name="Warning Text 16 9 2" xfId="54591"/>
    <cellStyle name="Warning Text 16 9 2 2" xfId="54592"/>
    <cellStyle name="Warning Text 16 9 2 3" xfId="54593"/>
    <cellStyle name="Warning Text 16 9 3" xfId="54594"/>
    <cellStyle name="Warning Text 16 9 4" xfId="54595"/>
    <cellStyle name="Warning Text 17" xfId="54596"/>
    <cellStyle name="Warning Text 17 10" xfId="54597"/>
    <cellStyle name="Warning Text 17 10 2" xfId="54598"/>
    <cellStyle name="Warning Text 17 10 3" xfId="54599"/>
    <cellStyle name="Warning Text 17 11" xfId="54600"/>
    <cellStyle name="Warning Text 17 11 2" xfId="54601"/>
    <cellStyle name="Warning Text 17 11 3" xfId="54602"/>
    <cellStyle name="Warning Text 17 12" xfId="54603"/>
    <cellStyle name="Warning Text 17 12 2" xfId="54604"/>
    <cellStyle name="Warning Text 17 12 3" xfId="54605"/>
    <cellStyle name="Warning Text 17 13" xfId="54606"/>
    <cellStyle name="Warning Text 17 2" xfId="54607"/>
    <cellStyle name="Warning Text 17 2 2" xfId="54608"/>
    <cellStyle name="Warning Text 17 2 2 2" xfId="54609"/>
    <cellStyle name="Warning Text 17 2 2 2 2" xfId="54610"/>
    <cellStyle name="Warning Text 17 2 2 2 3" xfId="54611"/>
    <cellStyle name="Warning Text 17 2 2 3" xfId="54612"/>
    <cellStyle name="Warning Text 17 2 2 4" xfId="54613"/>
    <cellStyle name="Warning Text 17 2 3" xfId="54614"/>
    <cellStyle name="Warning Text 17 2 3 2" xfId="54615"/>
    <cellStyle name="Warning Text 17 2 3 2 2" xfId="54616"/>
    <cellStyle name="Warning Text 17 2 3 2 3" xfId="54617"/>
    <cellStyle name="Warning Text 17 2 3 3" xfId="54618"/>
    <cellStyle name="Warning Text 17 2 3 4" xfId="54619"/>
    <cellStyle name="Warning Text 17 2 4" xfId="54620"/>
    <cellStyle name="Warning Text 17 2 4 2" xfId="54621"/>
    <cellStyle name="Warning Text 17 2 4 3" xfId="54622"/>
    <cellStyle name="Warning Text 17 2 5" xfId="54623"/>
    <cellStyle name="Warning Text 17 2 5 2" xfId="54624"/>
    <cellStyle name="Warning Text 17 2 5 3" xfId="54625"/>
    <cellStyle name="Warning Text 17 2 6" xfId="54626"/>
    <cellStyle name="Warning Text 17 2 7" xfId="54627"/>
    <cellStyle name="Warning Text 17 3" xfId="54628"/>
    <cellStyle name="Warning Text 17 3 2" xfId="54629"/>
    <cellStyle name="Warning Text 17 3 2 2" xfId="54630"/>
    <cellStyle name="Warning Text 17 3 2 2 2" xfId="54631"/>
    <cellStyle name="Warning Text 17 3 2 2 3" xfId="54632"/>
    <cellStyle name="Warning Text 17 3 2 3" xfId="54633"/>
    <cellStyle name="Warning Text 17 3 2 4" xfId="54634"/>
    <cellStyle name="Warning Text 17 3 3" xfId="54635"/>
    <cellStyle name="Warning Text 17 3 3 2" xfId="54636"/>
    <cellStyle name="Warning Text 17 3 3 2 2" xfId="54637"/>
    <cellStyle name="Warning Text 17 3 3 2 3" xfId="54638"/>
    <cellStyle name="Warning Text 17 3 3 3" xfId="54639"/>
    <cellStyle name="Warning Text 17 3 3 4" xfId="54640"/>
    <cellStyle name="Warning Text 17 3 4" xfId="54641"/>
    <cellStyle name="Warning Text 17 3 4 2" xfId="54642"/>
    <cellStyle name="Warning Text 17 3 4 3" xfId="54643"/>
    <cellStyle name="Warning Text 17 3 5" xfId="54644"/>
    <cellStyle name="Warning Text 17 3 6" xfId="54645"/>
    <cellStyle name="Warning Text 17 4" xfId="54646"/>
    <cellStyle name="Warning Text 17 4 2" xfId="54647"/>
    <cellStyle name="Warning Text 17 4 2 2" xfId="54648"/>
    <cellStyle name="Warning Text 17 4 2 2 2" xfId="54649"/>
    <cellStyle name="Warning Text 17 4 2 2 3" xfId="54650"/>
    <cellStyle name="Warning Text 17 4 2 3" xfId="54651"/>
    <cellStyle name="Warning Text 17 4 2 4" xfId="54652"/>
    <cellStyle name="Warning Text 17 4 3" xfId="54653"/>
    <cellStyle name="Warning Text 17 4 3 2" xfId="54654"/>
    <cellStyle name="Warning Text 17 4 3 2 2" xfId="54655"/>
    <cellStyle name="Warning Text 17 4 3 2 3" xfId="54656"/>
    <cellStyle name="Warning Text 17 4 3 3" xfId="54657"/>
    <cellStyle name="Warning Text 17 4 3 4" xfId="54658"/>
    <cellStyle name="Warning Text 17 4 4" xfId="54659"/>
    <cellStyle name="Warning Text 17 4 4 2" xfId="54660"/>
    <cellStyle name="Warning Text 17 4 4 3" xfId="54661"/>
    <cellStyle name="Warning Text 17 4 5" xfId="54662"/>
    <cellStyle name="Warning Text 17 4 6" xfId="54663"/>
    <cellStyle name="Warning Text 17 5" xfId="54664"/>
    <cellStyle name="Warning Text 17 5 2" xfId="54665"/>
    <cellStyle name="Warning Text 17 5 2 2" xfId="54666"/>
    <cellStyle name="Warning Text 17 5 2 2 2" xfId="54667"/>
    <cellStyle name="Warning Text 17 5 2 2 3" xfId="54668"/>
    <cellStyle name="Warning Text 17 5 2 3" xfId="54669"/>
    <cellStyle name="Warning Text 17 5 2 4" xfId="54670"/>
    <cellStyle name="Warning Text 17 5 3" xfId="54671"/>
    <cellStyle name="Warning Text 17 5 3 2" xfId="54672"/>
    <cellStyle name="Warning Text 17 5 3 2 2" xfId="54673"/>
    <cellStyle name="Warning Text 17 5 3 2 3" xfId="54674"/>
    <cellStyle name="Warning Text 17 5 3 3" xfId="54675"/>
    <cellStyle name="Warning Text 17 5 3 4" xfId="54676"/>
    <cellStyle name="Warning Text 17 5 4" xfId="54677"/>
    <cellStyle name="Warning Text 17 5 4 2" xfId="54678"/>
    <cellStyle name="Warning Text 17 5 4 2 2" xfId="54679"/>
    <cellStyle name="Warning Text 17 5 4 2 3" xfId="54680"/>
    <cellStyle name="Warning Text 17 5 4 3" xfId="54681"/>
    <cellStyle name="Warning Text 17 5 4 4" xfId="54682"/>
    <cellStyle name="Warning Text 17 5 5" xfId="54683"/>
    <cellStyle name="Warning Text 17 5 5 2" xfId="54684"/>
    <cellStyle name="Warning Text 17 5 5 3" xfId="54685"/>
    <cellStyle name="Warning Text 17 5 6" xfId="54686"/>
    <cellStyle name="Warning Text 17 5 7" xfId="54687"/>
    <cellStyle name="Warning Text 17 6" xfId="54688"/>
    <cellStyle name="Warning Text 17 6 2" xfId="54689"/>
    <cellStyle name="Warning Text 17 6 2 2" xfId="54690"/>
    <cellStyle name="Warning Text 17 6 2 2 2" xfId="54691"/>
    <cellStyle name="Warning Text 17 6 2 2 3" xfId="54692"/>
    <cellStyle name="Warning Text 17 6 2 3" xfId="54693"/>
    <cellStyle name="Warning Text 17 6 2 4" xfId="54694"/>
    <cellStyle name="Warning Text 17 6 3" xfId="54695"/>
    <cellStyle name="Warning Text 17 6 3 2" xfId="54696"/>
    <cellStyle name="Warning Text 17 6 3 2 2" xfId="54697"/>
    <cellStyle name="Warning Text 17 6 3 2 3" xfId="54698"/>
    <cellStyle name="Warning Text 17 6 3 3" xfId="54699"/>
    <cellStyle name="Warning Text 17 6 3 4" xfId="54700"/>
    <cellStyle name="Warning Text 17 6 4" xfId="54701"/>
    <cellStyle name="Warning Text 17 6 4 2" xfId="54702"/>
    <cellStyle name="Warning Text 17 6 4 3" xfId="54703"/>
    <cellStyle name="Warning Text 17 6 5" xfId="54704"/>
    <cellStyle name="Warning Text 17 6 6" xfId="54705"/>
    <cellStyle name="Warning Text 17 7" xfId="54706"/>
    <cellStyle name="Warning Text 17 7 2" xfId="54707"/>
    <cellStyle name="Warning Text 17 7 2 2" xfId="54708"/>
    <cellStyle name="Warning Text 17 7 2 3" xfId="54709"/>
    <cellStyle name="Warning Text 17 7 3" xfId="54710"/>
    <cellStyle name="Warning Text 17 7 4" xfId="54711"/>
    <cellStyle name="Warning Text 17 8" xfId="54712"/>
    <cellStyle name="Warning Text 17 8 2" xfId="54713"/>
    <cellStyle name="Warning Text 17 8 2 2" xfId="54714"/>
    <cellStyle name="Warning Text 17 8 2 3" xfId="54715"/>
    <cellStyle name="Warning Text 17 8 3" xfId="54716"/>
    <cellStyle name="Warning Text 17 8 4" xfId="54717"/>
    <cellStyle name="Warning Text 17 9" xfId="54718"/>
    <cellStyle name="Warning Text 17 9 2" xfId="54719"/>
    <cellStyle name="Warning Text 17 9 2 2" xfId="54720"/>
    <cellStyle name="Warning Text 17 9 2 3" xfId="54721"/>
    <cellStyle name="Warning Text 17 9 3" xfId="54722"/>
    <cellStyle name="Warning Text 17 9 4" xfId="54723"/>
    <cellStyle name="Warning Text 18" xfId="54724"/>
    <cellStyle name="Warning Text 18 10" xfId="54725"/>
    <cellStyle name="Warning Text 18 10 2" xfId="54726"/>
    <cellStyle name="Warning Text 18 10 3" xfId="54727"/>
    <cellStyle name="Warning Text 18 11" xfId="54728"/>
    <cellStyle name="Warning Text 18 11 2" xfId="54729"/>
    <cellStyle name="Warning Text 18 11 3" xfId="54730"/>
    <cellStyle name="Warning Text 18 12" xfId="54731"/>
    <cellStyle name="Warning Text 18 12 2" xfId="54732"/>
    <cellStyle name="Warning Text 18 12 3" xfId="54733"/>
    <cellStyle name="Warning Text 18 13" xfId="54734"/>
    <cellStyle name="Warning Text 18 2" xfId="54735"/>
    <cellStyle name="Warning Text 18 2 2" xfId="54736"/>
    <cellStyle name="Warning Text 18 2 2 2" xfId="54737"/>
    <cellStyle name="Warning Text 18 2 2 2 2" xfId="54738"/>
    <cellStyle name="Warning Text 18 2 2 2 3" xfId="54739"/>
    <cellStyle name="Warning Text 18 2 2 3" xfId="54740"/>
    <cellStyle name="Warning Text 18 2 2 4" xfId="54741"/>
    <cellStyle name="Warning Text 18 2 3" xfId="54742"/>
    <cellStyle name="Warning Text 18 2 3 2" xfId="54743"/>
    <cellStyle name="Warning Text 18 2 3 2 2" xfId="54744"/>
    <cellStyle name="Warning Text 18 2 3 2 3" xfId="54745"/>
    <cellStyle name="Warning Text 18 2 3 3" xfId="54746"/>
    <cellStyle name="Warning Text 18 2 3 4" xfId="54747"/>
    <cellStyle name="Warning Text 18 2 4" xfId="54748"/>
    <cellStyle name="Warning Text 18 2 4 2" xfId="54749"/>
    <cellStyle name="Warning Text 18 2 4 3" xfId="54750"/>
    <cellStyle name="Warning Text 18 2 5" xfId="54751"/>
    <cellStyle name="Warning Text 18 2 5 2" xfId="54752"/>
    <cellStyle name="Warning Text 18 2 5 3" xfId="54753"/>
    <cellStyle name="Warning Text 18 2 6" xfId="54754"/>
    <cellStyle name="Warning Text 18 2 7" xfId="54755"/>
    <cellStyle name="Warning Text 18 3" xfId="54756"/>
    <cellStyle name="Warning Text 18 3 2" xfId="54757"/>
    <cellStyle name="Warning Text 18 3 2 2" xfId="54758"/>
    <cellStyle name="Warning Text 18 3 2 2 2" xfId="54759"/>
    <cellStyle name="Warning Text 18 3 2 2 3" xfId="54760"/>
    <cellStyle name="Warning Text 18 3 2 3" xfId="54761"/>
    <cellStyle name="Warning Text 18 3 2 4" xfId="54762"/>
    <cellStyle name="Warning Text 18 3 3" xfId="54763"/>
    <cellStyle name="Warning Text 18 3 3 2" xfId="54764"/>
    <cellStyle name="Warning Text 18 3 3 2 2" xfId="54765"/>
    <cellStyle name="Warning Text 18 3 3 2 3" xfId="54766"/>
    <cellStyle name="Warning Text 18 3 3 3" xfId="54767"/>
    <cellStyle name="Warning Text 18 3 3 4" xfId="54768"/>
    <cellStyle name="Warning Text 18 3 4" xfId="54769"/>
    <cellStyle name="Warning Text 18 3 4 2" xfId="54770"/>
    <cellStyle name="Warning Text 18 3 4 3" xfId="54771"/>
    <cellStyle name="Warning Text 18 3 5" xfId="54772"/>
    <cellStyle name="Warning Text 18 3 6" xfId="54773"/>
    <cellStyle name="Warning Text 18 4" xfId="54774"/>
    <cellStyle name="Warning Text 18 4 2" xfId="54775"/>
    <cellStyle name="Warning Text 18 4 2 2" xfId="54776"/>
    <cellStyle name="Warning Text 18 4 2 2 2" xfId="54777"/>
    <cellStyle name="Warning Text 18 4 2 2 3" xfId="54778"/>
    <cellStyle name="Warning Text 18 4 2 3" xfId="54779"/>
    <cellStyle name="Warning Text 18 4 2 4" xfId="54780"/>
    <cellStyle name="Warning Text 18 4 3" xfId="54781"/>
    <cellStyle name="Warning Text 18 4 3 2" xfId="54782"/>
    <cellStyle name="Warning Text 18 4 3 2 2" xfId="54783"/>
    <cellStyle name="Warning Text 18 4 3 2 3" xfId="54784"/>
    <cellStyle name="Warning Text 18 4 3 3" xfId="54785"/>
    <cellStyle name="Warning Text 18 4 3 4" xfId="54786"/>
    <cellStyle name="Warning Text 18 4 4" xfId="54787"/>
    <cellStyle name="Warning Text 18 4 4 2" xfId="54788"/>
    <cellStyle name="Warning Text 18 4 4 3" xfId="54789"/>
    <cellStyle name="Warning Text 18 4 5" xfId="54790"/>
    <cellStyle name="Warning Text 18 4 6" xfId="54791"/>
    <cellStyle name="Warning Text 18 5" xfId="54792"/>
    <cellStyle name="Warning Text 18 5 2" xfId="54793"/>
    <cellStyle name="Warning Text 18 5 2 2" xfId="54794"/>
    <cellStyle name="Warning Text 18 5 2 2 2" xfId="54795"/>
    <cellStyle name="Warning Text 18 5 2 2 3" xfId="54796"/>
    <cellStyle name="Warning Text 18 5 2 3" xfId="54797"/>
    <cellStyle name="Warning Text 18 5 2 4" xfId="54798"/>
    <cellStyle name="Warning Text 18 5 3" xfId="54799"/>
    <cellStyle name="Warning Text 18 5 3 2" xfId="54800"/>
    <cellStyle name="Warning Text 18 5 3 2 2" xfId="54801"/>
    <cellStyle name="Warning Text 18 5 3 2 3" xfId="54802"/>
    <cellStyle name="Warning Text 18 5 3 3" xfId="54803"/>
    <cellStyle name="Warning Text 18 5 3 4" xfId="54804"/>
    <cellStyle name="Warning Text 18 5 4" xfId="54805"/>
    <cellStyle name="Warning Text 18 5 4 2" xfId="54806"/>
    <cellStyle name="Warning Text 18 5 4 2 2" xfId="54807"/>
    <cellStyle name="Warning Text 18 5 4 2 3" xfId="54808"/>
    <cellStyle name="Warning Text 18 5 4 3" xfId="54809"/>
    <cellStyle name="Warning Text 18 5 4 4" xfId="54810"/>
    <cellStyle name="Warning Text 18 5 5" xfId="54811"/>
    <cellStyle name="Warning Text 18 5 5 2" xfId="54812"/>
    <cellStyle name="Warning Text 18 5 5 3" xfId="54813"/>
    <cellStyle name="Warning Text 18 5 6" xfId="54814"/>
    <cellStyle name="Warning Text 18 5 7" xfId="54815"/>
    <cellStyle name="Warning Text 18 6" xfId="54816"/>
    <cellStyle name="Warning Text 18 6 2" xfId="54817"/>
    <cellStyle name="Warning Text 18 6 2 2" xfId="54818"/>
    <cellStyle name="Warning Text 18 6 2 2 2" xfId="54819"/>
    <cellStyle name="Warning Text 18 6 2 2 3" xfId="54820"/>
    <cellStyle name="Warning Text 18 6 2 3" xfId="54821"/>
    <cellStyle name="Warning Text 18 6 2 4" xfId="54822"/>
    <cellStyle name="Warning Text 18 6 3" xfId="54823"/>
    <cellStyle name="Warning Text 18 6 3 2" xfId="54824"/>
    <cellStyle name="Warning Text 18 6 3 2 2" xfId="54825"/>
    <cellStyle name="Warning Text 18 6 3 2 3" xfId="54826"/>
    <cellStyle name="Warning Text 18 6 3 3" xfId="54827"/>
    <cellStyle name="Warning Text 18 6 3 4" xfId="54828"/>
    <cellStyle name="Warning Text 18 6 4" xfId="54829"/>
    <cellStyle name="Warning Text 18 6 4 2" xfId="54830"/>
    <cellStyle name="Warning Text 18 6 4 3" xfId="54831"/>
    <cellStyle name="Warning Text 18 6 5" xfId="54832"/>
    <cellStyle name="Warning Text 18 6 6" xfId="54833"/>
    <cellStyle name="Warning Text 18 7" xfId="54834"/>
    <cellStyle name="Warning Text 18 7 2" xfId="54835"/>
    <cellStyle name="Warning Text 18 7 2 2" xfId="54836"/>
    <cellStyle name="Warning Text 18 7 2 3" xfId="54837"/>
    <cellStyle name="Warning Text 18 7 3" xfId="54838"/>
    <cellStyle name="Warning Text 18 7 4" xfId="54839"/>
    <cellStyle name="Warning Text 18 8" xfId="54840"/>
    <cellStyle name="Warning Text 18 8 2" xfId="54841"/>
    <cellStyle name="Warning Text 18 8 2 2" xfId="54842"/>
    <cellStyle name="Warning Text 18 8 2 3" xfId="54843"/>
    <cellStyle name="Warning Text 18 8 3" xfId="54844"/>
    <cellStyle name="Warning Text 18 8 4" xfId="54845"/>
    <cellStyle name="Warning Text 18 9" xfId="54846"/>
    <cellStyle name="Warning Text 18 9 2" xfId="54847"/>
    <cellStyle name="Warning Text 18 9 2 2" xfId="54848"/>
    <cellStyle name="Warning Text 18 9 2 3" xfId="54849"/>
    <cellStyle name="Warning Text 18 9 3" xfId="54850"/>
    <cellStyle name="Warning Text 18 9 4" xfId="54851"/>
    <cellStyle name="Warning Text 19" xfId="54852"/>
    <cellStyle name="Warning Text 19 10" xfId="54853"/>
    <cellStyle name="Warning Text 19 10 2" xfId="54854"/>
    <cellStyle name="Warning Text 19 10 3" xfId="54855"/>
    <cellStyle name="Warning Text 19 11" xfId="54856"/>
    <cellStyle name="Warning Text 19 11 2" xfId="54857"/>
    <cellStyle name="Warning Text 19 11 3" xfId="54858"/>
    <cellStyle name="Warning Text 19 12" xfId="54859"/>
    <cellStyle name="Warning Text 19 12 2" xfId="54860"/>
    <cellStyle name="Warning Text 19 12 3" xfId="54861"/>
    <cellStyle name="Warning Text 19 13" xfId="54862"/>
    <cellStyle name="Warning Text 19 2" xfId="54863"/>
    <cellStyle name="Warning Text 19 2 2" xfId="54864"/>
    <cellStyle name="Warning Text 19 2 2 2" xfId="54865"/>
    <cellStyle name="Warning Text 19 2 2 2 2" xfId="54866"/>
    <cellStyle name="Warning Text 19 2 2 2 3" xfId="54867"/>
    <cellStyle name="Warning Text 19 2 2 3" xfId="54868"/>
    <cellStyle name="Warning Text 19 2 2 4" xfId="54869"/>
    <cellStyle name="Warning Text 19 2 3" xfId="54870"/>
    <cellStyle name="Warning Text 19 2 3 2" xfId="54871"/>
    <cellStyle name="Warning Text 19 2 3 2 2" xfId="54872"/>
    <cellStyle name="Warning Text 19 2 3 2 3" xfId="54873"/>
    <cellStyle name="Warning Text 19 2 3 3" xfId="54874"/>
    <cellStyle name="Warning Text 19 2 3 4" xfId="54875"/>
    <cellStyle name="Warning Text 19 2 4" xfId="54876"/>
    <cellStyle name="Warning Text 19 2 4 2" xfId="54877"/>
    <cellStyle name="Warning Text 19 2 4 3" xfId="54878"/>
    <cellStyle name="Warning Text 19 2 5" xfId="54879"/>
    <cellStyle name="Warning Text 19 2 5 2" xfId="54880"/>
    <cellStyle name="Warning Text 19 2 5 3" xfId="54881"/>
    <cellStyle name="Warning Text 19 2 6" xfId="54882"/>
    <cellStyle name="Warning Text 19 2 7" xfId="54883"/>
    <cellStyle name="Warning Text 19 3" xfId="54884"/>
    <cellStyle name="Warning Text 19 3 2" xfId="54885"/>
    <cellStyle name="Warning Text 19 3 2 2" xfId="54886"/>
    <cellStyle name="Warning Text 19 3 2 2 2" xfId="54887"/>
    <cellStyle name="Warning Text 19 3 2 2 3" xfId="54888"/>
    <cellStyle name="Warning Text 19 3 2 3" xfId="54889"/>
    <cellStyle name="Warning Text 19 3 2 4" xfId="54890"/>
    <cellStyle name="Warning Text 19 3 3" xfId="54891"/>
    <cellStyle name="Warning Text 19 3 3 2" xfId="54892"/>
    <cellStyle name="Warning Text 19 3 3 2 2" xfId="54893"/>
    <cellStyle name="Warning Text 19 3 3 2 3" xfId="54894"/>
    <cellStyle name="Warning Text 19 3 3 3" xfId="54895"/>
    <cellStyle name="Warning Text 19 3 3 4" xfId="54896"/>
    <cellStyle name="Warning Text 19 3 4" xfId="54897"/>
    <cellStyle name="Warning Text 19 3 4 2" xfId="54898"/>
    <cellStyle name="Warning Text 19 3 4 3" xfId="54899"/>
    <cellStyle name="Warning Text 19 3 5" xfId="54900"/>
    <cellStyle name="Warning Text 19 3 6" xfId="54901"/>
    <cellStyle name="Warning Text 19 4" xfId="54902"/>
    <cellStyle name="Warning Text 19 4 2" xfId="54903"/>
    <cellStyle name="Warning Text 19 4 2 2" xfId="54904"/>
    <cellStyle name="Warning Text 19 4 2 2 2" xfId="54905"/>
    <cellStyle name="Warning Text 19 4 2 2 3" xfId="54906"/>
    <cellStyle name="Warning Text 19 4 2 3" xfId="54907"/>
    <cellStyle name="Warning Text 19 4 2 4" xfId="54908"/>
    <cellStyle name="Warning Text 19 4 3" xfId="54909"/>
    <cellStyle name="Warning Text 19 4 3 2" xfId="54910"/>
    <cellStyle name="Warning Text 19 4 3 2 2" xfId="54911"/>
    <cellStyle name="Warning Text 19 4 3 2 3" xfId="54912"/>
    <cellStyle name="Warning Text 19 4 3 3" xfId="54913"/>
    <cellStyle name="Warning Text 19 4 3 4" xfId="54914"/>
    <cellStyle name="Warning Text 19 4 4" xfId="54915"/>
    <cellStyle name="Warning Text 19 4 4 2" xfId="54916"/>
    <cellStyle name="Warning Text 19 4 4 3" xfId="54917"/>
    <cellStyle name="Warning Text 19 4 5" xfId="54918"/>
    <cellStyle name="Warning Text 19 4 6" xfId="54919"/>
    <cellStyle name="Warning Text 19 5" xfId="54920"/>
    <cellStyle name="Warning Text 19 5 2" xfId="54921"/>
    <cellStyle name="Warning Text 19 5 2 2" xfId="54922"/>
    <cellStyle name="Warning Text 19 5 2 2 2" xfId="54923"/>
    <cellStyle name="Warning Text 19 5 2 2 3" xfId="54924"/>
    <cellStyle name="Warning Text 19 5 2 3" xfId="54925"/>
    <cellStyle name="Warning Text 19 5 2 4" xfId="54926"/>
    <cellStyle name="Warning Text 19 5 3" xfId="54927"/>
    <cellStyle name="Warning Text 19 5 3 2" xfId="54928"/>
    <cellStyle name="Warning Text 19 5 3 2 2" xfId="54929"/>
    <cellStyle name="Warning Text 19 5 3 2 3" xfId="54930"/>
    <cellStyle name="Warning Text 19 5 3 3" xfId="54931"/>
    <cellStyle name="Warning Text 19 5 3 4" xfId="54932"/>
    <cellStyle name="Warning Text 19 5 4" xfId="54933"/>
    <cellStyle name="Warning Text 19 5 4 2" xfId="54934"/>
    <cellStyle name="Warning Text 19 5 4 2 2" xfId="54935"/>
    <cellStyle name="Warning Text 19 5 4 2 3" xfId="54936"/>
    <cellStyle name="Warning Text 19 5 4 3" xfId="54937"/>
    <cellStyle name="Warning Text 19 5 4 4" xfId="54938"/>
    <cellStyle name="Warning Text 19 5 5" xfId="54939"/>
    <cellStyle name="Warning Text 19 5 5 2" xfId="54940"/>
    <cellStyle name="Warning Text 19 5 5 3" xfId="54941"/>
    <cellStyle name="Warning Text 19 5 6" xfId="54942"/>
    <cellStyle name="Warning Text 19 5 7" xfId="54943"/>
    <cellStyle name="Warning Text 19 6" xfId="54944"/>
    <cellStyle name="Warning Text 19 6 2" xfId="54945"/>
    <cellStyle name="Warning Text 19 6 2 2" xfId="54946"/>
    <cellStyle name="Warning Text 19 6 2 2 2" xfId="54947"/>
    <cellStyle name="Warning Text 19 6 2 2 3" xfId="54948"/>
    <cellStyle name="Warning Text 19 6 2 3" xfId="54949"/>
    <cellStyle name="Warning Text 19 6 2 4" xfId="54950"/>
    <cellStyle name="Warning Text 19 6 3" xfId="54951"/>
    <cellStyle name="Warning Text 19 6 3 2" xfId="54952"/>
    <cellStyle name="Warning Text 19 6 3 2 2" xfId="54953"/>
    <cellStyle name="Warning Text 19 6 3 2 3" xfId="54954"/>
    <cellStyle name="Warning Text 19 6 3 3" xfId="54955"/>
    <cellStyle name="Warning Text 19 6 3 4" xfId="54956"/>
    <cellStyle name="Warning Text 19 6 4" xfId="54957"/>
    <cellStyle name="Warning Text 19 6 4 2" xfId="54958"/>
    <cellStyle name="Warning Text 19 6 4 3" xfId="54959"/>
    <cellStyle name="Warning Text 19 6 5" xfId="54960"/>
    <cellStyle name="Warning Text 19 6 6" xfId="54961"/>
    <cellStyle name="Warning Text 19 7" xfId="54962"/>
    <cellStyle name="Warning Text 19 7 2" xfId="54963"/>
    <cellStyle name="Warning Text 19 7 2 2" xfId="54964"/>
    <cellStyle name="Warning Text 19 7 2 3" xfId="54965"/>
    <cellStyle name="Warning Text 19 7 3" xfId="54966"/>
    <cellStyle name="Warning Text 19 7 4" xfId="54967"/>
    <cellStyle name="Warning Text 19 8" xfId="54968"/>
    <cellStyle name="Warning Text 19 8 2" xfId="54969"/>
    <cellStyle name="Warning Text 19 8 2 2" xfId="54970"/>
    <cellStyle name="Warning Text 19 8 2 3" xfId="54971"/>
    <cellStyle name="Warning Text 19 8 3" xfId="54972"/>
    <cellStyle name="Warning Text 19 8 4" xfId="54973"/>
    <cellStyle name="Warning Text 19 9" xfId="54974"/>
    <cellStyle name="Warning Text 19 9 2" xfId="54975"/>
    <cellStyle name="Warning Text 19 9 2 2" xfId="54976"/>
    <cellStyle name="Warning Text 19 9 2 3" xfId="54977"/>
    <cellStyle name="Warning Text 19 9 3" xfId="54978"/>
    <cellStyle name="Warning Text 19 9 4" xfId="54979"/>
    <cellStyle name="Warning Text 2" xfId="54980"/>
    <cellStyle name="Warning Text 2 10" xfId="54981"/>
    <cellStyle name="Warning Text 2 10 10" xfId="54982"/>
    <cellStyle name="Warning Text 2 10 10 2" xfId="54983"/>
    <cellStyle name="Warning Text 2 10 10 3" xfId="54984"/>
    <cellStyle name="Warning Text 2 10 11" xfId="54985"/>
    <cellStyle name="Warning Text 2 10 11 2" xfId="54986"/>
    <cellStyle name="Warning Text 2 10 11 3" xfId="54987"/>
    <cellStyle name="Warning Text 2 10 12" xfId="54988"/>
    <cellStyle name="Warning Text 2 10 2" xfId="54989"/>
    <cellStyle name="Warning Text 2 10 2 2" xfId="54990"/>
    <cellStyle name="Warning Text 2 10 2 2 2" xfId="54991"/>
    <cellStyle name="Warning Text 2 10 2 2 2 2" xfId="54992"/>
    <cellStyle name="Warning Text 2 10 2 2 2 3" xfId="54993"/>
    <cellStyle name="Warning Text 2 10 2 2 3" xfId="54994"/>
    <cellStyle name="Warning Text 2 10 2 2 4" xfId="54995"/>
    <cellStyle name="Warning Text 2 10 2 3" xfId="54996"/>
    <cellStyle name="Warning Text 2 10 2 3 2" xfId="54997"/>
    <cellStyle name="Warning Text 2 10 2 3 2 2" xfId="54998"/>
    <cellStyle name="Warning Text 2 10 2 3 2 3" xfId="54999"/>
    <cellStyle name="Warning Text 2 10 2 3 3" xfId="55000"/>
    <cellStyle name="Warning Text 2 10 2 3 4" xfId="55001"/>
    <cellStyle name="Warning Text 2 10 2 4" xfId="55002"/>
    <cellStyle name="Warning Text 2 10 2 4 2" xfId="55003"/>
    <cellStyle name="Warning Text 2 10 2 4 3" xfId="55004"/>
    <cellStyle name="Warning Text 2 10 2 5" xfId="55005"/>
    <cellStyle name="Warning Text 2 10 2 6" xfId="55006"/>
    <cellStyle name="Warning Text 2 10 3" xfId="55007"/>
    <cellStyle name="Warning Text 2 10 3 2" xfId="55008"/>
    <cellStyle name="Warning Text 2 10 3 2 2" xfId="55009"/>
    <cellStyle name="Warning Text 2 10 3 2 2 2" xfId="55010"/>
    <cellStyle name="Warning Text 2 10 3 2 2 3" xfId="55011"/>
    <cellStyle name="Warning Text 2 10 3 2 3" xfId="55012"/>
    <cellStyle name="Warning Text 2 10 3 2 4" xfId="55013"/>
    <cellStyle name="Warning Text 2 10 3 3" xfId="55014"/>
    <cellStyle name="Warning Text 2 10 3 3 2" xfId="55015"/>
    <cellStyle name="Warning Text 2 10 3 3 2 2" xfId="55016"/>
    <cellStyle name="Warning Text 2 10 3 3 2 3" xfId="55017"/>
    <cellStyle name="Warning Text 2 10 3 3 3" xfId="55018"/>
    <cellStyle name="Warning Text 2 10 3 3 4" xfId="55019"/>
    <cellStyle name="Warning Text 2 10 3 4" xfId="55020"/>
    <cellStyle name="Warning Text 2 10 3 4 2" xfId="55021"/>
    <cellStyle name="Warning Text 2 10 3 4 3" xfId="55022"/>
    <cellStyle name="Warning Text 2 10 3 5" xfId="55023"/>
    <cellStyle name="Warning Text 2 10 3 6" xfId="55024"/>
    <cellStyle name="Warning Text 2 10 4" xfId="55025"/>
    <cellStyle name="Warning Text 2 10 4 2" xfId="55026"/>
    <cellStyle name="Warning Text 2 10 4 2 2" xfId="55027"/>
    <cellStyle name="Warning Text 2 10 4 2 2 2" xfId="55028"/>
    <cellStyle name="Warning Text 2 10 4 2 2 3" xfId="55029"/>
    <cellStyle name="Warning Text 2 10 4 2 3" xfId="55030"/>
    <cellStyle name="Warning Text 2 10 4 2 4" xfId="55031"/>
    <cellStyle name="Warning Text 2 10 4 3" xfId="55032"/>
    <cellStyle name="Warning Text 2 10 4 3 2" xfId="55033"/>
    <cellStyle name="Warning Text 2 10 4 3 2 2" xfId="55034"/>
    <cellStyle name="Warning Text 2 10 4 3 2 3" xfId="55035"/>
    <cellStyle name="Warning Text 2 10 4 3 3" xfId="55036"/>
    <cellStyle name="Warning Text 2 10 4 3 4" xfId="55037"/>
    <cellStyle name="Warning Text 2 10 4 4" xfId="55038"/>
    <cellStyle name="Warning Text 2 10 4 4 2" xfId="55039"/>
    <cellStyle name="Warning Text 2 10 4 4 2 2" xfId="55040"/>
    <cellStyle name="Warning Text 2 10 4 4 2 3" xfId="55041"/>
    <cellStyle name="Warning Text 2 10 4 4 3" xfId="55042"/>
    <cellStyle name="Warning Text 2 10 4 4 4" xfId="55043"/>
    <cellStyle name="Warning Text 2 10 4 5" xfId="55044"/>
    <cellStyle name="Warning Text 2 10 4 5 2" xfId="55045"/>
    <cellStyle name="Warning Text 2 10 4 5 3" xfId="55046"/>
    <cellStyle name="Warning Text 2 10 4 6" xfId="55047"/>
    <cellStyle name="Warning Text 2 10 4 7" xfId="55048"/>
    <cellStyle name="Warning Text 2 10 5" xfId="55049"/>
    <cellStyle name="Warning Text 2 10 5 2" xfId="55050"/>
    <cellStyle name="Warning Text 2 10 5 2 2" xfId="55051"/>
    <cellStyle name="Warning Text 2 10 5 2 2 2" xfId="55052"/>
    <cellStyle name="Warning Text 2 10 5 2 2 3" xfId="55053"/>
    <cellStyle name="Warning Text 2 10 5 2 3" xfId="55054"/>
    <cellStyle name="Warning Text 2 10 5 2 4" xfId="55055"/>
    <cellStyle name="Warning Text 2 10 5 3" xfId="55056"/>
    <cellStyle name="Warning Text 2 10 5 3 2" xfId="55057"/>
    <cellStyle name="Warning Text 2 10 5 3 2 2" xfId="55058"/>
    <cellStyle name="Warning Text 2 10 5 3 2 3" xfId="55059"/>
    <cellStyle name="Warning Text 2 10 5 3 3" xfId="55060"/>
    <cellStyle name="Warning Text 2 10 5 3 4" xfId="55061"/>
    <cellStyle name="Warning Text 2 10 5 4" xfId="55062"/>
    <cellStyle name="Warning Text 2 10 5 4 2" xfId="55063"/>
    <cellStyle name="Warning Text 2 10 5 4 3" xfId="55064"/>
    <cellStyle name="Warning Text 2 10 5 5" xfId="55065"/>
    <cellStyle name="Warning Text 2 10 5 6" xfId="55066"/>
    <cellStyle name="Warning Text 2 10 6" xfId="55067"/>
    <cellStyle name="Warning Text 2 10 6 2" xfId="55068"/>
    <cellStyle name="Warning Text 2 10 6 2 2" xfId="55069"/>
    <cellStyle name="Warning Text 2 10 6 2 3" xfId="55070"/>
    <cellStyle name="Warning Text 2 10 6 3" xfId="55071"/>
    <cellStyle name="Warning Text 2 10 6 4" xfId="55072"/>
    <cellStyle name="Warning Text 2 10 7" xfId="55073"/>
    <cellStyle name="Warning Text 2 10 7 2" xfId="55074"/>
    <cellStyle name="Warning Text 2 10 7 2 2" xfId="55075"/>
    <cellStyle name="Warning Text 2 10 7 2 3" xfId="55076"/>
    <cellStyle name="Warning Text 2 10 7 3" xfId="55077"/>
    <cellStyle name="Warning Text 2 10 7 4" xfId="55078"/>
    <cellStyle name="Warning Text 2 10 8" xfId="55079"/>
    <cellStyle name="Warning Text 2 10 8 2" xfId="55080"/>
    <cellStyle name="Warning Text 2 10 8 2 2" xfId="55081"/>
    <cellStyle name="Warning Text 2 10 8 2 3" xfId="55082"/>
    <cellStyle name="Warning Text 2 10 8 3" xfId="55083"/>
    <cellStyle name="Warning Text 2 10 8 4" xfId="55084"/>
    <cellStyle name="Warning Text 2 10 9" xfId="55085"/>
    <cellStyle name="Warning Text 2 10 9 2" xfId="55086"/>
    <cellStyle name="Warning Text 2 10 9 3" xfId="55087"/>
    <cellStyle name="Warning Text 2 11" xfId="55088"/>
    <cellStyle name="Warning Text 2 11 2" xfId="55089"/>
    <cellStyle name="Warning Text 2 11 2 2" xfId="55090"/>
    <cellStyle name="Warning Text 2 11 2 2 2" xfId="55091"/>
    <cellStyle name="Warning Text 2 11 2 2 3" xfId="55092"/>
    <cellStyle name="Warning Text 2 11 2 3" xfId="55093"/>
    <cellStyle name="Warning Text 2 11 2 4" xfId="55094"/>
    <cellStyle name="Warning Text 2 11 3" xfId="55095"/>
    <cellStyle name="Warning Text 2 11 3 2" xfId="55096"/>
    <cellStyle name="Warning Text 2 11 3 2 2" xfId="55097"/>
    <cellStyle name="Warning Text 2 11 3 2 3" xfId="55098"/>
    <cellStyle name="Warning Text 2 11 3 3" xfId="55099"/>
    <cellStyle name="Warning Text 2 11 3 4" xfId="55100"/>
    <cellStyle name="Warning Text 2 11 4" xfId="55101"/>
    <cellStyle name="Warning Text 2 11 4 2" xfId="55102"/>
    <cellStyle name="Warning Text 2 11 4 3" xfId="55103"/>
    <cellStyle name="Warning Text 2 11 5" xfId="55104"/>
    <cellStyle name="Warning Text 2 11 5 2" xfId="55105"/>
    <cellStyle name="Warning Text 2 11 5 3" xfId="55106"/>
    <cellStyle name="Warning Text 2 11 6" xfId="55107"/>
    <cellStyle name="Warning Text 2 11 7" xfId="55108"/>
    <cellStyle name="Warning Text 2 12" xfId="55109"/>
    <cellStyle name="Warning Text 2 12 2" xfId="55110"/>
    <cellStyle name="Warning Text 2 12 2 2" xfId="55111"/>
    <cellStyle name="Warning Text 2 12 2 2 2" xfId="55112"/>
    <cellStyle name="Warning Text 2 12 2 2 3" xfId="55113"/>
    <cellStyle name="Warning Text 2 12 2 3" xfId="55114"/>
    <cellStyle name="Warning Text 2 12 2 4" xfId="55115"/>
    <cellStyle name="Warning Text 2 12 3" xfId="55116"/>
    <cellStyle name="Warning Text 2 12 3 2" xfId="55117"/>
    <cellStyle name="Warning Text 2 12 3 2 2" xfId="55118"/>
    <cellStyle name="Warning Text 2 12 3 2 3" xfId="55119"/>
    <cellStyle name="Warning Text 2 12 3 3" xfId="55120"/>
    <cellStyle name="Warning Text 2 12 3 4" xfId="55121"/>
    <cellStyle name="Warning Text 2 12 4" xfId="55122"/>
    <cellStyle name="Warning Text 2 12 4 2" xfId="55123"/>
    <cellStyle name="Warning Text 2 12 4 3" xfId="55124"/>
    <cellStyle name="Warning Text 2 12 5" xfId="55125"/>
    <cellStyle name="Warning Text 2 12 6" xfId="55126"/>
    <cellStyle name="Warning Text 2 13" xfId="55127"/>
    <cellStyle name="Warning Text 2 13 2" xfId="55128"/>
    <cellStyle name="Warning Text 2 13 2 2" xfId="55129"/>
    <cellStyle name="Warning Text 2 13 2 2 2" xfId="55130"/>
    <cellStyle name="Warning Text 2 13 2 2 3" xfId="55131"/>
    <cellStyle name="Warning Text 2 13 2 3" xfId="55132"/>
    <cellStyle name="Warning Text 2 13 2 4" xfId="55133"/>
    <cellStyle name="Warning Text 2 13 3" xfId="55134"/>
    <cellStyle name="Warning Text 2 13 3 2" xfId="55135"/>
    <cellStyle name="Warning Text 2 13 3 2 2" xfId="55136"/>
    <cellStyle name="Warning Text 2 13 3 2 3" xfId="55137"/>
    <cellStyle name="Warning Text 2 13 3 3" xfId="55138"/>
    <cellStyle name="Warning Text 2 13 3 4" xfId="55139"/>
    <cellStyle name="Warning Text 2 13 4" xfId="55140"/>
    <cellStyle name="Warning Text 2 13 4 2" xfId="55141"/>
    <cellStyle name="Warning Text 2 13 4 3" xfId="55142"/>
    <cellStyle name="Warning Text 2 13 5" xfId="55143"/>
    <cellStyle name="Warning Text 2 13 6" xfId="55144"/>
    <cellStyle name="Warning Text 2 14" xfId="55145"/>
    <cellStyle name="Warning Text 2 14 2" xfId="55146"/>
    <cellStyle name="Warning Text 2 14 2 2" xfId="55147"/>
    <cellStyle name="Warning Text 2 14 2 2 2" xfId="55148"/>
    <cellStyle name="Warning Text 2 14 2 2 3" xfId="55149"/>
    <cellStyle name="Warning Text 2 14 2 3" xfId="55150"/>
    <cellStyle name="Warning Text 2 14 2 4" xfId="55151"/>
    <cellStyle name="Warning Text 2 14 3" xfId="55152"/>
    <cellStyle name="Warning Text 2 14 3 2" xfId="55153"/>
    <cellStyle name="Warning Text 2 14 3 2 2" xfId="55154"/>
    <cellStyle name="Warning Text 2 14 3 2 3" xfId="55155"/>
    <cellStyle name="Warning Text 2 14 3 3" xfId="55156"/>
    <cellStyle name="Warning Text 2 14 3 4" xfId="55157"/>
    <cellStyle name="Warning Text 2 14 4" xfId="55158"/>
    <cellStyle name="Warning Text 2 14 4 2" xfId="55159"/>
    <cellStyle name="Warning Text 2 14 4 2 2" xfId="55160"/>
    <cellStyle name="Warning Text 2 14 4 2 3" xfId="55161"/>
    <cellStyle name="Warning Text 2 14 4 3" xfId="55162"/>
    <cellStyle name="Warning Text 2 14 4 4" xfId="55163"/>
    <cellStyle name="Warning Text 2 14 5" xfId="55164"/>
    <cellStyle name="Warning Text 2 14 5 2" xfId="55165"/>
    <cellStyle name="Warning Text 2 14 5 3" xfId="55166"/>
    <cellStyle name="Warning Text 2 14 6" xfId="55167"/>
    <cellStyle name="Warning Text 2 14 7" xfId="55168"/>
    <cellStyle name="Warning Text 2 15" xfId="55169"/>
    <cellStyle name="Warning Text 2 15 2" xfId="55170"/>
    <cellStyle name="Warning Text 2 15 2 2" xfId="55171"/>
    <cellStyle name="Warning Text 2 15 2 2 2" xfId="55172"/>
    <cellStyle name="Warning Text 2 15 2 2 3" xfId="55173"/>
    <cellStyle name="Warning Text 2 15 2 3" xfId="55174"/>
    <cellStyle name="Warning Text 2 15 2 4" xfId="55175"/>
    <cellStyle name="Warning Text 2 15 3" xfId="55176"/>
    <cellStyle name="Warning Text 2 15 3 2" xfId="55177"/>
    <cellStyle name="Warning Text 2 15 3 2 2" xfId="55178"/>
    <cellStyle name="Warning Text 2 15 3 2 3" xfId="55179"/>
    <cellStyle name="Warning Text 2 15 3 3" xfId="55180"/>
    <cellStyle name="Warning Text 2 15 3 4" xfId="55181"/>
    <cellStyle name="Warning Text 2 15 4" xfId="55182"/>
    <cellStyle name="Warning Text 2 15 4 2" xfId="55183"/>
    <cellStyle name="Warning Text 2 15 4 3" xfId="55184"/>
    <cellStyle name="Warning Text 2 15 5" xfId="55185"/>
    <cellStyle name="Warning Text 2 15 6" xfId="55186"/>
    <cellStyle name="Warning Text 2 16" xfId="55187"/>
    <cellStyle name="Warning Text 2 16 2" xfId="55188"/>
    <cellStyle name="Warning Text 2 16 2 2" xfId="55189"/>
    <cellStyle name="Warning Text 2 16 2 3" xfId="55190"/>
    <cellStyle name="Warning Text 2 16 3" xfId="55191"/>
    <cellStyle name="Warning Text 2 16 4" xfId="55192"/>
    <cellStyle name="Warning Text 2 17" xfId="55193"/>
    <cellStyle name="Warning Text 2 17 2" xfId="55194"/>
    <cellStyle name="Warning Text 2 17 2 2" xfId="55195"/>
    <cellStyle name="Warning Text 2 17 2 3" xfId="55196"/>
    <cellStyle name="Warning Text 2 17 3" xfId="55197"/>
    <cellStyle name="Warning Text 2 17 4" xfId="55198"/>
    <cellStyle name="Warning Text 2 18" xfId="55199"/>
    <cellStyle name="Warning Text 2 18 2" xfId="55200"/>
    <cellStyle name="Warning Text 2 18 2 2" xfId="55201"/>
    <cellStyle name="Warning Text 2 18 2 3" xfId="55202"/>
    <cellStyle name="Warning Text 2 18 3" xfId="55203"/>
    <cellStyle name="Warning Text 2 18 4" xfId="55204"/>
    <cellStyle name="Warning Text 2 19" xfId="55205"/>
    <cellStyle name="Warning Text 2 19 2" xfId="55206"/>
    <cellStyle name="Warning Text 2 19 3" xfId="55207"/>
    <cellStyle name="Warning Text 2 2" xfId="55208"/>
    <cellStyle name="Warning Text 2 2 10" xfId="55209"/>
    <cellStyle name="Warning Text 2 2 10 2" xfId="55210"/>
    <cellStyle name="Warning Text 2 2 10 3" xfId="55211"/>
    <cellStyle name="Warning Text 2 2 11" xfId="55212"/>
    <cellStyle name="Warning Text 2 2 11 2" xfId="55213"/>
    <cellStyle name="Warning Text 2 2 11 3" xfId="55214"/>
    <cellStyle name="Warning Text 2 2 12" xfId="55215"/>
    <cellStyle name="Warning Text 2 2 2" xfId="55216"/>
    <cellStyle name="Warning Text 2 2 2 2" xfId="55217"/>
    <cellStyle name="Warning Text 2 2 2 2 2" xfId="55218"/>
    <cellStyle name="Warning Text 2 2 2 2 2 2" xfId="55219"/>
    <cellStyle name="Warning Text 2 2 2 2 2 3" xfId="55220"/>
    <cellStyle name="Warning Text 2 2 2 2 3" xfId="55221"/>
    <cellStyle name="Warning Text 2 2 2 2 4" xfId="55222"/>
    <cellStyle name="Warning Text 2 2 2 3" xfId="55223"/>
    <cellStyle name="Warning Text 2 2 2 3 2" xfId="55224"/>
    <cellStyle name="Warning Text 2 2 2 3 2 2" xfId="55225"/>
    <cellStyle name="Warning Text 2 2 2 3 2 3" xfId="55226"/>
    <cellStyle name="Warning Text 2 2 2 3 3" xfId="55227"/>
    <cellStyle name="Warning Text 2 2 2 3 4" xfId="55228"/>
    <cellStyle name="Warning Text 2 2 2 4" xfId="55229"/>
    <cellStyle name="Warning Text 2 2 2 4 2" xfId="55230"/>
    <cellStyle name="Warning Text 2 2 2 4 3" xfId="55231"/>
    <cellStyle name="Warning Text 2 2 2 5" xfId="55232"/>
    <cellStyle name="Warning Text 2 2 2 6" xfId="55233"/>
    <cellStyle name="Warning Text 2 2 3" xfId="55234"/>
    <cellStyle name="Warning Text 2 2 3 2" xfId="55235"/>
    <cellStyle name="Warning Text 2 2 3 2 2" xfId="55236"/>
    <cellStyle name="Warning Text 2 2 3 2 2 2" xfId="55237"/>
    <cellStyle name="Warning Text 2 2 3 2 2 3" xfId="55238"/>
    <cellStyle name="Warning Text 2 2 3 2 3" xfId="55239"/>
    <cellStyle name="Warning Text 2 2 3 2 4" xfId="55240"/>
    <cellStyle name="Warning Text 2 2 3 3" xfId="55241"/>
    <cellStyle name="Warning Text 2 2 3 3 2" xfId="55242"/>
    <cellStyle name="Warning Text 2 2 3 3 2 2" xfId="55243"/>
    <cellStyle name="Warning Text 2 2 3 3 2 3" xfId="55244"/>
    <cellStyle name="Warning Text 2 2 3 3 3" xfId="55245"/>
    <cellStyle name="Warning Text 2 2 3 3 4" xfId="55246"/>
    <cellStyle name="Warning Text 2 2 3 4" xfId="55247"/>
    <cellStyle name="Warning Text 2 2 3 4 2" xfId="55248"/>
    <cellStyle name="Warning Text 2 2 3 4 3" xfId="55249"/>
    <cellStyle name="Warning Text 2 2 3 5" xfId="55250"/>
    <cellStyle name="Warning Text 2 2 3 6" xfId="55251"/>
    <cellStyle name="Warning Text 2 2 4" xfId="55252"/>
    <cellStyle name="Warning Text 2 2 4 2" xfId="55253"/>
    <cellStyle name="Warning Text 2 2 4 2 2" xfId="55254"/>
    <cellStyle name="Warning Text 2 2 4 2 2 2" xfId="55255"/>
    <cellStyle name="Warning Text 2 2 4 2 2 3" xfId="55256"/>
    <cellStyle name="Warning Text 2 2 4 2 3" xfId="55257"/>
    <cellStyle name="Warning Text 2 2 4 2 4" xfId="55258"/>
    <cellStyle name="Warning Text 2 2 4 3" xfId="55259"/>
    <cellStyle name="Warning Text 2 2 4 3 2" xfId="55260"/>
    <cellStyle name="Warning Text 2 2 4 3 2 2" xfId="55261"/>
    <cellStyle name="Warning Text 2 2 4 3 2 3" xfId="55262"/>
    <cellStyle name="Warning Text 2 2 4 3 3" xfId="55263"/>
    <cellStyle name="Warning Text 2 2 4 3 4" xfId="55264"/>
    <cellStyle name="Warning Text 2 2 4 4" xfId="55265"/>
    <cellStyle name="Warning Text 2 2 4 4 2" xfId="55266"/>
    <cellStyle name="Warning Text 2 2 4 4 2 2" xfId="55267"/>
    <cellStyle name="Warning Text 2 2 4 4 2 3" xfId="55268"/>
    <cellStyle name="Warning Text 2 2 4 4 3" xfId="55269"/>
    <cellStyle name="Warning Text 2 2 4 4 4" xfId="55270"/>
    <cellStyle name="Warning Text 2 2 4 5" xfId="55271"/>
    <cellStyle name="Warning Text 2 2 4 5 2" xfId="55272"/>
    <cellStyle name="Warning Text 2 2 4 5 3" xfId="55273"/>
    <cellStyle name="Warning Text 2 2 4 6" xfId="55274"/>
    <cellStyle name="Warning Text 2 2 4 7" xfId="55275"/>
    <cellStyle name="Warning Text 2 2 5" xfId="55276"/>
    <cellStyle name="Warning Text 2 2 5 2" xfId="55277"/>
    <cellStyle name="Warning Text 2 2 5 2 2" xfId="55278"/>
    <cellStyle name="Warning Text 2 2 5 2 2 2" xfId="55279"/>
    <cellStyle name="Warning Text 2 2 5 2 2 3" xfId="55280"/>
    <cellStyle name="Warning Text 2 2 5 2 3" xfId="55281"/>
    <cellStyle name="Warning Text 2 2 5 2 4" xfId="55282"/>
    <cellStyle name="Warning Text 2 2 5 3" xfId="55283"/>
    <cellStyle name="Warning Text 2 2 5 3 2" xfId="55284"/>
    <cellStyle name="Warning Text 2 2 5 3 2 2" xfId="55285"/>
    <cellStyle name="Warning Text 2 2 5 3 2 3" xfId="55286"/>
    <cellStyle name="Warning Text 2 2 5 3 3" xfId="55287"/>
    <cellStyle name="Warning Text 2 2 5 3 4" xfId="55288"/>
    <cellStyle name="Warning Text 2 2 5 4" xfId="55289"/>
    <cellStyle name="Warning Text 2 2 5 4 2" xfId="55290"/>
    <cellStyle name="Warning Text 2 2 5 4 3" xfId="55291"/>
    <cellStyle name="Warning Text 2 2 5 5" xfId="55292"/>
    <cellStyle name="Warning Text 2 2 5 6" xfId="55293"/>
    <cellStyle name="Warning Text 2 2 6" xfId="55294"/>
    <cellStyle name="Warning Text 2 2 6 2" xfId="55295"/>
    <cellStyle name="Warning Text 2 2 6 2 2" xfId="55296"/>
    <cellStyle name="Warning Text 2 2 6 2 3" xfId="55297"/>
    <cellStyle name="Warning Text 2 2 6 3" xfId="55298"/>
    <cellStyle name="Warning Text 2 2 6 4" xfId="55299"/>
    <cellStyle name="Warning Text 2 2 7" xfId="55300"/>
    <cellStyle name="Warning Text 2 2 7 2" xfId="55301"/>
    <cellStyle name="Warning Text 2 2 7 2 2" xfId="55302"/>
    <cellStyle name="Warning Text 2 2 7 2 3" xfId="55303"/>
    <cellStyle name="Warning Text 2 2 7 3" xfId="55304"/>
    <cellStyle name="Warning Text 2 2 7 4" xfId="55305"/>
    <cellStyle name="Warning Text 2 2 8" xfId="55306"/>
    <cellStyle name="Warning Text 2 2 8 2" xfId="55307"/>
    <cellStyle name="Warning Text 2 2 8 2 2" xfId="55308"/>
    <cellStyle name="Warning Text 2 2 8 2 3" xfId="55309"/>
    <cellStyle name="Warning Text 2 2 8 3" xfId="55310"/>
    <cellStyle name="Warning Text 2 2 8 4" xfId="55311"/>
    <cellStyle name="Warning Text 2 2 9" xfId="55312"/>
    <cellStyle name="Warning Text 2 2 9 2" xfId="55313"/>
    <cellStyle name="Warning Text 2 2 9 3" xfId="55314"/>
    <cellStyle name="Warning Text 2 20" xfId="55315"/>
    <cellStyle name="Warning Text 2 20 2" xfId="55316"/>
    <cellStyle name="Warning Text 2 20 3" xfId="55317"/>
    <cellStyle name="Warning Text 2 21" xfId="55318"/>
    <cellStyle name="Warning Text 2 21 2" xfId="55319"/>
    <cellStyle name="Warning Text 2 21 3" xfId="55320"/>
    <cellStyle name="Warning Text 2 22" xfId="55321"/>
    <cellStyle name="Warning Text 2 3" xfId="55322"/>
    <cellStyle name="Warning Text 2 3 10" xfId="55323"/>
    <cellStyle name="Warning Text 2 3 10 2" xfId="55324"/>
    <cellStyle name="Warning Text 2 3 10 3" xfId="55325"/>
    <cellStyle name="Warning Text 2 3 11" xfId="55326"/>
    <cellStyle name="Warning Text 2 3 11 2" xfId="55327"/>
    <cellStyle name="Warning Text 2 3 11 3" xfId="55328"/>
    <cellStyle name="Warning Text 2 3 12" xfId="55329"/>
    <cellStyle name="Warning Text 2 3 2" xfId="55330"/>
    <cellStyle name="Warning Text 2 3 2 2" xfId="55331"/>
    <cellStyle name="Warning Text 2 3 2 2 2" xfId="55332"/>
    <cellStyle name="Warning Text 2 3 2 2 2 2" xfId="55333"/>
    <cellStyle name="Warning Text 2 3 2 2 2 3" xfId="55334"/>
    <cellStyle name="Warning Text 2 3 2 2 3" xfId="55335"/>
    <cellStyle name="Warning Text 2 3 2 2 4" xfId="55336"/>
    <cellStyle name="Warning Text 2 3 2 3" xfId="55337"/>
    <cellStyle name="Warning Text 2 3 2 3 2" xfId="55338"/>
    <cellStyle name="Warning Text 2 3 2 3 2 2" xfId="55339"/>
    <cellStyle name="Warning Text 2 3 2 3 2 3" xfId="55340"/>
    <cellStyle name="Warning Text 2 3 2 3 3" xfId="55341"/>
    <cellStyle name="Warning Text 2 3 2 3 4" xfId="55342"/>
    <cellStyle name="Warning Text 2 3 2 4" xfId="55343"/>
    <cellStyle name="Warning Text 2 3 2 4 2" xfId="55344"/>
    <cellStyle name="Warning Text 2 3 2 4 3" xfId="55345"/>
    <cellStyle name="Warning Text 2 3 2 5" xfId="55346"/>
    <cellStyle name="Warning Text 2 3 2 6" xfId="55347"/>
    <cellStyle name="Warning Text 2 3 3" xfId="55348"/>
    <cellStyle name="Warning Text 2 3 3 2" xfId="55349"/>
    <cellStyle name="Warning Text 2 3 3 2 2" xfId="55350"/>
    <cellStyle name="Warning Text 2 3 3 2 2 2" xfId="55351"/>
    <cellStyle name="Warning Text 2 3 3 2 2 3" xfId="55352"/>
    <cellStyle name="Warning Text 2 3 3 2 3" xfId="55353"/>
    <cellStyle name="Warning Text 2 3 3 2 4" xfId="55354"/>
    <cellStyle name="Warning Text 2 3 3 3" xfId="55355"/>
    <cellStyle name="Warning Text 2 3 3 3 2" xfId="55356"/>
    <cellStyle name="Warning Text 2 3 3 3 2 2" xfId="55357"/>
    <cellStyle name="Warning Text 2 3 3 3 2 3" xfId="55358"/>
    <cellStyle name="Warning Text 2 3 3 3 3" xfId="55359"/>
    <cellStyle name="Warning Text 2 3 3 3 4" xfId="55360"/>
    <cellStyle name="Warning Text 2 3 3 4" xfId="55361"/>
    <cellStyle name="Warning Text 2 3 3 4 2" xfId="55362"/>
    <cellStyle name="Warning Text 2 3 3 4 3" xfId="55363"/>
    <cellStyle name="Warning Text 2 3 3 5" xfId="55364"/>
    <cellStyle name="Warning Text 2 3 3 6" xfId="55365"/>
    <cellStyle name="Warning Text 2 3 4" xfId="55366"/>
    <cellStyle name="Warning Text 2 3 4 2" xfId="55367"/>
    <cellStyle name="Warning Text 2 3 4 2 2" xfId="55368"/>
    <cellStyle name="Warning Text 2 3 4 2 2 2" xfId="55369"/>
    <cellStyle name="Warning Text 2 3 4 2 2 3" xfId="55370"/>
    <cellStyle name="Warning Text 2 3 4 2 3" xfId="55371"/>
    <cellStyle name="Warning Text 2 3 4 2 4" xfId="55372"/>
    <cellStyle name="Warning Text 2 3 4 3" xfId="55373"/>
    <cellStyle name="Warning Text 2 3 4 3 2" xfId="55374"/>
    <cellStyle name="Warning Text 2 3 4 3 2 2" xfId="55375"/>
    <cellStyle name="Warning Text 2 3 4 3 2 3" xfId="55376"/>
    <cellStyle name="Warning Text 2 3 4 3 3" xfId="55377"/>
    <cellStyle name="Warning Text 2 3 4 3 4" xfId="55378"/>
    <cellStyle name="Warning Text 2 3 4 4" xfId="55379"/>
    <cellStyle name="Warning Text 2 3 4 4 2" xfId="55380"/>
    <cellStyle name="Warning Text 2 3 4 4 2 2" xfId="55381"/>
    <cellStyle name="Warning Text 2 3 4 4 2 3" xfId="55382"/>
    <cellStyle name="Warning Text 2 3 4 4 3" xfId="55383"/>
    <cellStyle name="Warning Text 2 3 4 4 4" xfId="55384"/>
    <cellStyle name="Warning Text 2 3 4 5" xfId="55385"/>
    <cellStyle name="Warning Text 2 3 4 5 2" xfId="55386"/>
    <cellStyle name="Warning Text 2 3 4 5 3" xfId="55387"/>
    <cellStyle name="Warning Text 2 3 4 6" xfId="55388"/>
    <cellStyle name="Warning Text 2 3 4 7" xfId="55389"/>
    <cellStyle name="Warning Text 2 3 5" xfId="55390"/>
    <cellStyle name="Warning Text 2 3 5 2" xfId="55391"/>
    <cellStyle name="Warning Text 2 3 5 2 2" xfId="55392"/>
    <cellStyle name="Warning Text 2 3 5 2 2 2" xfId="55393"/>
    <cellStyle name="Warning Text 2 3 5 2 2 3" xfId="55394"/>
    <cellStyle name="Warning Text 2 3 5 2 3" xfId="55395"/>
    <cellStyle name="Warning Text 2 3 5 2 4" xfId="55396"/>
    <cellStyle name="Warning Text 2 3 5 3" xfId="55397"/>
    <cellStyle name="Warning Text 2 3 5 3 2" xfId="55398"/>
    <cellStyle name="Warning Text 2 3 5 3 2 2" xfId="55399"/>
    <cellStyle name="Warning Text 2 3 5 3 2 3" xfId="55400"/>
    <cellStyle name="Warning Text 2 3 5 3 3" xfId="55401"/>
    <cellStyle name="Warning Text 2 3 5 3 4" xfId="55402"/>
    <cellStyle name="Warning Text 2 3 5 4" xfId="55403"/>
    <cellStyle name="Warning Text 2 3 5 4 2" xfId="55404"/>
    <cellStyle name="Warning Text 2 3 5 4 3" xfId="55405"/>
    <cellStyle name="Warning Text 2 3 5 5" xfId="55406"/>
    <cellStyle name="Warning Text 2 3 5 6" xfId="55407"/>
    <cellStyle name="Warning Text 2 3 6" xfId="55408"/>
    <cellStyle name="Warning Text 2 3 6 2" xfId="55409"/>
    <cellStyle name="Warning Text 2 3 6 2 2" xfId="55410"/>
    <cellStyle name="Warning Text 2 3 6 2 3" xfId="55411"/>
    <cellStyle name="Warning Text 2 3 6 3" xfId="55412"/>
    <cellStyle name="Warning Text 2 3 6 4" xfId="55413"/>
    <cellStyle name="Warning Text 2 3 7" xfId="55414"/>
    <cellStyle name="Warning Text 2 3 7 2" xfId="55415"/>
    <cellStyle name="Warning Text 2 3 7 2 2" xfId="55416"/>
    <cellStyle name="Warning Text 2 3 7 2 3" xfId="55417"/>
    <cellStyle name="Warning Text 2 3 7 3" xfId="55418"/>
    <cellStyle name="Warning Text 2 3 7 4" xfId="55419"/>
    <cellStyle name="Warning Text 2 3 8" xfId="55420"/>
    <cellStyle name="Warning Text 2 3 8 2" xfId="55421"/>
    <cellStyle name="Warning Text 2 3 8 2 2" xfId="55422"/>
    <cellStyle name="Warning Text 2 3 8 2 3" xfId="55423"/>
    <cellStyle name="Warning Text 2 3 8 3" xfId="55424"/>
    <cellStyle name="Warning Text 2 3 8 4" xfId="55425"/>
    <cellStyle name="Warning Text 2 3 9" xfId="55426"/>
    <cellStyle name="Warning Text 2 3 9 2" xfId="55427"/>
    <cellStyle name="Warning Text 2 3 9 3" xfId="55428"/>
    <cellStyle name="Warning Text 2 4" xfId="55429"/>
    <cellStyle name="Warning Text 2 4 10" xfId="55430"/>
    <cellStyle name="Warning Text 2 4 10 2" xfId="55431"/>
    <cellStyle name="Warning Text 2 4 10 3" xfId="55432"/>
    <cellStyle name="Warning Text 2 4 11" xfId="55433"/>
    <cellStyle name="Warning Text 2 4 11 2" xfId="55434"/>
    <cellStyle name="Warning Text 2 4 11 3" xfId="55435"/>
    <cellStyle name="Warning Text 2 4 12" xfId="55436"/>
    <cellStyle name="Warning Text 2 4 2" xfId="55437"/>
    <cellStyle name="Warning Text 2 4 2 2" xfId="55438"/>
    <cellStyle name="Warning Text 2 4 2 2 2" xfId="55439"/>
    <cellStyle name="Warning Text 2 4 2 2 2 2" xfId="55440"/>
    <cellStyle name="Warning Text 2 4 2 2 2 3" xfId="55441"/>
    <cellStyle name="Warning Text 2 4 2 2 3" xfId="55442"/>
    <cellStyle name="Warning Text 2 4 2 2 4" xfId="55443"/>
    <cellStyle name="Warning Text 2 4 2 3" xfId="55444"/>
    <cellStyle name="Warning Text 2 4 2 3 2" xfId="55445"/>
    <cellStyle name="Warning Text 2 4 2 3 2 2" xfId="55446"/>
    <cellStyle name="Warning Text 2 4 2 3 2 3" xfId="55447"/>
    <cellStyle name="Warning Text 2 4 2 3 3" xfId="55448"/>
    <cellStyle name="Warning Text 2 4 2 3 4" xfId="55449"/>
    <cellStyle name="Warning Text 2 4 2 4" xfId="55450"/>
    <cellStyle name="Warning Text 2 4 2 4 2" xfId="55451"/>
    <cellStyle name="Warning Text 2 4 2 4 3" xfId="55452"/>
    <cellStyle name="Warning Text 2 4 2 5" xfId="55453"/>
    <cellStyle name="Warning Text 2 4 2 6" xfId="55454"/>
    <cellStyle name="Warning Text 2 4 3" xfId="55455"/>
    <cellStyle name="Warning Text 2 4 3 2" xfId="55456"/>
    <cellStyle name="Warning Text 2 4 3 2 2" xfId="55457"/>
    <cellStyle name="Warning Text 2 4 3 2 2 2" xfId="55458"/>
    <cellStyle name="Warning Text 2 4 3 2 2 3" xfId="55459"/>
    <cellStyle name="Warning Text 2 4 3 2 3" xfId="55460"/>
    <cellStyle name="Warning Text 2 4 3 2 4" xfId="55461"/>
    <cellStyle name="Warning Text 2 4 3 3" xfId="55462"/>
    <cellStyle name="Warning Text 2 4 3 3 2" xfId="55463"/>
    <cellStyle name="Warning Text 2 4 3 3 2 2" xfId="55464"/>
    <cellStyle name="Warning Text 2 4 3 3 2 3" xfId="55465"/>
    <cellStyle name="Warning Text 2 4 3 3 3" xfId="55466"/>
    <cellStyle name="Warning Text 2 4 3 3 4" xfId="55467"/>
    <cellStyle name="Warning Text 2 4 3 4" xfId="55468"/>
    <cellStyle name="Warning Text 2 4 3 4 2" xfId="55469"/>
    <cellStyle name="Warning Text 2 4 3 4 3" xfId="55470"/>
    <cellStyle name="Warning Text 2 4 3 5" xfId="55471"/>
    <cellStyle name="Warning Text 2 4 3 6" xfId="55472"/>
    <cellStyle name="Warning Text 2 4 4" xfId="55473"/>
    <cellStyle name="Warning Text 2 4 4 2" xfId="55474"/>
    <cellStyle name="Warning Text 2 4 4 2 2" xfId="55475"/>
    <cellStyle name="Warning Text 2 4 4 2 2 2" xfId="55476"/>
    <cellStyle name="Warning Text 2 4 4 2 2 3" xfId="55477"/>
    <cellStyle name="Warning Text 2 4 4 2 3" xfId="55478"/>
    <cellStyle name="Warning Text 2 4 4 2 4" xfId="55479"/>
    <cellStyle name="Warning Text 2 4 4 3" xfId="55480"/>
    <cellStyle name="Warning Text 2 4 4 3 2" xfId="55481"/>
    <cellStyle name="Warning Text 2 4 4 3 2 2" xfId="55482"/>
    <cellStyle name="Warning Text 2 4 4 3 2 3" xfId="55483"/>
    <cellStyle name="Warning Text 2 4 4 3 3" xfId="55484"/>
    <cellStyle name="Warning Text 2 4 4 3 4" xfId="55485"/>
    <cellStyle name="Warning Text 2 4 4 4" xfId="55486"/>
    <cellStyle name="Warning Text 2 4 4 4 2" xfId="55487"/>
    <cellStyle name="Warning Text 2 4 4 4 2 2" xfId="55488"/>
    <cellStyle name="Warning Text 2 4 4 4 2 3" xfId="55489"/>
    <cellStyle name="Warning Text 2 4 4 4 3" xfId="55490"/>
    <cellStyle name="Warning Text 2 4 4 4 4" xfId="55491"/>
    <cellStyle name="Warning Text 2 4 4 5" xfId="55492"/>
    <cellStyle name="Warning Text 2 4 4 5 2" xfId="55493"/>
    <cellStyle name="Warning Text 2 4 4 5 3" xfId="55494"/>
    <cellStyle name="Warning Text 2 4 4 6" xfId="55495"/>
    <cellStyle name="Warning Text 2 4 4 7" xfId="55496"/>
    <cellStyle name="Warning Text 2 4 5" xfId="55497"/>
    <cellStyle name="Warning Text 2 4 5 2" xfId="55498"/>
    <cellStyle name="Warning Text 2 4 5 2 2" xfId="55499"/>
    <cellStyle name="Warning Text 2 4 5 2 2 2" xfId="55500"/>
    <cellStyle name="Warning Text 2 4 5 2 2 3" xfId="55501"/>
    <cellStyle name="Warning Text 2 4 5 2 3" xfId="55502"/>
    <cellStyle name="Warning Text 2 4 5 2 4" xfId="55503"/>
    <cellStyle name="Warning Text 2 4 5 3" xfId="55504"/>
    <cellStyle name="Warning Text 2 4 5 3 2" xfId="55505"/>
    <cellStyle name="Warning Text 2 4 5 3 2 2" xfId="55506"/>
    <cellStyle name="Warning Text 2 4 5 3 2 3" xfId="55507"/>
    <cellStyle name="Warning Text 2 4 5 3 3" xfId="55508"/>
    <cellStyle name="Warning Text 2 4 5 3 4" xfId="55509"/>
    <cellStyle name="Warning Text 2 4 5 4" xfId="55510"/>
    <cellStyle name="Warning Text 2 4 5 4 2" xfId="55511"/>
    <cellStyle name="Warning Text 2 4 5 4 3" xfId="55512"/>
    <cellStyle name="Warning Text 2 4 5 5" xfId="55513"/>
    <cellStyle name="Warning Text 2 4 5 6" xfId="55514"/>
    <cellStyle name="Warning Text 2 4 6" xfId="55515"/>
    <cellStyle name="Warning Text 2 4 6 2" xfId="55516"/>
    <cellStyle name="Warning Text 2 4 6 2 2" xfId="55517"/>
    <cellStyle name="Warning Text 2 4 6 2 3" xfId="55518"/>
    <cellStyle name="Warning Text 2 4 6 3" xfId="55519"/>
    <cellStyle name="Warning Text 2 4 6 4" xfId="55520"/>
    <cellStyle name="Warning Text 2 4 7" xfId="55521"/>
    <cellStyle name="Warning Text 2 4 7 2" xfId="55522"/>
    <cellStyle name="Warning Text 2 4 7 2 2" xfId="55523"/>
    <cellStyle name="Warning Text 2 4 7 2 3" xfId="55524"/>
    <cellStyle name="Warning Text 2 4 7 3" xfId="55525"/>
    <cellStyle name="Warning Text 2 4 7 4" xfId="55526"/>
    <cellStyle name="Warning Text 2 4 8" xfId="55527"/>
    <cellStyle name="Warning Text 2 4 8 2" xfId="55528"/>
    <cellStyle name="Warning Text 2 4 8 2 2" xfId="55529"/>
    <cellStyle name="Warning Text 2 4 8 2 3" xfId="55530"/>
    <cellStyle name="Warning Text 2 4 8 3" xfId="55531"/>
    <cellStyle name="Warning Text 2 4 8 4" xfId="55532"/>
    <cellStyle name="Warning Text 2 4 9" xfId="55533"/>
    <cellStyle name="Warning Text 2 4 9 2" xfId="55534"/>
    <cellStyle name="Warning Text 2 4 9 3" xfId="55535"/>
    <cellStyle name="Warning Text 2 5" xfId="55536"/>
    <cellStyle name="Warning Text 2 5 10" xfId="55537"/>
    <cellStyle name="Warning Text 2 5 10 2" xfId="55538"/>
    <cellStyle name="Warning Text 2 5 10 3" xfId="55539"/>
    <cellStyle name="Warning Text 2 5 11" xfId="55540"/>
    <cellStyle name="Warning Text 2 5 11 2" xfId="55541"/>
    <cellStyle name="Warning Text 2 5 11 3" xfId="55542"/>
    <cellStyle name="Warning Text 2 5 12" xfId="55543"/>
    <cellStyle name="Warning Text 2 5 2" xfId="55544"/>
    <cellStyle name="Warning Text 2 5 2 2" xfId="55545"/>
    <cellStyle name="Warning Text 2 5 2 2 2" xfId="55546"/>
    <cellStyle name="Warning Text 2 5 2 2 2 2" xfId="55547"/>
    <cellStyle name="Warning Text 2 5 2 2 2 3" xfId="55548"/>
    <cellStyle name="Warning Text 2 5 2 2 3" xfId="55549"/>
    <cellStyle name="Warning Text 2 5 2 2 4" xfId="55550"/>
    <cellStyle name="Warning Text 2 5 2 3" xfId="55551"/>
    <cellStyle name="Warning Text 2 5 2 3 2" xfId="55552"/>
    <cellStyle name="Warning Text 2 5 2 3 2 2" xfId="55553"/>
    <cellStyle name="Warning Text 2 5 2 3 2 3" xfId="55554"/>
    <cellStyle name="Warning Text 2 5 2 3 3" xfId="55555"/>
    <cellStyle name="Warning Text 2 5 2 3 4" xfId="55556"/>
    <cellStyle name="Warning Text 2 5 2 4" xfId="55557"/>
    <cellStyle name="Warning Text 2 5 2 4 2" xfId="55558"/>
    <cellStyle name="Warning Text 2 5 2 4 3" xfId="55559"/>
    <cellStyle name="Warning Text 2 5 2 5" xfId="55560"/>
    <cellStyle name="Warning Text 2 5 2 6" xfId="55561"/>
    <cellStyle name="Warning Text 2 5 3" xfId="55562"/>
    <cellStyle name="Warning Text 2 5 3 2" xfId="55563"/>
    <cellStyle name="Warning Text 2 5 3 2 2" xfId="55564"/>
    <cellStyle name="Warning Text 2 5 3 2 2 2" xfId="55565"/>
    <cellStyle name="Warning Text 2 5 3 2 2 3" xfId="55566"/>
    <cellStyle name="Warning Text 2 5 3 2 3" xfId="55567"/>
    <cellStyle name="Warning Text 2 5 3 2 4" xfId="55568"/>
    <cellStyle name="Warning Text 2 5 3 3" xfId="55569"/>
    <cellStyle name="Warning Text 2 5 3 3 2" xfId="55570"/>
    <cellStyle name="Warning Text 2 5 3 3 2 2" xfId="55571"/>
    <cellStyle name="Warning Text 2 5 3 3 2 3" xfId="55572"/>
    <cellStyle name="Warning Text 2 5 3 3 3" xfId="55573"/>
    <cellStyle name="Warning Text 2 5 3 3 4" xfId="55574"/>
    <cellStyle name="Warning Text 2 5 3 4" xfId="55575"/>
    <cellStyle name="Warning Text 2 5 3 4 2" xfId="55576"/>
    <cellStyle name="Warning Text 2 5 3 4 3" xfId="55577"/>
    <cellStyle name="Warning Text 2 5 3 5" xfId="55578"/>
    <cellStyle name="Warning Text 2 5 3 6" xfId="55579"/>
    <cellStyle name="Warning Text 2 5 4" xfId="55580"/>
    <cellStyle name="Warning Text 2 5 4 2" xfId="55581"/>
    <cellStyle name="Warning Text 2 5 4 2 2" xfId="55582"/>
    <cellStyle name="Warning Text 2 5 4 2 2 2" xfId="55583"/>
    <cellStyle name="Warning Text 2 5 4 2 2 3" xfId="55584"/>
    <cellStyle name="Warning Text 2 5 4 2 3" xfId="55585"/>
    <cellStyle name="Warning Text 2 5 4 2 4" xfId="55586"/>
    <cellStyle name="Warning Text 2 5 4 3" xfId="55587"/>
    <cellStyle name="Warning Text 2 5 4 3 2" xfId="55588"/>
    <cellStyle name="Warning Text 2 5 4 3 2 2" xfId="55589"/>
    <cellStyle name="Warning Text 2 5 4 3 2 3" xfId="55590"/>
    <cellStyle name="Warning Text 2 5 4 3 3" xfId="55591"/>
    <cellStyle name="Warning Text 2 5 4 3 4" xfId="55592"/>
    <cellStyle name="Warning Text 2 5 4 4" xfId="55593"/>
    <cellStyle name="Warning Text 2 5 4 4 2" xfId="55594"/>
    <cellStyle name="Warning Text 2 5 4 4 2 2" xfId="55595"/>
    <cellStyle name="Warning Text 2 5 4 4 2 3" xfId="55596"/>
    <cellStyle name="Warning Text 2 5 4 4 3" xfId="55597"/>
    <cellStyle name="Warning Text 2 5 4 4 4" xfId="55598"/>
    <cellStyle name="Warning Text 2 5 4 5" xfId="55599"/>
    <cellStyle name="Warning Text 2 5 4 5 2" xfId="55600"/>
    <cellStyle name="Warning Text 2 5 4 5 3" xfId="55601"/>
    <cellStyle name="Warning Text 2 5 4 6" xfId="55602"/>
    <cellStyle name="Warning Text 2 5 4 7" xfId="55603"/>
    <cellStyle name="Warning Text 2 5 5" xfId="55604"/>
    <cellStyle name="Warning Text 2 5 5 2" xfId="55605"/>
    <cellStyle name="Warning Text 2 5 5 2 2" xfId="55606"/>
    <cellStyle name="Warning Text 2 5 5 2 2 2" xfId="55607"/>
    <cellStyle name="Warning Text 2 5 5 2 2 3" xfId="55608"/>
    <cellStyle name="Warning Text 2 5 5 2 3" xfId="55609"/>
    <cellStyle name="Warning Text 2 5 5 2 4" xfId="55610"/>
    <cellStyle name="Warning Text 2 5 5 3" xfId="55611"/>
    <cellStyle name="Warning Text 2 5 5 3 2" xfId="55612"/>
    <cellStyle name="Warning Text 2 5 5 3 2 2" xfId="55613"/>
    <cellStyle name="Warning Text 2 5 5 3 2 3" xfId="55614"/>
    <cellStyle name="Warning Text 2 5 5 3 3" xfId="55615"/>
    <cellStyle name="Warning Text 2 5 5 3 4" xfId="55616"/>
    <cellStyle name="Warning Text 2 5 5 4" xfId="55617"/>
    <cellStyle name="Warning Text 2 5 5 4 2" xfId="55618"/>
    <cellStyle name="Warning Text 2 5 5 4 3" xfId="55619"/>
    <cellStyle name="Warning Text 2 5 5 5" xfId="55620"/>
    <cellStyle name="Warning Text 2 5 5 6" xfId="55621"/>
    <cellStyle name="Warning Text 2 5 6" xfId="55622"/>
    <cellStyle name="Warning Text 2 5 6 2" xfId="55623"/>
    <cellStyle name="Warning Text 2 5 6 2 2" xfId="55624"/>
    <cellStyle name="Warning Text 2 5 6 2 3" xfId="55625"/>
    <cellStyle name="Warning Text 2 5 6 3" xfId="55626"/>
    <cellStyle name="Warning Text 2 5 6 4" xfId="55627"/>
    <cellStyle name="Warning Text 2 5 7" xfId="55628"/>
    <cellStyle name="Warning Text 2 5 7 2" xfId="55629"/>
    <cellStyle name="Warning Text 2 5 7 2 2" xfId="55630"/>
    <cellStyle name="Warning Text 2 5 7 2 3" xfId="55631"/>
    <cellStyle name="Warning Text 2 5 7 3" xfId="55632"/>
    <cellStyle name="Warning Text 2 5 7 4" xfId="55633"/>
    <cellStyle name="Warning Text 2 5 8" xfId="55634"/>
    <cellStyle name="Warning Text 2 5 8 2" xfId="55635"/>
    <cellStyle name="Warning Text 2 5 8 2 2" xfId="55636"/>
    <cellStyle name="Warning Text 2 5 8 2 3" xfId="55637"/>
    <cellStyle name="Warning Text 2 5 8 3" xfId="55638"/>
    <cellStyle name="Warning Text 2 5 8 4" xfId="55639"/>
    <cellStyle name="Warning Text 2 5 9" xfId="55640"/>
    <cellStyle name="Warning Text 2 5 9 2" xfId="55641"/>
    <cellStyle name="Warning Text 2 5 9 3" xfId="55642"/>
    <cellStyle name="Warning Text 2 6" xfId="55643"/>
    <cellStyle name="Warning Text 2 6 10" xfId="55644"/>
    <cellStyle name="Warning Text 2 6 10 2" xfId="55645"/>
    <cellStyle name="Warning Text 2 6 10 3" xfId="55646"/>
    <cellStyle name="Warning Text 2 6 11" xfId="55647"/>
    <cellStyle name="Warning Text 2 6 11 2" xfId="55648"/>
    <cellStyle name="Warning Text 2 6 11 3" xfId="55649"/>
    <cellStyle name="Warning Text 2 6 12" xfId="55650"/>
    <cellStyle name="Warning Text 2 6 2" xfId="55651"/>
    <cellStyle name="Warning Text 2 6 2 2" xfId="55652"/>
    <cellStyle name="Warning Text 2 6 2 2 2" xfId="55653"/>
    <cellStyle name="Warning Text 2 6 2 2 2 2" xfId="55654"/>
    <cellStyle name="Warning Text 2 6 2 2 2 3" xfId="55655"/>
    <cellStyle name="Warning Text 2 6 2 2 3" xfId="55656"/>
    <cellStyle name="Warning Text 2 6 2 2 4" xfId="55657"/>
    <cellStyle name="Warning Text 2 6 2 3" xfId="55658"/>
    <cellStyle name="Warning Text 2 6 2 3 2" xfId="55659"/>
    <cellStyle name="Warning Text 2 6 2 3 2 2" xfId="55660"/>
    <cellStyle name="Warning Text 2 6 2 3 2 3" xfId="55661"/>
    <cellStyle name="Warning Text 2 6 2 3 3" xfId="55662"/>
    <cellStyle name="Warning Text 2 6 2 3 4" xfId="55663"/>
    <cellStyle name="Warning Text 2 6 2 4" xfId="55664"/>
    <cellStyle name="Warning Text 2 6 2 4 2" xfId="55665"/>
    <cellStyle name="Warning Text 2 6 2 4 3" xfId="55666"/>
    <cellStyle name="Warning Text 2 6 2 5" xfId="55667"/>
    <cellStyle name="Warning Text 2 6 2 6" xfId="55668"/>
    <cellStyle name="Warning Text 2 6 3" xfId="55669"/>
    <cellStyle name="Warning Text 2 6 3 2" xfId="55670"/>
    <cellStyle name="Warning Text 2 6 3 2 2" xfId="55671"/>
    <cellStyle name="Warning Text 2 6 3 2 2 2" xfId="55672"/>
    <cellStyle name="Warning Text 2 6 3 2 2 3" xfId="55673"/>
    <cellStyle name="Warning Text 2 6 3 2 3" xfId="55674"/>
    <cellStyle name="Warning Text 2 6 3 2 4" xfId="55675"/>
    <cellStyle name="Warning Text 2 6 3 3" xfId="55676"/>
    <cellStyle name="Warning Text 2 6 3 3 2" xfId="55677"/>
    <cellStyle name="Warning Text 2 6 3 3 2 2" xfId="55678"/>
    <cellStyle name="Warning Text 2 6 3 3 2 3" xfId="55679"/>
    <cellStyle name="Warning Text 2 6 3 3 3" xfId="55680"/>
    <cellStyle name="Warning Text 2 6 3 3 4" xfId="55681"/>
    <cellStyle name="Warning Text 2 6 3 4" xfId="55682"/>
    <cellStyle name="Warning Text 2 6 3 4 2" xfId="55683"/>
    <cellStyle name="Warning Text 2 6 3 4 3" xfId="55684"/>
    <cellStyle name="Warning Text 2 6 3 5" xfId="55685"/>
    <cellStyle name="Warning Text 2 6 3 6" xfId="55686"/>
    <cellStyle name="Warning Text 2 6 4" xfId="55687"/>
    <cellStyle name="Warning Text 2 6 4 2" xfId="55688"/>
    <cellStyle name="Warning Text 2 6 4 2 2" xfId="55689"/>
    <cellStyle name="Warning Text 2 6 4 2 2 2" xfId="55690"/>
    <cellStyle name="Warning Text 2 6 4 2 2 3" xfId="55691"/>
    <cellStyle name="Warning Text 2 6 4 2 3" xfId="55692"/>
    <cellStyle name="Warning Text 2 6 4 2 4" xfId="55693"/>
    <cellStyle name="Warning Text 2 6 4 3" xfId="55694"/>
    <cellStyle name="Warning Text 2 6 4 3 2" xfId="55695"/>
    <cellStyle name="Warning Text 2 6 4 3 2 2" xfId="55696"/>
    <cellStyle name="Warning Text 2 6 4 3 2 3" xfId="55697"/>
    <cellStyle name="Warning Text 2 6 4 3 3" xfId="55698"/>
    <cellStyle name="Warning Text 2 6 4 3 4" xfId="55699"/>
    <cellStyle name="Warning Text 2 6 4 4" xfId="55700"/>
    <cellStyle name="Warning Text 2 6 4 4 2" xfId="55701"/>
    <cellStyle name="Warning Text 2 6 4 4 2 2" xfId="55702"/>
    <cellStyle name="Warning Text 2 6 4 4 2 3" xfId="55703"/>
    <cellStyle name="Warning Text 2 6 4 4 3" xfId="55704"/>
    <cellStyle name="Warning Text 2 6 4 4 4" xfId="55705"/>
    <cellStyle name="Warning Text 2 6 4 5" xfId="55706"/>
    <cellStyle name="Warning Text 2 6 4 5 2" xfId="55707"/>
    <cellStyle name="Warning Text 2 6 4 5 3" xfId="55708"/>
    <cellStyle name="Warning Text 2 6 4 6" xfId="55709"/>
    <cellStyle name="Warning Text 2 6 4 7" xfId="55710"/>
    <cellStyle name="Warning Text 2 6 5" xfId="55711"/>
    <cellStyle name="Warning Text 2 6 5 2" xfId="55712"/>
    <cellStyle name="Warning Text 2 6 5 2 2" xfId="55713"/>
    <cellStyle name="Warning Text 2 6 5 2 2 2" xfId="55714"/>
    <cellStyle name="Warning Text 2 6 5 2 2 3" xfId="55715"/>
    <cellStyle name="Warning Text 2 6 5 2 3" xfId="55716"/>
    <cellStyle name="Warning Text 2 6 5 2 4" xfId="55717"/>
    <cellStyle name="Warning Text 2 6 5 3" xfId="55718"/>
    <cellStyle name="Warning Text 2 6 5 3 2" xfId="55719"/>
    <cellStyle name="Warning Text 2 6 5 3 2 2" xfId="55720"/>
    <cellStyle name="Warning Text 2 6 5 3 2 3" xfId="55721"/>
    <cellStyle name="Warning Text 2 6 5 3 3" xfId="55722"/>
    <cellStyle name="Warning Text 2 6 5 3 4" xfId="55723"/>
    <cellStyle name="Warning Text 2 6 5 4" xfId="55724"/>
    <cellStyle name="Warning Text 2 6 5 4 2" xfId="55725"/>
    <cellStyle name="Warning Text 2 6 5 4 3" xfId="55726"/>
    <cellStyle name="Warning Text 2 6 5 5" xfId="55727"/>
    <cellStyle name="Warning Text 2 6 5 6" xfId="55728"/>
    <cellStyle name="Warning Text 2 6 6" xfId="55729"/>
    <cellStyle name="Warning Text 2 6 6 2" xfId="55730"/>
    <cellStyle name="Warning Text 2 6 6 2 2" xfId="55731"/>
    <cellStyle name="Warning Text 2 6 6 2 3" xfId="55732"/>
    <cellStyle name="Warning Text 2 6 6 3" xfId="55733"/>
    <cellStyle name="Warning Text 2 6 6 4" xfId="55734"/>
    <cellStyle name="Warning Text 2 6 7" xfId="55735"/>
    <cellStyle name="Warning Text 2 6 7 2" xfId="55736"/>
    <cellStyle name="Warning Text 2 6 7 2 2" xfId="55737"/>
    <cellStyle name="Warning Text 2 6 7 2 3" xfId="55738"/>
    <cellStyle name="Warning Text 2 6 7 3" xfId="55739"/>
    <cellStyle name="Warning Text 2 6 7 4" xfId="55740"/>
    <cellStyle name="Warning Text 2 6 8" xfId="55741"/>
    <cellStyle name="Warning Text 2 6 8 2" xfId="55742"/>
    <cellStyle name="Warning Text 2 6 8 2 2" xfId="55743"/>
    <cellStyle name="Warning Text 2 6 8 2 3" xfId="55744"/>
    <cellStyle name="Warning Text 2 6 8 3" xfId="55745"/>
    <cellStyle name="Warning Text 2 6 8 4" xfId="55746"/>
    <cellStyle name="Warning Text 2 6 9" xfId="55747"/>
    <cellStyle name="Warning Text 2 6 9 2" xfId="55748"/>
    <cellStyle name="Warning Text 2 6 9 3" xfId="55749"/>
    <cellStyle name="Warning Text 2 7" xfId="55750"/>
    <cellStyle name="Warning Text 2 7 10" xfId="55751"/>
    <cellStyle name="Warning Text 2 7 10 2" xfId="55752"/>
    <cellStyle name="Warning Text 2 7 10 3" xfId="55753"/>
    <cellStyle name="Warning Text 2 7 11" xfId="55754"/>
    <cellStyle name="Warning Text 2 7 11 2" xfId="55755"/>
    <cellStyle name="Warning Text 2 7 11 3" xfId="55756"/>
    <cellStyle name="Warning Text 2 7 12" xfId="55757"/>
    <cellStyle name="Warning Text 2 7 2" xfId="55758"/>
    <cellStyle name="Warning Text 2 7 2 2" xfId="55759"/>
    <cellStyle name="Warning Text 2 7 2 2 2" xfId="55760"/>
    <cellStyle name="Warning Text 2 7 2 2 2 2" xfId="55761"/>
    <cellStyle name="Warning Text 2 7 2 2 2 3" xfId="55762"/>
    <cellStyle name="Warning Text 2 7 2 2 3" xfId="55763"/>
    <cellStyle name="Warning Text 2 7 2 2 4" xfId="55764"/>
    <cellStyle name="Warning Text 2 7 2 3" xfId="55765"/>
    <cellStyle name="Warning Text 2 7 2 3 2" xfId="55766"/>
    <cellStyle name="Warning Text 2 7 2 3 2 2" xfId="55767"/>
    <cellStyle name="Warning Text 2 7 2 3 2 3" xfId="55768"/>
    <cellStyle name="Warning Text 2 7 2 3 3" xfId="55769"/>
    <cellStyle name="Warning Text 2 7 2 3 4" xfId="55770"/>
    <cellStyle name="Warning Text 2 7 2 4" xfId="55771"/>
    <cellStyle name="Warning Text 2 7 2 4 2" xfId="55772"/>
    <cellStyle name="Warning Text 2 7 2 4 3" xfId="55773"/>
    <cellStyle name="Warning Text 2 7 2 5" xfId="55774"/>
    <cellStyle name="Warning Text 2 7 2 6" xfId="55775"/>
    <cellStyle name="Warning Text 2 7 3" xfId="55776"/>
    <cellStyle name="Warning Text 2 7 3 2" xfId="55777"/>
    <cellStyle name="Warning Text 2 7 3 2 2" xfId="55778"/>
    <cellStyle name="Warning Text 2 7 3 2 2 2" xfId="55779"/>
    <cellStyle name="Warning Text 2 7 3 2 2 3" xfId="55780"/>
    <cellStyle name="Warning Text 2 7 3 2 3" xfId="55781"/>
    <cellStyle name="Warning Text 2 7 3 2 4" xfId="55782"/>
    <cellStyle name="Warning Text 2 7 3 3" xfId="55783"/>
    <cellStyle name="Warning Text 2 7 3 3 2" xfId="55784"/>
    <cellStyle name="Warning Text 2 7 3 3 2 2" xfId="55785"/>
    <cellStyle name="Warning Text 2 7 3 3 2 3" xfId="55786"/>
    <cellStyle name="Warning Text 2 7 3 3 3" xfId="55787"/>
    <cellStyle name="Warning Text 2 7 3 3 4" xfId="55788"/>
    <cellStyle name="Warning Text 2 7 3 4" xfId="55789"/>
    <cellStyle name="Warning Text 2 7 3 4 2" xfId="55790"/>
    <cellStyle name="Warning Text 2 7 3 4 3" xfId="55791"/>
    <cellStyle name="Warning Text 2 7 3 5" xfId="55792"/>
    <cellStyle name="Warning Text 2 7 3 6" xfId="55793"/>
    <cellStyle name="Warning Text 2 7 4" xfId="55794"/>
    <cellStyle name="Warning Text 2 7 4 2" xfId="55795"/>
    <cellStyle name="Warning Text 2 7 4 2 2" xfId="55796"/>
    <cellStyle name="Warning Text 2 7 4 2 2 2" xfId="55797"/>
    <cellStyle name="Warning Text 2 7 4 2 2 3" xfId="55798"/>
    <cellStyle name="Warning Text 2 7 4 2 3" xfId="55799"/>
    <cellStyle name="Warning Text 2 7 4 2 4" xfId="55800"/>
    <cellStyle name="Warning Text 2 7 4 3" xfId="55801"/>
    <cellStyle name="Warning Text 2 7 4 3 2" xfId="55802"/>
    <cellStyle name="Warning Text 2 7 4 3 2 2" xfId="55803"/>
    <cellStyle name="Warning Text 2 7 4 3 2 3" xfId="55804"/>
    <cellStyle name="Warning Text 2 7 4 3 3" xfId="55805"/>
    <cellStyle name="Warning Text 2 7 4 3 4" xfId="55806"/>
    <cellStyle name="Warning Text 2 7 4 4" xfId="55807"/>
    <cellStyle name="Warning Text 2 7 4 4 2" xfId="55808"/>
    <cellStyle name="Warning Text 2 7 4 4 2 2" xfId="55809"/>
    <cellStyle name="Warning Text 2 7 4 4 2 3" xfId="55810"/>
    <cellStyle name="Warning Text 2 7 4 4 3" xfId="55811"/>
    <cellStyle name="Warning Text 2 7 4 4 4" xfId="55812"/>
    <cellStyle name="Warning Text 2 7 4 5" xfId="55813"/>
    <cellStyle name="Warning Text 2 7 4 5 2" xfId="55814"/>
    <cellStyle name="Warning Text 2 7 4 5 3" xfId="55815"/>
    <cellStyle name="Warning Text 2 7 4 6" xfId="55816"/>
    <cellStyle name="Warning Text 2 7 4 7" xfId="55817"/>
    <cellStyle name="Warning Text 2 7 5" xfId="55818"/>
    <cellStyle name="Warning Text 2 7 5 2" xfId="55819"/>
    <cellStyle name="Warning Text 2 7 5 2 2" xfId="55820"/>
    <cellStyle name="Warning Text 2 7 5 2 2 2" xfId="55821"/>
    <cellStyle name="Warning Text 2 7 5 2 2 3" xfId="55822"/>
    <cellStyle name="Warning Text 2 7 5 2 3" xfId="55823"/>
    <cellStyle name="Warning Text 2 7 5 2 4" xfId="55824"/>
    <cellStyle name="Warning Text 2 7 5 3" xfId="55825"/>
    <cellStyle name="Warning Text 2 7 5 3 2" xfId="55826"/>
    <cellStyle name="Warning Text 2 7 5 3 2 2" xfId="55827"/>
    <cellStyle name="Warning Text 2 7 5 3 2 3" xfId="55828"/>
    <cellStyle name="Warning Text 2 7 5 3 3" xfId="55829"/>
    <cellStyle name="Warning Text 2 7 5 3 4" xfId="55830"/>
    <cellStyle name="Warning Text 2 7 5 4" xfId="55831"/>
    <cellStyle name="Warning Text 2 7 5 4 2" xfId="55832"/>
    <cellStyle name="Warning Text 2 7 5 4 3" xfId="55833"/>
    <cellStyle name="Warning Text 2 7 5 5" xfId="55834"/>
    <cellStyle name="Warning Text 2 7 5 6" xfId="55835"/>
    <cellStyle name="Warning Text 2 7 6" xfId="55836"/>
    <cellStyle name="Warning Text 2 7 6 2" xfId="55837"/>
    <cellStyle name="Warning Text 2 7 6 2 2" xfId="55838"/>
    <cellStyle name="Warning Text 2 7 6 2 3" xfId="55839"/>
    <cellStyle name="Warning Text 2 7 6 3" xfId="55840"/>
    <cellStyle name="Warning Text 2 7 6 4" xfId="55841"/>
    <cellStyle name="Warning Text 2 7 7" xfId="55842"/>
    <cellStyle name="Warning Text 2 7 7 2" xfId="55843"/>
    <cellStyle name="Warning Text 2 7 7 2 2" xfId="55844"/>
    <cellStyle name="Warning Text 2 7 7 2 3" xfId="55845"/>
    <cellStyle name="Warning Text 2 7 7 3" xfId="55846"/>
    <cellStyle name="Warning Text 2 7 7 4" xfId="55847"/>
    <cellStyle name="Warning Text 2 7 8" xfId="55848"/>
    <cellStyle name="Warning Text 2 7 8 2" xfId="55849"/>
    <cellStyle name="Warning Text 2 7 8 2 2" xfId="55850"/>
    <cellStyle name="Warning Text 2 7 8 2 3" xfId="55851"/>
    <cellStyle name="Warning Text 2 7 8 3" xfId="55852"/>
    <cellStyle name="Warning Text 2 7 8 4" xfId="55853"/>
    <cellStyle name="Warning Text 2 7 9" xfId="55854"/>
    <cellStyle name="Warning Text 2 7 9 2" xfId="55855"/>
    <cellStyle name="Warning Text 2 7 9 3" xfId="55856"/>
    <cellStyle name="Warning Text 2 8" xfId="55857"/>
    <cellStyle name="Warning Text 2 8 10" xfId="55858"/>
    <cellStyle name="Warning Text 2 8 10 2" xfId="55859"/>
    <cellStyle name="Warning Text 2 8 10 3" xfId="55860"/>
    <cellStyle name="Warning Text 2 8 11" xfId="55861"/>
    <cellStyle name="Warning Text 2 8 11 2" xfId="55862"/>
    <cellStyle name="Warning Text 2 8 11 3" xfId="55863"/>
    <cellStyle name="Warning Text 2 8 12" xfId="55864"/>
    <cellStyle name="Warning Text 2 8 2" xfId="55865"/>
    <cellStyle name="Warning Text 2 8 2 2" xfId="55866"/>
    <cellStyle name="Warning Text 2 8 2 2 2" xfId="55867"/>
    <cellStyle name="Warning Text 2 8 2 2 2 2" xfId="55868"/>
    <cellStyle name="Warning Text 2 8 2 2 2 3" xfId="55869"/>
    <cellStyle name="Warning Text 2 8 2 2 3" xfId="55870"/>
    <cellStyle name="Warning Text 2 8 2 2 4" xfId="55871"/>
    <cellStyle name="Warning Text 2 8 2 3" xfId="55872"/>
    <cellStyle name="Warning Text 2 8 2 3 2" xfId="55873"/>
    <cellStyle name="Warning Text 2 8 2 3 2 2" xfId="55874"/>
    <cellStyle name="Warning Text 2 8 2 3 2 3" xfId="55875"/>
    <cellStyle name="Warning Text 2 8 2 3 3" xfId="55876"/>
    <cellStyle name="Warning Text 2 8 2 3 4" xfId="55877"/>
    <cellStyle name="Warning Text 2 8 2 4" xfId="55878"/>
    <cellStyle name="Warning Text 2 8 2 4 2" xfId="55879"/>
    <cellStyle name="Warning Text 2 8 2 4 3" xfId="55880"/>
    <cellStyle name="Warning Text 2 8 2 5" xfId="55881"/>
    <cellStyle name="Warning Text 2 8 2 6" xfId="55882"/>
    <cellStyle name="Warning Text 2 8 3" xfId="55883"/>
    <cellStyle name="Warning Text 2 8 3 2" xfId="55884"/>
    <cellStyle name="Warning Text 2 8 3 2 2" xfId="55885"/>
    <cellStyle name="Warning Text 2 8 3 2 2 2" xfId="55886"/>
    <cellStyle name="Warning Text 2 8 3 2 2 3" xfId="55887"/>
    <cellStyle name="Warning Text 2 8 3 2 3" xfId="55888"/>
    <cellStyle name="Warning Text 2 8 3 2 4" xfId="55889"/>
    <cellStyle name="Warning Text 2 8 3 3" xfId="55890"/>
    <cellStyle name="Warning Text 2 8 3 3 2" xfId="55891"/>
    <cellStyle name="Warning Text 2 8 3 3 2 2" xfId="55892"/>
    <cellStyle name="Warning Text 2 8 3 3 2 3" xfId="55893"/>
    <cellStyle name="Warning Text 2 8 3 3 3" xfId="55894"/>
    <cellStyle name="Warning Text 2 8 3 3 4" xfId="55895"/>
    <cellStyle name="Warning Text 2 8 3 4" xfId="55896"/>
    <cellStyle name="Warning Text 2 8 3 4 2" xfId="55897"/>
    <cellStyle name="Warning Text 2 8 3 4 3" xfId="55898"/>
    <cellStyle name="Warning Text 2 8 3 5" xfId="55899"/>
    <cellStyle name="Warning Text 2 8 3 6" xfId="55900"/>
    <cellStyle name="Warning Text 2 8 4" xfId="55901"/>
    <cellStyle name="Warning Text 2 8 4 2" xfId="55902"/>
    <cellStyle name="Warning Text 2 8 4 2 2" xfId="55903"/>
    <cellStyle name="Warning Text 2 8 4 2 2 2" xfId="55904"/>
    <cellStyle name="Warning Text 2 8 4 2 2 3" xfId="55905"/>
    <cellStyle name="Warning Text 2 8 4 2 3" xfId="55906"/>
    <cellStyle name="Warning Text 2 8 4 2 4" xfId="55907"/>
    <cellStyle name="Warning Text 2 8 4 3" xfId="55908"/>
    <cellStyle name="Warning Text 2 8 4 3 2" xfId="55909"/>
    <cellStyle name="Warning Text 2 8 4 3 2 2" xfId="55910"/>
    <cellStyle name="Warning Text 2 8 4 3 2 3" xfId="55911"/>
    <cellStyle name="Warning Text 2 8 4 3 3" xfId="55912"/>
    <cellStyle name="Warning Text 2 8 4 3 4" xfId="55913"/>
    <cellStyle name="Warning Text 2 8 4 4" xfId="55914"/>
    <cellStyle name="Warning Text 2 8 4 4 2" xfId="55915"/>
    <cellStyle name="Warning Text 2 8 4 4 2 2" xfId="55916"/>
    <cellStyle name="Warning Text 2 8 4 4 2 3" xfId="55917"/>
    <cellStyle name="Warning Text 2 8 4 4 3" xfId="55918"/>
    <cellStyle name="Warning Text 2 8 4 4 4" xfId="55919"/>
    <cellStyle name="Warning Text 2 8 4 5" xfId="55920"/>
    <cellStyle name="Warning Text 2 8 4 5 2" xfId="55921"/>
    <cellStyle name="Warning Text 2 8 4 5 3" xfId="55922"/>
    <cellStyle name="Warning Text 2 8 4 6" xfId="55923"/>
    <cellStyle name="Warning Text 2 8 4 7" xfId="55924"/>
    <cellStyle name="Warning Text 2 8 5" xfId="55925"/>
    <cellStyle name="Warning Text 2 8 5 2" xfId="55926"/>
    <cellStyle name="Warning Text 2 8 5 2 2" xfId="55927"/>
    <cellStyle name="Warning Text 2 8 5 2 2 2" xfId="55928"/>
    <cellStyle name="Warning Text 2 8 5 2 2 3" xfId="55929"/>
    <cellStyle name="Warning Text 2 8 5 2 3" xfId="55930"/>
    <cellStyle name="Warning Text 2 8 5 2 4" xfId="55931"/>
    <cellStyle name="Warning Text 2 8 5 3" xfId="55932"/>
    <cellStyle name="Warning Text 2 8 5 3 2" xfId="55933"/>
    <cellStyle name="Warning Text 2 8 5 3 2 2" xfId="55934"/>
    <cellStyle name="Warning Text 2 8 5 3 2 3" xfId="55935"/>
    <cellStyle name="Warning Text 2 8 5 3 3" xfId="55936"/>
    <cellStyle name="Warning Text 2 8 5 3 4" xfId="55937"/>
    <cellStyle name="Warning Text 2 8 5 4" xfId="55938"/>
    <cellStyle name="Warning Text 2 8 5 4 2" xfId="55939"/>
    <cellStyle name="Warning Text 2 8 5 4 3" xfId="55940"/>
    <cellStyle name="Warning Text 2 8 5 5" xfId="55941"/>
    <cellStyle name="Warning Text 2 8 5 6" xfId="55942"/>
    <cellStyle name="Warning Text 2 8 6" xfId="55943"/>
    <cellStyle name="Warning Text 2 8 6 2" xfId="55944"/>
    <cellStyle name="Warning Text 2 8 6 2 2" xfId="55945"/>
    <cellStyle name="Warning Text 2 8 6 2 3" xfId="55946"/>
    <cellStyle name="Warning Text 2 8 6 3" xfId="55947"/>
    <cellStyle name="Warning Text 2 8 6 4" xfId="55948"/>
    <cellStyle name="Warning Text 2 8 7" xfId="55949"/>
    <cellStyle name="Warning Text 2 8 7 2" xfId="55950"/>
    <cellStyle name="Warning Text 2 8 7 2 2" xfId="55951"/>
    <cellStyle name="Warning Text 2 8 7 2 3" xfId="55952"/>
    <cellStyle name="Warning Text 2 8 7 3" xfId="55953"/>
    <cellStyle name="Warning Text 2 8 7 4" xfId="55954"/>
    <cellStyle name="Warning Text 2 8 8" xfId="55955"/>
    <cellStyle name="Warning Text 2 8 8 2" xfId="55956"/>
    <cellStyle name="Warning Text 2 8 8 2 2" xfId="55957"/>
    <cellStyle name="Warning Text 2 8 8 2 3" xfId="55958"/>
    <cellStyle name="Warning Text 2 8 8 3" xfId="55959"/>
    <cellStyle name="Warning Text 2 8 8 4" xfId="55960"/>
    <cellStyle name="Warning Text 2 8 9" xfId="55961"/>
    <cellStyle name="Warning Text 2 8 9 2" xfId="55962"/>
    <cellStyle name="Warning Text 2 8 9 3" xfId="55963"/>
    <cellStyle name="Warning Text 2 9" xfId="55964"/>
    <cellStyle name="Warning Text 2 9 10" xfId="55965"/>
    <cellStyle name="Warning Text 2 9 10 2" xfId="55966"/>
    <cellStyle name="Warning Text 2 9 10 3" xfId="55967"/>
    <cellStyle name="Warning Text 2 9 11" xfId="55968"/>
    <cellStyle name="Warning Text 2 9 11 2" xfId="55969"/>
    <cellStyle name="Warning Text 2 9 11 3" xfId="55970"/>
    <cellStyle name="Warning Text 2 9 12" xfId="55971"/>
    <cellStyle name="Warning Text 2 9 2" xfId="55972"/>
    <cellStyle name="Warning Text 2 9 2 2" xfId="55973"/>
    <cellStyle name="Warning Text 2 9 2 2 2" xfId="55974"/>
    <cellStyle name="Warning Text 2 9 2 2 2 2" xfId="55975"/>
    <cellStyle name="Warning Text 2 9 2 2 2 3" xfId="55976"/>
    <cellStyle name="Warning Text 2 9 2 2 3" xfId="55977"/>
    <cellStyle name="Warning Text 2 9 2 2 4" xfId="55978"/>
    <cellStyle name="Warning Text 2 9 2 3" xfId="55979"/>
    <cellStyle name="Warning Text 2 9 2 3 2" xfId="55980"/>
    <cellStyle name="Warning Text 2 9 2 3 2 2" xfId="55981"/>
    <cellStyle name="Warning Text 2 9 2 3 2 3" xfId="55982"/>
    <cellStyle name="Warning Text 2 9 2 3 3" xfId="55983"/>
    <cellStyle name="Warning Text 2 9 2 3 4" xfId="55984"/>
    <cellStyle name="Warning Text 2 9 2 4" xfId="55985"/>
    <cellStyle name="Warning Text 2 9 2 4 2" xfId="55986"/>
    <cellStyle name="Warning Text 2 9 2 4 3" xfId="55987"/>
    <cellStyle name="Warning Text 2 9 2 5" xfId="55988"/>
    <cellStyle name="Warning Text 2 9 2 6" xfId="55989"/>
    <cellStyle name="Warning Text 2 9 3" xfId="55990"/>
    <cellStyle name="Warning Text 2 9 3 2" xfId="55991"/>
    <cellStyle name="Warning Text 2 9 3 2 2" xfId="55992"/>
    <cellStyle name="Warning Text 2 9 3 2 2 2" xfId="55993"/>
    <cellStyle name="Warning Text 2 9 3 2 2 3" xfId="55994"/>
    <cellStyle name="Warning Text 2 9 3 2 3" xfId="55995"/>
    <cellStyle name="Warning Text 2 9 3 2 4" xfId="55996"/>
    <cellStyle name="Warning Text 2 9 3 3" xfId="55997"/>
    <cellStyle name="Warning Text 2 9 3 3 2" xfId="55998"/>
    <cellStyle name="Warning Text 2 9 3 3 2 2" xfId="55999"/>
    <cellStyle name="Warning Text 2 9 3 3 2 3" xfId="56000"/>
    <cellStyle name="Warning Text 2 9 3 3 3" xfId="56001"/>
    <cellStyle name="Warning Text 2 9 3 3 4" xfId="56002"/>
    <cellStyle name="Warning Text 2 9 3 4" xfId="56003"/>
    <cellStyle name="Warning Text 2 9 3 4 2" xfId="56004"/>
    <cellStyle name="Warning Text 2 9 3 4 3" xfId="56005"/>
    <cellStyle name="Warning Text 2 9 3 5" xfId="56006"/>
    <cellStyle name="Warning Text 2 9 3 6" xfId="56007"/>
    <cellStyle name="Warning Text 2 9 4" xfId="56008"/>
    <cellStyle name="Warning Text 2 9 4 2" xfId="56009"/>
    <cellStyle name="Warning Text 2 9 4 2 2" xfId="56010"/>
    <cellStyle name="Warning Text 2 9 4 2 2 2" xfId="56011"/>
    <cellStyle name="Warning Text 2 9 4 2 2 3" xfId="56012"/>
    <cellStyle name="Warning Text 2 9 4 2 3" xfId="56013"/>
    <cellStyle name="Warning Text 2 9 4 2 4" xfId="56014"/>
    <cellStyle name="Warning Text 2 9 4 3" xfId="56015"/>
    <cellStyle name="Warning Text 2 9 4 3 2" xfId="56016"/>
    <cellStyle name="Warning Text 2 9 4 3 2 2" xfId="56017"/>
    <cellStyle name="Warning Text 2 9 4 3 2 3" xfId="56018"/>
    <cellStyle name="Warning Text 2 9 4 3 3" xfId="56019"/>
    <cellStyle name="Warning Text 2 9 4 3 4" xfId="56020"/>
    <cellStyle name="Warning Text 2 9 4 4" xfId="56021"/>
    <cellStyle name="Warning Text 2 9 4 4 2" xfId="56022"/>
    <cellStyle name="Warning Text 2 9 4 4 2 2" xfId="56023"/>
    <cellStyle name="Warning Text 2 9 4 4 2 3" xfId="56024"/>
    <cellStyle name="Warning Text 2 9 4 4 3" xfId="56025"/>
    <cellStyle name="Warning Text 2 9 4 4 4" xfId="56026"/>
    <cellStyle name="Warning Text 2 9 4 5" xfId="56027"/>
    <cellStyle name="Warning Text 2 9 4 5 2" xfId="56028"/>
    <cellStyle name="Warning Text 2 9 4 5 3" xfId="56029"/>
    <cellStyle name="Warning Text 2 9 4 6" xfId="56030"/>
    <cellStyle name="Warning Text 2 9 4 7" xfId="56031"/>
    <cellStyle name="Warning Text 2 9 5" xfId="56032"/>
    <cellStyle name="Warning Text 2 9 5 2" xfId="56033"/>
    <cellStyle name="Warning Text 2 9 5 2 2" xfId="56034"/>
    <cellStyle name="Warning Text 2 9 5 2 2 2" xfId="56035"/>
    <cellStyle name="Warning Text 2 9 5 2 2 3" xfId="56036"/>
    <cellStyle name="Warning Text 2 9 5 2 3" xfId="56037"/>
    <cellStyle name="Warning Text 2 9 5 2 4" xfId="56038"/>
    <cellStyle name="Warning Text 2 9 5 3" xfId="56039"/>
    <cellStyle name="Warning Text 2 9 5 3 2" xfId="56040"/>
    <cellStyle name="Warning Text 2 9 5 3 2 2" xfId="56041"/>
    <cellStyle name="Warning Text 2 9 5 3 2 3" xfId="56042"/>
    <cellStyle name="Warning Text 2 9 5 3 3" xfId="56043"/>
    <cellStyle name="Warning Text 2 9 5 3 4" xfId="56044"/>
    <cellStyle name="Warning Text 2 9 5 4" xfId="56045"/>
    <cellStyle name="Warning Text 2 9 5 4 2" xfId="56046"/>
    <cellStyle name="Warning Text 2 9 5 4 3" xfId="56047"/>
    <cellStyle name="Warning Text 2 9 5 5" xfId="56048"/>
    <cellStyle name="Warning Text 2 9 5 6" xfId="56049"/>
    <cellStyle name="Warning Text 2 9 6" xfId="56050"/>
    <cellStyle name="Warning Text 2 9 6 2" xfId="56051"/>
    <cellStyle name="Warning Text 2 9 6 2 2" xfId="56052"/>
    <cellStyle name="Warning Text 2 9 6 2 3" xfId="56053"/>
    <cellStyle name="Warning Text 2 9 6 3" xfId="56054"/>
    <cellStyle name="Warning Text 2 9 6 4" xfId="56055"/>
    <cellStyle name="Warning Text 2 9 7" xfId="56056"/>
    <cellStyle name="Warning Text 2 9 7 2" xfId="56057"/>
    <cellStyle name="Warning Text 2 9 7 2 2" xfId="56058"/>
    <cellStyle name="Warning Text 2 9 7 2 3" xfId="56059"/>
    <cellStyle name="Warning Text 2 9 7 3" xfId="56060"/>
    <cellStyle name="Warning Text 2 9 7 4" xfId="56061"/>
    <cellStyle name="Warning Text 2 9 8" xfId="56062"/>
    <cellStyle name="Warning Text 2 9 8 2" xfId="56063"/>
    <cellStyle name="Warning Text 2 9 8 2 2" xfId="56064"/>
    <cellStyle name="Warning Text 2 9 8 2 3" xfId="56065"/>
    <cellStyle name="Warning Text 2 9 8 3" xfId="56066"/>
    <cellStyle name="Warning Text 2 9 8 4" xfId="56067"/>
    <cellStyle name="Warning Text 2 9 9" xfId="56068"/>
    <cellStyle name="Warning Text 2 9 9 2" xfId="56069"/>
    <cellStyle name="Warning Text 2 9 9 3" xfId="56070"/>
    <cellStyle name="Warning Text 20" xfId="56071"/>
    <cellStyle name="Warning Text 20 10" xfId="56072"/>
    <cellStyle name="Warning Text 20 10 2" xfId="56073"/>
    <cellStyle name="Warning Text 20 10 3" xfId="56074"/>
    <cellStyle name="Warning Text 20 11" xfId="56075"/>
    <cellStyle name="Warning Text 20 11 2" xfId="56076"/>
    <cellStyle name="Warning Text 20 11 3" xfId="56077"/>
    <cellStyle name="Warning Text 20 12" xfId="56078"/>
    <cellStyle name="Warning Text 20 12 2" xfId="56079"/>
    <cellStyle name="Warning Text 20 12 3" xfId="56080"/>
    <cellStyle name="Warning Text 20 13" xfId="56081"/>
    <cellStyle name="Warning Text 20 2" xfId="56082"/>
    <cellStyle name="Warning Text 20 2 2" xfId="56083"/>
    <cellStyle name="Warning Text 20 2 2 2" xfId="56084"/>
    <cellStyle name="Warning Text 20 2 2 2 2" xfId="56085"/>
    <cellStyle name="Warning Text 20 2 2 2 3" xfId="56086"/>
    <cellStyle name="Warning Text 20 2 2 3" xfId="56087"/>
    <cellStyle name="Warning Text 20 2 2 4" xfId="56088"/>
    <cellStyle name="Warning Text 20 2 3" xfId="56089"/>
    <cellStyle name="Warning Text 20 2 3 2" xfId="56090"/>
    <cellStyle name="Warning Text 20 2 3 2 2" xfId="56091"/>
    <cellStyle name="Warning Text 20 2 3 2 3" xfId="56092"/>
    <cellStyle name="Warning Text 20 2 3 3" xfId="56093"/>
    <cellStyle name="Warning Text 20 2 3 4" xfId="56094"/>
    <cellStyle name="Warning Text 20 2 4" xfId="56095"/>
    <cellStyle name="Warning Text 20 2 4 2" xfId="56096"/>
    <cellStyle name="Warning Text 20 2 4 3" xfId="56097"/>
    <cellStyle name="Warning Text 20 2 5" xfId="56098"/>
    <cellStyle name="Warning Text 20 2 5 2" xfId="56099"/>
    <cellStyle name="Warning Text 20 2 5 3" xfId="56100"/>
    <cellStyle name="Warning Text 20 2 6" xfId="56101"/>
    <cellStyle name="Warning Text 20 2 7" xfId="56102"/>
    <cellStyle name="Warning Text 20 3" xfId="56103"/>
    <cellStyle name="Warning Text 20 3 2" xfId="56104"/>
    <cellStyle name="Warning Text 20 3 2 2" xfId="56105"/>
    <cellStyle name="Warning Text 20 3 2 2 2" xfId="56106"/>
    <cellStyle name="Warning Text 20 3 2 2 3" xfId="56107"/>
    <cellStyle name="Warning Text 20 3 2 3" xfId="56108"/>
    <cellStyle name="Warning Text 20 3 2 4" xfId="56109"/>
    <cellStyle name="Warning Text 20 3 3" xfId="56110"/>
    <cellStyle name="Warning Text 20 3 3 2" xfId="56111"/>
    <cellStyle name="Warning Text 20 3 3 2 2" xfId="56112"/>
    <cellStyle name="Warning Text 20 3 3 2 3" xfId="56113"/>
    <cellStyle name="Warning Text 20 3 3 3" xfId="56114"/>
    <cellStyle name="Warning Text 20 3 3 4" xfId="56115"/>
    <cellStyle name="Warning Text 20 3 4" xfId="56116"/>
    <cellStyle name="Warning Text 20 3 4 2" xfId="56117"/>
    <cellStyle name="Warning Text 20 3 4 3" xfId="56118"/>
    <cellStyle name="Warning Text 20 3 5" xfId="56119"/>
    <cellStyle name="Warning Text 20 3 6" xfId="56120"/>
    <cellStyle name="Warning Text 20 4" xfId="56121"/>
    <cellStyle name="Warning Text 20 4 2" xfId="56122"/>
    <cellStyle name="Warning Text 20 4 2 2" xfId="56123"/>
    <cellStyle name="Warning Text 20 4 2 2 2" xfId="56124"/>
    <cellStyle name="Warning Text 20 4 2 2 3" xfId="56125"/>
    <cellStyle name="Warning Text 20 4 2 3" xfId="56126"/>
    <cellStyle name="Warning Text 20 4 2 4" xfId="56127"/>
    <cellStyle name="Warning Text 20 4 3" xfId="56128"/>
    <cellStyle name="Warning Text 20 4 3 2" xfId="56129"/>
    <cellStyle name="Warning Text 20 4 3 2 2" xfId="56130"/>
    <cellStyle name="Warning Text 20 4 3 2 3" xfId="56131"/>
    <cellStyle name="Warning Text 20 4 3 3" xfId="56132"/>
    <cellStyle name="Warning Text 20 4 3 4" xfId="56133"/>
    <cellStyle name="Warning Text 20 4 4" xfId="56134"/>
    <cellStyle name="Warning Text 20 4 4 2" xfId="56135"/>
    <cellStyle name="Warning Text 20 4 4 3" xfId="56136"/>
    <cellStyle name="Warning Text 20 4 5" xfId="56137"/>
    <cellStyle name="Warning Text 20 4 6" xfId="56138"/>
    <cellStyle name="Warning Text 20 5" xfId="56139"/>
    <cellStyle name="Warning Text 20 5 2" xfId="56140"/>
    <cellStyle name="Warning Text 20 5 2 2" xfId="56141"/>
    <cellStyle name="Warning Text 20 5 2 2 2" xfId="56142"/>
    <cellStyle name="Warning Text 20 5 2 2 3" xfId="56143"/>
    <cellStyle name="Warning Text 20 5 2 3" xfId="56144"/>
    <cellStyle name="Warning Text 20 5 2 4" xfId="56145"/>
    <cellStyle name="Warning Text 20 5 3" xfId="56146"/>
    <cellStyle name="Warning Text 20 5 3 2" xfId="56147"/>
    <cellStyle name="Warning Text 20 5 3 2 2" xfId="56148"/>
    <cellStyle name="Warning Text 20 5 3 2 3" xfId="56149"/>
    <cellStyle name="Warning Text 20 5 3 3" xfId="56150"/>
    <cellStyle name="Warning Text 20 5 3 4" xfId="56151"/>
    <cellStyle name="Warning Text 20 5 4" xfId="56152"/>
    <cellStyle name="Warning Text 20 5 4 2" xfId="56153"/>
    <cellStyle name="Warning Text 20 5 4 2 2" xfId="56154"/>
    <cellStyle name="Warning Text 20 5 4 2 3" xfId="56155"/>
    <cellStyle name="Warning Text 20 5 4 3" xfId="56156"/>
    <cellStyle name="Warning Text 20 5 4 4" xfId="56157"/>
    <cellStyle name="Warning Text 20 5 5" xfId="56158"/>
    <cellStyle name="Warning Text 20 5 5 2" xfId="56159"/>
    <cellStyle name="Warning Text 20 5 5 3" xfId="56160"/>
    <cellStyle name="Warning Text 20 5 6" xfId="56161"/>
    <cellStyle name="Warning Text 20 5 7" xfId="56162"/>
    <cellStyle name="Warning Text 20 6" xfId="56163"/>
    <cellStyle name="Warning Text 20 6 2" xfId="56164"/>
    <cellStyle name="Warning Text 20 6 2 2" xfId="56165"/>
    <cellStyle name="Warning Text 20 6 2 2 2" xfId="56166"/>
    <cellStyle name="Warning Text 20 6 2 2 3" xfId="56167"/>
    <cellStyle name="Warning Text 20 6 2 3" xfId="56168"/>
    <cellStyle name="Warning Text 20 6 2 4" xfId="56169"/>
    <cellStyle name="Warning Text 20 6 3" xfId="56170"/>
    <cellStyle name="Warning Text 20 6 3 2" xfId="56171"/>
    <cellStyle name="Warning Text 20 6 3 2 2" xfId="56172"/>
    <cellStyle name="Warning Text 20 6 3 2 3" xfId="56173"/>
    <cellStyle name="Warning Text 20 6 3 3" xfId="56174"/>
    <cellStyle name="Warning Text 20 6 3 4" xfId="56175"/>
    <cellStyle name="Warning Text 20 6 4" xfId="56176"/>
    <cellStyle name="Warning Text 20 6 4 2" xfId="56177"/>
    <cellStyle name="Warning Text 20 6 4 3" xfId="56178"/>
    <cellStyle name="Warning Text 20 6 5" xfId="56179"/>
    <cellStyle name="Warning Text 20 6 6" xfId="56180"/>
    <cellStyle name="Warning Text 20 7" xfId="56181"/>
    <cellStyle name="Warning Text 20 7 2" xfId="56182"/>
    <cellStyle name="Warning Text 20 7 2 2" xfId="56183"/>
    <cellStyle name="Warning Text 20 7 2 3" xfId="56184"/>
    <cellStyle name="Warning Text 20 7 3" xfId="56185"/>
    <cellStyle name="Warning Text 20 7 4" xfId="56186"/>
    <cellStyle name="Warning Text 20 8" xfId="56187"/>
    <cellStyle name="Warning Text 20 8 2" xfId="56188"/>
    <cellStyle name="Warning Text 20 8 2 2" xfId="56189"/>
    <cellStyle name="Warning Text 20 8 2 3" xfId="56190"/>
    <cellStyle name="Warning Text 20 8 3" xfId="56191"/>
    <cellStyle name="Warning Text 20 8 4" xfId="56192"/>
    <cellStyle name="Warning Text 20 9" xfId="56193"/>
    <cellStyle name="Warning Text 20 9 2" xfId="56194"/>
    <cellStyle name="Warning Text 20 9 2 2" xfId="56195"/>
    <cellStyle name="Warning Text 20 9 2 3" xfId="56196"/>
    <cellStyle name="Warning Text 20 9 3" xfId="56197"/>
    <cellStyle name="Warning Text 20 9 4" xfId="56198"/>
    <cellStyle name="Warning Text 21" xfId="56199"/>
    <cellStyle name="Warning Text 21 10" xfId="56200"/>
    <cellStyle name="Warning Text 21 10 2" xfId="56201"/>
    <cellStyle name="Warning Text 21 10 3" xfId="56202"/>
    <cellStyle name="Warning Text 21 11" xfId="56203"/>
    <cellStyle name="Warning Text 21 11 2" xfId="56204"/>
    <cellStyle name="Warning Text 21 11 3" xfId="56205"/>
    <cellStyle name="Warning Text 21 12" xfId="56206"/>
    <cellStyle name="Warning Text 21 12 2" xfId="56207"/>
    <cellStyle name="Warning Text 21 12 3" xfId="56208"/>
    <cellStyle name="Warning Text 21 13" xfId="56209"/>
    <cellStyle name="Warning Text 21 2" xfId="56210"/>
    <cellStyle name="Warning Text 21 2 2" xfId="56211"/>
    <cellStyle name="Warning Text 21 2 2 2" xfId="56212"/>
    <cellStyle name="Warning Text 21 2 2 2 2" xfId="56213"/>
    <cellStyle name="Warning Text 21 2 2 2 3" xfId="56214"/>
    <cellStyle name="Warning Text 21 2 2 3" xfId="56215"/>
    <cellStyle name="Warning Text 21 2 2 4" xfId="56216"/>
    <cellStyle name="Warning Text 21 2 3" xfId="56217"/>
    <cellStyle name="Warning Text 21 2 3 2" xfId="56218"/>
    <cellStyle name="Warning Text 21 2 3 2 2" xfId="56219"/>
    <cellStyle name="Warning Text 21 2 3 2 3" xfId="56220"/>
    <cellStyle name="Warning Text 21 2 3 3" xfId="56221"/>
    <cellStyle name="Warning Text 21 2 3 4" xfId="56222"/>
    <cellStyle name="Warning Text 21 2 4" xfId="56223"/>
    <cellStyle name="Warning Text 21 2 4 2" xfId="56224"/>
    <cellStyle name="Warning Text 21 2 4 3" xfId="56225"/>
    <cellStyle name="Warning Text 21 2 5" xfId="56226"/>
    <cellStyle name="Warning Text 21 2 5 2" xfId="56227"/>
    <cellStyle name="Warning Text 21 2 5 3" xfId="56228"/>
    <cellStyle name="Warning Text 21 2 6" xfId="56229"/>
    <cellStyle name="Warning Text 21 2 7" xfId="56230"/>
    <cellStyle name="Warning Text 21 3" xfId="56231"/>
    <cellStyle name="Warning Text 21 3 2" xfId="56232"/>
    <cellStyle name="Warning Text 21 3 2 2" xfId="56233"/>
    <cellStyle name="Warning Text 21 3 2 2 2" xfId="56234"/>
    <cellStyle name="Warning Text 21 3 2 2 3" xfId="56235"/>
    <cellStyle name="Warning Text 21 3 2 3" xfId="56236"/>
    <cellStyle name="Warning Text 21 3 2 4" xfId="56237"/>
    <cellStyle name="Warning Text 21 3 3" xfId="56238"/>
    <cellStyle name="Warning Text 21 3 3 2" xfId="56239"/>
    <cellStyle name="Warning Text 21 3 3 2 2" xfId="56240"/>
    <cellStyle name="Warning Text 21 3 3 2 3" xfId="56241"/>
    <cellStyle name="Warning Text 21 3 3 3" xfId="56242"/>
    <cellStyle name="Warning Text 21 3 3 4" xfId="56243"/>
    <cellStyle name="Warning Text 21 3 4" xfId="56244"/>
    <cellStyle name="Warning Text 21 3 4 2" xfId="56245"/>
    <cellStyle name="Warning Text 21 3 4 3" xfId="56246"/>
    <cellStyle name="Warning Text 21 3 5" xfId="56247"/>
    <cellStyle name="Warning Text 21 3 6" xfId="56248"/>
    <cellStyle name="Warning Text 21 4" xfId="56249"/>
    <cellStyle name="Warning Text 21 4 2" xfId="56250"/>
    <cellStyle name="Warning Text 21 4 2 2" xfId="56251"/>
    <cellStyle name="Warning Text 21 4 2 2 2" xfId="56252"/>
    <cellStyle name="Warning Text 21 4 2 2 3" xfId="56253"/>
    <cellStyle name="Warning Text 21 4 2 3" xfId="56254"/>
    <cellStyle name="Warning Text 21 4 2 4" xfId="56255"/>
    <cellStyle name="Warning Text 21 4 3" xfId="56256"/>
    <cellStyle name="Warning Text 21 4 3 2" xfId="56257"/>
    <cellStyle name="Warning Text 21 4 3 2 2" xfId="56258"/>
    <cellStyle name="Warning Text 21 4 3 2 3" xfId="56259"/>
    <cellStyle name="Warning Text 21 4 3 3" xfId="56260"/>
    <cellStyle name="Warning Text 21 4 3 4" xfId="56261"/>
    <cellStyle name="Warning Text 21 4 4" xfId="56262"/>
    <cellStyle name="Warning Text 21 4 4 2" xfId="56263"/>
    <cellStyle name="Warning Text 21 4 4 3" xfId="56264"/>
    <cellStyle name="Warning Text 21 4 5" xfId="56265"/>
    <cellStyle name="Warning Text 21 4 6" xfId="56266"/>
    <cellStyle name="Warning Text 21 5" xfId="56267"/>
    <cellStyle name="Warning Text 21 5 2" xfId="56268"/>
    <cellStyle name="Warning Text 21 5 2 2" xfId="56269"/>
    <cellStyle name="Warning Text 21 5 2 2 2" xfId="56270"/>
    <cellStyle name="Warning Text 21 5 2 2 3" xfId="56271"/>
    <cellStyle name="Warning Text 21 5 2 3" xfId="56272"/>
    <cellStyle name="Warning Text 21 5 2 4" xfId="56273"/>
    <cellStyle name="Warning Text 21 5 3" xfId="56274"/>
    <cellStyle name="Warning Text 21 5 3 2" xfId="56275"/>
    <cellStyle name="Warning Text 21 5 3 2 2" xfId="56276"/>
    <cellStyle name="Warning Text 21 5 3 2 3" xfId="56277"/>
    <cellStyle name="Warning Text 21 5 3 3" xfId="56278"/>
    <cellStyle name="Warning Text 21 5 3 4" xfId="56279"/>
    <cellStyle name="Warning Text 21 5 4" xfId="56280"/>
    <cellStyle name="Warning Text 21 5 4 2" xfId="56281"/>
    <cellStyle name="Warning Text 21 5 4 2 2" xfId="56282"/>
    <cellStyle name="Warning Text 21 5 4 2 3" xfId="56283"/>
    <cellStyle name="Warning Text 21 5 4 3" xfId="56284"/>
    <cellStyle name="Warning Text 21 5 4 4" xfId="56285"/>
    <cellStyle name="Warning Text 21 5 5" xfId="56286"/>
    <cellStyle name="Warning Text 21 5 5 2" xfId="56287"/>
    <cellStyle name="Warning Text 21 5 5 3" xfId="56288"/>
    <cellStyle name="Warning Text 21 5 6" xfId="56289"/>
    <cellStyle name="Warning Text 21 5 7" xfId="56290"/>
    <cellStyle name="Warning Text 21 6" xfId="56291"/>
    <cellStyle name="Warning Text 21 6 2" xfId="56292"/>
    <cellStyle name="Warning Text 21 6 2 2" xfId="56293"/>
    <cellStyle name="Warning Text 21 6 2 2 2" xfId="56294"/>
    <cellStyle name="Warning Text 21 6 2 2 3" xfId="56295"/>
    <cellStyle name="Warning Text 21 6 2 3" xfId="56296"/>
    <cellStyle name="Warning Text 21 6 2 4" xfId="56297"/>
    <cellStyle name="Warning Text 21 6 3" xfId="56298"/>
    <cellStyle name="Warning Text 21 6 3 2" xfId="56299"/>
    <cellStyle name="Warning Text 21 6 3 2 2" xfId="56300"/>
    <cellStyle name="Warning Text 21 6 3 2 3" xfId="56301"/>
    <cellStyle name="Warning Text 21 6 3 3" xfId="56302"/>
    <cellStyle name="Warning Text 21 6 3 4" xfId="56303"/>
    <cellStyle name="Warning Text 21 6 4" xfId="56304"/>
    <cellStyle name="Warning Text 21 6 4 2" xfId="56305"/>
    <cellStyle name="Warning Text 21 6 4 3" xfId="56306"/>
    <cellStyle name="Warning Text 21 6 5" xfId="56307"/>
    <cellStyle name="Warning Text 21 6 6" xfId="56308"/>
    <cellStyle name="Warning Text 21 7" xfId="56309"/>
    <cellStyle name="Warning Text 21 7 2" xfId="56310"/>
    <cellStyle name="Warning Text 21 7 2 2" xfId="56311"/>
    <cellStyle name="Warning Text 21 7 2 3" xfId="56312"/>
    <cellStyle name="Warning Text 21 7 3" xfId="56313"/>
    <cellStyle name="Warning Text 21 7 4" xfId="56314"/>
    <cellStyle name="Warning Text 21 8" xfId="56315"/>
    <cellStyle name="Warning Text 21 8 2" xfId="56316"/>
    <cellStyle name="Warning Text 21 8 2 2" xfId="56317"/>
    <cellStyle name="Warning Text 21 8 2 3" xfId="56318"/>
    <cellStyle name="Warning Text 21 8 3" xfId="56319"/>
    <cellStyle name="Warning Text 21 8 4" xfId="56320"/>
    <cellStyle name="Warning Text 21 9" xfId="56321"/>
    <cellStyle name="Warning Text 21 9 2" xfId="56322"/>
    <cellStyle name="Warning Text 21 9 2 2" xfId="56323"/>
    <cellStyle name="Warning Text 21 9 2 3" xfId="56324"/>
    <cellStyle name="Warning Text 21 9 3" xfId="56325"/>
    <cellStyle name="Warning Text 21 9 4" xfId="56326"/>
    <cellStyle name="Warning Text 22" xfId="56327"/>
    <cellStyle name="Warning Text 22 10" xfId="56328"/>
    <cellStyle name="Warning Text 22 10 2" xfId="56329"/>
    <cellStyle name="Warning Text 22 10 3" xfId="56330"/>
    <cellStyle name="Warning Text 22 11" xfId="56331"/>
    <cellStyle name="Warning Text 22 11 2" xfId="56332"/>
    <cellStyle name="Warning Text 22 11 3" xfId="56333"/>
    <cellStyle name="Warning Text 22 12" xfId="56334"/>
    <cellStyle name="Warning Text 22 12 2" xfId="56335"/>
    <cellStyle name="Warning Text 22 12 3" xfId="56336"/>
    <cellStyle name="Warning Text 22 13" xfId="56337"/>
    <cellStyle name="Warning Text 22 2" xfId="56338"/>
    <cellStyle name="Warning Text 22 2 2" xfId="56339"/>
    <cellStyle name="Warning Text 22 2 2 2" xfId="56340"/>
    <cellStyle name="Warning Text 22 2 2 2 2" xfId="56341"/>
    <cellStyle name="Warning Text 22 2 2 2 3" xfId="56342"/>
    <cellStyle name="Warning Text 22 2 2 3" xfId="56343"/>
    <cellStyle name="Warning Text 22 2 2 4" xfId="56344"/>
    <cellStyle name="Warning Text 22 2 3" xfId="56345"/>
    <cellStyle name="Warning Text 22 2 3 2" xfId="56346"/>
    <cellStyle name="Warning Text 22 2 3 2 2" xfId="56347"/>
    <cellStyle name="Warning Text 22 2 3 2 3" xfId="56348"/>
    <cellStyle name="Warning Text 22 2 3 3" xfId="56349"/>
    <cellStyle name="Warning Text 22 2 3 4" xfId="56350"/>
    <cellStyle name="Warning Text 22 2 4" xfId="56351"/>
    <cellStyle name="Warning Text 22 2 4 2" xfId="56352"/>
    <cellStyle name="Warning Text 22 2 4 3" xfId="56353"/>
    <cellStyle name="Warning Text 22 2 5" xfId="56354"/>
    <cellStyle name="Warning Text 22 2 5 2" xfId="56355"/>
    <cellStyle name="Warning Text 22 2 5 3" xfId="56356"/>
    <cellStyle name="Warning Text 22 2 6" xfId="56357"/>
    <cellStyle name="Warning Text 22 2 7" xfId="56358"/>
    <cellStyle name="Warning Text 22 3" xfId="56359"/>
    <cellStyle name="Warning Text 22 3 2" xfId="56360"/>
    <cellStyle name="Warning Text 22 3 2 2" xfId="56361"/>
    <cellStyle name="Warning Text 22 3 2 2 2" xfId="56362"/>
    <cellStyle name="Warning Text 22 3 2 2 3" xfId="56363"/>
    <cellStyle name="Warning Text 22 3 2 3" xfId="56364"/>
    <cellStyle name="Warning Text 22 3 2 4" xfId="56365"/>
    <cellStyle name="Warning Text 22 3 3" xfId="56366"/>
    <cellStyle name="Warning Text 22 3 3 2" xfId="56367"/>
    <cellStyle name="Warning Text 22 3 3 2 2" xfId="56368"/>
    <cellStyle name="Warning Text 22 3 3 2 3" xfId="56369"/>
    <cellStyle name="Warning Text 22 3 3 3" xfId="56370"/>
    <cellStyle name="Warning Text 22 3 3 4" xfId="56371"/>
    <cellStyle name="Warning Text 22 3 4" xfId="56372"/>
    <cellStyle name="Warning Text 22 3 4 2" xfId="56373"/>
    <cellStyle name="Warning Text 22 3 4 3" xfId="56374"/>
    <cellStyle name="Warning Text 22 3 5" xfId="56375"/>
    <cellStyle name="Warning Text 22 3 6" xfId="56376"/>
    <cellStyle name="Warning Text 22 4" xfId="56377"/>
    <cellStyle name="Warning Text 22 4 2" xfId="56378"/>
    <cellStyle name="Warning Text 22 4 2 2" xfId="56379"/>
    <cellStyle name="Warning Text 22 4 2 2 2" xfId="56380"/>
    <cellStyle name="Warning Text 22 4 2 2 3" xfId="56381"/>
    <cellStyle name="Warning Text 22 4 2 3" xfId="56382"/>
    <cellStyle name="Warning Text 22 4 2 4" xfId="56383"/>
    <cellStyle name="Warning Text 22 4 3" xfId="56384"/>
    <cellStyle name="Warning Text 22 4 3 2" xfId="56385"/>
    <cellStyle name="Warning Text 22 4 3 2 2" xfId="56386"/>
    <cellStyle name="Warning Text 22 4 3 2 3" xfId="56387"/>
    <cellStyle name="Warning Text 22 4 3 3" xfId="56388"/>
    <cellStyle name="Warning Text 22 4 3 4" xfId="56389"/>
    <cellStyle name="Warning Text 22 4 4" xfId="56390"/>
    <cellStyle name="Warning Text 22 4 4 2" xfId="56391"/>
    <cellStyle name="Warning Text 22 4 4 3" xfId="56392"/>
    <cellStyle name="Warning Text 22 4 5" xfId="56393"/>
    <cellStyle name="Warning Text 22 4 6" xfId="56394"/>
    <cellStyle name="Warning Text 22 5" xfId="56395"/>
    <cellStyle name="Warning Text 22 5 2" xfId="56396"/>
    <cellStyle name="Warning Text 22 5 2 2" xfId="56397"/>
    <cellStyle name="Warning Text 22 5 2 2 2" xfId="56398"/>
    <cellStyle name="Warning Text 22 5 2 2 3" xfId="56399"/>
    <cellStyle name="Warning Text 22 5 2 3" xfId="56400"/>
    <cellStyle name="Warning Text 22 5 2 4" xfId="56401"/>
    <cellStyle name="Warning Text 22 5 3" xfId="56402"/>
    <cellStyle name="Warning Text 22 5 3 2" xfId="56403"/>
    <cellStyle name="Warning Text 22 5 3 2 2" xfId="56404"/>
    <cellStyle name="Warning Text 22 5 3 2 3" xfId="56405"/>
    <cellStyle name="Warning Text 22 5 3 3" xfId="56406"/>
    <cellStyle name="Warning Text 22 5 3 4" xfId="56407"/>
    <cellStyle name="Warning Text 22 5 4" xfId="56408"/>
    <cellStyle name="Warning Text 22 5 4 2" xfId="56409"/>
    <cellStyle name="Warning Text 22 5 4 2 2" xfId="56410"/>
    <cellStyle name="Warning Text 22 5 4 2 3" xfId="56411"/>
    <cellStyle name="Warning Text 22 5 4 3" xfId="56412"/>
    <cellStyle name="Warning Text 22 5 4 4" xfId="56413"/>
    <cellStyle name="Warning Text 22 5 5" xfId="56414"/>
    <cellStyle name="Warning Text 22 5 5 2" xfId="56415"/>
    <cellStyle name="Warning Text 22 5 5 3" xfId="56416"/>
    <cellStyle name="Warning Text 22 5 6" xfId="56417"/>
    <cellStyle name="Warning Text 22 5 7" xfId="56418"/>
    <cellStyle name="Warning Text 22 6" xfId="56419"/>
    <cellStyle name="Warning Text 22 6 2" xfId="56420"/>
    <cellStyle name="Warning Text 22 6 2 2" xfId="56421"/>
    <cellStyle name="Warning Text 22 6 2 2 2" xfId="56422"/>
    <cellStyle name="Warning Text 22 6 2 2 3" xfId="56423"/>
    <cellStyle name="Warning Text 22 6 2 3" xfId="56424"/>
    <cellStyle name="Warning Text 22 6 2 4" xfId="56425"/>
    <cellStyle name="Warning Text 22 6 3" xfId="56426"/>
    <cellStyle name="Warning Text 22 6 3 2" xfId="56427"/>
    <cellStyle name="Warning Text 22 6 3 2 2" xfId="56428"/>
    <cellStyle name="Warning Text 22 6 3 2 3" xfId="56429"/>
    <cellStyle name="Warning Text 22 6 3 3" xfId="56430"/>
    <cellStyle name="Warning Text 22 6 3 4" xfId="56431"/>
    <cellStyle name="Warning Text 22 6 4" xfId="56432"/>
    <cellStyle name="Warning Text 22 6 4 2" xfId="56433"/>
    <cellStyle name="Warning Text 22 6 4 3" xfId="56434"/>
    <cellStyle name="Warning Text 22 6 5" xfId="56435"/>
    <cellStyle name="Warning Text 22 6 6" xfId="56436"/>
    <cellStyle name="Warning Text 22 7" xfId="56437"/>
    <cellStyle name="Warning Text 22 7 2" xfId="56438"/>
    <cellStyle name="Warning Text 22 7 2 2" xfId="56439"/>
    <cellStyle name="Warning Text 22 7 2 3" xfId="56440"/>
    <cellStyle name="Warning Text 22 7 3" xfId="56441"/>
    <cellStyle name="Warning Text 22 7 4" xfId="56442"/>
    <cellStyle name="Warning Text 22 8" xfId="56443"/>
    <cellStyle name="Warning Text 22 8 2" xfId="56444"/>
    <cellStyle name="Warning Text 22 8 2 2" xfId="56445"/>
    <cellStyle name="Warning Text 22 8 2 3" xfId="56446"/>
    <cellStyle name="Warning Text 22 8 3" xfId="56447"/>
    <cellStyle name="Warning Text 22 8 4" xfId="56448"/>
    <cellStyle name="Warning Text 22 9" xfId="56449"/>
    <cellStyle name="Warning Text 22 9 2" xfId="56450"/>
    <cellStyle name="Warning Text 22 9 2 2" xfId="56451"/>
    <cellStyle name="Warning Text 22 9 2 3" xfId="56452"/>
    <cellStyle name="Warning Text 22 9 3" xfId="56453"/>
    <cellStyle name="Warning Text 22 9 4" xfId="56454"/>
    <cellStyle name="Warning Text 23" xfId="56455"/>
    <cellStyle name="Warning Text 23 10" xfId="56456"/>
    <cellStyle name="Warning Text 23 10 2" xfId="56457"/>
    <cellStyle name="Warning Text 23 10 3" xfId="56458"/>
    <cellStyle name="Warning Text 23 11" xfId="56459"/>
    <cellStyle name="Warning Text 23 11 2" xfId="56460"/>
    <cellStyle name="Warning Text 23 11 3" xfId="56461"/>
    <cellStyle name="Warning Text 23 12" xfId="56462"/>
    <cellStyle name="Warning Text 23 12 2" xfId="56463"/>
    <cellStyle name="Warning Text 23 12 3" xfId="56464"/>
    <cellStyle name="Warning Text 23 13" xfId="56465"/>
    <cellStyle name="Warning Text 23 2" xfId="56466"/>
    <cellStyle name="Warning Text 23 2 2" xfId="56467"/>
    <cellStyle name="Warning Text 23 2 2 2" xfId="56468"/>
    <cellStyle name="Warning Text 23 2 2 2 2" xfId="56469"/>
    <cellStyle name="Warning Text 23 2 2 2 3" xfId="56470"/>
    <cellStyle name="Warning Text 23 2 2 3" xfId="56471"/>
    <cellStyle name="Warning Text 23 2 2 4" xfId="56472"/>
    <cellStyle name="Warning Text 23 2 3" xfId="56473"/>
    <cellStyle name="Warning Text 23 2 3 2" xfId="56474"/>
    <cellStyle name="Warning Text 23 2 3 2 2" xfId="56475"/>
    <cellStyle name="Warning Text 23 2 3 2 3" xfId="56476"/>
    <cellStyle name="Warning Text 23 2 3 3" xfId="56477"/>
    <cellStyle name="Warning Text 23 2 3 4" xfId="56478"/>
    <cellStyle name="Warning Text 23 2 4" xfId="56479"/>
    <cellStyle name="Warning Text 23 2 4 2" xfId="56480"/>
    <cellStyle name="Warning Text 23 2 4 3" xfId="56481"/>
    <cellStyle name="Warning Text 23 2 5" xfId="56482"/>
    <cellStyle name="Warning Text 23 2 5 2" xfId="56483"/>
    <cellStyle name="Warning Text 23 2 5 3" xfId="56484"/>
    <cellStyle name="Warning Text 23 2 6" xfId="56485"/>
    <cellStyle name="Warning Text 23 2 7" xfId="56486"/>
    <cellStyle name="Warning Text 23 3" xfId="56487"/>
    <cellStyle name="Warning Text 23 3 2" xfId="56488"/>
    <cellStyle name="Warning Text 23 3 2 2" xfId="56489"/>
    <cellStyle name="Warning Text 23 3 2 2 2" xfId="56490"/>
    <cellStyle name="Warning Text 23 3 2 2 3" xfId="56491"/>
    <cellStyle name="Warning Text 23 3 2 3" xfId="56492"/>
    <cellStyle name="Warning Text 23 3 2 4" xfId="56493"/>
    <cellStyle name="Warning Text 23 3 3" xfId="56494"/>
    <cellStyle name="Warning Text 23 3 3 2" xfId="56495"/>
    <cellStyle name="Warning Text 23 3 3 2 2" xfId="56496"/>
    <cellStyle name="Warning Text 23 3 3 2 3" xfId="56497"/>
    <cellStyle name="Warning Text 23 3 3 3" xfId="56498"/>
    <cellStyle name="Warning Text 23 3 3 4" xfId="56499"/>
    <cellStyle name="Warning Text 23 3 4" xfId="56500"/>
    <cellStyle name="Warning Text 23 3 4 2" xfId="56501"/>
    <cellStyle name="Warning Text 23 3 4 3" xfId="56502"/>
    <cellStyle name="Warning Text 23 3 5" xfId="56503"/>
    <cellStyle name="Warning Text 23 3 6" xfId="56504"/>
    <cellStyle name="Warning Text 23 4" xfId="56505"/>
    <cellStyle name="Warning Text 23 4 2" xfId="56506"/>
    <cellStyle name="Warning Text 23 4 2 2" xfId="56507"/>
    <cellStyle name="Warning Text 23 4 2 2 2" xfId="56508"/>
    <cellStyle name="Warning Text 23 4 2 2 3" xfId="56509"/>
    <cellStyle name="Warning Text 23 4 2 3" xfId="56510"/>
    <cellStyle name="Warning Text 23 4 2 4" xfId="56511"/>
    <cellStyle name="Warning Text 23 4 3" xfId="56512"/>
    <cellStyle name="Warning Text 23 4 3 2" xfId="56513"/>
    <cellStyle name="Warning Text 23 4 3 2 2" xfId="56514"/>
    <cellStyle name="Warning Text 23 4 3 2 3" xfId="56515"/>
    <cellStyle name="Warning Text 23 4 3 3" xfId="56516"/>
    <cellStyle name="Warning Text 23 4 3 4" xfId="56517"/>
    <cellStyle name="Warning Text 23 4 4" xfId="56518"/>
    <cellStyle name="Warning Text 23 4 4 2" xfId="56519"/>
    <cellStyle name="Warning Text 23 4 4 3" xfId="56520"/>
    <cellStyle name="Warning Text 23 4 5" xfId="56521"/>
    <cellStyle name="Warning Text 23 4 6" xfId="56522"/>
    <cellStyle name="Warning Text 23 5" xfId="56523"/>
    <cellStyle name="Warning Text 23 5 2" xfId="56524"/>
    <cellStyle name="Warning Text 23 5 2 2" xfId="56525"/>
    <cellStyle name="Warning Text 23 5 2 2 2" xfId="56526"/>
    <cellStyle name="Warning Text 23 5 2 2 3" xfId="56527"/>
    <cellStyle name="Warning Text 23 5 2 3" xfId="56528"/>
    <cellStyle name="Warning Text 23 5 2 4" xfId="56529"/>
    <cellStyle name="Warning Text 23 5 3" xfId="56530"/>
    <cellStyle name="Warning Text 23 5 3 2" xfId="56531"/>
    <cellStyle name="Warning Text 23 5 3 2 2" xfId="56532"/>
    <cellStyle name="Warning Text 23 5 3 2 3" xfId="56533"/>
    <cellStyle name="Warning Text 23 5 3 3" xfId="56534"/>
    <cellStyle name="Warning Text 23 5 3 4" xfId="56535"/>
    <cellStyle name="Warning Text 23 5 4" xfId="56536"/>
    <cellStyle name="Warning Text 23 5 4 2" xfId="56537"/>
    <cellStyle name="Warning Text 23 5 4 2 2" xfId="56538"/>
    <cellStyle name="Warning Text 23 5 4 2 3" xfId="56539"/>
    <cellStyle name="Warning Text 23 5 4 3" xfId="56540"/>
    <cellStyle name="Warning Text 23 5 4 4" xfId="56541"/>
    <cellStyle name="Warning Text 23 5 5" xfId="56542"/>
    <cellStyle name="Warning Text 23 5 5 2" xfId="56543"/>
    <cellStyle name="Warning Text 23 5 5 3" xfId="56544"/>
    <cellStyle name="Warning Text 23 5 6" xfId="56545"/>
    <cellStyle name="Warning Text 23 5 7" xfId="56546"/>
    <cellStyle name="Warning Text 23 6" xfId="56547"/>
    <cellStyle name="Warning Text 23 6 2" xfId="56548"/>
    <cellStyle name="Warning Text 23 6 2 2" xfId="56549"/>
    <cellStyle name="Warning Text 23 6 2 2 2" xfId="56550"/>
    <cellStyle name="Warning Text 23 6 2 2 3" xfId="56551"/>
    <cellStyle name="Warning Text 23 6 2 3" xfId="56552"/>
    <cellStyle name="Warning Text 23 6 2 4" xfId="56553"/>
    <cellStyle name="Warning Text 23 6 3" xfId="56554"/>
    <cellStyle name="Warning Text 23 6 3 2" xfId="56555"/>
    <cellStyle name="Warning Text 23 6 3 2 2" xfId="56556"/>
    <cellStyle name="Warning Text 23 6 3 2 3" xfId="56557"/>
    <cellStyle name="Warning Text 23 6 3 3" xfId="56558"/>
    <cellStyle name="Warning Text 23 6 3 4" xfId="56559"/>
    <cellStyle name="Warning Text 23 6 4" xfId="56560"/>
    <cellStyle name="Warning Text 23 6 4 2" xfId="56561"/>
    <cellStyle name="Warning Text 23 6 4 3" xfId="56562"/>
    <cellStyle name="Warning Text 23 6 5" xfId="56563"/>
    <cellStyle name="Warning Text 23 6 6" xfId="56564"/>
    <cellStyle name="Warning Text 23 7" xfId="56565"/>
    <cellStyle name="Warning Text 23 7 2" xfId="56566"/>
    <cellStyle name="Warning Text 23 7 2 2" xfId="56567"/>
    <cellStyle name="Warning Text 23 7 2 3" xfId="56568"/>
    <cellStyle name="Warning Text 23 7 3" xfId="56569"/>
    <cellStyle name="Warning Text 23 7 4" xfId="56570"/>
    <cellStyle name="Warning Text 23 8" xfId="56571"/>
    <cellStyle name="Warning Text 23 8 2" xfId="56572"/>
    <cellStyle name="Warning Text 23 8 2 2" xfId="56573"/>
    <cellStyle name="Warning Text 23 8 2 3" xfId="56574"/>
    <cellStyle name="Warning Text 23 8 3" xfId="56575"/>
    <cellStyle name="Warning Text 23 8 4" xfId="56576"/>
    <cellStyle name="Warning Text 23 9" xfId="56577"/>
    <cellStyle name="Warning Text 23 9 2" xfId="56578"/>
    <cellStyle name="Warning Text 23 9 2 2" xfId="56579"/>
    <cellStyle name="Warning Text 23 9 2 3" xfId="56580"/>
    <cellStyle name="Warning Text 23 9 3" xfId="56581"/>
    <cellStyle name="Warning Text 23 9 4" xfId="56582"/>
    <cellStyle name="Warning Text 24" xfId="56583"/>
    <cellStyle name="Warning Text 24 10" xfId="56584"/>
    <cellStyle name="Warning Text 24 10 2" xfId="56585"/>
    <cellStyle name="Warning Text 24 10 3" xfId="56586"/>
    <cellStyle name="Warning Text 24 11" xfId="56587"/>
    <cellStyle name="Warning Text 24 11 2" xfId="56588"/>
    <cellStyle name="Warning Text 24 11 3" xfId="56589"/>
    <cellStyle name="Warning Text 24 12" xfId="56590"/>
    <cellStyle name="Warning Text 24 12 2" xfId="56591"/>
    <cellStyle name="Warning Text 24 12 3" xfId="56592"/>
    <cellStyle name="Warning Text 24 13" xfId="56593"/>
    <cellStyle name="Warning Text 24 2" xfId="56594"/>
    <cellStyle name="Warning Text 24 2 2" xfId="56595"/>
    <cellStyle name="Warning Text 24 2 2 2" xfId="56596"/>
    <cellStyle name="Warning Text 24 2 2 2 2" xfId="56597"/>
    <cellStyle name="Warning Text 24 2 2 2 3" xfId="56598"/>
    <cellStyle name="Warning Text 24 2 2 3" xfId="56599"/>
    <cellStyle name="Warning Text 24 2 2 4" xfId="56600"/>
    <cellStyle name="Warning Text 24 2 3" xfId="56601"/>
    <cellStyle name="Warning Text 24 2 3 2" xfId="56602"/>
    <cellStyle name="Warning Text 24 2 3 2 2" xfId="56603"/>
    <cellStyle name="Warning Text 24 2 3 2 3" xfId="56604"/>
    <cellStyle name="Warning Text 24 2 3 3" xfId="56605"/>
    <cellStyle name="Warning Text 24 2 3 4" xfId="56606"/>
    <cellStyle name="Warning Text 24 2 4" xfId="56607"/>
    <cellStyle name="Warning Text 24 2 4 2" xfId="56608"/>
    <cellStyle name="Warning Text 24 2 4 3" xfId="56609"/>
    <cellStyle name="Warning Text 24 2 5" xfId="56610"/>
    <cellStyle name="Warning Text 24 2 5 2" xfId="56611"/>
    <cellStyle name="Warning Text 24 2 5 3" xfId="56612"/>
    <cellStyle name="Warning Text 24 2 6" xfId="56613"/>
    <cellStyle name="Warning Text 24 2 7" xfId="56614"/>
    <cellStyle name="Warning Text 24 3" xfId="56615"/>
    <cellStyle name="Warning Text 24 3 2" xfId="56616"/>
    <cellStyle name="Warning Text 24 3 2 2" xfId="56617"/>
    <cellStyle name="Warning Text 24 3 2 2 2" xfId="56618"/>
    <cellStyle name="Warning Text 24 3 2 2 3" xfId="56619"/>
    <cellStyle name="Warning Text 24 3 2 3" xfId="56620"/>
    <cellStyle name="Warning Text 24 3 2 4" xfId="56621"/>
    <cellStyle name="Warning Text 24 3 3" xfId="56622"/>
    <cellStyle name="Warning Text 24 3 3 2" xfId="56623"/>
    <cellStyle name="Warning Text 24 3 3 2 2" xfId="56624"/>
    <cellStyle name="Warning Text 24 3 3 2 3" xfId="56625"/>
    <cellStyle name="Warning Text 24 3 3 3" xfId="56626"/>
    <cellStyle name="Warning Text 24 3 3 4" xfId="56627"/>
    <cellStyle name="Warning Text 24 3 4" xfId="56628"/>
    <cellStyle name="Warning Text 24 3 4 2" xfId="56629"/>
    <cellStyle name="Warning Text 24 3 4 3" xfId="56630"/>
    <cellStyle name="Warning Text 24 3 5" xfId="56631"/>
    <cellStyle name="Warning Text 24 3 6" xfId="56632"/>
    <cellStyle name="Warning Text 24 4" xfId="56633"/>
    <cellStyle name="Warning Text 24 4 2" xfId="56634"/>
    <cellStyle name="Warning Text 24 4 2 2" xfId="56635"/>
    <cellStyle name="Warning Text 24 4 2 2 2" xfId="56636"/>
    <cellStyle name="Warning Text 24 4 2 2 3" xfId="56637"/>
    <cellStyle name="Warning Text 24 4 2 3" xfId="56638"/>
    <cellStyle name="Warning Text 24 4 2 4" xfId="56639"/>
    <cellStyle name="Warning Text 24 4 3" xfId="56640"/>
    <cellStyle name="Warning Text 24 4 3 2" xfId="56641"/>
    <cellStyle name="Warning Text 24 4 3 2 2" xfId="56642"/>
    <cellStyle name="Warning Text 24 4 3 2 3" xfId="56643"/>
    <cellStyle name="Warning Text 24 4 3 3" xfId="56644"/>
    <cellStyle name="Warning Text 24 4 3 4" xfId="56645"/>
    <cellStyle name="Warning Text 24 4 4" xfId="56646"/>
    <cellStyle name="Warning Text 24 4 4 2" xfId="56647"/>
    <cellStyle name="Warning Text 24 4 4 3" xfId="56648"/>
    <cellStyle name="Warning Text 24 4 5" xfId="56649"/>
    <cellStyle name="Warning Text 24 4 6" xfId="56650"/>
    <cellStyle name="Warning Text 24 5" xfId="56651"/>
    <cellStyle name="Warning Text 24 5 2" xfId="56652"/>
    <cellStyle name="Warning Text 24 5 2 2" xfId="56653"/>
    <cellStyle name="Warning Text 24 5 2 2 2" xfId="56654"/>
    <cellStyle name="Warning Text 24 5 2 2 3" xfId="56655"/>
    <cellStyle name="Warning Text 24 5 2 3" xfId="56656"/>
    <cellStyle name="Warning Text 24 5 2 4" xfId="56657"/>
    <cellStyle name="Warning Text 24 5 3" xfId="56658"/>
    <cellStyle name="Warning Text 24 5 3 2" xfId="56659"/>
    <cellStyle name="Warning Text 24 5 3 2 2" xfId="56660"/>
    <cellStyle name="Warning Text 24 5 3 2 3" xfId="56661"/>
    <cellStyle name="Warning Text 24 5 3 3" xfId="56662"/>
    <cellStyle name="Warning Text 24 5 3 4" xfId="56663"/>
    <cellStyle name="Warning Text 24 5 4" xfId="56664"/>
    <cellStyle name="Warning Text 24 5 4 2" xfId="56665"/>
    <cellStyle name="Warning Text 24 5 4 2 2" xfId="56666"/>
    <cellStyle name="Warning Text 24 5 4 2 3" xfId="56667"/>
    <cellStyle name="Warning Text 24 5 4 3" xfId="56668"/>
    <cellStyle name="Warning Text 24 5 4 4" xfId="56669"/>
    <cellStyle name="Warning Text 24 5 5" xfId="56670"/>
    <cellStyle name="Warning Text 24 5 5 2" xfId="56671"/>
    <cellStyle name="Warning Text 24 5 5 3" xfId="56672"/>
    <cellStyle name="Warning Text 24 5 6" xfId="56673"/>
    <cellStyle name="Warning Text 24 5 7" xfId="56674"/>
    <cellStyle name="Warning Text 24 6" xfId="56675"/>
    <cellStyle name="Warning Text 24 6 2" xfId="56676"/>
    <cellStyle name="Warning Text 24 6 2 2" xfId="56677"/>
    <cellStyle name="Warning Text 24 6 2 2 2" xfId="56678"/>
    <cellStyle name="Warning Text 24 6 2 2 3" xfId="56679"/>
    <cellStyle name="Warning Text 24 6 2 3" xfId="56680"/>
    <cellStyle name="Warning Text 24 6 2 4" xfId="56681"/>
    <cellStyle name="Warning Text 24 6 3" xfId="56682"/>
    <cellStyle name="Warning Text 24 6 3 2" xfId="56683"/>
    <cellStyle name="Warning Text 24 6 3 2 2" xfId="56684"/>
    <cellStyle name="Warning Text 24 6 3 2 3" xfId="56685"/>
    <cellStyle name="Warning Text 24 6 3 3" xfId="56686"/>
    <cellStyle name="Warning Text 24 6 3 4" xfId="56687"/>
    <cellStyle name="Warning Text 24 6 4" xfId="56688"/>
    <cellStyle name="Warning Text 24 6 4 2" xfId="56689"/>
    <cellStyle name="Warning Text 24 6 4 3" xfId="56690"/>
    <cellStyle name="Warning Text 24 6 5" xfId="56691"/>
    <cellStyle name="Warning Text 24 6 6" xfId="56692"/>
    <cellStyle name="Warning Text 24 7" xfId="56693"/>
    <cellStyle name="Warning Text 24 7 2" xfId="56694"/>
    <cellStyle name="Warning Text 24 7 2 2" xfId="56695"/>
    <cellStyle name="Warning Text 24 7 2 3" xfId="56696"/>
    <cellStyle name="Warning Text 24 7 3" xfId="56697"/>
    <cellStyle name="Warning Text 24 7 4" xfId="56698"/>
    <cellStyle name="Warning Text 24 8" xfId="56699"/>
    <cellStyle name="Warning Text 24 8 2" xfId="56700"/>
    <cellStyle name="Warning Text 24 8 2 2" xfId="56701"/>
    <cellStyle name="Warning Text 24 8 2 3" xfId="56702"/>
    <cellStyle name="Warning Text 24 8 3" xfId="56703"/>
    <cellStyle name="Warning Text 24 8 4" xfId="56704"/>
    <cellStyle name="Warning Text 24 9" xfId="56705"/>
    <cellStyle name="Warning Text 24 9 2" xfId="56706"/>
    <cellStyle name="Warning Text 24 9 2 2" xfId="56707"/>
    <cellStyle name="Warning Text 24 9 2 3" xfId="56708"/>
    <cellStyle name="Warning Text 24 9 3" xfId="56709"/>
    <cellStyle name="Warning Text 24 9 4" xfId="56710"/>
    <cellStyle name="Warning Text 25" xfId="56711"/>
    <cellStyle name="Warning Text 25 10" xfId="56712"/>
    <cellStyle name="Warning Text 25 10 2" xfId="56713"/>
    <cellStyle name="Warning Text 25 10 3" xfId="56714"/>
    <cellStyle name="Warning Text 25 11" xfId="56715"/>
    <cellStyle name="Warning Text 25 11 2" xfId="56716"/>
    <cellStyle name="Warning Text 25 11 3" xfId="56717"/>
    <cellStyle name="Warning Text 25 12" xfId="56718"/>
    <cellStyle name="Warning Text 25 12 2" xfId="56719"/>
    <cellStyle name="Warning Text 25 12 3" xfId="56720"/>
    <cellStyle name="Warning Text 25 13" xfId="56721"/>
    <cellStyle name="Warning Text 25 2" xfId="56722"/>
    <cellStyle name="Warning Text 25 2 2" xfId="56723"/>
    <cellStyle name="Warning Text 25 2 2 2" xfId="56724"/>
    <cellStyle name="Warning Text 25 2 2 2 2" xfId="56725"/>
    <cellStyle name="Warning Text 25 2 2 2 3" xfId="56726"/>
    <cellStyle name="Warning Text 25 2 2 3" xfId="56727"/>
    <cellStyle name="Warning Text 25 2 2 4" xfId="56728"/>
    <cellStyle name="Warning Text 25 2 3" xfId="56729"/>
    <cellStyle name="Warning Text 25 2 3 2" xfId="56730"/>
    <cellStyle name="Warning Text 25 2 3 2 2" xfId="56731"/>
    <cellStyle name="Warning Text 25 2 3 2 3" xfId="56732"/>
    <cellStyle name="Warning Text 25 2 3 3" xfId="56733"/>
    <cellStyle name="Warning Text 25 2 3 4" xfId="56734"/>
    <cellStyle name="Warning Text 25 2 4" xfId="56735"/>
    <cellStyle name="Warning Text 25 2 4 2" xfId="56736"/>
    <cellStyle name="Warning Text 25 2 4 3" xfId="56737"/>
    <cellStyle name="Warning Text 25 2 5" xfId="56738"/>
    <cellStyle name="Warning Text 25 2 5 2" xfId="56739"/>
    <cellStyle name="Warning Text 25 2 5 3" xfId="56740"/>
    <cellStyle name="Warning Text 25 2 6" xfId="56741"/>
    <cellStyle name="Warning Text 25 2 7" xfId="56742"/>
    <cellStyle name="Warning Text 25 3" xfId="56743"/>
    <cellStyle name="Warning Text 25 3 2" xfId="56744"/>
    <cellStyle name="Warning Text 25 3 2 2" xfId="56745"/>
    <cellStyle name="Warning Text 25 3 2 2 2" xfId="56746"/>
    <cellStyle name="Warning Text 25 3 2 2 3" xfId="56747"/>
    <cellStyle name="Warning Text 25 3 2 3" xfId="56748"/>
    <cellStyle name="Warning Text 25 3 2 4" xfId="56749"/>
    <cellStyle name="Warning Text 25 3 3" xfId="56750"/>
    <cellStyle name="Warning Text 25 3 3 2" xfId="56751"/>
    <cellStyle name="Warning Text 25 3 3 2 2" xfId="56752"/>
    <cellStyle name="Warning Text 25 3 3 2 3" xfId="56753"/>
    <cellStyle name="Warning Text 25 3 3 3" xfId="56754"/>
    <cellStyle name="Warning Text 25 3 3 4" xfId="56755"/>
    <cellStyle name="Warning Text 25 3 4" xfId="56756"/>
    <cellStyle name="Warning Text 25 3 4 2" xfId="56757"/>
    <cellStyle name="Warning Text 25 3 4 3" xfId="56758"/>
    <cellStyle name="Warning Text 25 3 5" xfId="56759"/>
    <cellStyle name="Warning Text 25 3 6" xfId="56760"/>
    <cellStyle name="Warning Text 25 4" xfId="56761"/>
    <cellStyle name="Warning Text 25 4 2" xfId="56762"/>
    <cellStyle name="Warning Text 25 4 2 2" xfId="56763"/>
    <cellStyle name="Warning Text 25 4 2 2 2" xfId="56764"/>
    <cellStyle name="Warning Text 25 4 2 2 3" xfId="56765"/>
    <cellStyle name="Warning Text 25 4 2 3" xfId="56766"/>
    <cellStyle name="Warning Text 25 4 2 4" xfId="56767"/>
    <cellStyle name="Warning Text 25 4 3" xfId="56768"/>
    <cellStyle name="Warning Text 25 4 3 2" xfId="56769"/>
    <cellStyle name="Warning Text 25 4 3 2 2" xfId="56770"/>
    <cellStyle name="Warning Text 25 4 3 2 3" xfId="56771"/>
    <cellStyle name="Warning Text 25 4 3 3" xfId="56772"/>
    <cellStyle name="Warning Text 25 4 3 4" xfId="56773"/>
    <cellStyle name="Warning Text 25 4 4" xfId="56774"/>
    <cellStyle name="Warning Text 25 4 4 2" xfId="56775"/>
    <cellStyle name="Warning Text 25 4 4 3" xfId="56776"/>
    <cellStyle name="Warning Text 25 4 5" xfId="56777"/>
    <cellStyle name="Warning Text 25 4 6" xfId="56778"/>
    <cellStyle name="Warning Text 25 5" xfId="56779"/>
    <cellStyle name="Warning Text 25 5 2" xfId="56780"/>
    <cellStyle name="Warning Text 25 5 2 2" xfId="56781"/>
    <cellStyle name="Warning Text 25 5 2 2 2" xfId="56782"/>
    <cellStyle name="Warning Text 25 5 2 2 3" xfId="56783"/>
    <cellStyle name="Warning Text 25 5 2 3" xfId="56784"/>
    <cellStyle name="Warning Text 25 5 2 4" xfId="56785"/>
    <cellStyle name="Warning Text 25 5 3" xfId="56786"/>
    <cellStyle name="Warning Text 25 5 3 2" xfId="56787"/>
    <cellStyle name="Warning Text 25 5 3 2 2" xfId="56788"/>
    <cellStyle name="Warning Text 25 5 3 2 3" xfId="56789"/>
    <cellStyle name="Warning Text 25 5 3 3" xfId="56790"/>
    <cellStyle name="Warning Text 25 5 3 4" xfId="56791"/>
    <cellStyle name="Warning Text 25 5 4" xfId="56792"/>
    <cellStyle name="Warning Text 25 5 4 2" xfId="56793"/>
    <cellStyle name="Warning Text 25 5 4 2 2" xfId="56794"/>
    <cellStyle name="Warning Text 25 5 4 2 3" xfId="56795"/>
    <cellStyle name="Warning Text 25 5 4 3" xfId="56796"/>
    <cellStyle name="Warning Text 25 5 4 4" xfId="56797"/>
    <cellStyle name="Warning Text 25 5 5" xfId="56798"/>
    <cellStyle name="Warning Text 25 5 5 2" xfId="56799"/>
    <cellStyle name="Warning Text 25 5 5 3" xfId="56800"/>
    <cellStyle name="Warning Text 25 5 6" xfId="56801"/>
    <cellStyle name="Warning Text 25 5 7" xfId="56802"/>
    <cellStyle name="Warning Text 25 6" xfId="56803"/>
    <cellStyle name="Warning Text 25 6 2" xfId="56804"/>
    <cellStyle name="Warning Text 25 6 2 2" xfId="56805"/>
    <cellStyle name="Warning Text 25 6 2 2 2" xfId="56806"/>
    <cellStyle name="Warning Text 25 6 2 2 3" xfId="56807"/>
    <cellStyle name="Warning Text 25 6 2 3" xfId="56808"/>
    <cellStyle name="Warning Text 25 6 2 4" xfId="56809"/>
    <cellStyle name="Warning Text 25 6 3" xfId="56810"/>
    <cellStyle name="Warning Text 25 6 3 2" xfId="56811"/>
    <cellStyle name="Warning Text 25 6 3 2 2" xfId="56812"/>
    <cellStyle name="Warning Text 25 6 3 2 3" xfId="56813"/>
    <cellStyle name="Warning Text 25 6 3 3" xfId="56814"/>
    <cellStyle name="Warning Text 25 6 3 4" xfId="56815"/>
    <cellStyle name="Warning Text 25 6 4" xfId="56816"/>
    <cellStyle name="Warning Text 25 6 4 2" xfId="56817"/>
    <cellStyle name="Warning Text 25 6 4 3" xfId="56818"/>
    <cellStyle name="Warning Text 25 6 5" xfId="56819"/>
    <cellStyle name="Warning Text 25 6 6" xfId="56820"/>
    <cellStyle name="Warning Text 25 7" xfId="56821"/>
    <cellStyle name="Warning Text 25 7 2" xfId="56822"/>
    <cellStyle name="Warning Text 25 7 2 2" xfId="56823"/>
    <cellStyle name="Warning Text 25 7 2 3" xfId="56824"/>
    <cellStyle name="Warning Text 25 7 3" xfId="56825"/>
    <cellStyle name="Warning Text 25 7 4" xfId="56826"/>
    <cellStyle name="Warning Text 25 8" xfId="56827"/>
    <cellStyle name="Warning Text 25 8 2" xfId="56828"/>
    <cellStyle name="Warning Text 25 8 2 2" xfId="56829"/>
    <cellStyle name="Warning Text 25 8 2 3" xfId="56830"/>
    <cellStyle name="Warning Text 25 8 3" xfId="56831"/>
    <cellStyle name="Warning Text 25 8 4" xfId="56832"/>
    <cellStyle name="Warning Text 25 9" xfId="56833"/>
    <cellStyle name="Warning Text 25 9 2" xfId="56834"/>
    <cellStyle name="Warning Text 25 9 2 2" xfId="56835"/>
    <cellStyle name="Warning Text 25 9 2 3" xfId="56836"/>
    <cellStyle name="Warning Text 25 9 3" xfId="56837"/>
    <cellStyle name="Warning Text 25 9 4" xfId="56838"/>
    <cellStyle name="Warning Text 26" xfId="56839"/>
    <cellStyle name="Warning Text 26 10" xfId="56840"/>
    <cellStyle name="Warning Text 26 10 2" xfId="56841"/>
    <cellStyle name="Warning Text 26 10 3" xfId="56842"/>
    <cellStyle name="Warning Text 26 11" xfId="56843"/>
    <cellStyle name="Warning Text 26 11 2" xfId="56844"/>
    <cellStyle name="Warning Text 26 11 3" xfId="56845"/>
    <cellStyle name="Warning Text 26 12" xfId="56846"/>
    <cellStyle name="Warning Text 26 12 2" xfId="56847"/>
    <cellStyle name="Warning Text 26 12 3" xfId="56848"/>
    <cellStyle name="Warning Text 26 13" xfId="56849"/>
    <cellStyle name="Warning Text 26 2" xfId="56850"/>
    <cellStyle name="Warning Text 26 2 2" xfId="56851"/>
    <cellStyle name="Warning Text 26 2 2 2" xfId="56852"/>
    <cellStyle name="Warning Text 26 2 2 2 2" xfId="56853"/>
    <cellStyle name="Warning Text 26 2 2 2 3" xfId="56854"/>
    <cellStyle name="Warning Text 26 2 2 3" xfId="56855"/>
    <cellStyle name="Warning Text 26 2 2 4" xfId="56856"/>
    <cellStyle name="Warning Text 26 2 3" xfId="56857"/>
    <cellStyle name="Warning Text 26 2 3 2" xfId="56858"/>
    <cellStyle name="Warning Text 26 2 3 2 2" xfId="56859"/>
    <cellStyle name="Warning Text 26 2 3 2 3" xfId="56860"/>
    <cellStyle name="Warning Text 26 2 3 3" xfId="56861"/>
    <cellStyle name="Warning Text 26 2 3 4" xfId="56862"/>
    <cellStyle name="Warning Text 26 2 4" xfId="56863"/>
    <cellStyle name="Warning Text 26 2 4 2" xfId="56864"/>
    <cellStyle name="Warning Text 26 2 4 3" xfId="56865"/>
    <cellStyle name="Warning Text 26 2 5" xfId="56866"/>
    <cellStyle name="Warning Text 26 2 5 2" xfId="56867"/>
    <cellStyle name="Warning Text 26 2 5 3" xfId="56868"/>
    <cellStyle name="Warning Text 26 2 6" xfId="56869"/>
    <cellStyle name="Warning Text 26 2 7" xfId="56870"/>
    <cellStyle name="Warning Text 26 3" xfId="56871"/>
    <cellStyle name="Warning Text 26 3 2" xfId="56872"/>
    <cellStyle name="Warning Text 26 3 2 2" xfId="56873"/>
    <cellStyle name="Warning Text 26 3 2 2 2" xfId="56874"/>
    <cellStyle name="Warning Text 26 3 2 2 3" xfId="56875"/>
    <cellStyle name="Warning Text 26 3 2 3" xfId="56876"/>
    <cellStyle name="Warning Text 26 3 2 4" xfId="56877"/>
    <cellStyle name="Warning Text 26 3 3" xfId="56878"/>
    <cellStyle name="Warning Text 26 3 3 2" xfId="56879"/>
    <cellStyle name="Warning Text 26 3 3 2 2" xfId="56880"/>
    <cellStyle name="Warning Text 26 3 3 2 3" xfId="56881"/>
    <cellStyle name="Warning Text 26 3 3 3" xfId="56882"/>
    <cellStyle name="Warning Text 26 3 3 4" xfId="56883"/>
    <cellStyle name="Warning Text 26 3 4" xfId="56884"/>
    <cellStyle name="Warning Text 26 3 4 2" xfId="56885"/>
    <cellStyle name="Warning Text 26 3 4 3" xfId="56886"/>
    <cellStyle name="Warning Text 26 3 5" xfId="56887"/>
    <cellStyle name="Warning Text 26 3 6" xfId="56888"/>
    <cellStyle name="Warning Text 26 4" xfId="56889"/>
    <cellStyle name="Warning Text 26 4 2" xfId="56890"/>
    <cellStyle name="Warning Text 26 4 2 2" xfId="56891"/>
    <cellStyle name="Warning Text 26 4 2 2 2" xfId="56892"/>
    <cellStyle name="Warning Text 26 4 2 2 3" xfId="56893"/>
    <cellStyle name="Warning Text 26 4 2 3" xfId="56894"/>
    <cellStyle name="Warning Text 26 4 2 4" xfId="56895"/>
    <cellStyle name="Warning Text 26 4 3" xfId="56896"/>
    <cellStyle name="Warning Text 26 4 3 2" xfId="56897"/>
    <cellStyle name="Warning Text 26 4 3 2 2" xfId="56898"/>
    <cellStyle name="Warning Text 26 4 3 2 3" xfId="56899"/>
    <cellStyle name="Warning Text 26 4 3 3" xfId="56900"/>
    <cellStyle name="Warning Text 26 4 3 4" xfId="56901"/>
    <cellStyle name="Warning Text 26 4 4" xfId="56902"/>
    <cellStyle name="Warning Text 26 4 4 2" xfId="56903"/>
    <cellStyle name="Warning Text 26 4 4 3" xfId="56904"/>
    <cellStyle name="Warning Text 26 4 5" xfId="56905"/>
    <cellStyle name="Warning Text 26 4 6" xfId="56906"/>
    <cellStyle name="Warning Text 26 5" xfId="56907"/>
    <cellStyle name="Warning Text 26 5 2" xfId="56908"/>
    <cellStyle name="Warning Text 26 5 2 2" xfId="56909"/>
    <cellStyle name="Warning Text 26 5 2 2 2" xfId="56910"/>
    <cellStyle name="Warning Text 26 5 2 2 3" xfId="56911"/>
    <cellStyle name="Warning Text 26 5 2 3" xfId="56912"/>
    <cellStyle name="Warning Text 26 5 2 4" xfId="56913"/>
    <cellStyle name="Warning Text 26 5 3" xfId="56914"/>
    <cellStyle name="Warning Text 26 5 3 2" xfId="56915"/>
    <cellStyle name="Warning Text 26 5 3 2 2" xfId="56916"/>
    <cellStyle name="Warning Text 26 5 3 2 3" xfId="56917"/>
    <cellStyle name="Warning Text 26 5 3 3" xfId="56918"/>
    <cellStyle name="Warning Text 26 5 3 4" xfId="56919"/>
    <cellStyle name="Warning Text 26 5 4" xfId="56920"/>
    <cellStyle name="Warning Text 26 5 4 2" xfId="56921"/>
    <cellStyle name="Warning Text 26 5 4 2 2" xfId="56922"/>
    <cellStyle name="Warning Text 26 5 4 2 3" xfId="56923"/>
    <cellStyle name="Warning Text 26 5 4 3" xfId="56924"/>
    <cellStyle name="Warning Text 26 5 4 4" xfId="56925"/>
    <cellStyle name="Warning Text 26 5 5" xfId="56926"/>
    <cellStyle name="Warning Text 26 5 5 2" xfId="56927"/>
    <cellStyle name="Warning Text 26 5 5 3" xfId="56928"/>
    <cellStyle name="Warning Text 26 5 6" xfId="56929"/>
    <cellStyle name="Warning Text 26 5 7" xfId="56930"/>
    <cellStyle name="Warning Text 26 6" xfId="56931"/>
    <cellStyle name="Warning Text 26 6 2" xfId="56932"/>
    <cellStyle name="Warning Text 26 6 2 2" xfId="56933"/>
    <cellStyle name="Warning Text 26 6 2 2 2" xfId="56934"/>
    <cellStyle name="Warning Text 26 6 2 2 3" xfId="56935"/>
    <cellStyle name="Warning Text 26 6 2 3" xfId="56936"/>
    <cellStyle name="Warning Text 26 6 2 4" xfId="56937"/>
    <cellStyle name="Warning Text 26 6 3" xfId="56938"/>
    <cellStyle name="Warning Text 26 6 3 2" xfId="56939"/>
    <cellStyle name="Warning Text 26 6 3 2 2" xfId="56940"/>
    <cellStyle name="Warning Text 26 6 3 2 3" xfId="56941"/>
    <cellStyle name="Warning Text 26 6 3 3" xfId="56942"/>
    <cellStyle name="Warning Text 26 6 3 4" xfId="56943"/>
    <cellStyle name="Warning Text 26 6 4" xfId="56944"/>
    <cellStyle name="Warning Text 26 6 4 2" xfId="56945"/>
    <cellStyle name="Warning Text 26 6 4 3" xfId="56946"/>
    <cellStyle name="Warning Text 26 6 5" xfId="56947"/>
    <cellStyle name="Warning Text 26 6 6" xfId="56948"/>
    <cellStyle name="Warning Text 26 7" xfId="56949"/>
    <cellStyle name="Warning Text 26 7 2" xfId="56950"/>
    <cellStyle name="Warning Text 26 7 2 2" xfId="56951"/>
    <cellStyle name="Warning Text 26 7 2 3" xfId="56952"/>
    <cellStyle name="Warning Text 26 7 3" xfId="56953"/>
    <cellStyle name="Warning Text 26 7 4" xfId="56954"/>
    <cellStyle name="Warning Text 26 8" xfId="56955"/>
    <cellStyle name="Warning Text 26 8 2" xfId="56956"/>
    <cellStyle name="Warning Text 26 8 2 2" xfId="56957"/>
    <cellStyle name="Warning Text 26 8 2 3" xfId="56958"/>
    <cellStyle name="Warning Text 26 8 3" xfId="56959"/>
    <cellStyle name="Warning Text 26 8 4" xfId="56960"/>
    <cellStyle name="Warning Text 26 9" xfId="56961"/>
    <cellStyle name="Warning Text 26 9 2" xfId="56962"/>
    <cellStyle name="Warning Text 26 9 2 2" xfId="56963"/>
    <cellStyle name="Warning Text 26 9 2 3" xfId="56964"/>
    <cellStyle name="Warning Text 26 9 3" xfId="56965"/>
    <cellStyle name="Warning Text 26 9 4" xfId="56966"/>
    <cellStyle name="Warning Text 27" xfId="56967"/>
    <cellStyle name="Warning Text 27 10" xfId="56968"/>
    <cellStyle name="Warning Text 27 10 2" xfId="56969"/>
    <cellStyle name="Warning Text 27 10 3" xfId="56970"/>
    <cellStyle name="Warning Text 27 11" xfId="56971"/>
    <cellStyle name="Warning Text 27 11 2" xfId="56972"/>
    <cellStyle name="Warning Text 27 11 3" xfId="56973"/>
    <cellStyle name="Warning Text 27 12" xfId="56974"/>
    <cellStyle name="Warning Text 27 12 2" xfId="56975"/>
    <cellStyle name="Warning Text 27 12 3" xfId="56976"/>
    <cellStyle name="Warning Text 27 13" xfId="56977"/>
    <cellStyle name="Warning Text 27 2" xfId="56978"/>
    <cellStyle name="Warning Text 27 2 2" xfId="56979"/>
    <cellStyle name="Warning Text 27 2 2 2" xfId="56980"/>
    <cellStyle name="Warning Text 27 2 2 2 2" xfId="56981"/>
    <cellStyle name="Warning Text 27 2 2 2 3" xfId="56982"/>
    <cellStyle name="Warning Text 27 2 2 3" xfId="56983"/>
    <cellStyle name="Warning Text 27 2 2 4" xfId="56984"/>
    <cellStyle name="Warning Text 27 2 3" xfId="56985"/>
    <cellStyle name="Warning Text 27 2 3 2" xfId="56986"/>
    <cellStyle name="Warning Text 27 2 3 2 2" xfId="56987"/>
    <cellStyle name="Warning Text 27 2 3 2 3" xfId="56988"/>
    <cellStyle name="Warning Text 27 2 3 3" xfId="56989"/>
    <cellStyle name="Warning Text 27 2 3 4" xfId="56990"/>
    <cellStyle name="Warning Text 27 2 4" xfId="56991"/>
    <cellStyle name="Warning Text 27 2 4 2" xfId="56992"/>
    <cellStyle name="Warning Text 27 2 4 3" xfId="56993"/>
    <cellStyle name="Warning Text 27 2 5" xfId="56994"/>
    <cellStyle name="Warning Text 27 2 5 2" xfId="56995"/>
    <cellStyle name="Warning Text 27 2 5 3" xfId="56996"/>
    <cellStyle name="Warning Text 27 2 6" xfId="56997"/>
    <cellStyle name="Warning Text 27 2 7" xfId="56998"/>
    <cellStyle name="Warning Text 27 3" xfId="56999"/>
    <cellStyle name="Warning Text 27 3 2" xfId="57000"/>
    <cellStyle name="Warning Text 27 3 2 2" xfId="57001"/>
    <cellStyle name="Warning Text 27 3 2 2 2" xfId="57002"/>
    <cellStyle name="Warning Text 27 3 2 2 3" xfId="57003"/>
    <cellStyle name="Warning Text 27 3 2 3" xfId="57004"/>
    <cellStyle name="Warning Text 27 3 2 4" xfId="57005"/>
    <cellStyle name="Warning Text 27 3 3" xfId="57006"/>
    <cellStyle name="Warning Text 27 3 3 2" xfId="57007"/>
    <cellStyle name="Warning Text 27 3 3 2 2" xfId="57008"/>
    <cellStyle name="Warning Text 27 3 3 2 3" xfId="57009"/>
    <cellStyle name="Warning Text 27 3 3 3" xfId="57010"/>
    <cellStyle name="Warning Text 27 3 3 4" xfId="57011"/>
    <cellStyle name="Warning Text 27 3 4" xfId="57012"/>
    <cellStyle name="Warning Text 27 3 4 2" xfId="57013"/>
    <cellStyle name="Warning Text 27 3 4 3" xfId="57014"/>
    <cellStyle name="Warning Text 27 3 5" xfId="57015"/>
    <cellStyle name="Warning Text 27 3 6" xfId="57016"/>
    <cellStyle name="Warning Text 27 4" xfId="57017"/>
    <cellStyle name="Warning Text 27 4 2" xfId="57018"/>
    <cellStyle name="Warning Text 27 4 2 2" xfId="57019"/>
    <cellStyle name="Warning Text 27 4 2 2 2" xfId="57020"/>
    <cellStyle name="Warning Text 27 4 2 2 3" xfId="57021"/>
    <cellStyle name="Warning Text 27 4 2 3" xfId="57022"/>
    <cellStyle name="Warning Text 27 4 2 4" xfId="57023"/>
    <cellStyle name="Warning Text 27 4 3" xfId="57024"/>
    <cellStyle name="Warning Text 27 4 3 2" xfId="57025"/>
    <cellStyle name="Warning Text 27 4 3 2 2" xfId="57026"/>
    <cellStyle name="Warning Text 27 4 3 2 3" xfId="57027"/>
    <cellStyle name="Warning Text 27 4 3 3" xfId="57028"/>
    <cellStyle name="Warning Text 27 4 3 4" xfId="57029"/>
    <cellStyle name="Warning Text 27 4 4" xfId="57030"/>
    <cellStyle name="Warning Text 27 4 4 2" xfId="57031"/>
    <cellStyle name="Warning Text 27 4 4 3" xfId="57032"/>
    <cellStyle name="Warning Text 27 4 5" xfId="57033"/>
    <cellStyle name="Warning Text 27 4 6" xfId="57034"/>
    <cellStyle name="Warning Text 27 5" xfId="57035"/>
    <cellStyle name="Warning Text 27 5 2" xfId="57036"/>
    <cellStyle name="Warning Text 27 5 2 2" xfId="57037"/>
    <cellStyle name="Warning Text 27 5 2 2 2" xfId="57038"/>
    <cellStyle name="Warning Text 27 5 2 2 3" xfId="57039"/>
    <cellStyle name="Warning Text 27 5 2 3" xfId="57040"/>
    <cellStyle name="Warning Text 27 5 2 4" xfId="57041"/>
    <cellStyle name="Warning Text 27 5 3" xfId="57042"/>
    <cellStyle name="Warning Text 27 5 3 2" xfId="57043"/>
    <cellStyle name="Warning Text 27 5 3 2 2" xfId="57044"/>
    <cellStyle name="Warning Text 27 5 3 2 3" xfId="57045"/>
    <cellStyle name="Warning Text 27 5 3 3" xfId="57046"/>
    <cellStyle name="Warning Text 27 5 3 4" xfId="57047"/>
    <cellStyle name="Warning Text 27 5 4" xfId="57048"/>
    <cellStyle name="Warning Text 27 5 4 2" xfId="57049"/>
    <cellStyle name="Warning Text 27 5 4 2 2" xfId="57050"/>
    <cellStyle name="Warning Text 27 5 4 2 3" xfId="57051"/>
    <cellStyle name="Warning Text 27 5 4 3" xfId="57052"/>
    <cellStyle name="Warning Text 27 5 4 4" xfId="57053"/>
    <cellStyle name="Warning Text 27 5 5" xfId="57054"/>
    <cellStyle name="Warning Text 27 5 5 2" xfId="57055"/>
    <cellStyle name="Warning Text 27 5 5 3" xfId="57056"/>
    <cellStyle name="Warning Text 27 5 6" xfId="57057"/>
    <cellStyle name="Warning Text 27 5 7" xfId="57058"/>
    <cellStyle name="Warning Text 27 6" xfId="57059"/>
    <cellStyle name="Warning Text 27 6 2" xfId="57060"/>
    <cellStyle name="Warning Text 27 6 2 2" xfId="57061"/>
    <cellStyle name="Warning Text 27 6 2 2 2" xfId="57062"/>
    <cellStyle name="Warning Text 27 6 2 2 3" xfId="57063"/>
    <cellStyle name="Warning Text 27 6 2 3" xfId="57064"/>
    <cellStyle name="Warning Text 27 6 2 4" xfId="57065"/>
    <cellStyle name="Warning Text 27 6 3" xfId="57066"/>
    <cellStyle name="Warning Text 27 6 3 2" xfId="57067"/>
    <cellStyle name="Warning Text 27 6 3 2 2" xfId="57068"/>
    <cellStyle name="Warning Text 27 6 3 2 3" xfId="57069"/>
    <cellStyle name="Warning Text 27 6 3 3" xfId="57070"/>
    <cellStyle name="Warning Text 27 6 3 4" xfId="57071"/>
    <cellStyle name="Warning Text 27 6 4" xfId="57072"/>
    <cellStyle name="Warning Text 27 6 4 2" xfId="57073"/>
    <cellStyle name="Warning Text 27 6 4 3" xfId="57074"/>
    <cellStyle name="Warning Text 27 6 5" xfId="57075"/>
    <cellStyle name="Warning Text 27 6 6" xfId="57076"/>
    <cellStyle name="Warning Text 27 7" xfId="57077"/>
    <cellStyle name="Warning Text 27 7 2" xfId="57078"/>
    <cellStyle name="Warning Text 27 7 2 2" xfId="57079"/>
    <cellStyle name="Warning Text 27 7 2 3" xfId="57080"/>
    <cellStyle name="Warning Text 27 7 3" xfId="57081"/>
    <cellStyle name="Warning Text 27 7 4" xfId="57082"/>
    <cellStyle name="Warning Text 27 8" xfId="57083"/>
    <cellStyle name="Warning Text 27 8 2" xfId="57084"/>
    <cellStyle name="Warning Text 27 8 2 2" xfId="57085"/>
    <cellStyle name="Warning Text 27 8 2 3" xfId="57086"/>
    <cellStyle name="Warning Text 27 8 3" xfId="57087"/>
    <cellStyle name="Warning Text 27 8 4" xfId="57088"/>
    <cellStyle name="Warning Text 27 9" xfId="57089"/>
    <cellStyle name="Warning Text 27 9 2" xfId="57090"/>
    <cellStyle name="Warning Text 27 9 2 2" xfId="57091"/>
    <cellStyle name="Warning Text 27 9 2 3" xfId="57092"/>
    <cellStyle name="Warning Text 27 9 3" xfId="57093"/>
    <cellStyle name="Warning Text 27 9 4" xfId="57094"/>
    <cellStyle name="Warning Text 28" xfId="57095"/>
    <cellStyle name="Warning Text 28 10" xfId="57096"/>
    <cellStyle name="Warning Text 28 10 2" xfId="57097"/>
    <cellStyle name="Warning Text 28 10 3" xfId="57098"/>
    <cellStyle name="Warning Text 28 11" xfId="57099"/>
    <cellStyle name="Warning Text 28 11 2" xfId="57100"/>
    <cellStyle name="Warning Text 28 11 3" xfId="57101"/>
    <cellStyle name="Warning Text 28 12" xfId="57102"/>
    <cellStyle name="Warning Text 28 12 2" xfId="57103"/>
    <cellStyle name="Warning Text 28 12 3" xfId="57104"/>
    <cellStyle name="Warning Text 28 13" xfId="57105"/>
    <cellStyle name="Warning Text 28 2" xfId="57106"/>
    <cellStyle name="Warning Text 28 2 2" xfId="57107"/>
    <cellStyle name="Warning Text 28 2 2 2" xfId="57108"/>
    <cellStyle name="Warning Text 28 2 2 2 2" xfId="57109"/>
    <cellStyle name="Warning Text 28 2 2 2 3" xfId="57110"/>
    <cellStyle name="Warning Text 28 2 2 3" xfId="57111"/>
    <cellStyle name="Warning Text 28 2 2 4" xfId="57112"/>
    <cellStyle name="Warning Text 28 2 3" xfId="57113"/>
    <cellStyle name="Warning Text 28 2 3 2" xfId="57114"/>
    <cellStyle name="Warning Text 28 2 3 2 2" xfId="57115"/>
    <cellStyle name="Warning Text 28 2 3 2 3" xfId="57116"/>
    <cellStyle name="Warning Text 28 2 3 3" xfId="57117"/>
    <cellStyle name="Warning Text 28 2 3 4" xfId="57118"/>
    <cellStyle name="Warning Text 28 2 4" xfId="57119"/>
    <cellStyle name="Warning Text 28 2 4 2" xfId="57120"/>
    <cellStyle name="Warning Text 28 2 4 3" xfId="57121"/>
    <cellStyle name="Warning Text 28 2 5" xfId="57122"/>
    <cellStyle name="Warning Text 28 2 5 2" xfId="57123"/>
    <cellStyle name="Warning Text 28 2 5 3" xfId="57124"/>
    <cellStyle name="Warning Text 28 2 6" xfId="57125"/>
    <cellStyle name="Warning Text 28 2 7" xfId="57126"/>
    <cellStyle name="Warning Text 28 3" xfId="57127"/>
    <cellStyle name="Warning Text 28 3 2" xfId="57128"/>
    <cellStyle name="Warning Text 28 3 2 2" xfId="57129"/>
    <cellStyle name="Warning Text 28 3 2 2 2" xfId="57130"/>
    <cellStyle name="Warning Text 28 3 2 2 3" xfId="57131"/>
    <cellStyle name="Warning Text 28 3 2 3" xfId="57132"/>
    <cellStyle name="Warning Text 28 3 2 4" xfId="57133"/>
    <cellStyle name="Warning Text 28 3 3" xfId="57134"/>
    <cellStyle name="Warning Text 28 3 3 2" xfId="57135"/>
    <cellStyle name="Warning Text 28 3 3 2 2" xfId="57136"/>
    <cellStyle name="Warning Text 28 3 3 2 3" xfId="57137"/>
    <cellStyle name="Warning Text 28 3 3 3" xfId="57138"/>
    <cellStyle name="Warning Text 28 3 3 4" xfId="57139"/>
    <cellStyle name="Warning Text 28 3 4" xfId="57140"/>
    <cellStyle name="Warning Text 28 3 4 2" xfId="57141"/>
    <cellStyle name="Warning Text 28 3 4 3" xfId="57142"/>
    <cellStyle name="Warning Text 28 3 5" xfId="57143"/>
    <cellStyle name="Warning Text 28 3 6" xfId="57144"/>
    <cellStyle name="Warning Text 28 4" xfId="57145"/>
    <cellStyle name="Warning Text 28 4 2" xfId="57146"/>
    <cellStyle name="Warning Text 28 4 2 2" xfId="57147"/>
    <cellStyle name="Warning Text 28 4 2 2 2" xfId="57148"/>
    <cellStyle name="Warning Text 28 4 2 2 3" xfId="57149"/>
    <cellStyle name="Warning Text 28 4 2 3" xfId="57150"/>
    <cellStyle name="Warning Text 28 4 2 4" xfId="57151"/>
    <cellStyle name="Warning Text 28 4 3" xfId="57152"/>
    <cellStyle name="Warning Text 28 4 3 2" xfId="57153"/>
    <cellStyle name="Warning Text 28 4 3 2 2" xfId="57154"/>
    <cellStyle name="Warning Text 28 4 3 2 3" xfId="57155"/>
    <cellStyle name="Warning Text 28 4 3 3" xfId="57156"/>
    <cellStyle name="Warning Text 28 4 3 4" xfId="57157"/>
    <cellStyle name="Warning Text 28 4 4" xfId="57158"/>
    <cellStyle name="Warning Text 28 4 4 2" xfId="57159"/>
    <cellStyle name="Warning Text 28 4 4 3" xfId="57160"/>
    <cellStyle name="Warning Text 28 4 5" xfId="57161"/>
    <cellStyle name="Warning Text 28 4 6" xfId="57162"/>
    <cellStyle name="Warning Text 28 5" xfId="57163"/>
    <cellStyle name="Warning Text 28 5 2" xfId="57164"/>
    <cellStyle name="Warning Text 28 5 2 2" xfId="57165"/>
    <cellStyle name="Warning Text 28 5 2 2 2" xfId="57166"/>
    <cellStyle name="Warning Text 28 5 2 2 3" xfId="57167"/>
    <cellStyle name="Warning Text 28 5 2 3" xfId="57168"/>
    <cellStyle name="Warning Text 28 5 2 4" xfId="57169"/>
    <cellStyle name="Warning Text 28 5 3" xfId="57170"/>
    <cellStyle name="Warning Text 28 5 3 2" xfId="57171"/>
    <cellStyle name="Warning Text 28 5 3 2 2" xfId="57172"/>
    <cellStyle name="Warning Text 28 5 3 2 3" xfId="57173"/>
    <cellStyle name="Warning Text 28 5 3 3" xfId="57174"/>
    <cellStyle name="Warning Text 28 5 3 4" xfId="57175"/>
    <cellStyle name="Warning Text 28 5 4" xfId="57176"/>
    <cellStyle name="Warning Text 28 5 4 2" xfId="57177"/>
    <cellStyle name="Warning Text 28 5 4 2 2" xfId="57178"/>
    <cellStyle name="Warning Text 28 5 4 2 3" xfId="57179"/>
    <cellStyle name="Warning Text 28 5 4 3" xfId="57180"/>
    <cellStyle name="Warning Text 28 5 4 4" xfId="57181"/>
    <cellStyle name="Warning Text 28 5 5" xfId="57182"/>
    <cellStyle name="Warning Text 28 5 5 2" xfId="57183"/>
    <cellStyle name="Warning Text 28 5 5 3" xfId="57184"/>
    <cellStyle name="Warning Text 28 5 6" xfId="57185"/>
    <cellStyle name="Warning Text 28 5 7" xfId="57186"/>
    <cellStyle name="Warning Text 28 6" xfId="57187"/>
    <cellStyle name="Warning Text 28 6 2" xfId="57188"/>
    <cellStyle name="Warning Text 28 6 2 2" xfId="57189"/>
    <cellStyle name="Warning Text 28 6 2 2 2" xfId="57190"/>
    <cellStyle name="Warning Text 28 6 2 2 3" xfId="57191"/>
    <cellStyle name="Warning Text 28 6 2 3" xfId="57192"/>
    <cellStyle name="Warning Text 28 6 2 4" xfId="57193"/>
    <cellStyle name="Warning Text 28 6 3" xfId="57194"/>
    <cellStyle name="Warning Text 28 6 3 2" xfId="57195"/>
    <cellStyle name="Warning Text 28 6 3 2 2" xfId="57196"/>
    <cellStyle name="Warning Text 28 6 3 2 3" xfId="57197"/>
    <cellStyle name="Warning Text 28 6 3 3" xfId="57198"/>
    <cellStyle name="Warning Text 28 6 3 4" xfId="57199"/>
    <cellStyle name="Warning Text 28 6 4" xfId="57200"/>
    <cellStyle name="Warning Text 28 6 4 2" xfId="57201"/>
    <cellStyle name="Warning Text 28 6 4 3" xfId="57202"/>
    <cellStyle name="Warning Text 28 6 5" xfId="57203"/>
    <cellStyle name="Warning Text 28 6 6" xfId="57204"/>
    <cellStyle name="Warning Text 28 7" xfId="57205"/>
    <cellStyle name="Warning Text 28 7 2" xfId="57206"/>
    <cellStyle name="Warning Text 28 7 2 2" xfId="57207"/>
    <cellStyle name="Warning Text 28 7 2 3" xfId="57208"/>
    <cellStyle name="Warning Text 28 7 3" xfId="57209"/>
    <cellStyle name="Warning Text 28 7 4" xfId="57210"/>
    <cellStyle name="Warning Text 28 8" xfId="57211"/>
    <cellStyle name="Warning Text 28 8 2" xfId="57212"/>
    <cellStyle name="Warning Text 28 8 2 2" xfId="57213"/>
    <cellStyle name="Warning Text 28 8 2 3" xfId="57214"/>
    <cellStyle name="Warning Text 28 8 3" xfId="57215"/>
    <cellStyle name="Warning Text 28 8 4" xfId="57216"/>
    <cellStyle name="Warning Text 28 9" xfId="57217"/>
    <cellStyle name="Warning Text 28 9 2" xfId="57218"/>
    <cellStyle name="Warning Text 28 9 2 2" xfId="57219"/>
    <cellStyle name="Warning Text 28 9 2 3" xfId="57220"/>
    <cellStyle name="Warning Text 28 9 3" xfId="57221"/>
    <cellStyle name="Warning Text 28 9 4" xfId="57222"/>
    <cellStyle name="Warning Text 29" xfId="57223"/>
    <cellStyle name="Warning Text 29 10" xfId="57224"/>
    <cellStyle name="Warning Text 29 10 2" xfId="57225"/>
    <cellStyle name="Warning Text 29 10 3" xfId="57226"/>
    <cellStyle name="Warning Text 29 11" xfId="57227"/>
    <cellStyle name="Warning Text 29 11 2" xfId="57228"/>
    <cellStyle name="Warning Text 29 11 3" xfId="57229"/>
    <cellStyle name="Warning Text 29 12" xfId="57230"/>
    <cellStyle name="Warning Text 29 12 2" xfId="57231"/>
    <cellStyle name="Warning Text 29 12 3" xfId="57232"/>
    <cellStyle name="Warning Text 29 13" xfId="57233"/>
    <cellStyle name="Warning Text 29 2" xfId="57234"/>
    <cellStyle name="Warning Text 29 2 2" xfId="57235"/>
    <cellStyle name="Warning Text 29 2 2 2" xfId="57236"/>
    <cellStyle name="Warning Text 29 2 2 2 2" xfId="57237"/>
    <cellStyle name="Warning Text 29 2 2 2 3" xfId="57238"/>
    <cellStyle name="Warning Text 29 2 2 3" xfId="57239"/>
    <cellStyle name="Warning Text 29 2 2 4" xfId="57240"/>
    <cellStyle name="Warning Text 29 2 3" xfId="57241"/>
    <cellStyle name="Warning Text 29 2 3 2" xfId="57242"/>
    <cellStyle name="Warning Text 29 2 3 2 2" xfId="57243"/>
    <cellStyle name="Warning Text 29 2 3 2 3" xfId="57244"/>
    <cellStyle name="Warning Text 29 2 3 3" xfId="57245"/>
    <cellStyle name="Warning Text 29 2 3 4" xfId="57246"/>
    <cellStyle name="Warning Text 29 2 4" xfId="57247"/>
    <cellStyle name="Warning Text 29 2 4 2" xfId="57248"/>
    <cellStyle name="Warning Text 29 2 4 3" xfId="57249"/>
    <cellStyle name="Warning Text 29 2 5" xfId="57250"/>
    <cellStyle name="Warning Text 29 2 5 2" xfId="57251"/>
    <cellStyle name="Warning Text 29 2 5 3" xfId="57252"/>
    <cellStyle name="Warning Text 29 2 6" xfId="57253"/>
    <cellStyle name="Warning Text 29 2 7" xfId="57254"/>
    <cellStyle name="Warning Text 29 3" xfId="57255"/>
    <cellStyle name="Warning Text 29 3 2" xfId="57256"/>
    <cellStyle name="Warning Text 29 3 2 2" xfId="57257"/>
    <cellStyle name="Warning Text 29 3 2 2 2" xfId="57258"/>
    <cellStyle name="Warning Text 29 3 2 2 3" xfId="57259"/>
    <cellStyle name="Warning Text 29 3 2 3" xfId="57260"/>
    <cellStyle name="Warning Text 29 3 2 4" xfId="57261"/>
    <cellStyle name="Warning Text 29 3 3" xfId="57262"/>
    <cellStyle name="Warning Text 29 3 3 2" xfId="57263"/>
    <cellStyle name="Warning Text 29 3 3 2 2" xfId="57264"/>
    <cellStyle name="Warning Text 29 3 3 2 3" xfId="57265"/>
    <cellStyle name="Warning Text 29 3 3 3" xfId="57266"/>
    <cellStyle name="Warning Text 29 3 3 4" xfId="57267"/>
    <cellStyle name="Warning Text 29 3 4" xfId="57268"/>
    <cellStyle name="Warning Text 29 3 4 2" xfId="57269"/>
    <cellStyle name="Warning Text 29 3 4 3" xfId="57270"/>
    <cellStyle name="Warning Text 29 3 5" xfId="57271"/>
    <cellStyle name="Warning Text 29 3 6" xfId="57272"/>
    <cellStyle name="Warning Text 29 4" xfId="57273"/>
    <cellStyle name="Warning Text 29 4 2" xfId="57274"/>
    <cellStyle name="Warning Text 29 4 2 2" xfId="57275"/>
    <cellStyle name="Warning Text 29 4 2 2 2" xfId="57276"/>
    <cellStyle name="Warning Text 29 4 2 2 3" xfId="57277"/>
    <cellStyle name="Warning Text 29 4 2 3" xfId="57278"/>
    <cellStyle name="Warning Text 29 4 2 4" xfId="57279"/>
    <cellStyle name="Warning Text 29 4 3" xfId="57280"/>
    <cellStyle name="Warning Text 29 4 3 2" xfId="57281"/>
    <cellStyle name="Warning Text 29 4 3 2 2" xfId="57282"/>
    <cellStyle name="Warning Text 29 4 3 2 3" xfId="57283"/>
    <cellStyle name="Warning Text 29 4 3 3" xfId="57284"/>
    <cellStyle name="Warning Text 29 4 3 4" xfId="57285"/>
    <cellStyle name="Warning Text 29 4 4" xfId="57286"/>
    <cellStyle name="Warning Text 29 4 4 2" xfId="57287"/>
    <cellStyle name="Warning Text 29 4 4 3" xfId="57288"/>
    <cellStyle name="Warning Text 29 4 5" xfId="57289"/>
    <cellStyle name="Warning Text 29 4 6" xfId="57290"/>
    <cellStyle name="Warning Text 29 5" xfId="57291"/>
    <cellStyle name="Warning Text 29 5 2" xfId="57292"/>
    <cellStyle name="Warning Text 29 5 2 2" xfId="57293"/>
    <cellStyle name="Warning Text 29 5 2 2 2" xfId="57294"/>
    <cellStyle name="Warning Text 29 5 2 2 3" xfId="57295"/>
    <cellStyle name="Warning Text 29 5 2 3" xfId="57296"/>
    <cellStyle name="Warning Text 29 5 2 4" xfId="57297"/>
    <cellStyle name="Warning Text 29 5 3" xfId="57298"/>
    <cellStyle name="Warning Text 29 5 3 2" xfId="57299"/>
    <cellStyle name="Warning Text 29 5 3 2 2" xfId="57300"/>
    <cellStyle name="Warning Text 29 5 3 2 3" xfId="57301"/>
    <cellStyle name="Warning Text 29 5 3 3" xfId="57302"/>
    <cellStyle name="Warning Text 29 5 3 4" xfId="57303"/>
    <cellStyle name="Warning Text 29 5 4" xfId="57304"/>
    <cellStyle name="Warning Text 29 5 4 2" xfId="57305"/>
    <cellStyle name="Warning Text 29 5 4 2 2" xfId="57306"/>
    <cellStyle name="Warning Text 29 5 4 2 3" xfId="57307"/>
    <cellStyle name="Warning Text 29 5 4 3" xfId="57308"/>
    <cellStyle name="Warning Text 29 5 4 4" xfId="57309"/>
    <cellStyle name="Warning Text 29 5 5" xfId="57310"/>
    <cellStyle name="Warning Text 29 5 5 2" xfId="57311"/>
    <cellStyle name="Warning Text 29 5 5 3" xfId="57312"/>
    <cellStyle name="Warning Text 29 5 6" xfId="57313"/>
    <cellStyle name="Warning Text 29 5 7" xfId="57314"/>
    <cellStyle name="Warning Text 29 6" xfId="57315"/>
    <cellStyle name="Warning Text 29 6 2" xfId="57316"/>
    <cellStyle name="Warning Text 29 6 2 2" xfId="57317"/>
    <cellStyle name="Warning Text 29 6 2 2 2" xfId="57318"/>
    <cellStyle name="Warning Text 29 6 2 2 3" xfId="57319"/>
    <cellStyle name="Warning Text 29 6 2 3" xfId="57320"/>
    <cellStyle name="Warning Text 29 6 2 4" xfId="57321"/>
    <cellStyle name="Warning Text 29 6 3" xfId="57322"/>
    <cellStyle name="Warning Text 29 6 3 2" xfId="57323"/>
    <cellStyle name="Warning Text 29 6 3 2 2" xfId="57324"/>
    <cellStyle name="Warning Text 29 6 3 2 3" xfId="57325"/>
    <cellStyle name="Warning Text 29 6 3 3" xfId="57326"/>
    <cellStyle name="Warning Text 29 6 3 4" xfId="57327"/>
    <cellStyle name="Warning Text 29 6 4" xfId="57328"/>
    <cellStyle name="Warning Text 29 6 4 2" xfId="57329"/>
    <cellStyle name="Warning Text 29 6 4 3" xfId="57330"/>
    <cellStyle name="Warning Text 29 6 5" xfId="57331"/>
    <cellStyle name="Warning Text 29 6 6" xfId="57332"/>
    <cellStyle name="Warning Text 29 7" xfId="57333"/>
    <cellStyle name="Warning Text 29 7 2" xfId="57334"/>
    <cellStyle name="Warning Text 29 7 2 2" xfId="57335"/>
    <cellStyle name="Warning Text 29 7 2 3" xfId="57336"/>
    <cellStyle name="Warning Text 29 7 3" xfId="57337"/>
    <cellStyle name="Warning Text 29 7 4" xfId="57338"/>
    <cellStyle name="Warning Text 29 8" xfId="57339"/>
    <cellStyle name="Warning Text 29 8 2" xfId="57340"/>
    <cellStyle name="Warning Text 29 8 2 2" xfId="57341"/>
    <cellStyle name="Warning Text 29 8 2 3" xfId="57342"/>
    <cellStyle name="Warning Text 29 8 3" xfId="57343"/>
    <cellStyle name="Warning Text 29 8 4" xfId="57344"/>
    <cellStyle name="Warning Text 29 9" xfId="57345"/>
    <cellStyle name="Warning Text 29 9 2" xfId="57346"/>
    <cellStyle name="Warning Text 29 9 2 2" xfId="57347"/>
    <cellStyle name="Warning Text 29 9 2 3" xfId="57348"/>
    <cellStyle name="Warning Text 29 9 3" xfId="57349"/>
    <cellStyle name="Warning Text 29 9 4" xfId="57350"/>
    <cellStyle name="Warning Text 3" xfId="57351"/>
    <cellStyle name="Warning Text 3 10" xfId="57352"/>
    <cellStyle name="Warning Text 3 10 2" xfId="57353"/>
    <cellStyle name="Warning Text 3 10 3" xfId="57354"/>
    <cellStyle name="Warning Text 3 11" xfId="57355"/>
    <cellStyle name="Warning Text 3 11 2" xfId="57356"/>
    <cellStyle name="Warning Text 3 11 3" xfId="57357"/>
    <cellStyle name="Warning Text 3 12" xfId="57358"/>
    <cellStyle name="Warning Text 3 12 2" xfId="57359"/>
    <cellStyle name="Warning Text 3 12 3" xfId="57360"/>
    <cellStyle name="Warning Text 3 13" xfId="57361"/>
    <cellStyle name="Warning Text 3 2" xfId="57362"/>
    <cellStyle name="Warning Text 3 2 2" xfId="57363"/>
    <cellStyle name="Warning Text 3 2 2 2" xfId="57364"/>
    <cellStyle name="Warning Text 3 2 2 2 2" xfId="57365"/>
    <cellStyle name="Warning Text 3 2 2 2 3" xfId="57366"/>
    <cellStyle name="Warning Text 3 2 2 3" xfId="57367"/>
    <cellStyle name="Warning Text 3 2 2 4" xfId="57368"/>
    <cellStyle name="Warning Text 3 2 3" xfId="57369"/>
    <cellStyle name="Warning Text 3 2 3 2" xfId="57370"/>
    <cellStyle name="Warning Text 3 2 3 2 2" xfId="57371"/>
    <cellStyle name="Warning Text 3 2 3 2 3" xfId="57372"/>
    <cellStyle name="Warning Text 3 2 3 3" xfId="57373"/>
    <cellStyle name="Warning Text 3 2 3 4" xfId="57374"/>
    <cellStyle name="Warning Text 3 2 4" xfId="57375"/>
    <cellStyle name="Warning Text 3 2 4 2" xfId="57376"/>
    <cellStyle name="Warning Text 3 2 4 3" xfId="57377"/>
    <cellStyle name="Warning Text 3 2 5" xfId="57378"/>
    <cellStyle name="Warning Text 3 2 5 2" xfId="57379"/>
    <cellStyle name="Warning Text 3 2 5 3" xfId="57380"/>
    <cellStyle name="Warning Text 3 2 6" xfId="57381"/>
    <cellStyle name="Warning Text 3 2 6 2" xfId="57382"/>
    <cellStyle name="Warning Text 3 2 6 3" xfId="57383"/>
    <cellStyle name="Warning Text 3 2 7" xfId="57384"/>
    <cellStyle name="Warning Text 3 3" xfId="57385"/>
    <cellStyle name="Warning Text 3 3 2" xfId="57386"/>
    <cellStyle name="Warning Text 3 3 2 2" xfId="57387"/>
    <cellStyle name="Warning Text 3 3 2 2 2" xfId="57388"/>
    <cellStyle name="Warning Text 3 3 2 2 3" xfId="57389"/>
    <cellStyle name="Warning Text 3 3 2 3" xfId="57390"/>
    <cellStyle name="Warning Text 3 3 2 4" xfId="57391"/>
    <cellStyle name="Warning Text 3 3 3" xfId="57392"/>
    <cellStyle name="Warning Text 3 3 3 2" xfId="57393"/>
    <cellStyle name="Warning Text 3 3 3 2 2" xfId="57394"/>
    <cellStyle name="Warning Text 3 3 3 2 3" xfId="57395"/>
    <cellStyle name="Warning Text 3 3 3 3" xfId="57396"/>
    <cellStyle name="Warning Text 3 3 3 4" xfId="57397"/>
    <cellStyle name="Warning Text 3 3 4" xfId="57398"/>
    <cellStyle name="Warning Text 3 3 4 2" xfId="57399"/>
    <cellStyle name="Warning Text 3 3 4 3" xfId="57400"/>
    <cellStyle name="Warning Text 3 3 5" xfId="57401"/>
    <cellStyle name="Warning Text 3 3 6" xfId="57402"/>
    <cellStyle name="Warning Text 3 4" xfId="57403"/>
    <cellStyle name="Warning Text 3 4 2" xfId="57404"/>
    <cellStyle name="Warning Text 3 4 2 2" xfId="57405"/>
    <cellStyle name="Warning Text 3 4 2 2 2" xfId="57406"/>
    <cellStyle name="Warning Text 3 4 2 2 3" xfId="57407"/>
    <cellStyle name="Warning Text 3 4 2 3" xfId="57408"/>
    <cellStyle name="Warning Text 3 4 2 4" xfId="57409"/>
    <cellStyle name="Warning Text 3 4 3" xfId="57410"/>
    <cellStyle name="Warning Text 3 4 3 2" xfId="57411"/>
    <cellStyle name="Warning Text 3 4 3 2 2" xfId="57412"/>
    <cellStyle name="Warning Text 3 4 3 2 3" xfId="57413"/>
    <cellStyle name="Warning Text 3 4 3 3" xfId="57414"/>
    <cellStyle name="Warning Text 3 4 3 4" xfId="57415"/>
    <cellStyle name="Warning Text 3 4 4" xfId="57416"/>
    <cellStyle name="Warning Text 3 4 4 2" xfId="57417"/>
    <cellStyle name="Warning Text 3 4 4 3" xfId="57418"/>
    <cellStyle name="Warning Text 3 4 5" xfId="57419"/>
    <cellStyle name="Warning Text 3 4 6" xfId="57420"/>
    <cellStyle name="Warning Text 3 5" xfId="57421"/>
    <cellStyle name="Warning Text 3 5 2" xfId="57422"/>
    <cellStyle name="Warning Text 3 5 2 2" xfId="57423"/>
    <cellStyle name="Warning Text 3 5 2 2 2" xfId="57424"/>
    <cellStyle name="Warning Text 3 5 2 2 3" xfId="57425"/>
    <cellStyle name="Warning Text 3 5 2 3" xfId="57426"/>
    <cellStyle name="Warning Text 3 5 2 4" xfId="57427"/>
    <cellStyle name="Warning Text 3 5 3" xfId="57428"/>
    <cellStyle name="Warning Text 3 5 3 2" xfId="57429"/>
    <cellStyle name="Warning Text 3 5 3 2 2" xfId="57430"/>
    <cellStyle name="Warning Text 3 5 3 2 3" xfId="57431"/>
    <cellStyle name="Warning Text 3 5 3 3" xfId="57432"/>
    <cellStyle name="Warning Text 3 5 3 4" xfId="57433"/>
    <cellStyle name="Warning Text 3 5 4" xfId="57434"/>
    <cellStyle name="Warning Text 3 5 4 2" xfId="57435"/>
    <cellStyle name="Warning Text 3 5 4 2 2" xfId="57436"/>
    <cellStyle name="Warning Text 3 5 4 2 3" xfId="57437"/>
    <cellStyle name="Warning Text 3 5 4 3" xfId="57438"/>
    <cellStyle name="Warning Text 3 5 4 4" xfId="57439"/>
    <cellStyle name="Warning Text 3 5 5" xfId="57440"/>
    <cellStyle name="Warning Text 3 5 5 2" xfId="57441"/>
    <cellStyle name="Warning Text 3 5 5 3" xfId="57442"/>
    <cellStyle name="Warning Text 3 5 6" xfId="57443"/>
    <cellStyle name="Warning Text 3 5 7" xfId="57444"/>
    <cellStyle name="Warning Text 3 6" xfId="57445"/>
    <cellStyle name="Warning Text 3 6 2" xfId="57446"/>
    <cellStyle name="Warning Text 3 6 2 2" xfId="57447"/>
    <cellStyle name="Warning Text 3 6 2 2 2" xfId="57448"/>
    <cellStyle name="Warning Text 3 6 2 2 3" xfId="57449"/>
    <cellStyle name="Warning Text 3 6 2 3" xfId="57450"/>
    <cellStyle name="Warning Text 3 6 2 4" xfId="57451"/>
    <cellStyle name="Warning Text 3 6 3" xfId="57452"/>
    <cellStyle name="Warning Text 3 6 3 2" xfId="57453"/>
    <cellStyle name="Warning Text 3 6 3 2 2" xfId="57454"/>
    <cellStyle name="Warning Text 3 6 3 2 3" xfId="57455"/>
    <cellStyle name="Warning Text 3 6 3 3" xfId="57456"/>
    <cellStyle name="Warning Text 3 6 3 4" xfId="57457"/>
    <cellStyle name="Warning Text 3 6 4" xfId="57458"/>
    <cellStyle name="Warning Text 3 6 4 2" xfId="57459"/>
    <cellStyle name="Warning Text 3 6 4 3" xfId="57460"/>
    <cellStyle name="Warning Text 3 6 5" xfId="57461"/>
    <cellStyle name="Warning Text 3 6 6" xfId="57462"/>
    <cellStyle name="Warning Text 3 7" xfId="57463"/>
    <cellStyle name="Warning Text 3 7 2" xfId="57464"/>
    <cellStyle name="Warning Text 3 7 2 2" xfId="57465"/>
    <cellStyle name="Warning Text 3 7 2 3" xfId="57466"/>
    <cellStyle name="Warning Text 3 7 3" xfId="57467"/>
    <cellStyle name="Warning Text 3 7 4" xfId="57468"/>
    <cellStyle name="Warning Text 3 8" xfId="57469"/>
    <cellStyle name="Warning Text 3 8 2" xfId="57470"/>
    <cellStyle name="Warning Text 3 8 2 2" xfId="57471"/>
    <cellStyle name="Warning Text 3 8 2 3" xfId="57472"/>
    <cellStyle name="Warning Text 3 8 3" xfId="57473"/>
    <cellStyle name="Warning Text 3 8 4" xfId="57474"/>
    <cellStyle name="Warning Text 3 9" xfId="57475"/>
    <cellStyle name="Warning Text 3 9 2" xfId="57476"/>
    <cellStyle name="Warning Text 3 9 2 2" xfId="57477"/>
    <cellStyle name="Warning Text 3 9 2 3" xfId="57478"/>
    <cellStyle name="Warning Text 3 9 3" xfId="57479"/>
    <cellStyle name="Warning Text 3 9 4" xfId="57480"/>
    <cellStyle name="Warning Text 30" xfId="57481"/>
    <cellStyle name="Warning Text 30 10" xfId="57482"/>
    <cellStyle name="Warning Text 30 10 2" xfId="57483"/>
    <cellStyle name="Warning Text 30 10 3" xfId="57484"/>
    <cellStyle name="Warning Text 30 11" xfId="57485"/>
    <cellStyle name="Warning Text 30 11 2" xfId="57486"/>
    <cellStyle name="Warning Text 30 11 3" xfId="57487"/>
    <cellStyle name="Warning Text 30 12" xfId="57488"/>
    <cellStyle name="Warning Text 30 12 2" xfId="57489"/>
    <cellStyle name="Warning Text 30 12 3" xfId="57490"/>
    <cellStyle name="Warning Text 30 13" xfId="57491"/>
    <cellStyle name="Warning Text 30 2" xfId="57492"/>
    <cellStyle name="Warning Text 30 2 2" xfId="57493"/>
    <cellStyle name="Warning Text 30 2 2 2" xfId="57494"/>
    <cellStyle name="Warning Text 30 2 2 2 2" xfId="57495"/>
    <cellStyle name="Warning Text 30 2 2 2 3" xfId="57496"/>
    <cellStyle name="Warning Text 30 2 2 3" xfId="57497"/>
    <cellStyle name="Warning Text 30 2 2 4" xfId="57498"/>
    <cellStyle name="Warning Text 30 2 3" xfId="57499"/>
    <cellStyle name="Warning Text 30 2 3 2" xfId="57500"/>
    <cellStyle name="Warning Text 30 2 3 2 2" xfId="57501"/>
    <cellStyle name="Warning Text 30 2 3 2 3" xfId="57502"/>
    <cellStyle name="Warning Text 30 2 3 3" xfId="57503"/>
    <cellStyle name="Warning Text 30 2 3 4" xfId="57504"/>
    <cellStyle name="Warning Text 30 2 4" xfId="57505"/>
    <cellStyle name="Warning Text 30 2 4 2" xfId="57506"/>
    <cellStyle name="Warning Text 30 2 4 3" xfId="57507"/>
    <cellStyle name="Warning Text 30 2 5" xfId="57508"/>
    <cellStyle name="Warning Text 30 2 5 2" xfId="57509"/>
    <cellStyle name="Warning Text 30 2 5 3" xfId="57510"/>
    <cellStyle name="Warning Text 30 2 6" xfId="57511"/>
    <cellStyle name="Warning Text 30 2 7" xfId="57512"/>
    <cellStyle name="Warning Text 30 3" xfId="57513"/>
    <cellStyle name="Warning Text 30 3 2" xfId="57514"/>
    <cellStyle name="Warning Text 30 3 2 2" xfId="57515"/>
    <cellStyle name="Warning Text 30 3 2 2 2" xfId="57516"/>
    <cellStyle name="Warning Text 30 3 2 2 3" xfId="57517"/>
    <cellStyle name="Warning Text 30 3 2 3" xfId="57518"/>
    <cellStyle name="Warning Text 30 3 2 4" xfId="57519"/>
    <cellStyle name="Warning Text 30 3 3" xfId="57520"/>
    <cellStyle name="Warning Text 30 3 3 2" xfId="57521"/>
    <cellStyle name="Warning Text 30 3 3 2 2" xfId="57522"/>
    <cellStyle name="Warning Text 30 3 3 2 3" xfId="57523"/>
    <cellStyle name="Warning Text 30 3 3 3" xfId="57524"/>
    <cellStyle name="Warning Text 30 3 3 4" xfId="57525"/>
    <cellStyle name="Warning Text 30 3 4" xfId="57526"/>
    <cellStyle name="Warning Text 30 3 4 2" xfId="57527"/>
    <cellStyle name="Warning Text 30 3 4 3" xfId="57528"/>
    <cellStyle name="Warning Text 30 3 5" xfId="57529"/>
    <cellStyle name="Warning Text 30 3 6" xfId="57530"/>
    <cellStyle name="Warning Text 30 4" xfId="57531"/>
    <cellStyle name="Warning Text 30 4 2" xfId="57532"/>
    <cellStyle name="Warning Text 30 4 2 2" xfId="57533"/>
    <cellStyle name="Warning Text 30 4 2 2 2" xfId="57534"/>
    <cellStyle name="Warning Text 30 4 2 2 3" xfId="57535"/>
    <cellStyle name="Warning Text 30 4 2 3" xfId="57536"/>
    <cellStyle name="Warning Text 30 4 2 4" xfId="57537"/>
    <cellStyle name="Warning Text 30 4 3" xfId="57538"/>
    <cellStyle name="Warning Text 30 4 3 2" xfId="57539"/>
    <cellStyle name="Warning Text 30 4 3 2 2" xfId="57540"/>
    <cellStyle name="Warning Text 30 4 3 2 3" xfId="57541"/>
    <cellStyle name="Warning Text 30 4 3 3" xfId="57542"/>
    <cellStyle name="Warning Text 30 4 3 4" xfId="57543"/>
    <cellStyle name="Warning Text 30 4 4" xfId="57544"/>
    <cellStyle name="Warning Text 30 4 4 2" xfId="57545"/>
    <cellStyle name="Warning Text 30 4 4 3" xfId="57546"/>
    <cellStyle name="Warning Text 30 4 5" xfId="57547"/>
    <cellStyle name="Warning Text 30 4 6" xfId="57548"/>
    <cellStyle name="Warning Text 30 5" xfId="57549"/>
    <cellStyle name="Warning Text 30 5 2" xfId="57550"/>
    <cellStyle name="Warning Text 30 5 2 2" xfId="57551"/>
    <cellStyle name="Warning Text 30 5 2 2 2" xfId="57552"/>
    <cellStyle name="Warning Text 30 5 2 2 3" xfId="57553"/>
    <cellStyle name="Warning Text 30 5 2 3" xfId="57554"/>
    <cellStyle name="Warning Text 30 5 2 4" xfId="57555"/>
    <cellStyle name="Warning Text 30 5 3" xfId="57556"/>
    <cellStyle name="Warning Text 30 5 3 2" xfId="57557"/>
    <cellStyle name="Warning Text 30 5 3 2 2" xfId="57558"/>
    <cellStyle name="Warning Text 30 5 3 2 3" xfId="57559"/>
    <cellStyle name="Warning Text 30 5 3 3" xfId="57560"/>
    <cellStyle name="Warning Text 30 5 3 4" xfId="57561"/>
    <cellStyle name="Warning Text 30 5 4" xfId="57562"/>
    <cellStyle name="Warning Text 30 5 4 2" xfId="57563"/>
    <cellStyle name="Warning Text 30 5 4 2 2" xfId="57564"/>
    <cellStyle name="Warning Text 30 5 4 2 3" xfId="57565"/>
    <cellStyle name="Warning Text 30 5 4 3" xfId="57566"/>
    <cellStyle name="Warning Text 30 5 4 4" xfId="57567"/>
    <cellStyle name="Warning Text 30 5 5" xfId="57568"/>
    <cellStyle name="Warning Text 30 5 5 2" xfId="57569"/>
    <cellStyle name="Warning Text 30 5 5 3" xfId="57570"/>
    <cellStyle name="Warning Text 30 5 6" xfId="57571"/>
    <cellStyle name="Warning Text 30 5 7" xfId="57572"/>
    <cellStyle name="Warning Text 30 6" xfId="57573"/>
    <cellStyle name="Warning Text 30 6 2" xfId="57574"/>
    <cellStyle name="Warning Text 30 6 2 2" xfId="57575"/>
    <cellStyle name="Warning Text 30 6 2 2 2" xfId="57576"/>
    <cellStyle name="Warning Text 30 6 2 2 3" xfId="57577"/>
    <cellStyle name="Warning Text 30 6 2 3" xfId="57578"/>
    <cellStyle name="Warning Text 30 6 2 4" xfId="57579"/>
    <cellStyle name="Warning Text 30 6 3" xfId="57580"/>
    <cellStyle name="Warning Text 30 6 3 2" xfId="57581"/>
    <cellStyle name="Warning Text 30 6 3 2 2" xfId="57582"/>
    <cellStyle name="Warning Text 30 6 3 2 3" xfId="57583"/>
    <cellStyle name="Warning Text 30 6 3 3" xfId="57584"/>
    <cellStyle name="Warning Text 30 6 3 4" xfId="57585"/>
    <cellStyle name="Warning Text 30 6 4" xfId="57586"/>
    <cellStyle name="Warning Text 30 6 4 2" xfId="57587"/>
    <cellStyle name="Warning Text 30 6 4 3" xfId="57588"/>
    <cellStyle name="Warning Text 30 6 5" xfId="57589"/>
    <cellStyle name="Warning Text 30 6 6" xfId="57590"/>
    <cellStyle name="Warning Text 30 7" xfId="57591"/>
    <cellStyle name="Warning Text 30 7 2" xfId="57592"/>
    <cellStyle name="Warning Text 30 7 2 2" xfId="57593"/>
    <cellStyle name="Warning Text 30 7 2 3" xfId="57594"/>
    <cellStyle name="Warning Text 30 7 3" xfId="57595"/>
    <cellStyle name="Warning Text 30 7 4" xfId="57596"/>
    <cellStyle name="Warning Text 30 8" xfId="57597"/>
    <cellStyle name="Warning Text 30 8 2" xfId="57598"/>
    <cellStyle name="Warning Text 30 8 2 2" xfId="57599"/>
    <cellStyle name="Warning Text 30 8 2 3" xfId="57600"/>
    <cellStyle name="Warning Text 30 8 3" xfId="57601"/>
    <cellStyle name="Warning Text 30 8 4" xfId="57602"/>
    <cellStyle name="Warning Text 30 9" xfId="57603"/>
    <cellStyle name="Warning Text 30 9 2" xfId="57604"/>
    <cellStyle name="Warning Text 30 9 2 2" xfId="57605"/>
    <cellStyle name="Warning Text 30 9 2 3" xfId="57606"/>
    <cellStyle name="Warning Text 30 9 3" xfId="57607"/>
    <cellStyle name="Warning Text 30 9 4" xfId="57608"/>
    <cellStyle name="Warning Text 31" xfId="57609"/>
    <cellStyle name="Warning Text 31 10" xfId="57610"/>
    <cellStyle name="Warning Text 31 10 2" xfId="57611"/>
    <cellStyle name="Warning Text 31 10 3" xfId="57612"/>
    <cellStyle name="Warning Text 31 11" xfId="57613"/>
    <cellStyle name="Warning Text 31 11 2" xfId="57614"/>
    <cellStyle name="Warning Text 31 11 3" xfId="57615"/>
    <cellStyle name="Warning Text 31 12" xfId="57616"/>
    <cellStyle name="Warning Text 31 12 2" xfId="57617"/>
    <cellStyle name="Warning Text 31 12 3" xfId="57618"/>
    <cellStyle name="Warning Text 31 13" xfId="57619"/>
    <cellStyle name="Warning Text 31 2" xfId="57620"/>
    <cellStyle name="Warning Text 31 2 2" xfId="57621"/>
    <cellStyle name="Warning Text 31 2 2 2" xfId="57622"/>
    <cellStyle name="Warning Text 31 2 2 2 2" xfId="57623"/>
    <cellStyle name="Warning Text 31 2 2 2 3" xfId="57624"/>
    <cellStyle name="Warning Text 31 2 2 3" xfId="57625"/>
    <cellStyle name="Warning Text 31 2 2 4" xfId="57626"/>
    <cellStyle name="Warning Text 31 2 3" xfId="57627"/>
    <cellStyle name="Warning Text 31 2 3 2" xfId="57628"/>
    <cellStyle name="Warning Text 31 2 3 2 2" xfId="57629"/>
    <cellStyle name="Warning Text 31 2 3 2 3" xfId="57630"/>
    <cellStyle name="Warning Text 31 2 3 3" xfId="57631"/>
    <cellStyle name="Warning Text 31 2 3 4" xfId="57632"/>
    <cellStyle name="Warning Text 31 2 4" xfId="57633"/>
    <cellStyle name="Warning Text 31 2 4 2" xfId="57634"/>
    <cellStyle name="Warning Text 31 2 4 3" xfId="57635"/>
    <cellStyle name="Warning Text 31 2 5" xfId="57636"/>
    <cellStyle name="Warning Text 31 2 5 2" xfId="57637"/>
    <cellStyle name="Warning Text 31 2 5 3" xfId="57638"/>
    <cellStyle name="Warning Text 31 2 6" xfId="57639"/>
    <cellStyle name="Warning Text 31 2 7" xfId="57640"/>
    <cellStyle name="Warning Text 31 3" xfId="57641"/>
    <cellStyle name="Warning Text 31 3 2" xfId="57642"/>
    <cellStyle name="Warning Text 31 3 2 2" xfId="57643"/>
    <cellStyle name="Warning Text 31 3 2 2 2" xfId="57644"/>
    <cellStyle name="Warning Text 31 3 2 2 3" xfId="57645"/>
    <cellStyle name="Warning Text 31 3 2 3" xfId="57646"/>
    <cellStyle name="Warning Text 31 3 2 4" xfId="57647"/>
    <cellStyle name="Warning Text 31 3 3" xfId="57648"/>
    <cellStyle name="Warning Text 31 3 3 2" xfId="57649"/>
    <cellStyle name="Warning Text 31 3 3 2 2" xfId="57650"/>
    <cellStyle name="Warning Text 31 3 3 2 3" xfId="57651"/>
    <cellStyle name="Warning Text 31 3 3 3" xfId="57652"/>
    <cellStyle name="Warning Text 31 3 3 4" xfId="57653"/>
    <cellStyle name="Warning Text 31 3 4" xfId="57654"/>
    <cellStyle name="Warning Text 31 3 4 2" xfId="57655"/>
    <cellStyle name="Warning Text 31 3 4 3" xfId="57656"/>
    <cellStyle name="Warning Text 31 3 5" xfId="57657"/>
    <cellStyle name="Warning Text 31 3 6" xfId="57658"/>
    <cellStyle name="Warning Text 31 4" xfId="57659"/>
    <cellStyle name="Warning Text 31 4 2" xfId="57660"/>
    <cellStyle name="Warning Text 31 4 2 2" xfId="57661"/>
    <cellStyle name="Warning Text 31 4 2 2 2" xfId="57662"/>
    <cellStyle name="Warning Text 31 4 2 2 3" xfId="57663"/>
    <cellStyle name="Warning Text 31 4 2 3" xfId="57664"/>
    <cellStyle name="Warning Text 31 4 2 4" xfId="57665"/>
    <cellStyle name="Warning Text 31 4 3" xfId="57666"/>
    <cellStyle name="Warning Text 31 4 3 2" xfId="57667"/>
    <cellStyle name="Warning Text 31 4 3 2 2" xfId="57668"/>
    <cellStyle name="Warning Text 31 4 3 2 3" xfId="57669"/>
    <cellStyle name="Warning Text 31 4 3 3" xfId="57670"/>
    <cellStyle name="Warning Text 31 4 3 4" xfId="57671"/>
    <cellStyle name="Warning Text 31 4 4" xfId="57672"/>
    <cellStyle name="Warning Text 31 4 4 2" xfId="57673"/>
    <cellStyle name="Warning Text 31 4 4 3" xfId="57674"/>
    <cellStyle name="Warning Text 31 4 5" xfId="57675"/>
    <cellStyle name="Warning Text 31 4 6" xfId="57676"/>
    <cellStyle name="Warning Text 31 5" xfId="57677"/>
    <cellStyle name="Warning Text 31 5 2" xfId="57678"/>
    <cellStyle name="Warning Text 31 5 2 2" xfId="57679"/>
    <cellStyle name="Warning Text 31 5 2 2 2" xfId="57680"/>
    <cellStyle name="Warning Text 31 5 2 2 3" xfId="57681"/>
    <cellStyle name="Warning Text 31 5 2 3" xfId="57682"/>
    <cellStyle name="Warning Text 31 5 2 4" xfId="57683"/>
    <cellStyle name="Warning Text 31 5 3" xfId="57684"/>
    <cellStyle name="Warning Text 31 5 3 2" xfId="57685"/>
    <cellStyle name="Warning Text 31 5 3 2 2" xfId="57686"/>
    <cellStyle name="Warning Text 31 5 3 2 3" xfId="57687"/>
    <cellStyle name="Warning Text 31 5 3 3" xfId="57688"/>
    <cellStyle name="Warning Text 31 5 3 4" xfId="57689"/>
    <cellStyle name="Warning Text 31 5 4" xfId="57690"/>
    <cellStyle name="Warning Text 31 5 4 2" xfId="57691"/>
    <cellStyle name="Warning Text 31 5 4 2 2" xfId="57692"/>
    <cellStyle name="Warning Text 31 5 4 2 3" xfId="57693"/>
    <cellStyle name="Warning Text 31 5 4 3" xfId="57694"/>
    <cellStyle name="Warning Text 31 5 4 4" xfId="57695"/>
    <cellStyle name="Warning Text 31 5 5" xfId="57696"/>
    <cellStyle name="Warning Text 31 5 5 2" xfId="57697"/>
    <cellStyle name="Warning Text 31 5 5 3" xfId="57698"/>
    <cellStyle name="Warning Text 31 5 6" xfId="57699"/>
    <cellStyle name="Warning Text 31 5 7" xfId="57700"/>
    <cellStyle name="Warning Text 31 6" xfId="57701"/>
    <cellStyle name="Warning Text 31 6 2" xfId="57702"/>
    <cellStyle name="Warning Text 31 6 2 2" xfId="57703"/>
    <cellStyle name="Warning Text 31 6 2 2 2" xfId="57704"/>
    <cellStyle name="Warning Text 31 6 2 2 3" xfId="57705"/>
    <cellStyle name="Warning Text 31 6 2 3" xfId="57706"/>
    <cellStyle name="Warning Text 31 6 2 4" xfId="57707"/>
    <cellStyle name="Warning Text 31 6 3" xfId="57708"/>
    <cellStyle name="Warning Text 31 6 3 2" xfId="57709"/>
    <cellStyle name="Warning Text 31 6 3 2 2" xfId="57710"/>
    <cellStyle name="Warning Text 31 6 3 2 3" xfId="57711"/>
    <cellStyle name="Warning Text 31 6 3 3" xfId="57712"/>
    <cellStyle name="Warning Text 31 6 3 4" xfId="57713"/>
    <cellStyle name="Warning Text 31 6 4" xfId="57714"/>
    <cellStyle name="Warning Text 31 6 4 2" xfId="57715"/>
    <cellStyle name="Warning Text 31 6 4 3" xfId="57716"/>
    <cellStyle name="Warning Text 31 6 5" xfId="57717"/>
    <cellStyle name="Warning Text 31 6 6" xfId="57718"/>
    <cellStyle name="Warning Text 31 7" xfId="57719"/>
    <cellStyle name="Warning Text 31 7 2" xfId="57720"/>
    <cellStyle name="Warning Text 31 7 2 2" xfId="57721"/>
    <cellStyle name="Warning Text 31 7 2 3" xfId="57722"/>
    <cellStyle name="Warning Text 31 7 3" xfId="57723"/>
    <cellStyle name="Warning Text 31 7 4" xfId="57724"/>
    <cellStyle name="Warning Text 31 8" xfId="57725"/>
    <cellStyle name="Warning Text 31 8 2" xfId="57726"/>
    <cellStyle name="Warning Text 31 8 2 2" xfId="57727"/>
    <cellStyle name="Warning Text 31 8 2 3" xfId="57728"/>
    <cellStyle name="Warning Text 31 8 3" xfId="57729"/>
    <cellStyle name="Warning Text 31 8 4" xfId="57730"/>
    <cellStyle name="Warning Text 31 9" xfId="57731"/>
    <cellStyle name="Warning Text 31 9 2" xfId="57732"/>
    <cellStyle name="Warning Text 31 9 2 2" xfId="57733"/>
    <cellStyle name="Warning Text 31 9 2 3" xfId="57734"/>
    <cellStyle name="Warning Text 31 9 3" xfId="57735"/>
    <cellStyle name="Warning Text 31 9 4" xfId="57736"/>
    <cellStyle name="Warning Text 32" xfId="57737"/>
    <cellStyle name="Warning Text 32 10" xfId="57738"/>
    <cellStyle name="Warning Text 32 10 2" xfId="57739"/>
    <cellStyle name="Warning Text 32 10 3" xfId="57740"/>
    <cellStyle name="Warning Text 32 11" xfId="57741"/>
    <cellStyle name="Warning Text 32 11 2" xfId="57742"/>
    <cellStyle name="Warning Text 32 11 3" xfId="57743"/>
    <cellStyle name="Warning Text 32 12" xfId="57744"/>
    <cellStyle name="Warning Text 32 12 2" xfId="57745"/>
    <cellStyle name="Warning Text 32 12 3" xfId="57746"/>
    <cellStyle name="Warning Text 32 13" xfId="57747"/>
    <cellStyle name="Warning Text 32 2" xfId="57748"/>
    <cellStyle name="Warning Text 32 2 2" xfId="57749"/>
    <cellStyle name="Warning Text 32 2 2 2" xfId="57750"/>
    <cellStyle name="Warning Text 32 2 2 2 2" xfId="57751"/>
    <cellStyle name="Warning Text 32 2 2 2 3" xfId="57752"/>
    <cellStyle name="Warning Text 32 2 2 3" xfId="57753"/>
    <cellStyle name="Warning Text 32 2 2 4" xfId="57754"/>
    <cellStyle name="Warning Text 32 2 3" xfId="57755"/>
    <cellStyle name="Warning Text 32 2 3 2" xfId="57756"/>
    <cellStyle name="Warning Text 32 2 3 2 2" xfId="57757"/>
    <cellStyle name="Warning Text 32 2 3 2 3" xfId="57758"/>
    <cellStyle name="Warning Text 32 2 3 3" xfId="57759"/>
    <cellStyle name="Warning Text 32 2 3 4" xfId="57760"/>
    <cellStyle name="Warning Text 32 2 4" xfId="57761"/>
    <cellStyle name="Warning Text 32 2 4 2" xfId="57762"/>
    <cellStyle name="Warning Text 32 2 4 3" xfId="57763"/>
    <cellStyle name="Warning Text 32 2 5" xfId="57764"/>
    <cellStyle name="Warning Text 32 2 5 2" xfId="57765"/>
    <cellStyle name="Warning Text 32 2 5 3" xfId="57766"/>
    <cellStyle name="Warning Text 32 2 6" xfId="57767"/>
    <cellStyle name="Warning Text 32 2 7" xfId="57768"/>
    <cellStyle name="Warning Text 32 3" xfId="57769"/>
    <cellStyle name="Warning Text 32 3 2" xfId="57770"/>
    <cellStyle name="Warning Text 32 3 2 2" xfId="57771"/>
    <cellStyle name="Warning Text 32 3 2 2 2" xfId="57772"/>
    <cellStyle name="Warning Text 32 3 2 2 3" xfId="57773"/>
    <cellStyle name="Warning Text 32 3 2 3" xfId="57774"/>
    <cellStyle name="Warning Text 32 3 2 4" xfId="57775"/>
    <cellStyle name="Warning Text 32 3 3" xfId="57776"/>
    <cellStyle name="Warning Text 32 3 3 2" xfId="57777"/>
    <cellStyle name="Warning Text 32 3 3 2 2" xfId="57778"/>
    <cellStyle name="Warning Text 32 3 3 2 3" xfId="57779"/>
    <cellStyle name="Warning Text 32 3 3 3" xfId="57780"/>
    <cellStyle name="Warning Text 32 3 3 4" xfId="57781"/>
    <cellStyle name="Warning Text 32 3 4" xfId="57782"/>
    <cellStyle name="Warning Text 32 3 4 2" xfId="57783"/>
    <cellStyle name="Warning Text 32 3 4 3" xfId="57784"/>
    <cellStyle name="Warning Text 32 3 5" xfId="57785"/>
    <cellStyle name="Warning Text 32 3 6" xfId="57786"/>
    <cellStyle name="Warning Text 32 4" xfId="57787"/>
    <cellStyle name="Warning Text 32 4 2" xfId="57788"/>
    <cellStyle name="Warning Text 32 4 2 2" xfId="57789"/>
    <cellStyle name="Warning Text 32 4 2 2 2" xfId="57790"/>
    <cellStyle name="Warning Text 32 4 2 2 3" xfId="57791"/>
    <cellStyle name="Warning Text 32 4 2 3" xfId="57792"/>
    <cellStyle name="Warning Text 32 4 2 4" xfId="57793"/>
    <cellStyle name="Warning Text 32 4 3" xfId="57794"/>
    <cellStyle name="Warning Text 32 4 3 2" xfId="57795"/>
    <cellStyle name="Warning Text 32 4 3 2 2" xfId="57796"/>
    <cellStyle name="Warning Text 32 4 3 2 3" xfId="57797"/>
    <cellStyle name="Warning Text 32 4 3 3" xfId="57798"/>
    <cellStyle name="Warning Text 32 4 3 4" xfId="57799"/>
    <cellStyle name="Warning Text 32 4 4" xfId="57800"/>
    <cellStyle name="Warning Text 32 4 4 2" xfId="57801"/>
    <cellStyle name="Warning Text 32 4 4 3" xfId="57802"/>
    <cellStyle name="Warning Text 32 4 5" xfId="57803"/>
    <cellStyle name="Warning Text 32 4 6" xfId="57804"/>
    <cellStyle name="Warning Text 32 5" xfId="57805"/>
    <cellStyle name="Warning Text 32 5 2" xfId="57806"/>
    <cellStyle name="Warning Text 32 5 2 2" xfId="57807"/>
    <cellStyle name="Warning Text 32 5 2 2 2" xfId="57808"/>
    <cellStyle name="Warning Text 32 5 2 2 3" xfId="57809"/>
    <cellStyle name="Warning Text 32 5 2 3" xfId="57810"/>
    <cellStyle name="Warning Text 32 5 2 4" xfId="57811"/>
    <cellStyle name="Warning Text 32 5 3" xfId="57812"/>
    <cellStyle name="Warning Text 32 5 3 2" xfId="57813"/>
    <cellStyle name="Warning Text 32 5 3 2 2" xfId="57814"/>
    <cellStyle name="Warning Text 32 5 3 2 3" xfId="57815"/>
    <cellStyle name="Warning Text 32 5 3 3" xfId="57816"/>
    <cellStyle name="Warning Text 32 5 3 4" xfId="57817"/>
    <cellStyle name="Warning Text 32 5 4" xfId="57818"/>
    <cellStyle name="Warning Text 32 5 4 2" xfId="57819"/>
    <cellStyle name="Warning Text 32 5 4 2 2" xfId="57820"/>
    <cellStyle name="Warning Text 32 5 4 2 3" xfId="57821"/>
    <cellStyle name="Warning Text 32 5 4 3" xfId="57822"/>
    <cellStyle name="Warning Text 32 5 4 4" xfId="57823"/>
    <cellStyle name="Warning Text 32 5 5" xfId="57824"/>
    <cellStyle name="Warning Text 32 5 5 2" xfId="57825"/>
    <cellStyle name="Warning Text 32 5 5 3" xfId="57826"/>
    <cellStyle name="Warning Text 32 5 6" xfId="57827"/>
    <cellStyle name="Warning Text 32 5 7" xfId="57828"/>
    <cellStyle name="Warning Text 32 6" xfId="57829"/>
    <cellStyle name="Warning Text 32 6 2" xfId="57830"/>
    <cellStyle name="Warning Text 32 6 2 2" xfId="57831"/>
    <cellStyle name="Warning Text 32 6 2 2 2" xfId="57832"/>
    <cellStyle name="Warning Text 32 6 2 2 3" xfId="57833"/>
    <cellStyle name="Warning Text 32 6 2 3" xfId="57834"/>
    <cellStyle name="Warning Text 32 6 2 4" xfId="57835"/>
    <cellStyle name="Warning Text 32 6 3" xfId="57836"/>
    <cellStyle name="Warning Text 32 6 3 2" xfId="57837"/>
    <cellStyle name="Warning Text 32 6 3 2 2" xfId="57838"/>
    <cellStyle name="Warning Text 32 6 3 2 3" xfId="57839"/>
    <cellStyle name="Warning Text 32 6 3 3" xfId="57840"/>
    <cellStyle name="Warning Text 32 6 3 4" xfId="57841"/>
    <cellStyle name="Warning Text 32 6 4" xfId="57842"/>
    <cellStyle name="Warning Text 32 6 4 2" xfId="57843"/>
    <cellStyle name="Warning Text 32 6 4 3" xfId="57844"/>
    <cellStyle name="Warning Text 32 6 5" xfId="57845"/>
    <cellStyle name="Warning Text 32 6 6" xfId="57846"/>
    <cellStyle name="Warning Text 32 7" xfId="57847"/>
    <cellStyle name="Warning Text 32 7 2" xfId="57848"/>
    <cellStyle name="Warning Text 32 7 2 2" xfId="57849"/>
    <cellStyle name="Warning Text 32 7 2 3" xfId="57850"/>
    <cellStyle name="Warning Text 32 7 3" xfId="57851"/>
    <cellStyle name="Warning Text 32 7 4" xfId="57852"/>
    <cellStyle name="Warning Text 32 8" xfId="57853"/>
    <cellStyle name="Warning Text 32 8 2" xfId="57854"/>
    <cellStyle name="Warning Text 32 8 2 2" xfId="57855"/>
    <cellStyle name="Warning Text 32 8 2 3" xfId="57856"/>
    <cellStyle name="Warning Text 32 8 3" xfId="57857"/>
    <cellStyle name="Warning Text 32 8 4" xfId="57858"/>
    <cellStyle name="Warning Text 32 9" xfId="57859"/>
    <cellStyle name="Warning Text 32 9 2" xfId="57860"/>
    <cellStyle name="Warning Text 32 9 2 2" xfId="57861"/>
    <cellStyle name="Warning Text 32 9 2 3" xfId="57862"/>
    <cellStyle name="Warning Text 32 9 3" xfId="57863"/>
    <cellStyle name="Warning Text 32 9 4" xfId="57864"/>
    <cellStyle name="Warning Text 33" xfId="57865"/>
    <cellStyle name="Warning Text 33 10" xfId="57866"/>
    <cellStyle name="Warning Text 33 10 2" xfId="57867"/>
    <cellStyle name="Warning Text 33 10 3" xfId="57868"/>
    <cellStyle name="Warning Text 33 11" xfId="57869"/>
    <cellStyle name="Warning Text 33 11 2" xfId="57870"/>
    <cellStyle name="Warning Text 33 11 3" xfId="57871"/>
    <cellStyle name="Warning Text 33 12" xfId="57872"/>
    <cellStyle name="Warning Text 33 12 2" xfId="57873"/>
    <cellStyle name="Warning Text 33 12 3" xfId="57874"/>
    <cellStyle name="Warning Text 33 13" xfId="57875"/>
    <cellStyle name="Warning Text 33 2" xfId="57876"/>
    <cellStyle name="Warning Text 33 2 2" xfId="57877"/>
    <cellStyle name="Warning Text 33 2 2 2" xfId="57878"/>
    <cellStyle name="Warning Text 33 2 2 2 2" xfId="57879"/>
    <cellStyle name="Warning Text 33 2 2 2 3" xfId="57880"/>
    <cellStyle name="Warning Text 33 2 2 3" xfId="57881"/>
    <cellStyle name="Warning Text 33 2 2 4" xfId="57882"/>
    <cellStyle name="Warning Text 33 2 3" xfId="57883"/>
    <cellStyle name="Warning Text 33 2 3 2" xfId="57884"/>
    <cellStyle name="Warning Text 33 2 3 2 2" xfId="57885"/>
    <cellStyle name="Warning Text 33 2 3 2 3" xfId="57886"/>
    <cellStyle name="Warning Text 33 2 3 3" xfId="57887"/>
    <cellStyle name="Warning Text 33 2 3 4" xfId="57888"/>
    <cellStyle name="Warning Text 33 2 4" xfId="57889"/>
    <cellStyle name="Warning Text 33 2 4 2" xfId="57890"/>
    <cellStyle name="Warning Text 33 2 4 3" xfId="57891"/>
    <cellStyle name="Warning Text 33 2 5" xfId="57892"/>
    <cellStyle name="Warning Text 33 2 5 2" xfId="57893"/>
    <cellStyle name="Warning Text 33 2 5 3" xfId="57894"/>
    <cellStyle name="Warning Text 33 2 6" xfId="57895"/>
    <cellStyle name="Warning Text 33 2 7" xfId="57896"/>
    <cellStyle name="Warning Text 33 3" xfId="57897"/>
    <cellStyle name="Warning Text 33 3 2" xfId="57898"/>
    <cellStyle name="Warning Text 33 3 2 2" xfId="57899"/>
    <cellStyle name="Warning Text 33 3 2 2 2" xfId="57900"/>
    <cellStyle name="Warning Text 33 3 2 2 3" xfId="57901"/>
    <cellStyle name="Warning Text 33 3 2 3" xfId="57902"/>
    <cellStyle name="Warning Text 33 3 2 4" xfId="57903"/>
    <cellStyle name="Warning Text 33 3 3" xfId="57904"/>
    <cellStyle name="Warning Text 33 3 3 2" xfId="57905"/>
    <cellStyle name="Warning Text 33 3 3 2 2" xfId="57906"/>
    <cellStyle name="Warning Text 33 3 3 2 3" xfId="57907"/>
    <cellStyle name="Warning Text 33 3 3 3" xfId="57908"/>
    <cellStyle name="Warning Text 33 3 3 4" xfId="57909"/>
    <cellStyle name="Warning Text 33 3 4" xfId="57910"/>
    <cellStyle name="Warning Text 33 3 4 2" xfId="57911"/>
    <cellStyle name="Warning Text 33 3 4 3" xfId="57912"/>
    <cellStyle name="Warning Text 33 3 5" xfId="57913"/>
    <cellStyle name="Warning Text 33 3 6" xfId="57914"/>
    <cellStyle name="Warning Text 33 4" xfId="57915"/>
    <cellStyle name="Warning Text 33 4 2" xfId="57916"/>
    <cellStyle name="Warning Text 33 4 2 2" xfId="57917"/>
    <cellStyle name="Warning Text 33 4 2 2 2" xfId="57918"/>
    <cellStyle name="Warning Text 33 4 2 2 3" xfId="57919"/>
    <cellStyle name="Warning Text 33 4 2 3" xfId="57920"/>
    <cellStyle name="Warning Text 33 4 2 4" xfId="57921"/>
    <cellStyle name="Warning Text 33 4 3" xfId="57922"/>
    <cellStyle name="Warning Text 33 4 3 2" xfId="57923"/>
    <cellStyle name="Warning Text 33 4 3 2 2" xfId="57924"/>
    <cellStyle name="Warning Text 33 4 3 2 3" xfId="57925"/>
    <cellStyle name="Warning Text 33 4 3 3" xfId="57926"/>
    <cellStyle name="Warning Text 33 4 3 4" xfId="57927"/>
    <cellStyle name="Warning Text 33 4 4" xfId="57928"/>
    <cellStyle name="Warning Text 33 4 4 2" xfId="57929"/>
    <cellStyle name="Warning Text 33 4 4 3" xfId="57930"/>
    <cellStyle name="Warning Text 33 4 5" xfId="57931"/>
    <cellStyle name="Warning Text 33 4 6" xfId="57932"/>
    <cellStyle name="Warning Text 33 5" xfId="57933"/>
    <cellStyle name="Warning Text 33 5 2" xfId="57934"/>
    <cellStyle name="Warning Text 33 5 2 2" xfId="57935"/>
    <cellStyle name="Warning Text 33 5 2 2 2" xfId="57936"/>
    <cellStyle name="Warning Text 33 5 2 2 3" xfId="57937"/>
    <cellStyle name="Warning Text 33 5 2 3" xfId="57938"/>
    <cellStyle name="Warning Text 33 5 2 4" xfId="57939"/>
    <cellStyle name="Warning Text 33 5 3" xfId="57940"/>
    <cellStyle name="Warning Text 33 5 3 2" xfId="57941"/>
    <cellStyle name="Warning Text 33 5 3 2 2" xfId="57942"/>
    <cellStyle name="Warning Text 33 5 3 2 3" xfId="57943"/>
    <cellStyle name="Warning Text 33 5 3 3" xfId="57944"/>
    <cellStyle name="Warning Text 33 5 3 4" xfId="57945"/>
    <cellStyle name="Warning Text 33 5 4" xfId="57946"/>
    <cellStyle name="Warning Text 33 5 4 2" xfId="57947"/>
    <cellStyle name="Warning Text 33 5 4 2 2" xfId="57948"/>
    <cellStyle name="Warning Text 33 5 4 2 3" xfId="57949"/>
    <cellStyle name="Warning Text 33 5 4 3" xfId="57950"/>
    <cellStyle name="Warning Text 33 5 4 4" xfId="57951"/>
    <cellStyle name="Warning Text 33 5 5" xfId="57952"/>
    <cellStyle name="Warning Text 33 5 5 2" xfId="57953"/>
    <cellStyle name="Warning Text 33 5 5 3" xfId="57954"/>
    <cellStyle name="Warning Text 33 5 6" xfId="57955"/>
    <cellStyle name="Warning Text 33 5 7" xfId="57956"/>
    <cellStyle name="Warning Text 33 6" xfId="57957"/>
    <cellStyle name="Warning Text 33 6 2" xfId="57958"/>
    <cellStyle name="Warning Text 33 6 2 2" xfId="57959"/>
    <cellStyle name="Warning Text 33 6 2 2 2" xfId="57960"/>
    <cellStyle name="Warning Text 33 6 2 2 3" xfId="57961"/>
    <cellStyle name="Warning Text 33 6 2 3" xfId="57962"/>
    <cellStyle name="Warning Text 33 6 2 4" xfId="57963"/>
    <cellStyle name="Warning Text 33 6 3" xfId="57964"/>
    <cellStyle name="Warning Text 33 6 3 2" xfId="57965"/>
    <cellStyle name="Warning Text 33 6 3 2 2" xfId="57966"/>
    <cellStyle name="Warning Text 33 6 3 2 3" xfId="57967"/>
    <cellStyle name="Warning Text 33 6 3 3" xfId="57968"/>
    <cellStyle name="Warning Text 33 6 3 4" xfId="57969"/>
    <cellStyle name="Warning Text 33 6 4" xfId="57970"/>
    <cellStyle name="Warning Text 33 6 4 2" xfId="57971"/>
    <cellStyle name="Warning Text 33 6 4 3" xfId="57972"/>
    <cellStyle name="Warning Text 33 6 5" xfId="57973"/>
    <cellStyle name="Warning Text 33 6 6" xfId="57974"/>
    <cellStyle name="Warning Text 33 7" xfId="57975"/>
    <cellStyle name="Warning Text 33 7 2" xfId="57976"/>
    <cellStyle name="Warning Text 33 7 2 2" xfId="57977"/>
    <cellStyle name="Warning Text 33 7 2 3" xfId="57978"/>
    <cellStyle name="Warning Text 33 7 3" xfId="57979"/>
    <cellStyle name="Warning Text 33 7 4" xfId="57980"/>
    <cellStyle name="Warning Text 33 8" xfId="57981"/>
    <cellStyle name="Warning Text 33 8 2" xfId="57982"/>
    <cellStyle name="Warning Text 33 8 2 2" xfId="57983"/>
    <cellStyle name="Warning Text 33 8 2 3" xfId="57984"/>
    <cellStyle name="Warning Text 33 8 3" xfId="57985"/>
    <cellStyle name="Warning Text 33 8 4" xfId="57986"/>
    <cellStyle name="Warning Text 33 9" xfId="57987"/>
    <cellStyle name="Warning Text 33 9 2" xfId="57988"/>
    <cellStyle name="Warning Text 33 9 2 2" xfId="57989"/>
    <cellStyle name="Warning Text 33 9 2 3" xfId="57990"/>
    <cellStyle name="Warning Text 33 9 3" xfId="57991"/>
    <cellStyle name="Warning Text 33 9 4" xfId="57992"/>
    <cellStyle name="Warning Text 34" xfId="57993"/>
    <cellStyle name="Warning Text 34 10" xfId="57994"/>
    <cellStyle name="Warning Text 34 10 2" xfId="57995"/>
    <cellStyle name="Warning Text 34 10 3" xfId="57996"/>
    <cellStyle name="Warning Text 34 11" xfId="57997"/>
    <cellStyle name="Warning Text 34 11 2" xfId="57998"/>
    <cellStyle name="Warning Text 34 11 3" xfId="57999"/>
    <cellStyle name="Warning Text 34 12" xfId="58000"/>
    <cellStyle name="Warning Text 34 12 2" xfId="58001"/>
    <cellStyle name="Warning Text 34 12 3" xfId="58002"/>
    <cellStyle name="Warning Text 34 13" xfId="58003"/>
    <cellStyle name="Warning Text 34 2" xfId="58004"/>
    <cellStyle name="Warning Text 34 2 2" xfId="58005"/>
    <cellStyle name="Warning Text 34 2 2 2" xfId="58006"/>
    <cellStyle name="Warning Text 34 2 2 2 2" xfId="58007"/>
    <cellStyle name="Warning Text 34 2 2 2 3" xfId="58008"/>
    <cellStyle name="Warning Text 34 2 2 3" xfId="58009"/>
    <cellStyle name="Warning Text 34 2 2 4" xfId="58010"/>
    <cellStyle name="Warning Text 34 2 3" xfId="58011"/>
    <cellStyle name="Warning Text 34 2 3 2" xfId="58012"/>
    <cellStyle name="Warning Text 34 2 3 2 2" xfId="58013"/>
    <cellStyle name="Warning Text 34 2 3 2 3" xfId="58014"/>
    <cellStyle name="Warning Text 34 2 3 3" xfId="58015"/>
    <cellStyle name="Warning Text 34 2 3 4" xfId="58016"/>
    <cellStyle name="Warning Text 34 2 4" xfId="58017"/>
    <cellStyle name="Warning Text 34 2 4 2" xfId="58018"/>
    <cellStyle name="Warning Text 34 2 4 3" xfId="58019"/>
    <cellStyle name="Warning Text 34 2 5" xfId="58020"/>
    <cellStyle name="Warning Text 34 2 5 2" xfId="58021"/>
    <cellStyle name="Warning Text 34 2 5 3" xfId="58022"/>
    <cellStyle name="Warning Text 34 2 6" xfId="58023"/>
    <cellStyle name="Warning Text 34 2 7" xfId="58024"/>
    <cellStyle name="Warning Text 34 3" xfId="58025"/>
    <cellStyle name="Warning Text 34 3 2" xfId="58026"/>
    <cellStyle name="Warning Text 34 3 2 2" xfId="58027"/>
    <cellStyle name="Warning Text 34 3 2 2 2" xfId="58028"/>
    <cellStyle name="Warning Text 34 3 2 2 3" xfId="58029"/>
    <cellStyle name="Warning Text 34 3 2 3" xfId="58030"/>
    <cellStyle name="Warning Text 34 3 2 4" xfId="58031"/>
    <cellStyle name="Warning Text 34 3 3" xfId="58032"/>
    <cellStyle name="Warning Text 34 3 3 2" xfId="58033"/>
    <cellStyle name="Warning Text 34 3 3 2 2" xfId="58034"/>
    <cellStyle name="Warning Text 34 3 3 2 3" xfId="58035"/>
    <cellStyle name="Warning Text 34 3 3 3" xfId="58036"/>
    <cellStyle name="Warning Text 34 3 3 4" xfId="58037"/>
    <cellStyle name="Warning Text 34 3 4" xfId="58038"/>
    <cellStyle name="Warning Text 34 3 4 2" xfId="58039"/>
    <cellStyle name="Warning Text 34 3 4 3" xfId="58040"/>
    <cellStyle name="Warning Text 34 3 5" xfId="58041"/>
    <cellStyle name="Warning Text 34 3 6" xfId="58042"/>
    <cellStyle name="Warning Text 34 4" xfId="58043"/>
    <cellStyle name="Warning Text 34 4 2" xfId="58044"/>
    <cellStyle name="Warning Text 34 4 2 2" xfId="58045"/>
    <cellStyle name="Warning Text 34 4 2 2 2" xfId="58046"/>
    <cellStyle name="Warning Text 34 4 2 2 3" xfId="58047"/>
    <cellStyle name="Warning Text 34 4 2 3" xfId="58048"/>
    <cellStyle name="Warning Text 34 4 2 4" xfId="58049"/>
    <cellStyle name="Warning Text 34 4 3" xfId="58050"/>
    <cellStyle name="Warning Text 34 4 3 2" xfId="58051"/>
    <cellStyle name="Warning Text 34 4 3 2 2" xfId="58052"/>
    <cellStyle name="Warning Text 34 4 3 2 3" xfId="58053"/>
    <cellStyle name="Warning Text 34 4 3 3" xfId="58054"/>
    <cellStyle name="Warning Text 34 4 3 4" xfId="58055"/>
    <cellStyle name="Warning Text 34 4 4" xfId="58056"/>
    <cellStyle name="Warning Text 34 4 4 2" xfId="58057"/>
    <cellStyle name="Warning Text 34 4 4 3" xfId="58058"/>
    <cellStyle name="Warning Text 34 4 5" xfId="58059"/>
    <cellStyle name="Warning Text 34 4 6" xfId="58060"/>
    <cellStyle name="Warning Text 34 5" xfId="58061"/>
    <cellStyle name="Warning Text 34 5 2" xfId="58062"/>
    <cellStyle name="Warning Text 34 5 2 2" xfId="58063"/>
    <cellStyle name="Warning Text 34 5 2 2 2" xfId="58064"/>
    <cellStyle name="Warning Text 34 5 2 2 3" xfId="58065"/>
    <cellStyle name="Warning Text 34 5 2 3" xfId="58066"/>
    <cellStyle name="Warning Text 34 5 2 4" xfId="58067"/>
    <cellStyle name="Warning Text 34 5 3" xfId="58068"/>
    <cellStyle name="Warning Text 34 5 3 2" xfId="58069"/>
    <cellStyle name="Warning Text 34 5 3 2 2" xfId="58070"/>
    <cellStyle name="Warning Text 34 5 3 2 3" xfId="58071"/>
    <cellStyle name="Warning Text 34 5 3 3" xfId="58072"/>
    <cellStyle name="Warning Text 34 5 3 4" xfId="58073"/>
    <cellStyle name="Warning Text 34 5 4" xfId="58074"/>
    <cellStyle name="Warning Text 34 5 4 2" xfId="58075"/>
    <cellStyle name="Warning Text 34 5 4 2 2" xfId="58076"/>
    <cellStyle name="Warning Text 34 5 4 2 3" xfId="58077"/>
    <cellStyle name="Warning Text 34 5 4 3" xfId="58078"/>
    <cellStyle name="Warning Text 34 5 4 4" xfId="58079"/>
    <cellStyle name="Warning Text 34 5 5" xfId="58080"/>
    <cellStyle name="Warning Text 34 5 5 2" xfId="58081"/>
    <cellStyle name="Warning Text 34 5 5 3" xfId="58082"/>
    <cellStyle name="Warning Text 34 5 6" xfId="58083"/>
    <cellStyle name="Warning Text 34 5 7" xfId="58084"/>
    <cellStyle name="Warning Text 34 6" xfId="58085"/>
    <cellStyle name="Warning Text 34 6 2" xfId="58086"/>
    <cellStyle name="Warning Text 34 6 2 2" xfId="58087"/>
    <cellStyle name="Warning Text 34 6 2 2 2" xfId="58088"/>
    <cellStyle name="Warning Text 34 6 2 2 3" xfId="58089"/>
    <cellStyle name="Warning Text 34 6 2 3" xfId="58090"/>
    <cellStyle name="Warning Text 34 6 2 4" xfId="58091"/>
    <cellStyle name="Warning Text 34 6 3" xfId="58092"/>
    <cellStyle name="Warning Text 34 6 3 2" xfId="58093"/>
    <cellStyle name="Warning Text 34 6 3 2 2" xfId="58094"/>
    <cellStyle name="Warning Text 34 6 3 2 3" xfId="58095"/>
    <cellStyle name="Warning Text 34 6 3 3" xfId="58096"/>
    <cellStyle name="Warning Text 34 6 3 4" xfId="58097"/>
    <cellStyle name="Warning Text 34 6 4" xfId="58098"/>
    <cellStyle name="Warning Text 34 6 4 2" xfId="58099"/>
    <cellStyle name="Warning Text 34 6 4 3" xfId="58100"/>
    <cellStyle name="Warning Text 34 6 5" xfId="58101"/>
    <cellStyle name="Warning Text 34 6 6" xfId="58102"/>
    <cellStyle name="Warning Text 34 7" xfId="58103"/>
    <cellStyle name="Warning Text 34 7 2" xfId="58104"/>
    <cellStyle name="Warning Text 34 7 2 2" xfId="58105"/>
    <cellStyle name="Warning Text 34 7 2 3" xfId="58106"/>
    <cellStyle name="Warning Text 34 7 3" xfId="58107"/>
    <cellStyle name="Warning Text 34 7 4" xfId="58108"/>
    <cellStyle name="Warning Text 34 8" xfId="58109"/>
    <cellStyle name="Warning Text 34 8 2" xfId="58110"/>
    <cellStyle name="Warning Text 34 8 2 2" xfId="58111"/>
    <cellStyle name="Warning Text 34 8 2 3" xfId="58112"/>
    <cellStyle name="Warning Text 34 8 3" xfId="58113"/>
    <cellStyle name="Warning Text 34 8 4" xfId="58114"/>
    <cellStyle name="Warning Text 34 9" xfId="58115"/>
    <cellStyle name="Warning Text 34 9 2" xfId="58116"/>
    <cellStyle name="Warning Text 34 9 2 2" xfId="58117"/>
    <cellStyle name="Warning Text 34 9 2 3" xfId="58118"/>
    <cellStyle name="Warning Text 34 9 3" xfId="58119"/>
    <cellStyle name="Warning Text 34 9 4" xfId="58120"/>
    <cellStyle name="Warning Text 35" xfId="58121"/>
    <cellStyle name="Warning Text 35 10" xfId="58122"/>
    <cellStyle name="Warning Text 35 10 2" xfId="58123"/>
    <cellStyle name="Warning Text 35 10 3" xfId="58124"/>
    <cellStyle name="Warning Text 35 11" xfId="58125"/>
    <cellStyle name="Warning Text 35 11 2" xfId="58126"/>
    <cellStyle name="Warning Text 35 11 3" xfId="58127"/>
    <cellStyle name="Warning Text 35 12" xfId="58128"/>
    <cellStyle name="Warning Text 35 12 2" xfId="58129"/>
    <cellStyle name="Warning Text 35 12 3" xfId="58130"/>
    <cellStyle name="Warning Text 35 13" xfId="58131"/>
    <cellStyle name="Warning Text 35 2" xfId="58132"/>
    <cellStyle name="Warning Text 35 2 2" xfId="58133"/>
    <cellStyle name="Warning Text 35 2 2 2" xfId="58134"/>
    <cellStyle name="Warning Text 35 2 2 2 2" xfId="58135"/>
    <cellStyle name="Warning Text 35 2 2 2 3" xfId="58136"/>
    <cellStyle name="Warning Text 35 2 2 3" xfId="58137"/>
    <cellStyle name="Warning Text 35 2 2 4" xfId="58138"/>
    <cellStyle name="Warning Text 35 2 3" xfId="58139"/>
    <cellStyle name="Warning Text 35 2 3 2" xfId="58140"/>
    <cellStyle name="Warning Text 35 2 3 2 2" xfId="58141"/>
    <cellStyle name="Warning Text 35 2 3 2 3" xfId="58142"/>
    <cellStyle name="Warning Text 35 2 3 3" xfId="58143"/>
    <cellStyle name="Warning Text 35 2 3 4" xfId="58144"/>
    <cellStyle name="Warning Text 35 2 4" xfId="58145"/>
    <cellStyle name="Warning Text 35 2 4 2" xfId="58146"/>
    <cellStyle name="Warning Text 35 2 4 3" xfId="58147"/>
    <cellStyle name="Warning Text 35 2 5" xfId="58148"/>
    <cellStyle name="Warning Text 35 2 5 2" xfId="58149"/>
    <cellStyle name="Warning Text 35 2 5 3" xfId="58150"/>
    <cellStyle name="Warning Text 35 2 6" xfId="58151"/>
    <cellStyle name="Warning Text 35 2 7" xfId="58152"/>
    <cellStyle name="Warning Text 35 3" xfId="58153"/>
    <cellStyle name="Warning Text 35 3 2" xfId="58154"/>
    <cellStyle name="Warning Text 35 3 2 2" xfId="58155"/>
    <cellStyle name="Warning Text 35 3 2 2 2" xfId="58156"/>
    <cellStyle name="Warning Text 35 3 2 2 3" xfId="58157"/>
    <cellStyle name="Warning Text 35 3 2 3" xfId="58158"/>
    <cellStyle name="Warning Text 35 3 2 4" xfId="58159"/>
    <cellStyle name="Warning Text 35 3 3" xfId="58160"/>
    <cellStyle name="Warning Text 35 3 3 2" xfId="58161"/>
    <cellStyle name="Warning Text 35 3 3 2 2" xfId="58162"/>
    <cellStyle name="Warning Text 35 3 3 2 3" xfId="58163"/>
    <cellStyle name="Warning Text 35 3 3 3" xfId="58164"/>
    <cellStyle name="Warning Text 35 3 3 4" xfId="58165"/>
    <cellStyle name="Warning Text 35 3 4" xfId="58166"/>
    <cellStyle name="Warning Text 35 3 4 2" xfId="58167"/>
    <cellStyle name="Warning Text 35 3 4 3" xfId="58168"/>
    <cellStyle name="Warning Text 35 3 5" xfId="58169"/>
    <cellStyle name="Warning Text 35 3 6" xfId="58170"/>
    <cellStyle name="Warning Text 35 4" xfId="58171"/>
    <cellStyle name="Warning Text 35 4 2" xfId="58172"/>
    <cellStyle name="Warning Text 35 4 2 2" xfId="58173"/>
    <cellStyle name="Warning Text 35 4 2 2 2" xfId="58174"/>
    <cellStyle name="Warning Text 35 4 2 2 3" xfId="58175"/>
    <cellStyle name="Warning Text 35 4 2 3" xfId="58176"/>
    <cellStyle name="Warning Text 35 4 2 4" xfId="58177"/>
    <cellStyle name="Warning Text 35 4 3" xfId="58178"/>
    <cellStyle name="Warning Text 35 4 3 2" xfId="58179"/>
    <cellStyle name="Warning Text 35 4 3 2 2" xfId="58180"/>
    <cellStyle name="Warning Text 35 4 3 2 3" xfId="58181"/>
    <cellStyle name="Warning Text 35 4 3 3" xfId="58182"/>
    <cellStyle name="Warning Text 35 4 3 4" xfId="58183"/>
    <cellStyle name="Warning Text 35 4 4" xfId="58184"/>
    <cellStyle name="Warning Text 35 4 4 2" xfId="58185"/>
    <cellStyle name="Warning Text 35 4 4 3" xfId="58186"/>
    <cellStyle name="Warning Text 35 4 5" xfId="58187"/>
    <cellStyle name="Warning Text 35 4 6" xfId="58188"/>
    <cellStyle name="Warning Text 35 5" xfId="58189"/>
    <cellStyle name="Warning Text 35 5 2" xfId="58190"/>
    <cellStyle name="Warning Text 35 5 2 2" xfId="58191"/>
    <cellStyle name="Warning Text 35 5 2 2 2" xfId="58192"/>
    <cellStyle name="Warning Text 35 5 2 2 3" xfId="58193"/>
    <cellStyle name="Warning Text 35 5 2 3" xfId="58194"/>
    <cellStyle name="Warning Text 35 5 2 4" xfId="58195"/>
    <cellStyle name="Warning Text 35 5 3" xfId="58196"/>
    <cellStyle name="Warning Text 35 5 3 2" xfId="58197"/>
    <cellStyle name="Warning Text 35 5 3 2 2" xfId="58198"/>
    <cellStyle name="Warning Text 35 5 3 2 3" xfId="58199"/>
    <cellStyle name="Warning Text 35 5 3 3" xfId="58200"/>
    <cellStyle name="Warning Text 35 5 3 4" xfId="58201"/>
    <cellStyle name="Warning Text 35 5 4" xfId="58202"/>
    <cellStyle name="Warning Text 35 5 4 2" xfId="58203"/>
    <cellStyle name="Warning Text 35 5 4 2 2" xfId="58204"/>
    <cellStyle name="Warning Text 35 5 4 2 3" xfId="58205"/>
    <cellStyle name="Warning Text 35 5 4 3" xfId="58206"/>
    <cellStyle name="Warning Text 35 5 4 4" xfId="58207"/>
    <cellStyle name="Warning Text 35 5 5" xfId="58208"/>
    <cellStyle name="Warning Text 35 5 5 2" xfId="58209"/>
    <cellStyle name="Warning Text 35 5 5 3" xfId="58210"/>
    <cellStyle name="Warning Text 35 5 6" xfId="58211"/>
    <cellStyle name="Warning Text 35 5 7" xfId="58212"/>
    <cellStyle name="Warning Text 35 6" xfId="58213"/>
    <cellStyle name="Warning Text 35 6 2" xfId="58214"/>
    <cellStyle name="Warning Text 35 6 2 2" xfId="58215"/>
    <cellStyle name="Warning Text 35 6 2 2 2" xfId="58216"/>
    <cellStyle name="Warning Text 35 6 2 2 3" xfId="58217"/>
    <cellStyle name="Warning Text 35 6 2 3" xfId="58218"/>
    <cellStyle name="Warning Text 35 6 2 4" xfId="58219"/>
    <cellStyle name="Warning Text 35 6 3" xfId="58220"/>
    <cellStyle name="Warning Text 35 6 3 2" xfId="58221"/>
    <cellStyle name="Warning Text 35 6 3 2 2" xfId="58222"/>
    <cellStyle name="Warning Text 35 6 3 2 3" xfId="58223"/>
    <cellStyle name="Warning Text 35 6 3 3" xfId="58224"/>
    <cellStyle name="Warning Text 35 6 3 4" xfId="58225"/>
    <cellStyle name="Warning Text 35 6 4" xfId="58226"/>
    <cellStyle name="Warning Text 35 6 4 2" xfId="58227"/>
    <cellStyle name="Warning Text 35 6 4 3" xfId="58228"/>
    <cellStyle name="Warning Text 35 6 5" xfId="58229"/>
    <cellStyle name="Warning Text 35 6 6" xfId="58230"/>
    <cellStyle name="Warning Text 35 7" xfId="58231"/>
    <cellStyle name="Warning Text 35 7 2" xfId="58232"/>
    <cellStyle name="Warning Text 35 7 2 2" xfId="58233"/>
    <cellStyle name="Warning Text 35 7 2 3" xfId="58234"/>
    <cellStyle name="Warning Text 35 7 3" xfId="58235"/>
    <cellStyle name="Warning Text 35 7 4" xfId="58236"/>
    <cellStyle name="Warning Text 35 8" xfId="58237"/>
    <cellStyle name="Warning Text 35 8 2" xfId="58238"/>
    <cellStyle name="Warning Text 35 8 2 2" xfId="58239"/>
    <cellStyle name="Warning Text 35 8 2 3" xfId="58240"/>
    <cellStyle name="Warning Text 35 8 3" xfId="58241"/>
    <cellStyle name="Warning Text 35 8 4" xfId="58242"/>
    <cellStyle name="Warning Text 35 9" xfId="58243"/>
    <cellStyle name="Warning Text 35 9 2" xfId="58244"/>
    <cellStyle name="Warning Text 35 9 2 2" xfId="58245"/>
    <cellStyle name="Warning Text 35 9 2 3" xfId="58246"/>
    <cellStyle name="Warning Text 35 9 3" xfId="58247"/>
    <cellStyle name="Warning Text 35 9 4" xfId="58248"/>
    <cellStyle name="Warning Text 36" xfId="58249"/>
    <cellStyle name="Warning Text 36 10" xfId="58250"/>
    <cellStyle name="Warning Text 36 10 2" xfId="58251"/>
    <cellStyle name="Warning Text 36 10 3" xfId="58252"/>
    <cellStyle name="Warning Text 36 11" xfId="58253"/>
    <cellStyle name="Warning Text 36 11 2" xfId="58254"/>
    <cellStyle name="Warning Text 36 11 3" xfId="58255"/>
    <cellStyle name="Warning Text 36 12" xfId="58256"/>
    <cellStyle name="Warning Text 36 12 2" xfId="58257"/>
    <cellStyle name="Warning Text 36 12 3" xfId="58258"/>
    <cellStyle name="Warning Text 36 13" xfId="58259"/>
    <cellStyle name="Warning Text 36 2" xfId="58260"/>
    <cellStyle name="Warning Text 36 2 2" xfId="58261"/>
    <cellStyle name="Warning Text 36 2 2 2" xfId="58262"/>
    <cellStyle name="Warning Text 36 2 2 2 2" xfId="58263"/>
    <cellStyle name="Warning Text 36 2 2 2 3" xfId="58264"/>
    <cellStyle name="Warning Text 36 2 2 3" xfId="58265"/>
    <cellStyle name="Warning Text 36 2 2 4" xfId="58266"/>
    <cellStyle name="Warning Text 36 2 3" xfId="58267"/>
    <cellStyle name="Warning Text 36 2 3 2" xfId="58268"/>
    <cellStyle name="Warning Text 36 2 3 2 2" xfId="58269"/>
    <cellStyle name="Warning Text 36 2 3 2 3" xfId="58270"/>
    <cellStyle name="Warning Text 36 2 3 3" xfId="58271"/>
    <cellStyle name="Warning Text 36 2 3 4" xfId="58272"/>
    <cellStyle name="Warning Text 36 2 4" xfId="58273"/>
    <cellStyle name="Warning Text 36 2 4 2" xfId="58274"/>
    <cellStyle name="Warning Text 36 2 4 3" xfId="58275"/>
    <cellStyle name="Warning Text 36 2 5" xfId="58276"/>
    <cellStyle name="Warning Text 36 2 5 2" xfId="58277"/>
    <cellStyle name="Warning Text 36 2 5 3" xfId="58278"/>
    <cellStyle name="Warning Text 36 2 6" xfId="58279"/>
    <cellStyle name="Warning Text 36 2 7" xfId="58280"/>
    <cellStyle name="Warning Text 36 3" xfId="58281"/>
    <cellStyle name="Warning Text 36 3 2" xfId="58282"/>
    <cellStyle name="Warning Text 36 3 2 2" xfId="58283"/>
    <cellStyle name="Warning Text 36 3 2 2 2" xfId="58284"/>
    <cellStyle name="Warning Text 36 3 2 2 3" xfId="58285"/>
    <cellStyle name="Warning Text 36 3 2 3" xfId="58286"/>
    <cellStyle name="Warning Text 36 3 2 4" xfId="58287"/>
    <cellStyle name="Warning Text 36 3 3" xfId="58288"/>
    <cellStyle name="Warning Text 36 3 3 2" xfId="58289"/>
    <cellStyle name="Warning Text 36 3 3 2 2" xfId="58290"/>
    <cellStyle name="Warning Text 36 3 3 2 3" xfId="58291"/>
    <cellStyle name="Warning Text 36 3 3 3" xfId="58292"/>
    <cellStyle name="Warning Text 36 3 3 4" xfId="58293"/>
    <cellStyle name="Warning Text 36 3 4" xfId="58294"/>
    <cellStyle name="Warning Text 36 3 4 2" xfId="58295"/>
    <cellStyle name="Warning Text 36 3 4 3" xfId="58296"/>
    <cellStyle name="Warning Text 36 3 5" xfId="58297"/>
    <cellStyle name="Warning Text 36 3 6" xfId="58298"/>
    <cellStyle name="Warning Text 36 4" xfId="58299"/>
    <cellStyle name="Warning Text 36 4 2" xfId="58300"/>
    <cellStyle name="Warning Text 36 4 2 2" xfId="58301"/>
    <cellStyle name="Warning Text 36 4 2 2 2" xfId="58302"/>
    <cellStyle name="Warning Text 36 4 2 2 3" xfId="58303"/>
    <cellStyle name="Warning Text 36 4 2 3" xfId="58304"/>
    <cellStyle name="Warning Text 36 4 2 4" xfId="58305"/>
    <cellStyle name="Warning Text 36 4 3" xfId="58306"/>
    <cellStyle name="Warning Text 36 4 3 2" xfId="58307"/>
    <cellStyle name="Warning Text 36 4 3 2 2" xfId="58308"/>
    <cellStyle name="Warning Text 36 4 3 2 3" xfId="58309"/>
    <cellStyle name="Warning Text 36 4 3 3" xfId="58310"/>
    <cellStyle name="Warning Text 36 4 3 4" xfId="58311"/>
    <cellStyle name="Warning Text 36 4 4" xfId="58312"/>
    <cellStyle name="Warning Text 36 4 4 2" xfId="58313"/>
    <cellStyle name="Warning Text 36 4 4 3" xfId="58314"/>
    <cellStyle name="Warning Text 36 4 5" xfId="58315"/>
    <cellStyle name="Warning Text 36 4 6" xfId="58316"/>
    <cellStyle name="Warning Text 36 5" xfId="58317"/>
    <cellStyle name="Warning Text 36 5 2" xfId="58318"/>
    <cellStyle name="Warning Text 36 5 2 2" xfId="58319"/>
    <cellStyle name="Warning Text 36 5 2 2 2" xfId="58320"/>
    <cellStyle name="Warning Text 36 5 2 2 3" xfId="58321"/>
    <cellStyle name="Warning Text 36 5 2 3" xfId="58322"/>
    <cellStyle name="Warning Text 36 5 2 4" xfId="58323"/>
    <cellStyle name="Warning Text 36 5 3" xfId="58324"/>
    <cellStyle name="Warning Text 36 5 3 2" xfId="58325"/>
    <cellStyle name="Warning Text 36 5 3 2 2" xfId="58326"/>
    <cellStyle name="Warning Text 36 5 3 2 3" xfId="58327"/>
    <cellStyle name="Warning Text 36 5 3 3" xfId="58328"/>
    <cellStyle name="Warning Text 36 5 3 4" xfId="58329"/>
    <cellStyle name="Warning Text 36 5 4" xfId="58330"/>
    <cellStyle name="Warning Text 36 5 4 2" xfId="58331"/>
    <cellStyle name="Warning Text 36 5 4 2 2" xfId="58332"/>
    <cellStyle name="Warning Text 36 5 4 2 3" xfId="58333"/>
    <cellStyle name="Warning Text 36 5 4 3" xfId="58334"/>
    <cellStyle name="Warning Text 36 5 4 4" xfId="58335"/>
    <cellStyle name="Warning Text 36 5 5" xfId="58336"/>
    <cellStyle name="Warning Text 36 5 5 2" xfId="58337"/>
    <cellStyle name="Warning Text 36 5 5 3" xfId="58338"/>
    <cellStyle name="Warning Text 36 5 6" xfId="58339"/>
    <cellStyle name="Warning Text 36 5 7" xfId="58340"/>
    <cellStyle name="Warning Text 36 6" xfId="58341"/>
    <cellStyle name="Warning Text 36 6 2" xfId="58342"/>
    <cellStyle name="Warning Text 36 6 2 2" xfId="58343"/>
    <cellStyle name="Warning Text 36 6 2 2 2" xfId="58344"/>
    <cellStyle name="Warning Text 36 6 2 2 3" xfId="58345"/>
    <cellStyle name="Warning Text 36 6 2 3" xfId="58346"/>
    <cellStyle name="Warning Text 36 6 2 4" xfId="58347"/>
    <cellStyle name="Warning Text 36 6 3" xfId="58348"/>
    <cellStyle name="Warning Text 36 6 3 2" xfId="58349"/>
    <cellStyle name="Warning Text 36 6 3 2 2" xfId="58350"/>
    <cellStyle name="Warning Text 36 6 3 2 3" xfId="58351"/>
    <cellStyle name="Warning Text 36 6 3 3" xfId="58352"/>
    <cellStyle name="Warning Text 36 6 3 4" xfId="58353"/>
    <cellStyle name="Warning Text 36 6 4" xfId="58354"/>
    <cellStyle name="Warning Text 36 6 4 2" xfId="58355"/>
    <cellStyle name="Warning Text 36 6 4 3" xfId="58356"/>
    <cellStyle name="Warning Text 36 6 5" xfId="58357"/>
    <cellStyle name="Warning Text 36 6 6" xfId="58358"/>
    <cellStyle name="Warning Text 36 7" xfId="58359"/>
    <cellStyle name="Warning Text 36 7 2" xfId="58360"/>
    <cellStyle name="Warning Text 36 7 2 2" xfId="58361"/>
    <cellStyle name="Warning Text 36 7 2 3" xfId="58362"/>
    <cellStyle name="Warning Text 36 7 3" xfId="58363"/>
    <cellStyle name="Warning Text 36 7 4" xfId="58364"/>
    <cellStyle name="Warning Text 36 8" xfId="58365"/>
    <cellStyle name="Warning Text 36 8 2" xfId="58366"/>
    <cellStyle name="Warning Text 36 8 2 2" xfId="58367"/>
    <cellStyle name="Warning Text 36 8 2 3" xfId="58368"/>
    <cellStyle name="Warning Text 36 8 3" xfId="58369"/>
    <cellStyle name="Warning Text 36 8 4" xfId="58370"/>
    <cellStyle name="Warning Text 36 9" xfId="58371"/>
    <cellStyle name="Warning Text 36 9 2" xfId="58372"/>
    <cellStyle name="Warning Text 36 9 2 2" xfId="58373"/>
    <cellStyle name="Warning Text 36 9 2 3" xfId="58374"/>
    <cellStyle name="Warning Text 36 9 3" xfId="58375"/>
    <cellStyle name="Warning Text 36 9 4" xfId="58376"/>
    <cellStyle name="Warning Text 37" xfId="58377"/>
    <cellStyle name="Warning Text 37 10" xfId="58378"/>
    <cellStyle name="Warning Text 37 10 2" xfId="58379"/>
    <cellStyle name="Warning Text 37 10 3" xfId="58380"/>
    <cellStyle name="Warning Text 37 11" xfId="58381"/>
    <cellStyle name="Warning Text 37 11 2" xfId="58382"/>
    <cellStyle name="Warning Text 37 11 3" xfId="58383"/>
    <cellStyle name="Warning Text 37 12" xfId="58384"/>
    <cellStyle name="Warning Text 37 12 2" xfId="58385"/>
    <cellStyle name="Warning Text 37 12 3" xfId="58386"/>
    <cellStyle name="Warning Text 37 13" xfId="58387"/>
    <cellStyle name="Warning Text 37 2" xfId="58388"/>
    <cellStyle name="Warning Text 37 2 2" xfId="58389"/>
    <cellStyle name="Warning Text 37 2 2 2" xfId="58390"/>
    <cellStyle name="Warning Text 37 2 2 2 2" xfId="58391"/>
    <cellStyle name="Warning Text 37 2 2 2 3" xfId="58392"/>
    <cellStyle name="Warning Text 37 2 2 3" xfId="58393"/>
    <cellStyle name="Warning Text 37 2 2 4" xfId="58394"/>
    <cellStyle name="Warning Text 37 2 3" xfId="58395"/>
    <cellStyle name="Warning Text 37 2 3 2" xfId="58396"/>
    <cellStyle name="Warning Text 37 2 3 2 2" xfId="58397"/>
    <cellStyle name="Warning Text 37 2 3 2 3" xfId="58398"/>
    <cellStyle name="Warning Text 37 2 3 3" xfId="58399"/>
    <cellStyle name="Warning Text 37 2 3 4" xfId="58400"/>
    <cellStyle name="Warning Text 37 2 4" xfId="58401"/>
    <cellStyle name="Warning Text 37 2 4 2" xfId="58402"/>
    <cellStyle name="Warning Text 37 2 4 3" xfId="58403"/>
    <cellStyle name="Warning Text 37 2 5" xfId="58404"/>
    <cellStyle name="Warning Text 37 2 5 2" xfId="58405"/>
    <cellStyle name="Warning Text 37 2 5 3" xfId="58406"/>
    <cellStyle name="Warning Text 37 2 6" xfId="58407"/>
    <cellStyle name="Warning Text 37 2 7" xfId="58408"/>
    <cellStyle name="Warning Text 37 3" xfId="58409"/>
    <cellStyle name="Warning Text 37 3 2" xfId="58410"/>
    <cellStyle name="Warning Text 37 3 2 2" xfId="58411"/>
    <cellStyle name="Warning Text 37 3 2 2 2" xfId="58412"/>
    <cellStyle name="Warning Text 37 3 2 2 3" xfId="58413"/>
    <cellStyle name="Warning Text 37 3 2 3" xfId="58414"/>
    <cellStyle name="Warning Text 37 3 2 4" xfId="58415"/>
    <cellStyle name="Warning Text 37 3 3" xfId="58416"/>
    <cellStyle name="Warning Text 37 3 3 2" xfId="58417"/>
    <cellStyle name="Warning Text 37 3 3 2 2" xfId="58418"/>
    <cellStyle name="Warning Text 37 3 3 2 3" xfId="58419"/>
    <cellStyle name="Warning Text 37 3 3 3" xfId="58420"/>
    <cellStyle name="Warning Text 37 3 3 4" xfId="58421"/>
    <cellStyle name="Warning Text 37 3 4" xfId="58422"/>
    <cellStyle name="Warning Text 37 3 4 2" xfId="58423"/>
    <cellStyle name="Warning Text 37 3 4 3" xfId="58424"/>
    <cellStyle name="Warning Text 37 3 5" xfId="58425"/>
    <cellStyle name="Warning Text 37 3 6" xfId="58426"/>
    <cellStyle name="Warning Text 37 4" xfId="58427"/>
    <cellStyle name="Warning Text 37 4 2" xfId="58428"/>
    <cellStyle name="Warning Text 37 4 2 2" xfId="58429"/>
    <cellStyle name="Warning Text 37 4 2 2 2" xfId="58430"/>
    <cellStyle name="Warning Text 37 4 2 2 3" xfId="58431"/>
    <cellStyle name="Warning Text 37 4 2 3" xfId="58432"/>
    <cellStyle name="Warning Text 37 4 2 4" xfId="58433"/>
    <cellStyle name="Warning Text 37 4 3" xfId="58434"/>
    <cellStyle name="Warning Text 37 4 3 2" xfId="58435"/>
    <cellStyle name="Warning Text 37 4 3 2 2" xfId="58436"/>
    <cellStyle name="Warning Text 37 4 3 2 3" xfId="58437"/>
    <cellStyle name="Warning Text 37 4 3 3" xfId="58438"/>
    <cellStyle name="Warning Text 37 4 3 4" xfId="58439"/>
    <cellStyle name="Warning Text 37 4 4" xfId="58440"/>
    <cellStyle name="Warning Text 37 4 4 2" xfId="58441"/>
    <cellStyle name="Warning Text 37 4 4 3" xfId="58442"/>
    <cellStyle name="Warning Text 37 4 5" xfId="58443"/>
    <cellStyle name="Warning Text 37 4 6" xfId="58444"/>
    <cellStyle name="Warning Text 37 5" xfId="58445"/>
    <cellStyle name="Warning Text 37 5 2" xfId="58446"/>
    <cellStyle name="Warning Text 37 5 2 2" xfId="58447"/>
    <cellStyle name="Warning Text 37 5 2 2 2" xfId="58448"/>
    <cellStyle name="Warning Text 37 5 2 2 3" xfId="58449"/>
    <cellStyle name="Warning Text 37 5 2 3" xfId="58450"/>
    <cellStyle name="Warning Text 37 5 2 4" xfId="58451"/>
    <cellStyle name="Warning Text 37 5 3" xfId="58452"/>
    <cellStyle name="Warning Text 37 5 3 2" xfId="58453"/>
    <cellStyle name="Warning Text 37 5 3 2 2" xfId="58454"/>
    <cellStyle name="Warning Text 37 5 3 2 3" xfId="58455"/>
    <cellStyle name="Warning Text 37 5 3 3" xfId="58456"/>
    <cellStyle name="Warning Text 37 5 3 4" xfId="58457"/>
    <cellStyle name="Warning Text 37 5 4" xfId="58458"/>
    <cellStyle name="Warning Text 37 5 4 2" xfId="58459"/>
    <cellStyle name="Warning Text 37 5 4 2 2" xfId="58460"/>
    <cellStyle name="Warning Text 37 5 4 2 3" xfId="58461"/>
    <cellStyle name="Warning Text 37 5 4 3" xfId="58462"/>
    <cellStyle name="Warning Text 37 5 4 4" xfId="58463"/>
    <cellStyle name="Warning Text 37 5 5" xfId="58464"/>
    <cellStyle name="Warning Text 37 5 5 2" xfId="58465"/>
    <cellStyle name="Warning Text 37 5 5 3" xfId="58466"/>
    <cellStyle name="Warning Text 37 5 6" xfId="58467"/>
    <cellStyle name="Warning Text 37 5 7" xfId="58468"/>
    <cellStyle name="Warning Text 37 6" xfId="58469"/>
    <cellStyle name="Warning Text 37 6 2" xfId="58470"/>
    <cellStyle name="Warning Text 37 6 2 2" xfId="58471"/>
    <cellStyle name="Warning Text 37 6 2 2 2" xfId="58472"/>
    <cellStyle name="Warning Text 37 6 2 2 3" xfId="58473"/>
    <cellStyle name="Warning Text 37 6 2 3" xfId="58474"/>
    <cellStyle name="Warning Text 37 6 2 4" xfId="58475"/>
    <cellStyle name="Warning Text 37 6 3" xfId="58476"/>
    <cellStyle name="Warning Text 37 6 3 2" xfId="58477"/>
    <cellStyle name="Warning Text 37 6 3 2 2" xfId="58478"/>
    <cellStyle name="Warning Text 37 6 3 2 3" xfId="58479"/>
    <cellStyle name="Warning Text 37 6 3 3" xfId="58480"/>
    <cellStyle name="Warning Text 37 6 3 4" xfId="58481"/>
    <cellStyle name="Warning Text 37 6 4" xfId="58482"/>
    <cellStyle name="Warning Text 37 6 4 2" xfId="58483"/>
    <cellStyle name="Warning Text 37 6 4 3" xfId="58484"/>
    <cellStyle name="Warning Text 37 6 5" xfId="58485"/>
    <cellStyle name="Warning Text 37 6 6" xfId="58486"/>
    <cellStyle name="Warning Text 37 7" xfId="58487"/>
    <cellStyle name="Warning Text 37 7 2" xfId="58488"/>
    <cellStyle name="Warning Text 37 7 2 2" xfId="58489"/>
    <cellStyle name="Warning Text 37 7 2 3" xfId="58490"/>
    <cellStyle name="Warning Text 37 7 3" xfId="58491"/>
    <cellStyle name="Warning Text 37 7 4" xfId="58492"/>
    <cellStyle name="Warning Text 37 8" xfId="58493"/>
    <cellStyle name="Warning Text 37 8 2" xfId="58494"/>
    <cellStyle name="Warning Text 37 8 2 2" xfId="58495"/>
    <cellStyle name="Warning Text 37 8 2 3" xfId="58496"/>
    <cellStyle name="Warning Text 37 8 3" xfId="58497"/>
    <cellStyle name="Warning Text 37 8 4" xfId="58498"/>
    <cellStyle name="Warning Text 37 9" xfId="58499"/>
    <cellStyle name="Warning Text 37 9 2" xfId="58500"/>
    <cellStyle name="Warning Text 37 9 2 2" xfId="58501"/>
    <cellStyle name="Warning Text 37 9 2 3" xfId="58502"/>
    <cellStyle name="Warning Text 37 9 3" xfId="58503"/>
    <cellStyle name="Warning Text 37 9 4" xfId="58504"/>
    <cellStyle name="Warning Text 38" xfId="58505"/>
    <cellStyle name="Warning Text 38 10" xfId="58506"/>
    <cellStyle name="Warning Text 38 10 2" xfId="58507"/>
    <cellStyle name="Warning Text 38 10 3" xfId="58508"/>
    <cellStyle name="Warning Text 38 11" xfId="58509"/>
    <cellStyle name="Warning Text 38 11 2" xfId="58510"/>
    <cellStyle name="Warning Text 38 11 3" xfId="58511"/>
    <cellStyle name="Warning Text 38 12" xfId="58512"/>
    <cellStyle name="Warning Text 38 12 2" xfId="58513"/>
    <cellStyle name="Warning Text 38 12 3" xfId="58514"/>
    <cellStyle name="Warning Text 38 13" xfId="58515"/>
    <cellStyle name="Warning Text 38 2" xfId="58516"/>
    <cellStyle name="Warning Text 38 2 2" xfId="58517"/>
    <cellStyle name="Warning Text 38 2 2 2" xfId="58518"/>
    <cellStyle name="Warning Text 38 2 2 2 2" xfId="58519"/>
    <cellStyle name="Warning Text 38 2 2 2 3" xfId="58520"/>
    <cellStyle name="Warning Text 38 2 2 3" xfId="58521"/>
    <cellStyle name="Warning Text 38 2 2 4" xfId="58522"/>
    <cellStyle name="Warning Text 38 2 3" xfId="58523"/>
    <cellStyle name="Warning Text 38 2 3 2" xfId="58524"/>
    <cellStyle name="Warning Text 38 2 3 2 2" xfId="58525"/>
    <cellStyle name="Warning Text 38 2 3 2 3" xfId="58526"/>
    <cellStyle name="Warning Text 38 2 3 3" xfId="58527"/>
    <cellStyle name="Warning Text 38 2 3 4" xfId="58528"/>
    <cellStyle name="Warning Text 38 2 4" xfId="58529"/>
    <cellStyle name="Warning Text 38 2 4 2" xfId="58530"/>
    <cellStyle name="Warning Text 38 2 4 3" xfId="58531"/>
    <cellStyle name="Warning Text 38 2 5" xfId="58532"/>
    <cellStyle name="Warning Text 38 2 5 2" xfId="58533"/>
    <cellStyle name="Warning Text 38 2 5 3" xfId="58534"/>
    <cellStyle name="Warning Text 38 2 6" xfId="58535"/>
    <cellStyle name="Warning Text 38 2 7" xfId="58536"/>
    <cellStyle name="Warning Text 38 3" xfId="58537"/>
    <cellStyle name="Warning Text 38 3 2" xfId="58538"/>
    <cellStyle name="Warning Text 38 3 2 2" xfId="58539"/>
    <cellStyle name="Warning Text 38 3 2 2 2" xfId="58540"/>
    <cellStyle name="Warning Text 38 3 2 2 3" xfId="58541"/>
    <cellStyle name="Warning Text 38 3 2 3" xfId="58542"/>
    <cellStyle name="Warning Text 38 3 2 4" xfId="58543"/>
    <cellStyle name="Warning Text 38 3 3" xfId="58544"/>
    <cellStyle name="Warning Text 38 3 3 2" xfId="58545"/>
    <cellStyle name="Warning Text 38 3 3 2 2" xfId="58546"/>
    <cellStyle name="Warning Text 38 3 3 2 3" xfId="58547"/>
    <cellStyle name="Warning Text 38 3 3 3" xfId="58548"/>
    <cellStyle name="Warning Text 38 3 3 4" xfId="58549"/>
    <cellStyle name="Warning Text 38 3 4" xfId="58550"/>
    <cellStyle name="Warning Text 38 3 4 2" xfId="58551"/>
    <cellStyle name="Warning Text 38 3 4 3" xfId="58552"/>
    <cellStyle name="Warning Text 38 3 5" xfId="58553"/>
    <cellStyle name="Warning Text 38 3 6" xfId="58554"/>
    <cellStyle name="Warning Text 38 4" xfId="58555"/>
    <cellStyle name="Warning Text 38 4 2" xfId="58556"/>
    <cellStyle name="Warning Text 38 4 2 2" xfId="58557"/>
    <cellStyle name="Warning Text 38 4 2 2 2" xfId="58558"/>
    <cellStyle name="Warning Text 38 4 2 2 3" xfId="58559"/>
    <cellStyle name="Warning Text 38 4 2 3" xfId="58560"/>
    <cellStyle name="Warning Text 38 4 2 4" xfId="58561"/>
    <cellStyle name="Warning Text 38 4 3" xfId="58562"/>
    <cellStyle name="Warning Text 38 4 3 2" xfId="58563"/>
    <cellStyle name="Warning Text 38 4 3 2 2" xfId="58564"/>
    <cellStyle name="Warning Text 38 4 3 2 3" xfId="58565"/>
    <cellStyle name="Warning Text 38 4 3 3" xfId="58566"/>
    <cellStyle name="Warning Text 38 4 3 4" xfId="58567"/>
    <cellStyle name="Warning Text 38 4 4" xfId="58568"/>
    <cellStyle name="Warning Text 38 4 4 2" xfId="58569"/>
    <cellStyle name="Warning Text 38 4 4 3" xfId="58570"/>
    <cellStyle name="Warning Text 38 4 5" xfId="58571"/>
    <cellStyle name="Warning Text 38 4 6" xfId="58572"/>
    <cellStyle name="Warning Text 38 5" xfId="58573"/>
    <cellStyle name="Warning Text 38 5 2" xfId="58574"/>
    <cellStyle name="Warning Text 38 5 2 2" xfId="58575"/>
    <cellStyle name="Warning Text 38 5 2 2 2" xfId="58576"/>
    <cellStyle name="Warning Text 38 5 2 2 3" xfId="58577"/>
    <cellStyle name="Warning Text 38 5 2 3" xfId="58578"/>
    <cellStyle name="Warning Text 38 5 2 4" xfId="58579"/>
    <cellStyle name="Warning Text 38 5 3" xfId="58580"/>
    <cellStyle name="Warning Text 38 5 3 2" xfId="58581"/>
    <cellStyle name="Warning Text 38 5 3 2 2" xfId="58582"/>
    <cellStyle name="Warning Text 38 5 3 2 3" xfId="58583"/>
    <cellStyle name="Warning Text 38 5 3 3" xfId="58584"/>
    <cellStyle name="Warning Text 38 5 3 4" xfId="58585"/>
    <cellStyle name="Warning Text 38 5 4" xfId="58586"/>
    <cellStyle name="Warning Text 38 5 4 2" xfId="58587"/>
    <cellStyle name="Warning Text 38 5 4 2 2" xfId="58588"/>
    <cellStyle name="Warning Text 38 5 4 2 3" xfId="58589"/>
    <cellStyle name="Warning Text 38 5 4 3" xfId="58590"/>
    <cellStyle name="Warning Text 38 5 4 4" xfId="58591"/>
    <cellStyle name="Warning Text 38 5 5" xfId="58592"/>
    <cellStyle name="Warning Text 38 5 5 2" xfId="58593"/>
    <cellStyle name="Warning Text 38 5 5 3" xfId="58594"/>
    <cellStyle name="Warning Text 38 5 6" xfId="58595"/>
    <cellStyle name="Warning Text 38 5 7" xfId="58596"/>
    <cellStyle name="Warning Text 38 6" xfId="58597"/>
    <cellStyle name="Warning Text 38 6 2" xfId="58598"/>
    <cellStyle name="Warning Text 38 6 2 2" xfId="58599"/>
    <cellStyle name="Warning Text 38 6 2 2 2" xfId="58600"/>
    <cellStyle name="Warning Text 38 6 2 2 3" xfId="58601"/>
    <cellStyle name="Warning Text 38 6 2 3" xfId="58602"/>
    <cellStyle name="Warning Text 38 6 2 4" xfId="58603"/>
    <cellStyle name="Warning Text 38 6 3" xfId="58604"/>
    <cellStyle name="Warning Text 38 6 3 2" xfId="58605"/>
    <cellStyle name="Warning Text 38 6 3 2 2" xfId="58606"/>
    <cellStyle name="Warning Text 38 6 3 2 3" xfId="58607"/>
    <cellStyle name="Warning Text 38 6 3 3" xfId="58608"/>
    <cellStyle name="Warning Text 38 6 3 4" xfId="58609"/>
    <cellStyle name="Warning Text 38 6 4" xfId="58610"/>
    <cellStyle name="Warning Text 38 6 4 2" xfId="58611"/>
    <cellStyle name="Warning Text 38 6 4 3" xfId="58612"/>
    <cellStyle name="Warning Text 38 6 5" xfId="58613"/>
    <cellStyle name="Warning Text 38 6 6" xfId="58614"/>
    <cellStyle name="Warning Text 38 7" xfId="58615"/>
    <cellStyle name="Warning Text 38 7 2" xfId="58616"/>
    <cellStyle name="Warning Text 38 7 2 2" xfId="58617"/>
    <cellStyle name="Warning Text 38 7 2 3" xfId="58618"/>
    <cellStyle name="Warning Text 38 7 3" xfId="58619"/>
    <cellStyle name="Warning Text 38 7 4" xfId="58620"/>
    <cellStyle name="Warning Text 38 8" xfId="58621"/>
    <cellStyle name="Warning Text 38 8 2" xfId="58622"/>
    <cellStyle name="Warning Text 38 8 2 2" xfId="58623"/>
    <cellStyle name="Warning Text 38 8 2 3" xfId="58624"/>
    <cellStyle name="Warning Text 38 8 3" xfId="58625"/>
    <cellStyle name="Warning Text 38 8 4" xfId="58626"/>
    <cellStyle name="Warning Text 38 9" xfId="58627"/>
    <cellStyle name="Warning Text 38 9 2" xfId="58628"/>
    <cellStyle name="Warning Text 38 9 2 2" xfId="58629"/>
    <cellStyle name="Warning Text 38 9 2 3" xfId="58630"/>
    <cellStyle name="Warning Text 38 9 3" xfId="58631"/>
    <cellStyle name="Warning Text 38 9 4" xfId="58632"/>
    <cellStyle name="Warning Text 39" xfId="58633"/>
    <cellStyle name="Warning Text 39 10" xfId="58634"/>
    <cellStyle name="Warning Text 39 10 2" xfId="58635"/>
    <cellStyle name="Warning Text 39 10 3" xfId="58636"/>
    <cellStyle name="Warning Text 39 11" xfId="58637"/>
    <cellStyle name="Warning Text 39 11 2" xfId="58638"/>
    <cellStyle name="Warning Text 39 11 3" xfId="58639"/>
    <cellStyle name="Warning Text 39 12" xfId="58640"/>
    <cellStyle name="Warning Text 39 12 2" xfId="58641"/>
    <cellStyle name="Warning Text 39 12 3" xfId="58642"/>
    <cellStyle name="Warning Text 39 13" xfId="58643"/>
    <cellStyle name="Warning Text 39 2" xfId="58644"/>
    <cellStyle name="Warning Text 39 2 2" xfId="58645"/>
    <cellStyle name="Warning Text 39 2 2 2" xfId="58646"/>
    <cellStyle name="Warning Text 39 2 2 2 2" xfId="58647"/>
    <cellStyle name="Warning Text 39 2 2 2 3" xfId="58648"/>
    <cellStyle name="Warning Text 39 2 2 3" xfId="58649"/>
    <cellStyle name="Warning Text 39 2 2 4" xfId="58650"/>
    <cellStyle name="Warning Text 39 2 3" xfId="58651"/>
    <cellStyle name="Warning Text 39 2 3 2" xfId="58652"/>
    <cellStyle name="Warning Text 39 2 3 2 2" xfId="58653"/>
    <cellStyle name="Warning Text 39 2 3 2 3" xfId="58654"/>
    <cellStyle name="Warning Text 39 2 3 3" xfId="58655"/>
    <cellStyle name="Warning Text 39 2 3 4" xfId="58656"/>
    <cellStyle name="Warning Text 39 2 4" xfId="58657"/>
    <cellStyle name="Warning Text 39 2 4 2" xfId="58658"/>
    <cellStyle name="Warning Text 39 2 4 3" xfId="58659"/>
    <cellStyle name="Warning Text 39 2 5" xfId="58660"/>
    <cellStyle name="Warning Text 39 2 5 2" xfId="58661"/>
    <cellStyle name="Warning Text 39 2 5 3" xfId="58662"/>
    <cellStyle name="Warning Text 39 2 6" xfId="58663"/>
    <cellStyle name="Warning Text 39 2 7" xfId="58664"/>
    <cellStyle name="Warning Text 39 3" xfId="58665"/>
    <cellStyle name="Warning Text 39 3 2" xfId="58666"/>
    <cellStyle name="Warning Text 39 3 2 2" xfId="58667"/>
    <cellStyle name="Warning Text 39 3 2 2 2" xfId="58668"/>
    <cellStyle name="Warning Text 39 3 2 2 3" xfId="58669"/>
    <cellStyle name="Warning Text 39 3 2 3" xfId="58670"/>
    <cellStyle name="Warning Text 39 3 2 4" xfId="58671"/>
    <cellStyle name="Warning Text 39 3 3" xfId="58672"/>
    <cellStyle name="Warning Text 39 3 3 2" xfId="58673"/>
    <cellStyle name="Warning Text 39 3 3 2 2" xfId="58674"/>
    <cellStyle name="Warning Text 39 3 3 2 3" xfId="58675"/>
    <cellStyle name="Warning Text 39 3 3 3" xfId="58676"/>
    <cellStyle name="Warning Text 39 3 3 4" xfId="58677"/>
    <cellStyle name="Warning Text 39 3 4" xfId="58678"/>
    <cellStyle name="Warning Text 39 3 4 2" xfId="58679"/>
    <cellStyle name="Warning Text 39 3 4 3" xfId="58680"/>
    <cellStyle name="Warning Text 39 3 5" xfId="58681"/>
    <cellStyle name="Warning Text 39 3 6" xfId="58682"/>
    <cellStyle name="Warning Text 39 4" xfId="58683"/>
    <cellStyle name="Warning Text 39 4 2" xfId="58684"/>
    <cellStyle name="Warning Text 39 4 2 2" xfId="58685"/>
    <cellStyle name="Warning Text 39 4 2 2 2" xfId="58686"/>
    <cellStyle name="Warning Text 39 4 2 2 3" xfId="58687"/>
    <cellStyle name="Warning Text 39 4 2 3" xfId="58688"/>
    <cellStyle name="Warning Text 39 4 2 4" xfId="58689"/>
    <cellStyle name="Warning Text 39 4 3" xfId="58690"/>
    <cellStyle name="Warning Text 39 4 3 2" xfId="58691"/>
    <cellStyle name="Warning Text 39 4 3 2 2" xfId="58692"/>
    <cellStyle name="Warning Text 39 4 3 2 3" xfId="58693"/>
    <cellStyle name="Warning Text 39 4 3 3" xfId="58694"/>
    <cellStyle name="Warning Text 39 4 3 4" xfId="58695"/>
    <cellStyle name="Warning Text 39 4 4" xfId="58696"/>
    <cellStyle name="Warning Text 39 4 4 2" xfId="58697"/>
    <cellStyle name="Warning Text 39 4 4 3" xfId="58698"/>
    <cellStyle name="Warning Text 39 4 5" xfId="58699"/>
    <cellStyle name="Warning Text 39 4 6" xfId="58700"/>
    <cellStyle name="Warning Text 39 5" xfId="58701"/>
    <cellStyle name="Warning Text 39 5 2" xfId="58702"/>
    <cellStyle name="Warning Text 39 5 2 2" xfId="58703"/>
    <cellStyle name="Warning Text 39 5 2 2 2" xfId="58704"/>
    <cellStyle name="Warning Text 39 5 2 2 3" xfId="58705"/>
    <cellStyle name="Warning Text 39 5 2 3" xfId="58706"/>
    <cellStyle name="Warning Text 39 5 2 4" xfId="58707"/>
    <cellStyle name="Warning Text 39 5 3" xfId="58708"/>
    <cellStyle name="Warning Text 39 5 3 2" xfId="58709"/>
    <cellStyle name="Warning Text 39 5 3 2 2" xfId="58710"/>
    <cellStyle name="Warning Text 39 5 3 2 3" xfId="58711"/>
    <cellStyle name="Warning Text 39 5 3 3" xfId="58712"/>
    <cellStyle name="Warning Text 39 5 3 4" xfId="58713"/>
    <cellStyle name="Warning Text 39 5 4" xfId="58714"/>
    <cellStyle name="Warning Text 39 5 4 2" xfId="58715"/>
    <cellStyle name="Warning Text 39 5 4 2 2" xfId="58716"/>
    <cellStyle name="Warning Text 39 5 4 2 3" xfId="58717"/>
    <cellStyle name="Warning Text 39 5 4 3" xfId="58718"/>
    <cellStyle name="Warning Text 39 5 4 4" xfId="58719"/>
    <cellStyle name="Warning Text 39 5 5" xfId="58720"/>
    <cellStyle name="Warning Text 39 5 5 2" xfId="58721"/>
    <cellStyle name="Warning Text 39 5 5 3" xfId="58722"/>
    <cellStyle name="Warning Text 39 5 6" xfId="58723"/>
    <cellStyle name="Warning Text 39 5 7" xfId="58724"/>
    <cellStyle name="Warning Text 39 6" xfId="58725"/>
    <cellStyle name="Warning Text 39 6 2" xfId="58726"/>
    <cellStyle name="Warning Text 39 6 2 2" xfId="58727"/>
    <cellStyle name="Warning Text 39 6 2 2 2" xfId="58728"/>
    <cellStyle name="Warning Text 39 6 2 2 3" xfId="58729"/>
    <cellStyle name="Warning Text 39 6 2 3" xfId="58730"/>
    <cellStyle name="Warning Text 39 6 2 4" xfId="58731"/>
    <cellStyle name="Warning Text 39 6 3" xfId="58732"/>
    <cellStyle name="Warning Text 39 6 3 2" xfId="58733"/>
    <cellStyle name="Warning Text 39 6 3 2 2" xfId="58734"/>
    <cellStyle name="Warning Text 39 6 3 2 3" xfId="58735"/>
    <cellStyle name="Warning Text 39 6 3 3" xfId="58736"/>
    <cellStyle name="Warning Text 39 6 3 4" xfId="58737"/>
    <cellStyle name="Warning Text 39 6 4" xfId="58738"/>
    <cellStyle name="Warning Text 39 6 4 2" xfId="58739"/>
    <cellStyle name="Warning Text 39 6 4 3" xfId="58740"/>
    <cellStyle name="Warning Text 39 6 5" xfId="58741"/>
    <cellStyle name="Warning Text 39 6 6" xfId="58742"/>
    <cellStyle name="Warning Text 39 7" xfId="58743"/>
    <cellStyle name="Warning Text 39 7 2" xfId="58744"/>
    <cellStyle name="Warning Text 39 7 2 2" xfId="58745"/>
    <cellStyle name="Warning Text 39 7 2 3" xfId="58746"/>
    <cellStyle name="Warning Text 39 7 3" xfId="58747"/>
    <cellStyle name="Warning Text 39 7 4" xfId="58748"/>
    <cellStyle name="Warning Text 39 8" xfId="58749"/>
    <cellStyle name="Warning Text 39 8 2" xfId="58750"/>
    <cellStyle name="Warning Text 39 8 2 2" xfId="58751"/>
    <cellStyle name="Warning Text 39 8 2 3" xfId="58752"/>
    <cellStyle name="Warning Text 39 8 3" xfId="58753"/>
    <cellStyle name="Warning Text 39 8 4" xfId="58754"/>
    <cellStyle name="Warning Text 39 9" xfId="58755"/>
    <cellStyle name="Warning Text 39 9 2" xfId="58756"/>
    <cellStyle name="Warning Text 39 9 2 2" xfId="58757"/>
    <cellStyle name="Warning Text 39 9 2 3" xfId="58758"/>
    <cellStyle name="Warning Text 39 9 3" xfId="58759"/>
    <cellStyle name="Warning Text 39 9 4" xfId="58760"/>
    <cellStyle name="Warning Text 4" xfId="58761"/>
    <cellStyle name="Warning Text 4 10" xfId="58762"/>
    <cellStyle name="Warning Text 4 10 2" xfId="58763"/>
    <cellStyle name="Warning Text 4 10 2 2" xfId="58764"/>
    <cellStyle name="Warning Text 4 10 2 3" xfId="58765"/>
    <cellStyle name="Warning Text 4 10 3" xfId="58766"/>
    <cellStyle name="Warning Text 4 10 4" xfId="58767"/>
    <cellStyle name="Warning Text 4 11" xfId="58768"/>
    <cellStyle name="Warning Text 4 11 2" xfId="58769"/>
    <cellStyle name="Warning Text 4 11 3" xfId="58770"/>
    <cellStyle name="Warning Text 4 12" xfId="58771"/>
    <cellStyle name="Warning Text 4 12 2" xfId="58772"/>
    <cellStyle name="Warning Text 4 12 3" xfId="58773"/>
    <cellStyle name="Warning Text 4 13" xfId="58774"/>
    <cellStyle name="Warning Text 4 13 2" xfId="58775"/>
    <cellStyle name="Warning Text 4 13 3" xfId="58776"/>
    <cellStyle name="Warning Text 4 14" xfId="58777"/>
    <cellStyle name="Warning Text 4 2" xfId="58778"/>
    <cellStyle name="Warning Text 4 2 10" xfId="58779"/>
    <cellStyle name="Warning Text 4 2 10 2" xfId="58780"/>
    <cellStyle name="Warning Text 4 2 10 3" xfId="58781"/>
    <cellStyle name="Warning Text 4 2 11" xfId="58782"/>
    <cellStyle name="Warning Text 4 2 12" xfId="58783"/>
    <cellStyle name="Warning Text 4 2 2" xfId="58784"/>
    <cellStyle name="Warning Text 4 2 2 2" xfId="58785"/>
    <cellStyle name="Warning Text 4 2 2 2 2" xfId="58786"/>
    <cellStyle name="Warning Text 4 2 2 2 2 2" xfId="58787"/>
    <cellStyle name="Warning Text 4 2 2 2 2 3" xfId="58788"/>
    <cellStyle name="Warning Text 4 2 2 2 3" xfId="58789"/>
    <cellStyle name="Warning Text 4 2 2 2 4" xfId="58790"/>
    <cellStyle name="Warning Text 4 2 2 3" xfId="58791"/>
    <cellStyle name="Warning Text 4 2 2 3 2" xfId="58792"/>
    <cellStyle name="Warning Text 4 2 2 3 2 2" xfId="58793"/>
    <cellStyle name="Warning Text 4 2 2 3 2 3" xfId="58794"/>
    <cellStyle name="Warning Text 4 2 2 3 3" xfId="58795"/>
    <cellStyle name="Warning Text 4 2 2 3 4" xfId="58796"/>
    <cellStyle name="Warning Text 4 2 2 4" xfId="58797"/>
    <cellStyle name="Warning Text 4 2 2 4 2" xfId="58798"/>
    <cellStyle name="Warning Text 4 2 2 4 3" xfId="58799"/>
    <cellStyle name="Warning Text 4 2 2 5" xfId="58800"/>
    <cellStyle name="Warning Text 4 2 2 6" xfId="58801"/>
    <cellStyle name="Warning Text 4 2 3" xfId="58802"/>
    <cellStyle name="Warning Text 4 2 3 2" xfId="58803"/>
    <cellStyle name="Warning Text 4 2 3 2 2" xfId="58804"/>
    <cellStyle name="Warning Text 4 2 3 2 2 2" xfId="58805"/>
    <cellStyle name="Warning Text 4 2 3 2 2 3" xfId="58806"/>
    <cellStyle name="Warning Text 4 2 3 2 3" xfId="58807"/>
    <cellStyle name="Warning Text 4 2 3 2 4" xfId="58808"/>
    <cellStyle name="Warning Text 4 2 3 3" xfId="58809"/>
    <cellStyle name="Warning Text 4 2 3 3 2" xfId="58810"/>
    <cellStyle name="Warning Text 4 2 3 3 2 2" xfId="58811"/>
    <cellStyle name="Warning Text 4 2 3 3 2 3" xfId="58812"/>
    <cellStyle name="Warning Text 4 2 3 3 3" xfId="58813"/>
    <cellStyle name="Warning Text 4 2 3 3 4" xfId="58814"/>
    <cellStyle name="Warning Text 4 2 3 4" xfId="58815"/>
    <cellStyle name="Warning Text 4 2 3 4 2" xfId="58816"/>
    <cellStyle name="Warning Text 4 2 3 4 3" xfId="58817"/>
    <cellStyle name="Warning Text 4 2 3 5" xfId="58818"/>
    <cellStyle name="Warning Text 4 2 3 6" xfId="58819"/>
    <cellStyle name="Warning Text 4 2 4" xfId="58820"/>
    <cellStyle name="Warning Text 4 2 4 2" xfId="58821"/>
    <cellStyle name="Warning Text 4 2 4 2 2" xfId="58822"/>
    <cellStyle name="Warning Text 4 2 4 2 2 2" xfId="58823"/>
    <cellStyle name="Warning Text 4 2 4 2 2 3" xfId="58824"/>
    <cellStyle name="Warning Text 4 2 4 2 3" xfId="58825"/>
    <cellStyle name="Warning Text 4 2 4 2 4" xfId="58826"/>
    <cellStyle name="Warning Text 4 2 4 3" xfId="58827"/>
    <cellStyle name="Warning Text 4 2 4 3 2" xfId="58828"/>
    <cellStyle name="Warning Text 4 2 4 3 2 2" xfId="58829"/>
    <cellStyle name="Warning Text 4 2 4 3 2 3" xfId="58830"/>
    <cellStyle name="Warning Text 4 2 4 3 3" xfId="58831"/>
    <cellStyle name="Warning Text 4 2 4 3 4" xfId="58832"/>
    <cellStyle name="Warning Text 4 2 4 4" xfId="58833"/>
    <cellStyle name="Warning Text 4 2 4 4 2" xfId="58834"/>
    <cellStyle name="Warning Text 4 2 4 4 2 2" xfId="58835"/>
    <cellStyle name="Warning Text 4 2 4 4 2 3" xfId="58836"/>
    <cellStyle name="Warning Text 4 2 4 4 3" xfId="58837"/>
    <cellStyle name="Warning Text 4 2 4 4 4" xfId="58838"/>
    <cellStyle name="Warning Text 4 2 4 5" xfId="58839"/>
    <cellStyle name="Warning Text 4 2 4 5 2" xfId="58840"/>
    <cellStyle name="Warning Text 4 2 4 5 3" xfId="58841"/>
    <cellStyle name="Warning Text 4 2 4 6" xfId="58842"/>
    <cellStyle name="Warning Text 4 2 4 7" xfId="58843"/>
    <cellStyle name="Warning Text 4 2 5" xfId="58844"/>
    <cellStyle name="Warning Text 4 2 5 2" xfId="58845"/>
    <cellStyle name="Warning Text 4 2 5 2 2" xfId="58846"/>
    <cellStyle name="Warning Text 4 2 5 2 2 2" xfId="58847"/>
    <cellStyle name="Warning Text 4 2 5 2 2 3" xfId="58848"/>
    <cellStyle name="Warning Text 4 2 5 2 3" xfId="58849"/>
    <cellStyle name="Warning Text 4 2 5 2 4" xfId="58850"/>
    <cellStyle name="Warning Text 4 2 5 3" xfId="58851"/>
    <cellStyle name="Warning Text 4 2 5 3 2" xfId="58852"/>
    <cellStyle name="Warning Text 4 2 5 3 2 2" xfId="58853"/>
    <cellStyle name="Warning Text 4 2 5 3 2 3" xfId="58854"/>
    <cellStyle name="Warning Text 4 2 5 3 3" xfId="58855"/>
    <cellStyle name="Warning Text 4 2 5 3 4" xfId="58856"/>
    <cellStyle name="Warning Text 4 2 5 4" xfId="58857"/>
    <cellStyle name="Warning Text 4 2 5 4 2" xfId="58858"/>
    <cellStyle name="Warning Text 4 2 5 4 3" xfId="58859"/>
    <cellStyle name="Warning Text 4 2 5 5" xfId="58860"/>
    <cellStyle name="Warning Text 4 2 5 6" xfId="58861"/>
    <cellStyle name="Warning Text 4 2 6" xfId="58862"/>
    <cellStyle name="Warning Text 4 2 6 2" xfId="58863"/>
    <cellStyle name="Warning Text 4 2 6 2 2" xfId="58864"/>
    <cellStyle name="Warning Text 4 2 6 2 3" xfId="58865"/>
    <cellStyle name="Warning Text 4 2 6 3" xfId="58866"/>
    <cellStyle name="Warning Text 4 2 6 4" xfId="58867"/>
    <cellStyle name="Warning Text 4 2 7" xfId="58868"/>
    <cellStyle name="Warning Text 4 2 7 2" xfId="58869"/>
    <cellStyle name="Warning Text 4 2 7 2 2" xfId="58870"/>
    <cellStyle name="Warning Text 4 2 7 2 3" xfId="58871"/>
    <cellStyle name="Warning Text 4 2 7 3" xfId="58872"/>
    <cellStyle name="Warning Text 4 2 7 4" xfId="58873"/>
    <cellStyle name="Warning Text 4 2 8" xfId="58874"/>
    <cellStyle name="Warning Text 4 2 8 2" xfId="58875"/>
    <cellStyle name="Warning Text 4 2 8 2 2" xfId="58876"/>
    <cellStyle name="Warning Text 4 2 8 2 3" xfId="58877"/>
    <cellStyle name="Warning Text 4 2 8 3" xfId="58878"/>
    <cellStyle name="Warning Text 4 2 8 4" xfId="58879"/>
    <cellStyle name="Warning Text 4 2 9" xfId="58880"/>
    <cellStyle name="Warning Text 4 2 9 2" xfId="58881"/>
    <cellStyle name="Warning Text 4 2 9 3" xfId="58882"/>
    <cellStyle name="Warning Text 4 3" xfId="58883"/>
    <cellStyle name="Warning Text 4 3 2" xfId="58884"/>
    <cellStyle name="Warning Text 4 3 2 2" xfId="58885"/>
    <cellStyle name="Warning Text 4 3 2 2 2" xfId="58886"/>
    <cellStyle name="Warning Text 4 3 2 2 3" xfId="58887"/>
    <cellStyle name="Warning Text 4 3 2 3" xfId="58888"/>
    <cellStyle name="Warning Text 4 3 2 4" xfId="58889"/>
    <cellStyle name="Warning Text 4 3 3" xfId="58890"/>
    <cellStyle name="Warning Text 4 3 3 2" xfId="58891"/>
    <cellStyle name="Warning Text 4 3 3 2 2" xfId="58892"/>
    <cellStyle name="Warning Text 4 3 3 2 3" xfId="58893"/>
    <cellStyle name="Warning Text 4 3 3 3" xfId="58894"/>
    <cellStyle name="Warning Text 4 3 3 4" xfId="58895"/>
    <cellStyle name="Warning Text 4 3 4" xfId="58896"/>
    <cellStyle name="Warning Text 4 3 4 2" xfId="58897"/>
    <cellStyle name="Warning Text 4 3 4 3" xfId="58898"/>
    <cellStyle name="Warning Text 4 3 5" xfId="58899"/>
    <cellStyle name="Warning Text 4 3 5 2" xfId="58900"/>
    <cellStyle name="Warning Text 4 3 5 3" xfId="58901"/>
    <cellStyle name="Warning Text 4 3 6" xfId="58902"/>
    <cellStyle name="Warning Text 4 3 7" xfId="58903"/>
    <cellStyle name="Warning Text 4 4" xfId="58904"/>
    <cellStyle name="Warning Text 4 4 2" xfId="58905"/>
    <cellStyle name="Warning Text 4 4 2 2" xfId="58906"/>
    <cellStyle name="Warning Text 4 4 2 2 2" xfId="58907"/>
    <cellStyle name="Warning Text 4 4 2 2 3" xfId="58908"/>
    <cellStyle name="Warning Text 4 4 2 3" xfId="58909"/>
    <cellStyle name="Warning Text 4 4 2 4" xfId="58910"/>
    <cellStyle name="Warning Text 4 4 3" xfId="58911"/>
    <cellStyle name="Warning Text 4 4 3 2" xfId="58912"/>
    <cellStyle name="Warning Text 4 4 3 2 2" xfId="58913"/>
    <cellStyle name="Warning Text 4 4 3 2 3" xfId="58914"/>
    <cellStyle name="Warning Text 4 4 3 3" xfId="58915"/>
    <cellStyle name="Warning Text 4 4 3 4" xfId="58916"/>
    <cellStyle name="Warning Text 4 4 4" xfId="58917"/>
    <cellStyle name="Warning Text 4 4 4 2" xfId="58918"/>
    <cellStyle name="Warning Text 4 4 4 3" xfId="58919"/>
    <cellStyle name="Warning Text 4 4 5" xfId="58920"/>
    <cellStyle name="Warning Text 4 4 6" xfId="58921"/>
    <cellStyle name="Warning Text 4 5" xfId="58922"/>
    <cellStyle name="Warning Text 4 5 2" xfId="58923"/>
    <cellStyle name="Warning Text 4 5 2 2" xfId="58924"/>
    <cellStyle name="Warning Text 4 5 2 2 2" xfId="58925"/>
    <cellStyle name="Warning Text 4 5 2 2 3" xfId="58926"/>
    <cellStyle name="Warning Text 4 5 2 3" xfId="58927"/>
    <cellStyle name="Warning Text 4 5 2 4" xfId="58928"/>
    <cellStyle name="Warning Text 4 5 3" xfId="58929"/>
    <cellStyle name="Warning Text 4 5 3 2" xfId="58930"/>
    <cellStyle name="Warning Text 4 5 3 2 2" xfId="58931"/>
    <cellStyle name="Warning Text 4 5 3 2 3" xfId="58932"/>
    <cellStyle name="Warning Text 4 5 3 3" xfId="58933"/>
    <cellStyle name="Warning Text 4 5 3 4" xfId="58934"/>
    <cellStyle name="Warning Text 4 5 4" xfId="58935"/>
    <cellStyle name="Warning Text 4 5 4 2" xfId="58936"/>
    <cellStyle name="Warning Text 4 5 4 3" xfId="58937"/>
    <cellStyle name="Warning Text 4 5 5" xfId="58938"/>
    <cellStyle name="Warning Text 4 5 6" xfId="58939"/>
    <cellStyle name="Warning Text 4 6" xfId="58940"/>
    <cellStyle name="Warning Text 4 6 2" xfId="58941"/>
    <cellStyle name="Warning Text 4 6 2 2" xfId="58942"/>
    <cellStyle name="Warning Text 4 6 2 2 2" xfId="58943"/>
    <cellStyle name="Warning Text 4 6 2 2 3" xfId="58944"/>
    <cellStyle name="Warning Text 4 6 2 3" xfId="58945"/>
    <cellStyle name="Warning Text 4 6 2 4" xfId="58946"/>
    <cellStyle name="Warning Text 4 6 3" xfId="58947"/>
    <cellStyle name="Warning Text 4 6 3 2" xfId="58948"/>
    <cellStyle name="Warning Text 4 6 3 2 2" xfId="58949"/>
    <cellStyle name="Warning Text 4 6 3 2 3" xfId="58950"/>
    <cellStyle name="Warning Text 4 6 3 3" xfId="58951"/>
    <cellStyle name="Warning Text 4 6 3 4" xfId="58952"/>
    <cellStyle name="Warning Text 4 6 4" xfId="58953"/>
    <cellStyle name="Warning Text 4 6 4 2" xfId="58954"/>
    <cellStyle name="Warning Text 4 6 4 2 2" xfId="58955"/>
    <cellStyle name="Warning Text 4 6 4 2 3" xfId="58956"/>
    <cellStyle name="Warning Text 4 6 4 3" xfId="58957"/>
    <cellStyle name="Warning Text 4 6 4 4" xfId="58958"/>
    <cellStyle name="Warning Text 4 6 5" xfId="58959"/>
    <cellStyle name="Warning Text 4 6 5 2" xfId="58960"/>
    <cellStyle name="Warning Text 4 6 5 3" xfId="58961"/>
    <cellStyle name="Warning Text 4 6 6" xfId="58962"/>
    <cellStyle name="Warning Text 4 6 7" xfId="58963"/>
    <cellStyle name="Warning Text 4 7" xfId="58964"/>
    <cellStyle name="Warning Text 4 7 2" xfId="58965"/>
    <cellStyle name="Warning Text 4 7 2 2" xfId="58966"/>
    <cellStyle name="Warning Text 4 7 2 2 2" xfId="58967"/>
    <cellStyle name="Warning Text 4 7 2 2 3" xfId="58968"/>
    <cellStyle name="Warning Text 4 7 2 3" xfId="58969"/>
    <cellStyle name="Warning Text 4 7 2 4" xfId="58970"/>
    <cellStyle name="Warning Text 4 7 3" xfId="58971"/>
    <cellStyle name="Warning Text 4 7 3 2" xfId="58972"/>
    <cellStyle name="Warning Text 4 7 3 2 2" xfId="58973"/>
    <cellStyle name="Warning Text 4 7 3 2 3" xfId="58974"/>
    <cellStyle name="Warning Text 4 7 3 3" xfId="58975"/>
    <cellStyle name="Warning Text 4 7 3 4" xfId="58976"/>
    <cellStyle name="Warning Text 4 7 4" xfId="58977"/>
    <cellStyle name="Warning Text 4 7 4 2" xfId="58978"/>
    <cellStyle name="Warning Text 4 7 4 3" xfId="58979"/>
    <cellStyle name="Warning Text 4 7 5" xfId="58980"/>
    <cellStyle name="Warning Text 4 7 6" xfId="58981"/>
    <cellStyle name="Warning Text 4 8" xfId="58982"/>
    <cellStyle name="Warning Text 4 8 2" xfId="58983"/>
    <cellStyle name="Warning Text 4 8 2 2" xfId="58984"/>
    <cellStyle name="Warning Text 4 8 2 3" xfId="58985"/>
    <cellStyle name="Warning Text 4 8 3" xfId="58986"/>
    <cellStyle name="Warning Text 4 8 4" xfId="58987"/>
    <cellStyle name="Warning Text 4 9" xfId="58988"/>
    <cellStyle name="Warning Text 4 9 2" xfId="58989"/>
    <cellStyle name="Warning Text 4 9 2 2" xfId="58990"/>
    <cellStyle name="Warning Text 4 9 2 3" xfId="58991"/>
    <cellStyle name="Warning Text 4 9 3" xfId="58992"/>
    <cellStyle name="Warning Text 4 9 4" xfId="58993"/>
    <cellStyle name="Warning Text 40" xfId="58994"/>
    <cellStyle name="Warning Text 40 10" xfId="58995"/>
    <cellStyle name="Warning Text 40 10 2" xfId="58996"/>
    <cellStyle name="Warning Text 40 10 3" xfId="58997"/>
    <cellStyle name="Warning Text 40 11" xfId="58998"/>
    <cellStyle name="Warning Text 40 11 2" xfId="58999"/>
    <cellStyle name="Warning Text 40 11 3" xfId="59000"/>
    <cellStyle name="Warning Text 40 12" xfId="59001"/>
    <cellStyle name="Warning Text 40 12 2" xfId="59002"/>
    <cellStyle name="Warning Text 40 12 3" xfId="59003"/>
    <cellStyle name="Warning Text 40 13" xfId="59004"/>
    <cellStyle name="Warning Text 40 2" xfId="59005"/>
    <cellStyle name="Warning Text 40 2 2" xfId="59006"/>
    <cellStyle name="Warning Text 40 2 2 2" xfId="59007"/>
    <cellStyle name="Warning Text 40 2 2 2 2" xfId="59008"/>
    <cellStyle name="Warning Text 40 2 2 2 3" xfId="59009"/>
    <cellStyle name="Warning Text 40 2 2 3" xfId="59010"/>
    <cellStyle name="Warning Text 40 2 2 4" xfId="59011"/>
    <cellStyle name="Warning Text 40 2 3" xfId="59012"/>
    <cellStyle name="Warning Text 40 2 3 2" xfId="59013"/>
    <cellStyle name="Warning Text 40 2 3 2 2" xfId="59014"/>
    <cellStyle name="Warning Text 40 2 3 2 3" xfId="59015"/>
    <cellStyle name="Warning Text 40 2 3 3" xfId="59016"/>
    <cellStyle name="Warning Text 40 2 3 4" xfId="59017"/>
    <cellStyle name="Warning Text 40 2 4" xfId="59018"/>
    <cellStyle name="Warning Text 40 2 4 2" xfId="59019"/>
    <cellStyle name="Warning Text 40 2 4 3" xfId="59020"/>
    <cellStyle name="Warning Text 40 2 5" xfId="59021"/>
    <cellStyle name="Warning Text 40 2 5 2" xfId="59022"/>
    <cellStyle name="Warning Text 40 2 5 3" xfId="59023"/>
    <cellStyle name="Warning Text 40 2 6" xfId="59024"/>
    <cellStyle name="Warning Text 40 2 7" xfId="59025"/>
    <cellStyle name="Warning Text 40 3" xfId="59026"/>
    <cellStyle name="Warning Text 40 3 2" xfId="59027"/>
    <cellStyle name="Warning Text 40 3 2 2" xfId="59028"/>
    <cellStyle name="Warning Text 40 3 2 2 2" xfId="59029"/>
    <cellStyle name="Warning Text 40 3 2 2 3" xfId="59030"/>
    <cellStyle name="Warning Text 40 3 2 3" xfId="59031"/>
    <cellStyle name="Warning Text 40 3 2 4" xfId="59032"/>
    <cellStyle name="Warning Text 40 3 3" xfId="59033"/>
    <cellStyle name="Warning Text 40 3 3 2" xfId="59034"/>
    <cellStyle name="Warning Text 40 3 3 2 2" xfId="59035"/>
    <cellStyle name="Warning Text 40 3 3 2 3" xfId="59036"/>
    <cellStyle name="Warning Text 40 3 3 3" xfId="59037"/>
    <cellStyle name="Warning Text 40 3 3 4" xfId="59038"/>
    <cellStyle name="Warning Text 40 3 4" xfId="59039"/>
    <cellStyle name="Warning Text 40 3 4 2" xfId="59040"/>
    <cellStyle name="Warning Text 40 3 4 3" xfId="59041"/>
    <cellStyle name="Warning Text 40 3 5" xfId="59042"/>
    <cellStyle name="Warning Text 40 3 6" xfId="59043"/>
    <cellStyle name="Warning Text 40 4" xfId="59044"/>
    <cellStyle name="Warning Text 40 4 2" xfId="59045"/>
    <cellStyle name="Warning Text 40 4 2 2" xfId="59046"/>
    <cellStyle name="Warning Text 40 4 2 2 2" xfId="59047"/>
    <cellStyle name="Warning Text 40 4 2 2 3" xfId="59048"/>
    <cellStyle name="Warning Text 40 4 2 3" xfId="59049"/>
    <cellStyle name="Warning Text 40 4 2 4" xfId="59050"/>
    <cellStyle name="Warning Text 40 4 3" xfId="59051"/>
    <cellStyle name="Warning Text 40 4 3 2" xfId="59052"/>
    <cellStyle name="Warning Text 40 4 3 2 2" xfId="59053"/>
    <cellStyle name="Warning Text 40 4 3 2 3" xfId="59054"/>
    <cellStyle name="Warning Text 40 4 3 3" xfId="59055"/>
    <cellStyle name="Warning Text 40 4 3 4" xfId="59056"/>
    <cellStyle name="Warning Text 40 4 4" xfId="59057"/>
    <cellStyle name="Warning Text 40 4 4 2" xfId="59058"/>
    <cellStyle name="Warning Text 40 4 4 3" xfId="59059"/>
    <cellStyle name="Warning Text 40 4 5" xfId="59060"/>
    <cellStyle name="Warning Text 40 4 6" xfId="59061"/>
    <cellStyle name="Warning Text 40 5" xfId="59062"/>
    <cellStyle name="Warning Text 40 5 2" xfId="59063"/>
    <cellStyle name="Warning Text 40 5 2 2" xfId="59064"/>
    <cellStyle name="Warning Text 40 5 2 2 2" xfId="59065"/>
    <cellStyle name="Warning Text 40 5 2 2 3" xfId="59066"/>
    <cellStyle name="Warning Text 40 5 2 3" xfId="59067"/>
    <cellStyle name="Warning Text 40 5 2 4" xfId="59068"/>
    <cellStyle name="Warning Text 40 5 3" xfId="59069"/>
    <cellStyle name="Warning Text 40 5 3 2" xfId="59070"/>
    <cellStyle name="Warning Text 40 5 3 2 2" xfId="59071"/>
    <cellStyle name="Warning Text 40 5 3 2 3" xfId="59072"/>
    <cellStyle name="Warning Text 40 5 3 3" xfId="59073"/>
    <cellStyle name="Warning Text 40 5 3 4" xfId="59074"/>
    <cellStyle name="Warning Text 40 5 4" xfId="59075"/>
    <cellStyle name="Warning Text 40 5 4 2" xfId="59076"/>
    <cellStyle name="Warning Text 40 5 4 2 2" xfId="59077"/>
    <cellStyle name="Warning Text 40 5 4 2 3" xfId="59078"/>
    <cellStyle name="Warning Text 40 5 4 3" xfId="59079"/>
    <cellStyle name="Warning Text 40 5 4 4" xfId="59080"/>
    <cellStyle name="Warning Text 40 5 5" xfId="59081"/>
    <cellStyle name="Warning Text 40 5 5 2" xfId="59082"/>
    <cellStyle name="Warning Text 40 5 5 3" xfId="59083"/>
    <cellStyle name="Warning Text 40 5 6" xfId="59084"/>
    <cellStyle name="Warning Text 40 5 7" xfId="59085"/>
    <cellStyle name="Warning Text 40 6" xfId="59086"/>
    <cellStyle name="Warning Text 40 6 2" xfId="59087"/>
    <cellStyle name="Warning Text 40 6 2 2" xfId="59088"/>
    <cellStyle name="Warning Text 40 6 2 2 2" xfId="59089"/>
    <cellStyle name="Warning Text 40 6 2 2 3" xfId="59090"/>
    <cellStyle name="Warning Text 40 6 2 3" xfId="59091"/>
    <cellStyle name="Warning Text 40 6 2 4" xfId="59092"/>
    <cellStyle name="Warning Text 40 6 3" xfId="59093"/>
    <cellStyle name="Warning Text 40 6 3 2" xfId="59094"/>
    <cellStyle name="Warning Text 40 6 3 2 2" xfId="59095"/>
    <cellStyle name="Warning Text 40 6 3 2 3" xfId="59096"/>
    <cellStyle name="Warning Text 40 6 3 3" xfId="59097"/>
    <cellStyle name="Warning Text 40 6 3 4" xfId="59098"/>
    <cellStyle name="Warning Text 40 6 4" xfId="59099"/>
    <cellStyle name="Warning Text 40 6 4 2" xfId="59100"/>
    <cellStyle name="Warning Text 40 6 4 3" xfId="59101"/>
    <cellStyle name="Warning Text 40 6 5" xfId="59102"/>
    <cellStyle name="Warning Text 40 6 6" xfId="59103"/>
    <cellStyle name="Warning Text 40 7" xfId="59104"/>
    <cellStyle name="Warning Text 40 7 2" xfId="59105"/>
    <cellStyle name="Warning Text 40 7 2 2" xfId="59106"/>
    <cellStyle name="Warning Text 40 7 2 3" xfId="59107"/>
    <cellStyle name="Warning Text 40 7 3" xfId="59108"/>
    <cellStyle name="Warning Text 40 7 4" xfId="59109"/>
    <cellStyle name="Warning Text 40 8" xfId="59110"/>
    <cellStyle name="Warning Text 40 8 2" xfId="59111"/>
    <cellStyle name="Warning Text 40 8 2 2" xfId="59112"/>
    <cellStyle name="Warning Text 40 8 2 3" xfId="59113"/>
    <cellStyle name="Warning Text 40 8 3" xfId="59114"/>
    <cellStyle name="Warning Text 40 8 4" xfId="59115"/>
    <cellStyle name="Warning Text 40 9" xfId="59116"/>
    <cellStyle name="Warning Text 40 9 2" xfId="59117"/>
    <cellStyle name="Warning Text 40 9 2 2" xfId="59118"/>
    <cellStyle name="Warning Text 40 9 2 3" xfId="59119"/>
    <cellStyle name="Warning Text 40 9 3" xfId="59120"/>
    <cellStyle name="Warning Text 40 9 4" xfId="59121"/>
    <cellStyle name="Warning Text 41" xfId="59122"/>
    <cellStyle name="Warning Text 41 10" xfId="59123"/>
    <cellStyle name="Warning Text 41 10 2" xfId="59124"/>
    <cellStyle name="Warning Text 41 10 3" xfId="59125"/>
    <cellStyle name="Warning Text 41 11" xfId="59126"/>
    <cellStyle name="Warning Text 41 11 2" xfId="59127"/>
    <cellStyle name="Warning Text 41 11 3" xfId="59128"/>
    <cellStyle name="Warning Text 41 12" xfId="59129"/>
    <cellStyle name="Warning Text 41 12 2" xfId="59130"/>
    <cellStyle name="Warning Text 41 12 3" xfId="59131"/>
    <cellStyle name="Warning Text 41 13" xfId="59132"/>
    <cellStyle name="Warning Text 41 2" xfId="59133"/>
    <cellStyle name="Warning Text 41 2 2" xfId="59134"/>
    <cellStyle name="Warning Text 41 2 2 2" xfId="59135"/>
    <cellStyle name="Warning Text 41 2 2 2 2" xfId="59136"/>
    <cellStyle name="Warning Text 41 2 2 2 3" xfId="59137"/>
    <cellStyle name="Warning Text 41 2 2 3" xfId="59138"/>
    <cellStyle name="Warning Text 41 2 2 4" xfId="59139"/>
    <cellStyle name="Warning Text 41 2 3" xfId="59140"/>
    <cellStyle name="Warning Text 41 2 3 2" xfId="59141"/>
    <cellStyle name="Warning Text 41 2 3 2 2" xfId="59142"/>
    <cellStyle name="Warning Text 41 2 3 2 3" xfId="59143"/>
    <cellStyle name="Warning Text 41 2 3 3" xfId="59144"/>
    <cellStyle name="Warning Text 41 2 3 4" xfId="59145"/>
    <cellStyle name="Warning Text 41 2 4" xfId="59146"/>
    <cellStyle name="Warning Text 41 2 4 2" xfId="59147"/>
    <cellStyle name="Warning Text 41 2 4 3" xfId="59148"/>
    <cellStyle name="Warning Text 41 2 5" xfId="59149"/>
    <cellStyle name="Warning Text 41 2 5 2" xfId="59150"/>
    <cellStyle name="Warning Text 41 2 5 3" xfId="59151"/>
    <cellStyle name="Warning Text 41 2 6" xfId="59152"/>
    <cellStyle name="Warning Text 41 2 7" xfId="59153"/>
    <cellStyle name="Warning Text 41 3" xfId="59154"/>
    <cellStyle name="Warning Text 41 3 2" xfId="59155"/>
    <cellStyle name="Warning Text 41 3 2 2" xfId="59156"/>
    <cellStyle name="Warning Text 41 3 2 2 2" xfId="59157"/>
    <cellStyle name="Warning Text 41 3 2 2 3" xfId="59158"/>
    <cellStyle name="Warning Text 41 3 2 3" xfId="59159"/>
    <cellStyle name="Warning Text 41 3 2 4" xfId="59160"/>
    <cellStyle name="Warning Text 41 3 3" xfId="59161"/>
    <cellStyle name="Warning Text 41 3 3 2" xfId="59162"/>
    <cellStyle name="Warning Text 41 3 3 2 2" xfId="59163"/>
    <cellStyle name="Warning Text 41 3 3 2 3" xfId="59164"/>
    <cellStyle name="Warning Text 41 3 3 3" xfId="59165"/>
    <cellStyle name="Warning Text 41 3 3 4" xfId="59166"/>
    <cellStyle name="Warning Text 41 3 4" xfId="59167"/>
    <cellStyle name="Warning Text 41 3 4 2" xfId="59168"/>
    <cellStyle name="Warning Text 41 3 4 3" xfId="59169"/>
    <cellStyle name="Warning Text 41 3 5" xfId="59170"/>
    <cellStyle name="Warning Text 41 3 6" xfId="59171"/>
    <cellStyle name="Warning Text 41 4" xfId="59172"/>
    <cellStyle name="Warning Text 41 4 2" xfId="59173"/>
    <cellStyle name="Warning Text 41 4 2 2" xfId="59174"/>
    <cellStyle name="Warning Text 41 4 2 2 2" xfId="59175"/>
    <cellStyle name="Warning Text 41 4 2 2 3" xfId="59176"/>
    <cellStyle name="Warning Text 41 4 2 3" xfId="59177"/>
    <cellStyle name="Warning Text 41 4 2 4" xfId="59178"/>
    <cellStyle name="Warning Text 41 4 3" xfId="59179"/>
    <cellStyle name="Warning Text 41 4 3 2" xfId="59180"/>
    <cellStyle name="Warning Text 41 4 3 2 2" xfId="59181"/>
    <cellStyle name="Warning Text 41 4 3 2 3" xfId="59182"/>
    <cellStyle name="Warning Text 41 4 3 3" xfId="59183"/>
    <cellStyle name="Warning Text 41 4 3 4" xfId="59184"/>
    <cellStyle name="Warning Text 41 4 4" xfId="59185"/>
    <cellStyle name="Warning Text 41 4 4 2" xfId="59186"/>
    <cellStyle name="Warning Text 41 4 4 3" xfId="59187"/>
    <cellStyle name="Warning Text 41 4 5" xfId="59188"/>
    <cellStyle name="Warning Text 41 4 6" xfId="59189"/>
    <cellStyle name="Warning Text 41 5" xfId="59190"/>
    <cellStyle name="Warning Text 41 5 2" xfId="59191"/>
    <cellStyle name="Warning Text 41 5 2 2" xfId="59192"/>
    <cellStyle name="Warning Text 41 5 2 2 2" xfId="59193"/>
    <cellStyle name="Warning Text 41 5 2 2 3" xfId="59194"/>
    <cellStyle name="Warning Text 41 5 2 3" xfId="59195"/>
    <cellStyle name="Warning Text 41 5 2 4" xfId="59196"/>
    <cellStyle name="Warning Text 41 5 3" xfId="59197"/>
    <cellStyle name="Warning Text 41 5 3 2" xfId="59198"/>
    <cellStyle name="Warning Text 41 5 3 2 2" xfId="59199"/>
    <cellStyle name="Warning Text 41 5 3 2 3" xfId="59200"/>
    <cellStyle name="Warning Text 41 5 3 3" xfId="59201"/>
    <cellStyle name="Warning Text 41 5 3 4" xfId="59202"/>
    <cellStyle name="Warning Text 41 5 4" xfId="59203"/>
    <cellStyle name="Warning Text 41 5 4 2" xfId="59204"/>
    <cellStyle name="Warning Text 41 5 4 2 2" xfId="59205"/>
    <cellStyle name="Warning Text 41 5 4 2 3" xfId="59206"/>
    <cellStyle name="Warning Text 41 5 4 3" xfId="59207"/>
    <cellStyle name="Warning Text 41 5 4 4" xfId="59208"/>
    <cellStyle name="Warning Text 41 5 5" xfId="59209"/>
    <cellStyle name="Warning Text 41 5 5 2" xfId="59210"/>
    <cellStyle name="Warning Text 41 5 5 3" xfId="59211"/>
    <cellStyle name="Warning Text 41 5 6" xfId="59212"/>
    <cellStyle name="Warning Text 41 5 7" xfId="59213"/>
    <cellStyle name="Warning Text 41 6" xfId="59214"/>
    <cellStyle name="Warning Text 41 6 2" xfId="59215"/>
    <cellStyle name="Warning Text 41 6 2 2" xfId="59216"/>
    <cellStyle name="Warning Text 41 6 2 2 2" xfId="59217"/>
    <cellStyle name="Warning Text 41 6 2 2 3" xfId="59218"/>
    <cellStyle name="Warning Text 41 6 2 3" xfId="59219"/>
    <cellStyle name="Warning Text 41 6 2 4" xfId="59220"/>
    <cellStyle name="Warning Text 41 6 3" xfId="59221"/>
    <cellStyle name="Warning Text 41 6 3 2" xfId="59222"/>
    <cellStyle name="Warning Text 41 6 3 2 2" xfId="59223"/>
    <cellStyle name="Warning Text 41 6 3 2 3" xfId="59224"/>
    <cellStyle name="Warning Text 41 6 3 3" xfId="59225"/>
    <cellStyle name="Warning Text 41 6 3 4" xfId="59226"/>
    <cellStyle name="Warning Text 41 6 4" xfId="59227"/>
    <cellStyle name="Warning Text 41 6 4 2" xfId="59228"/>
    <cellStyle name="Warning Text 41 6 4 3" xfId="59229"/>
    <cellStyle name="Warning Text 41 6 5" xfId="59230"/>
    <cellStyle name="Warning Text 41 6 6" xfId="59231"/>
    <cellStyle name="Warning Text 41 7" xfId="59232"/>
    <cellStyle name="Warning Text 41 7 2" xfId="59233"/>
    <cellStyle name="Warning Text 41 7 2 2" xfId="59234"/>
    <cellStyle name="Warning Text 41 7 2 3" xfId="59235"/>
    <cellStyle name="Warning Text 41 7 3" xfId="59236"/>
    <cellStyle name="Warning Text 41 7 4" xfId="59237"/>
    <cellStyle name="Warning Text 41 8" xfId="59238"/>
    <cellStyle name="Warning Text 41 8 2" xfId="59239"/>
    <cellStyle name="Warning Text 41 8 2 2" xfId="59240"/>
    <cellStyle name="Warning Text 41 8 2 3" xfId="59241"/>
    <cellStyle name="Warning Text 41 8 3" xfId="59242"/>
    <cellStyle name="Warning Text 41 8 4" xfId="59243"/>
    <cellStyle name="Warning Text 41 9" xfId="59244"/>
    <cellStyle name="Warning Text 41 9 2" xfId="59245"/>
    <cellStyle name="Warning Text 41 9 2 2" xfId="59246"/>
    <cellStyle name="Warning Text 41 9 2 3" xfId="59247"/>
    <cellStyle name="Warning Text 41 9 3" xfId="59248"/>
    <cellStyle name="Warning Text 41 9 4" xfId="59249"/>
    <cellStyle name="Warning Text 5" xfId="59250"/>
    <cellStyle name="Warning Text 5 10" xfId="59251"/>
    <cellStyle name="Warning Text 5 10 2" xfId="59252"/>
    <cellStyle name="Warning Text 5 10 2 2" xfId="59253"/>
    <cellStyle name="Warning Text 5 10 2 3" xfId="59254"/>
    <cellStyle name="Warning Text 5 10 3" xfId="59255"/>
    <cellStyle name="Warning Text 5 10 4" xfId="59256"/>
    <cellStyle name="Warning Text 5 11" xfId="59257"/>
    <cellStyle name="Warning Text 5 11 2" xfId="59258"/>
    <cellStyle name="Warning Text 5 11 3" xfId="59259"/>
    <cellStyle name="Warning Text 5 12" xfId="59260"/>
    <cellStyle name="Warning Text 5 12 2" xfId="59261"/>
    <cellStyle name="Warning Text 5 12 3" xfId="59262"/>
    <cellStyle name="Warning Text 5 13" xfId="59263"/>
    <cellStyle name="Warning Text 5 13 2" xfId="59264"/>
    <cellStyle name="Warning Text 5 13 3" xfId="59265"/>
    <cellStyle name="Warning Text 5 14" xfId="59266"/>
    <cellStyle name="Warning Text 5 2" xfId="59267"/>
    <cellStyle name="Warning Text 5 2 10" xfId="59268"/>
    <cellStyle name="Warning Text 5 2 10 2" xfId="59269"/>
    <cellStyle name="Warning Text 5 2 10 3" xfId="59270"/>
    <cellStyle name="Warning Text 5 2 11" xfId="59271"/>
    <cellStyle name="Warning Text 5 2 12" xfId="59272"/>
    <cellStyle name="Warning Text 5 2 2" xfId="59273"/>
    <cellStyle name="Warning Text 5 2 2 2" xfId="59274"/>
    <cellStyle name="Warning Text 5 2 2 2 2" xfId="59275"/>
    <cellStyle name="Warning Text 5 2 2 2 2 2" xfId="59276"/>
    <cellStyle name="Warning Text 5 2 2 2 2 3" xfId="59277"/>
    <cellStyle name="Warning Text 5 2 2 2 3" xfId="59278"/>
    <cellStyle name="Warning Text 5 2 2 2 4" xfId="59279"/>
    <cellStyle name="Warning Text 5 2 2 3" xfId="59280"/>
    <cellStyle name="Warning Text 5 2 2 3 2" xfId="59281"/>
    <cellStyle name="Warning Text 5 2 2 3 2 2" xfId="59282"/>
    <cellStyle name="Warning Text 5 2 2 3 2 3" xfId="59283"/>
    <cellStyle name="Warning Text 5 2 2 3 3" xfId="59284"/>
    <cellStyle name="Warning Text 5 2 2 3 4" xfId="59285"/>
    <cellStyle name="Warning Text 5 2 2 4" xfId="59286"/>
    <cellStyle name="Warning Text 5 2 2 4 2" xfId="59287"/>
    <cellStyle name="Warning Text 5 2 2 4 3" xfId="59288"/>
    <cellStyle name="Warning Text 5 2 2 5" xfId="59289"/>
    <cellStyle name="Warning Text 5 2 2 6" xfId="59290"/>
    <cellStyle name="Warning Text 5 2 3" xfId="59291"/>
    <cellStyle name="Warning Text 5 2 3 2" xfId="59292"/>
    <cellStyle name="Warning Text 5 2 3 2 2" xfId="59293"/>
    <cellStyle name="Warning Text 5 2 3 2 2 2" xfId="59294"/>
    <cellStyle name="Warning Text 5 2 3 2 2 3" xfId="59295"/>
    <cellStyle name="Warning Text 5 2 3 2 3" xfId="59296"/>
    <cellStyle name="Warning Text 5 2 3 2 4" xfId="59297"/>
    <cellStyle name="Warning Text 5 2 3 3" xfId="59298"/>
    <cellStyle name="Warning Text 5 2 3 3 2" xfId="59299"/>
    <cellStyle name="Warning Text 5 2 3 3 2 2" xfId="59300"/>
    <cellStyle name="Warning Text 5 2 3 3 2 3" xfId="59301"/>
    <cellStyle name="Warning Text 5 2 3 3 3" xfId="59302"/>
    <cellStyle name="Warning Text 5 2 3 3 4" xfId="59303"/>
    <cellStyle name="Warning Text 5 2 3 4" xfId="59304"/>
    <cellStyle name="Warning Text 5 2 3 4 2" xfId="59305"/>
    <cellStyle name="Warning Text 5 2 3 4 3" xfId="59306"/>
    <cellStyle name="Warning Text 5 2 3 5" xfId="59307"/>
    <cellStyle name="Warning Text 5 2 3 6" xfId="59308"/>
    <cellStyle name="Warning Text 5 2 4" xfId="59309"/>
    <cellStyle name="Warning Text 5 2 4 2" xfId="59310"/>
    <cellStyle name="Warning Text 5 2 4 2 2" xfId="59311"/>
    <cellStyle name="Warning Text 5 2 4 2 2 2" xfId="59312"/>
    <cellStyle name="Warning Text 5 2 4 2 2 3" xfId="59313"/>
    <cellStyle name="Warning Text 5 2 4 2 3" xfId="59314"/>
    <cellStyle name="Warning Text 5 2 4 2 4" xfId="59315"/>
    <cellStyle name="Warning Text 5 2 4 3" xfId="59316"/>
    <cellStyle name="Warning Text 5 2 4 3 2" xfId="59317"/>
    <cellStyle name="Warning Text 5 2 4 3 2 2" xfId="59318"/>
    <cellStyle name="Warning Text 5 2 4 3 2 3" xfId="59319"/>
    <cellStyle name="Warning Text 5 2 4 3 3" xfId="59320"/>
    <cellStyle name="Warning Text 5 2 4 3 4" xfId="59321"/>
    <cellStyle name="Warning Text 5 2 4 4" xfId="59322"/>
    <cellStyle name="Warning Text 5 2 4 4 2" xfId="59323"/>
    <cellStyle name="Warning Text 5 2 4 4 2 2" xfId="59324"/>
    <cellStyle name="Warning Text 5 2 4 4 2 3" xfId="59325"/>
    <cellStyle name="Warning Text 5 2 4 4 3" xfId="59326"/>
    <cellStyle name="Warning Text 5 2 4 4 4" xfId="59327"/>
    <cellStyle name="Warning Text 5 2 4 5" xfId="59328"/>
    <cellStyle name="Warning Text 5 2 4 5 2" xfId="59329"/>
    <cellStyle name="Warning Text 5 2 4 5 3" xfId="59330"/>
    <cellStyle name="Warning Text 5 2 4 6" xfId="59331"/>
    <cellStyle name="Warning Text 5 2 4 7" xfId="59332"/>
    <cellStyle name="Warning Text 5 2 5" xfId="59333"/>
    <cellStyle name="Warning Text 5 2 5 2" xfId="59334"/>
    <cellStyle name="Warning Text 5 2 5 2 2" xfId="59335"/>
    <cellStyle name="Warning Text 5 2 5 2 2 2" xfId="59336"/>
    <cellStyle name="Warning Text 5 2 5 2 2 3" xfId="59337"/>
    <cellStyle name="Warning Text 5 2 5 2 3" xfId="59338"/>
    <cellStyle name="Warning Text 5 2 5 2 4" xfId="59339"/>
    <cellStyle name="Warning Text 5 2 5 3" xfId="59340"/>
    <cellStyle name="Warning Text 5 2 5 3 2" xfId="59341"/>
    <cellStyle name="Warning Text 5 2 5 3 2 2" xfId="59342"/>
    <cellStyle name="Warning Text 5 2 5 3 2 3" xfId="59343"/>
    <cellStyle name="Warning Text 5 2 5 3 3" xfId="59344"/>
    <cellStyle name="Warning Text 5 2 5 3 4" xfId="59345"/>
    <cellStyle name="Warning Text 5 2 5 4" xfId="59346"/>
    <cellStyle name="Warning Text 5 2 5 4 2" xfId="59347"/>
    <cellStyle name="Warning Text 5 2 5 4 3" xfId="59348"/>
    <cellStyle name="Warning Text 5 2 5 5" xfId="59349"/>
    <cellStyle name="Warning Text 5 2 5 6" xfId="59350"/>
    <cellStyle name="Warning Text 5 2 6" xfId="59351"/>
    <cellStyle name="Warning Text 5 2 6 2" xfId="59352"/>
    <cellStyle name="Warning Text 5 2 6 2 2" xfId="59353"/>
    <cellStyle name="Warning Text 5 2 6 2 3" xfId="59354"/>
    <cellStyle name="Warning Text 5 2 6 3" xfId="59355"/>
    <cellStyle name="Warning Text 5 2 6 4" xfId="59356"/>
    <cellStyle name="Warning Text 5 2 7" xfId="59357"/>
    <cellStyle name="Warning Text 5 2 7 2" xfId="59358"/>
    <cellStyle name="Warning Text 5 2 7 2 2" xfId="59359"/>
    <cellStyle name="Warning Text 5 2 7 2 3" xfId="59360"/>
    <cellStyle name="Warning Text 5 2 7 3" xfId="59361"/>
    <cellStyle name="Warning Text 5 2 7 4" xfId="59362"/>
    <cellStyle name="Warning Text 5 2 8" xfId="59363"/>
    <cellStyle name="Warning Text 5 2 8 2" xfId="59364"/>
    <cellStyle name="Warning Text 5 2 8 2 2" xfId="59365"/>
    <cellStyle name="Warning Text 5 2 8 2 3" xfId="59366"/>
    <cellStyle name="Warning Text 5 2 8 3" xfId="59367"/>
    <cellStyle name="Warning Text 5 2 8 4" xfId="59368"/>
    <cellStyle name="Warning Text 5 2 9" xfId="59369"/>
    <cellStyle name="Warning Text 5 2 9 2" xfId="59370"/>
    <cellStyle name="Warning Text 5 2 9 3" xfId="59371"/>
    <cellStyle name="Warning Text 5 3" xfId="59372"/>
    <cellStyle name="Warning Text 5 3 2" xfId="59373"/>
    <cellStyle name="Warning Text 5 3 2 2" xfId="59374"/>
    <cellStyle name="Warning Text 5 3 2 2 2" xfId="59375"/>
    <cellStyle name="Warning Text 5 3 2 2 3" xfId="59376"/>
    <cellStyle name="Warning Text 5 3 2 3" xfId="59377"/>
    <cellStyle name="Warning Text 5 3 2 4" xfId="59378"/>
    <cellStyle name="Warning Text 5 3 3" xfId="59379"/>
    <cellStyle name="Warning Text 5 3 3 2" xfId="59380"/>
    <cellStyle name="Warning Text 5 3 3 2 2" xfId="59381"/>
    <cellStyle name="Warning Text 5 3 3 2 3" xfId="59382"/>
    <cellStyle name="Warning Text 5 3 3 3" xfId="59383"/>
    <cellStyle name="Warning Text 5 3 3 4" xfId="59384"/>
    <cellStyle name="Warning Text 5 3 4" xfId="59385"/>
    <cellStyle name="Warning Text 5 3 4 2" xfId="59386"/>
    <cellStyle name="Warning Text 5 3 4 3" xfId="59387"/>
    <cellStyle name="Warning Text 5 3 5" xfId="59388"/>
    <cellStyle name="Warning Text 5 3 5 2" xfId="59389"/>
    <cellStyle name="Warning Text 5 3 5 3" xfId="59390"/>
    <cellStyle name="Warning Text 5 3 6" xfId="59391"/>
    <cellStyle name="Warning Text 5 3 7" xfId="59392"/>
    <cellStyle name="Warning Text 5 4" xfId="59393"/>
    <cellStyle name="Warning Text 5 4 2" xfId="59394"/>
    <cellStyle name="Warning Text 5 4 2 2" xfId="59395"/>
    <cellStyle name="Warning Text 5 4 2 2 2" xfId="59396"/>
    <cellStyle name="Warning Text 5 4 2 2 3" xfId="59397"/>
    <cellStyle name="Warning Text 5 4 2 3" xfId="59398"/>
    <cellStyle name="Warning Text 5 4 2 4" xfId="59399"/>
    <cellStyle name="Warning Text 5 4 3" xfId="59400"/>
    <cellStyle name="Warning Text 5 4 3 2" xfId="59401"/>
    <cellStyle name="Warning Text 5 4 3 2 2" xfId="59402"/>
    <cellStyle name="Warning Text 5 4 3 2 3" xfId="59403"/>
    <cellStyle name="Warning Text 5 4 3 3" xfId="59404"/>
    <cellStyle name="Warning Text 5 4 3 4" xfId="59405"/>
    <cellStyle name="Warning Text 5 4 4" xfId="59406"/>
    <cellStyle name="Warning Text 5 4 4 2" xfId="59407"/>
    <cellStyle name="Warning Text 5 4 4 3" xfId="59408"/>
    <cellStyle name="Warning Text 5 4 5" xfId="59409"/>
    <cellStyle name="Warning Text 5 4 6" xfId="59410"/>
    <cellStyle name="Warning Text 5 5" xfId="59411"/>
    <cellStyle name="Warning Text 5 5 2" xfId="59412"/>
    <cellStyle name="Warning Text 5 5 2 2" xfId="59413"/>
    <cellStyle name="Warning Text 5 5 2 2 2" xfId="59414"/>
    <cellStyle name="Warning Text 5 5 2 2 3" xfId="59415"/>
    <cellStyle name="Warning Text 5 5 2 3" xfId="59416"/>
    <cellStyle name="Warning Text 5 5 2 4" xfId="59417"/>
    <cellStyle name="Warning Text 5 5 3" xfId="59418"/>
    <cellStyle name="Warning Text 5 5 3 2" xfId="59419"/>
    <cellStyle name="Warning Text 5 5 3 2 2" xfId="59420"/>
    <cellStyle name="Warning Text 5 5 3 2 3" xfId="59421"/>
    <cellStyle name="Warning Text 5 5 3 3" xfId="59422"/>
    <cellStyle name="Warning Text 5 5 3 4" xfId="59423"/>
    <cellStyle name="Warning Text 5 5 4" xfId="59424"/>
    <cellStyle name="Warning Text 5 5 4 2" xfId="59425"/>
    <cellStyle name="Warning Text 5 5 4 3" xfId="59426"/>
    <cellStyle name="Warning Text 5 5 5" xfId="59427"/>
    <cellStyle name="Warning Text 5 5 6" xfId="59428"/>
    <cellStyle name="Warning Text 5 6" xfId="59429"/>
    <cellStyle name="Warning Text 5 6 2" xfId="59430"/>
    <cellStyle name="Warning Text 5 6 2 2" xfId="59431"/>
    <cellStyle name="Warning Text 5 6 2 2 2" xfId="59432"/>
    <cellStyle name="Warning Text 5 6 2 2 3" xfId="59433"/>
    <cellStyle name="Warning Text 5 6 2 3" xfId="59434"/>
    <cellStyle name="Warning Text 5 6 2 4" xfId="59435"/>
    <cellStyle name="Warning Text 5 6 3" xfId="59436"/>
    <cellStyle name="Warning Text 5 6 3 2" xfId="59437"/>
    <cellStyle name="Warning Text 5 6 3 2 2" xfId="59438"/>
    <cellStyle name="Warning Text 5 6 3 2 3" xfId="59439"/>
    <cellStyle name="Warning Text 5 6 3 3" xfId="59440"/>
    <cellStyle name="Warning Text 5 6 3 4" xfId="59441"/>
    <cellStyle name="Warning Text 5 6 4" xfId="59442"/>
    <cellStyle name="Warning Text 5 6 4 2" xfId="59443"/>
    <cellStyle name="Warning Text 5 6 4 2 2" xfId="59444"/>
    <cellStyle name="Warning Text 5 6 4 2 3" xfId="59445"/>
    <cellStyle name="Warning Text 5 6 4 3" xfId="59446"/>
    <cellStyle name="Warning Text 5 6 4 4" xfId="59447"/>
    <cellStyle name="Warning Text 5 6 5" xfId="59448"/>
    <cellStyle name="Warning Text 5 6 5 2" xfId="59449"/>
    <cellStyle name="Warning Text 5 6 5 3" xfId="59450"/>
    <cellStyle name="Warning Text 5 6 6" xfId="59451"/>
    <cellStyle name="Warning Text 5 6 7" xfId="59452"/>
    <cellStyle name="Warning Text 5 7" xfId="59453"/>
    <cellStyle name="Warning Text 5 7 2" xfId="59454"/>
    <cellStyle name="Warning Text 5 7 2 2" xfId="59455"/>
    <cellStyle name="Warning Text 5 7 2 2 2" xfId="59456"/>
    <cellStyle name="Warning Text 5 7 2 2 3" xfId="59457"/>
    <cellStyle name="Warning Text 5 7 2 3" xfId="59458"/>
    <cellStyle name="Warning Text 5 7 2 4" xfId="59459"/>
    <cellStyle name="Warning Text 5 7 3" xfId="59460"/>
    <cellStyle name="Warning Text 5 7 3 2" xfId="59461"/>
    <cellStyle name="Warning Text 5 7 3 2 2" xfId="59462"/>
    <cellStyle name="Warning Text 5 7 3 2 3" xfId="59463"/>
    <cellStyle name="Warning Text 5 7 3 3" xfId="59464"/>
    <cellStyle name="Warning Text 5 7 3 4" xfId="59465"/>
    <cellStyle name="Warning Text 5 7 4" xfId="59466"/>
    <cellStyle name="Warning Text 5 7 4 2" xfId="59467"/>
    <cellStyle name="Warning Text 5 7 4 3" xfId="59468"/>
    <cellStyle name="Warning Text 5 7 5" xfId="59469"/>
    <cellStyle name="Warning Text 5 7 6" xfId="59470"/>
    <cellStyle name="Warning Text 5 8" xfId="59471"/>
    <cellStyle name="Warning Text 5 8 2" xfId="59472"/>
    <cellStyle name="Warning Text 5 8 2 2" xfId="59473"/>
    <cellStyle name="Warning Text 5 8 2 3" xfId="59474"/>
    <cellStyle name="Warning Text 5 8 3" xfId="59475"/>
    <cellStyle name="Warning Text 5 8 4" xfId="59476"/>
    <cellStyle name="Warning Text 5 9" xfId="59477"/>
    <cellStyle name="Warning Text 5 9 2" xfId="59478"/>
    <cellStyle name="Warning Text 5 9 2 2" xfId="59479"/>
    <cellStyle name="Warning Text 5 9 2 3" xfId="59480"/>
    <cellStyle name="Warning Text 5 9 3" xfId="59481"/>
    <cellStyle name="Warning Text 5 9 4" xfId="59482"/>
    <cellStyle name="Warning Text 6" xfId="59483"/>
    <cellStyle name="Warning Text 6 10" xfId="59484"/>
    <cellStyle name="Warning Text 6 10 2" xfId="59485"/>
    <cellStyle name="Warning Text 6 10 2 2" xfId="59486"/>
    <cellStyle name="Warning Text 6 10 2 3" xfId="59487"/>
    <cellStyle name="Warning Text 6 10 3" xfId="59488"/>
    <cellStyle name="Warning Text 6 10 4" xfId="59489"/>
    <cellStyle name="Warning Text 6 11" xfId="59490"/>
    <cellStyle name="Warning Text 6 11 2" xfId="59491"/>
    <cellStyle name="Warning Text 6 11 3" xfId="59492"/>
    <cellStyle name="Warning Text 6 12" xfId="59493"/>
    <cellStyle name="Warning Text 6 12 2" xfId="59494"/>
    <cellStyle name="Warning Text 6 12 3" xfId="59495"/>
    <cellStyle name="Warning Text 6 13" xfId="59496"/>
    <cellStyle name="Warning Text 6 13 2" xfId="59497"/>
    <cellStyle name="Warning Text 6 13 3" xfId="59498"/>
    <cellStyle name="Warning Text 6 14" xfId="59499"/>
    <cellStyle name="Warning Text 6 2" xfId="59500"/>
    <cellStyle name="Warning Text 6 2 10" xfId="59501"/>
    <cellStyle name="Warning Text 6 2 10 2" xfId="59502"/>
    <cellStyle name="Warning Text 6 2 10 3" xfId="59503"/>
    <cellStyle name="Warning Text 6 2 11" xfId="59504"/>
    <cellStyle name="Warning Text 6 2 12" xfId="59505"/>
    <cellStyle name="Warning Text 6 2 2" xfId="59506"/>
    <cellStyle name="Warning Text 6 2 2 2" xfId="59507"/>
    <cellStyle name="Warning Text 6 2 2 2 2" xfId="59508"/>
    <cellStyle name="Warning Text 6 2 2 2 2 2" xfId="59509"/>
    <cellStyle name="Warning Text 6 2 2 2 2 3" xfId="59510"/>
    <cellStyle name="Warning Text 6 2 2 2 3" xfId="59511"/>
    <cellStyle name="Warning Text 6 2 2 2 4" xfId="59512"/>
    <cellStyle name="Warning Text 6 2 2 3" xfId="59513"/>
    <cellStyle name="Warning Text 6 2 2 3 2" xfId="59514"/>
    <cellStyle name="Warning Text 6 2 2 3 2 2" xfId="59515"/>
    <cellStyle name="Warning Text 6 2 2 3 2 3" xfId="59516"/>
    <cellStyle name="Warning Text 6 2 2 3 3" xfId="59517"/>
    <cellStyle name="Warning Text 6 2 2 3 4" xfId="59518"/>
    <cellStyle name="Warning Text 6 2 2 4" xfId="59519"/>
    <cellStyle name="Warning Text 6 2 2 4 2" xfId="59520"/>
    <cellStyle name="Warning Text 6 2 2 4 3" xfId="59521"/>
    <cellStyle name="Warning Text 6 2 2 5" xfId="59522"/>
    <cellStyle name="Warning Text 6 2 2 6" xfId="59523"/>
    <cellStyle name="Warning Text 6 2 3" xfId="59524"/>
    <cellStyle name="Warning Text 6 2 3 2" xfId="59525"/>
    <cellStyle name="Warning Text 6 2 3 2 2" xfId="59526"/>
    <cellStyle name="Warning Text 6 2 3 2 2 2" xfId="59527"/>
    <cellStyle name="Warning Text 6 2 3 2 2 3" xfId="59528"/>
    <cellStyle name="Warning Text 6 2 3 2 3" xfId="59529"/>
    <cellStyle name="Warning Text 6 2 3 2 4" xfId="59530"/>
    <cellStyle name="Warning Text 6 2 3 3" xfId="59531"/>
    <cellStyle name="Warning Text 6 2 3 3 2" xfId="59532"/>
    <cellStyle name="Warning Text 6 2 3 3 2 2" xfId="59533"/>
    <cellStyle name="Warning Text 6 2 3 3 2 3" xfId="59534"/>
    <cellStyle name="Warning Text 6 2 3 3 3" xfId="59535"/>
    <cellStyle name="Warning Text 6 2 3 3 4" xfId="59536"/>
    <cellStyle name="Warning Text 6 2 3 4" xfId="59537"/>
    <cellStyle name="Warning Text 6 2 3 4 2" xfId="59538"/>
    <cellStyle name="Warning Text 6 2 3 4 3" xfId="59539"/>
    <cellStyle name="Warning Text 6 2 3 5" xfId="59540"/>
    <cellStyle name="Warning Text 6 2 3 6" xfId="59541"/>
    <cellStyle name="Warning Text 6 2 4" xfId="59542"/>
    <cellStyle name="Warning Text 6 2 4 2" xfId="59543"/>
    <cellStyle name="Warning Text 6 2 4 2 2" xfId="59544"/>
    <cellStyle name="Warning Text 6 2 4 2 2 2" xfId="59545"/>
    <cellStyle name="Warning Text 6 2 4 2 2 3" xfId="59546"/>
    <cellStyle name="Warning Text 6 2 4 2 3" xfId="59547"/>
    <cellStyle name="Warning Text 6 2 4 2 4" xfId="59548"/>
    <cellStyle name="Warning Text 6 2 4 3" xfId="59549"/>
    <cellStyle name="Warning Text 6 2 4 3 2" xfId="59550"/>
    <cellStyle name="Warning Text 6 2 4 3 2 2" xfId="59551"/>
    <cellStyle name="Warning Text 6 2 4 3 2 3" xfId="59552"/>
    <cellStyle name="Warning Text 6 2 4 3 3" xfId="59553"/>
    <cellStyle name="Warning Text 6 2 4 3 4" xfId="59554"/>
    <cellStyle name="Warning Text 6 2 4 4" xfId="59555"/>
    <cellStyle name="Warning Text 6 2 4 4 2" xfId="59556"/>
    <cellStyle name="Warning Text 6 2 4 4 2 2" xfId="59557"/>
    <cellStyle name="Warning Text 6 2 4 4 2 3" xfId="59558"/>
    <cellStyle name="Warning Text 6 2 4 4 3" xfId="59559"/>
    <cellStyle name="Warning Text 6 2 4 4 4" xfId="59560"/>
    <cellStyle name="Warning Text 6 2 4 5" xfId="59561"/>
    <cellStyle name="Warning Text 6 2 4 5 2" xfId="59562"/>
    <cellStyle name="Warning Text 6 2 4 5 3" xfId="59563"/>
    <cellStyle name="Warning Text 6 2 4 6" xfId="59564"/>
    <cellStyle name="Warning Text 6 2 4 7" xfId="59565"/>
    <cellStyle name="Warning Text 6 2 5" xfId="59566"/>
    <cellStyle name="Warning Text 6 2 5 2" xfId="59567"/>
    <cellStyle name="Warning Text 6 2 5 2 2" xfId="59568"/>
    <cellStyle name="Warning Text 6 2 5 2 2 2" xfId="59569"/>
    <cellStyle name="Warning Text 6 2 5 2 2 3" xfId="59570"/>
    <cellStyle name="Warning Text 6 2 5 2 3" xfId="59571"/>
    <cellStyle name="Warning Text 6 2 5 2 4" xfId="59572"/>
    <cellStyle name="Warning Text 6 2 5 3" xfId="59573"/>
    <cellStyle name="Warning Text 6 2 5 3 2" xfId="59574"/>
    <cellStyle name="Warning Text 6 2 5 3 2 2" xfId="59575"/>
    <cellStyle name="Warning Text 6 2 5 3 2 3" xfId="59576"/>
    <cellStyle name="Warning Text 6 2 5 3 3" xfId="59577"/>
    <cellStyle name="Warning Text 6 2 5 3 4" xfId="59578"/>
    <cellStyle name="Warning Text 6 2 5 4" xfId="59579"/>
    <cellStyle name="Warning Text 6 2 5 4 2" xfId="59580"/>
    <cellStyle name="Warning Text 6 2 5 4 3" xfId="59581"/>
    <cellStyle name="Warning Text 6 2 5 5" xfId="59582"/>
    <cellStyle name="Warning Text 6 2 5 6" xfId="59583"/>
    <cellStyle name="Warning Text 6 2 6" xfId="59584"/>
    <cellStyle name="Warning Text 6 2 6 2" xfId="59585"/>
    <cellStyle name="Warning Text 6 2 6 2 2" xfId="59586"/>
    <cellStyle name="Warning Text 6 2 6 2 3" xfId="59587"/>
    <cellStyle name="Warning Text 6 2 6 3" xfId="59588"/>
    <cellStyle name="Warning Text 6 2 6 4" xfId="59589"/>
    <cellStyle name="Warning Text 6 2 7" xfId="59590"/>
    <cellStyle name="Warning Text 6 2 7 2" xfId="59591"/>
    <cellStyle name="Warning Text 6 2 7 2 2" xfId="59592"/>
    <cellStyle name="Warning Text 6 2 7 2 3" xfId="59593"/>
    <cellStyle name="Warning Text 6 2 7 3" xfId="59594"/>
    <cellStyle name="Warning Text 6 2 7 4" xfId="59595"/>
    <cellStyle name="Warning Text 6 2 8" xfId="59596"/>
    <cellStyle name="Warning Text 6 2 8 2" xfId="59597"/>
    <cellStyle name="Warning Text 6 2 8 2 2" xfId="59598"/>
    <cellStyle name="Warning Text 6 2 8 2 3" xfId="59599"/>
    <cellStyle name="Warning Text 6 2 8 3" xfId="59600"/>
    <cellStyle name="Warning Text 6 2 8 4" xfId="59601"/>
    <cellStyle name="Warning Text 6 2 9" xfId="59602"/>
    <cellStyle name="Warning Text 6 2 9 2" xfId="59603"/>
    <cellStyle name="Warning Text 6 2 9 3" xfId="59604"/>
    <cellStyle name="Warning Text 6 3" xfId="59605"/>
    <cellStyle name="Warning Text 6 3 2" xfId="59606"/>
    <cellStyle name="Warning Text 6 3 2 2" xfId="59607"/>
    <cellStyle name="Warning Text 6 3 2 2 2" xfId="59608"/>
    <cellStyle name="Warning Text 6 3 2 2 3" xfId="59609"/>
    <cellStyle name="Warning Text 6 3 2 3" xfId="59610"/>
    <cellStyle name="Warning Text 6 3 2 4" xfId="59611"/>
    <cellStyle name="Warning Text 6 3 3" xfId="59612"/>
    <cellStyle name="Warning Text 6 3 3 2" xfId="59613"/>
    <cellStyle name="Warning Text 6 3 3 2 2" xfId="59614"/>
    <cellStyle name="Warning Text 6 3 3 2 3" xfId="59615"/>
    <cellStyle name="Warning Text 6 3 3 3" xfId="59616"/>
    <cellStyle name="Warning Text 6 3 3 4" xfId="59617"/>
    <cellStyle name="Warning Text 6 3 4" xfId="59618"/>
    <cellStyle name="Warning Text 6 3 4 2" xfId="59619"/>
    <cellStyle name="Warning Text 6 3 4 3" xfId="59620"/>
    <cellStyle name="Warning Text 6 3 5" xfId="59621"/>
    <cellStyle name="Warning Text 6 3 5 2" xfId="59622"/>
    <cellStyle name="Warning Text 6 3 5 3" xfId="59623"/>
    <cellStyle name="Warning Text 6 3 6" xfId="59624"/>
    <cellStyle name="Warning Text 6 3 7" xfId="59625"/>
    <cellStyle name="Warning Text 6 4" xfId="59626"/>
    <cellStyle name="Warning Text 6 4 2" xfId="59627"/>
    <cellStyle name="Warning Text 6 4 2 2" xfId="59628"/>
    <cellStyle name="Warning Text 6 4 2 2 2" xfId="59629"/>
    <cellStyle name="Warning Text 6 4 2 2 3" xfId="59630"/>
    <cellStyle name="Warning Text 6 4 2 3" xfId="59631"/>
    <cellStyle name="Warning Text 6 4 2 4" xfId="59632"/>
    <cellStyle name="Warning Text 6 4 3" xfId="59633"/>
    <cellStyle name="Warning Text 6 4 3 2" xfId="59634"/>
    <cellStyle name="Warning Text 6 4 3 2 2" xfId="59635"/>
    <cellStyle name="Warning Text 6 4 3 2 3" xfId="59636"/>
    <cellStyle name="Warning Text 6 4 3 3" xfId="59637"/>
    <cellStyle name="Warning Text 6 4 3 4" xfId="59638"/>
    <cellStyle name="Warning Text 6 4 4" xfId="59639"/>
    <cellStyle name="Warning Text 6 4 4 2" xfId="59640"/>
    <cellStyle name="Warning Text 6 4 4 3" xfId="59641"/>
    <cellStyle name="Warning Text 6 4 5" xfId="59642"/>
    <cellStyle name="Warning Text 6 4 6" xfId="59643"/>
    <cellStyle name="Warning Text 6 5" xfId="59644"/>
    <cellStyle name="Warning Text 6 5 2" xfId="59645"/>
    <cellStyle name="Warning Text 6 5 2 2" xfId="59646"/>
    <cellStyle name="Warning Text 6 5 2 2 2" xfId="59647"/>
    <cellStyle name="Warning Text 6 5 2 2 3" xfId="59648"/>
    <cellStyle name="Warning Text 6 5 2 3" xfId="59649"/>
    <cellStyle name="Warning Text 6 5 2 4" xfId="59650"/>
    <cellStyle name="Warning Text 6 5 3" xfId="59651"/>
    <cellStyle name="Warning Text 6 5 3 2" xfId="59652"/>
    <cellStyle name="Warning Text 6 5 3 2 2" xfId="59653"/>
    <cellStyle name="Warning Text 6 5 3 2 3" xfId="59654"/>
    <cellStyle name="Warning Text 6 5 3 3" xfId="59655"/>
    <cellStyle name="Warning Text 6 5 3 4" xfId="59656"/>
    <cellStyle name="Warning Text 6 5 4" xfId="59657"/>
    <cellStyle name="Warning Text 6 5 4 2" xfId="59658"/>
    <cellStyle name="Warning Text 6 5 4 3" xfId="59659"/>
    <cellStyle name="Warning Text 6 5 5" xfId="59660"/>
    <cellStyle name="Warning Text 6 5 6" xfId="59661"/>
    <cellStyle name="Warning Text 6 6" xfId="59662"/>
    <cellStyle name="Warning Text 6 6 2" xfId="59663"/>
    <cellStyle name="Warning Text 6 6 2 2" xfId="59664"/>
    <cellStyle name="Warning Text 6 6 2 2 2" xfId="59665"/>
    <cellStyle name="Warning Text 6 6 2 2 3" xfId="59666"/>
    <cellStyle name="Warning Text 6 6 2 3" xfId="59667"/>
    <cellStyle name="Warning Text 6 6 2 4" xfId="59668"/>
    <cellStyle name="Warning Text 6 6 3" xfId="59669"/>
    <cellStyle name="Warning Text 6 6 3 2" xfId="59670"/>
    <cellStyle name="Warning Text 6 6 3 2 2" xfId="59671"/>
    <cellStyle name="Warning Text 6 6 3 2 3" xfId="59672"/>
    <cellStyle name="Warning Text 6 6 3 3" xfId="59673"/>
    <cellStyle name="Warning Text 6 6 3 4" xfId="59674"/>
    <cellStyle name="Warning Text 6 6 4" xfId="59675"/>
    <cellStyle name="Warning Text 6 6 4 2" xfId="59676"/>
    <cellStyle name="Warning Text 6 6 4 2 2" xfId="59677"/>
    <cellStyle name="Warning Text 6 6 4 2 3" xfId="59678"/>
    <cellStyle name="Warning Text 6 6 4 3" xfId="59679"/>
    <cellStyle name="Warning Text 6 6 4 4" xfId="59680"/>
    <cellStyle name="Warning Text 6 6 5" xfId="59681"/>
    <cellStyle name="Warning Text 6 6 5 2" xfId="59682"/>
    <cellStyle name="Warning Text 6 6 5 3" xfId="59683"/>
    <cellStyle name="Warning Text 6 6 6" xfId="59684"/>
    <cellStyle name="Warning Text 6 6 7" xfId="59685"/>
    <cellStyle name="Warning Text 6 7" xfId="59686"/>
    <cellStyle name="Warning Text 6 7 2" xfId="59687"/>
    <cellStyle name="Warning Text 6 7 2 2" xfId="59688"/>
    <cellStyle name="Warning Text 6 7 2 2 2" xfId="59689"/>
    <cellStyle name="Warning Text 6 7 2 2 3" xfId="59690"/>
    <cellStyle name="Warning Text 6 7 2 3" xfId="59691"/>
    <cellStyle name="Warning Text 6 7 2 4" xfId="59692"/>
    <cellStyle name="Warning Text 6 7 3" xfId="59693"/>
    <cellStyle name="Warning Text 6 7 3 2" xfId="59694"/>
    <cellStyle name="Warning Text 6 7 3 2 2" xfId="59695"/>
    <cellStyle name="Warning Text 6 7 3 2 3" xfId="59696"/>
    <cellStyle name="Warning Text 6 7 3 3" xfId="59697"/>
    <cellStyle name="Warning Text 6 7 3 4" xfId="59698"/>
    <cellStyle name="Warning Text 6 7 4" xfId="59699"/>
    <cellStyle name="Warning Text 6 7 4 2" xfId="59700"/>
    <cellStyle name="Warning Text 6 7 4 3" xfId="59701"/>
    <cellStyle name="Warning Text 6 7 5" xfId="59702"/>
    <cellStyle name="Warning Text 6 7 6" xfId="59703"/>
    <cellStyle name="Warning Text 6 8" xfId="59704"/>
    <cellStyle name="Warning Text 6 8 2" xfId="59705"/>
    <cellStyle name="Warning Text 6 8 2 2" xfId="59706"/>
    <cellStyle name="Warning Text 6 8 2 3" xfId="59707"/>
    <cellStyle name="Warning Text 6 8 3" xfId="59708"/>
    <cellStyle name="Warning Text 6 8 4" xfId="59709"/>
    <cellStyle name="Warning Text 6 9" xfId="59710"/>
    <cellStyle name="Warning Text 6 9 2" xfId="59711"/>
    <cellStyle name="Warning Text 6 9 2 2" xfId="59712"/>
    <cellStyle name="Warning Text 6 9 2 3" xfId="59713"/>
    <cellStyle name="Warning Text 6 9 3" xfId="59714"/>
    <cellStyle name="Warning Text 6 9 4" xfId="59715"/>
    <cellStyle name="Warning Text 7" xfId="59716"/>
    <cellStyle name="Warning Text 7 10" xfId="59717"/>
    <cellStyle name="Warning Text 7 10 2" xfId="59718"/>
    <cellStyle name="Warning Text 7 10 3" xfId="59719"/>
    <cellStyle name="Warning Text 7 11" xfId="59720"/>
    <cellStyle name="Warning Text 7 11 2" xfId="59721"/>
    <cellStyle name="Warning Text 7 11 3" xfId="59722"/>
    <cellStyle name="Warning Text 7 12" xfId="59723"/>
    <cellStyle name="Warning Text 7 12 2" xfId="59724"/>
    <cellStyle name="Warning Text 7 12 3" xfId="59725"/>
    <cellStyle name="Warning Text 7 13" xfId="59726"/>
    <cellStyle name="Warning Text 7 2" xfId="59727"/>
    <cellStyle name="Warning Text 7 2 2" xfId="59728"/>
    <cellStyle name="Warning Text 7 2 2 2" xfId="59729"/>
    <cellStyle name="Warning Text 7 2 2 2 2" xfId="59730"/>
    <cellStyle name="Warning Text 7 2 2 2 3" xfId="59731"/>
    <cellStyle name="Warning Text 7 2 2 3" xfId="59732"/>
    <cellStyle name="Warning Text 7 2 2 4" xfId="59733"/>
    <cellStyle name="Warning Text 7 2 3" xfId="59734"/>
    <cellStyle name="Warning Text 7 2 3 2" xfId="59735"/>
    <cellStyle name="Warning Text 7 2 3 2 2" xfId="59736"/>
    <cellStyle name="Warning Text 7 2 3 2 3" xfId="59737"/>
    <cellStyle name="Warning Text 7 2 3 3" xfId="59738"/>
    <cellStyle name="Warning Text 7 2 3 4" xfId="59739"/>
    <cellStyle name="Warning Text 7 2 4" xfId="59740"/>
    <cellStyle name="Warning Text 7 2 4 2" xfId="59741"/>
    <cellStyle name="Warning Text 7 2 4 3" xfId="59742"/>
    <cellStyle name="Warning Text 7 2 5" xfId="59743"/>
    <cellStyle name="Warning Text 7 2 5 2" xfId="59744"/>
    <cellStyle name="Warning Text 7 2 5 3" xfId="59745"/>
    <cellStyle name="Warning Text 7 2 6" xfId="59746"/>
    <cellStyle name="Warning Text 7 2 7" xfId="59747"/>
    <cellStyle name="Warning Text 7 3" xfId="59748"/>
    <cellStyle name="Warning Text 7 3 2" xfId="59749"/>
    <cellStyle name="Warning Text 7 3 2 2" xfId="59750"/>
    <cellStyle name="Warning Text 7 3 2 2 2" xfId="59751"/>
    <cellStyle name="Warning Text 7 3 2 2 3" xfId="59752"/>
    <cellStyle name="Warning Text 7 3 2 3" xfId="59753"/>
    <cellStyle name="Warning Text 7 3 2 4" xfId="59754"/>
    <cellStyle name="Warning Text 7 3 3" xfId="59755"/>
    <cellStyle name="Warning Text 7 3 3 2" xfId="59756"/>
    <cellStyle name="Warning Text 7 3 3 2 2" xfId="59757"/>
    <cellStyle name="Warning Text 7 3 3 2 3" xfId="59758"/>
    <cellStyle name="Warning Text 7 3 3 3" xfId="59759"/>
    <cellStyle name="Warning Text 7 3 3 4" xfId="59760"/>
    <cellStyle name="Warning Text 7 3 4" xfId="59761"/>
    <cellStyle name="Warning Text 7 3 4 2" xfId="59762"/>
    <cellStyle name="Warning Text 7 3 4 3" xfId="59763"/>
    <cellStyle name="Warning Text 7 3 5" xfId="59764"/>
    <cellStyle name="Warning Text 7 3 6" xfId="59765"/>
    <cellStyle name="Warning Text 7 4" xfId="59766"/>
    <cellStyle name="Warning Text 7 4 2" xfId="59767"/>
    <cellStyle name="Warning Text 7 4 2 2" xfId="59768"/>
    <cellStyle name="Warning Text 7 4 2 2 2" xfId="59769"/>
    <cellStyle name="Warning Text 7 4 2 2 3" xfId="59770"/>
    <cellStyle name="Warning Text 7 4 2 3" xfId="59771"/>
    <cellStyle name="Warning Text 7 4 2 4" xfId="59772"/>
    <cellStyle name="Warning Text 7 4 3" xfId="59773"/>
    <cellStyle name="Warning Text 7 4 3 2" xfId="59774"/>
    <cellStyle name="Warning Text 7 4 3 2 2" xfId="59775"/>
    <cellStyle name="Warning Text 7 4 3 2 3" xfId="59776"/>
    <cellStyle name="Warning Text 7 4 3 3" xfId="59777"/>
    <cellStyle name="Warning Text 7 4 3 4" xfId="59778"/>
    <cellStyle name="Warning Text 7 4 4" xfId="59779"/>
    <cellStyle name="Warning Text 7 4 4 2" xfId="59780"/>
    <cellStyle name="Warning Text 7 4 4 3" xfId="59781"/>
    <cellStyle name="Warning Text 7 4 5" xfId="59782"/>
    <cellStyle name="Warning Text 7 4 6" xfId="59783"/>
    <cellStyle name="Warning Text 7 5" xfId="59784"/>
    <cellStyle name="Warning Text 7 5 2" xfId="59785"/>
    <cellStyle name="Warning Text 7 5 2 2" xfId="59786"/>
    <cellStyle name="Warning Text 7 5 2 2 2" xfId="59787"/>
    <cellStyle name="Warning Text 7 5 2 2 3" xfId="59788"/>
    <cellStyle name="Warning Text 7 5 2 3" xfId="59789"/>
    <cellStyle name="Warning Text 7 5 2 4" xfId="59790"/>
    <cellStyle name="Warning Text 7 5 3" xfId="59791"/>
    <cellStyle name="Warning Text 7 5 3 2" xfId="59792"/>
    <cellStyle name="Warning Text 7 5 3 2 2" xfId="59793"/>
    <cellStyle name="Warning Text 7 5 3 2 3" xfId="59794"/>
    <cellStyle name="Warning Text 7 5 3 3" xfId="59795"/>
    <cellStyle name="Warning Text 7 5 3 4" xfId="59796"/>
    <cellStyle name="Warning Text 7 5 4" xfId="59797"/>
    <cellStyle name="Warning Text 7 5 4 2" xfId="59798"/>
    <cellStyle name="Warning Text 7 5 4 2 2" xfId="59799"/>
    <cellStyle name="Warning Text 7 5 4 2 3" xfId="59800"/>
    <cellStyle name="Warning Text 7 5 4 3" xfId="59801"/>
    <cellStyle name="Warning Text 7 5 4 4" xfId="59802"/>
    <cellStyle name="Warning Text 7 5 5" xfId="59803"/>
    <cellStyle name="Warning Text 7 5 5 2" xfId="59804"/>
    <cellStyle name="Warning Text 7 5 5 3" xfId="59805"/>
    <cellStyle name="Warning Text 7 5 6" xfId="59806"/>
    <cellStyle name="Warning Text 7 5 7" xfId="59807"/>
    <cellStyle name="Warning Text 7 6" xfId="59808"/>
    <cellStyle name="Warning Text 7 6 2" xfId="59809"/>
    <cellStyle name="Warning Text 7 6 2 2" xfId="59810"/>
    <cellStyle name="Warning Text 7 6 2 2 2" xfId="59811"/>
    <cellStyle name="Warning Text 7 6 2 2 3" xfId="59812"/>
    <cellStyle name="Warning Text 7 6 2 3" xfId="59813"/>
    <cellStyle name="Warning Text 7 6 2 4" xfId="59814"/>
    <cellStyle name="Warning Text 7 6 3" xfId="59815"/>
    <cellStyle name="Warning Text 7 6 3 2" xfId="59816"/>
    <cellStyle name="Warning Text 7 6 3 2 2" xfId="59817"/>
    <cellStyle name="Warning Text 7 6 3 2 3" xfId="59818"/>
    <cellStyle name="Warning Text 7 6 3 3" xfId="59819"/>
    <cellStyle name="Warning Text 7 6 3 4" xfId="59820"/>
    <cellStyle name="Warning Text 7 6 4" xfId="59821"/>
    <cellStyle name="Warning Text 7 6 4 2" xfId="59822"/>
    <cellStyle name="Warning Text 7 6 4 3" xfId="59823"/>
    <cellStyle name="Warning Text 7 6 5" xfId="59824"/>
    <cellStyle name="Warning Text 7 6 6" xfId="59825"/>
    <cellStyle name="Warning Text 7 7" xfId="59826"/>
    <cellStyle name="Warning Text 7 7 2" xfId="59827"/>
    <cellStyle name="Warning Text 7 7 2 2" xfId="59828"/>
    <cellStyle name="Warning Text 7 7 2 3" xfId="59829"/>
    <cellStyle name="Warning Text 7 7 3" xfId="59830"/>
    <cellStyle name="Warning Text 7 7 4" xfId="59831"/>
    <cellStyle name="Warning Text 7 8" xfId="59832"/>
    <cellStyle name="Warning Text 7 8 2" xfId="59833"/>
    <cellStyle name="Warning Text 7 8 2 2" xfId="59834"/>
    <cellStyle name="Warning Text 7 8 2 3" xfId="59835"/>
    <cellStyle name="Warning Text 7 8 3" xfId="59836"/>
    <cellStyle name="Warning Text 7 8 4" xfId="59837"/>
    <cellStyle name="Warning Text 7 9" xfId="59838"/>
    <cellStyle name="Warning Text 7 9 2" xfId="59839"/>
    <cellStyle name="Warning Text 7 9 2 2" xfId="59840"/>
    <cellStyle name="Warning Text 7 9 2 3" xfId="59841"/>
    <cellStyle name="Warning Text 7 9 3" xfId="59842"/>
    <cellStyle name="Warning Text 7 9 4" xfId="59843"/>
    <cellStyle name="Warning Text 8" xfId="59844"/>
    <cellStyle name="Warning Text 8 10" xfId="59845"/>
    <cellStyle name="Warning Text 8 10 2" xfId="59846"/>
    <cellStyle name="Warning Text 8 10 3" xfId="59847"/>
    <cellStyle name="Warning Text 8 11" xfId="59848"/>
    <cellStyle name="Warning Text 8 11 2" xfId="59849"/>
    <cellStyle name="Warning Text 8 11 3" xfId="59850"/>
    <cellStyle name="Warning Text 8 12" xfId="59851"/>
    <cellStyle name="Warning Text 8 12 2" xfId="59852"/>
    <cellStyle name="Warning Text 8 12 3" xfId="59853"/>
    <cellStyle name="Warning Text 8 13" xfId="59854"/>
    <cellStyle name="Warning Text 8 2" xfId="59855"/>
    <cellStyle name="Warning Text 8 2 2" xfId="59856"/>
    <cellStyle name="Warning Text 8 2 2 2" xfId="59857"/>
    <cellStyle name="Warning Text 8 2 2 2 2" xfId="59858"/>
    <cellStyle name="Warning Text 8 2 2 2 3" xfId="59859"/>
    <cellStyle name="Warning Text 8 2 2 3" xfId="59860"/>
    <cellStyle name="Warning Text 8 2 2 4" xfId="59861"/>
    <cellStyle name="Warning Text 8 2 3" xfId="59862"/>
    <cellStyle name="Warning Text 8 2 3 2" xfId="59863"/>
    <cellStyle name="Warning Text 8 2 3 2 2" xfId="59864"/>
    <cellStyle name="Warning Text 8 2 3 2 3" xfId="59865"/>
    <cellStyle name="Warning Text 8 2 3 3" xfId="59866"/>
    <cellStyle name="Warning Text 8 2 3 4" xfId="59867"/>
    <cellStyle name="Warning Text 8 2 4" xfId="59868"/>
    <cellStyle name="Warning Text 8 2 4 2" xfId="59869"/>
    <cellStyle name="Warning Text 8 2 4 3" xfId="59870"/>
    <cellStyle name="Warning Text 8 2 5" xfId="59871"/>
    <cellStyle name="Warning Text 8 2 5 2" xfId="59872"/>
    <cellStyle name="Warning Text 8 2 5 3" xfId="59873"/>
    <cellStyle name="Warning Text 8 2 6" xfId="59874"/>
    <cellStyle name="Warning Text 8 2 7" xfId="59875"/>
    <cellStyle name="Warning Text 8 3" xfId="59876"/>
    <cellStyle name="Warning Text 8 3 2" xfId="59877"/>
    <cellStyle name="Warning Text 8 3 2 2" xfId="59878"/>
    <cellStyle name="Warning Text 8 3 2 2 2" xfId="59879"/>
    <cellStyle name="Warning Text 8 3 2 2 3" xfId="59880"/>
    <cellStyle name="Warning Text 8 3 2 3" xfId="59881"/>
    <cellStyle name="Warning Text 8 3 2 4" xfId="59882"/>
    <cellStyle name="Warning Text 8 3 3" xfId="59883"/>
    <cellStyle name="Warning Text 8 3 3 2" xfId="59884"/>
    <cellStyle name="Warning Text 8 3 3 2 2" xfId="59885"/>
    <cellStyle name="Warning Text 8 3 3 2 3" xfId="59886"/>
    <cellStyle name="Warning Text 8 3 3 3" xfId="59887"/>
    <cellStyle name="Warning Text 8 3 3 4" xfId="59888"/>
    <cellStyle name="Warning Text 8 3 4" xfId="59889"/>
    <cellStyle name="Warning Text 8 3 4 2" xfId="59890"/>
    <cellStyle name="Warning Text 8 3 4 3" xfId="59891"/>
    <cellStyle name="Warning Text 8 3 5" xfId="59892"/>
    <cellStyle name="Warning Text 8 3 6" xfId="59893"/>
    <cellStyle name="Warning Text 8 4" xfId="59894"/>
    <cellStyle name="Warning Text 8 4 2" xfId="59895"/>
    <cellStyle name="Warning Text 8 4 2 2" xfId="59896"/>
    <cellStyle name="Warning Text 8 4 2 2 2" xfId="59897"/>
    <cellStyle name="Warning Text 8 4 2 2 3" xfId="59898"/>
    <cellStyle name="Warning Text 8 4 2 3" xfId="59899"/>
    <cellStyle name="Warning Text 8 4 2 4" xfId="59900"/>
    <cellStyle name="Warning Text 8 4 3" xfId="59901"/>
    <cellStyle name="Warning Text 8 4 3 2" xfId="59902"/>
    <cellStyle name="Warning Text 8 4 3 2 2" xfId="59903"/>
    <cellStyle name="Warning Text 8 4 3 2 3" xfId="59904"/>
    <cellStyle name="Warning Text 8 4 3 3" xfId="59905"/>
    <cellStyle name="Warning Text 8 4 3 4" xfId="59906"/>
    <cellStyle name="Warning Text 8 4 4" xfId="59907"/>
    <cellStyle name="Warning Text 8 4 4 2" xfId="59908"/>
    <cellStyle name="Warning Text 8 4 4 3" xfId="59909"/>
    <cellStyle name="Warning Text 8 4 5" xfId="59910"/>
    <cellStyle name="Warning Text 8 4 6" xfId="59911"/>
    <cellStyle name="Warning Text 8 5" xfId="59912"/>
    <cellStyle name="Warning Text 8 5 2" xfId="59913"/>
    <cellStyle name="Warning Text 8 5 2 2" xfId="59914"/>
    <cellStyle name="Warning Text 8 5 2 2 2" xfId="59915"/>
    <cellStyle name="Warning Text 8 5 2 2 3" xfId="59916"/>
    <cellStyle name="Warning Text 8 5 2 3" xfId="59917"/>
    <cellStyle name="Warning Text 8 5 2 4" xfId="59918"/>
    <cellStyle name="Warning Text 8 5 3" xfId="59919"/>
    <cellStyle name="Warning Text 8 5 3 2" xfId="59920"/>
    <cellStyle name="Warning Text 8 5 3 2 2" xfId="59921"/>
    <cellStyle name="Warning Text 8 5 3 2 3" xfId="59922"/>
    <cellStyle name="Warning Text 8 5 3 3" xfId="59923"/>
    <cellStyle name="Warning Text 8 5 3 4" xfId="59924"/>
    <cellStyle name="Warning Text 8 5 4" xfId="59925"/>
    <cellStyle name="Warning Text 8 5 4 2" xfId="59926"/>
    <cellStyle name="Warning Text 8 5 4 2 2" xfId="59927"/>
    <cellStyle name="Warning Text 8 5 4 2 3" xfId="59928"/>
    <cellStyle name="Warning Text 8 5 4 3" xfId="59929"/>
    <cellStyle name="Warning Text 8 5 4 4" xfId="59930"/>
    <cellStyle name="Warning Text 8 5 5" xfId="59931"/>
    <cellStyle name="Warning Text 8 5 5 2" xfId="59932"/>
    <cellStyle name="Warning Text 8 5 5 3" xfId="59933"/>
    <cellStyle name="Warning Text 8 5 6" xfId="59934"/>
    <cellStyle name="Warning Text 8 5 7" xfId="59935"/>
    <cellStyle name="Warning Text 8 6" xfId="59936"/>
    <cellStyle name="Warning Text 8 6 2" xfId="59937"/>
    <cellStyle name="Warning Text 8 6 2 2" xfId="59938"/>
    <cellStyle name="Warning Text 8 6 2 2 2" xfId="59939"/>
    <cellStyle name="Warning Text 8 6 2 2 3" xfId="59940"/>
    <cellStyle name="Warning Text 8 6 2 3" xfId="59941"/>
    <cellStyle name="Warning Text 8 6 2 4" xfId="59942"/>
    <cellStyle name="Warning Text 8 6 3" xfId="59943"/>
    <cellStyle name="Warning Text 8 6 3 2" xfId="59944"/>
    <cellStyle name="Warning Text 8 6 3 2 2" xfId="59945"/>
    <cellStyle name="Warning Text 8 6 3 2 3" xfId="59946"/>
    <cellStyle name="Warning Text 8 6 3 3" xfId="59947"/>
    <cellStyle name="Warning Text 8 6 3 4" xfId="59948"/>
    <cellStyle name="Warning Text 8 6 4" xfId="59949"/>
    <cellStyle name="Warning Text 8 6 4 2" xfId="59950"/>
    <cellStyle name="Warning Text 8 6 4 3" xfId="59951"/>
    <cellStyle name="Warning Text 8 6 5" xfId="59952"/>
    <cellStyle name="Warning Text 8 6 6" xfId="59953"/>
    <cellStyle name="Warning Text 8 7" xfId="59954"/>
    <cellStyle name="Warning Text 8 7 2" xfId="59955"/>
    <cellStyle name="Warning Text 8 7 2 2" xfId="59956"/>
    <cellStyle name="Warning Text 8 7 2 3" xfId="59957"/>
    <cellStyle name="Warning Text 8 7 3" xfId="59958"/>
    <cellStyle name="Warning Text 8 7 4" xfId="59959"/>
    <cellStyle name="Warning Text 8 8" xfId="59960"/>
    <cellStyle name="Warning Text 8 8 2" xfId="59961"/>
    <cellStyle name="Warning Text 8 8 2 2" xfId="59962"/>
    <cellStyle name="Warning Text 8 8 2 3" xfId="59963"/>
    <cellStyle name="Warning Text 8 8 3" xfId="59964"/>
    <cellStyle name="Warning Text 8 8 4" xfId="59965"/>
    <cellStyle name="Warning Text 8 9" xfId="59966"/>
    <cellStyle name="Warning Text 8 9 2" xfId="59967"/>
    <cellStyle name="Warning Text 8 9 2 2" xfId="59968"/>
    <cellStyle name="Warning Text 8 9 2 3" xfId="59969"/>
    <cellStyle name="Warning Text 8 9 3" xfId="59970"/>
    <cellStyle name="Warning Text 8 9 4" xfId="59971"/>
    <cellStyle name="Warning Text 9" xfId="59972"/>
    <cellStyle name="Warning Text 9 10" xfId="59973"/>
    <cellStyle name="Warning Text 9 10 2" xfId="59974"/>
    <cellStyle name="Warning Text 9 10 3" xfId="59975"/>
    <cellStyle name="Warning Text 9 11" xfId="59976"/>
    <cellStyle name="Warning Text 9 11 2" xfId="59977"/>
    <cellStyle name="Warning Text 9 11 3" xfId="59978"/>
    <cellStyle name="Warning Text 9 12" xfId="59979"/>
    <cellStyle name="Warning Text 9 12 2" xfId="59980"/>
    <cellStyle name="Warning Text 9 12 3" xfId="59981"/>
    <cellStyle name="Warning Text 9 13" xfId="59982"/>
    <cellStyle name="Warning Text 9 2" xfId="59983"/>
    <cellStyle name="Warning Text 9 2 2" xfId="59984"/>
    <cellStyle name="Warning Text 9 2 2 2" xfId="59985"/>
    <cellStyle name="Warning Text 9 2 2 2 2" xfId="59986"/>
    <cellStyle name="Warning Text 9 2 2 2 3" xfId="59987"/>
    <cellStyle name="Warning Text 9 2 2 3" xfId="59988"/>
    <cellStyle name="Warning Text 9 2 2 4" xfId="59989"/>
    <cellStyle name="Warning Text 9 2 3" xfId="59990"/>
    <cellStyle name="Warning Text 9 2 3 2" xfId="59991"/>
    <cellStyle name="Warning Text 9 2 3 2 2" xfId="59992"/>
    <cellStyle name="Warning Text 9 2 3 2 3" xfId="59993"/>
    <cellStyle name="Warning Text 9 2 3 3" xfId="59994"/>
    <cellStyle name="Warning Text 9 2 3 4" xfId="59995"/>
    <cellStyle name="Warning Text 9 2 4" xfId="59996"/>
    <cellStyle name="Warning Text 9 2 4 2" xfId="59997"/>
    <cellStyle name="Warning Text 9 2 4 3" xfId="59998"/>
    <cellStyle name="Warning Text 9 2 5" xfId="59999"/>
    <cellStyle name="Warning Text 9 2 5 2" xfId="60000"/>
    <cellStyle name="Warning Text 9 2 5 3" xfId="60001"/>
    <cellStyle name="Warning Text 9 2 6" xfId="60002"/>
    <cellStyle name="Warning Text 9 2 7" xfId="60003"/>
    <cellStyle name="Warning Text 9 3" xfId="60004"/>
    <cellStyle name="Warning Text 9 3 2" xfId="60005"/>
    <cellStyle name="Warning Text 9 3 2 2" xfId="60006"/>
    <cellStyle name="Warning Text 9 3 2 2 2" xfId="60007"/>
    <cellStyle name="Warning Text 9 3 2 2 3" xfId="60008"/>
    <cellStyle name="Warning Text 9 3 2 3" xfId="60009"/>
    <cellStyle name="Warning Text 9 3 2 4" xfId="60010"/>
    <cellStyle name="Warning Text 9 3 3" xfId="60011"/>
    <cellStyle name="Warning Text 9 3 3 2" xfId="60012"/>
    <cellStyle name="Warning Text 9 3 3 2 2" xfId="60013"/>
    <cellStyle name="Warning Text 9 3 3 2 3" xfId="60014"/>
    <cellStyle name="Warning Text 9 3 3 3" xfId="60015"/>
    <cellStyle name="Warning Text 9 3 3 4" xfId="60016"/>
    <cellStyle name="Warning Text 9 3 4" xfId="60017"/>
    <cellStyle name="Warning Text 9 3 4 2" xfId="60018"/>
    <cellStyle name="Warning Text 9 3 4 3" xfId="60019"/>
    <cellStyle name="Warning Text 9 3 5" xfId="60020"/>
    <cellStyle name="Warning Text 9 3 6" xfId="60021"/>
    <cellStyle name="Warning Text 9 4" xfId="60022"/>
    <cellStyle name="Warning Text 9 4 2" xfId="60023"/>
    <cellStyle name="Warning Text 9 4 2 2" xfId="60024"/>
    <cellStyle name="Warning Text 9 4 2 2 2" xfId="60025"/>
    <cellStyle name="Warning Text 9 4 2 2 3" xfId="60026"/>
    <cellStyle name="Warning Text 9 4 2 3" xfId="60027"/>
    <cellStyle name="Warning Text 9 4 2 4" xfId="60028"/>
    <cellStyle name="Warning Text 9 4 3" xfId="60029"/>
    <cellStyle name="Warning Text 9 4 3 2" xfId="60030"/>
    <cellStyle name="Warning Text 9 4 3 2 2" xfId="60031"/>
    <cellStyle name="Warning Text 9 4 3 2 3" xfId="60032"/>
    <cellStyle name="Warning Text 9 4 3 3" xfId="60033"/>
    <cellStyle name="Warning Text 9 4 3 4" xfId="60034"/>
    <cellStyle name="Warning Text 9 4 4" xfId="60035"/>
    <cellStyle name="Warning Text 9 4 4 2" xfId="60036"/>
    <cellStyle name="Warning Text 9 4 4 3" xfId="60037"/>
    <cellStyle name="Warning Text 9 4 5" xfId="60038"/>
    <cellStyle name="Warning Text 9 4 6" xfId="60039"/>
    <cellStyle name="Warning Text 9 5" xfId="60040"/>
    <cellStyle name="Warning Text 9 5 2" xfId="60041"/>
    <cellStyle name="Warning Text 9 5 2 2" xfId="60042"/>
    <cellStyle name="Warning Text 9 5 2 2 2" xfId="60043"/>
    <cellStyle name="Warning Text 9 5 2 2 3" xfId="60044"/>
    <cellStyle name="Warning Text 9 5 2 3" xfId="60045"/>
    <cellStyle name="Warning Text 9 5 2 4" xfId="60046"/>
    <cellStyle name="Warning Text 9 5 3" xfId="60047"/>
    <cellStyle name="Warning Text 9 5 3 2" xfId="60048"/>
    <cellStyle name="Warning Text 9 5 3 2 2" xfId="60049"/>
    <cellStyle name="Warning Text 9 5 3 2 3" xfId="60050"/>
    <cellStyle name="Warning Text 9 5 3 3" xfId="60051"/>
    <cellStyle name="Warning Text 9 5 3 4" xfId="60052"/>
    <cellStyle name="Warning Text 9 5 4" xfId="60053"/>
    <cellStyle name="Warning Text 9 5 4 2" xfId="60054"/>
    <cellStyle name="Warning Text 9 5 4 2 2" xfId="60055"/>
    <cellStyle name="Warning Text 9 5 4 2 3" xfId="60056"/>
    <cellStyle name="Warning Text 9 5 4 3" xfId="60057"/>
    <cellStyle name="Warning Text 9 5 4 4" xfId="60058"/>
    <cellStyle name="Warning Text 9 5 5" xfId="60059"/>
    <cellStyle name="Warning Text 9 5 5 2" xfId="60060"/>
    <cellStyle name="Warning Text 9 5 5 3" xfId="60061"/>
    <cellStyle name="Warning Text 9 5 6" xfId="60062"/>
    <cellStyle name="Warning Text 9 5 7" xfId="60063"/>
    <cellStyle name="Warning Text 9 6" xfId="60064"/>
    <cellStyle name="Warning Text 9 6 2" xfId="60065"/>
    <cellStyle name="Warning Text 9 6 2 2" xfId="60066"/>
    <cellStyle name="Warning Text 9 6 2 2 2" xfId="60067"/>
    <cellStyle name="Warning Text 9 6 2 2 3" xfId="60068"/>
    <cellStyle name="Warning Text 9 6 2 3" xfId="60069"/>
    <cellStyle name="Warning Text 9 6 2 4" xfId="60070"/>
    <cellStyle name="Warning Text 9 6 3" xfId="60071"/>
    <cellStyle name="Warning Text 9 6 3 2" xfId="60072"/>
    <cellStyle name="Warning Text 9 6 3 2 2" xfId="60073"/>
    <cellStyle name="Warning Text 9 6 3 2 3" xfId="60074"/>
    <cellStyle name="Warning Text 9 6 3 3" xfId="60075"/>
    <cellStyle name="Warning Text 9 6 3 4" xfId="60076"/>
    <cellStyle name="Warning Text 9 6 4" xfId="60077"/>
    <cellStyle name="Warning Text 9 6 4 2" xfId="60078"/>
    <cellStyle name="Warning Text 9 6 4 3" xfId="60079"/>
    <cellStyle name="Warning Text 9 6 5" xfId="60080"/>
    <cellStyle name="Warning Text 9 6 6" xfId="60081"/>
    <cellStyle name="Warning Text 9 7" xfId="60082"/>
    <cellStyle name="Warning Text 9 7 2" xfId="60083"/>
    <cellStyle name="Warning Text 9 7 2 2" xfId="60084"/>
    <cellStyle name="Warning Text 9 7 2 3" xfId="60085"/>
    <cellStyle name="Warning Text 9 7 3" xfId="60086"/>
    <cellStyle name="Warning Text 9 7 4" xfId="60087"/>
    <cellStyle name="Warning Text 9 8" xfId="60088"/>
    <cellStyle name="Warning Text 9 8 2" xfId="60089"/>
    <cellStyle name="Warning Text 9 8 2 2" xfId="60090"/>
    <cellStyle name="Warning Text 9 8 2 3" xfId="60091"/>
    <cellStyle name="Warning Text 9 8 3" xfId="60092"/>
    <cellStyle name="Warning Text 9 8 4" xfId="60093"/>
    <cellStyle name="Warning Text 9 9" xfId="60094"/>
    <cellStyle name="Warning Text 9 9 2" xfId="60095"/>
    <cellStyle name="Warning Text 9 9 2 2" xfId="60096"/>
    <cellStyle name="Warning Text 9 9 2 3" xfId="60097"/>
    <cellStyle name="Warning Text 9 9 3" xfId="60098"/>
    <cellStyle name="Warning Text 9 9 4" xfId="60099"/>
    <cellStyle name="Zelle überprüfen" xfId="60100"/>
    <cellStyle name="Zelle überprüfen 10" xfId="60101"/>
    <cellStyle name="Zelle überprüfen 10 2" xfId="60102"/>
    <cellStyle name="Zelle überprüfen 10 3" xfId="60103"/>
    <cellStyle name="Zelle überprüfen 11" xfId="60104"/>
    <cellStyle name="Zelle überprüfen 11 2" xfId="60105"/>
    <cellStyle name="Zelle überprüfen 11 3" xfId="60106"/>
    <cellStyle name="Zelle überprüfen 12" xfId="60107"/>
    <cellStyle name="Zelle überprüfen 12 2" xfId="60108"/>
    <cellStyle name="Zelle überprüfen 12 3" xfId="60109"/>
    <cellStyle name="Zelle überprüfen 13" xfId="60110"/>
    <cellStyle name="Zelle überprüfen 2" xfId="60111"/>
    <cellStyle name="Zelle überprüfen 2 2" xfId="60112"/>
    <cellStyle name="Zelle überprüfen 2 2 2" xfId="60113"/>
    <cellStyle name="Zelle überprüfen 2 2 2 2" xfId="60114"/>
    <cellStyle name="Zelle überprüfen 2 2 2 3" xfId="60115"/>
    <cellStyle name="Zelle überprüfen 2 2 3" xfId="60116"/>
    <cellStyle name="Zelle überprüfen 2 2 4" xfId="60117"/>
    <cellStyle name="Zelle überprüfen 2 3" xfId="60118"/>
    <cellStyle name="Zelle überprüfen 2 3 2" xfId="60119"/>
    <cellStyle name="Zelle überprüfen 2 3 2 2" xfId="60120"/>
    <cellStyle name="Zelle überprüfen 2 3 2 3" xfId="60121"/>
    <cellStyle name="Zelle überprüfen 2 3 3" xfId="60122"/>
    <cellStyle name="Zelle überprüfen 2 3 4" xfId="60123"/>
    <cellStyle name="Zelle überprüfen 2 4" xfId="60124"/>
    <cellStyle name="Zelle überprüfen 2 4 2" xfId="60125"/>
    <cellStyle name="Zelle überprüfen 2 4 3" xfId="60126"/>
    <cellStyle name="Zelle überprüfen 2 5" xfId="60127"/>
    <cellStyle name="Zelle überprüfen 2 5 2" xfId="60128"/>
    <cellStyle name="Zelle überprüfen 2 5 3" xfId="60129"/>
    <cellStyle name="Zelle überprüfen 2 6" xfId="60130"/>
    <cellStyle name="Zelle überprüfen 2 7" xfId="60131"/>
    <cellStyle name="Zelle überprüfen 3" xfId="60132"/>
    <cellStyle name="Zelle überprüfen 3 2" xfId="60133"/>
    <cellStyle name="Zelle überprüfen 3 2 2" xfId="60134"/>
    <cellStyle name="Zelle überprüfen 3 2 2 2" xfId="60135"/>
    <cellStyle name="Zelle überprüfen 3 2 2 3" xfId="60136"/>
    <cellStyle name="Zelle überprüfen 3 2 3" xfId="60137"/>
    <cellStyle name="Zelle überprüfen 3 2 4" xfId="60138"/>
    <cellStyle name="Zelle überprüfen 3 3" xfId="60139"/>
    <cellStyle name="Zelle überprüfen 3 3 2" xfId="60140"/>
    <cellStyle name="Zelle überprüfen 3 3 2 2" xfId="60141"/>
    <cellStyle name="Zelle überprüfen 3 3 2 3" xfId="60142"/>
    <cellStyle name="Zelle überprüfen 3 3 3" xfId="60143"/>
    <cellStyle name="Zelle überprüfen 3 3 4" xfId="60144"/>
    <cellStyle name="Zelle überprüfen 3 4" xfId="60145"/>
    <cellStyle name="Zelle überprüfen 3 4 2" xfId="60146"/>
    <cellStyle name="Zelle überprüfen 3 4 3" xfId="60147"/>
    <cellStyle name="Zelle überprüfen 3 5" xfId="60148"/>
    <cellStyle name="Zelle überprüfen 3 6" xfId="60149"/>
    <cellStyle name="Zelle überprüfen 4" xfId="60150"/>
    <cellStyle name="Zelle überprüfen 4 2" xfId="60151"/>
    <cellStyle name="Zelle überprüfen 4 2 2" xfId="60152"/>
    <cellStyle name="Zelle überprüfen 4 2 2 2" xfId="60153"/>
    <cellStyle name="Zelle überprüfen 4 2 2 3" xfId="60154"/>
    <cellStyle name="Zelle überprüfen 4 2 3" xfId="60155"/>
    <cellStyle name="Zelle überprüfen 4 2 4" xfId="60156"/>
    <cellStyle name="Zelle überprüfen 4 3" xfId="60157"/>
    <cellStyle name="Zelle überprüfen 4 3 2" xfId="60158"/>
    <cellStyle name="Zelle überprüfen 4 3 2 2" xfId="60159"/>
    <cellStyle name="Zelle überprüfen 4 3 2 3" xfId="60160"/>
    <cellStyle name="Zelle überprüfen 4 3 3" xfId="60161"/>
    <cellStyle name="Zelle überprüfen 4 3 4" xfId="60162"/>
    <cellStyle name="Zelle überprüfen 4 4" xfId="60163"/>
    <cellStyle name="Zelle überprüfen 4 4 2" xfId="60164"/>
    <cellStyle name="Zelle überprüfen 4 4 3" xfId="60165"/>
    <cellStyle name="Zelle überprüfen 4 5" xfId="60166"/>
    <cellStyle name="Zelle überprüfen 4 6" xfId="60167"/>
    <cellStyle name="Zelle überprüfen 5" xfId="60168"/>
    <cellStyle name="Zelle überprüfen 5 2" xfId="60169"/>
    <cellStyle name="Zelle überprüfen 5 2 2" xfId="60170"/>
    <cellStyle name="Zelle überprüfen 5 2 2 2" xfId="60171"/>
    <cellStyle name="Zelle überprüfen 5 2 2 3" xfId="60172"/>
    <cellStyle name="Zelle überprüfen 5 2 3" xfId="60173"/>
    <cellStyle name="Zelle überprüfen 5 2 4" xfId="60174"/>
    <cellStyle name="Zelle überprüfen 5 3" xfId="60175"/>
    <cellStyle name="Zelle überprüfen 5 3 2" xfId="60176"/>
    <cellStyle name="Zelle überprüfen 5 3 2 2" xfId="60177"/>
    <cellStyle name="Zelle überprüfen 5 3 2 3" xfId="60178"/>
    <cellStyle name="Zelle überprüfen 5 3 3" xfId="60179"/>
    <cellStyle name="Zelle überprüfen 5 3 4" xfId="60180"/>
    <cellStyle name="Zelle überprüfen 5 4" xfId="60181"/>
    <cellStyle name="Zelle überprüfen 5 4 2" xfId="60182"/>
    <cellStyle name="Zelle überprüfen 5 4 2 2" xfId="60183"/>
    <cellStyle name="Zelle überprüfen 5 4 2 3" xfId="60184"/>
    <cellStyle name="Zelle überprüfen 5 4 3" xfId="60185"/>
    <cellStyle name="Zelle überprüfen 5 4 4" xfId="60186"/>
    <cellStyle name="Zelle überprüfen 5 5" xfId="60187"/>
    <cellStyle name="Zelle überprüfen 5 5 2" xfId="60188"/>
    <cellStyle name="Zelle überprüfen 5 5 3" xfId="60189"/>
    <cellStyle name="Zelle überprüfen 5 6" xfId="60190"/>
    <cellStyle name="Zelle überprüfen 5 7" xfId="60191"/>
    <cellStyle name="Zelle überprüfen 6" xfId="60192"/>
    <cellStyle name="Zelle überprüfen 6 2" xfId="60193"/>
    <cellStyle name="Zelle überprüfen 6 2 2" xfId="60194"/>
    <cellStyle name="Zelle überprüfen 6 2 2 2" xfId="60195"/>
    <cellStyle name="Zelle überprüfen 6 2 2 3" xfId="60196"/>
    <cellStyle name="Zelle überprüfen 6 2 3" xfId="60197"/>
    <cellStyle name="Zelle überprüfen 6 2 4" xfId="60198"/>
    <cellStyle name="Zelle überprüfen 6 3" xfId="60199"/>
    <cellStyle name="Zelle überprüfen 6 3 2" xfId="60200"/>
    <cellStyle name="Zelle überprüfen 6 3 2 2" xfId="60201"/>
    <cellStyle name="Zelle überprüfen 6 3 2 3" xfId="60202"/>
    <cellStyle name="Zelle überprüfen 6 3 3" xfId="60203"/>
    <cellStyle name="Zelle überprüfen 6 3 4" xfId="60204"/>
    <cellStyle name="Zelle überprüfen 6 4" xfId="60205"/>
    <cellStyle name="Zelle überprüfen 6 4 2" xfId="60206"/>
    <cellStyle name="Zelle überprüfen 6 4 3" xfId="60207"/>
    <cellStyle name="Zelle überprüfen 6 5" xfId="60208"/>
    <cellStyle name="Zelle überprüfen 6 6" xfId="60209"/>
    <cellStyle name="Zelle überprüfen 7" xfId="60210"/>
    <cellStyle name="Zelle überprüfen 7 2" xfId="60211"/>
    <cellStyle name="Zelle überprüfen 7 2 2" xfId="60212"/>
    <cellStyle name="Zelle überprüfen 7 2 3" xfId="60213"/>
    <cellStyle name="Zelle überprüfen 7 3" xfId="60214"/>
    <cellStyle name="Zelle überprüfen 7 4" xfId="60215"/>
    <cellStyle name="Zelle überprüfen 8" xfId="60216"/>
    <cellStyle name="Zelle überprüfen 8 2" xfId="60217"/>
    <cellStyle name="Zelle überprüfen 8 2 2" xfId="60218"/>
    <cellStyle name="Zelle überprüfen 8 2 3" xfId="60219"/>
    <cellStyle name="Zelle überprüfen 8 3" xfId="60220"/>
    <cellStyle name="Zelle überprüfen 8 4" xfId="60221"/>
    <cellStyle name="Zelle überprüfen 9" xfId="60222"/>
    <cellStyle name="Zelle überprüfen 9 2" xfId="60223"/>
    <cellStyle name="Zelle überprüfen 9 2 2" xfId="60224"/>
    <cellStyle name="Zelle überprüfen 9 2 3" xfId="60225"/>
    <cellStyle name="Zelle überprüfen 9 3" xfId="60226"/>
    <cellStyle name="Zelle überprüfen 9 4" xfId="60227"/>
    <cellStyle name="Гиперссылка" xfId="60228"/>
    <cellStyle name="Гиперссылка 10" xfId="60229"/>
    <cellStyle name="Гиперссылка 10 2" xfId="60230"/>
    <cellStyle name="Гиперссылка 10 3" xfId="60231"/>
    <cellStyle name="Гиперссылка 11" xfId="60232"/>
    <cellStyle name="Гиперссылка 11 2" xfId="60233"/>
    <cellStyle name="Гиперссылка 11 3" xfId="60234"/>
    <cellStyle name="Гиперссылка 12" xfId="60235"/>
    <cellStyle name="Гиперссылка 12 2" xfId="60236"/>
    <cellStyle name="Гиперссылка 12 3" xfId="60237"/>
    <cellStyle name="Гиперссылка 13" xfId="60238"/>
    <cellStyle name="Гиперссылка 2" xfId="60239"/>
    <cellStyle name="Гиперссылка 2 2" xfId="60240"/>
    <cellStyle name="Гиперссылка 2 2 2" xfId="60241"/>
    <cellStyle name="Гиперссылка 2 2 2 2" xfId="60242"/>
    <cellStyle name="Гиперссылка 2 2 2 3" xfId="60243"/>
    <cellStyle name="Гиперссылка 2 2 3" xfId="60244"/>
    <cellStyle name="Гиперссылка 2 2 4" xfId="60245"/>
    <cellStyle name="Гиперссылка 2 3" xfId="60246"/>
    <cellStyle name="Гиперссылка 2 3 2" xfId="60247"/>
    <cellStyle name="Гиперссылка 2 3 2 2" xfId="60248"/>
    <cellStyle name="Гиперссылка 2 3 2 3" xfId="60249"/>
    <cellStyle name="Гиперссылка 2 3 3" xfId="60250"/>
    <cellStyle name="Гиперссылка 2 3 4" xfId="60251"/>
    <cellStyle name="Гиперссылка 2 4" xfId="60252"/>
    <cellStyle name="Гиперссылка 2 4 2" xfId="60253"/>
    <cellStyle name="Гиперссылка 2 4 3" xfId="60254"/>
    <cellStyle name="Гиперссылка 2 5" xfId="60255"/>
    <cellStyle name="Гиперссылка 2 5 2" xfId="60256"/>
    <cellStyle name="Гиперссылка 2 5 3" xfId="60257"/>
    <cellStyle name="Гиперссылка 2 6" xfId="60258"/>
    <cellStyle name="Гиперссылка 2 7" xfId="60259"/>
    <cellStyle name="Гиперссылка 3" xfId="60260"/>
    <cellStyle name="Гиперссылка 3 2" xfId="60261"/>
    <cellStyle name="Гиперссылка 3 2 2" xfId="60262"/>
    <cellStyle name="Гиперссылка 3 2 2 2" xfId="60263"/>
    <cellStyle name="Гиперссылка 3 2 2 3" xfId="60264"/>
    <cellStyle name="Гиперссылка 3 2 3" xfId="60265"/>
    <cellStyle name="Гиперссылка 3 2 4" xfId="60266"/>
    <cellStyle name="Гиперссылка 3 3" xfId="60267"/>
    <cellStyle name="Гиперссылка 3 3 2" xfId="60268"/>
    <cellStyle name="Гиперссылка 3 3 2 2" xfId="60269"/>
    <cellStyle name="Гиперссылка 3 3 2 3" xfId="60270"/>
    <cellStyle name="Гиперссылка 3 3 3" xfId="60271"/>
    <cellStyle name="Гиперссылка 3 3 4" xfId="60272"/>
    <cellStyle name="Гиперссылка 3 4" xfId="60273"/>
    <cellStyle name="Гиперссылка 3 4 2" xfId="60274"/>
    <cellStyle name="Гиперссылка 3 4 3" xfId="60275"/>
    <cellStyle name="Гиперссылка 3 5" xfId="60276"/>
    <cellStyle name="Гиперссылка 3 6" xfId="60277"/>
    <cellStyle name="Гиперссылка 4" xfId="60278"/>
    <cellStyle name="Гиперссылка 4 2" xfId="60279"/>
    <cellStyle name="Гиперссылка 4 2 2" xfId="60280"/>
    <cellStyle name="Гиперссылка 4 2 2 2" xfId="60281"/>
    <cellStyle name="Гиперссылка 4 2 2 3" xfId="60282"/>
    <cellStyle name="Гиперссылка 4 2 3" xfId="60283"/>
    <cellStyle name="Гиперссылка 4 2 4" xfId="60284"/>
    <cellStyle name="Гиперссылка 4 3" xfId="60285"/>
    <cellStyle name="Гиперссылка 4 3 2" xfId="60286"/>
    <cellStyle name="Гиперссылка 4 3 2 2" xfId="60287"/>
    <cellStyle name="Гиперссылка 4 3 2 3" xfId="60288"/>
    <cellStyle name="Гиперссылка 4 3 3" xfId="60289"/>
    <cellStyle name="Гиперссылка 4 3 4" xfId="60290"/>
    <cellStyle name="Гиперссылка 4 4" xfId="60291"/>
    <cellStyle name="Гиперссылка 4 4 2" xfId="60292"/>
    <cellStyle name="Гиперссылка 4 4 3" xfId="60293"/>
    <cellStyle name="Гиперссылка 4 5" xfId="60294"/>
    <cellStyle name="Гиперссылка 4 6" xfId="60295"/>
    <cellStyle name="Гиперссылка 5" xfId="60296"/>
    <cellStyle name="Гиперссылка 5 2" xfId="60297"/>
    <cellStyle name="Гиперссылка 5 2 2" xfId="60298"/>
    <cellStyle name="Гиперссылка 5 2 2 2" xfId="60299"/>
    <cellStyle name="Гиперссылка 5 2 2 3" xfId="60300"/>
    <cellStyle name="Гиперссылка 5 2 3" xfId="60301"/>
    <cellStyle name="Гиперссылка 5 2 4" xfId="60302"/>
    <cellStyle name="Гиперссылка 5 3" xfId="60303"/>
    <cellStyle name="Гиперссылка 5 3 2" xfId="60304"/>
    <cellStyle name="Гиперссылка 5 3 2 2" xfId="60305"/>
    <cellStyle name="Гиперссылка 5 3 2 3" xfId="60306"/>
    <cellStyle name="Гиперссылка 5 3 3" xfId="60307"/>
    <cellStyle name="Гиперссылка 5 3 4" xfId="60308"/>
    <cellStyle name="Гиперссылка 5 4" xfId="60309"/>
    <cellStyle name="Гиперссылка 5 4 2" xfId="60310"/>
    <cellStyle name="Гиперссылка 5 4 2 2" xfId="60311"/>
    <cellStyle name="Гиперссылка 5 4 2 3" xfId="60312"/>
    <cellStyle name="Гиперссылка 5 4 3" xfId="60313"/>
    <cellStyle name="Гиперссылка 5 4 4" xfId="60314"/>
    <cellStyle name="Гиперссылка 5 5" xfId="60315"/>
    <cellStyle name="Гиперссылка 5 5 2" xfId="60316"/>
    <cellStyle name="Гиперссылка 5 5 3" xfId="60317"/>
    <cellStyle name="Гиперссылка 5 6" xfId="60318"/>
    <cellStyle name="Гиперссылка 5 7" xfId="60319"/>
    <cellStyle name="Гиперссылка 6" xfId="60320"/>
    <cellStyle name="Гиперссылка 6 2" xfId="60321"/>
    <cellStyle name="Гиперссылка 6 2 2" xfId="60322"/>
    <cellStyle name="Гиперссылка 6 2 2 2" xfId="60323"/>
    <cellStyle name="Гиперссылка 6 2 2 3" xfId="60324"/>
    <cellStyle name="Гиперссылка 6 2 3" xfId="60325"/>
    <cellStyle name="Гиперссылка 6 2 4" xfId="60326"/>
    <cellStyle name="Гиперссылка 6 3" xfId="60327"/>
    <cellStyle name="Гиперссылка 6 3 2" xfId="60328"/>
    <cellStyle name="Гиперссылка 6 3 2 2" xfId="60329"/>
    <cellStyle name="Гиперссылка 6 3 2 3" xfId="60330"/>
    <cellStyle name="Гиперссылка 6 3 3" xfId="60331"/>
    <cellStyle name="Гиперссылка 6 3 4" xfId="60332"/>
    <cellStyle name="Гиперссылка 6 4" xfId="60333"/>
    <cellStyle name="Гиперссылка 6 4 2" xfId="60334"/>
    <cellStyle name="Гиперссылка 6 4 3" xfId="60335"/>
    <cellStyle name="Гиперссылка 6 5" xfId="60336"/>
    <cellStyle name="Гиперссылка 6 6" xfId="60337"/>
    <cellStyle name="Гиперссылка 7" xfId="60338"/>
    <cellStyle name="Гиперссылка 7 2" xfId="60339"/>
    <cellStyle name="Гиперссылка 7 2 2" xfId="60340"/>
    <cellStyle name="Гиперссылка 7 2 3" xfId="60341"/>
    <cellStyle name="Гиперссылка 7 3" xfId="60342"/>
    <cellStyle name="Гиперссылка 7 4" xfId="60343"/>
    <cellStyle name="Гиперссылка 8" xfId="60344"/>
    <cellStyle name="Гиперссылка 8 2" xfId="60345"/>
    <cellStyle name="Гиперссылка 8 2 2" xfId="60346"/>
    <cellStyle name="Гиперссылка 8 2 3" xfId="60347"/>
    <cellStyle name="Гиперссылка 8 3" xfId="60348"/>
    <cellStyle name="Гиперссылка 8 4" xfId="60349"/>
    <cellStyle name="Гиперссылка 9" xfId="60350"/>
    <cellStyle name="Гиперссылка 9 2" xfId="60351"/>
    <cellStyle name="Гиперссылка 9 2 2" xfId="60352"/>
    <cellStyle name="Гиперссылка 9 2 3" xfId="60353"/>
    <cellStyle name="Гиперссылка 9 3" xfId="60354"/>
    <cellStyle name="Гиперссылка 9 4" xfId="60355"/>
    <cellStyle name="Обычный_2++" xfId="60356"/>
    <cellStyle name="已访问的超链接" xfId="60357"/>
    <cellStyle name="已访问的超链接 10" xfId="60358"/>
    <cellStyle name="已访问的超链接 10 2" xfId="60359"/>
    <cellStyle name="已访问的超链接 10 3" xfId="60360"/>
    <cellStyle name="已访问的超链接 11" xfId="60361"/>
    <cellStyle name="已访问的超链接 11 2" xfId="60362"/>
    <cellStyle name="已访问的超链接 11 3" xfId="60363"/>
    <cellStyle name="已访问的超链接 12" xfId="60364"/>
    <cellStyle name="已访问的超链接 12 2" xfId="60365"/>
    <cellStyle name="已访问的超链接 12 3" xfId="60366"/>
    <cellStyle name="已访问的超链接 13" xfId="60367"/>
    <cellStyle name="已访问的超链接 2" xfId="60368"/>
    <cellStyle name="已访问的超链接 2 2" xfId="60369"/>
    <cellStyle name="已访问的超链接 2 2 2" xfId="60370"/>
    <cellStyle name="已访问的超链接 2 2 2 2" xfId="60371"/>
    <cellStyle name="已访问的超链接 2 2 2 3" xfId="60372"/>
    <cellStyle name="已访问的超链接 2 2 3" xfId="60373"/>
    <cellStyle name="已访问的超链接 2 2 4" xfId="60374"/>
    <cellStyle name="已访问的超链接 2 3" xfId="60375"/>
    <cellStyle name="已访问的超链接 2 3 2" xfId="60376"/>
    <cellStyle name="已访问的超链接 2 3 2 2" xfId="60377"/>
    <cellStyle name="已访问的超链接 2 3 2 3" xfId="60378"/>
    <cellStyle name="已访问的超链接 2 3 3" xfId="60379"/>
    <cellStyle name="已访问的超链接 2 3 4" xfId="60380"/>
    <cellStyle name="已访问的超链接 2 4" xfId="60381"/>
    <cellStyle name="已访问的超链接 2 4 2" xfId="60382"/>
    <cellStyle name="已访问的超链接 2 4 3" xfId="60383"/>
    <cellStyle name="已访问的超链接 2 5" xfId="60384"/>
    <cellStyle name="已访问的超链接 2 5 2" xfId="60385"/>
    <cellStyle name="已访问的超链接 2 5 3" xfId="60386"/>
    <cellStyle name="已访问的超链接 2 6" xfId="60387"/>
    <cellStyle name="已访问的超链接 2 7" xfId="60388"/>
    <cellStyle name="已访问的超链接 3" xfId="60389"/>
    <cellStyle name="已访问的超链接 3 2" xfId="60390"/>
    <cellStyle name="已访问的超链接 3 2 2" xfId="60391"/>
    <cellStyle name="已访问的超链接 3 2 2 2" xfId="60392"/>
    <cellStyle name="已访问的超链接 3 2 2 3" xfId="60393"/>
    <cellStyle name="已访问的超链接 3 2 3" xfId="60394"/>
    <cellStyle name="已访问的超链接 3 2 4" xfId="60395"/>
    <cellStyle name="已访问的超链接 3 3" xfId="60396"/>
    <cellStyle name="已访问的超链接 3 3 2" xfId="60397"/>
    <cellStyle name="已访问的超链接 3 3 2 2" xfId="60398"/>
    <cellStyle name="已访问的超链接 3 3 2 3" xfId="60399"/>
    <cellStyle name="已访问的超链接 3 3 3" xfId="60400"/>
    <cellStyle name="已访问的超链接 3 3 4" xfId="60401"/>
    <cellStyle name="已访问的超链接 3 4" xfId="60402"/>
    <cellStyle name="已访问的超链接 3 4 2" xfId="60403"/>
    <cellStyle name="已访问的超链接 3 4 3" xfId="60404"/>
    <cellStyle name="已访问的超链接 3 5" xfId="60405"/>
    <cellStyle name="已访问的超链接 3 6" xfId="60406"/>
    <cellStyle name="已访问的超链接 4" xfId="60407"/>
    <cellStyle name="已访问的超链接 4 2" xfId="60408"/>
    <cellStyle name="已访问的超链接 4 2 2" xfId="60409"/>
    <cellStyle name="已访问的超链接 4 2 2 2" xfId="60410"/>
    <cellStyle name="已访问的超链接 4 2 2 3" xfId="60411"/>
    <cellStyle name="已访问的超链接 4 2 3" xfId="60412"/>
    <cellStyle name="已访问的超链接 4 2 4" xfId="60413"/>
    <cellStyle name="已访问的超链接 4 3" xfId="60414"/>
    <cellStyle name="已访问的超链接 4 3 2" xfId="60415"/>
    <cellStyle name="已访问的超链接 4 3 2 2" xfId="60416"/>
    <cellStyle name="已访问的超链接 4 3 2 3" xfId="60417"/>
    <cellStyle name="已访问的超链接 4 3 3" xfId="60418"/>
    <cellStyle name="已访问的超链接 4 3 4" xfId="60419"/>
    <cellStyle name="已访问的超链接 4 4" xfId="60420"/>
    <cellStyle name="已访问的超链接 4 4 2" xfId="60421"/>
    <cellStyle name="已访问的超链接 4 4 3" xfId="60422"/>
    <cellStyle name="已访问的超链接 4 5" xfId="60423"/>
    <cellStyle name="已访问的超链接 4 6" xfId="60424"/>
    <cellStyle name="已访问的超链接 5" xfId="60425"/>
    <cellStyle name="已访问的超链接 5 2" xfId="60426"/>
    <cellStyle name="已访问的超链接 5 2 2" xfId="60427"/>
    <cellStyle name="已访问的超链接 5 2 2 2" xfId="60428"/>
    <cellStyle name="已访问的超链接 5 2 2 3" xfId="60429"/>
    <cellStyle name="已访问的超链接 5 2 3" xfId="60430"/>
    <cellStyle name="已访问的超链接 5 2 4" xfId="60431"/>
    <cellStyle name="已访问的超链接 5 3" xfId="60432"/>
    <cellStyle name="已访问的超链接 5 3 2" xfId="60433"/>
    <cellStyle name="已访问的超链接 5 3 2 2" xfId="60434"/>
    <cellStyle name="已访问的超链接 5 3 2 3" xfId="60435"/>
    <cellStyle name="已访问的超链接 5 3 3" xfId="60436"/>
    <cellStyle name="已访问的超链接 5 3 4" xfId="60437"/>
    <cellStyle name="已访问的超链接 5 4" xfId="60438"/>
    <cellStyle name="已访问的超链接 5 4 2" xfId="60439"/>
    <cellStyle name="已访问的超链接 5 4 2 2" xfId="60440"/>
    <cellStyle name="已访问的超链接 5 4 2 3" xfId="60441"/>
    <cellStyle name="已访问的超链接 5 4 3" xfId="60442"/>
    <cellStyle name="已访问的超链接 5 4 4" xfId="60443"/>
    <cellStyle name="已访问的超链接 5 5" xfId="60444"/>
    <cellStyle name="已访问的超链接 5 5 2" xfId="60445"/>
    <cellStyle name="已访问的超链接 5 5 3" xfId="60446"/>
    <cellStyle name="已访问的超链接 5 6" xfId="60447"/>
    <cellStyle name="已访问的超链接 5 7" xfId="60448"/>
    <cellStyle name="已访问的超链接 6" xfId="60449"/>
    <cellStyle name="已访问的超链接 6 2" xfId="60450"/>
    <cellStyle name="已访问的超链接 6 2 2" xfId="60451"/>
    <cellStyle name="已访问的超链接 6 2 2 2" xfId="60452"/>
    <cellStyle name="已访问的超链接 6 2 2 3" xfId="60453"/>
    <cellStyle name="已访问的超链接 6 2 3" xfId="60454"/>
    <cellStyle name="已访问的超链接 6 2 4" xfId="60455"/>
    <cellStyle name="已访问的超链接 6 3" xfId="60456"/>
    <cellStyle name="已访问的超链接 6 3 2" xfId="60457"/>
    <cellStyle name="已访问的超链接 6 3 2 2" xfId="60458"/>
    <cellStyle name="已访问的超链接 6 3 2 3" xfId="60459"/>
    <cellStyle name="已访问的超链接 6 3 3" xfId="60460"/>
    <cellStyle name="已访问的超链接 6 3 4" xfId="60461"/>
    <cellStyle name="已访问的超链接 6 4" xfId="60462"/>
    <cellStyle name="已访问的超链接 6 4 2" xfId="60463"/>
    <cellStyle name="已访问的超链接 6 4 3" xfId="60464"/>
    <cellStyle name="已访问的超链接 6 5" xfId="60465"/>
    <cellStyle name="已访问的超链接 6 6" xfId="60466"/>
    <cellStyle name="已访问的超链接 7" xfId="60467"/>
    <cellStyle name="已访问的超链接 7 2" xfId="60468"/>
    <cellStyle name="已访问的超链接 7 2 2" xfId="60469"/>
    <cellStyle name="已访问的超链接 7 2 3" xfId="60470"/>
    <cellStyle name="已访问的超链接 7 3" xfId="60471"/>
    <cellStyle name="已访问的超链接 7 4" xfId="60472"/>
    <cellStyle name="已访问的超链接 8" xfId="60473"/>
    <cellStyle name="已访问的超链接 8 2" xfId="60474"/>
    <cellStyle name="已访问的超链接 8 2 2" xfId="60475"/>
    <cellStyle name="已访问的超链接 8 2 3" xfId="60476"/>
    <cellStyle name="已访问的超链接 8 3" xfId="60477"/>
    <cellStyle name="已访问的超链接 8 4" xfId="60478"/>
    <cellStyle name="已访问的超链接 9" xfId="60479"/>
    <cellStyle name="已访问的超链接 9 2" xfId="60480"/>
    <cellStyle name="已访问的超链接 9 2 2" xfId="60481"/>
    <cellStyle name="已访问的超链接 9 2 3" xfId="60482"/>
    <cellStyle name="已访问的超链接 9 3" xfId="60483"/>
    <cellStyle name="已访问的超链接 9 4" xfId="60484"/>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8" Type="http://schemas.openxmlformats.org/officeDocument/2006/relationships/styles" Target="styles.xml"/><Relationship Id="rId47" Type="http://schemas.openxmlformats.org/officeDocument/2006/relationships/sheetMetadata" Target="metadata.xml"/><Relationship Id="rId46" Type="http://schemas.openxmlformats.org/officeDocument/2006/relationships/sharedStrings" Target="sharedStrings.xml"/><Relationship Id="rId45" Type="http://schemas.openxmlformats.org/officeDocument/2006/relationships/theme" Target="theme/theme1.xml"/><Relationship Id="rId44" Type="http://schemas.openxmlformats.org/officeDocument/2006/relationships/externalLink" Target="externalLinks/externalLink4.xml"/><Relationship Id="rId43" Type="http://schemas.openxmlformats.org/officeDocument/2006/relationships/externalLink" Target="externalLinks/externalLink3.xml"/><Relationship Id="rId42" Type="http://schemas.openxmlformats.org/officeDocument/2006/relationships/externalLink" Target="externalLinks/externalLink2.xml"/><Relationship Id="rId41" Type="http://schemas.openxmlformats.org/officeDocument/2006/relationships/externalLink" Target="externalLinks/externalLink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xdr:cNvPicPr>
          <a:picLocks noChangeAspect="1"/>
        </xdr:cNvPicPr>
      </xdr:nvPicPr>
      <xdr:blipFill>
        <a:blip r:embed="rId1"/>
        <a:stretch>
          <a:fillRect/>
        </a:stretch>
      </xdr:blipFill>
      <xdr:spPr>
        <a:xfrm>
          <a:off x="31379160" y="380009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xdr:cNvPicPr>
          <a:picLocks noChangeAspect="1"/>
        </xdr:cNvPicPr>
      </xdr:nvPicPr>
      <xdr:blipFill>
        <a:blip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xdr:nvCxnSpPr>
        <xdr:cNvPr id="3" name="Straight Arrow Connector 2"/>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9">
          <cell r="E19" t="str">
            <v>RSDAHT</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TRA"/>
      <sheetName val="RSD"/>
      <sheetName val="COM"/>
      <sheetName val="Hydrogen_blended_for_building"/>
      <sheetName val="NOUSE TRA2"/>
    </sheetNames>
    <sheetDataSet>
      <sheetData sheetId="0"/>
      <sheetData sheetId="1">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2"/>
      <sheetData sheetId="3"/>
      <sheetData sheetId="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4" Type="http://schemas.openxmlformats.org/officeDocument/2006/relationships/hyperlink" Target="https://oee.nrcan.gc.ca/publications/statistics/trends/2018/residential.cfm" TargetMode="External"/><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comments" Target="../comments2.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hyperlink" Target="https://nrc-publications.canada.ca/eng/view/ft/?id=adac10a5-e955-48b6-9834-aa8e11752095" TargetMode="External"/><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7"/>
  <sheetViews>
    <sheetView zoomScale="55" zoomScaleNormal="55" topLeftCell="A17" workbookViewId="0">
      <selection activeCell="F51" sqref="F51"/>
    </sheetView>
  </sheetViews>
  <sheetFormatPr defaultColWidth="9" defaultRowHeight="12.5"/>
  <cols>
    <col min="1" max="1" width="5.81818181818182" customWidth="1"/>
    <col min="3" max="3" width="16.1818181818182" customWidth="1"/>
    <col min="4" max="4" width="75.5454545454545" customWidth="1"/>
    <col min="5" max="5" width="12.5454545454545" customWidth="1"/>
    <col min="12" max="12" width="28" customWidth="1"/>
    <col min="13" max="13" width="86.4545454545455" customWidth="1"/>
    <col min="21" max="21" width="9.54545454545454" customWidth="1"/>
  </cols>
  <sheetData>
    <row r="1" ht="14.5" spans="2:26">
      <c r="B1" s="350"/>
      <c r="C1" s="350"/>
      <c r="D1" s="350"/>
      <c r="E1" s="350"/>
      <c r="F1" s="350"/>
      <c r="G1" s="350"/>
      <c r="H1" s="350"/>
      <c r="I1" s="350"/>
      <c r="K1" s="33"/>
      <c r="L1" s="33"/>
      <c r="M1" s="33"/>
      <c r="N1" s="33"/>
      <c r="O1" s="33"/>
      <c r="P1" s="33"/>
      <c r="Q1" s="33"/>
      <c r="R1" s="33"/>
      <c r="S1" s="33"/>
      <c r="T1" s="33"/>
      <c r="U1" s="33"/>
      <c r="V1" s="33"/>
      <c r="W1" s="33"/>
      <c r="X1" s="33"/>
      <c r="Y1" s="33"/>
      <c r="Z1" s="33"/>
    </row>
    <row r="2" ht="14.5" spans="2:26">
      <c r="B2" s="273" t="s">
        <v>0</v>
      </c>
      <c r="C2" s="273"/>
      <c r="D2" s="351"/>
      <c r="E2" s="351"/>
      <c r="F2" s="351"/>
      <c r="G2" s="351"/>
      <c r="H2" s="351"/>
      <c r="I2" s="351"/>
      <c r="K2" s="273" t="s">
        <v>1</v>
      </c>
      <c r="L2" s="273"/>
      <c r="M2" s="358"/>
      <c r="N2" s="358"/>
      <c r="O2" s="358"/>
      <c r="P2" s="358"/>
      <c r="Q2" s="358"/>
      <c r="R2" s="358"/>
      <c r="S2" s="33"/>
      <c r="T2" s="33"/>
      <c r="U2" s="359"/>
      <c r="V2" s="360"/>
      <c r="W2" s="85"/>
      <c r="X2" s="33"/>
      <c r="Y2" s="33"/>
      <c r="Z2" s="33"/>
    </row>
    <row r="3" ht="15.25" spans="2:26">
      <c r="B3" s="352" t="s">
        <v>2</v>
      </c>
      <c r="C3" s="352" t="s">
        <v>3</v>
      </c>
      <c r="D3" s="352" t="s">
        <v>4</v>
      </c>
      <c r="E3" s="352" t="s">
        <v>5</v>
      </c>
      <c r="F3" s="352" t="s">
        <v>6</v>
      </c>
      <c r="G3" s="352" t="s">
        <v>7</v>
      </c>
      <c r="H3" s="352" t="s">
        <v>8</v>
      </c>
      <c r="I3" s="352" t="s">
        <v>9</v>
      </c>
      <c r="K3" s="35" t="s">
        <v>10</v>
      </c>
      <c r="L3" s="35" t="s">
        <v>11</v>
      </c>
      <c r="M3" s="35" t="s">
        <v>12</v>
      </c>
      <c r="N3" s="35" t="s">
        <v>13</v>
      </c>
      <c r="O3" s="35" t="s">
        <v>14</v>
      </c>
      <c r="P3" s="35" t="s">
        <v>15</v>
      </c>
      <c r="Q3" s="35" t="s">
        <v>16</v>
      </c>
      <c r="R3" s="35" t="s">
        <v>17</v>
      </c>
      <c r="S3" s="33"/>
      <c r="T3" s="33"/>
      <c r="U3" s="359"/>
      <c r="V3" s="360"/>
      <c r="W3" s="85"/>
      <c r="X3" s="33"/>
      <c r="Y3" s="33"/>
      <c r="Z3" s="33"/>
    </row>
    <row r="4" ht="14.5" spans="2:26">
      <c r="B4" s="353" t="s">
        <v>18</v>
      </c>
      <c r="C4" t="s">
        <v>19</v>
      </c>
      <c r="E4" s="350" t="s">
        <v>20</v>
      </c>
      <c r="F4" s="350"/>
      <c r="G4" s="350" t="s">
        <v>21</v>
      </c>
      <c r="H4" s="350"/>
      <c r="I4" s="350"/>
      <c r="K4" s="107" t="s">
        <v>22</v>
      </c>
      <c r="L4" t="s">
        <v>23</v>
      </c>
      <c r="M4" s="33"/>
      <c r="N4" s="33" t="s">
        <v>20</v>
      </c>
      <c r="O4" s="33" t="s">
        <v>24</v>
      </c>
      <c r="P4" s="33" t="s">
        <v>21</v>
      </c>
      <c r="Q4" s="33"/>
      <c r="R4" s="33" t="s">
        <v>25</v>
      </c>
      <c r="S4" s="33"/>
      <c r="T4" s="33"/>
      <c r="U4" s="359"/>
      <c r="V4" s="360"/>
      <c r="W4" s="85"/>
      <c r="X4" s="33"/>
      <c r="Y4" s="33"/>
      <c r="Z4" s="33"/>
    </row>
    <row r="5" ht="14.5" spans="2:26">
      <c r="B5" s="353" t="s">
        <v>18</v>
      </c>
      <c r="C5" t="s">
        <v>26</v>
      </c>
      <c r="D5" s="350"/>
      <c r="E5" s="350" t="s">
        <v>20</v>
      </c>
      <c r="F5" s="350"/>
      <c r="G5" s="350" t="s">
        <v>21</v>
      </c>
      <c r="H5" s="350"/>
      <c r="I5" s="350"/>
      <c r="K5" s="33"/>
      <c r="L5" t="s">
        <v>27</v>
      </c>
      <c r="M5" s="33"/>
      <c r="N5" s="33" t="s">
        <v>20</v>
      </c>
      <c r="O5" s="33" t="s">
        <v>24</v>
      </c>
      <c r="P5" s="33" t="s">
        <v>21</v>
      </c>
      <c r="Q5" s="33"/>
      <c r="R5" s="33" t="s">
        <v>25</v>
      </c>
      <c r="S5" s="33"/>
      <c r="T5" s="33"/>
      <c r="U5" s="359"/>
      <c r="V5" s="360"/>
      <c r="W5" s="85"/>
      <c r="X5" s="33"/>
      <c r="Y5" s="33"/>
      <c r="Z5" s="33"/>
    </row>
    <row r="6" ht="14.5" spans="2:26">
      <c r="B6" s="353" t="s">
        <v>18</v>
      </c>
      <c r="C6" t="s">
        <v>28</v>
      </c>
      <c r="D6" s="350"/>
      <c r="E6" s="350" t="s">
        <v>20</v>
      </c>
      <c r="F6" s="350"/>
      <c r="G6" s="350" t="s">
        <v>21</v>
      </c>
      <c r="H6" s="350"/>
      <c r="I6" s="350"/>
      <c r="K6" s="33"/>
      <c r="L6" t="s">
        <v>29</v>
      </c>
      <c r="M6" s="33"/>
      <c r="N6" s="33" t="s">
        <v>20</v>
      </c>
      <c r="O6" s="33" t="s">
        <v>24</v>
      </c>
      <c r="P6" s="33" t="s">
        <v>21</v>
      </c>
      <c r="Q6" s="33"/>
      <c r="R6" s="33" t="s">
        <v>25</v>
      </c>
      <c r="S6" s="33"/>
      <c r="T6" s="33"/>
      <c r="U6" s="359"/>
      <c r="V6" s="360"/>
      <c r="W6" s="85"/>
      <c r="X6" s="33"/>
      <c r="Y6" s="33"/>
      <c r="Z6" s="33"/>
    </row>
    <row r="7" ht="14.5" spans="2:26">
      <c r="B7" s="353" t="s">
        <v>18</v>
      </c>
      <c r="C7" t="s">
        <v>30</v>
      </c>
      <c r="E7" s="350" t="s">
        <v>20</v>
      </c>
      <c r="F7" s="350"/>
      <c r="G7" s="350" t="s">
        <v>21</v>
      </c>
      <c r="H7" s="350"/>
      <c r="I7" s="350"/>
      <c r="K7" s="33"/>
      <c r="L7" t="s">
        <v>31</v>
      </c>
      <c r="M7" s="33"/>
      <c r="N7" s="33" t="s">
        <v>20</v>
      </c>
      <c r="O7" s="33" t="s">
        <v>24</v>
      </c>
      <c r="P7" s="33" t="s">
        <v>21</v>
      </c>
      <c r="Q7" s="33"/>
      <c r="R7" s="33" t="s">
        <v>25</v>
      </c>
      <c r="S7" s="33"/>
      <c r="T7" s="33"/>
      <c r="U7" s="359"/>
      <c r="V7" s="360"/>
      <c r="W7" s="85"/>
      <c r="X7" s="33"/>
      <c r="Y7" s="33"/>
      <c r="Z7" s="33"/>
    </row>
    <row r="8" s="36" customFormat="1" ht="19.5" customHeight="1" spans="2:26">
      <c r="B8" s="353" t="s">
        <v>18</v>
      </c>
      <c r="C8" s="36" t="s">
        <v>32</v>
      </c>
      <c r="D8"/>
      <c r="E8" s="350" t="s">
        <v>20</v>
      </c>
      <c r="F8" s="350"/>
      <c r="G8" s="350" t="s">
        <v>21</v>
      </c>
      <c r="H8" s="350"/>
      <c r="I8" s="350"/>
      <c r="K8" s="33"/>
      <c r="L8" t="s">
        <v>33</v>
      </c>
      <c r="M8" s="33"/>
      <c r="N8" s="33" t="s">
        <v>20</v>
      </c>
      <c r="O8" s="33" t="s">
        <v>24</v>
      </c>
      <c r="P8" s="33" t="s">
        <v>21</v>
      </c>
      <c r="Q8" s="33"/>
      <c r="R8" s="33" t="s">
        <v>25</v>
      </c>
      <c r="S8" s="33"/>
      <c r="T8" s="33"/>
      <c r="U8" s="85"/>
      <c r="V8" s="85"/>
      <c r="W8" s="85"/>
      <c r="X8" s="33"/>
      <c r="Y8" s="33"/>
      <c r="Z8" s="33"/>
    </row>
    <row r="9" ht="14.5" spans="2:30">
      <c r="B9" s="353" t="s">
        <v>18</v>
      </c>
      <c r="C9" s="36" t="s">
        <v>34</v>
      </c>
      <c r="D9" s="36"/>
      <c r="E9" s="350" t="s">
        <v>20</v>
      </c>
      <c r="F9" s="350"/>
      <c r="G9" s="350" t="s">
        <v>21</v>
      </c>
      <c r="H9" s="350"/>
      <c r="I9" s="350"/>
      <c r="K9" s="33"/>
      <c r="L9" t="s">
        <v>35</v>
      </c>
      <c r="M9" s="33"/>
      <c r="N9" s="33" t="s">
        <v>20</v>
      </c>
      <c r="O9" s="33" t="s">
        <v>24</v>
      </c>
      <c r="P9" s="33" t="s">
        <v>21</v>
      </c>
      <c r="Q9" s="33"/>
      <c r="R9" s="33" t="s">
        <v>25</v>
      </c>
      <c r="S9" s="33"/>
      <c r="T9" s="33"/>
      <c r="U9" s="85"/>
      <c r="V9" s="85"/>
      <c r="W9" s="85"/>
      <c r="X9" s="33"/>
      <c r="Y9" s="33"/>
      <c r="Z9" s="33"/>
      <c r="AA9" s="36"/>
      <c r="AB9" s="36"/>
      <c r="AC9" s="36"/>
      <c r="AD9" s="36"/>
    </row>
    <row r="10" ht="14.5" spans="2:30">
      <c r="B10" s="353" t="s">
        <v>18</v>
      </c>
      <c r="C10" s="36" t="s">
        <v>36</v>
      </c>
      <c r="E10" s="350" t="s">
        <v>20</v>
      </c>
      <c r="F10" s="350"/>
      <c r="G10" s="350" t="s">
        <v>21</v>
      </c>
      <c r="H10" s="350"/>
      <c r="I10" s="350"/>
      <c r="K10" s="33"/>
      <c r="L10" t="s">
        <v>37</v>
      </c>
      <c r="M10" s="33"/>
      <c r="N10" s="33" t="s">
        <v>20</v>
      </c>
      <c r="O10" s="33" t="s">
        <v>24</v>
      </c>
      <c r="P10" s="33" t="s">
        <v>21</v>
      </c>
      <c r="Q10" s="33"/>
      <c r="R10" s="33" t="s">
        <v>25</v>
      </c>
      <c r="S10" s="33"/>
      <c r="T10" s="33"/>
      <c r="U10" s="85"/>
      <c r="V10" s="85"/>
      <c r="W10" s="85"/>
      <c r="X10" s="33"/>
      <c r="Y10" s="33"/>
      <c r="Z10" s="33"/>
      <c r="AA10" s="36"/>
      <c r="AB10" s="36"/>
      <c r="AC10" s="36"/>
      <c r="AD10" s="36"/>
    </row>
    <row r="11" ht="14.5" spans="2:26">
      <c r="B11" s="353" t="s">
        <v>18</v>
      </c>
      <c r="C11" s="36" t="s">
        <v>38</v>
      </c>
      <c r="D11" s="36"/>
      <c r="E11" s="350" t="s">
        <v>20</v>
      </c>
      <c r="F11" s="350"/>
      <c r="G11" s="350" t="s">
        <v>21</v>
      </c>
      <c r="H11" s="350"/>
      <c r="I11" s="350"/>
      <c r="K11" s="33"/>
      <c r="L11" t="s">
        <v>39</v>
      </c>
      <c r="M11" s="33"/>
      <c r="N11" s="33" t="s">
        <v>20</v>
      </c>
      <c r="O11" s="33" t="s">
        <v>24</v>
      </c>
      <c r="P11" s="33" t="s">
        <v>21</v>
      </c>
      <c r="Q11" s="33"/>
      <c r="R11" s="33" t="s">
        <v>25</v>
      </c>
      <c r="S11" s="33"/>
      <c r="T11" s="33"/>
      <c r="U11" s="85"/>
      <c r="V11" s="85"/>
      <c r="W11" s="85"/>
      <c r="X11" s="33"/>
      <c r="Y11" s="33"/>
      <c r="Z11" s="33"/>
    </row>
    <row r="12" ht="14.5" spans="2:26">
      <c r="B12" s="353" t="s">
        <v>18</v>
      </c>
      <c r="C12" s="36" t="s">
        <v>40</v>
      </c>
      <c r="E12" s="350" t="s">
        <v>20</v>
      </c>
      <c r="F12" s="350"/>
      <c r="G12" s="350"/>
      <c r="H12" s="350"/>
      <c r="I12" s="350"/>
      <c r="K12" s="33"/>
      <c r="L12" t="s">
        <v>41</v>
      </c>
      <c r="M12" s="33"/>
      <c r="N12" s="33" t="s">
        <v>20</v>
      </c>
      <c r="O12" s="33" t="s">
        <v>24</v>
      </c>
      <c r="P12" s="33" t="s">
        <v>21</v>
      </c>
      <c r="Q12" s="33"/>
      <c r="R12" s="33" t="s">
        <v>25</v>
      </c>
      <c r="S12" s="33"/>
      <c r="T12" s="33"/>
      <c r="U12" s="85"/>
      <c r="V12" s="85"/>
      <c r="W12" s="85"/>
      <c r="X12" s="33"/>
      <c r="Y12" s="33"/>
      <c r="Z12" s="33"/>
    </row>
    <row r="13" ht="14.5" spans="2:26">
      <c r="B13" s="353" t="s">
        <v>18</v>
      </c>
      <c r="C13" s="36" t="s">
        <v>42</v>
      </c>
      <c r="E13" s="350" t="s">
        <v>20</v>
      </c>
      <c r="F13" s="350"/>
      <c r="G13" s="350"/>
      <c r="H13" s="350"/>
      <c r="I13" s="350"/>
      <c r="K13" s="33"/>
      <c r="L13" t="s">
        <v>43</v>
      </c>
      <c r="M13" s="33"/>
      <c r="N13" s="33" t="s">
        <v>20</v>
      </c>
      <c r="O13" s="33" t="s">
        <v>24</v>
      </c>
      <c r="P13" s="33" t="s">
        <v>21</v>
      </c>
      <c r="Q13" s="33"/>
      <c r="R13" s="33" t="s">
        <v>25</v>
      </c>
      <c r="S13" s="33"/>
      <c r="T13" s="33"/>
      <c r="U13" s="85"/>
      <c r="V13" s="85"/>
      <c r="W13" s="85"/>
      <c r="X13" s="33"/>
      <c r="Y13" s="33"/>
      <c r="Z13" s="33"/>
    </row>
    <row r="14" ht="14.5" spans="2:26">
      <c r="B14" s="353" t="s">
        <v>18</v>
      </c>
      <c r="C14" s="36" t="s">
        <v>44</v>
      </c>
      <c r="E14" s="350" t="s">
        <v>20</v>
      </c>
      <c r="F14" s="350"/>
      <c r="G14" s="350"/>
      <c r="H14" s="350"/>
      <c r="I14" s="350"/>
      <c r="K14" s="33"/>
      <c r="L14" s="36" t="s">
        <v>45</v>
      </c>
      <c r="M14" s="33"/>
      <c r="N14" s="33" t="s">
        <v>20</v>
      </c>
      <c r="O14" s="33" t="s">
        <v>24</v>
      </c>
      <c r="P14" s="33" t="s">
        <v>21</v>
      </c>
      <c r="Q14" s="33"/>
      <c r="R14" s="33" t="s">
        <v>25</v>
      </c>
      <c r="S14" s="33"/>
      <c r="T14" s="33"/>
      <c r="U14" s="33"/>
      <c r="V14" s="33"/>
      <c r="W14" s="33"/>
      <c r="X14" s="33"/>
      <c r="Y14" s="33"/>
      <c r="Z14" s="33"/>
    </row>
    <row r="15" ht="14.5" spans="2:26">
      <c r="B15" s="353" t="s">
        <v>18</v>
      </c>
      <c r="C15" s="36" t="s">
        <v>46</v>
      </c>
      <c r="E15" s="350" t="s">
        <v>20</v>
      </c>
      <c r="F15" s="350"/>
      <c r="G15" s="350"/>
      <c r="H15" s="350"/>
      <c r="I15" s="350"/>
      <c r="K15" s="33"/>
      <c r="L15" s="36" t="s">
        <v>47</v>
      </c>
      <c r="M15" s="33"/>
      <c r="N15" s="33" t="s">
        <v>20</v>
      </c>
      <c r="O15" s="33" t="s">
        <v>24</v>
      </c>
      <c r="P15" s="33" t="s">
        <v>21</v>
      </c>
      <c r="Q15" s="33"/>
      <c r="R15" s="33" t="s">
        <v>25</v>
      </c>
      <c r="S15" s="33"/>
      <c r="T15" s="33"/>
      <c r="U15" s="33"/>
      <c r="V15" s="33"/>
      <c r="W15" s="33"/>
      <c r="X15" s="33"/>
      <c r="Y15" s="33"/>
      <c r="Z15" s="33"/>
    </row>
    <row r="16" ht="14.5" spans="2:26">
      <c r="B16" s="353" t="s">
        <v>18</v>
      </c>
      <c r="C16" s="36" t="s">
        <v>48</v>
      </c>
      <c r="E16" s="350" t="s">
        <v>20</v>
      </c>
      <c r="G16" s="350"/>
      <c r="K16" s="33"/>
      <c r="L16" s="36" t="s">
        <v>49</v>
      </c>
      <c r="M16" s="33"/>
      <c r="N16" s="33" t="s">
        <v>20</v>
      </c>
      <c r="O16" s="33" t="s">
        <v>24</v>
      </c>
      <c r="P16" s="33" t="s">
        <v>21</v>
      </c>
      <c r="Q16" s="33"/>
      <c r="R16" s="33" t="s">
        <v>25</v>
      </c>
      <c r="S16" s="33"/>
      <c r="T16" s="33"/>
      <c r="U16" s="33"/>
      <c r="V16" s="33"/>
      <c r="W16" s="33"/>
      <c r="X16" s="33"/>
      <c r="Y16" s="33"/>
      <c r="Z16" s="33"/>
    </row>
    <row r="17" ht="14.5" spans="2:26">
      <c r="B17" s="353" t="s">
        <v>18</v>
      </c>
      <c r="C17" s="36" t="s">
        <v>50</v>
      </c>
      <c r="E17" s="350" t="s">
        <v>20</v>
      </c>
      <c r="G17" s="350"/>
      <c r="K17" s="33"/>
      <c r="L17" s="36" t="s">
        <v>51</v>
      </c>
      <c r="M17" s="33"/>
      <c r="N17" s="33" t="s">
        <v>20</v>
      </c>
      <c r="O17" s="33" t="s">
        <v>24</v>
      </c>
      <c r="P17" s="33" t="s">
        <v>21</v>
      </c>
      <c r="Q17" s="33"/>
      <c r="R17" s="33" t="s">
        <v>25</v>
      </c>
      <c r="S17" s="33"/>
      <c r="T17" s="33"/>
      <c r="U17" s="33"/>
      <c r="V17" s="33"/>
      <c r="W17" s="33"/>
      <c r="X17" s="33"/>
      <c r="Y17" s="33"/>
      <c r="Z17" s="33"/>
    </row>
    <row r="18" ht="14.5" spans="2:26">
      <c r="B18" s="353" t="s">
        <v>18</v>
      </c>
      <c r="C18" s="36" t="s">
        <v>52</v>
      </c>
      <c r="E18" s="350" t="s">
        <v>20</v>
      </c>
      <c r="G18" s="350"/>
      <c r="K18" s="33"/>
      <c r="L18" t="s">
        <v>53</v>
      </c>
      <c r="M18" s="33"/>
      <c r="N18" s="33" t="s">
        <v>20</v>
      </c>
      <c r="O18" s="33" t="s">
        <v>24</v>
      </c>
      <c r="P18" s="33" t="s">
        <v>21</v>
      </c>
      <c r="Q18" s="33"/>
      <c r="R18" s="33" t="s">
        <v>25</v>
      </c>
      <c r="S18" s="33"/>
      <c r="T18" s="33"/>
      <c r="U18" s="33"/>
      <c r="V18" s="33"/>
      <c r="W18" s="33"/>
      <c r="X18" s="33"/>
      <c r="Y18" s="33"/>
      <c r="Z18" s="33"/>
    </row>
    <row r="19" ht="14.5" spans="2:24">
      <c r="B19" s="353" t="s">
        <v>18</v>
      </c>
      <c r="C19" s="36" t="s">
        <v>54</v>
      </c>
      <c r="E19" s="350" t="s">
        <v>20</v>
      </c>
      <c r="G19" s="350"/>
      <c r="K19" s="33"/>
      <c r="L19" t="s">
        <v>55</v>
      </c>
      <c r="M19" s="33"/>
      <c r="N19" s="33" t="s">
        <v>20</v>
      </c>
      <c r="O19" s="33" t="s">
        <v>24</v>
      </c>
      <c r="P19" s="33" t="s">
        <v>21</v>
      </c>
      <c r="Q19" s="33"/>
      <c r="R19" s="33" t="s">
        <v>25</v>
      </c>
      <c r="S19" s="33"/>
      <c r="T19" s="33"/>
      <c r="U19" s="33"/>
      <c r="V19" s="33"/>
      <c r="W19" s="33"/>
      <c r="X19" s="33"/>
    </row>
    <row r="20" ht="14.5" spans="2:24">
      <c r="B20" s="353" t="s">
        <v>18</v>
      </c>
      <c r="C20" s="36" t="s">
        <v>56</v>
      </c>
      <c r="E20" s="350" t="s">
        <v>20</v>
      </c>
      <c r="G20" s="350"/>
      <c r="K20" s="33"/>
      <c r="L20" t="s">
        <v>57</v>
      </c>
      <c r="M20" s="33"/>
      <c r="N20" s="33" t="s">
        <v>20</v>
      </c>
      <c r="O20" s="33" t="s">
        <v>24</v>
      </c>
      <c r="P20" s="33" t="s">
        <v>21</v>
      </c>
      <c r="Q20" s="33"/>
      <c r="R20" s="33" t="s">
        <v>25</v>
      </c>
      <c r="S20" s="33"/>
      <c r="T20" s="33"/>
      <c r="U20" s="33"/>
      <c r="V20" s="33"/>
      <c r="W20" s="33"/>
      <c r="X20" s="33"/>
    </row>
    <row r="21" ht="14.5" spans="2:18">
      <c r="B21" s="353" t="s">
        <v>18</v>
      </c>
      <c r="C21" s="36" t="s">
        <v>58</v>
      </c>
      <c r="E21" s="350" t="s">
        <v>20</v>
      </c>
      <c r="G21" s="350"/>
      <c r="K21" s="33"/>
      <c r="L21" t="s">
        <v>59</v>
      </c>
      <c r="M21" s="33"/>
      <c r="N21" s="33" t="s">
        <v>20</v>
      </c>
      <c r="O21" s="33" t="s">
        <v>24</v>
      </c>
      <c r="P21" s="33" t="s">
        <v>21</v>
      </c>
      <c r="Q21" s="33"/>
      <c r="R21" s="33" t="s">
        <v>25</v>
      </c>
    </row>
    <row r="22" ht="14.5" spans="2:18">
      <c r="B22" s="353" t="s">
        <v>18</v>
      </c>
      <c r="C22" s="36" t="s">
        <v>60</v>
      </c>
      <c r="E22" s="350" t="s">
        <v>20</v>
      </c>
      <c r="G22" s="350"/>
      <c r="K22" s="33"/>
      <c r="L22" t="s">
        <v>61</v>
      </c>
      <c r="M22" s="33"/>
      <c r="N22" s="33" t="s">
        <v>20</v>
      </c>
      <c r="O22" s="33" t="s">
        <v>24</v>
      </c>
      <c r="P22" s="33" t="s">
        <v>21</v>
      </c>
      <c r="Q22" s="33"/>
      <c r="R22" s="33" t="s">
        <v>25</v>
      </c>
    </row>
    <row r="23" ht="14.5" spans="2:18">
      <c r="B23" s="353" t="s">
        <v>18</v>
      </c>
      <c r="C23" s="36" t="s">
        <v>62</v>
      </c>
      <c r="E23" s="350" t="s">
        <v>20</v>
      </c>
      <c r="F23" s="350"/>
      <c r="G23" s="350"/>
      <c r="H23" s="350"/>
      <c r="I23" s="350"/>
      <c r="K23" s="33"/>
      <c r="L23" t="s">
        <v>63</v>
      </c>
      <c r="M23" s="33"/>
      <c r="N23" s="33" t="s">
        <v>20</v>
      </c>
      <c r="O23" s="33" t="s">
        <v>24</v>
      </c>
      <c r="P23" s="33" t="s">
        <v>21</v>
      </c>
      <c r="Q23" s="33"/>
      <c r="R23" s="33" t="s">
        <v>25</v>
      </c>
    </row>
    <row r="24" ht="14.5" spans="2:18">
      <c r="B24" s="354" t="s">
        <v>64</v>
      </c>
      <c r="C24" s="67" t="s">
        <v>65</v>
      </c>
      <c r="D24" s="355" t="s">
        <v>66</v>
      </c>
      <c r="E24" s="355" t="s">
        <v>20</v>
      </c>
      <c r="F24" s="350"/>
      <c r="G24" s="350" t="s">
        <v>67</v>
      </c>
      <c r="H24" s="350"/>
      <c r="I24" s="350"/>
      <c r="K24" s="33"/>
      <c r="L24" t="s">
        <v>68</v>
      </c>
      <c r="M24" s="33"/>
      <c r="N24" s="33" t="s">
        <v>20</v>
      </c>
      <c r="O24" s="33" t="s">
        <v>24</v>
      </c>
      <c r="P24" s="33" t="s">
        <v>21</v>
      </c>
      <c r="Q24" s="33"/>
      <c r="R24" s="33" t="s">
        <v>25</v>
      </c>
    </row>
    <row r="25" ht="14.5" spans="2:18">
      <c r="B25" s="354" t="s">
        <v>64</v>
      </c>
      <c r="C25" s="67" t="s">
        <v>69</v>
      </c>
      <c r="D25" s="355"/>
      <c r="E25" s="355" t="s">
        <v>20</v>
      </c>
      <c r="F25" s="350"/>
      <c r="G25" s="350" t="s">
        <v>67</v>
      </c>
      <c r="H25" s="350"/>
      <c r="I25" s="350"/>
      <c r="K25" s="33"/>
      <c r="L25" t="s">
        <v>70</v>
      </c>
      <c r="M25" s="33"/>
      <c r="N25" s="33" t="s">
        <v>20</v>
      </c>
      <c r="O25" s="33" t="s">
        <v>24</v>
      </c>
      <c r="P25" s="33" t="s">
        <v>21</v>
      </c>
      <c r="Q25" s="33"/>
      <c r="R25" s="33" t="s">
        <v>25</v>
      </c>
    </row>
    <row r="26" ht="14.5" spans="2:18">
      <c r="B26" s="354" t="s">
        <v>64</v>
      </c>
      <c r="C26" s="354" t="s">
        <v>71</v>
      </c>
      <c r="D26" s="355" t="s">
        <v>72</v>
      </c>
      <c r="E26" s="355" t="s">
        <v>20</v>
      </c>
      <c r="F26" s="350"/>
      <c r="G26" s="350" t="s">
        <v>21</v>
      </c>
      <c r="H26" s="350"/>
      <c r="I26" s="350"/>
      <c r="K26" s="33"/>
      <c r="L26" t="s">
        <v>73</v>
      </c>
      <c r="M26" s="33"/>
      <c r="N26" s="33" t="s">
        <v>20</v>
      </c>
      <c r="O26" s="33" t="s">
        <v>24</v>
      </c>
      <c r="P26" s="33" t="s">
        <v>21</v>
      </c>
      <c r="Q26" s="33"/>
      <c r="R26" s="33" t="s">
        <v>25</v>
      </c>
    </row>
    <row r="27" ht="14.5" spans="2:18">
      <c r="B27" s="354" t="s">
        <v>64</v>
      </c>
      <c r="C27" s="355" t="s">
        <v>74</v>
      </c>
      <c r="D27" s="355" t="s">
        <v>75</v>
      </c>
      <c r="E27" s="355" t="s">
        <v>20</v>
      </c>
      <c r="F27" s="350"/>
      <c r="G27" s="350" t="s">
        <v>67</v>
      </c>
      <c r="H27" s="350"/>
      <c r="I27" s="350"/>
      <c r="K27" s="33"/>
      <c r="L27" t="s">
        <v>76</v>
      </c>
      <c r="M27" s="33"/>
      <c r="N27" s="33" t="s">
        <v>20</v>
      </c>
      <c r="O27" s="33" t="s">
        <v>24</v>
      </c>
      <c r="P27" s="33" t="s">
        <v>21</v>
      </c>
      <c r="Q27" s="33"/>
      <c r="R27" s="33" t="s">
        <v>25</v>
      </c>
    </row>
    <row r="28" ht="14.5" spans="2:24">
      <c r="B28" s="354" t="s">
        <v>64</v>
      </c>
      <c r="C28" s="355" t="s">
        <v>77</v>
      </c>
      <c r="D28" s="355" t="s">
        <v>78</v>
      </c>
      <c r="E28" s="355" t="s">
        <v>20</v>
      </c>
      <c r="F28" s="350"/>
      <c r="G28" s="350" t="s">
        <v>67</v>
      </c>
      <c r="H28" s="350"/>
      <c r="I28" s="350"/>
      <c r="K28" s="33"/>
      <c r="L28" s="36" t="s">
        <v>79</v>
      </c>
      <c r="M28" s="33"/>
      <c r="N28" s="33" t="s">
        <v>20</v>
      </c>
      <c r="O28" s="33" t="s">
        <v>24</v>
      </c>
      <c r="P28" s="33" t="s">
        <v>21</v>
      </c>
      <c r="Q28" s="33"/>
      <c r="R28" s="33" t="s">
        <v>25</v>
      </c>
      <c r="S28" s="33"/>
      <c r="T28" s="33"/>
      <c r="U28" s="33"/>
      <c r="V28" s="33"/>
      <c r="W28" s="33"/>
      <c r="X28" s="33"/>
    </row>
    <row r="29" ht="14.5" spans="2:24">
      <c r="B29" s="354" t="s">
        <v>64</v>
      </c>
      <c r="C29" s="354" t="s">
        <v>80</v>
      </c>
      <c r="D29" s="355"/>
      <c r="E29" s="355" t="s">
        <v>20</v>
      </c>
      <c r="F29" s="350"/>
      <c r="G29" s="350" t="s">
        <v>67</v>
      </c>
      <c r="H29" s="350"/>
      <c r="I29" s="350"/>
      <c r="K29" s="33"/>
      <c r="L29" s="36" t="s">
        <v>81</v>
      </c>
      <c r="M29" s="33"/>
      <c r="N29" s="33" t="s">
        <v>20</v>
      </c>
      <c r="O29" s="33" t="s">
        <v>24</v>
      </c>
      <c r="P29" s="33" t="s">
        <v>21</v>
      </c>
      <c r="Q29" s="33"/>
      <c r="R29" s="33" t="s">
        <v>25</v>
      </c>
      <c r="S29" s="33"/>
      <c r="T29" s="33"/>
      <c r="U29" s="33"/>
      <c r="V29" s="33"/>
      <c r="W29" s="33"/>
      <c r="X29" s="33"/>
    </row>
    <row r="30" ht="14.5" spans="2:24">
      <c r="B30" s="350" t="s">
        <v>82</v>
      </c>
      <c r="C30" s="350" t="s">
        <v>83</v>
      </c>
      <c r="D30" s="350" t="s">
        <v>84</v>
      </c>
      <c r="E30" s="350" t="s">
        <v>85</v>
      </c>
      <c r="F30" s="350"/>
      <c r="G30" s="350"/>
      <c r="H30" s="350"/>
      <c r="I30" s="350"/>
      <c r="K30" s="33"/>
      <c r="L30" s="36" t="s">
        <v>86</v>
      </c>
      <c r="M30" s="33"/>
      <c r="N30" s="33" t="s">
        <v>20</v>
      </c>
      <c r="O30" s="33" t="s">
        <v>24</v>
      </c>
      <c r="P30" s="33" t="s">
        <v>21</v>
      </c>
      <c r="Q30" s="33"/>
      <c r="R30" s="33" t="s">
        <v>25</v>
      </c>
      <c r="S30" s="33"/>
      <c r="T30" s="33"/>
      <c r="U30" s="33"/>
      <c r="V30" s="33"/>
      <c r="W30" s="33"/>
      <c r="X30" s="33"/>
    </row>
    <row r="31" ht="14.5" spans="2:24">
      <c r="B31" s="356" t="s">
        <v>82</v>
      </c>
      <c r="C31" s="356" t="s">
        <v>87</v>
      </c>
      <c r="D31" s="356" t="s">
        <v>88</v>
      </c>
      <c r="E31" s="356" t="s">
        <v>85</v>
      </c>
      <c r="F31" s="350"/>
      <c r="G31" s="350"/>
      <c r="H31" s="350"/>
      <c r="I31" s="350"/>
      <c r="K31" s="33"/>
      <c r="L31" s="36" t="s">
        <v>89</v>
      </c>
      <c r="M31" s="33"/>
      <c r="N31" s="33" t="s">
        <v>20</v>
      </c>
      <c r="O31" s="33" t="s">
        <v>24</v>
      </c>
      <c r="P31" s="33" t="s">
        <v>21</v>
      </c>
      <c r="Q31" s="33"/>
      <c r="R31" s="33" t="s">
        <v>25</v>
      </c>
      <c r="S31" s="33"/>
      <c r="T31" s="33"/>
      <c r="U31" s="33"/>
      <c r="V31" s="33"/>
      <c r="W31" s="33"/>
      <c r="X31" s="33"/>
    </row>
    <row r="32" ht="14.5" spans="2:24">
      <c r="B32" s="356" t="s">
        <v>82</v>
      </c>
      <c r="C32" s="356" t="s">
        <v>90</v>
      </c>
      <c r="D32" s="356" t="s">
        <v>91</v>
      </c>
      <c r="E32" s="356" t="s">
        <v>85</v>
      </c>
      <c r="F32" s="350"/>
      <c r="G32" s="350"/>
      <c r="H32" s="350"/>
      <c r="I32" s="350"/>
      <c r="K32" s="33"/>
      <c r="L32" t="s">
        <v>92</v>
      </c>
      <c r="M32" s="33"/>
      <c r="N32" s="33" t="s">
        <v>20</v>
      </c>
      <c r="O32" s="33" t="s">
        <v>24</v>
      </c>
      <c r="P32" s="33" t="s">
        <v>21</v>
      </c>
      <c r="Q32" s="33"/>
      <c r="R32" s="33" t="s">
        <v>25</v>
      </c>
      <c r="S32" s="33"/>
      <c r="T32" s="33"/>
      <c r="U32" s="33"/>
      <c r="V32" s="33"/>
      <c r="W32" s="33"/>
      <c r="X32" s="33"/>
    </row>
    <row r="33" ht="14.5" spans="2:24">
      <c r="B33" s="356" t="s">
        <v>82</v>
      </c>
      <c r="C33" s="356" t="s">
        <v>93</v>
      </c>
      <c r="D33" s="356" t="s">
        <v>94</v>
      </c>
      <c r="E33" s="356" t="s">
        <v>85</v>
      </c>
      <c r="F33" s="350"/>
      <c r="G33" s="350"/>
      <c r="H33" s="350"/>
      <c r="I33" s="350"/>
      <c r="K33" s="33"/>
      <c r="L33" t="s">
        <v>95</v>
      </c>
      <c r="M33" s="33"/>
      <c r="N33" s="33" t="s">
        <v>20</v>
      </c>
      <c r="O33" s="33" t="s">
        <v>24</v>
      </c>
      <c r="P33" s="33" t="s">
        <v>21</v>
      </c>
      <c r="Q33" s="33"/>
      <c r="R33" s="33" t="s">
        <v>25</v>
      </c>
      <c r="S33" s="33"/>
      <c r="T33" s="33"/>
      <c r="U33" s="33"/>
      <c r="V33" s="33"/>
      <c r="W33" s="33"/>
      <c r="X33" s="33"/>
    </row>
    <row r="34" ht="14.5" spans="2:24">
      <c r="B34" s="356" t="s">
        <v>82</v>
      </c>
      <c r="C34" s="356" t="s">
        <v>96</v>
      </c>
      <c r="D34" s="356" t="s">
        <v>97</v>
      </c>
      <c r="E34" s="356" t="s">
        <v>85</v>
      </c>
      <c r="F34" s="350"/>
      <c r="G34" s="350"/>
      <c r="H34" s="350"/>
      <c r="I34" s="350"/>
      <c r="K34" s="33"/>
      <c r="L34" t="s">
        <v>98</v>
      </c>
      <c r="M34" s="33"/>
      <c r="N34" s="33" t="s">
        <v>20</v>
      </c>
      <c r="O34" s="33" t="s">
        <v>24</v>
      </c>
      <c r="P34" s="33" t="s">
        <v>21</v>
      </c>
      <c r="Q34" s="33"/>
      <c r="R34" s="33" t="s">
        <v>25</v>
      </c>
      <c r="S34" s="33"/>
      <c r="T34" s="33"/>
      <c r="U34" s="33"/>
      <c r="V34" s="33"/>
      <c r="W34" s="33"/>
      <c r="X34" s="33"/>
    </row>
    <row r="35" ht="14.5" spans="2:24">
      <c r="B35" s="356" t="s">
        <v>82</v>
      </c>
      <c r="C35" s="356" t="s">
        <v>99</v>
      </c>
      <c r="D35" s="356" t="s">
        <v>100</v>
      </c>
      <c r="E35" s="356" t="s">
        <v>85</v>
      </c>
      <c r="F35" s="350"/>
      <c r="G35" s="350"/>
      <c r="H35" s="350"/>
      <c r="I35" s="350"/>
      <c r="K35" s="33"/>
      <c r="L35" t="s">
        <v>101</v>
      </c>
      <c r="M35" s="33"/>
      <c r="N35" s="33" t="s">
        <v>20</v>
      </c>
      <c r="O35" s="33" t="s">
        <v>24</v>
      </c>
      <c r="P35" s="33" t="s">
        <v>21</v>
      </c>
      <c r="Q35" s="33"/>
      <c r="R35" s="33" t="s">
        <v>25</v>
      </c>
      <c r="S35" s="33"/>
      <c r="T35" s="33"/>
      <c r="U35" s="33"/>
      <c r="V35" s="33"/>
      <c r="W35" s="33"/>
      <c r="X35" s="33"/>
    </row>
    <row r="36" ht="14.5" spans="2:24">
      <c r="B36" s="356" t="s">
        <v>82</v>
      </c>
      <c r="C36" s="356" t="s">
        <v>102</v>
      </c>
      <c r="D36" s="356" t="s">
        <v>103</v>
      </c>
      <c r="E36" s="356" t="s">
        <v>85</v>
      </c>
      <c r="F36" s="350"/>
      <c r="G36" s="350"/>
      <c r="H36" s="350"/>
      <c r="I36" s="350"/>
      <c r="K36" s="33"/>
      <c r="L36" t="s">
        <v>104</v>
      </c>
      <c r="M36" s="33"/>
      <c r="N36" s="33" t="s">
        <v>20</v>
      </c>
      <c r="O36" s="33" t="s">
        <v>24</v>
      </c>
      <c r="P36" s="33" t="s">
        <v>21</v>
      </c>
      <c r="Q36" s="33"/>
      <c r="R36" s="33" t="s">
        <v>25</v>
      </c>
      <c r="S36" s="33"/>
      <c r="T36" s="33"/>
      <c r="U36" s="33"/>
      <c r="V36" s="33"/>
      <c r="W36" s="33"/>
      <c r="X36" s="33"/>
    </row>
    <row r="37" ht="14.5" spans="2:22">
      <c r="B37" s="356" t="s">
        <v>82</v>
      </c>
      <c r="C37" s="356" t="s">
        <v>105</v>
      </c>
      <c r="D37" s="356" t="s">
        <v>106</v>
      </c>
      <c r="E37" s="356" t="s">
        <v>85</v>
      </c>
      <c r="F37" s="350"/>
      <c r="G37" s="350"/>
      <c r="H37" s="350"/>
      <c r="I37" s="350"/>
      <c r="K37" s="33"/>
      <c r="L37" t="s">
        <v>107</v>
      </c>
      <c r="M37" s="33"/>
      <c r="N37" s="33" t="s">
        <v>20</v>
      </c>
      <c r="O37" s="33" t="s">
        <v>24</v>
      </c>
      <c r="P37" s="33" t="s">
        <v>21</v>
      </c>
      <c r="Q37" s="33"/>
      <c r="R37" s="33" t="s">
        <v>25</v>
      </c>
      <c r="S37" s="33"/>
      <c r="T37" s="33"/>
      <c r="U37" s="33"/>
      <c r="V37" s="33"/>
    </row>
    <row r="38" ht="14.5" spans="2:22">
      <c r="B38" s="356" t="s">
        <v>82</v>
      </c>
      <c r="C38" s="356" t="s">
        <v>108</v>
      </c>
      <c r="D38" s="356" t="s">
        <v>109</v>
      </c>
      <c r="E38" s="356" t="s">
        <v>85</v>
      </c>
      <c r="F38" s="350"/>
      <c r="G38" s="350"/>
      <c r="H38" s="350"/>
      <c r="I38" s="350"/>
      <c r="K38" s="33"/>
      <c r="L38" t="s">
        <v>110</v>
      </c>
      <c r="M38" s="33"/>
      <c r="N38" s="33" t="s">
        <v>20</v>
      </c>
      <c r="O38" s="33" t="s">
        <v>24</v>
      </c>
      <c r="P38" s="33" t="s">
        <v>21</v>
      </c>
      <c r="Q38" s="33"/>
      <c r="R38" s="33" t="s">
        <v>25</v>
      </c>
      <c r="S38" s="33"/>
      <c r="T38" s="33"/>
      <c r="U38" s="33"/>
      <c r="V38" s="33"/>
    </row>
    <row r="39" ht="14.5" spans="2:19">
      <c r="B39" s="356" t="s">
        <v>82</v>
      </c>
      <c r="C39" s="356" t="s">
        <v>111</v>
      </c>
      <c r="D39" s="356" t="s">
        <v>112</v>
      </c>
      <c r="E39" s="356" t="s">
        <v>113</v>
      </c>
      <c r="F39" s="350"/>
      <c r="G39" s="350"/>
      <c r="H39" s="350"/>
      <c r="I39" s="350"/>
      <c r="K39" s="33"/>
      <c r="L39" t="s">
        <v>114</v>
      </c>
      <c r="M39" s="33"/>
      <c r="N39" s="33" t="s">
        <v>20</v>
      </c>
      <c r="O39" s="33" t="s">
        <v>24</v>
      </c>
      <c r="P39" s="33" t="s">
        <v>21</v>
      </c>
      <c r="Q39" s="33"/>
      <c r="R39" s="33" t="s">
        <v>25</v>
      </c>
      <c r="S39" s="33"/>
    </row>
    <row r="40" ht="14.5" spans="2:19">
      <c r="B40" s="356" t="s">
        <v>82</v>
      </c>
      <c r="C40" s="356" t="s">
        <v>115</v>
      </c>
      <c r="D40" s="356" t="s">
        <v>116</v>
      </c>
      <c r="E40" s="356" t="s">
        <v>113</v>
      </c>
      <c r="F40" s="350"/>
      <c r="G40" s="350"/>
      <c r="H40" s="350"/>
      <c r="I40" s="350"/>
      <c r="K40" s="33"/>
      <c r="L40" t="s">
        <v>117</v>
      </c>
      <c r="M40" s="33"/>
      <c r="N40" s="33" t="s">
        <v>20</v>
      </c>
      <c r="O40" s="33" t="s">
        <v>24</v>
      </c>
      <c r="P40" s="33" t="s">
        <v>21</v>
      </c>
      <c r="Q40" s="33"/>
      <c r="R40" s="33" t="s">
        <v>25</v>
      </c>
      <c r="S40" s="33"/>
    </row>
    <row r="41" ht="14.5" spans="2:19">
      <c r="B41" s="355" t="s">
        <v>64</v>
      </c>
      <c r="C41" s="355" t="s">
        <v>118</v>
      </c>
      <c r="D41" s="355" t="s">
        <v>119</v>
      </c>
      <c r="E41" s="364" t="s">
        <v>20</v>
      </c>
      <c r="F41" s="67"/>
      <c r="G41" s="355" t="s">
        <v>67</v>
      </c>
      <c r="H41" s="355"/>
      <c r="I41" s="350"/>
      <c r="K41" s="33"/>
      <c r="L41" t="s">
        <v>120</v>
      </c>
      <c r="M41" s="33"/>
      <c r="N41" s="33" t="s">
        <v>20</v>
      </c>
      <c r="O41" s="33" t="s">
        <v>24</v>
      </c>
      <c r="P41" s="33" t="s">
        <v>21</v>
      </c>
      <c r="Q41" s="33"/>
      <c r="R41" s="33" t="s">
        <v>25</v>
      </c>
      <c r="S41" s="33"/>
    </row>
    <row r="42" ht="14.5" spans="2:19">
      <c r="B42" s="355" t="s">
        <v>64</v>
      </c>
      <c r="C42" s="67" t="s">
        <v>121</v>
      </c>
      <c r="D42" s="67"/>
      <c r="E42" s="365" t="str">
        <f>E41</f>
        <v>PJ</v>
      </c>
      <c r="F42" s="67"/>
      <c r="G42" s="355" t="s">
        <v>67</v>
      </c>
      <c r="H42" s="67"/>
      <c r="I42" s="350"/>
      <c r="K42" s="33"/>
      <c r="L42" s="36" t="s">
        <v>122</v>
      </c>
      <c r="M42" s="33"/>
      <c r="N42" s="33" t="s">
        <v>20</v>
      </c>
      <c r="O42" s="33" t="s">
        <v>24</v>
      </c>
      <c r="P42" s="33" t="s">
        <v>21</v>
      </c>
      <c r="Q42" s="33"/>
      <c r="R42" s="33" t="s">
        <v>25</v>
      </c>
      <c r="S42" s="33"/>
    </row>
    <row r="43" ht="14.5" spans="3:19">
      <c r="C43" s="350"/>
      <c r="D43" s="350"/>
      <c r="E43" s="350"/>
      <c r="F43" s="350"/>
      <c r="G43" s="357"/>
      <c r="H43" s="350"/>
      <c r="I43" s="350"/>
      <c r="K43" s="33"/>
      <c r="L43" s="36" t="s">
        <v>123</v>
      </c>
      <c r="M43" s="33"/>
      <c r="N43" s="33" t="s">
        <v>20</v>
      </c>
      <c r="O43" s="33" t="s">
        <v>24</v>
      </c>
      <c r="P43" s="33" t="s">
        <v>21</v>
      </c>
      <c r="Q43" s="33"/>
      <c r="R43" s="33" t="s">
        <v>25</v>
      </c>
      <c r="S43" s="33"/>
    </row>
    <row r="44" ht="14.5" spans="2:19">
      <c r="B44" s="350"/>
      <c r="C44" s="353"/>
      <c r="D44" s="353"/>
      <c r="E44" s="353"/>
      <c r="F44" s="350"/>
      <c r="G44" s="350"/>
      <c r="H44" s="350"/>
      <c r="I44" s="350"/>
      <c r="K44" s="33"/>
      <c r="L44" s="36" t="s">
        <v>124</v>
      </c>
      <c r="M44" s="33"/>
      <c r="N44" s="33" t="s">
        <v>20</v>
      </c>
      <c r="O44" s="33" t="s">
        <v>24</v>
      </c>
      <c r="P44" s="33" t="s">
        <v>21</v>
      </c>
      <c r="Q44" s="33"/>
      <c r="R44" s="33" t="s">
        <v>25</v>
      </c>
      <c r="S44" s="33"/>
    </row>
    <row r="45" ht="14.5" spans="2:19">
      <c r="B45" s="350"/>
      <c r="C45" s="353"/>
      <c r="D45" s="353"/>
      <c r="E45" s="353"/>
      <c r="F45" s="350"/>
      <c r="G45" s="350"/>
      <c r="H45" s="350"/>
      <c r="I45" s="350"/>
      <c r="K45" s="33"/>
      <c r="L45" s="36" t="s">
        <v>125</v>
      </c>
      <c r="M45" s="33"/>
      <c r="N45" s="33" t="s">
        <v>20</v>
      </c>
      <c r="O45" s="33" t="s">
        <v>24</v>
      </c>
      <c r="P45" s="33" t="s">
        <v>21</v>
      </c>
      <c r="Q45" s="33"/>
      <c r="R45" s="33" t="s">
        <v>25</v>
      </c>
      <c r="S45" s="33"/>
    </row>
    <row r="46" ht="14.5" spans="2:19">
      <c r="B46" s="350"/>
      <c r="C46" s="353"/>
      <c r="D46" s="353"/>
      <c r="E46" s="353"/>
      <c r="F46" s="350"/>
      <c r="G46" s="350"/>
      <c r="H46" s="350"/>
      <c r="I46" s="350"/>
      <c r="K46" s="33"/>
      <c r="L46" t="s">
        <v>126</v>
      </c>
      <c r="M46" s="33"/>
      <c r="N46" s="33" t="s">
        <v>20</v>
      </c>
      <c r="O46" s="33" t="s">
        <v>24</v>
      </c>
      <c r="P46" s="33" t="s">
        <v>21</v>
      </c>
      <c r="Q46" s="33"/>
      <c r="R46" s="33" t="s">
        <v>25</v>
      </c>
      <c r="S46" s="33"/>
    </row>
    <row r="47" ht="14.5" spans="2:19">
      <c r="B47" s="350"/>
      <c r="H47" s="350"/>
      <c r="I47" s="350"/>
      <c r="K47" s="33"/>
      <c r="L47" t="s">
        <v>127</v>
      </c>
      <c r="M47" s="33"/>
      <c r="N47" s="33" t="s">
        <v>20</v>
      </c>
      <c r="O47" s="33" t="s">
        <v>24</v>
      </c>
      <c r="P47" s="33" t="s">
        <v>21</v>
      </c>
      <c r="Q47" s="33"/>
      <c r="R47" s="33" t="s">
        <v>25</v>
      </c>
      <c r="S47" s="33"/>
    </row>
    <row r="48" ht="14.5" spans="8:19">
      <c r="H48" s="350"/>
      <c r="I48" s="350"/>
      <c r="K48" s="33"/>
      <c r="L48" t="s">
        <v>128</v>
      </c>
      <c r="M48" s="33"/>
      <c r="N48" s="33" t="s">
        <v>20</v>
      </c>
      <c r="O48" s="33" t="s">
        <v>24</v>
      </c>
      <c r="P48" s="33" t="s">
        <v>21</v>
      </c>
      <c r="Q48" s="33"/>
      <c r="R48" s="33" t="s">
        <v>25</v>
      </c>
      <c r="S48" s="33"/>
    </row>
    <row r="49" ht="14.5" spans="8:19">
      <c r="H49" s="350"/>
      <c r="I49" s="350"/>
      <c r="K49" s="33"/>
      <c r="L49" t="s">
        <v>129</v>
      </c>
      <c r="M49" s="33"/>
      <c r="N49" s="33" t="s">
        <v>20</v>
      </c>
      <c r="O49" s="33" t="s">
        <v>24</v>
      </c>
      <c r="P49" s="33" t="s">
        <v>21</v>
      </c>
      <c r="Q49" s="33"/>
      <c r="R49" s="33" t="s">
        <v>25</v>
      </c>
      <c r="S49" s="33"/>
    </row>
    <row r="50" ht="14.5" spans="8:18">
      <c r="H50" s="350"/>
      <c r="I50" s="350"/>
      <c r="K50" s="33"/>
      <c r="L50" t="s">
        <v>130</v>
      </c>
      <c r="M50" s="33"/>
      <c r="N50" s="33" t="s">
        <v>20</v>
      </c>
      <c r="O50" s="33" t="s">
        <v>24</v>
      </c>
      <c r="P50" s="33" t="s">
        <v>21</v>
      </c>
      <c r="Q50" s="33"/>
      <c r="R50" s="33" t="s">
        <v>25</v>
      </c>
    </row>
    <row r="51" ht="14.5" spans="11:18">
      <c r="K51" s="33"/>
      <c r="L51" t="s">
        <v>131</v>
      </c>
      <c r="M51" s="33"/>
      <c r="N51" s="33" t="s">
        <v>20</v>
      </c>
      <c r="O51" s="33" t="s">
        <v>24</v>
      </c>
      <c r="P51" s="33" t="s">
        <v>21</v>
      </c>
      <c r="Q51" s="33"/>
      <c r="R51" s="33" t="s">
        <v>25</v>
      </c>
    </row>
    <row r="52" ht="14.5" spans="11:18">
      <c r="K52" s="33"/>
      <c r="L52" t="s">
        <v>132</v>
      </c>
      <c r="M52" s="33"/>
      <c r="N52" s="33" t="s">
        <v>20</v>
      </c>
      <c r="O52" s="33" t="s">
        <v>24</v>
      </c>
      <c r="P52" s="33" t="s">
        <v>21</v>
      </c>
      <c r="Q52" s="33"/>
      <c r="R52" s="33" t="s">
        <v>25</v>
      </c>
    </row>
    <row r="53" ht="14.5" spans="11:18">
      <c r="K53" s="33"/>
      <c r="L53" t="s">
        <v>133</v>
      </c>
      <c r="M53" s="33"/>
      <c r="N53" s="33" t="s">
        <v>20</v>
      </c>
      <c r="O53" s="33" t="s">
        <v>24</v>
      </c>
      <c r="P53" s="33" t="s">
        <v>21</v>
      </c>
      <c r="Q53" s="33"/>
      <c r="R53" s="33" t="s">
        <v>25</v>
      </c>
    </row>
    <row r="54" ht="14.5" spans="11:18">
      <c r="K54" s="33"/>
      <c r="L54" t="s">
        <v>134</v>
      </c>
      <c r="M54" s="33"/>
      <c r="N54" s="33" t="s">
        <v>20</v>
      </c>
      <c r="O54" s="33" t="s">
        <v>24</v>
      </c>
      <c r="P54" s="33" t="s">
        <v>21</v>
      </c>
      <c r="Q54" s="33"/>
      <c r="R54" s="33" t="s">
        <v>25</v>
      </c>
    </row>
    <row r="55" ht="14.5" spans="11:18">
      <c r="K55" s="33"/>
      <c r="L55" t="s">
        <v>135</v>
      </c>
      <c r="M55" s="33"/>
      <c r="N55" s="33" t="s">
        <v>20</v>
      </c>
      <c r="O55" s="33" t="s">
        <v>24</v>
      </c>
      <c r="P55" s="33" t="s">
        <v>21</v>
      </c>
      <c r="Q55" s="33"/>
      <c r="R55" s="33" t="s">
        <v>25</v>
      </c>
    </row>
    <row r="56" ht="14.5" spans="11:18">
      <c r="K56" s="33"/>
      <c r="L56" s="36" t="s">
        <v>136</v>
      </c>
      <c r="M56" s="33"/>
      <c r="N56" s="33" t="s">
        <v>20</v>
      </c>
      <c r="O56" s="33" t="s">
        <v>24</v>
      </c>
      <c r="P56" s="33" t="s">
        <v>21</v>
      </c>
      <c r="Q56" s="33"/>
      <c r="R56" s="33" t="s">
        <v>25</v>
      </c>
    </row>
    <row r="57" ht="14.5" spans="11:18">
      <c r="K57" s="33"/>
      <c r="L57" s="36" t="s">
        <v>137</v>
      </c>
      <c r="M57" s="33"/>
      <c r="N57" s="33" t="s">
        <v>20</v>
      </c>
      <c r="O57" s="33" t="s">
        <v>24</v>
      </c>
      <c r="P57" s="33" t="s">
        <v>21</v>
      </c>
      <c r="Q57" s="33"/>
      <c r="R57" s="33" t="s">
        <v>25</v>
      </c>
    </row>
    <row r="58" ht="14.5" spans="11:18">
      <c r="K58" s="33"/>
      <c r="L58" s="36" t="s">
        <v>138</v>
      </c>
      <c r="M58" s="33"/>
      <c r="N58" s="33" t="s">
        <v>20</v>
      </c>
      <c r="O58" s="33" t="s">
        <v>24</v>
      </c>
      <c r="P58" s="33" t="s">
        <v>21</v>
      </c>
      <c r="Q58" s="33"/>
      <c r="R58" s="33" t="s">
        <v>25</v>
      </c>
    </row>
    <row r="59" ht="14.5" spans="11:18">
      <c r="K59" s="33"/>
      <c r="L59" s="36" t="s">
        <v>139</v>
      </c>
      <c r="M59" s="33"/>
      <c r="N59" s="33" t="s">
        <v>20</v>
      </c>
      <c r="O59" s="33" t="s">
        <v>24</v>
      </c>
      <c r="P59" s="33" t="s">
        <v>21</v>
      </c>
      <c r="Q59" s="33"/>
      <c r="R59" s="33" t="s">
        <v>25</v>
      </c>
    </row>
    <row r="60" ht="14.5" spans="11:18">
      <c r="K60" s="33"/>
      <c r="L60" s="36" t="s">
        <v>140</v>
      </c>
      <c r="M60" s="33"/>
      <c r="N60" s="33" t="s">
        <v>20</v>
      </c>
      <c r="O60" s="33" t="s">
        <v>24</v>
      </c>
      <c r="P60" s="33" t="s">
        <v>21</v>
      </c>
      <c r="Q60" s="33"/>
      <c r="R60" s="33" t="s">
        <v>25</v>
      </c>
    </row>
    <row r="61" ht="14.5" spans="11:18">
      <c r="K61" s="33"/>
      <c r="L61" s="36" t="s">
        <v>141</v>
      </c>
      <c r="M61" s="33"/>
      <c r="N61" s="33"/>
      <c r="O61" s="33"/>
      <c r="P61" s="33"/>
      <c r="Q61" s="33"/>
      <c r="R61" s="33"/>
    </row>
    <row r="62" ht="14.5" spans="11:18">
      <c r="K62" s="33"/>
      <c r="L62" s="36" t="s">
        <v>142</v>
      </c>
      <c r="M62" s="33"/>
      <c r="N62" s="33" t="s">
        <v>20</v>
      </c>
      <c r="O62" s="33" t="s">
        <v>24</v>
      </c>
      <c r="P62" s="33" t="s">
        <v>21</v>
      </c>
      <c r="Q62" s="33"/>
      <c r="R62" s="33" t="s">
        <v>25</v>
      </c>
    </row>
    <row r="63" ht="14.5" spans="11:18">
      <c r="K63" s="33"/>
      <c r="L63" s="36" t="s">
        <v>141</v>
      </c>
      <c r="M63" s="33"/>
      <c r="N63" s="33"/>
      <c r="O63" s="33"/>
      <c r="P63" s="33"/>
      <c r="Q63" s="33"/>
      <c r="R63" s="33"/>
    </row>
    <row r="64" ht="14.5" spans="11:18">
      <c r="K64" s="33"/>
      <c r="L64" s="36" t="s">
        <v>143</v>
      </c>
      <c r="M64" s="33"/>
      <c r="N64" s="33" t="s">
        <v>20</v>
      </c>
      <c r="O64" s="33" t="s">
        <v>24</v>
      </c>
      <c r="P64" s="33" t="s">
        <v>21</v>
      </c>
      <c r="Q64" s="33"/>
      <c r="R64" s="33" t="s">
        <v>25</v>
      </c>
    </row>
    <row r="65" ht="14.5" spans="11:18">
      <c r="K65" s="33"/>
      <c r="L65" s="36" t="s">
        <v>141</v>
      </c>
      <c r="M65" s="33"/>
      <c r="N65" s="33"/>
      <c r="O65" s="33"/>
      <c r="P65" s="33"/>
      <c r="Q65" s="33"/>
      <c r="R65" s="33"/>
    </row>
    <row r="66" ht="14.5" spans="11:18">
      <c r="K66" s="33"/>
      <c r="L66" s="36" t="s">
        <v>144</v>
      </c>
      <c r="M66" s="33"/>
      <c r="N66" s="33" t="s">
        <v>20</v>
      </c>
      <c r="O66" s="33" t="s">
        <v>24</v>
      </c>
      <c r="P66" s="33" t="s">
        <v>21</v>
      </c>
      <c r="Q66" s="33"/>
      <c r="R66" s="33" t="s">
        <v>25</v>
      </c>
    </row>
    <row r="67" ht="14.5" spans="11:18">
      <c r="K67" s="33"/>
      <c r="L67" s="36" t="s">
        <v>141</v>
      </c>
      <c r="M67" s="33"/>
      <c r="N67" s="33"/>
      <c r="O67" s="33"/>
      <c r="P67" s="33"/>
      <c r="Q67" s="33"/>
      <c r="R67" s="33"/>
    </row>
    <row r="68" ht="14.5" spans="11:18">
      <c r="K68" s="33"/>
      <c r="L68" s="36" t="s">
        <v>145</v>
      </c>
      <c r="M68" s="33"/>
      <c r="N68" s="33" t="s">
        <v>20</v>
      </c>
      <c r="O68" s="33" t="s">
        <v>24</v>
      </c>
      <c r="P68" s="33"/>
      <c r="Q68" s="33"/>
      <c r="R68" s="33" t="s">
        <v>25</v>
      </c>
    </row>
    <row r="69" ht="14.5" spans="11:18">
      <c r="K69" s="33"/>
      <c r="L69" s="36" t="s">
        <v>146</v>
      </c>
      <c r="M69" s="33"/>
      <c r="N69" s="33" t="s">
        <v>20</v>
      </c>
      <c r="O69" s="33" t="s">
        <v>24</v>
      </c>
      <c r="P69" s="33"/>
      <c r="Q69" s="33"/>
      <c r="R69" s="33" t="s">
        <v>25</v>
      </c>
    </row>
    <row r="70" ht="14.5" spans="11:18">
      <c r="K70" s="33"/>
      <c r="L70" s="36" t="s">
        <v>147</v>
      </c>
      <c r="M70" s="33"/>
      <c r="N70" s="33" t="s">
        <v>20</v>
      </c>
      <c r="O70" s="33" t="s">
        <v>24</v>
      </c>
      <c r="P70" s="33"/>
      <c r="Q70" s="33"/>
      <c r="R70" s="33" t="s">
        <v>25</v>
      </c>
    </row>
    <row r="71" ht="14.5" spans="11:18">
      <c r="K71" s="33"/>
      <c r="L71" s="36" t="s">
        <v>148</v>
      </c>
      <c r="M71" s="33"/>
      <c r="N71" s="33" t="s">
        <v>20</v>
      </c>
      <c r="O71" s="33" t="s">
        <v>24</v>
      </c>
      <c r="P71" s="33"/>
      <c r="Q71" s="33"/>
      <c r="R71" s="33" t="s">
        <v>25</v>
      </c>
    </row>
    <row r="72" ht="14.5" spans="11:18">
      <c r="K72" s="33"/>
      <c r="L72" s="36" t="s">
        <v>149</v>
      </c>
      <c r="M72" s="33"/>
      <c r="N72" s="33" t="s">
        <v>20</v>
      </c>
      <c r="O72" s="33" t="s">
        <v>24</v>
      </c>
      <c r="P72" s="33"/>
      <c r="Q72" s="33"/>
      <c r="R72" s="33" t="s">
        <v>25</v>
      </c>
    </row>
    <row r="73" ht="14.5" spans="11:18">
      <c r="K73" s="33"/>
      <c r="L73" s="36" t="s">
        <v>150</v>
      </c>
      <c r="M73" s="33"/>
      <c r="N73" s="33" t="s">
        <v>20</v>
      </c>
      <c r="O73" s="33" t="s">
        <v>24</v>
      </c>
      <c r="P73" s="33"/>
      <c r="Q73" s="33"/>
      <c r="R73" s="33" t="s">
        <v>25</v>
      </c>
    </row>
    <row r="74" ht="14.5" spans="11:18">
      <c r="K74" s="33"/>
      <c r="L74" s="36" t="s">
        <v>151</v>
      </c>
      <c r="M74" s="33"/>
      <c r="N74" s="33" t="s">
        <v>20</v>
      </c>
      <c r="O74" s="33" t="s">
        <v>24</v>
      </c>
      <c r="P74" s="33"/>
      <c r="Q74" s="33"/>
      <c r="R74" s="33" t="s">
        <v>25</v>
      </c>
    </row>
    <row r="75" ht="14.5" spans="11:18">
      <c r="K75" s="33"/>
      <c r="L75" s="36" t="s">
        <v>152</v>
      </c>
      <c r="M75" s="33"/>
      <c r="N75" s="33" t="s">
        <v>20</v>
      </c>
      <c r="O75" s="33" t="s">
        <v>24</v>
      </c>
      <c r="P75" s="33"/>
      <c r="Q75" s="33"/>
      <c r="R75" s="33" t="s">
        <v>25</v>
      </c>
    </row>
    <row r="76" ht="14.5" spans="11:18">
      <c r="K76" s="33"/>
      <c r="L76" s="36" t="s">
        <v>153</v>
      </c>
      <c r="M76" s="33"/>
      <c r="N76" s="33" t="s">
        <v>20</v>
      </c>
      <c r="O76" s="33" t="s">
        <v>24</v>
      </c>
      <c r="P76" s="33"/>
      <c r="Q76" s="33"/>
      <c r="R76" s="33" t="s">
        <v>25</v>
      </c>
    </row>
    <row r="77" ht="14.5" spans="11:18">
      <c r="K77" s="33"/>
      <c r="L77" s="36" t="s">
        <v>154</v>
      </c>
      <c r="M77" s="33"/>
      <c r="N77" s="33" t="s">
        <v>20</v>
      </c>
      <c r="O77" s="33" t="s">
        <v>24</v>
      </c>
      <c r="P77" s="33"/>
      <c r="Q77" s="33"/>
      <c r="R77" s="33" t="s">
        <v>25</v>
      </c>
    </row>
    <row r="78" ht="14.5" spans="11:18">
      <c r="K78" s="33"/>
      <c r="L78" s="36" t="s">
        <v>155</v>
      </c>
      <c r="M78" s="33"/>
      <c r="N78" s="33" t="s">
        <v>20</v>
      </c>
      <c r="O78" s="33" t="s">
        <v>24</v>
      </c>
      <c r="P78" s="33"/>
      <c r="Q78" s="33"/>
      <c r="R78" s="33" t="s">
        <v>25</v>
      </c>
    </row>
    <row r="79" ht="14.5" spans="11:18">
      <c r="K79" s="33"/>
      <c r="L79" s="36" t="s">
        <v>156</v>
      </c>
      <c r="M79" s="33"/>
      <c r="N79" s="33" t="s">
        <v>20</v>
      </c>
      <c r="O79" s="33" t="s">
        <v>24</v>
      </c>
      <c r="P79" s="33"/>
      <c r="Q79" s="33"/>
      <c r="R79" s="33" t="s">
        <v>25</v>
      </c>
    </row>
    <row r="80" ht="14.5" spans="11:18">
      <c r="K80" s="33"/>
      <c r="L80" s="36" t="s">
        <v>157</v>
      </c>
      <c r="M80" s="33"/>
      <c r="N80" s="33" t="s">
        <v>20</v>
      </c>
      <c r="O80" s="33" t="s">
        <v>24</v>
      </c>
      <c r="P80" s="33"/>
      <c r="Q80" s="33"/>
      <c r="R80" s="33" t="s">
        <v>25</v>
      </c>
    </row>
    <row r="81" ht="14.5" spans="11:18">
      <c r="K81" s="33"/>
      <c r="L81" s="36" t="s">
        <v>158</v>
      </c>
      <c r="M81" s="33"/>
      <c r="N81" s="33" t="s">
        <v>20</v>
      </c>
      <c r="O81" s="33" t="s">
        <v>24</v>
      </c>
      <c r="P81" s="33"/>
      <c r="Q81" s="33"/>
      <c r="R81" s="33" t="s">
        <v>25</v>
      </c>
    </row>
    <row r="82" ht="14.5" spans="11:18">
      <c r="K82" s="33"/>
      <c r="L82" s="36" t="s">
        <v>159</v>
      </c>
      <c r="M82" s="33"/>
      <c r="N82" s="33" t="s">
        <v>20</v>
      </c>
      <c r="O82" s="33" t="s">
        <v>24</v>
      </c>
      <c r="P82" s="33"/>
      <c r="Q82" s="33"/>
      <c r="R82" s="33" t="s">
        <v>25</v>
      </c>
    </row>
    <row r="83" ht="14.5" spans="11:18">
      <c r="K83" s="33"/>
      <c r="L83" s="36" t="s">
        <v>160</v>
      </c>
      <c r="M83" s="33"/>
      <c r="N83" s="33" t="s">
        <v>20</v>
      </c>
      <c r="O83" s="33" t="s">
        <v>24</v>
      </c>
      <c r="P83" s="33"/>
      <c r="Q83" s="33"/>
      <c r="R83" s="33" t="s">
        <v>25</v>
      </c>
    </row>
    <row r="84" ht="14.5" spans="11:18">
      <c r="K84" s="33"/>
      <c r="L84" s="36" t="s">
        <v>161</v>
      </c>
      <c r="M84" s="33"/>
      <c r="N84" s="33" t="s">
        <v>20</v>
      </c>
      <c r="O84" s="33" t="s">
        <v>24</v>
      </c>
      <c r="P84" s="33"/>
      <c r="Q84" s="33"/>
      <c r="R84" s="33" t="s">
        <v>25</v>
      </c>
    </row>
    <row r="85" ht="14.5" spans="11:18">
      <c r="K85" s="33"/>
      <c r="L85" s="36" t="s">
        <v>162</v>
      </c>
      <c r="M85" s="33"/>
      <c r="N85" s="33" t="s">
        <v>20</v>
      </c>
      <c r="O85" s="33" t="s">
        <v>24</v>
      </c>
      <c r="P85" s="33"/>
      <c r="Q85" s="33"/>
      <c r="R85" s="33" t="s">
        <v>25</v>
      </c>
    </row>
    <row r="86" ht="14.5" spans="11:18">
      <c r="K86" s="33"/>
      <c r="L86" s="36" t="s">
        <v>163</v>
      </c>
      <c r="M86" s="33"/>
      <c r="N86" s="33" t="s">
        <v>20</v>
      </c>
      <c r="O86" s="33" t="s">
        <v>24</v>
      </c>
      <c r="P86" s="33"/>
      <c r="Q86" s="33"/>
      <c r="R86" s="33" t="s">
        <v>25</v>
      </c>
    </row>
    <row r="87" ht="14.5" spans="11:18">
      <c r="K87" s="33"/>
      <c r="L87" s="36" t="s">
        <v>164</v>
      </c>
      <c r="M87" s="33"/>
      <c r="N87" s="33" t="s">
        <v>20</v>
      </c>
      <c r="O87" s="33" t="s">
        <v>24</v>
      </c>
      <c r="P87" s="33"/>
      <c r="Q87" s="33"/>
      <c r="R87" s="33" t="s">
        <v>25</v>
      </c>
    </row>
    <row r="88" ht="14.5" spans="11:18">
      <c r="K88" s="33"/>
      <c r="L88" s="36" t="s">
        <v>165</v>
      </c>
      <c r="M88" s="33"/>
      <c r="N88" s="33" t="s">
        <v>20</v>
      </c>
      <c r="O88" s="33" t="s">
        <v>24</v>
      </c>
      <c r="P88" s="33"/>
      <c r="Q88" s="33"/>
      <c r="R88" s="33" t="s">
        <v>25</v>
      </c>
    </row>
    <row r="89" ht="14.5" spans="11:18">
      <c r="K89" s="33"/>
      <c r="L89" s="36" t="s">
        <v>166</v>
      </c>
      <c r="M89" s="33"/>
      <c r="N89" s="33" t="s">
        <v>20</v>
      </c>
      <c r="O89" s="33" t="s">
        <v>24</v>
      </c>
      <c r="P89" s="33"/>
      <c r="Q89" s="33"/>
      <c r="R89" s="33" t="s">
        <v>25</v>
      </c>
    </row>
    <row r="90" ht="14.5" spans="11:18">
      <c r="K90" s="33"/>
      <c r="L90" s="36" t="s">
        <v>167</v>
      </c>
      <c r="M90" s="33"/>
      <c r="N90" s="33" t="s">
        <v>20</v>
      </c>
      <c r="O90" s="33" t="s">
        <v>24</v>
      </c>
      <c r="P90" s="33"/>
      <c r="Q90" s="33"/>
      <c r="R90" s="33" t="s">
        <v>25</v>
      </c>
    </row>
    <row r="91" ht="14.5" spans="11:18">
      <c r="K91" s="33"/>
      <c r="L91" s="36" t="s">
        <v>168</v>
      </c>
      <c r="M91" s="33"/>
      <c r="N91" s="33" t="s">
        <v>20</v>
      </c>
      <c r="O91" s="33" t="s">
        <v>24</v>
      </c>
      <c r="P91" s="33"/>
      <c r="Q91" s="33"/>
      <c r="R91" s="33" t="s">
        <v>25</v>
      </c>
    </row>
    <row r="92" ht="14.5" spans="11:18">
      <c r="K92" s="33"/>
      <c r="L92" s="36" t="s">
        <v>169</v>
      </c>
      <c r="M92" s="33"/>
      <c r="N92" s="33" t="s">
        <v>20</v>
      </c>
      <c r="O92" s="33" t="s">
        <v>24</v>
      </c>
      <c r="P92" s="33"/>
      <c r="Q92" s="33"/>
      <c r="R92" s="33" t="s">
        <v>25</v>
      </c>
    </row>
    <row r="93" ht="14.5" spans="11:18">
      <c r="K93" s="33"/>
      <c r="L93" s="36" t="s">
        <v>170</v>
      </c>
      <c r="M93" s="33"/>
      <c r="N93" s="33" t="s">
        <v>20</v>
      </c>
      <c r="O93" s="33" t="s">
        <v>24</v>
      </c>
      <c r="P93" s="33"/>
      <c r="Q93" s="33"/>
      <c r="R93" s="33" t="s">
        <v>25</v>
      </c>
    </row>
    <row r="94" ht="14.5" spans="11:18">
      <c r="K94" s="33"/>
      <c r="L94" s="36" t="s">
        <v>171</v>
      </c>
      <c r="M94" s="33"/>
      <c r="N94" s="33" t="s">
        <v>20</v>
      </c>
      <c r="O94" s="33" t="s">
        <v>24</v>
      </c>
      <c r="P94" s="33"/>
      <c r="Q94" s="33"/>
      <c r="R94" s="33" t="s">
        <v>25</v>
      </c>
    </row>
    <row r="95" ht="14.5" spans="11:18">
      <c r="K95" s="33"/>
      <c r="L95" s="36" t="s">
        <v>172</v>
      </c>
      <c r="M95" s="33"/>
      <c r="N95" s="33" t="s">
        <v>20</v>
      </c>
      <c r="O95" s="33" t="s">
        <v>24</v>
      </c>
      <c r="P95" s="33"/>
      <c r="Q95" s="33"/>
      <c r="R95" s="33" t="s">
        <v>25</v>
      </c>
    </row>
    <row r="96" ht="14.5" spans="11:18">
      <c r="K96" s="33"/>
      <c r="L96" s="36" t="s">
        <v>173</v>
      </c>
      <c r="M96" s="33"/>
      <c r="N96" s="33" t="s">
        <v>20</v>
      </c>
      <c r="O96" s="33" t="s">
        <v>24</v>
      </c>
      <c r="P96" s="33"/>
      <c r="Q96" s="33"/>
      <c r="R96" s="33" t="s">
        <v>25</v>
      </c>
    </row>
    <row r="97" ht="14.5" spans="11:18">
      <c r="K97" s="33"/>
      <c r="L97" s="36" t="s">
        <v>174</v>
      </c>
      <c r="M97" s="33"/>
      <c r="N97" s="33" t="s">
        <v>20</v>
      </c>
      <c r="O97" s="33" t="s">
        <v>24</v>
      </c>
      <c r="P97" s="33"/>
      <c r="Q97" s="33"/>
      <c r="R97" s="33" t="s">
        <v>25</v>
      </c>
    </row>
    <row r="98" ht="14.5" spans="11:18">
      <c r="K98" s="33"/>
      <c r="L98" s="36" t="s">
        <v>175</v>
      </c>
      <c r="M98" s="33"/>
      <c r="N98" s="33" t="s">
        <v>20</v>
      </c>
      <c r="O98" s="33" t="s">
        <v>24</v>
      </c>
      <c r="P98" s="33"/>
      <c r="Q98" s="33"/>
      <c r="R98" s="33" t="s">
        <v>25</v>
      </c>
    </row>
    <row r="99" ht="14.5" spans="11:18">
      <c r="K99" s="361"/>
      <c r="L99" s="148" t="s">
        <v>176</v>
      </c>
      <c r="M99" s="62"/>
      <c r="N99" s="361" t="s">
        <v>20</v>
      </c>
      <c r="O99" s="361" t="s">
        <v>24</v>
      </c>
      <c r="P99" s="33"/>
      <c r="Q99" s="361"/>
      <c r="R99" s="361" t="s">
        <v>25</v>
      </c>
    </row>
    <row r="100" ht="14.5" spans="11:18">
      <c r="K100" s="51" t="s">
        <v>177</v>
      </c>
      <c r="L100" s="32" t="s">
        <v>178</v>
      </c>
      <c r="M100" s="42"/>
      <c r="N100" s="51" t="s">
        <v>20</v>
      </c>
      <c r="O100" s="51" t="s">
        <v>179</v>
      </c>
      <c r="P100" s="350" t="s">
        <v>67</v>
      </c>
      <c r="Q100" s="32"/>
      <c r="R100" s="361" t="s">
        <v>25</v>
      </c>
    </row>
    <row r="101" ht="14.5" spans="11:18">
      <c r="K101" s="51"/>
      <c r="L101" s="54" t="s">
        <v>180</v>
      </c>
      <c r="M101" s="42"/>
      <c r="N101" s="51" t="s">
        <v>20</v>
      </c>
      <c r="O101" s="51" t="s">
        <v>179</v>
      </c>
      <c r="P101" s="350" t="s">
        <v>67</v>
      </c>
      <c r="Q101" s="32"/>
      <c r="R101" s="361" t="s">
        <v>25</v>
      </c>
    </row>
    <row r="102" ht="14.5" spans="11:18">
      <c r="K102" s="51"/>
      <c r="L102" s="54" t="s">
        <v>181</v>
      </c>
      <c r="M102" s="42"/>
      <c r="N102" s="51" t="s">
        <v>20</v>
      </c>
      <c r="O102" s="51" t="s">
        <v>179</v>
      </c>
      <c r="P102" s="350" t="s">
        <v>67</v>
      </c>
      <c r="Q102" s="32"/>
      <c r="R102" s="361" t="s">
        <v>25</v>
      </c>
    </row>
    <row r="103" ht="14.5" spans="11:18">
      <c r="K103" s="51"/>
      <c r="L103" s="308" t="s">
        <v>182</v>
      </c>
      <c r="M103" s="42"/>
      <c r="N103" s="51" t="s">
        <v>20</v>
      </c>
      <c r="O103" s="362" t="s">
        <v>24</v>
      </c>
      <c r="P103" s="350" t="s">
        <v>21</v>
      </c>
      <c r="Q103" s="32"/>
      <c r="R103" s="361" t="s">
        <v>25</v>
      </c>
    </row>
    <row r="104" ht="14.5" spans="11:18">
      <c r="K104" s="51"/>
      <c r="L104" s="308" t="s">
        <v>183</v>
      </c>
      <c r="M104" s="42"/>
      <c r="N104" s="51" t="s">
        <v>20</v>
      </c>
      <c r="O104" s="51" t="s">
        <v>179</v>
      </c>
      <c r="P104" s="350" t="s">
        <v>67</v>
      </c>
      <c r="Q104" s="32"/>
      <c r="R104" s="361" t="s">
        <v>25</v>
      </c>
    </row>
    <row r="105" ht="14.5" spans="11:18">
      <c r="K105" s="32"/>
      <c r="L105" s="308" t="s">
        <v>184</v>
      </c>
      <c r="M105" s="42"/>
      <c r="N105" s="51" t="s">
        <v>20</v>
      </c>
      <c r="O105" s="51" t="s">
        <v>179</v>
      </c>
      <c r="P105" s="350" t="s">
        <v>67</v>
      </c>
      <c r="Q105" s="32"/>
      <c r="R105" s="361" t="s">
        <v>25</v>
      </c>
    </row>
    <row r="106" ht="14.5" spans="11:18">
      <c r="K106" s="51"/>
      <c r="L106" s="32" t="s">
        <v>185</v>
      </c>
      <c r="M106" s="363"/>
      <c r="N106" s="363" t="s">
        <v>20</v>
      </c>
      <c r="O106" s="363" t="s">
        <v>179</v>
      </c>
      <c r="P106" s="350" t="s">
        <v>67</v>
      </c>
      <c r="Q106" s="32"/>
      <c r="R106" s="361" t="s">
        <v>25</v>
      </c>
    </row>
    <row r="107" ht="14.5" spans="11:18">
      <c r="K107" s="32"/>
      <c r="L107" s="32" t="s">
        <v>186</v>
      </c>
      <c r="M107" s="32"/>
      <c r="N107" s="363" t="s">
        <v>20</v>
      </c>
      <c r="O107" s="363" t="s">
        <v>179</v>
      </c>
      <c r="P107" s="350" t="s">
        <v>67</v>
      </c>
      <c r="Q107" s="32"/>
      <c r="R107" s="361" t="s">
        <v>25</v>
      </c>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70" zoomScaleNormal="70" workbookViewId="0">
      <selection activeCell="H27" sqref="H27"/>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296"/>
      <c r="G6" s="296"/>
      <c r="H6" s="297" t="s">
        <v>187</v>
      </c>
      <c r="I6" s="296"/>
      <c r="J6" s="296"/>
      <c r="K6" s="296"/>
      <c r="L6" s="296"/>
      <c r="M6" s="296"/>
      <c r="N6" s="296"/>
      <c r="O6" s="296"/>
      <c r="P6" s="315"/>
      <c r="Q6" s="306"/>
      <c r="R6" s="306"/>
      <c r="S6" s="296"/>
      <c r="T6" s="296"/>
      <c r="U6" s="297" t="s">
        <v>188</v>
      </c>
      <c r="V6" s="127"/>
      <c r="W6" s="127"/>
      <c r="X6" s="127"/>
      <c r="Y6" s="127"/>
      <c r="Z6" s="127"/>
      <c r="AA6" s="127"/>
      <c r="AB6" s="127"/>
      <c r="AC6" s="317"/>
      <c r="AD6" s="306"/>
      <c r="AE6" s="306"/>
      <c r="AF6" s="306"/>
      <c r="AG6" s="306"/>
      <c r="AH6" s="306"/>
      <c r="AI6" s="306"/>
      <c r="AJ6" s="306"/>
      <c r="AK6" s="306"/>
      <c r="AL6" s="306"/>
      <c r="AM6" s="306"/>
      <c r="AN6" s="306"/>
      <c r="AO6" s="306"/>
      <c r="AP6" s="306"/>
      <c r="AQ6" s="306"/>
      <c r="AR6" s="306"/>
      <c r="AS6" s="306"/>
      <c r="AT6" s="306"/>
      <c r="AU6" s="306"/>
      <c r="AV6" s="303"/>
    </row>
    <row r="7" ht="14.5" spans="6:48">
      <c r="F7" s="298" t="s">
        <v>11</v>
      </c>
      <c r="G7" s="298" t="s">
        <v>189</v>
      </c>
      <c r="H7" s="298" t="s">
        <v>190</v>
      </c>
      <c r="I7" s="298">
        <v>2020</v>
      </c>
      <c r="J7" s="316" t="s">
        <v>191</v>
      </c>
      <c r="K7" s="127" t="s">
        <v>192</v>
      </c>
      <c r="L7" s="127" t="s">
        <v>193</v>
      </c>
      <c r="M7" s="127" t="s">
        <v>194</v>
      </c>
      <c r="N7" s="127" t="s">
        <v>195</v>
      </c>
      <c r="O7" s="127" t="s">
        <v>196</v>
      </c>
      <c r="P7" s="317" t="s">
        <v>197</v>
      </c>
      <c r="Q7" s="328"/>
      <c r="R7" s="328"/>
      <c r="S7" s="298" t="s">
        <v>11</v>
      </c>
      <c r="T7" s="298" t="s">
        <v>189</v>
      </c>
      <c r="U7" s="298" t="s">
        <v>190</v>
      </c>
      <c r="V7" s="298">
        <v>2020</v>
      </c>
      <c r="W7" s="316" t="s">
        <v>191</v>
      </c>
      <c r="X7" s="127" t="s">
        <v>192</v>
      </c>
      <c r="Y7" s="127" t="s">
        <v>193</v>
      </c>
      <c r="Z7" s="127" t="s">
        <v>194</v>
      </c>
      <c r="AA7" s="127" t="s">
        <v>195</v>
      </c>
      <c r="AB7" s="127" t="s">
        <v>196</v>
      </c>
      <c r="AC7" s="317" t="s">
        <v>197</v>
      </c>
      <c r="AD7" s="32"/>
      <c r="AE7" s="32"/>
      <c r="AF7" s="32"/>
      <c r="AG7" s="32"/>
      <c r="AH7" s="328"/>
      <c r="AI7" s="328"/>
      <c r="AJ7" s="328"/>
      <c r="AK7" s="328"/>
      <c r="AL7" s="328"/>
      <c r="AM7" s="328"/>
      <c r="AN7" s="328"/>
      <c r="AO7" s="328"/>
      <c r="AP7" s="328"/>
      <c r="AQ7" s="328"/>
      <c r="AR7" s="328"/>
      <c r="AS7" s="328"/>
      <c r="AT7" s="328"/>
      <c r="AU7" s="306"/>
      <c r="AV7" s="303"/>
    </row>
    <row r="8" ht="14.5" spans="6:48">
      <c r="F8" s="299" t="s">
        <v>180</v>
      </c>
      <c r="G8" s="299" t="s">
        <v>198</v>
      </c>
      <c r="H8" s="299" t="s">
        <v>65</v>
      </c>
      <c r="I8" s="299"/>
      <c r="J8" s="318"/>
      <c r="K8" s="318"/>
      <c r="L8" s="318"/>
      <c r="M8" s="318"/>
      <c r="N8" s="318"/>
      <c r="O8" s="318"/>
      <c r="P8" s="319"/>
      <c r="Q8" s="42"/>
      <c r="R8" s="42"/>
      <c r="S8" s="191" t="s">
        <v>178</v>
      </c>
      <c r="T8" s="191" t="s">
        <v>199</v>
      </c>
      <c r="U8" s="191" t="s">
        <v>118</v>
      </c>
      <c r="V8" s="191"/>
      <c r="W8" s="191">
        <v>1</v>
      </c>
      <c r="X8" s="191">
        <v>1</v>
      </c>
      <c r="Y8" s="191">
        <v>1</v>
      </c>
      <c r="Z8" s="191">
        <v>1</v>
      </c>
      <c r="AA8" s="191">
        <v>1</v>
      </c>
      <c r="AB8" s="191">
        <v>1</v>
      </c>
      <c r="AC8" s="191">
        <v>1</v>
      </c>
      <c r="AD8" s="42"/>
      <c r="AE8" s="42"/>
      <c r="AF8" s="42"/>
      <c r="AG8" s="42"/>
      <c r="AH8" s="42"/>
      <c r="AI8" s="42"/>
      <c r="AJ8" s="42"/>
      <c r="AK8" s="42"/>
      <c r="AL8" s="42"/>
      <c r="AM8" s="42"/>
      <c r="AN8" s="42"/>
      <c r="AO8" s="42"/>
      <c r="AP8" s="42"/>
      <c r="AQ8" s="42"/>
      <c r="AR8" s="42"/>
      <c r="AS8" s="42"/>
      <c r="AT8" s="42"/>
      <c r="AU8" s="306"/>
      <c r="AV8" s="303"/>
    </row>
    <row r="9" ht="14.5" spans="6:47">
      <c r="F9" s="299"/>
      <c r="G9" s="299" t="s">
        <v>200</v>
      </c>
      <c r="H9" s="296"/>
      <c r="I9" s="299"/>
      <c r="J9" s="320"/>
      <c r="K9" s="320"/>
      <c r="L9" s="320"/>
      <c r="M9" s="320"/>
      <c r="N9" s="320"/>
      <c r="O9" s="320"/>
      <c r="P9" s="321"/>
      <c r="Q9" s="332"/>
      <c r="R9" s="332"/>
      <c r="S9" s="309" t="s">
        <v>181</v>
      </c>
      <c r="T9" s="310" t="s">
        <v>201</v>
      </c>
      <c r="U9" s="310" t="s">
        <v>69</v>
      </c>
      <c r="V9" s="191"/>
      <c r="W9" s="191">
        <v>1</v>
      </c>
      <c r="X9" s="191">
        <v>1</v>
      </c>
      <c r="Y9" s="191">
        <v>1</v>
      </c>
      <c r="Z9" s="191">
        <v>1</v>
      </c>
      <c r="AA9" s="191">
        <v>1</v>
      </c>
      <c r="AB9" s="191">
        <v>1</v>
      </c>
      <c r="AC9" s="191">
        <v>1</v>
      </c>
      <c r="AD9" s="332"/>
      <c r="AE9" s="332"/>
      <c r="AF9" s="332"/>
      <c r="AG9" s="332"/>
      <c r="AH9" s="332"/>
      <c r="AI9" s="332"/>
      <c r="AJ9" s="332"/>
      <c r="AK9" s="332"/>
      <c r="AL9" s="332"/>
      <c r="AM9" s="332"/>
      <c r="AN9" s="332"/>
      <c r="AO9" s="332"/>
      <c r="AP9" s="332"/>
      <c r="AQ9" s="332"/>
      <c r="AR9" s="332"/>
      <c r="AS9" s="332"/>
      <c r="AT9" s="332"/>
      <c r="AU9" s="306"/>
    </row>
    <row r="10" ht="14.5" spans="6:48">
      <c r="F10" s="299"/>
      <c r="G10" s="299" t="s">
        <v>202</v>
      </c>
      <c r="H10" s="296"/>
      <c r="I10" s="299"/>
      <c r="J10" s="322">
        <v>0.8</v>
      </c>
      <c r="K10" s="322">
        <v>0.8</v>
      </c>
      <c r="L10" s="322">
        <v>0.8</v>
      </c>
      <c r="M10" s="322">
        <v>0.8</v>
      </c>
      <c r="N10" s="322">
        <v>0.8</v>
      </c>
      <c r="O10" s="322">
        <v>0.8</v>
      </c>
      <c r="P10" s="322">
        <v>0.8</v>
      </c>
      <c r="Q10" s="42"/>
      <c r="R10" s="42"/>
      <c r="S10" s="311" t="s">
        <v>182</v>
      </c>
      <c r="T10" s="310" t="s">
        <v>203</v>
      </c>
      <c r="U10" s="310" t="s">
        <v>71</v>
      </c>
      <c r="V10" s="333"/>
      <c r="W10" s="191">
        <v>1</v>
      </c>
      <c r="X10" s="191">
        <v>1</v>
      </c>
      <c r="Y10" s="191">
        <v>1</v>
      </c>
      <c r="Z10" s="191">
        <v>1</v>
      </c>
      <c r="AA10" s="191">
        <v>1</v>
      </c>
      <c r="AB10" s="191">
        <v>1</v>
      </c>
      <c r="AC10" s="191">
        <v>1</v>
      </c>
      <c r="AD10" s="42"/>
      <c r="AE10" s="42"/>
      <c r="AF10" s="42"/>
      <c r="AG10" s="42"/>
      <c r="AH10" s="42"/>
      <c r="AI10" s="42"/>
      <c r="AJ10" s="42"/>
      <c r="AK10" s="42"/>
      <c r="AL10" s="42"/>
      <c r="AM10" s="42"/>
      <c r="AN10" s="42"/>
      <c r="AO10" s="42"/>
      <c r="AP10" s="42"/>
      <c r="AQ10" s="42"/>
      <c r="AR10" s="42"/>
      <c r="AS10" s="42"/>
      <c r="AT10" s="42"/>
      <c r="AU10" s="306"/>
      <c r="AV10" s="303"/>
    </row>
    <row r="11" ht="14.5" spans="6:48">
      <c r="F11" s="300" t="s">
        <v>141</v>
      </c>
      <c r="G11" s="296"/>
      <c r="H11" s="127"/>
      <c r="I11" s="299"/>
      <c r="J11" s="323"/>
      <c r="K11" s="323"/>
      <c r="L11" s="323"/>
      <c r="M11" s="323"/>
      <c r="N11" s="323"/>
      <c r="O11" s="323"/>
      <c r="P11" s="324"/>
      <c r="Q11" s="42"/>
      <c r="R11" s="42"/>
      <c r="S11" s="311" t="s">
        <v>141</v>
      </c>
      <c r="T11" s="334"/>
      <c r="U11" s="334"/>
      <c r="V11" s="333"/>
      <c r="W11" s="191"/>
      <c r="X11" s="191"/>
      <c r="Y11" s="191"/>
      <c r="Z11" s="191"/>
      <c r="AA11" s="191"/>
      <c r="AB11" s="191"/>
      <c r="AC11" s="191"/>
      <c r="AD11" s="42"/>
      <c r="AE11" s="42"/>
      <c r="AF11" s="42"/>
      <c r="AG11" s="42"/>
      <c r="AH11" s="42"/>
      <c r="AI11" s="42"/>
      <c r="AJ11" s="42"/>
      <c r="AK11" s="42"/>
      <c r="AL11" s="42"/>
      <c r="AM11" s="42"/>
      <c r="AN11" s="42"/>
      <c r="AO11" s="42"/>
      <c r="AP11" s="42"/>
      <c r="AQ11" s="42"/>
      <c r="AR11" s="42"/>
      <c r="AS11" s="42"/>
      <c r="AT11" s="42"/>
      <c r="AU11" s="306"/>
      <c r="AV11" s="303"/>
    </row>
    <row r="12" ht="14.5" spans="6:48">
      <c r="F12" s="299" t="s">
        <v>184</v>
      </c>
      <c r="G12" s="299" t="s">
        <v>204</v>
      </c>
      <c r="H12" s="299" t="s">
        <v>77</v>
      </c>
      <c r="I12" s="299"/>
      <c r="J12" s="318"/>
      <c r="K12" s="318"/>
      <c r="L12" s="318"/>
      <c r="M12" s="318"/>
      <c r="N12" s="318"/>
      <c r="O12" s="318"/>
      <c r="P12" s="318"/>
      <c r="Q12" s="306"/>
      <c r="R12" s="306"/>
      <c r="S12" s="314" t="s">
        <v>180</v>
      </c>
      <c r="T12" s="314" t="s">
        <v>198</v>
      </c>
      <c r="U12" s="314" t="s">
        <v>205</v>
      </c>
      <c r="V12" s="333"/>
      <c r="W12" s="191">
        <v>1</v>
      </c>
      <c r="X12" s="191">
        <v>1</v>
      </c>
      <c r="Y12" s="191">
        <v>1</v>
      </c>
      <c r="Z12" s="191">
        <v>1</v>
      </c>
      <c r="AA12" s="191">
        <v>1</v>
      </c>
      <c r="AB12" s="191">
        <v>1</v>
      </c>
      <c r="AC12" s="191">
        <v>1</v>
      </c>
      <c r="AD12" s="306"/>
      <c r="AE12" s="306"/>
      <c r="AF12" s="306"/>
      <c r="AG12" s="306"/>
      <c r="AH12" s="306"/>
      <c r="AI12" s="306"/>
      <c r="AJ12" s="306"/>
      <c r="AK12" s="306"/>
      <c r="AL12" s="306"/>
      <c r="AM12" s="306"/>
      <c r="AN12" s="306"/>
      <c r="AO12" s="306"/>
      <c r="AP12" s="306"/>
      <c r="AQ12" s="306"/>
      <c r="AR12" s="306"/>
      <c r="AS12" s="306"/>
      <c r="AT12" s="306"/>
      <c r="AU12" s="306"/>
      <c r="AV12" s="303"/>
    </row>
    <row r="13" ht="14.5" spans="6:48">
      <c r="F13" s="301"/>
      <c r="G13" s="301" t="s">
        <v>206</v>
      </c>
      <c r="H13" s="302"/>
      <c r="I13" s="301"/>
      <c r="J13" s="325">
        <v>0.8</v>
      </c>
      <c r="K13" s="326">
        <f t="shared" ref="K13:P13" si="0">J13</f>
        <v>0.8</v>
      </c>
      <c r="L13" s="326">
        <f t="shared" si="0"/>
        <v>0.8</v>
      </c>
      <c r="M13" s="326">
        <f t="shared" si="0"/>
        <v>0.8</v>
      </c>
      <c r="N13" s="326">
        <f t="shared" si="0"/>
        <v>0.8</v>
      </c>
      <c r="O13" s="326">
        <f t="shared" si="0"/>
        <v>0.8</v>
      </c>
      <c r="P13" s="326">
        <f t="shared" si="0"/>
        <v>0.8</v>
      </c>
      <c r="Q13" s="42"/>
      <c r="R13" s="42"/>
      <c r="S13" s="314"/>
      <c r="T13" s="314" t="s">
        <v>200</v>
      </c>
      <c r="U13" s="310"/>
      <c r="V13" s="333"/>
      <c r="W13" s="333"/>
      <c r="X13" s="333"/>
      <c r="Y13" s="333"/>
      <c r="Z13" s="333"/>
      <c r="AA13" s="333"/>
      <c r="AB13" s="333"/>
      <c r="AC13" s="333"/>
      <c r="AD13" s="42"/>
      <c r="AE13" s="42"/>
      <c r="AF13" s="42"/>
      <c r="AG13" s="42"/>
      <c r="AH13" s="42"/>
      <c r="AI13" s="42"/>
      <c r="AJ13" s="42"/>
      <c r="AK13" s="42"/>
      <c r="AL13" s="42"/>
      <c r="AM13" s="42"/>
      <c r="AN13" s="42"/>
      <c r="AO13" s="42"/>
      <c r="AP13" s="42"/>
      <c r="AQ13" s="42"/>
      <c r="AR13" s="42"/>
      <c r="AS13" s="42"/>
      <c r="AT13" s="42"/>
      <c r="AU13" s="306"/>
      <c r="AV13" s="303"/>
    </row>
    <row r="14" ht="14.5" spans="1:48">
      <c r="A14" s="303"/>
      <c r="B14" s="303"/>
      <c r="C14" s="303"/>
      <c r="F14" s="62"/>
      <c r="G14" s="186"/>
      <c r="H14" s="304"/>
      <c r="I14" s="62"/>
      <c r="J14" s="83"/>
      <c r="K14" s="83"/>
      <c r="L14" s="83"/>
      <c r="M14" s="83"/>
      <c r="N14" s="83"/>
      <c r="O14" s="83"/>
      <c r="P14" s="83"/>
      <c r="Q14" s="63"/>
      <c r="R14" s="63"/>
      <c r="S14" s="314"/>
      <c r="T14" s="314" t="s">
        <v>202</v>
      </c>
      <c r="U14" s="310"/>
      <c r="V14" s="333"/>
      <c r="W14" s="333"/>
      <c r="X14" s="333"/>
      <c r="Y14" s="333"/>
      <c r="Z14" s="333"/>
      <c r="AA14" s="333"/>
      <c r="AB14" s="333"/>
      <c r="AC14" s="333"/>
      <c r="AD14" s="63"/>
      <c r="AE14" s="63"/>
      <c r="AF14" s="63"/>
      <c r="AG14" s="63"/>
      <c r="AH14" s="63"/>
      <c r="AI14" s="63"/>
      <c r="AJ14" s="63"/>
      <c r="AK14" s="63"/>
      <c r="AL14" s="63"/>
      <c r="AM14" s="63"/>
      <c r="AN14" s="63"/>
      <c r="AO14" s="63"/>
      <c r="AP14" s="63"/>
      <c r="AQ14" s="63"/>
      <c r="AR14" s="63"/>
      <c r="AS14" s="63"/>
      <c r="AT14" s="63"/>
      <c r="AU14" s="303"/>
      <c r="AV14" s="303"/>
    </row>
    <row r="15" ht="14.5" spans="1:46">
      <c r="A15" s="303"/>
      <c r="B15" s="303"/>
      <c r="C15" s="303"/>
      <c r="D15" s="303"/>
      <c r="E15" s="303"/>
      <c r="F15" s="62"/>
      <c r="G15" s="62"/>
      <c r="H15" s="304"/>
      <c r="I15" s="62"/>
      <c r="J15" s="83"/>
      <c r="K15" s="83"/>
      <c r="L15" s="83"/>
      <c r="M15" s="83"/>
      <c r="N15" s="83"/>
      <c r="O15" s="83"/>
      <c r="P15" s="83"/>
      <c r="Q15" s="63"/>
      <c r="R15" s="63"/>
      <c r="S15" s="314" t="s">
        <v>141</v>
      </c>
      <c r="T15" s="314"/>
      <c r="U15" s="310"/>
      <c r="V15" s="333"/>
      <c r="W15" s="333"/>
      <c r="X15" s="333"/>
      <c r="Y15" s="333"/>
      <c r="Z15" s="333"/>
      <c r="AA15" s="333"/>
      <c r="AB15" s="333"/>
      <c r="AC15" s="333"/>
      <c r="AD15" s="63"/>
      <c r="AE15" s="63"/>
      <c r="AF15" s="63"/>
      <c r="AG15" s="63"/>
      <c r="AH15" s="63"/>
      <c r="AI15" s="63"/>
      <c r="AJ15" s="63"/>
      <c r="AK15" s="63"/>
      <c r="AL15" s="63"/>
      <c r="AM15" s="63"/>
      <c r="AN15" s="63"/>
      <c r="AO15" s="63"/>
      <c r="AP15" s="63"/>
      <c r="AQ15" s="63"/>
      <c r="AR15" s="63"/>
      <c r="AS15" s="63"/>
      <c r="AT15" s="63"/>
    </row>
    <row r="16" ht="14.5" spans="1:46">
      <c r="A16" s="42"/>
      <c r="B16" s="44"/>
      <c r="C16" s="44"/>
      <c r="D16" s="303"/>
      <c r="E16" s="303"/>
      <c r="F16" s="305"/>
      <c r="G16" s="304"/>
      <c r="H16" s="186"/>
      <c r="I16" s="62"/>
      <c r="J16" s="327"/>
      <c r="K16" s="327"/>
      <c r="L16" s="327"/>
      <c r="M16" s="327"/>
      <c r="N16" s="327"/>
      <c r="O16" s="327"/>
      <c r="P16" s="327"/>
      <c r="Q16" s="62"/>
      <c r="R16" s="63"/>
      <c r="S16" s="334" t="s">
        <v>141</v>
      </c>
      <c r="T16" s="310"/>
      <c r="U16" s="191"/>
      <c r="V16" s="333"/>
      <c r="W16" s="333"/>
      <c r="X16" s="333"/>
      <c r="Y16" s="333"/>
      <c r="Z16" s="333"/>
      <c r="AA16" s="333"/>
      <c r="AB16" s="333"/>
      <c r="AC16" s="333"/>
      <c r="AD16" s="63"/>
      <c r="AE16" s="63"/>
      <c r="AF16" s="63"/>
      <c r="AG16" s="63"/>
      <c r="AH16" s="63"/>
      <c r="AI16" s="63"/>
      <c r="AJ16" s="63"/>
      <c r="AK16" s="63"/>
      <c r="AL16" s="63"/>
      <c r="AM16" s="63"/>
      <c r="AN16" s="63"/>
      <c r="AO16" s="63"/>
      <c r="AP16" s="63"/>
      <c r="AQ16" s="63"/>
      <c r="AR16" s="63"/>
      <c r="AS16" s="63"/>
      <c r="AT16" s="63"/>
    </row>
    <row r="17" ht="14.5" spans="1:46">
      <c r="A17" s="42"/>
      <c r="B17" s="44"/>
      <c r="C17" s="44"/>
      <c r="D17" s="303"/>
      <c r="E17" s="303"/>
      <c r="F17" s="62"/>
      <c r="G17" s="62"/>
      <c r="H17" s="62"/>
      <c r="I17" s="62"/>
      <c r="J17" s="83"/>
      <c r="K17" s="83"/>
      <c r="L17" s="83"/>
      <c r="M17" s="83"/>
      <c r="N17" s="83"/>
      <c r="O17" s="83"/>
      <c r="P17" s="83"/>
      <c r="Q17" s="304"/>
      <c r="R17" s="303"/>
      <c r="S17" s="314" t="s">
        <v>184</v>
      </c>
      <c r="T17" s="314" t="s">
        <v>207</v>
      </c>
      <c r="U17" s="314" t="s">
        <v>77</v>
      </c>
      <c r="V17" s="333"/>
      <c r="W17" s="314">
        <v>1</v>
      </c>
      <c r="X17" s="314">
        <v>1</v>
      </c>
      <c r="Y17" s="314">
        <v>1</v>
      </c>
      <c r="Z17" s="314">
        <v>1</v>
      </c>
      <c r="AA17" s="314">
        <v>1</v>
      </c>
      <c r="AB17" s="314">
        <v>1</v>
      </c>
      <c r="AC17" s="314">
        <v>1</v>
      </c>
      <c r="AD17" s="303"/>
      <c r="AE17" s="303"/>
      <c r="AF17" s="303"/>
      <c r="AG17" s="303"/>
      <c r="AH17" s="303"/>
      <c r="AI17" s="303"/>
      <c r="AJ17" s="303"/>
      <c r="AK17" s="303"/>
      <c r="AL17" s="303"/>
      <c r="AM17" s="303"/>
      <c r="AN17" s="303"/>
      <c r="AO17" s="303"/>
      <c r="AP17" s="303"/>
      <c r="AQ17" s="303"/>
      <c r="AR17" s="303"/>
      <c r="AS17" s="303"/>
      <c r="AT17" s="303"/>
    </row>
    <row r="18" ht="14.5" spans="1:46">
      <c r="A18" s="42"/>
      <c r="B18" s="44"/>
      <c r="C18" s="44"/>
      <c r="D18" s="303"/>
      <c r="E18" s="303"/>
      <c r="F18" s="304"/>
      <c r="G18" s="62"/>
      <c r="H18" s="186"/>
      <c r="I18" s="62"/>
      <c r="J18" s="327"/>
      <c r="K18" s="327"/>
      <c r="L18" s="327"/>
      <c r="M18" s="327"/>
      <c r="N18" s="327"/>
      <c r="O18" s="327"/>
      <c r="P18" s="327"/>
      <c r="Q18" s="62"/>
      <c r="R18" s="63"/>
      <c r="S18" s="314"/>
      <c r="T18" s="314" t="s">
        <v>204</v>
      </c>
      <c r="U18" s="310"/>
      <c r="V18" s="333"/>
      <c r="W18" s="314"/>
      <c r="X18" s="314"/>
      <c r="Y18" s="314"/>
      <c r="Z18" s="314"/>
      <c r="AA18" s="314"/>
      <c r="AB18" s="314"/>
      <c r="AC18" s="314"/>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304"/>
      <c r="H19" s="304"/>
      <c r="I19" s="304"/>
      <c r="J19" s="304"/>
      <c r="K19" s="304"/>
      <c r="L19" s="304"/>
      <c r="M19" s="304"/>
      <c r="N19" s="304"/>
      <c r="O19" s="304"/>
      <c r="P19" s="304"/>
      <c r="Q19" s="62"/>
      <c r="R19" s="63"/>
      <c r="S19" s="314"/>
      <c r="T19" s="314" t="s">
        <v>206</v>
      </c>
      <c r="U19" s="310"/>
      <c r="V19" s="333"/>
      <c r="W19" s="314"/>
      <c r="X19" s="314"/>
      <c r="Y19" s="314"/>
      <c r="Z19" s="314"/>
      <c r="AA19" s="314"/>
      <c r="AB19" s="314"/>
      <c r="AC19" s="314"/>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303"/>
      <c r="H20" s="303"/>
      <c r="I20" s="303"/>
      <c r="J20" s="303"/>
      <c r="K20" s="303"/>
      <c r="L20" s="303"/>
      <c r="M20" s="303"/>
      <c r="N20" s="303"/>
      <c r="O20" s="303"/>
      <c r="P20" s="303"/>
      <c r="Q20" s="63"/>
      <c r="R20" s="63"/>
      <c r="S20" s="314"/>
      <c r="T20" s="314" t="s">
        <v>208</v>
      </c>
      <c r="U20" s="310"/>
      <c r="V20" s="333"/>
      <c r="W20" s="314"/>
      <c r="X20" s="314"/>
      <c r="Y20" s="314"/>
      <c r="Z20" s="314"/>
      <c r="AA20" s="314"/>
      <c r="AB20" s="314"/>
      <c r="AC20" s="314"/>
      <c r="AD20" s="63"/>
      <c r="AE20" s="63"/>
      <c r="AF20" s="63"/>
      <c r="AG20" s="63"/>
      <c r="AH20" s="63"/>
      <c r="AI20" s="63"/>
      <c r="AJ20" s="63"/>
      <c r="AK20" s="63"/>
      <c r="AL20" s="63"/>
      <c r="AM20" s="63"/>
      <c r="AN20" s="63"/>
      <c r="AO20" s="63"/>
      <c r="AP20" s="63"/>
      <c r="AQ20" s="63"/>
      <c r="AR20" s="63"/>
      <c r="AS20" s="63"/>
      <c r="AT20" s="63"/>
    </row>
    <row r="21" ht="14.5" spans="1:46">
      <c r="A21" s="303"/>
      <c r="B21" s="303"/>
      <c r="C21" s="303"/>
      <c r="D21" s="44"/>
      <c r="E21" s="44"/>
      <c r="F21" s="42"/>
      <c r="G21" s="303"/>
      <c r="H21" s="303"/>
      <c r="I21" s="303"/>
      <c r="J21" s="303"/>
      <c r="K21" s="303"/>
      <c r="L21" s="303"/>
      <c r="M21" s="303"/>
      <c r="N21" s="303"/>
      <c r="O21" s="303"/>
      <c r="P21" s="303"/>
      <c r="Q21" s="303"/>
      <c r="R21" s="303"/>
      <c r="S21" s="334" t="s">
        <v>141</v>
      </c>
      <c r="T21" s="310"/>
      <c r="U21" s="191"/>
      <c r="V21" s="333"/>
      <c r="W21" s="314"/>
      <c r="X21" s="314"/>
      <c r="Y21" s="314"/>
      <c r="Z21" s="314"/>
      <c r="AA21" s="314"/>
      <c r="AB21" s="314"/>
      <c r="AC21" s="314"/>
      <c r="AD21" s="303"/>
      <c r="AE21" s="303"/>
      <c r="AF21" s="303"/>
      <c r="AG21" s="303"/>
      <c r="AH21" s="303"/>
      <c r="AI21" s="303"/>
      <c r="AJ21" s="303"/>
      <c r="AK21" s="303"/>
      <c r="AL21" s="303"/>
      <c r="AM21" s="303"/>
      <c r="AN21" s="303"/>
      <c r="AO21" s="303"/>
      <c r="AP21" s="303"/>
      <c r="AQ21" s="303"/>
      <c r="AR21" s="303"/>
      <c r="AS21" s="303"/>
      <c r="AT21" s="303"/>
    </row>
    <row r="22" ht="14.5" spans="1:46">
      <c r="A22" s="303"/>
      <c r="B22" s="303"/>
      <c r="C22" s="303"/>
      <c r="D22" s="44"/>
      <c r="E22" s="44"/>
      <c r="F22" s="42"/>
      <c r="G22" s="303"/>
      <c r="H22" s="303"/>
      <c r="I22" s="303"/>
      <c r="J22" s="303"/>
      <c r="K22" s="303"/>
      <c r="L22" s="303"/>
      <c r="M22" s="303"/>
      <c r="N22" s="303"/>
      <c r="O22" s="303"/>
      <c r="P22" s="303"/>
      <c r="Q22" s="303"/>
      <c r="R22" s="303"/>
      <c r="S22" s="314" t="s">
        <v>183</v>
      </c>
      <c r="T22" s="314" t="s">
        <v>209</v>
      </c>
      <c r="U22" s="314" t="s">
        <v>74</v>
      </c>
      <c r="V22" s="333"/>
      <c r="W22" s="314">
        <v>1</v>
      </c>
      <c r="X22" s="314">
        <v>1</v>
      </c>
      <c r="Y22" s="314">
        <v>1</v>
      </c>
      <c r="Z22" s="314">
        <v>1</v>
      </c>
      <c r="AA22" s="314">
        <v>1</v>
      </c>
      <c r="AB22" s="314">
        <v>1</v>
      </c>
      <c r="AC22" s="314">
        <v>1</v>
      </c>
      <c r="AD22" s="303"/>
      <c r="AE22" s="303"/>
      <c r="AF22" s="303"/>
      <c r="AG22" s="303"/>
      <c r="AH22" s="303"/>
      <c r="AI22" s="303"/>
      <c r="AJ22" s="303"/>
      <c r="AK22" s="303"/>
      <c r="AL22" s="303"/>
      <c r="AM22" s="303"/>
      <c r="AN22" s="303"/>
      <c r="AO22" s="303"/>
      <c r="AP22" s="303"/>
      <c r="AQ22" s="303"/>
      <c r="AR22" s="303"/>
      <c r="AS22" s="303"/>
      <c r="AT22" s="303"/>
    </row>
    <row r="23" ht="14.5" spans="1:46">
      <c r="A23" s="303"/>
      <c r="B23" s="303"/>
      <c r="C23" s="303"/>
      <c r="D23" s="44"/>
      <c r="E23" s="44"/>
      <c r="F23" s="306"/>
      <c r="G23" s="306"/>
      <c r="H23" s="129"/>
      <c r="I23" s="306"/>
      <c r="J23" s="306"/>
      <c r="K23" s="306"/>
      <c r="L23" s="306"/>
      <c r="M23" s="306"/>
      <c r="N23" s="306"/>
      <c r="O23" s="306"/>
      <c r="P23" s="306"/>
      <c r="Q23" s="306"/>
      <c r="R23" s="306"/>
      <c r="S23" s="314" t="str">
        <f>Comm_FIProcess!L107</f>
        <v>RSDSYNH2CT00</v>
      </c>
      <c r="T23" s="314" t="s">
        <v>210</v>
      </c>
      <c r="U23" s="310" t="s">
        <v>121</v>
      </c>
      <c r="V23" s="333"/>
      <c r="W23" s="333">
        <v>1</v>
      </c>
      <c r="X23" s="333">
        <v>1</v>
      </c>
      <c r="Y23" s="333">
        <v>1</v>
      </c>
      <c r="Z23" s="333">
        <v>1</v>
      </c>
      <c r="AA23" s="333">
        <v>1</v>
      </c>
      <c r="AB23" s="333">
        <v>1</v>
      </c>
      <c r="AC23" s="333">
        <v>1</v>
      </c>
      <c r="AD23" s="303"/>
      <c r="AE23" s="303"/>
      <c r="AF23" s="303"/>
      <c r="AG23" s="303"/>
      <c r="AH23" s="303"/>
      <c r="AI23" s="303"/>
      <c r="AJ23" s="303"/>
      <c r="AK23" s="303"/>
      <c r="AL23" s="303"/>
      <c r="AM23" s="303"/>
      <c r="AN23" s="303"/>
      <c r="AO23" s="303"/>
      <c r="AP23" s="303"/>
      <c r="AQ23" s="303"/>
      <c r="AR23" s="303"/>
      <c r="AS23" s="303"/>
      <c r="AT23" s="303"/>
    </row>
    <row r="24" ht="14.5" spans="1:45">
      <c r="A24" s="303"/>
      <c r="B24" s="303"/>
      <c r="C24" s="303"/>
      <c r="D24" s="303"/>
      <c r="E24" s="303"/>
      <c r="F24" s="307"/>
      <c r="G24" s="307"/>
      <c r="H24" s="307"/>
      <c r="I24" s="328"/>
      <c r="J24" s="237"/>
      <c r="K24" s="32"/>
      <c r="L24" s="32"/>
      <c r="M24" s="32"/>
      <c r="N24" s="32"/>
      <c r="O24" s="32"/>
      <c r="P24" s="32"/>
      <c r="Q24" s="306"/>
      <c r="R24" s="306"/>
      <c r="S24" s="335"/>
      <c r="T24" s="335"/>
      <c r="U24" s="335"/>
      <c r="V24" s="335"/>
      <c r="W24" s="335"/>
      <c r="X24" s="335"/>
      <c r="Y24" s="335"/>
      <c r="Z24" s="335"/>
      <c r="AA24" s="335"/>
      <c r="AB24" s="303"/>
      <c r="AC24" s="303"/>
      <c r="AD24" s="303"/>
      <c r="AE24" s="303"/>
      <c r="AF24" s="303"/>
      <c r="AG24" s="303"/>
      <c r="AH24" s="303"/>
      <c r="AI24" s="303"/>
      <c r="AJ24" s="303"/>
      <c r="AK24" s="303"/>
      <c r="AL24" s="303"/>
      <c r="AM24" s="303"/>
      <c r="AN24" s="303"/>
      <c r="AO24" s="303"/>
      <c r="AP24" s="303"/>
      <c r="AQ24" s="303"/>
      <c r="AR24" s="303"/>
      <c r="AS24" s="303"/>
    </row>
    <row r="25" ht="14.5" spans="1:45">
      <c r="A25" s="303"/>
      <c r="B25" s="303"/>
      <c r="C25" s="303"/>
      <c r="D25" s="303"/>
      <c r="E25" s="303"/>
      <c r="F25" s="54"/>
      <c r="G25" s="306"/>
      <c r="H25" s="306"/>
      <c r="I25" s="32"/>
      <c r="J25" s="42"/>
      <c r="K25" s="42"/>
      <c r="L25" s="42"/>
      <c r="M25" s="42"/>
      <c r="N25" s="42"/>
      <c r="O25" s="42"/>
      <c r="P25" s="42"/>
      <c r="Q25" s="306"/>
      <c r="R25" s="306"/>
      <c r="S25" s="335"/>
      <c r="T25" s="335"/>
      <c r="U25" s="335"/>
      <c r="V25" s="335"/>
      <c r="W25" s="335"/>
      <c r="X25" s="335"/>
      <c r="Y25" s="335"/>
      <c r="Z25" s="335"/>
      <c r="AA25" s="335"/>
      <c r="AB25" s="303"/>
      <c r="AC25" s="303"/>
      <c r="AD25" s="303"/>
      <c r="AE25" s="303"/>
      <c r="AF25" s="303"/>
      <c r="AG25" s="303"/>
      <c r="AH25" s="303"/>
      <c r="AI25" s="303"/>
      <c r="AJ25" s="303"/>
      <c r="AK25" s="303"/>
      <c r="AL25" s="303"/>
      <c r="AM25" s="303"/>
      <c r="AN25" s="303"/>
      <c r="AO25" s="303"/>
      <c r="AP25" s="303"/>
      <c r="AQ25" s="303"/>
      <c r="AR25" s="303"/>
      <c r="AS25" s="303"/>
    </row>
    <row r="26" ht="14.5" spans="1:45">
      <c r="A26" s="303"/>
      <c r="B26" s="303"/>
      <c r="C26" s="303"/>
      <c r="D26" s="303"/>
      <c r="E26" s="303"/>
      <c r="F26" s="54"/>
      <c r="G26" s="306"/>
      <c r="H26" s="306"/>
      <c r="I26" s="32"/>
      <c r="J26" s="42"/>
      <c r="K26" s="42"/>
      <c r="L26" s="42"/>
      <c r="M26" s="42"/>
      <c r="N26" s="42"/>
      <c r="O26" s="42"/>
      <c r="P26" s="42"/>
      <c r="Q26" s="306"/>
      <c r="R26" s="306"/>
      <c r="S26" s="335"/>
      <c r="T26" s="335"/>
      <c r="U26" s="335"/>
      <c r="V26" s="335"/>
      <c r="W26" s="335"/>
      <c r="X26" s="335"/>
      <c r="Y26" s="335"/>
      <c r="Z26" s="335"/>
      <c r="AA26" s="335"/>
      <c r="AB26" s="303"/>
      <c r="AC26" s="303"/>
      <c r="AD26" s="303"/>
      <c r="AE26" s="303"/>
      <c r="AF26" s="303"/>
      <c r="AG26" s="303"/>
      <c r="AH26" s="303"/>
      <c r="AI26" s="303"/>
      <c r="AJ26" s="303"/>
      <c r="AK26" s="303"/>
      <c r="AL26" s="303"/>
      <c r="AM26" s="303"/>
      <c r="AN26" s="303"/>
      <c r="AO26" s="303"/>
      <c r="AP26" s="303"/>
      <c r="AQ26" s="303"/>
      <c r="AR26" s="303"/>
      <c r="AS26" s="303"/>
    </row>
    <row r="27" ht="14.5" spans="1:45">
      <c r="A27" s="303"/>
      <c r="B27" s="303"/>
      <c r="C27" s="303"/>
      <c r="D27" s="303"/>
      <c r="E27" s="303"/>
      <c r="F27" s="54"/>
      <c r="G27" s="306"/>
      <c r="H27" s="306"/>
      <c r="I27" s="32"/>
      <c r="J27" s="42"/>
      <c r="K27" s="42"/>
      <c r="L27" s="42"/>
      <c r="M27" s="42"/>
      <c r="N27" s="42"/>
      <c r="O27" s="42"/>
      <c r="P27" s="42"/>
      <c r="Q27" s="336"/>
      <c r="R27" s="336"/>
      <c r="S27" s="337"/>
      <c r="T27" s="337"/>
      <c r="U27" s="337"/>
      <c r="V27" s="337"/>
      <c r="W27" s="337"/>
      <c r="X27" s="337"/>
      <c r="Y27" s="337"/>
      <c r="Z27" s="337"/>
      <c r="AA27" s="337"/>
      <c r="AB27" s="338"/>
      <c r="AC27" s="338"/>
      <c r="AD27" s="338"/>
      <c r="AE27" s="338"/>
      <c r="AF27" s="338"/>
      <c r="AG27" s="338"/>
      <c r="AH27" s="338"/>
      <c r="AI27" s="338"/>
      <c r="AJ27" s="338"/>
      <c r="AK27" s="338"/>
      <c r="AL27" s="338"/>
      <c r="AM27" s="338"/>
      <c r="AN27" s="338"/>
      <c r="AO27" s="338"/>
      <c r="AP27" s="338"/>
      <c r="AQ27" s="338"/>
      <c r="AR27" s="338"/>
      <c r="AS27" s="338"/>
    </row>
    <row r="28" ht="14.5" spans="1:45">
      <c r="A28" s="303"/>
      <c r="B28" s="303"/>
      <c r="C28" s="303"/>
      <c r="D28" s="303"/>
      <c r="E28" s="303"/>
      <c r="F28" s="308"/>
      <c r="G28" s="306"/>
      <c r="H28" s="306"/>
      <c r="I28" s="32"/>
      <c r="J28" s="42"/>
      <c r="K28" s="42"/>
      <c r="L28" s="42"/>
      <c r="M28" s="42"/>
      <c r="N28" s="42"/>
      <c r="O28" s="42"/>
      <c r="P28" s="42"/>
      <c r="Q28" s="336"/>
      <c r="R28" s="336"/>
      <c r="S28" s="337"/>
      <c r="T28" s="337"/>
      <c r="U28" s="337"/>
      <c r="V28" s="337"/>
      <c r="W28" s="337"/>
      <c r="X28" s="337"/>
      <c r="Y28" s="337"/>
      <c r="Z28" s="337"/>
      <c r="AA28" s="337"/>
      <c r="AB28" s="338"/>
      <c r="AC28" s="338"/>
      <c r="AD28" s="338"/>
      <c r="AE28" s="338"/>
      <c r="AF28" s="338"/>
      <c r="AG28" s="338"/>
      <c r="AH28" s="338"/>
      <c r="AI28" s="338"/>
      <c r="AJ28" s="338"/>
      <c r="AK28" s="338"/>
      <c r="AL28" s="338"/>
      <c r="AM28" s="338"/>
      <c r="AN28" s="338"/>
      <c r="AO28" s="338"/>
      <c r="AP28" s="338"/>
      <c r="AQ28" s="338"/>
      <c r="AR28" s="338"/>
      <c r="AS28" s="338"/>
    </row>
    <row r="29" ht="14.5" spans="1:45">
      <c r="A29" s="303"/>
      <c r="B29" s="303"/>
      <c r="C29" s="303"/>
      <c r="D29" s="303"/>
      <c r="E29" s="303"/>
      <c r="F29" s="308"/>
      <c r="G29" s="306"/>
      <c r="H29" s="306"/>
      <c r="I29" s="32"/>
      <c r="J29" s="42"/>
      <c r="K29" s="42"/>
      <c r="L29" s="42"/>
      <c r="M29" s="42"/>
      <c r="N29" s="42"/>
      <c r="O29" s="42"/>
      <c r="P29" s="42"/>
      <c r="Q29" s="336"/>
      <c r="R29" s="336"/>
      <c r="S29" s="337"/>
      <c r="T29" s="337"/>
      <c r="U29" s="337"/>
      <c r="V29" s="337"/>
      <c r="W29" s="337"/>
      <c r="X29" s="337"/>
      <c r="Y29" s="337"/>
      <c r="Z29" s="337"/>
      <c r="AA29" s="337"/>
      <c r="AB29" s="338"/>
      <c r="AC29" s="338"/>
      <c r="AD29" s="338"/>
      <c r="AE29" s="338"/>
      <c r="AF29" s="338"/>
      <c r="AG29" s="338"/>
      <c r="AH29" s="338"/>
      <c r="AI29" s="338"/>
      <c r="AJ29" s="338"/>
      <c r="AK29" s="338"/>
      <c r="AL29" s="338"/>
      <c r="AM29" s="338"/>
      <c r="AN29" s="338"/>
      <c r="AO29" s="338"/>
      <c r="AP29" s="338"/>
      <c r="AQ29" s="338"/>
      <c r="AR29" s="338"/>
      <c r="AS29" s="338"/>
    </row>
    <row r="30" ht="14.5" spans="1:45">
      <c r="A30" s="303"/>
      <c r="B30" s="303"/>
      <c r="C30" s="303"/>
      <c r="D30" s="303"/>
      <c r="E30" s="303"/>
      <c r="F30" s="308"/>
      <c r="G30" s="306"/>
      <c r="H30" s="306"/>
      <c r="I30" s="32"/>
      <c r="J30" s="42"/>
      <c r="K30" s="42"/>
      <c r="L30" s="42"/>
      <c r="M30" s="42"/>
      <c r="N30" s="42"/>
      <c r="O30" s="42"/>
      <c r="P30" s="42"/>
      <c r="Q30" s="336"/>
      <c r="R30" s="336"/>
      <c r="S30" s="337"/>
      <c r="T30" s="337"/>
      <c r="U30" s="337"/>
      <c r="V30" s="337"/>
      <c r="W30" s="337"/>
      <c r="X30" s="337"/>
      <c r="Y30" s="337"/>
      <c r="Z30" s="337"/>
      <c r="AA30" s="337"/>
      <c r="AB30" s="338"/>
      <c r="AC30" s="338"/>
      <c r="AD30" s="338"/>
      <c r="AE30" s="338"/>
      <c r="AF30" s="338"/>
      <c r="AG30" s="338"/>
      <c r="AH30" s="338"/>
      <c r="AI30" s="338"/>
      <c r="AJ30" s="338"/>
      <c r="AK30" s="338"/>
      <c r="AL30" s="338"/>
      <c r="AM30" s="338"/>
      <c r="AN30" s="338"/>
      <c r="AO30" s="338"/>
      <c r="AP30" s="338"/>
      <c r="AQ30" s="338"/>
      <c r="AR30" s="338"/>
      <c r="AS30" s="338"/>
    </row>
    <row r="31" ht="14.5" spans="1:45">
      <c r="A31" s="303"/>
      <c r="B31" s="303"/>
      <c r="C31" s="303"/>
      <c r="D31" s="303"/>
      <c r="E31" s="303"/>
      <c r="F31" s="308"/>
      <c r="G31" s="306"/>
      <c r="H31" s="306"/>
      <c r="I31" s="32"/>
      <c r="J31" s="42"/>
      <c r="K31" s="42"/>
      <c r="L31" s="42"/>
      <c r="M31" s="42"/>
      <c r="N31" s="42"/>
      <c r="O31" s="42"/>
      <c r="P31" s="42"/>
      <c r="Q31" s="336"/>
      <c r="R31" s="336"/>
      <c r="S31" s="337"/>
      <c r="T31" s="337"/>
      <c r="U31" s="337"/>
      <c r="V31" s="337"/>
      <c r="W31" s="337"/>
      <c r="X31" s="337"/>
      <c r="Y31" s="337"/>
      <c r="Z31" s="337"/>
      <c r="AA31" s="337"/>
      <c r="AB31" s="338"/>
      <c r="AC31" s="338"/>
      <c r="AD31" s="338"/>
      <c r="AE31" s="338"/>
      <c r="AF31" s="338"/>
      <c r="AG31" s="338"/>
      <c r="AH31" s="338"/>
      <c r="AI31" s="338"/>
      <c r="AJ31" s="338"/>
      <c r="AK31" s="338"/>
      <c r="AL31" s="338"/>
      <c r="AM31" s="338"/>
      <c r="AN31" s="338"/>
      <c r="AO31" s="338"/>
      <c r="AP31" s="338"/>
      <c r="AQ31" s="338"/>
      <c r="AR31" s="338"/>
      <c r="AS31" s="338"/>
    </row>
    <row r="32" ht="14.5" spans="4:45">
      <c r="D32" s="303"/>
      <c r="E32" s="303"/>
      <c r="F32" s="67"/>
      <c r="G32" s="67"/>
      <c r="H32" s="67"/>
      <c r="I32" s="67"/>
      <c r="J32" s="67"/>
      <c r="K32" s="67"/>
      <c r="L32" s="67"/>
      <c r="M32" s="67"/>
      <c r="N32" s="67"/>
      <c r="O32" s="67"/>
      <c r="P32" s="67"/>
      <c r="Q32" s="337"/>
      <c r="R32" s="337"/>
      <c r="S32" s="337"/>
      <c r="T32" s="337"/>
      <c r="U32" s="337"/>
      <c r="V32" s="337"/>
      <c r="W32" s="337"/>
      <c r="X32" s="337"/>
      <c r="Y32" s="337"/>
      <c r="Z32" s="337"/>
      <c r="AA32" s="337"/>
      <c r="AB32" s="338"/>
      <c r="AC32" s="338"/>
      <c r="AD32" s="338"/>
      <c r="AE32" s="338"/>
      <c r="AF32" s="338"/>
      <c r="AG32" s="338"/>
      <c r="AH32" s="338"/>
      <c r="AI32" s="338"/>
      <c r="AJ32" s="338"/>
      <c r="AK32" s="338"/>
      <c r="AL32" s="338"/>
      <c r="AM32" s="338"/>
      <c r="AN32" s="338"/>
      <c r="AO32" s="338"/>
      <c r="AP32" s="338"/>
      <c r="AQ32" s="338"/>
      <c r="AR32" s="338"/>
      <c r="AS32" s="338"/>
    </row>
    <row r="33" ht="14.5" spans="4:45">
      <c r="D33" s="303"/>
      <c r="E33" s="303"/>
      <c r="Q33" s="338"/>
      <c r="R33" s="338"/>
      <c r="S33" s="338"/>
      <c r="T33" s="338"/>
      <c r="U33" s="338"/>
      <c r="V33" s="338"/>
      <c r="W33" s="338"/>
      <c r="X33" s="338"/>
      <c r="Y33" s="338"/>
      <c r="Z33" s="338"/>
      <c r="AA33" s="338"/>
      <c r="AB33" s="338"/>
      <c r="AC33" s="338"/>
      <c r="AD33" s="338"/>
      <c r="AE33" s="338"/>
      <c r="AF33" s="338"/>
      <c r="AG33" s="338"/>
      <c r="AH33" s="338"/>
      <c r="AI33" s="338"/>
      <c r="AJ33" s="338"/>
      <c r="AK33" s="338"/>
      <c r="AL33" s="338"/>
      <c r="AM33" s="338"/>
      <c r="AN33" s="338"/>
      <c r="AO33" s="338"/>
      <c r="AP33" s="338"/>
      <c r="AQ33" s="338"/>
      <c r="AR33" s="338"/>
      <c r="AS33" s="338"/>
    </row>
    <row r="34" ht="14.5" spans="4:49">
      <c r="D34" s="303"/>
      <c r="E34" s="303"/>
      <c r="F34" s="296"/>
      <c r="G34" s="296"/>
      <c r="H34" s="297" t="s">
        <v>211</v>
      </c>
      <c r="I34" s="296"/>
      <c r="J34" s="296"/>
      <c r="K34" s="296"/>
      <c r="L34" s="296"/>
      <c r="M34" s="296"/>
      <c r="N34" s="296"/>
      <c r="O34" s="296"/>
      <c r="P34" s="306"/>
      <c r="Q34" s="336"/>
      <c r="R34" s="336"/>
      <c r="S34" s="336"/>
      <c r="T34" s="336"/>
      <c r="U34" s="336"/>
      <c r="V34" s="336"/>
      <c r="W34" s="336"/>
      <c r="X34" s="336"/>
      <c r="Y34" s="336"/>
      <c r="Z34" s="336"/>
      <c r="AA34" s="336"/>
      <c r="AB34" s="336"/>
      <c r="AC34" s="336"/>
      <c r="AD34" s="336"/>
      <c r="AE34" s="336"/>
      <c r="AF34" s="336"/>
      <c r="AG34" s="336"/>
      <c r="AH34" s="336"/>
      <c r="AI34" s="336"/>
      <c r="AJ34" s="336"/>
      <c r="AK34" s="336"/>
      <c r="AL34" s="336"/>
      <c r="AM34" s="336"/>
      <c r="AN34" s="336"/>
      <c r="AO34" s="336"/>
      <c r="AP34" s="336"/>
      <c r="AQ34" s="336"/>
      <c r="AR34" s="336"/>
      <c r="AS34" s="336"/>
      <c r="AT34" s="32"/>
      <c r="AU34" s="32"/>
      <c r="AV34" s="32"/>
      <c r="AW34" s="32"/>
    </row>
    <row r="35" ht="14.5" spans="6:49">
      <c r="F35" s="298" t="s">
        <v>11</v>
      </c>
      <c r="G35" s="298" t="s">
        <v>189</v>
      </c>
      <c r="H35" s="298" t="s">
        <v>190</v>
      </c>
      <c r="I35" s="316" t="s">
        <v>191</v>
      </c>
      <c r="J35" s="127" t="s">
        <v>192</v>
      </c>
      <c r="K35" s="127" t="s">
        <v>193</v>
      </c>
      <c r="L35" s="127" t="s">
        <v>194</v>
      </c>
      <c r="M35" s="127" t="s">
        <v>195</v>
      </c>
      <c r="N35" s="127" t="s">
        <v>196</v>
      </c>
      <c r="O35" s="127" t="s">
        <v>197</v>
      </c>
      <c r="P35" s="328"/>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299" t="s">
        <v>182</v>
      </c>
      <c r="G36" s="296"/>
      <c r="H36" s="296"/>
      <c r="I36" s="299">
        <v>31.536</v>
      </c>
      <c r="J36" s="299">
        <v>31.536</v>
      </c>
      <c r="K36" s="299">
        <v>31.536</v>
      </c>
      <c r="L36" s="299">
        <v>31.536</v>
      </c>
      <c r="M36" s="299">
        <v>31.536</v>
      </c>
      <c r="N36" s="299">
        <v>31.536</v>
      </c>
      <c r="O36" s="299">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80" t="s">
        <v>178</v>
      </c>
      <c r="G37" s="296"/>
      <c r="H37" s="296"/>
      <c r="I37" s="299">
        <v>1</v>
      </c>
      <c r="J37" s="299">
        <v>1</v>
      </c>
      <c r="K37" s="299">
        <v>1</v>
      </c>
      <c r="L37" s="299">
        <v>1</v>
      </c>
      <c r="M37" s="299">
        <v>1</v>
      </c>
      <c r="N37" s="299">
        <v>1</v>
      </c>
      <c r="O37" s="299">
        <v>1</v>
      </c>
      <c r="P37" s="32"/>
      <c r="Q37" s="306"/>
      <c r="R37" s="306"/>
      <c r="S37" s="306"/>
      <c r="T37" s="306"/>
      <c r="U37" s="306"/>
      <c r="V37" s="306"/>
      <c r="W37" s="306"/>
      <c r="X37" s="306"/>
      <c r="Y37" s="306"/>
      <c r="Z37" s="306"/>
      <c r="AA37" s="306"/>
      <c r="AB37" s="306"/>
      <c r="AC37" s="306"/>
      <c r="AD37" s="306"/>
      <c r="AE37" s="306"/>
      <c r="AF37" s="306"/>
      <c r="AG37" s="306"/>
      <c r="AH37" s="306"/>
      <c r="AI37" s="306"/>
      <c r="AJ37" s="306"/>
      <c r="AK37" s="306"/>
      <c r="AL37" s="306"/>
      <c r="AM37" s="306"/>
      <c r="AN37" s="306"/>
      <c r="AO37" s="306"/>
      <c r="AP37" s="306"/>
      <c r="AQ37" s="306"/>
      <c r="AR37" s="306"/>
      <c r="AS37" s="306"/>
      <c r="AT37" s="32"/>
      <c r="AU37" s="32"/>
      <c r="AV37" s="32"/>
      <c r="AW37" s="32"/>
    </row>
    <row r="38" ht="14.5" spans="1:49">
      <c r="A38" s="303"/>
      <c r="B38" s="303"/>
      <c r="C38" s="303"/>
      <c r="D38" s="303"/>
      <c r="E38" s="303"/>
      <c r="F38" s="309" t="s">
        <v>180</v>
      </c>
      <c r="G38" s="310"/>
      <c r="H38" s="310"/>
      <c r="I38" s="191">
        <v>1</v>
      </c>
      <c r="J38" s="191">
        <v>1</v>
      </c>
      <c r="K38" s="191">
        <v>1</v>
      </c>
      <c r="L38" s="191">
        <v>1</v>
      </c>
      <c r="M38" s="191">
        <v>1</v>
      </c>
      <c r="N38" s="191">
        <v>1</v>
      </c>
      <c r="O38" s="191">
        <v>1</v>
      </c>
      <c r="P38" s="42"/>
      <c r="Q38" s="306"/>
      <c r="R38" s="306"/>
      <c r="S38" s="306"/>
      <c r="T38" s="306"/>
      <c r="U38" s="306"/>
      <c r="V38" s="306"/>
      <c r="W38" s="306"/>
      <c r="X38" s="306"/>
      <c r="Y38" s="306"/>
      <c r="Z38" s="306"/>
      <c r="AA38" s="306"/>
      <c r="AB38" s="306"/>
      <c r="AC38" s="306"/>
      <c r="AD38" s="306"/>
      <c r="AE38" s="306"/>
      <c r="AF38" s="306"/>
      <c r="AG38" s="306"/>
      <c r="AH38" s="306"/>
      <c r="AI38" s="306"/>
      <c r="AJ38" s="306"/>
      <c r="AK38" s="306"/>
      <c r="AL38" s="306"/>
      <c r="AM38" s="306"/>
      <c r="AN38" s="306"/>
      <c r="AO38" s="306"/>
      <c r="AP38" s="306"/>
      <c r="AQ38" s="306"/>
      <c r="AR38" s="306"/>
      <c r="AS38" s="306"/>
      <c r="AT38" s="32"/>
      <c r="AU38" s="32"/>
      <c r="AV38" s="32"/>
      <c r="AW38" s="32"/>
    </row>
    <row r="39" ht="14.5" spans="1:49">
      <c r="A39" s="303"/>
      <c r="B39" s="303"/>
      <c r="C39" s="303"/>
      <c r="D39" s="303"/>
      <c r="E39" s="303"/>
      <c r="F39" s="309" t="s">
        <v>181</v>
      </c>
      <c r="G39" s="310"/>
      <c r="H39" s="310"/>
      <c r="I39" s="191">
        <v>1</v>
      </c>
      <c r="J39" s="191">
        <v>1</v>
      </c>
      <c r="K39" s="191">
        <v>1</v>
      </c>
      <c r="L39" s="191">
        <v>1</v>
      </c>
      <c r="M39" s="191">
        <v>1</v>
      </c>
      <c r="N39" s="191">
        <v>1</v>
      </c>
      <c r="O39" s="191">
        <v>1</v>
      </c>
      <c r="P39" s="42"/>
      <c r="Q39" s="336"/>
      <c r="R39" s="336"/>
      <c r="S39" s="336"/>
      <c r="T39" s="336"/>
      <c r="U39" s="336"/>
      <c r="V39" s="336"/>
      <c r="W39" s="336"/>
      <c r="X39" s="336"/>
      <c r="Y39" s="336"/>
      <c r="Z39" s="336"/>
      <c r="AA39" s="336"/>
      <c r="AB39" s="336"/>
      <c r="AC39" s="336"/>
      <c r="AD39" s="336"/>
      <c r="AE39" s="336"/>
      <c r="AF39" s="336"/>
      <c r="AG39" s="336"/>
      <c r="AH39" s="336"/>
      <c r="AI39" s="336"/>
      <c r="AJ39" s="336"/>
      <c r="AK39" s="336"/>
      <c r="AL39" s="336"/>
      <c r="AM39" s="336"/>
      <c r="AN39" s="336"/>
      <c r="AO39" s="336"/>
      <c r="AP39" s="336"/>
      <c r="AQ39" s="336"/>
      <c r="AR39" s="336"/>
      <c r="AS39" s="336"/>
      <c r="AT39" s="32"/>
      <c r="AU39" s="32"/>
      <c r="AV39" s="32"/>
      <c r="AW39" s="32"/>
    </row>
    <row r="40" ht="14.5" spans="1:49">
      <c r="A40" s="303"/>
      <c r="B40" s="303"/>
      <c r="C40" s="303"/>
      <c r="D40" s="303"/>
      <c r="E40" s="303"/>
      <c r="F40" s="311" t="s">
        <v>183</v>
      </c>
      <c r="G40" s="310"/>
      <c r="H40" s="310"/>
      <c r="I40" s="191">
        <v>1</v>
      </c>
      <c r="J40" s="191">
        <v>1</v>
      </c>
      <c r="K40" s="191">
        <v>1</v>
      </c>
      <c r="L40" s="191">
        <v>1</v>
      </c>
      <c r="M40" s="191">
        <v>1</v>
      </c>
      <c r="N40" s="191">
        <v>1</v>
      </c>
      <c r="O40" s="191">
        <v>1</v>
      </c>
      <c r="P40" s="42"/>
      <c r="Q40" s="336"/>
      <c r="R40" s="336"/>
      <c r="S40" s="336"/>
      <c r="T40" s="336"/>
      <c r="U40" s="336"/>
      <c r="V40" s="336"/>
      <c r="W40" s="336"/>
      <c r="X40" s="336"/>
      <c r="Y40" s="336"/>
      <c r="Z40" s="336"/>
      <c r="AA40" s="336"/>
      <c r="AB40" s="336"/>
      <c r="AC40" s="336"/>
      <c r="AD40" s="336"/>
      <c r="AE40" s="336"/>
      <c r="AF40" s="336"/>
      <c r="AG40" s="336"/>
      <c r="AH40" s="336"/>
      <c r="AI40" s="336"/>
      <c r="AJ40" s="336"/>
      <c r="AK40" s="336"/>
      <c r="AL40" s="336"/>
      <c r="AM40" s="336"/>
      <c r="AN40" s="336"/>
      <c r="AO40" s="336"/>
      <c r="AP40" s="336"/>
      <c r="AQ40" s="336"/>
      <c r="AR40" s="336"/>
      <c r="AS40" s="336"/>
      <c r="AT40" s="32"/>
      <c r="AU40" s="32"/>
      <c r="AV40" s="32"/>
      <c r="AW40" s="32"/>
    </row>
    <row r="41" ht="14.5" spans="1:49">
      <c r="A41" s="303"/>
      <c r="B41" s="303"/>
      <c r="C41" s="303"/>
      <c r="D41" s="303"/>
      <c r="E41" s="303"/>
      <c r="F41" s="311" t="s">
        <v>184</v>
      </c>
      <c r="G41" s="310"/>
      <c r="H41" s="310"/>
      <c r="I41" s="191">
        <v>1</v>
      </c>
      <c r="J41" s="191">
        <v>1</v>
      </c>
      <c r="K41" s="191">
        <v>1</v>
      </c>
      <c r="L41" s="191">
        <v>1</v>
      </c>
      <c r="M41" s="191">
        <v>1</v>
      </c>
      <c r="N41" s="191">
        <v>1</v>
      </c>
      <c r="O41" s="191">
        <v>1</v>
      </c>
      <c r="P41" s="42"/>
      <c r="Q41" s="336"/>
      <c r="R41" s="336"/>
      <c r="S41" s="336"/>
      <c r="T41" s="336"/>
      <c r="U41" s="336"/>
      <c r="V41" s="336"/>
      <c r="W41" s="336"/>
      <c r="X41" s="336"/>
      <c r="Y41" s="336"/>
      <c r="Z41" s="336"/>
      <c r="AA41" s="336"/>
      <c r="AB41" s="336"/>
      <c r="AC41" s="336"/>
      <c r="AD41" s="336"/>
      <c r="AE41" s="336"/>
      <c r="AF41" s="336"/>
      <c r="AG41" s="336"/>
      <c r="AH41" s="336"/>
      <c r="AI41" s="336"/>
      <c r="AJ41" s="336"/>
      <c r="AK41" s="336"/>
      <c r="AL41" s="336"/>
      <c r="AM41" s="336"/>
      <c r="AN41" s="336"/>
      <c r="AO41" s="336"/>
      <c r="AP41" s="336"/>
      <c r="AQ41" s="336"/>
      <c r="AR41" s="336"/>
      <c r="AS41" s="336"/>
      <c r="AT41" s="32"/>
      <c r="AU41" s="32"/>
      <c r="AV41" s="32"/>
      <c r="AW41" s="32"/>
    </row>
    <row r="42" ht="14.5" spans="1:49">
      <c r="A42" s="303"/>
      <c r="B42" s="303"/>
      <c r="C42" s="303"/>
      <c r="D42" s="303"/>
      <c r="E42" s="303"/>
      <c r="F42" s="311"/>
      <c r="G42" s="310"/>
      <c r="H42" s="310"/>
      <c r="I42" s="191"/>
      <c r="J42" s="191"/>
      <c r="K42" s="191"/>
      <c r="L42" s="191"/>
      <c r="M42" s="191"/>
      <c r="N42" s="191"/>
      <c r="O42" s="191"/>
      <c r="P42" s="42"/>
      <c r="Q42" s="336"/>
      <c r="R42" s="336"/>
      <c r="S42" s="336"/>
      <c r="T42" s="336"/>
      <c r="U42" s="336"/>
      <c r="V42" s="336"/>
      <c r="W42" s="336"/>
      <c r="X42" s="336"/>
      <c r="Y42" s="336"/>
      <c r="Z42" s="336"/>
      <c r="AA42" s="336"/>
      <c r="AB42" s="336"/>
      <c r="AC42" s="336"/>
      <c r="AD42" s="336"/>
      <c r="AE42" s="336"/>
      <c r="AF42" s="336"/>
      <c r="AG42" s="336"/>
      <c r="AH42" s="336"/>
      <c r="AI42" s="336"/>
      <c r="AJ42" s="336"/>
      <c r="AK42" s="336"/>
      <c r="AL42" s="336"/>
      <c r="AM42" s="336"/>
      <c r="AN42" s="336"/>
      <c r="AO42" s="336"/>
      <c r="AP42" s="336"/>
      <c r="AQ42" s="336"/>
      <c r="AR42" s="336"/>
      <c r="AS42" s="336"/>
      <c r="AT42" s="32"/>
      <c r="AU42" s="32"/>
      <c r="AV42" s="32"/>
      <c r="AW42" s="32"/>
    </row>
    <row r="43" ht="14.5" spans="16:49">
      <c r="P43" s="32"/>
      <c r="Q43" s="328"/>
      <c r="R43" s="328"/>
      <c r="S43" s="328"/>
      <c r="T43" s="328"/>
      <c r="U43" s="328"/>
      <c r="V43" s="328"/>
      <c r="W43" s="328"/>
      <c r="X43" s="328"/>
      <c r="Y43" s="328"/>
      <c r="Z43" s="328"/>
      <c r="AA43" s="328"/>
      <c r="AB43" s="328"/>
      <c r="AC43" s="328"/>
      <c r="AD43" s="328"/>
      <c r="AE43" s="328"/>
      <c r="AF43" s="328"/>
      <c r="AG43" s="328"/>
      <c r="AH43" s="328"/>
      <c r="AI43" s="328"/>
      <c r="AJ43" s="328"/>
      <c r="AK43" s="328"/>
      <c r="AL43" s="328"/>
      <c r="AM43" s="328"/>
      <c r="AN43" s="328"/>
      <c r="AO43" s="328"/>
      <c r="AP43" s="328"/>
      <c r="AQ43" s="328"/>
      <c r="AR43" s="328"/>
      <c r="AS43" s="328"/>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306"/>
      <c r="B46" s="306"/>
      <c r="C46" s="306"/>
      <c r="F46" s="306"/>
      <c r="G46" s="306"/>
      <c r="H46" s="129"/>
      <c r="I46" s="306"/>
      <c r="J46" s="306"/>
      <c r="K46" s="306"/>
      <c r="L46" s="306"/>
      <c r="M46" s="306"/>
      <c r="N46" s="306"/>
      <c r="O46" s="306"/>
      <c r="P46" s="306"/>
    </row>
    <row r="47" s="32" customFormat="1" ht="14.5" spans="1:16">
      <c r="A47" s="306"/>
      <c r="B47" s="306"/>
      <c r="C47" s="306"/>
      <c r="F47" s="307"/>
      <c r="G47" s="307"/>
      <c r="H47" s="307"/>
      <c r="I47" s="237"/>
      <c r="P47" s="328"/>
    </row>
    <row r="48" s="32" customFormat="1" ht="14.5" spans="1:16">
      <c r="A48" s="306"/>
      <c r="B48" s="306"/>
      <c r="C48" s="306"/>
      <c r="F48" s="42"/>
      <c r="G48" s="306"/>
      <c r="H48" s="306"/>
      <c r="I48" s="42"/>
      <c r="J48" s="42"/>
      <c r="K48" s="42"/>
      <c r="L48" s="42"/>
      <c r="M48" s="42"/>
      <c r="N48" s="42"/>
      <c r="O48" s="42"/>
      <c r="P48" s="42"/>
    </row>
    <row r="49" s="32" customFormat="1" ht="14.5" spans="1:49">
      <c r="A49" s="306"/>
      <c r="B49" s="306"/>
      <c r="C49" s="306"/>
      <c r="D49" s="306"/>
      <c r="E49" s="306"/>
      <c r="F49" s="42"/>
      <c r="G49" s="306"/>
      <c r="H49" s="306"/>
      <c r="I49" s="42"/>
      <c r="J49" s="42"/>
      <c r="K49" s="42"/>
      <c r="L49" s="42"/>
      <c r="M49" s="42"/>
      <c r="N49" s="42"/>
      <c r="O49" s="42"/>
      <c r="P49" s="42"/>
      <c r="Q49" s="306"/>
      <c r="R49" s="306"/>
      <c r="S49" s="306"/>
      <c r="T49" s="306"/>
      <c r="U49" s="306"/>
      <c r="V49" s="306"/>
      <c r="W49" s="306"/>
      <c r="X49" s="306"/>
      <c r="Y49" s="306"/>
      <c r="Z49" s="306"/>
      <c r="AA49" s="306"/>
      <c r="AB49" s="306"/>
      <c r="AC49" s="306"/>
      <c r="AD49" s="306"/>
      <c r="AE49" s="306"/>
      <c r="AF49" s="306"/>
      <c r="AG49" s="306"/>
      <c r="AH49" s="306"/>
      <c r="AI49" s="306"/>
      <c r="AJ49" s="306"/>
      <c r="AK49" s="306"/>
      <c r="AL49" s="306"/>
      <c r="AM49" s="306"/>
      <c r="AN49" s="306"/>
      <c r="AO49" s="306"/>
      <c r="AP49" s="306"/>
      <c r="AQ49" s="306"/>
      <c r="AR49" s="306"/>
      <c r="AS49" s="306"/>
      <c r="AT49" s="306"/>
      <c r="AU49" s="306"/>
      <c r="AV49" s="306"/>
      <c r="AW49" s="306"/>
    </row>
    <row r="50" s="32" customFormat="1" ht="14.5" spans="1:45">
      <c r="A50" s="306"/>
      <c r="B50" s="306"/>
      <c r="C50" s="306"/>
      <c r="D50" s="306"/>
      <c r="E50" s="306"/>
      <c r="F50" s="54"/>
      <c r="G50" s="306"/>
      <c r="H50" s="306"/>
      <c r="P50" s="42"/>
      <c r="Q50" s="306"/>
      <c r="R50" s="306"/>
      <c r="S50" s="306"/>
      <c r="T50" s="306"/>
      <c r="U50" s="306"/>
      <c r="V50" s="306"/>
      <c r="W50" s="306"/>
      <c r="X50" s="306"/>
      <c r="Y50" s="306"/>
      <c r="Z50" s="306"/>
      <c r="AA50" s="306"/>
      <c r="AB50" s="306"/>
      <c r="AC50" s="306"/>
      <c r="AD50" s="306"/>
      <c r="AE50" s="306"/>
      <c r="AF50" s="306"/>
      <c r="AG50" s="306"/>
      <c r="AH50" s="306"/>
      <c r="AI50" s="306"/>
      <c r="AJ50" s="306"/>
      <c r="AK50" s="306"/>
      <c r="AL50" s="306"/>
      <c r="AM50" s="306"/>
      <c r="AN50" s="306"/>
      <c r="AO50" s="306"/>
      <c r="AP50" s="306"/>
      <c r="AQ50" s="306"/>
      <c r="AR50" s="306"/>
      <c r="AS50" s="306"/>
    </row>
    <row r="51" s="32" customFormat="1" ht="14.5" spans="1:45">
      <c r="A51" s="306"/>
      <c r="B51" s="306"/>
      <c r="C51" s="306"/>
      <c r="D51" s="306"/>
      <c r="E51" s="306"/>
      <c r="F51" s="54"/>
      <c r="G51" s="306"/>
      <c r="H51" s="306"/>
      <c r="P51" s="42"/>
      <c r="Q51" s="336"/>
      <c r="R51" s="336"/>
      <c r="S51" s="336"/>
      <c r="T51" s="336"/>
      <c r="U51" s="336"/>
      <c r="V51" s="336"/>
      <c r="W51" s="336"/>
      <c r="X51" s="336"/>
      <c r="Y51" s="336"/>
      <c r="Z51" s="336"/>
      <c r="AA51" s="336"/>
      <c r="AB51" s="336"/>
      <c r="AC51" s="336"/>
      <c r="AD51" s="336"/>
      <c r="AE51" s="336"/>
      <c r="AF51" s="336"/>
      <c r="AG51" s="336"/>
      <c r="AH51" s="336"/>
      <c r="AI51" s="336"/>
      <c r="AJ51" s="336"/>
      <c r="AK51" s="336"/>
      <c r="AL51" s="336"/>
      <c r="AM51" s="336"/>
      <c r="AN51" s="336"/>
      <c r="AO51" s="336"/>
      <c r="AP51" s="336"/>
      <c r="AQ51" s="336"/>
      <c r="AR51" s="336"/>
      <c r="AS51" s="336"/>
    </row>
    <row r="52" s="32" customFormat="1" ht="14.5" spans="1:45">
      <c r="A52" s="306"/>
      <c r="B52" s="306"/>
      <c r="C52" s="306"/>
      <c r="D52" s="306"/>
      <c r="E52" s="306"/>
      <c r="F52" s="308"/>
      <c r="G52" s="306"/>
      <c r="H52" s="306"/>
      <c r="P52" s="42"/>
      <c r="Q52" s="336"/>
      <c r="R52" s="336"/>
      <c r="S52" s="336"/>
      <c r="T52" s="336"/>
      <c r="U52" s="336"/>
      <c r="V52" s="336"/>
      <c r="W52" s="336"/>
      <c r="X52" s="336"/>
      <c r="Y52" s="336"/>
      <c r="Z52" s="336"/>
      <c r="AA52" s="336"/>
      <c r="AB52" s="336"/>
      <c r="AC52" s="336"/>
      <c r="AD52" s="336"/>
      <c r="AE52" s="336"/>
      <c r="AF52" s="336"/>
      <c r="AG52" s="336"/>
      <c r="AH52" s="336"/>
      <c r="AI52" s="336"/>
      <c r="AJ52" s="336"/>
      <c r="AK52" s="336"/>
      <c r="AL52" s="336"/>
      <c r="AM52" s="336"/>
      <c r="AN52" s="336"/>
      <c r="AO52" s="336"/>
      <c r="AP52" s="336"/>
      <c r="AQ52" s="336"/>
      <c r="AR52" s="336"/>
      <c r="AS52" s="336"/>
    </row>
    <row r="53" s="32" customFormat="1" ht="14.5" spans="1:45">
      <c r="A53" s="306"/>
      <c r="B53" s="306"/>
      <c r="C53" s="306"/>
      <c r="D53" s="306"/>
      <c r="E53" s="306"/>
      <c r="F53" s="308"/>
      <c r="G53" s="306"/>
      <c r="H53" s="306"/>
      <c r="P53" s="42"/>
      <c r="Q53" s="336"/>
      <c r="R53" s="336"/>
      <c r="S53" s="336"/>
      <c r="T53" s="336"/>
      <c r="U53" s="336"/>
      <c r="V53" s="336"/>
      <c r="W53" s="336"/>
      <c r="X53" s="336"/>
      <c r="Y53" s="336"/>
      <c r="Z53" s="336"/>
      <c r="AA53" s="336"/>
      <c r="AB53" s="336"/>
      <c r="AC53" s="336"/>
      <c r="AD53" s="336"/>
      <c r="AE53" s="336"/>
      <c r="AF53" s="336"/>
      <c r="AG53" s="336"/>
      <c r="AH53" s="336"/>
      <c r="AI53" s="336"/>
      <c r="AJ53" s="336"/>
      <c r="AK53" s="336"/>
      <c r="AL53" s="336"/>
      <c r="AM53" s="336"/>
      <c r="AN53" s="336"/>
      <c r="AO53" s="336"/>
      <c r="AP53" s="336"/>
      <c r="AQ53" s="336"/>
      <c r="AR53" s="336"/>
      <c r="AS53" s="336"/>
    </row>
    <row r="54" s="32" customFormat="1" ht="14.5" spans="1:45">
      <c r="A54" s="306"/>
      <c r="B54" s="306"/>
      <c r="C54" s="306"/>
      <c r="D54" s="306"/>
      <c r="E54" s="306"/>
      <c r="F54" s="308"/>
      <c r="G54" s="306"/>
      <c r="H54" s="306"/>
      <c r="P54" s="42"/>
      <c r="Q54" s="336"/>
      <c r="R54" s="336"/>
      <c r="S54" s="336"/>
      <c r="T54" s="336"/>
      <c r="U54" s="336"/>
      <c r="V54" s="336"/>
      <c r="W54" s="336"/>
      <c r="X54" s="336"/>
      <c r="Y54" s="336"/>
      <c r="Z54" s="336"/>
      <c r="AA54" s="336"/>
      <c r="AB54" s="336"/>
      <c r="AC54" s="336"/>
      <c r="AD54" s="336"/>
      <c r="AE54" s="336"/>
      <c r="AF54" s="336"/>
      <c r="AG54" s="336"/>
      <c r="AH54" s="336"/>
      <c r="AI54" s="336"/>
      <c r="AJ54" s="336"/>
      <c r="AK54" s="336"/>
      <c r="AL54" s="336"/>
      <c r="AM54" s="336"/>
      <c r="AN54" s="336"/>
      <c r="AO54" s="336"/>
      <c r="AP54" s="336"/>
      <c r="AQ54" s="336"/>
      <c r="AR54" s="336"/>
      <c r="AS54" s="336"/>
    </row>
    <row r="55" s="32" customFormat="1" ht="14.5" spans="4:49">
      <c r="D55" s="306"/>
      <c r="E55" s="306"/>
      <c r="Q55" s="328"/>
      <c r="R55" s="328"/>
      <c r="S55" s="328"/>
      <c r="T55" s="328"/>
      <c r="U55" s="328"/>
      <c r="V55" s="328"/>
      <c r="W55" s="328"/>
      <c r="X55" s="328"/>
      <c r="Y55" s="328"/>
      <c r="Z55" s="328"/>
      <c r="AA55" s="328"/>
      <c r="AB55" s="328"/>
      <c r="AC55" s="328"/>
      <c r="AD55" s="328"/>
      <c r="AE55" s="328"/>
      <c r="AF55" s="328"/>
      <c r="AG55" s="328"/>
      <c r="AH55" s="328"/>
      <c r="AI55" s="328"/>
      <c r="AJ55" s="328"/>
      <c r="AK55" s="328"/>
      <c r="AL55" s="328"/>
      <c r="AM55" s="328"/>
      <c r="AN55" s="328"/>
      <c r="AO55" s="328"/>
      <c r="AP55" s="328"/>
      <c r="AQ55" s="328"/>
      <c r="AR55" s="328"/>
      <c r="AS55" s="328"/>
      <c r="AT55" s="306"/>
      <c r="AU55" s="306"/>
      <c r="AV55" s="306"/>
      <c r="AW55" s="306"/>
    </row>
    <row r="56" ht="14.5" spans="1:49">
      <c r="A56" s="42"/>
      <c r="B56" s="44"/>
      <c r="C56" s="303"/>
      <c r="D56" s="303"/>
      <c r="E56" s="303"/>
      <c r="F56" s="303"/>
      <c r="G56" s="303"/>
      <c r="H56" s="303"/>
      <c r="I56" s="303"/>
      <c r="J56" s="303"/>
      <c r="K56" s="303"/>
      <c r="L56" s="303"/>
      <c r="M56" s="303"/>
      <c r="N56" s="303"/>
      <c r="O56" s="303"/>
      <c r="P56" s="303"/>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303"/>
      <c r="AU56" s="303"/>
      <c r="AV56" s="303"/>
      <c r="AW56" s="303"/>
    </row>
    <row r="57" ht="14.5" spans="1:46">
      <c r="A57" s="42"/>
      <c r="B57" s="44"/>
      <c r="C57" s="303"/>
      <c r="D57" s="303"/>
      <c r="E57" s="303"/>
      <c r="F57" s="303"/>
      <c r="G57" s="303"/>
      <c r="H57" s="312" t="s">
        <v>212</v>
      </c>
      <c r="I57" s="303"/>
      <c r="J57" s="303"/>
      <c r="K57" s="303"/>
      <c r="L57" s="303"/>
      <c r="M57" s="303"/>
      <c r="N57" s="303"/>
      <c r="O57" s="303"/>
      <c r="P57" s="303"/>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303"/>
    </row>
    <row r="58" ht="15.25" spans="1:16">
      <c r="A58" s="42"/>
      <c r="B58" s="44"/>
      <c r="C58" s="303"/>
      <c r="F58" s="313" t="s">
        <v>11</v>
      </c>
      <c r="G58" s="313" t="s">
        <v>189</v>
      </c>
      <c r="H58" s="313" t="s">
        <v>190</v>
      </c>
      <c r="I58" s="236" t="s">
        <v>191</v>
      </c>
      <c r="J58" t="s">
        <v>192</v>
      </c>
      <c r="K58" t="s">
        <v>193</v>
      </c>
      <c r="L58" t="s">
        <v>194</v>
      </c>
      <c r="M58" t="s">
        <v>195</v>
      </c>
      <c r="N58" t="s">
        <v>196</v>
      </c>
      <c r="O58" t="s">
        <v>197</v>
      </c>
      <c r="P58" s="328"/>
    </row>
    <row r="59" ht="14.5" spans="1:45">
      <c r="A59" s="42"/>
      <c r="B59" s="44"/>
      <c r="C59" s="303"/>
      <c r="D59" s="303"/>
      <c r="E59" s="303"/>
      <c r="F59" s="80" t="s">
        <v>178</v>
      </c>
      <c r="G59" s="80"/>
      <c r="H59" s="80"/>
      <c r="I59" s="80">
        <v>1</v>
      </c>
      <c r="J59" s="80">
        <v>1</v>
      </c>
      <c r="K59" s="80">
        <v>1</v>
      </c>
      <c r="L59" s="80">
        <v>1</v>
      </c>
      <c r="M59" s="80">
        <v>1</v>
      </c>
      <c r="N59" s="80">
        <v>1</v>
      </c>
      <c r="O59" s="80">
        <v>1</v>
      </c>
      <c r="P59" s="42"/>
      <c r="Q59" s="303"/>
      <c r="R59" s="303"/>
      <c r="S59" s="303"/>
      <c r="T59" s="303"/>
      <c r="U59" s="303"/>
      <c r="V59" s="303"/>
      <c r="W59" s="303"/>
      <c r="X59" s="303"/>
      <c r="Y59" s="303"/>
      <c r="Z59" s="303"/>
      <c r="AA59" s="303"/>
      <c r="AB59" s="303"/>
      <c r="AC59" s="303"/>
      <c r="AD59" s="303"/>
      <c r="AE59" s="303"/>
      <c r="AF59" s="303"/>
      <c r="AG59" s="303"/>
      <c r="AH59" s="303"/>
      <c r="AI59" s="303"/>
      <c r="AJ59" s="303"/>
      <c r="AK59" s="303"/>
      <c r="AL59" s="303"/>
      <c r="AM59" s="303"/>
      <c r="AN59" s="303"/>
      <c r="AO59" s="303"/>
      <c r="AP59" s="303"/>
      <c r="AQ59" s="303"/>
      <c r="AR59" s="303"/>
      <c r="AS59" s="303"/>
    </row>
    <row r="60" ht="14.5" spans="6:45">
      <c r="F60" s="314" t="s">
        <v>182</v>
      </c>
      <c r="G60" s="310"/>
      <c r="H60" s="310"/>
      <c r="I60" s="329">
        <v>1</v>
      </c>
      <c r="J60" s="329">
        <v>1</v>
      </c>
      <c r="K60" s="329">
        <v>1</v>
      </c>
      <c r="L60" s="329">
        <v>1</v>
      </c>
      <c r="M60" s="329">
        <v>1</v>
      </c>
      <c r="N60" s="329">
        <v>1</v>
      </c>
      <c r="O60" s="330">
        <v>1</v>
      </c>
      <c r="P60" s="32"/>
      <c r="Q60" s="303"/>
      <c r="R60" s="303"/>
      <c r="S60" s="303"/>
      <c r="T60" s="303"/>
      <c r="U60" s="303"/>
      <c r="V60" s="303"/>
      <c r="W60" s="303"/>
      <c r="X60" s="303"/>
      <c r="Y60" s="303"/>
      <c r="Z60" s="303"/>
      <c r="AA60" s="303"/>
      <c r="AB60" s="303"/>
      <c r="AC60" s="303"/>
      <c r="AD60" s="303"/>
      <c r="AE60" s="303"/>
      <c r="AF60" s="303"/>
      <c r="AG60" s="303"/>
      <c r="AH60" s="303"/>
      <c r="AI60" s="303"/>
      <c r="AJ60" s="303"/>
      <c r="AK60" s="303"/>
      <c r="AL60" s="303"/>
      <c r="AM60" s="303"/>
      <c r="AN60" s="303"/>
      <c r="AO60" s="303"/>
      <c r="AP60" s="303"/>
      <c r="AQ60" s="303"/>
      <c r="AR60" s="303"/>
      <c r="AS60" s="303"/>
    </row>
    <row r="61" ht="14.5" spans="1:45">
      <c r="A61" s="303"/>
      <c r="B61" s="303"/>
      <c r="C61" s="303"/>
      <c r="D61" s="303"/>
      <c r="E61" s="303"/>
      <c r="F61" s="309" t="s">
        <v>180</v>
      </c>
      <c r="G61" s="310"/>
      <c r="H61" s="310"/>
      <c r="I61" s="191">
        <v>1</v>
      </c>
      <c r="J61" s="191">
        <v>1</v>
      </c>
      <c r="K61" s="191">
        <v>1</v>
      </c>
      <c r="L61" s="191">
        <v>1</v>
      </c>
      <c r="M61" s="191">
        <v>1</v>
      </c>
      <c r="N61" s="191">
        <v>1</v>
      </c>
      <c r="O61" s="331">
        <v>1</v>
      </c>
      <c r="P61" s="42"/>
      <c r="Q61" s="303"/>
      <c r="R61" s="303"/>
      <c r="S61" s="303"/>
      <c r="T61" s="303"/>
      <c r="U61" s="303"/>
      <c r="V61" s="303"/>
      <c r="W61" s="303"/>
      <c r="X61" s="303"/>
      <c r="Y61" s="303"/>
      <c r="Z61" s="303"/>
      <c r="AA61" s="303"/>
      <c r="AB61" s="303"/>
      <c r="AC61" s="303"/>
      <c r="AD61" s="303"/>
      <c r="AE61" s="303"/>
      <c r="AF61" s="303"/>
      <c r="AG61" s="303"/>
      <c r="AH61" s="303"/>
      <c r="AI61" s="303"/>
      <c r="AJ61" s="303"/>
      <c r="AK61" s="303"/>
      <c r="AL61" s="303"/>
      <c r="AM61" s="303"/>
      <c r="AN61" s="303"/>
      <c r="AO61" s="303"/>
      <c r="AP61" s="303"/>
      <c r="AQ61" s="303"/>
      <c r="AR61" s="303"/>
      <c r="AS61" s="303"/>
    </row>
    <row r="62" ht="14.5" spans="1:45">
      <c r="A62" s="303"/>
      <c r="B62" s="303"/>
      <c r="C62" s="303"/>
      <c r="D62" s="303"/>
      <c r="E62" s="303"/>
      <c r="F62" s="309" t="s">
        <v>181</v>
      </c>
      <c r="G62" s="310"/>
      <c r="H62" s="310"/>
      <c r="I62" s="191">
        <v>1</v>
      </c>
      <c r="J62" s="191">
        <v>1</v>
      </c>
      <c r="K62" s="191">
        <v>1</v>
      </c>
      <c r="L62" s="191">
        <v>1</v>
      </c>
      <c r="M62" s="191">
        <v>1</v>
      </c>
      <c r="N62" s="191">
        <v>1</v>
      </c>
      <c r="O62" s="331">
        <v>1</v>
      </c>
      <c r="P62" s="42"/>
      <c r="Q62" s="338"/>
      <c r="R62" s="338"/>
      <c r="S62" s="338"/>
      <c r="T62" s="338"/>
      <c r="U62" s="338"/>
      <c r="V62" s="338"/>
      <c r="W62" s="338"/>
      <c r="X62" s="338"/>
      <c r="Y62" s="338"/>
      <c r="Z62" s="338"/>
      <c r="AA62" s="338"/>
      <c r="AB62" s="338"/>
      <c r="AC62" s="338"/>
      <c r="AD62" s="338"/>
      <c r="AE62" s="338"/>
      <c r="AF62" s="338"/>
      <c r="AG62" s="338"/>
      <c r="AH62" s="338"/>
      <c r="AI62" s="338"/>
      <c r="AJ62" s="338"/>
      <c r="AK62" s="338"/>
      <c r="AL62" s="338"/>
      <c r="AM62" s="338"/>
      <c r="AN62" s="338"/>
      <c r="AO62" s="338"/>
      <c r="AP62" s="338"/>
      <c r="AQ62" s="338"/>
      <c r="AR62" s="338"/>
      <c r="AS62" s="338"/>
    </row>
    <row r="63" ht="14.5" spans="1:45">
      <c r="A63" s="303"/>
      <c r="B63" s="303"/>
      <c r="C63" s="303"/>
      <c r="D63" s="303"/>
      <c r="E63" s="303"/>
      <c r="F63" s="311" t="s">
        <v>183</v>
      </c>
      <c r="G63" s="310"/>
      <c r="H63" s="310"/>
      <c r="I63" s="191">
        <v>1</v>
      </c>
      <c r="J63" s="191">
        <v>1</v>
      </c>
      <c r="K63" s="191">
        <v>1</v>
      </c>
      <c r="L63" s="191">
        <v>1</v>
      </c>
      <c r="M63" s="191">
        <v>1</v>
      </c>
      <c r="N63" s="191">
        <v>1</v>
      </c>
      <c r="O63" s="331">
        <v>1</v>
      </c>
      <c r="P63" s="42"/>
      <c r="Q63" s="338"/>
      <c r="R63" s="338"/>
      <c r="S63" s="338"/>
      <c r="T63" s="338"/>
      <c r="U63" s="338"/>
      <c r="V63" s="338"/>
      <c r="W63" s="338"/>
      <c r="X63" s="338"/>
      <c r="Y63" s="338"/>
      <c r="Z63" s="338"/>
      <c r="AA63" s="338"/>
      <c r="AB63" s="338"/>
      <c r="AC63" s="338"/>
      <c r="AD63" s="338"/>
      <c r="AE63" s="338"/>
      <c r="AF63" s="338"/>
      <c r="AG63" s="338"/>
      <c r="AH63" s="338"/>
      <c r="AI63" s="338"/>
      <c r="AJ63" s="338"/>
      <c r="AK63" s="338"/>
      <c r="AL63" s="338"/>
      <c r="AM63" s="338"/>
      <c r="AN63" s="338"/>
      <c r="AO63" s="338"/>
      <c r="AP63" s="338"/>
      <c r="AQ63" s="338"/>
      <c r="AR63" s="338"/>
      <c r="AS63" s="338"/>
    </row>
    <row r="64" ht="14.5" spans="1:45">
      <c r="A64" s="303"/>
      <c r="B64" s="303"/>
      <c r="C64" s="303"/>
      <c r="D64" s="303"/>
      <c r="E64" s="303"/>
      <c r="F64" s="311" t="s">
        <v>184</v>
      </c>
      <c r="G64" s="310"/>
      <c r="H64" s="310"/>
      <c r="I64" s="191">
        <v>1</v>
      </c>
      <c r="J64" s="191">
        <v>1</v>
      </c>
      <c r="K64" s="191">
        <v>1</v>
      </c>
      <c r="L64" s="191">
        <v>1</v>
      </c>
      <c r="M64" s="191">
        <v>1</v>
      </c>
      <c r="N64" s="191">
        <v>1</v>
      </c>
      <c r="O64" s="331">
        <v>1</v>
      </c>
      <c r="P64" s="42"/>
      <c r="Q64" s="338"/>
      <c r="R64" s="338"/>
      <c r="S64" s="338"/>
      <c r="T64" s="338"/>
      <c r="U64" s="338"/>
      <c r="V64" s="338"/>
      <c r="W64" s="338"/>
      <c r="X64" s="338"/>
      <c r="Y64" s="338"/>
      <c r="Z64" s="338"/>
      <c r="AA64" s="338"/>
      <c r="AB64" s="338"/>
      <c r="AC64" s="338"/>
      <c r="AD64" s="338"/>
      <c r="AE64" s="338"/>
      <c r="AF64" s="338"/>
      <c r="AG64" s="338"/>
      <c r="AH64" s="338"/>
      <c r="AI64" s="338"/>
      <c r="AJ64" s="338"/>
      <c r="AK64" s="338"/>
      <c r="AL64" s="338"/>
      <c r="AM64" s="338"/>
      <c r="AN64" s="338"/>
      <c r="AO64" s="338"/>
      <c r="AP64" s="338"/>
      <c r="AQ64" s="338"/>
      <c r="AR64" s="338"/>
      <c r="AS64" s="338"/>
    </row>
    <row r="65" ht="14.5" spans="1:45">
      <c r="A65" s="303"/>
      <c r="B65" s="303"/>
      <c r="C65" s="303"/>
      <c r="D65" s="303"/>
      <c r="E65" s="303"/>
      <c r="P65" s="42"/>
      <c r="Q65" s="338"/>
      <c r="R65" s="338"/>
      <c r="S65" s="338"/>
      <c r="T65" s="338"/>
      <c r="U65" s="338"/>
      <c r="V65" s="338"/>
      <c r="W65" s="338"/>
      <c r="X65" s="338"/>
      <c r="Y65" s="338"/>
      <c r="Z65" s="338"/>
      <c r="AA65" s="338"/>
      <c r="AB65" s="338"/>
      <c r="AC65" s="338"/>
      <c r="AD65" s="338"/>
      <c r="AE65" s="338"/>
      <c r="AF65" s="338"/>
      <c r="AG65" s="338"/>
      <c r="AH65" s="338"/>
      <c r="AI65" s="338"/>
      <c r="AJ65" s="338"/>
      <c r="AK65" s="338"/>
      <c r="AL65" s="338"/>
      <c r="AM65" s="338"/>
      <c r="AN65" s="338"/>
      <c r="AO65" s="338"/>
      <c r="AP65" s="338"/>
      <c r="AQ65" s="338"/>
      <c r="AR65" s="338"/>
      <c r="AS65" s="338"/>
    </row>
    <row r="66" ht="14.5" spans="1:45">
      <c r="A66" s="42"/>
      <c r="B66" s="44"/>
      <c r="C66" s="303"/>
      <c r="D66" s="303"/>
      <c r="E66" s="303"/>
      <c r="F66" s="303"/>
      <c r="G66" s="303"/>
      <c r="H66" s="303"/>
      <c r="I66" s="303"/>
      <c r="J66" s="303"/>
      <c r="K66" s="303"/>
      <c r="L66" s="303"/>
      <c r="M66" s="303"/>
      <c r="N66" s="303"/>
      <c r="O66" s="303"/>
      <c r="P66" s="303"/>
      <c r="Q66" s="303"/>
      <c r="R66" s="303"/>
      <c r="S66" s="303"/>
      <c r="T66" s="303"/>
      <c r="U66" s="303"/>
      <c r="V66" s="303"/>
      <c r="W66" s="303"/>
      <c r="X66" s="303"/>
      <c r="Y66" s="303"/>
      <c r="Z66" s="303"/>
      <c r="AA66" s="303"/>
      <c r="AB66" s="303"/>
      <c r="AC66" s="303"/>
      <c r="AD66" s="303"/>
      <c r="AE66" s="303"/>
      <c r="AF66" s="303"/>
      <c r="AG66" s="303"/>
      <c r="AH66" s="303"/>
      <c r="AI66" s="303"/>
      <c r="AJ66" s="303"/>
      <c r="AK66" s="303"/>
      <c r="AL66" s="303"/>
      <c r="AM66" s="303"/>
      <c r="AN66" s="303"/>
      <c r="AO66" s="303"/>
      <c r="AP66" s="303"/>
      <c r="AQ66" s="303"/>
      <c r="AR66" s="303"/>
      <c r="AS66" s="303"/>
    </row>
    <row r="67" s="67" customFormat="1" ht="14.5" spans="1:46">
      <c r="A67" s="42"/>
      <c r="B67" s="44"/>
      <c r="C67" s="335"/>
      <c r="D67" s="335"/>
      <c r="E67" s="335"/>
      <c r="F67" s="335"/>
      <c r="G67" s="335"/>
      <c r="H67" s="339"/>
      <c r="I67" s="335"/>
      <c r="J67" s="335"/>
      <c r="K67" s="335"/>
      <c r="L67" s="335"/>
      <c r="M67" s="335"/>
      <c r="N67" s="335"/>
      <c r="O67" s="335"/>
      <c r="P67" s="335"/>
      <c r="Q67" s="328"/>
      <c r="R67" s="328"/>
      <c r="S67" s="328"/>
      <c r="T67" s="328"/>
      <c r="U67" s="328"/>
      <c r="V67" s="328"/>
      <c r="W67" s="328"/>
      <c r="X67" s="328"/>
      <c r="Y67" s="328"/>
      <c r="Z67" s="328"/>
      <c r="AA67" s="328"/>
      <c r="AB67" s="328"/>
      <c r="AC67" s="328"/>
      <c r="AD67" s="328"/>
      <c r="AE67" s="328"/>
      <c r="AF67" s="328"/>
      <c r="AG67" s="328"/>
      <c r="AH67" s="328"/>
      <c r="AI67" s="328"/>
      <c r="AJ67" s="328"/>
      <c r="AK67" s="328"/>
      <c r="AL67" s="328"/>
      <c r="AM67" s="328"/>
      <c r="AN67" s="328"/>
      <c r="AO67" s="328"/>
      <c r="AP67" s="328"/>
      <c r="AQ67" s="328"/>
      <c r="AR67" s="328"/>
      <c r="AS67" s="328"/>
      <c r="AT67" s="32"/>
    </row>
    <row r="68" ht="14.5" spans="4:46">
      <c r="D68" s="303"/>
      <c r="E68" s="303"/>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86"/>
    </row>
    <row r="69" ht="14.5" spans="4:46">
      <c r="D69" s="303"/>
      <c r="E69" s="303"/>
      <c r="Q69" s="304"/>
      <c r="R69" s="304"/>
      <c r="S69" s="304"/>
      <c r="T69" s="304"/>
      <c r="U69" s="304"/>
      <c r="V69" s="304"/>
      <c r="W69" s="304"/>
      <c r="X69" s="304"/>
      <c r="Y69" s="304"/>
      <c r="Z69" s="304"/>
      <c r="AA69" s="304"/>
      <c r="AB69" s="304"/>
      <c r="AC69" s="304"/>
      <c r="AD69" s="304"/>
      <c r="AE69" s="304"/>
      <c r="AF69" s="304"/>
      <c r="AG69" s="304"/>
      <c r="AH69" s="304"/>
      <c r="AI69" s="304"/>
      <c r="AJ69" s="304"/>
      <c r="AK69" s="304"/>
      <c r="AL69" s="304"/>
      <c r="AM69" s="304"/>
      <c r="AN69" s="304"/>
      <c r="AO69" s="304"/>
      <c r="AP69" s="304"/>
      <c r="AQ69" s="304"/>
      <c r="AR69" s="304"/>
      <c r="AS69" s="304"/>
      <c r="AT69" s="186"/>
    </row>
    <row r="70" ht="14.5" spans="4:45">
      <c r="D70" s="303"/>
      <c r="E70" s="303"/>
      <c r="Q70" s="303"/>
      <c r="R70" s="303"/>
      <c r="S70" s="303"/>
      <c r="T70" s="303"/>
      <c r="U70" s="303"/>
      <c r="V70" s="303"/>
      <c r="W70" s="303"/>
      <c r="X70" s="303"/>
      <c r="Y70" s="303"/>
      <c r="Z70" s="303"/>
      <c r="AA70" s="303"/>
      <c r="AB70" s="303"/>
      <c r="AC70" s="303"/>
      <c r="AD70" s="303"/>
      <c r="AE70" s="303"/>
      <c r="AF70" s="303"/>
      <c r="AG70" s="303"/>
      <c r="AH70" s="303"/>
      <c r="AI70" s="303"/>
      <c r="AJ70" s="303"/>
      <c r="AK70" s="303"/>
      <c r="AL70" s="303"/>
      <c r="AM70" s="303"/>
      <c r="AN70" s="303"/>
      <c r="AO70" s="303"/>
      <c r="AP70" s="303"/>
      <c r="AQ70" s="303"/>
      <c r="AR70" s="303"/>
      <c r="AS70" s="303"/>
    </row>
    <row r="72" ht="14.5" spans="1:3">
      <c r="A72" s="303"/>
      <c r="B72" s="303"/>
      <c r="C72" s="303"/>
    </row>
    <row r="73" ht="14.5" spans="1:3">
      <c r="A73" s="303"/>
      <c r="B73" s="303"/>
      <c r="C73" s="303"/>
    </row>
    <row r="74" ht="14.5" spans="1:3">
      <c r="A74" s="303"/>
      <c r="B74" s="303"/>
      <c r="C74" s="303"/>
    </row>
    <row r="75" ht="14.5" spans="1:46">
      <c r="A75" s="303"/>
      <c r="B75" s="303"/>
      <c r="C75" s="303"/>
      <c r="D75" s="303"/>
      <c r="E75" s="303"/>
      <c r="Q75" s="342"/>
      <c r="R75" s="342"/>
      <c r="S75" s="342"/>
      <c r="T75" s="342"/>
      <c r="U75" s="342"/>
      <c r="V75" s="342"/>
      <c r="W75" s="342"/>
      <c r="X75" s="342"/>
      <c r="Y75" s="342"/>
      <c r="Z75" s="342"/>
      <c r="AA75" s="342"/>
      <c r="AB75" s="342"/>
      <c r="AC75" s="342"/>
      <c r="AD75" s="342"/>
      <c r="AE75" s="342"/>
      <c r="AF75" s="342"/>
      <c r="AG75" s="342"/>
      <c r="AH75" s="342"/>
      <c r="AI75" s="342"/>
      <c r="AJ75" s="342"/>
      <c r="AK75" s="342"/>
      <c r="AL75" s="342"/>
      <c r="AM75" s="342"/>
      <c r="AN75" s="342"/>
      <c r="AO75" s="342"/>
      <c r="AP75" s="342"/>
      <c r="AQ75" s="342"/>
      <c r="AR75" s="342"/>
      <c r="AS75" s="342"/>
      <c r="AT75" s="342"/>
    </row>
    <row r="76" ht="14.5" spans="1:46">
      <c r="A76" s="303"/>
      <c r="B76" s="303"/>
      <c r="C76" s="303"/>
      <c r="D76" s="303"/>
      <c r="E76" s="303"/>
      <c r="Q76" s="342"/>
      <c r="R76" s="342"/>
      <c r="S76" s="342"/>
      <c r="T76" s="342"/>
      <c r="U76" s="342"/>
      <c r="V76" s="342"/>
      <c r="W76" s="342"/>
      <c r="X76" s="342"/>
      <c r="Y76" s="342"/>
      <c r="Z76" s="342"/>
      <c r="AA76" s="342"/>
      <c r="AB76" s="342"/>
      <c r="AC76" s="342"/>
      <c r="AD76" s="342"/>
      <c r="AE76" s="342"/>
      <c r="AF76" s="342"/>
      <c r="AG76" s="342"/>
      <c r="AH76" s="342"/>
      <c r="AI76" s="342"/>
      <c r="AJ76" s="342"/>
      <c r="AK76" s="342"/>
      <c r="AL76" s="342"/>
      <c r="AM76" s="342"/>
      <c r="AN76" s="342"/>
      <c r="AO76" s="342"/>
      <c r="AP76" s="342"/>
      <c r="AQ76" s="342"/>
      <c r="AR76" s="342"/>
      <c r="AS76" s="342"/>
      <c r="AT76" s="342"/>
    </row>
    <row r="77" ht="14.5" spans="1:46">
      <c r="A77" s="42"/>
      <c r="B77" s="44"/>
      <c r="C77" s="303"/>
      <c r="D77" s="303"/>
      <c r="E77" s="303"/>
      <c r="Q77" s="342"/>
      <c r="R77" s="342"/>
      <c r="S77" s="342"/>
      <c r="T77" s="342"/>
      <c r="U77" s="342"/>
      <c r="V77" s="342"/>
      <c r="W77" s="342"/>
      <c r="X77" s="342"/>
      <c r="Y77" s="342"/>
      <c r="Z77" s="342"/>
      <c r="AA77" s="342"/>
      <c r="AB77" s="342"/>
      <c r="AC77" s="342"/>
      <c r="AD77" s="342"/>
      <c r="AE77" s="342"/>
      <c r="AF77" s="342"/>
      <c r="AG77" s="342"/>
      <c r="AH77" s="342"/>
      <c r="AI77" s="342"/>
      <c r="AJ77" s="342"/>
      <c r="AK77" s="342"/>
      <c r="AL77" s="342"/>
      <c r="AM77" s="342"/>
      <c r="AN77" s="342"/>
      <c r="AO77" s="342"/>
      <c r="AP77" s="342"/>
      <c r="AQ77" s="342"/>
      <c r="AR77" s="342"/>
      <c r="AS77" s="342"/>
      <c r="AT77" s="342"/>
    </row>
    <row r="78" ht="14.5" spans="1:46">
      <c r="A78" s="303"/>
      <c r="B78" s="303"/>
      <c r="C78" s="303"/>
      <c r="D78" s="303"/>
      <c r="E78" s="303"/>
      <c r="Q78" s="342"/>
      <c r="R78" s="342"/>
      <c r="S78" s="342"/>
      <c r="T78" s="342"/>
      <c r="U78" s="342"/>
      <c r="V78" s="342"/>
      <c r="W78" s="342"/>
      <c r="X78" s="342"/>
      <c r="Y78" s="342"/>
      <c r="Z78" s="342"/>
      <c r="AA78" s="342"/>
      <c r="AB78" s="342"/>
      <c r="AC78" s="342"/>
      <c r="AD78" s="342"/>
      <c r="AE78" s="342"/>
      <c r="AF78" s="342"/>
      <c r="AG78" s="342"/>
      <c r="AH78" s="342"/>
      <c r="AI78" s="342"/>
      <c r="AJ78" s="342"/>
      <c r="AK78" s="342"/>
      <c r="AL78" s="342"/>
      <c r="AM78" s="342"/>
      <c r="AN78" s="342"/>
      <c r="AO78" s="342"/>
      <c r="AP78" s="342"/>
      <c r="AQ78" s="342"/>
      <c r="AR78" s="342"/>
      <c r="AS78" s="342"/>
      <c r="AT78" s="342"/>
    </row>
    <row r="79" ht="14.5" spans="1:46">
      <c r="A79" s="303"/>
      <c r="B79" s="303"/>
      <c r="C79" s="303"/>
      <c r="D79" s="303"/>
      <c r="E79" s="303"/>
      <c r="Q79" s="342"/>
      <c r="R79" s="342"/>
      <c r="S79" s="342"/>
      <c r="T79" s="342"/>
      <c r="U79" s="342"/>
      <c r="V79" s="342"/>
      <c r="W79" s="342"/>
      <c r="X79" s="342"/>
      <c r="Y79" s="342"/>
      <c r="Z79" s="342"/>
      <c r="AA79" s="342"/>
      <c r="AB79" s="342"/>
      <c r="AC79" s="342"/>
      <c r="AD79" s="342"/>
      <c r="AE79" s="342"/>
      <c r="AF79" s="342"/>
      <c r="AG79" s="342"/>
      <c r="AH79" s="342"/>
      <c r="AI79" s="342"/>
      <c r="AJ79" s="342"/>
      <c r="AK79" s="342"/>
      <c r="AL79" s="342"/>
      <c r="AM79" s="342"/>
      <c r="AN79" s="342"/>
      <c r="AO79" s="342"/>
      <c r="AP79" s="342"/>
      <c r="AQ79" s="342"/>
      <c r="AR79" s="342"/>
      <c r="AS79" s="342"/>
      <c r="AT79" s="342"/>
    </row>
    <row r="80" ht="14.5" spans="1:46">
      <c r="A80" s="303"/>
      <c r="B80" s="303"/>
      <c r="C80" s="303"/>
      <c r="D80" s="303"/>
      <c r="E80" s="303"/>
      <c r="Q80" s="342"/>
      <c r="R80" s="342"/>
      <c r="S80" s="342"/>
      <c r="T80" s="342"/>
      <c r="U80" s="342"/>
      <c r="V80" s="342"/>
      <c r="W80" s="342"/>
      <c r="X80" s="342"/>
      <c r="Y80" s="342"/>
      <c r="Z80" s="342"/>
      <c r="AA80" s="342"/>
      <c r="AB80" s="342"/>
      <c r="AC80" s="342"/>
      <c r="AD80" s="342"/>
      <c r="AE80" s="342"/>
      <c r="AF80" s="342"/>
      <c r="AG80" s="342"/>
      <c r="AH80" s="342"/>
      <c r="AI80" s="342"/>
      <c r="AJ80" s="342"/>
      <c r="AK80" s="342"/>
      <c r="AL80" s="342"/>
      <c r="AM80" s="342"/>
      <c r="AN80" s="342"/>
      <c r="AO80" s="342"/>
      <c r="AP80" s="342"/>
      <c r="AQ80" s="342"/>
      <c r="AR80" s="342"/>
      <c r="AS80" s="342"/>
      <c r="AT80" s="342"/>
    </row>
    <row r="81" ht="14.5" spans="1:46">
      <c r="A81" s="303"/>
      <c r="B81" s="303"/>
      <c r="C81" s="303"/>
      <c r="D81" s="303"/>
      <c r="E81" s="303"/>
      <c r="Q81" s="342"/>
      <c r="R81" s="342"/>
      <c r="S81" s="342"/>
      <c r="T81" s="342"/>
      <c r="U81" s="342"/>
      <c r="V81" s="342"/>
      <c r="W81" s="342"/>
      <c r="X81" s="342"/>
      <c r="Y81" s="342"/>
      <c r="Z81" s="342"/>
      <c r="AA81" s="342"/>
      <c r="AB81" s="342"/>
      <c r="AC81" s="342"/>
      <c r="AD81" s="342"/>
      <c r="AE81" s="342"/>
      <c r="AF81" s="342"/>
      <c r="AG81" s="342"/>
      <c r="AH81" s="342"/>
      <c r="AI81" s="342"/>
      <c r="AJ81" s="342"/>
      <c r="AK81" s="342"/>
      <c r="AL81" s="342"/>
      <c r="AM81" s="342"/>
      <c r="AN81" s="342"/>
      <c r="AO81" s="342"/>
      <c r="AP81" s="342"/>
      <c r="AQ81" s="342"/>
      <c r="AR81" s="342"/>
      <c r="AS81" s="342"/>
      <c r="AT81" s="342"/>
    </row>
    <row r="82" ht="14.5" spans="4:46">
      <c r="D82" s="303"/>
      <c r="E82" s="303"/>
      <c r="Q82" s="342"/>
      <c r="R82" s="342"/>
      <c r="S82" s="342"/>
      <c r="T82" s="342"/>
      <c r="U82" s="342"/>
      <c r="V82" s="342"/>
      <c r="W82" s="342"/>
      <c r="X82" s="342"/>
      <c r="Y82" s="342"/>
      <c r="Z82" s="342"/>
      <c r="AA82" s="342"/>
      <c r="AB82" s="342"/>
      <c r="AC82" s="342"/>
      <c r="AD82" s="342"/>
      <c r="AE82" s="342"/>
      <c r="AF82" s="342"/>
      <c r="AG82" s="342"/>
      <c r="AH82" s="342"/>
      <c r="AI82" s="342"/>
      <c r="AJ82" s="342"/>
      <c r="AK82" s="342"/>
      <c r="AL82" s="342"/>
      <c r="AM82" s="342"/>
      <c r="AN82" s="342"/>
      <c r="AO82" s="342"/>
      <c r="AP82" s="342"/>
      <c r="AQ82" s="342"/>
      <c r="AR82" s="342"/>
      <c r="AS82" s="342"/>
      <c r="AT82" s="342"/>
    </row>
    <row r="83" ht="14.5" spans="4:46">
      <c r="D83" s="303"/>
      <c r="E83" s="303"/>
      <c r="Q83" s="342"/>
      <c r="R83" s="342"/>
      <c r="S83" s="342"/>
      <c r="T83" s="342"/>
      <c r="U83" s="342"/>
      <c r="V83" s="342"/>
      <c r="W83" s="342"/>
      <c r="X83" s="342"/>
      <c r="Y83" s="342"/>
      <c r="Z83" s="342"/>
      <c r="AA83" s="342"/>
      <c r="AB83" s="342"/>
      <c r="AC83" s="342"/>
      <c r="AD83" s="342"/>
      <c r="AE83" s="342"/>
      <c r="AF83" s="342"/>
      <c r="AG83" s="342"/>
      <c r="AH83" s="342"/>
      <c r="AI83" s="342"/>
      <c r="AJ83" s="342"/>
      <c r="AK83" s="342"/>
      <c r="AL83" s="342"/>
      <c r="AM83" s="342"/>
      <c r="AN83" s="342"/>
      <c r="AO83" s="342"/>
      <c r="AP83" s="342"/>
      <c r="AQ83" s="342"/>
      <c r="AR83" s="342"/>
      <c r="AS83" s="342"/>
      <c r="AT83" s="342"/>
    </row>
    <row r="84" ht="14.5" spans="4:46">
      <c r="D84" s="303"/>
      <c r="E84" s="303"/>
      <c r="Q84" s="342"/>
      <c r="R84" s="342"/>
      <c r="S84" s="342"/>
      <c r="T84" s="342"/>
      <c r="U84" s="342"/>
      <c r="V84" s="342"/>
      <c r="W84" s="342"/>
      <c r="X84" s="342"/>
      <c r="Y84" s="342"/>
      <c r="Z84" s="342"/>
      <c r="AA84" s="342"/>
      <c r="AB84" s="342"/>
      <c r="AC84" s="342"/>
      <c r="AD84" s="342"/>
      <c r="AE84" s="342"/>
      <c r="AF84" s="342"/>
      <c r="AG84" s="342"/>
      <c r="AH84" s="342"/>
      <c r="AI84" s="342"/>
      <c r="AJ84" s="342"/>
      <c r="AK84" s="342"/>
      <c r="AL84" s="342"/>
      <c r="AM84" s="342"/>
      <c r="AN84" s="342"/>
      <c r="AO84" s="342"/>
      <c r="AP84" s="342"/>
      <c r="AQ84" s="342"/>
      <c r="AR84" s="342"/>
      <c r="AS84" s="342"/>
      <c r="AT84" s="342"/>
    </row>
    <row r="85" spans="17:46">
      <c r="Q85" s="342"/>
      <c r="R85" s="342"/>
      <c r="S85" s="342"/>
      <c r="T85" s="342"/>
      <c r="U85" s="342"/>
      <c r="V85" s="342"/>
      <c r="W85" s="342"/>
      <c r="X85" s="342"/>
      <c r="Y85" s="342"/>
      <c r="Z85" s="342"/>
      <c r="AA85" s="342"/>
      <c r="AB85" s="342"/>
      <c r="AC85" s="342"/>
      <c r="AD85" s="342"/>
      <c r="AE85" s="342"/>
      <c r="AF85" s="342"/>
      <c r="AG85" s="342"/>
      <c r="AH85" s="342"/>
      <c r="AI85" s="342"/>
      <c r="AJ85" s="342"/>
      <c r="AK85" s="342"/>
      <c r="AL85" s="342"/>
      <c r="AM85" s="342"/>
      <c r="AN85" s="342"/>
      <c r="AO85" s="342"/>
      <c r="AP85" s="342"/>
      <c r="AQ85" s="342"/>
      <c r="AR85" s="342"/>
      <c r="AS85" s="342"/>
      <c r="AT85" s="342"/>
    </row>
    <row r="86" spans="17:46">
      <c r="Q86" s="342"/>
      <c r="R86" s="342"/>
      <c r="S86" s="342"/>
      <c r="T86" s="342"/>
      <c r="U86" s="342"/>
      <c r="V86" s="342"/>
      <c r="W86" s="342"/>
      <c r="X86" s="342"/>
      <c r="Y86" s="342"/>
      <c r="Z86" s="342"/>
      <c r="AA86" s="342"/>
      <c r="AB86" s="342"/>
      <c r="AC86" s="342"/>
      <c r="AD86" s="342"/>
      <c r="AE86" s="342"/>
      <c r="AF86" s="342"/>
      <c r="AG86" s="342"/>
      <c r="AH86" s="342"/>
      <c r="AI86" s="342"/>
      <c r="AJ86" s="342"/>
      <c r="AK86" s="342"/>
      <c r="AL86" s="342"/>
      <c r="AM86" s="342"/>
      <c r="AN86" s="342"/>
      <c r="AO86" s="342"/>
      <c r="AP86" s="342"/>
      <c r="AQ86" s="342"/>
      <c r="AR86" s="342"/>
      <c r="AS86" s="342"/>
      <c r="AT86" s="342"/>
    </row>
    <row r="87" spans="6:46">
      <c r="F87" s="340"/>
      <c r="G87" s="341"/>
      <c r="H87" s="341"/>
      <c r="I87" s="342"/>
      <c r="J87" s="342"/>
      <c r="K87" s="342"/>
      <c r="L87" s="342"/>
      <c r="M87" s="342"/>
      <c r="N87" s="342"/>
      <c r="O87" s="342"/>
      <c r="P87" s="342"/>
      <c r="Q87" s="342"/>
      <c r="R87" s="342"/>
      <c r="S87" s="342"/>
      <c r="T87" s="342"/>
      <c r="U87" s="342"/>
      <c r="V87" s="342"/>
      <c r="W87" s="342"/>
      <c r="X87" s="342"/>
      <c r="Y87" s="342"/>
      <c r="Z87" s="342"/>
      <c r="AA87" s="342"/>
      <c r="AB87" s="342"/>
      <c r="AC87" s="342"/>
      <c r="AD87" s="342"/>
      <c r="AE87" s="342"/>
      <c r="AF87" s="342"/>
      <c r="AG87" s="342"/>
      <c r="AH87" s="342"/>
      <c r="AI87" s="342"/>
      <c r="AJ87" s="342"/>
      <c r="AK87" s="342"/>
      <c r="AL87" s="342"/>
      <c r="AM87" s="342"/>
      <c r="AN87" s="342"/>
      <c r="AO87" s="342"/>
      <c r="AP87" s="342"/>
      <c r="AQ87" s="342"/>
      <c r="AR87" s="342"/>
      <c r="AS87" s="342"/>
      <c r="AT87" s="342"/>
    </row>
    <row r="88" spans="6:46">
      <c r="F88" s="340"/>
      <c r="G88" s="340"/>
      <c r="H88" s="340"/>
      <c r="I88" s="342"/>
      <c r="J88" s="342"/>
      <c r="K88" s="342"/>
      <c r="L88" s="342"/>
      <c r="M88" s="342"/>
      <c r="N88" s="342"/>
      <c r="O88" s="342"/>
      <c r="P88" s="342"/>
      <c r="Q88" s="342"/>
      <c r="R88" s="342"/>
      <c r="S88" s="342"/>
      <c r="T88" s="342"/>
      <c r="U88" s="342"/>
      <c r="V88" s="342"/>
      <c r="W88" s="342"/>
      <c r="X88" s="342"/>
      <c r="Y88" s="342"/>
      <c r="Z88" s="342"/>
      <c r="AA88" s="342"/>
      <c r="AB88" s="342"/>
      <c r="AC88" s="342"/>
      <c r="AD88" s="342"/>
      <c r="AE88" s="342"/>
      <c r="AF88" s="342"/>
      <c r="AG88" s="342"/>
      <c r="AH88" s="342"/>
      <c r="AI88" s="342"/>
      <c r="AJ88" s="342"/>
      <c r="AK88" s="342"/>
      <c r="AL88" s="342"/>
      <c r="AM88" s="342"/>
      <c r="AN88" s="342"/>
      <c r="AO88" s="342"/>
      <c r="AP88" s="342"/>
      <c r="AQ88" s="342"/>
      <c r="AR88" s="342"/>
      <c r="AS88" s="342"/>
      <c r="AT88" s="342"/>
    </row>
    <row r="89" spans="6:46">
      <c r="F89" s="340"/>
      <c r="G89" s="340"/>
      <c r="H89" s="340"/>
      <c r="I89" s="342"/>
      <c r="J89" s="342"/>
      <c r="K89" s="342"/>
      <c r="L89" s="342"/>
      <c r="M89" s="342"/>
      <c r="N89" s="342"/>
      <c r="O89" s="342"/>
      <c r="P89" s="342"/>
      <c r="Q89" s="342"/>
      <c r="R89" s="342"/>
      <c r="S89" s="342"/>
      <c r="T89" s="342"/>
      <c r="U89" s="342"/>
      <c r="V89" s="342"/>
      <c r="W89" s="342"/>
      <c r="X89" s="342"/>
      <c r="Y89" s="342"/>
      <c r="Z89" s="342"/>
      <c r="AA89" s="342"/>
      <c r="AB89" s="342"/>
      <c r="AC89" s="342"/>
      <c r="AD89" s="342"/>
      <c r="AE89" s="342"/>
      <c r="AF89" s="342"/>
      <c r="AG89" s="342"/>
      <c r="AH89" s="342"/>
      <c r="AI89" s="342"/>
      <c r="AJ89" s="342"/>
      <c r="AK89" s="342"/>
      <c r="AL89" s="342"/>
      <c r="AM89" s="342"/>
      <c r="AN89" s="342"/>
      <c r="AO89" s="342"/>
      <c r="AP89" s="342"/>
      <c r="AQ89" s="342"/>
      <c r="AR89" s="342"/>
      <c r="AS89" s="342"/>
      <c r="AT89" s="342"/>
    </row>
    <row r="90" spans="6:46">
      <c r="F90" s="340"/>
      <c r="G90" s="340"/>
      <c r="H90" s="340"/>
      <c r="I90" s="342"/>
      <c r="J90" s="342"/>
      <c r="K90" s="342"/>
      <c r="L90" s="342"/>
      <c r="M90" s="342"/>
      <c r="N90" s="342"/>
      <c r="O90" s="342"/>
      <c r="P90" s="342"/>
      <c r="Q90" s="342"/>
      <c r="R90" s="342"/>
      <c r="S90" s="342"/>
      <c r="T90" s="342"/>
      <c r="U90" s="342"/>
      <c r="V90" s="342"/>
      <c r="W90" s="342"/>
      <c r="X90" s="342"/>
      <c r="Y90" s="342"/>
      <c r="Z90" s="342"/>
      <c r="AA90" s="342"/>
      <c r="AB90" s="342"/>
      <c r="AC90" s="342"/>
      <c r="AD90" s="342"/>
      <c r="AE90" s="342"/>
      <c r="AF90" s="342"/>
      <c r="AG90" s="342"/>
      <c r="AH90" s="342"/>
      <c r="AI90" s="342"/>
      <c r="AJ90" s="342"/>
      <c r="AK90" s="342"/>
      <c r="AL90" s="342"/>
      <c r="AM90" s="342"/>
      <c r="AN90" s="342"/>
      <c r="AO90" s="342"/>
      <c r="AP90" s="342"/>
      <c r="AQ90" s="342"/>
      <c r="AR90" s="342"/>
      <c r="AS90" s="342"/>
      <c r="AT90" s="342"/>
    </row>
    <row r="91" spans="6:46">
      <c r="F91" s="340"/>
      <c r="G91" s="340"/>
      <c r="H91" s="340"/>
      <c r="I91" s="342"/>
      <c r="J91" s="342"/>
      <c r="K91" s="342"/>
      <c r="L91" s="342"/>
      <c r="M91" s="342"/>
      <c r="N91" s="342"/>
      <c r="O91" s="342"/>
      <c r="P91" s="342"/>
      <c r="Q91" s="342"/>
      <c r="R91" s="342"/>
      <c r="S91" s="342"/>
      <c r="T91" s="342"/>
      <c r="U91" s="342"/>
      <c r="V91" s="342"/>
      <c r="W91" s="342"/>
      <c r="X91" s="342"/>
      <c r="Y91" s="342"/>
      <c r="Z91" s="342"/>
      <c r="AA91" s="342"/>
      <c r="AB91" s="342"/>
      <c r="AC91" s="342"/>
      <c r="AD91" s="342"/>
      <c r="AE91" s="342"/>
      <c r="AF91" s="342"/>
      <c r="AG91" s="342"/>
      <c r="AH91" s="342"/>
      <c r="AI91" s="342"/>
      <c r="AJ91" s="342"/>
      <c r="AK91" s="342"/>
      <c r="AL91" s="342"/>
      <c r="AM91" s="342"/>
      <c r="AN91" s="342"/>
      <c r="AO91" s="342"/>
      <c r="AP91" s="342"/>
      <c r="AQ91" s="342"/>
      <c r="AR91" s="342"/>
      <c r="AS91" s="342"/>
      <c r="AT91" s="342"/>
    </row>
    <row r="92" spans="6:46">
      <c r="F92" s="340"/>
      <c r="G92" s="341"/>
      <c r="H92" s="341"/>
      <c r="I92" s="342"/>
      <c r="J92" s="342"/>
      <c r="K92" s="342"/>
      <c r="L92" s="342"/>
      <c r="M92" s="342"/>
      <c r="N92" s="342"/>
      <c r="O92" s="342"/>
      <c r="P92" s="342"/>
      <c r="Q92" s="342"/>
      <c r="R92" s="342"/>
      <c r="S92" s="342"/>
      <c r="T92" s="342"/>
      <c r="U92" s="342"/>
      <c r="V92" s="342"/>
      <c r="W92" s="342"/>
      <c r="X92" s="342"/>
      <c r="Y92" s="342"/>
      <c r="Z92" s="342"/>
      <c r="AA92" s="342"/>
      <c r="AB92" s="342"/>
      <c r="AC92" s="342"/>
      <c r="AD92" s="342"/>
      <c r="AE92" s="342"/>
      <c r="AF92" s="342"/>
      <c r="AG92" s="342"/>
      <c r="AH92" s="342"/>
      <c r="AI92" s="342"/>
      <c r="AJ92" s="342"/>
      <c r="AK92" s="342"/>
      <c r="AL92" s="342"/>
      <c r="AM92" s="342"/>
      <c r="AN92" s="342"/>
      <c r="AO92" s="342"/>
      <c r="AP92" s="342"/>
      <c r="AQ92" s="342"/>
      <c r="AR92" s="342"/>
      <c r="AS92" s="342"/>
      <c r="AT92" s="342"/>
    </row>
    <row r="93" spans="6:46">
      <c r="F93" s="340"/>
      <c r="G93" s="340"/>
      <c r="H93" s="340"/>
      <c r="I93" s="342"/>
      <c r="J93" s="342"/>
      <c r="K93" s="342"/>
      <c r="L93" s="342"/>
      <c r="M93" s="342"/>
      <c r="N93" s="342"/>
      <c r="O93" s="342"/>
      <c r="P93" s="342"/>
      <c r="Q93" s="342"/>
      <c r="R93" s="342"/>
      <c r="S93" s="342"/>
      <c r="T93" s="342"/>
      <c r="U93" s="342"/>
      <c r="V93" s="342"/>
      <c r="W93" s="342"/>
      <c r="X93" s="342"/>
      <c r="Y93" s="342"/>
      <c r="Z93" s="342"/>
      <c r="AA93" s="342"/>
      <c r="AB93" s="342"/>
      <c r="AC93" s="342"/>
      <c r="AD93" s="342"/>
      <c r="AE93" s="342"/>
      <c r="AF93" s="342"/>
      <c r="AG93" s="342"/>
      <c r="AH93" s="342"/>
      <c r="AI93" s="342"/>
      <c r="AJ93" s="342"/>
      <c r="AK93" s="342"/>
      <c r="AL93" s="342"/>
      <c r="AM93" s="342"/>
      <c r="AN93" s="342"/>
      <c r="AO93" s="342"/>
      <c r="AP93" s="342"/>
      <c r="AQ93" s="342"/>
      <c r="AR93" s="342"/>
      <c r="AS93" s="342"/>
      <c r="AT93" s="342"/>
    </row>
    <row r="94" spans="6:46">
      <c r="F94" s="340"/>
      <c r="G94" s="340"/>
      <c r="H94" s="340"/>
      <c r="I94" s="342"/>
      <c r="J94" s="342"/>
      <c r="K94" s="342"/>
      <c r="L94" s="342"/>
      <c r="M94" s="342"/>
      <c r="N94" s="342"/>
      <c r="O94" s="342"/>
      <c r="P94" s="342"/>
      <c r="Q94" s="342"/>
      <c r="R94" s="342"/>
      <c r="S94" s="342"/>
      <c r="T94" s="342"/>
      <c r="U94" s="342"/>
      <c r="V94" s="342"/>
      <c r="W94" s="342"/>
      <c r="X94" s="342"/>
      <c r="Y94" s="342"/>
      <c r="Z94" s="342"/>
      <c r="AA94" s="342"/>
      <c r="AB94" s="342"/>
      <c r="AC94" s="342"/>
      <c r="AD94" s="342"/>
      <c r="AE94" s="342"/>
      <c r="AF94" s="342"/>
      <c r="AG94" s="342"/>
      <c r="AH94" s="342"/>
      <c r="AI94" s="342"/>
      <c r="AJ94" s="342"/>
      <c r="AK94" s="342"/>
      <c r="AL94" s="342"/>
      <c r="AM94" s="342"/>
      <c r="AN94" s="342"/>
      <c r="AO94" s="342"/>
      <c r="AP94" s="342"/>
      <c r="AQ94" s="342"/>
      <c r="AR94" s="342"/>
      <c r="AS94" s="342"/>
      <c r="AT94" s="342"/>
    </row>
    <row r="95" spans="6:46">
      <c r="F95" s="340"/>
      <c r="G95" s="340"/>
      <c r="H95" s="340"/>
      <c r="I95" s="342"/>
      <c r="J95" s="342"/>
      <c r="K95" s="342"/>
      <c r="L95" s="342"/>
      <c r="M95" s="342"/>
      <c r="N95" s="342"/>
      <c r="O95" s="342"/>
      <c r="P95" s="342"/>
      <c r="Q95" s="342"/>
      <c r="R95" s="342"/>
      <c r="S95" s="342"/>
      <c r="T95" s="342"/>
      <c r="U95" s="342"/>
      <c r="V95" s="342"/>
      <c r="W95" s="342"/>
      <c r="X95" s="342"/>
      <c r="Y95" s="342"/>
      <c r="Z95" s="342"/>
      <c r="AA95" s="342"/>
      <c r="AB95" s="342"/>
      <c r="AC95" s="342"/>
      <c r="AD95" s="342"/>
      <c r="AE95" s="342"/>
      <c r="AF95" s="342"/>
      <c r="AG95" s="342"/>
      <c r="AH95" s="342"/>
      <c r="AI95" s="342"/>
      <c r="AJ95" s="342"/>
      <c r="AK95" s="342"/>
      <c r="AL95" s="342"/>
      <c r="AM95" s="342"/>
      <c r="AN95" s="342"/>
      <c r="AO95" s="342"/>
      <c r="AP95" s="342"/>
      <c r="AQ95" s="342"/>
      <c r="AR95" s="342"/>
      <c r="AS95" s="342"/>
      <c r="AT95" s="342"/>
    </row>
    <row r="96" ht="14.5" spans="6:46">
      <c r="F96" s="42"/>
      <c r="G96" s="303"/>
      <c r="H96" s="303"/>
      <c r="I96" s="303"/>
      <c r="J96" s="303"/>
      <c r="K96" s="303"/>
      <c r="L96" s="303"/>
      <c r="M96" s="303"/>
      <c r="N96" s="303"/>
      <c r="O96" s="303"/>
      <c r="P96" s="303"/>
      <c r="Q96" s="342"/>
      <c r="R96" s="342"/>
      <c r="S96" s="342"/>
      <c r="T96" s="342"/>
      <c r="U96" s="342"/>
      <c r="V96" s="342"/>
      <c r="W96" s="342"/>
      <c r="X96" s="342"/>
      <c r="Y96" s="342"/>
      <c r="Z96" s="342"/>
      <c r="AA96" s="342"/>
      <c r="AB96" s="342"/>
      <c r="AC96" s="342"/>
      <c r="AD96" s="342"/>
      <c r="AE96" s="342"/>
      <c r="AF96" s="342"/>
      <c r="AG96" s="342"/>
      <c r="AH96" s="342"/>
      <c r="AI96" s="342"/>
      <c r="AJ96" s="342"/>
      <c r="AK96" s="342"/>
      <c r="AL96" s="342"/>
      <c r="AM96" s="342"/>
      <c r="AN96" s="342"/>
      <c r="AO96" s="342"/>
      <c r="AP96" s="342"/>
      <c r="AQ96" s="342"/>
      <c r="AR96" s="342"/>
      <c r="AS96" s="342"/>
      <c r="AT96" s="342"/>
    </row>
    <row r="97" s="32" customFormat="1" ht="14.5" spans="6:46">
      <c r="F97" s="306"/>
      <c r="G97" s="306"/>
      <c r="H97" s="129"/>
      <c r="I97" s="306"/>
      <c r="J97" s="306"/>
      <c r="K97" s="306"/>
      <c r="L97" s="306"/>
      <c r="M97" s="306"/>
      <c r="N97" s="306"/>
      <c r="O97" s="306"/>
      <c r="P97" s="306"/>
      <c r="Q97" s="343"/>
      <c r="R97" s="343"/>
      <c r="S97" s="343"/>
      <c r="T97" s="343"/>
      <c r="U97" s="343"/>
      <c r="V97" s="343"/>
      <c r="W97" s="343"/>
      <c r="X97" s="343"/>
      <c r="Y97" s="343"/>
      <c r="Z97" s="343"/>
      <c r="AA97" s="343"/>
      <c r="AB97" s="343"/>
      <c r="AC97" s="343"/>
      <c r="AD97" s="343"/>
      <c r="AE97" s="343"/>
      <c r="AF97" s="343"/>
      <c r="AG97" s="343"/>
      <c r="AH97" s="343"/>
      <c r="AI97" s="343"/>
      <c r="AJ97" s="343"/>
      <c r="AK97" s="343"/>
      <c r="AL97" s="343"/>
      <c r="AM97" s="343"/>
      <c r="AN97" s="343"/>
      <c r="AO97" s="343"/>
      <c r="AP97" s="343"/>
      <c r="AQ97" s="343"/>
      <c r="AR97" s="343"/>
      <c r="AS97" s="343"/>
      <c r="AT97" s="343"/>
    </row>
    <row r="98" s="32" customFormat="1" ht="14.5" spans="6:46">
      <c r="F98" s="307"/>
      <c r="G98" s="307"/>
      <c r="H98" s="307"/>
      <c r="I98" s="237"/>
      <c r="P98" s="328"/>
      <c r="Q98" s="343"/>
      <c r="R98" s="343"/>
      <c r="S98" s="343"/>
      <c r="T98" s="343"/>
      <c r="U98" s="343"/>
      <c r="V98" s="343"/>
      <c r="W98" s="343"/>
      <c r="X98" s="343"/>
      <c r="Y98" s="343"/>
      <c r="Z98" s="343"/>
      <c r="AA98" s="343"/>
      <c r="AB98" s="343"/>
      <c r="AC98" s="343"/>
      <c r="AD98" s="343"/>
      <c r="AE98" s="343"/>
      <c r="AF98" s="343"/>
      <c r="AG98" s="343"/>
      <c r="AH98" s="343"/>
      <c r="AI98" s="343"/>
      <c r="AJ98" s="343"/>
      <c r="AK98" s="343"/>
      <c r="AL98" s="343"/>
      <c r="AM98" s="343"/>
      <c r="AN98" s="343"/>
      <c r="AO98" s="343"/>
      <c r="AP98" s="343"/>
      <c r="AQ98" s="343"/>
      <c r="AR98" s="343"/>
      <c r="AS98" s="343"/>
      <c r="AT98" s="343"/>
    </row>
    <row r="99" s="32" customFormat="1" ht="14.5" spans="6:46">
      <c r="F99" s="42"/>
      <c r="G99" s="306"/>
      <c r="H99" s="306"/>
      <c r="I99" s="83"/>
      <c r="J99" s="83"/>
      <c r="K99" s="83"/>
      <c r="L99" s="83"/>
      <c r="M99" s="83"/>
      <c r="N99" s="83"/>
      <c r="O99" s="83"/>
      <c r="P99" s="83"/>
      <c r="Q99" s="306"/>
      <c r="R99" s="306"/>
      <c r="S99" s="306"/>
      <c r="T99" s="306"/>
      <c r="U99" s="306"/>
      <c r="V99" s="306"/>
      <c r="W99" s="306"/>
      <c r="X99" s="306"/>
      <c r="Y99" s="306"/>
      <c r="Z99" s="306"/>
      <c r="AA99" s="306"/>
      <c r="AB99" s="306"/>
      <c r="AC99" s="306"/>
      <c r="AD99" s="306"/>
      <c r="AE99" s="306"/>
      <c r="AF99" s="306"/>
      <c r="AG99" s="306"/>
      <c r="AH99" s="306"/>
      <c r="AI99" s="306"/>
      <c r="AJ99" s="306"/>
      <c r="AK99" s="306"/>
      <c r="AL99" s="306"/>
      <c r="AM99" s="306"/>
      <c r="AN99" s="306"/>
      <c r="AO99" s="306"/>
      <c r="AP99" s="306"/>
      <c r="AQ99" s="306"/>
      <c r="AR99" s="306"/>
      <c r="AS99" s="306"/>
      <c r="AT99" s="306"/>
    </row>
    <row r="100" s="32" customFormat="1" ht="14.5" spans="17:47">
      <c r="Q100" s="306"/>
      <c r="R100" s="306"/>
      <c r="S100" s="306"/>
      <c r="T100" s="306"/>
      <c r="U100" s="306"/>
      <c r="V100" s="306"/>
      <c r="W100" s="306"/>
      <c r="X100" s="306"/>
      <c r="Y100" s="306"/>
      <c r="Z100" s="306"/>
      <c r="AA100" s="306"/>
      <c r="AB100" s="306"/>
      <c r="AC100" s="306"/>
      <c r="AD100" s="306"/>
      <c r="AE100" s="306"/>
      <c r="AF100" s="306"/>
      <c r="AG100" s="306"/>
      <c r="AH100" s="306"/>
      <c r="AI100" s="306"/>
      <c r="AJ100" s="306"/>
      <c r="AK100" s="306"/>
      <c r="AL100" s="306"/>
      <c r="AM100" s="306"/>
      <c r="AN100" s="306"/>
      <c r="AO100" s="306"/>
      <c r="AP100" s="306"/>
      <c r="AQ100" s="306"/>
      <c r="AR100" s="306"/>
      <c r="AS100" s="306"/>
      <c r="AT100" s="306"/>
      <c r="AU100" s="306"/>
    </row>
    <row r="101" s="32" customFormat="1" ht="14.5" spans="17:47">
      <c r="Q101" s="328"/>
      <c r="R101" s="328"/>
      <c r="S101" s="328"/>
      <c r="T101" s="328"/>
      <c r="U101" s="328"/>
      <c r="V101" s="328"/>
      <c r="W101" s="328"/>
      <c r="X101" s="328"/>
      <c r="Y101" s="328"/>
      <c r="Z101" s="328"/>
      <c r="AA101" s="328"/>
      <c r="AB101" s="328"/>
      <c r="AC101" s="328"/>
      <c r="AD101" s="328"/>
      <c r="AE101" s="328"/>
      <c r="AF101" s="328"/>
      <c r="AG101" s="328"/>
      <c r="AH101" s="328"/>
      <c r="AI101" s="328"/>
      <c r="AJ101" s="328"/>
      <c r="AK101" s="328"/>
      <c r="AL101" s="328"/>
      <c r="AM101" s="328"/>
      <c r="AN101" s="328"/>
      <c r="AO101" s="328"/>
      <c r="AP101" s="328"/>
      <c r="AQ101" s="328"/>
      <c r="AR101" s="328"/>
      <c r="AS101" s="328"/>
      <c r="AT101" s="306"/>
      <c r="AU101" s="306"/>
    </row>
    <row r="102" s="32" customFormat="1" ht="14.5" spans="6:47">
      <c r="F102" s="306"/>
      <c r="G102" s="306"/>
      <c r="H102" s="129"/>
      <c r="I102" s="306"/>
      <c r="J102" s="306"/>
      <c r="K102" s="306"/>
      <c r="L102" s="306"/>
      <c r="M102" s="306"/>
      <c r="N102" s="306"/>
      <c r="O102" s="306"/>
      <c r="P102" s="306"/>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c r="AT102" s="306"/>
      <c r="AU102" s="42"/>
    </row>
    <row r="103" s="32" customFormat="1" ht="14.5" spans="6:16">
      <c r="F103" s="307"/>
      <c r="G103" s="307"/>
      <c r="H103" s="307"/>
      <c r="I103" s="237"/>
      <c r="P103" s="328"/>
    </row>
    <row r="104" s="32" customFormat="1" ht="14.5" spans="6:16">
      <c r="F104" s="42"/>
      <c r="G104" s="306"/>
      <c r="H104" s="306"/>
      <c r="I104" s="42"/>
      <c r="J104" s="42"/>
      <c r="K104" s="42"/>
      <c r="L104" s="42"/>
      <c r="M104" s="42"/>
      <c r="N104" s="42"/>
      <c r="O104" s="42"/>
      <c r="P104" s="42"/>
    </row>
    <row r="105" s="32" customFormat="1" ht="14.5" spans="17:47">
      <c r="Q105" s="306"/>
      <c r="R105" s="306"/>
      <c r="S105" s="306"/>
      <c r="T105" s="306"/>
      <c r="U105" s="306"/>
      <c r="V105" s="306"/>
      <c r="W105" s="306"/>
      <c r="X105" s="306"/>
      <c r="Y105" s="306"/>
      <c r="Z105" s="306"/>
      <c r="AA105" s="306"/>
      <c r="AB105" s="306"/>
      <c r="AC105" s="306"/>
      <c r="AD105" s="306"/>
      <c r="AE105" s="306"/>
      <c r="AF105" s="306"/>
      <c r="AG105" s="306"/>
      <c r="AH105" s="306"/>
      <c r="AI105" s="306"/>
      <c r="AJ105" s="306"/>
      <c r="AK105" s="306"/>
      <c r="AL105" s="306"/>
      <c r="AM105" s="306"/>
      <c r="AN105" s="306"/>
      <c r="AO105" s="306"/>
      <c r="AP105" s="306"/>
      <c r="AQ105" s="306"/>
      <c r="AR105" s="306"/>
      <c r="AS105" s="306"/>
      <c r="AT105" s="306"/>
      <c r="AU105" s="306"/>
    </row>
    <row r="106" s="32" customFormat="1" ht="14.5" spans="17:47">
      <c r="Q106" s="328"/>
      <c r="R106" s="328"/>
      <c r="S106" s="328"/>
      <c r="T106" s="328"/>
      <c r="U106" s="328"/>
      <c r="V106" s="328"/>
      <c r="W106" s="328"/>
      <c r="X106" s="328"/>
      <c r="Y106" s="328"/>
      <c r="Z106" s="328"/>
      <c r="AA106" s="328"/>
      <c r="AB106" s="328"/>
      <c r="AC106" s="328"/>
      <c r="AD106" s="328"/>
      <c r="AE106" s="328"/>
      <c r="AF106" s="328"/>
      <c r="AG106" s="328"/>
      <c r="AH106" s="328"/>
      <c r="AI106" s="328"/>
      <c r="AJ106" s="328"/>
      <c r="AK106" s="328"/>
      <c r="AL106" s="328"/>
      <c r="AM106" s="328"/>
      <c r="AN106" s="328"/>
      <c r="AO106" s="328"/>
      <c r="AP106" s="328"/>
      <c r="AQ106" s="328"/>
      <c r="AR106" s="328"/>
      <c r="AS106" s="328"/>
      <c r="AT106" s="306"/>
      <c r="AU106" s="306"/>
    </row>
    <row r="107" s="32" customFormat="1" ht="14.5" spans="6:47">
      <c r="F107" s="306"/>
      <c r="G107" s="306"/>
      <c r="H107" s="129"/>
      <c r="I107" s="306"/>
      <c r="J107" s="306"/>
      <c r="K107" s="306"/>
      <c r="L107" s="306"/>
      <c r="M107" s="306"/>
      <c r="N107" s="306"/>
      <c r="O107" s="306"/>
      <c r="P107" s="306"/>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306"/>
      <c r="AU107" s="306"/>
    </row>
    <row r="108" s="32" customFormat="1" ht="14.5" spans="6:16">
      <c r="F108" s="307"/>
      <c r="G108" s="307"/>
      <c r="H108" s="307"/>
      <c r="I108" s="237"/>
      <c r="P108" s="328"/>
    </row>
    <row r="109" s="32" customFormat="1" ht="14.5" spans="6:16">
      <c r="F109" s="42"/>
      <c r="G109" s="42"/>
      <c r="H109" s="306"/>
      <c r="I109" s="42"/>
      <c r="J109" s="42"/>
      <c r="K109" s="42"/>
      <c r="L109" s="42"/>
      <c r="M109" s="42"/>
      <c r="N109" s="42"/>
      <c r="O109" s="42"/>
      <c r="P109" s="42"/>
    </row>
    <row r="110" s="32" customFormat="1" ht="14.5" spans="6:47">
      <c r="F110" s="306"/>
      <c r="G110" s="306"/>
      <c r="H110" s="42"/>
      <c r="I110" s="306"/>
      <c r="J110" s="306"/>
      <c r="K110" s="306"/>
      <c r="L110" s="306"/>
      <c r="M110" s="306"/>
      <c r="N110" s="306"/>
      <c r="O110" s="306"/>
      <c r="P110" s="306"/>
      <c r="Q110" s="306"/>
      <c r="R110" s="306"/>
      <c r="S110" s="306"/>
      <c r="T110" s="306"/>
      <c r="U110" s="306"/>
      <c r="V110" s="306"/>
      <c r="W110" s="306"/>
      <c r="X110" s="306"/>
      <c r="Y110" s="306"/>
      <c r="Z110" s="306"/>
      <c r="AA110" s="306"/>
      <c r="AB110" s="306"/>
      <c r="AC110" s="306"/>
      <c r="AD110" s="306"/>
      <c r="AE110" s="306"/>
      <c r="AF110" s="306"/>
      <c r="AG110" s="306"/>
      <c r="AH110" s="306"/>
      <c r="AI110" s="306"/>
      <c r="AJ110" s="306"/>
      <c r="AK110" s="306"/>
      <c r="AL110" s="306"/>
      <c r="AM110" s="306"/>
      <c r="AN110" s="306"/>
      <c r="AO110" s="306"/>
      <c r="AP110" s="306"/>
      <c r="AQ110" s="306"/>
      <c r="AR110" s="306"/>
      <c r="AS110" s="306"/>
      <c r="AT110" s="306"/>
      <c r="AU110" s="306"/>
    </row>
    <row r="111" s="32" customFormat="1" ht="14.5" spans="17:47">
      <c r="Q111" s="328"/>
      <c r="R111" s="328"/>
      <c r="S111" s="328"/>
      <c r="T111" s="328"/>
      <c r="U111" s="328"/>
      <c r="V111" s="328"/>
      <c r="W111" s="328"/>
      <c r="X111" s="328"/>
      <c r="Y111" s="328"/>
      <c r="Z111" s="328"/>
      <c r="AA111" s="328"/>
      <c r="AB111" s="328"/>
      <c r="AC111" s="328"/>
      <c r="AD111" s="328"/>
      <c r="AE111" s="328"/>
      <c r="AF111" s="328"/>
      <c r="AG111" s="328"/>
      <c r="AH111" s="328"/>
      <c r="AI111" s="328"/>
      <c r="AJ111" s="328"/>
      <c r="AK111" s="328"/>
      <c r="AL111" s="328"/>
      <c r="AM111" s="328"/>
      <c r="AN111" s="328"/>
      <c r="AO111" s="328"/>
      <c r="AP111" s="328"/>
      <c r="AQ111" s="328"/>
      <c r="AR111" s="328"/>
      <c r="AS111" s="328"/>
      <c r="AT111" s="306"/>
      <c r="AU111" s="306"/>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306"/>
      <c r="AU112" s="306"/>
    </row>
    <row r="113" s="32" customFormat="1" ht="14.5" spans="6:47">
      <c r="F113" s="306"/>
      <c r="G113" s="306"/>
      <c r="H113" s="129"/>
      <c r="I113" s="306"/>
      <c r="J113" s="306"/>
      <c r="K113" s="306"/>
      <c r="L113" s="306"/>
      <c r="M113" s="306"/>
      <c r="N113" s="306"/>
      <c r="O113" s="306"/>
      <c r="P113" s="306"/>
      <c r="Q113" s="306"/>
      <c r="R113" s="306"/>
      <c r="S113" s="306"/>
      <c r="T113" s="306"/>
      <c r="U113" s="306"/>
      <c r="V113" s="306"/>
      <c r="W113" s="306"/>
      <c r="X113" s="306"/>
      <c r="Y113" s="306"/>
      <c r="Z113" s="306"/>
      <c r="AA113" s="306"/>
      <c r="AB113" s="306"/>
      <c r="AC113" s="306"/>
      <c r="AD113" s="306"/>
      <c r="AE113" s="306"/>
      <c r="AF113" s="306"/>
      <c r="AG113" s="306"/>
      <c r="AH113" s="306"/>
      <c r="AI113" s="306"/>
      <c r="AJ113" s="306"/>
      <c r="AK113" s="306"/>
      <c r="AL113" s="306"/>
      <c r="AM113" s="306"/>
      <c r="AN113" s="306"/>
      <c r="AO113" s="306"/>
      <c r="AP113" s="306"/>
      <c r="AQ113" s="306"/>
      <c r="AR113" s="306"/>
      <c r="AS113" s="306"/>
      <c r="AT113" s="306"/>
      <c r="AU113" s="306"/>
    </row>
    <row r="114" s="32" customFormat="1" ht="14.5" spans="6:16">
      <c r="F114" s="307"/>
      <c r="G114" s="307"/>
      <c r="H114" s="307"/>
      <c r="I114" s="237"/>
      <c r="P114" s="328"/>
    </row>
    <row r="115" s="32" customFormat="1" ht="14.5" spans="6:16">
      <c r="F115" s="42"/>
      <c r="G115" s="306"/>
      <c r="H115" s="306"/>
      <c r="I115" s="42"/>
      <c r="J115" s="42"/>
      <c r="K115" s="42"/>
      <c r="L115" s="42"/>
      <c r="M115" s="42"/>
      <c r="N115" s="42"/>
      <c r="O115" s="42"/>
      <c r="P115" s="42"/>
    </row>
    <row r="116" s="32" customFormat="1" ht="14.5" spans="17:45">
      <c r="Q116" s="306"/>
      <c r="R116" s="306"/>
      <c r="S116" s="306"/>
      <c r="T116" s="306"/>
      <c r="U116" s="306"/>
      <c r="V116" s="306"/>
      <c r="W116" s="306"/>
      <c r="X116" s="306"/>
      <c r="Y116" s="306"/>
      <c r="Z116" s="306"/>
      <c r="AA116" s="306"/>
      <c r="AB116" s="306"/>
      <c r="AC116" s="306"/>
      <c r="AD116" s="306"/>
      <c r="AE116" s="306"/>
      <c r="AF116" s="306"/>
      <c r="AG116" s="306"/>
      <c r="AH116" s="306"/>
      <c r="AI116" s="306"/>
      <c r="AJ116" s="306"/>
      <c r="AK116" s="306"/>
      <c r="AL116" s="306"/>
      <c r="AM116" s="306"/>
      <c r="AN116" s="306"/>
      <c r="AO116" s="306"/>
      <c r="AP116" s="306"/>
      <c r="AQ116" s="306"/>
      <c r="AR116" s="306"/>
      <c r="AS116" s="306"/>
    </row>
    <row r="117" s="32" customFormat="1" ht="14.5" spans="17:45">
      <c r="Q117" s="328"/>
      <c r="R117" s="328"/>
      <c r="S117" s="328"/>
      <c r="T117" s="328"/>
      <c r="U117" s="328"/>
      <c r="V117" s="328"/>
      <c r="W117" s="328"/>
      <c r="X117" s="328"/>
      <c r="Y117" s="328"/>
      <c r="Z117" s="328"/>
      <c r="AA117" s="328"/>
      <c r="AB117" s="328"/>
      <c r="AC117" s="328"/>
      <c r="AD117" s="328"/>
      <c r="AE117" s="328"/>
      <c r="AF117" s="328"/>
      <c r="AG117" s="328"/>
      <c r="AH117" s="328"/>
      <c r="AI117" s="328"/>
      <c r="AJ117" s="328"/>
      <c r="AK117" s="328"/>
      <c r="AL117" s="328"/>
      <c r="AM117" s="328"/>
      <c r="AN117" s="328"/>
      <c r="AO117" s="328"/>
      <c r="AP117" s="328"/>
      <c r="AQ117" s="328"/>
      <c r="AR117" s="328"/>
      <c r="AS117" s="328"/>
    </row>
    <row r="118" s="32" customFormat="1" ht="14.5" spans="6:45">
      <c r="F118" s="306"/>
      <c r="G118" s="306"/>
      <c r="H118" s="129"/>
      <c r="I118" s="306"/>
      <c r="J118" s="306"/>
      <c r="K118" s="306"/>
      <c r="L118" s="306"/>
      <c r="M118" s="306"/>
      <c r="N118" s="306"/>
      <c r="O118" s="306"/>
      <c r="P118" s="306"/>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307"/>
      <c r="G119" s="307"/>
      <c r="H119" s="307"/>
      <c r="I119" s="237"/>
      <c r="P119" s="328"/>
    </row>
    <row r="120" s="32" customFormat="1" ht="14.5" spans="6:16">
      <c r="F120" s="42"/>
      <c r="G120" s="306"/>
      <c r="H120" s="306"/>
      <c r="I120" s="42"/>
      <c r="J120" s="42"/>
      <c r="K120" s="42"/>
      <c r="L120" s="42"/>
      <c r="M120" s="42"/>
      <c r="N120" s="42"/>
      <c r="O120" s="42"/>
      <c r="P120" s="42"/>
    </row>
    <row r="121" s="32" customFormat="1" ht="14.5" spans="17:45">
      <c r="Q121" s="306"/>
      <c r="R121" s="306"/>
      <c r="S121" s="306"/>
      <c r="T121" s="306"/>
      <c r="U121" s="306"/>
      <c r="V121" s="306"/>
      <c r="W121" s="306"/>
      <c r="X121" s="306"/>
      <c r="Y121" s="306"/>
      <c r="Z121" s="306"/>
      <c r="AA121" s="306"/>
      <c r="AB121" s="306"/>
      <c r="AC121" s="306"/>
      <c r="AD121" s="306"/>
      <c r="AE121" s="306"/>
      <c r="AF121" s="306"/>
      <c r="AG121" s="306"/>
      <c r="AH121" s="306"/>
      <c r="AI121" s="306"/>
      <c r="AJ121" s="306"/>
      <c r="AK121" s="306"/>
      <c r="AL121" s="306"/>
      <c r="AM121" s="306"/>
      <c r="AN121" s="306"/>
      <c r="AO121" s="306"/>
      <c r="AP121" s="306"/>
      <c r="AQ121" s="306"/>
      <c r="AR121" s="306"/>
      <c r="AS121" s="306"/>
    </row>
    <row r="122" s="32" customFormat="1" ht="14.5" spans="17:45">
      <c r="Q122" s="328"/>
      <c r="R122" s="328"/>
      <c r="S122" s="328"/>
      <c r="T122" s="328"/>
      <c r="U122" s="328"/>
      <c r="V122" s="328"/>
      <c r="W122" s="328"/>
      <c r="X122" s="328"/>
      <c r="Y122" s="328"/>
      <c r="Z122" s="328"/>
      <c r="AA122" s="328"/>
      <c r="AB122" s="328"/>
      <c r="AC122" s="328"/>
      <c r="AD122" s="328"/>
      <c r="AE122" s="328"/>
      <c r="AF122" s="328"/>
      <c r="AG122" s="328"/>
      <c r="AH122" s="328"/>
      <c r="AI122" s="328"/>
      <c r="AJ122" s="328"/>
      <c r="AK122" s="328"/>
      <c r="AL122" s="328"/>
      <c r="AM122" s="328"/>
      <c r="AN122" s="328"/>
      <c r="AO122" s="328"/>
      <c r="AP122" s="328"/>
      <c r="AQ122" s="328"/>
      <c r="AR122" s="328"/>
      <c r="AS122" s="328"/>
    </row>
    <row r="123" s="32" customFormat="1" ht="14.5" spans="6:45">
      <c r="F123" s="306"/>
      <c r="G123" s="306"/>
      <c r="H123" s="129"/>
      <c r="I123" s="306"/>
      <c r="J123" s="306"/>
      <c r="K123" s="306"/>
      <c r="L123" s="306"/>
      <c r="M123" s="306"/>
      <c r="N123" s="306"/>
      <c r="O123" s="306"/>
      <c r="P123" s="306"/>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307"/>
      <c r="G124" s="307"/>
      <c r="H124" s="307"/>
      <c r="I124" s="237"/>
      <c r="P124" s="328"/>
    </row>
    <row r="125" s="32" customFormat="1" ht="14.5" spans="6:16">
      <c r="F125" s="42"/>
      <c r="G125" s="306"/>
      <c r="H125" s="306"/>
      <c r="I125" s="42"/>
      <c r="J125" s="42"/>
      <c r="K125" s="42"/>
      <c r="L125" s="42"/>
      <c r="M125" s="42"/>
      <c r="N125" s="42"/>
      <c r="O125" s="42"/>
      <c r="P125" s="42"/>
    </row>
    <row r="126" s="32" customFormat="1" ht="14.5" spans="17:45">
      <c r="Q126" s="306"/>
      <c r="R126" s="306"/>
      <c r="S126" s="306"/>
      <c r="T126" s="306"/>
      <c r="U126" s="306"/>
      <c r="V126" s="306"/>
      <c r="W126" s="306"/>
      <c r="X126" s="306"/>
      <c r="Y126" s="306"/>
      <c r="Z126" s="306"/>
      <c r="AA126" s="306"/>
      <c r="AB126" s="306"/>
      <c r="AC126" s="306"/>
      <c r="AD126" s="306"/>
      <c r="AE126" s="306"/>
      <c r="AF126" s="306"/>
      <c r="AG126" s="306"/>
      <c r="AH126" s="306"/>
      <c r="AI126" s="306"/>
      <c r="AJ126" s="306"/>
      <c r="AK126" s="306"/>
      <c r="AL126" s="306"/>
      <c r="AM126" s="306"/>
      <c r="AN126" s="306"/>
      <c r="AO126" s="306"/>
      <c r="AP126" s="306"/>
      <c r="AQ126" s="306"/>
      <c r="AR126" s="306"/>
      <c r="AS126" s="306"/>
    </row>
    <row r="127" s="32" customFormat="1" ht="14.5" spans="17:45">
      <c r="Q127" s="328"/>
      <c r="R127" s="328"/>
      <c r="S127" s="328"/>
      <c r="T127" s="328"/>
      <c r="U127" s="328"/>
      <c r="V127" s="328"/>
      <c r="W127" s="328"/>
      <c r="X127" s="328"/>
      <c r="Y127" s="328"/>
      <c r="Z127" s="328"/>
      <c r="AA127" s="328"/>
      <c r="AB127" s="328"/>
      <c r="AC127" s="328"/>
      <c r="AD127" s="328"/>
      <c r="AE127" s="328"/>
      <c r="AF127" s="328"/>
      <c r="AG127" s="328"/>
      <c r="AH127" s="328"/>
      <c r="AI127" s="328"/>
      <c r="AJ127" s="328"/>
      <c r="AK127" s="328"/>
      <c r="AL127" s="328"/>
      <c r="AM127" s="328"/>
      <c r="AN127" s="328"/>
      <c r="AO127" s="328"/>
      <c r="AP127" s="328"/>
      <c r="AQ127" s="328"/>
      <c r="AR127" s="328"/>
      <c r="AS127" s="328"/>
    </row>
    <row r="128" s="32" customFormat="1" ht="14.5" spans="6:45">
      <c r="F128" s="306"/>
      <c r="G128" s="306"/>
      <c r="H128" s="129"/>
      <c r="I128" s="306"/>
      <c r="J128" s="306"/>
      <c r="K128" s="306"/>
      <c r="L128" s="306"/>
      <c r="M128" s="306"/>
      <c r="N128" s="306"/>
      <c r="O128" s="306"/>
      <c r="P128" s="306"/>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307"/>
      <c r="G129" s="307"/>
      <c r="H129" s="307"/>
      <c r="I129" s="237"/>
      <c r="P129" s="328"/>
    </row>
    <row r="130" s="32" customFormat="1" ht="14.5" spans="6:16">
      <c r="F130" s="42"/>
      <c r="G130" s="306"/>
      <c r="H130" s="306"/>
      <c r="I130" s="42"/>
      <c r="J130" s="42"/>
      <c r="K130" s="42"/>
      <c r="L130" s="42"/>
      <c r="M130" s="42"/>
      <c r="N130" s="42"/>
      <c r="O130" s="42"/>
      <c r="P130" s="42"/>
    </row>
    <row r="131" s="32" customFormat="1" ht="14.5" spans="17:45">
      <c r="Q131" s="306"/>
      <c r="R131" s="306"/>
      <c r="S131" s="306"/>
      <c r="T131" s="306"/>
      <c r="U131" s="306"/>
      <c r="V131" s="306"/>
      <c r="W131" s="306"/>
      <c r="X131" s="306"/>
      <c r="Y131" s="306"/>
      <c r="Z131" s="306"/>
      <c r="AA131" s="306"/>
      <c r="AB131" s="306"/>
      <c r="AC131" s="306"/>
      <c r="AD131" s="306"/>
      <c r="AE131" s="306"/>
      <c r="AF131" s="306"/>
      <c r="AG131" s="306"/>
      <c r="AH131" s="306"/>
      <c r="AI131" s="306"/>
      <c r="AJ131" s="306"/>
      <c r="AK131" s="306"/>
      <c r="AL131" s="306"/>
      <c r="AM131" s="306"/>
      <c r="AN131" s="306"/>
      <c r="AO131" s="306"/>
      <c r="AP131" s="306"/>
      <c r="AQ131" s="306"/>
      <c r="AR131" s="306"/>
      <c r="AS131" s="306"/>
    </row>
    <row r="132" s="32" customFormat="1" ht="14.5" spans="17:55">
      <c r="Q132" s="328"/>
      <c r="R132" s="328"/>
      <c r="S132" s="328"/>
      <c r="T132" s="328"/>
      <c r="U132" s="328"/>
      <c r="V132" s="328"/>
      <c r="W132" s="328"/>
      <c r="X132" s="328"/>
      <c r="Y132" s="328"/>
      <c r="Z132" s="328"/>
      <c r="AA132" s="328"/>
      <c r="AB132" s="328"/>
      <c r="AC132" s="328"/>
      <c r="AD132" s="328"/>
      <c r="AE132" s="328"/>
      <c r="AF132" s="328"/>
      <c r="AG132" s="328"/>
      <c r="AH132" s="328"/>
      <c r="AI132" s="328"/>
      <c r="AJ132" s="328"/>
      <c r="AK132" s="328"/>
      <c r="AL132" s="328"/>
      <c r="AM132" s="328"/>
      <c r="AN132" s="328"/>
      <c r="AO132" s="328"/>
      <c r="AP132" s="328"/>
      <c r="AQ132" s="328"/>
      <c r="AR132" s="328"/>
      <c r="AS132" s="328"/>
      <c r="AT132" s="306"/>
      <c r="AU132" s="306"/>
      <c r="AV132" s="306"/>
      <c r="AW132" s="306"/>
      <c r="AX132" s="306"/>
      <c r="AY132" s="306"/>
      <c r="AZ132" s="306"/>
      <c r="BA132" s="306"/>
      <c r="BB132" s="306"/>
      <c r="BC132" s="306"/>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306"/>
      <c r="AU133" s="306"/>
      <c r="AV133" s="306"/>
      <c r="AW133" s="306"/>
      <c r="AX133" s="306"/>
      <c r="AY133" s="306"/>
      <c r="AZ133" s="306"/>
      <c r="BA133" s="306"/>
      <c r="BB133" s="306"/>
      <c r="BC133" s="306"/>
    </row>
    <row r="134" s="32" customFormat="1" spans="6:16">
      <c r="F134" s="343"/>
      <c r="G134" s="341"/>
      <c r="H134" s="341"/>
      <c r="I134" s="343"/>
      <c r="J134" s="343"/>
      <c r="K134" s="343"/>
      <c r="L134" s="343"/>
      <c r="M134" s="343"/>
      <c r="N134" s="343"/>
      <c r="O134" s="343"/>
      <c r="P134" s="343"/>
    </row>
    <row r="135" s="32" customFormat="1" spans="6:16">
      <c r="F135" s="343"/>
      <c r="G135" s="343"/>
      <c r="H135" s="343"/>
      <c r="I135" s="343"/>
      <c r="J135" s="343"/>
      <c r="K135" s="343"/>
      <c r="L135" s="343"/>
      <c r="M135" s="343"/>
      <c r="N135" s="343"/>
      <c r="O135" s="343"/>
      <c r="P135" s="343"/>
    </row>
    <row r="136" s="32" customFormat="1" spans="6:16">
      <c r="F136" s="343"/>
      <c r="G136" s="343"/>
      <c r="H136" s="343"/>
      <c r="I136" s="343"/>
      <c r="J136" s="343"/>
      <c r="K136" s="343"/>
      <c r="L136" s="343"/>
      <c r="M136" s="343"/>
      <c r="N136" s="343"/>
      <c r="O136" s="343"/>
      <c r="P136" s="343"/>
    </row>
    <row r="137" s="32" customFormat="1" spans="6:55">
      <c r="F137" s="343"/>
      <c r="G137" s="343"/>
      <c r="H137" s="343"/>
      <c r="I137" s="343"/>
      <c r="J137" s="343"/>
      <c r="K137" s="343"/>
      <c r="L137" s="343"/>
      <c r="M137" s="343"/>
      <c r="N137" s="343"/>
      <c r="O137" s="343"/>
      <c r="P137" s="343"/>
      <c r="Q137" s="343"/>
      <c r="R137" s="343"/>
      <c r="S137" s="343"/>
      <c r="T137" s="343"/>
      <c r="U137" s="343"/>
      <c r="V137" s="343"/>
      <c r="W137" s="343"/>
      <c r="X137" s="343"/>
      <c r="Y137" s="343"/>
      <c r="Z137" s="343"/>
      <c r="AA137" s="343"/>
      <c r="AB137" s="343"/>
      <c r="AC137" s="343"/>
      <c r="AD137" s="343"/>
      <c r="AE137" s="343"/>
      <c r="AF137" s="343"/>
      <c r="AG137" s="343"/>
      <c r="AH137" s="343"/>
      <c r="AI137" s="343"/>
      <c r="AJ137" s="343"/>
      <c r="AK137" s="343"/>
      <c r="AL137" s="343"/>
      <c r="AM137" s="343"/>
      <c r="AN137" s="343"/>
      <c r="AO137" s="343"/>
      <c r="AP137" s="343"/>
      <c r="AQ137" s="343"/>
      <c r="AR137" s="343"/>
      <c r="AS137" s="343"/>
      <c r="AT137" s="343"/>
      <c r="AU137" s="343"/>
      <c r="AV137" s="343"/>
      <c r="AW137" s="343"/>
      <c r="AX137" s="343"/>
      <c r="AY137" s="343"/>
      <c r="AZ137" s="343"/>
      <c r="BA137" s="343"/>
      <c r="BB137" s="343"/>
      <c r="BC137" s="343"/>
    </row>
    <row r="138" s="32" customFormat="1" spans="6:55">
      <c r="F138" s="343"/>
      <c r="G138" s="343"/>
      <c r="H138" s="343"/>
      <c r="I138" s="343"/>
      <c r="J138" s="343"/>
      <c r="K138" s="343"/>
      <c r="L138" s="343"/>
      <c r="M138" s="343"/>
      <c r="N138" s="343"/>
      <c r="O138" s="343"/>
      <c r="P138" s="343"/>
      <c r="Q138" s="343"/>
      <c r="R138" s="343"/>
      <c r="S138" s="343"/>
      <c r="T138" s="343"/>
      <c r="U138" s="343"/>
      <c r="V138" s="343"/>
      <c r="W138" s="343"/>
      <c r="X138" s="343"/>
      <c r="Y138" s="343"/>
      <c r="Z138" s="343"/>
      <c r="AA138" s="343"/>
      <c r="AB138" s="343"/>
      <c r="AC138" s="343"/>
      <c r="AD138" s="343"/>
      <c r="AE138" s="343"/>
      <c r="AF138" s="343"/>
      <c r="AG138" s="343"/>
      <c r="AH138" s="343"/>
      <c r="AI138" s="343"/>
      <c r="AJ138" s="343"/>
      <c r="AK138" s="343"/>
      <c r="AL138" s="343"/>
      <c r="AM138" s="343"/>
      <c r="AN138" s="343"/>
      <c r="AO138" s="343"/>
      <c r="AP138" s="343"/>
      <c r="AQ138" s="343"/>
      <c r="AR138" s="343"/>
      <c r="AS138" s="343"/>
      <c r="AT138" s="343"/>
      <c r="AU138" s="343"/>
      <c r="AV138" s="343"/>
      <c r="AW138" s="343"/>
      <c r="AX138" s="343"/>
      <c r="AY138" s="343"/>
      <c r="AZ138" s="343"/>
      <c r="BA138" s="343"/>
      <c r="BB138" s="343"/>
      <c r="BC138" s="343"/>
    </row>
    <row r="139" s="32" customFormat="1" spans="6:55">
      <c r="F139" s="343"/>
      <c r="G139" s="341"/>
      <c r="H139" s="341"/>
      <c r="I139" s="343"/>
      <c r="J139" s="343"/>
      <c r="K139" s="343"/>
      <c r="L139" s="343"/>
      <c r="M139" s="343"/>
      <c r="N139" s="343"/>
      <c r="O139" s="343"/>
      <c r="P139" s="343"/>
      <c r="Q139" s="343"/>
      <c r="R139" s="343"/>
      <c r="S139" s="343"/>
      <c r="T139" s="343"/>
      <c r="U139" s="343"/>
      <c r="V139" s="343"/>
      <c r="W139" s="343"/>
      <c r="X139" s="343"/>
      <c r="Y139" s="343"/>
      <c r="Z139" s="343"/>
      <c r="AA139" s="343"/>
      <c r="AB139" s="343"/>
      <c r="AC139" s="343"/>
      <c r="AD139" s="343"/>
      <c r="AE139" s="343"/>
      <c r="AF139" s="343"/>
      <c r="AG139" s="343"/>
      <c r="AH139" s="343"/>
      <c r="AI139" s="343"/>
      <c r="AJ139" s="343"/>
      <c r="AK139" s="343"/>
      <c r="AL139" s="343"/>
      <c r="AM139" s="343"/>
      <c r="AN139" s="343"/>
      <c r="AO139" s="343"/>
      <c r="AP139" s="343"/>
      <c r="AQ139" s="343"/>
      <c r="AR139" s="343"/>
      <c r="AS139" s="343"/>
      <c r="AT139" s="343"/>
      <c r="AU139" s="343"/>
      <c r="AV139" s="343"/>
      <c r="AW139" s="343"/>
      <c r="AX139" s="343"/>
      <c r="AY139" s="343"/>
      <c r="AZ139" s="343"/>
      <c r="BA139" s="343"/>
      <c r="BB139" s="343"/>
      <c r="BC139" s="343"/>
    </row>
    <row r="140" s="32" customFormat="1" spans="6:55">
      <c r="F140" s="343"/>
      <c r="G140" s="343"/>
      <c r="H140" s="343"/>
      <c r="I140" s="343"/>
      <c r="J140" s="343"/>
      <c r="K140" s="343"/>
      <c r="L140" s="343"/>
      <c r="M140" s="343"/>
      <c r="N140" s="343"/>
      <c r="O140" s="343"/>
      <c r="P140" s="343"/>
      <c r="Q140" s="343"/>
      <c r="R140" s="343"/>
      <c r="S140" s="343"/>
      <c r="T140" s="343"/>
      <c r="U140" s="343"/>
      <c r="V140" s="343"/>
      <c r="W140" s="343"/>
      <c r="X140" s="343"/>
      <c r="Y140" s="343"/>
      <c r="Z140" s="343"/>
      <c r="AA140" s="343"/>
      <c r="AB140" s="343"/>
      <c r="AC140" s="343"/>
      <c r="AD140" s="343"/>
      <c r="AE140" s="343"/>
      <c r="AF140" s="343"/>
      <c r="AG140" s="343"/>
      <c r="AH140" s="343"/>
      <c r="AI140" s="343"/>
      <c r="AJ140" s="343"/>
      <c r="AK140" s="343"/>
      <c r="AL140" s="343"/>
      <c r="AM140" s="343"/>
      <c r="AN140" s="343"/>
      <c r="AO140" s="343"/>
      <c r="AP140" s="343"/>
      <c r="AQ140" s="343"/>
      <c r="AR140" s="343"/>
      <c r="AS140" s="343"/>
      <c r="AT140" s="343"/>
      <c r="AU140" s="343"/>
      <c r="AV140" s="343"/>
      <c r="AW140" s="343"/>
      <c r="AX140" s="343"/>
      <c r="AY140" s="343"/>
      <c r="AZ140" s="343"/>
      <c r="BA140" s="343"/>
      <c r="BB140" s="343"/>
      <c r="BC140" s="343"/>
    </row>
    <row r="141" s="32" customFormat="1" spans="6:55">
      <c r="F141" s="343"/>
      <c r="G141" s="343"/>
      <c r="H141" s="343"/>
      <c r="I141" s="343"/>
      <c r="J141" s="343"/>
      <c r="K141" s="343"/>
      <c r="L141" s="343"/>
      <c r="M141" s="343"/>
      <c r="N141" s="343"/>
      <c r="O141" s="343"/>
      <c r="P141" s="343"/>
      <c r="Q141" s="343"/>
      <c r="R141" s="343"/>
      <c r="S141" s="343"/>
      <c r="T141" s="343"/>
      <c r="U141" s="343"/>
      <c r="V141" s="343"/>
      <c r="W141" s="343"/>
      <c r="X141" s="343"/>
      <c r="Y141" s="343"/>
      <c r="Z141" s="343"/>
      <c r="AA141" s="343"/>
      <c r="AB141" s="343"/>
      <c r="AC141" s="343"/>
      <c r="AD141" s="343"/>
      <c r="AE141" s="343"/>
      <c r="AF141" s="343"/>
      <c r="AG141" s="343"/>
      <c r="AH141" s="343"/>
      <c r="AI141" s="343"/>
      <c r="AJ141" s="343"/>
      <c r="AK141" s="343"/>
      <c r="AL141" s="343"/>
      <c r="AM141" s="343"/>
      <c r="AN141" s="343"/>
      <c r="AO141" s="343"/>
      <c r="AP141" s="343"/>
      <c r="AQ141" s="343"/>
      <c r="AR141" s="343"/>
      <c r="AS141" s="343"/>
      <c r="AT141" s="343"/>
      <c r="AU141" s="343"/>
      <c r="AV141" s="343"/>
      <c r="AW141" s="343"/>
      <c r="AX141" s="343"/>
      <c r="AY141" s="343"/>
      <c r="AZ141" s="343"/>
      <c r="BA141" s="343"/>
      <c r="BB141" s="343"/>
      <c r="BC141" s="343"/>
    </row>
    <row r="142" s="32" customFormat="1" spans="6:55">
      <c r="F142" s="343"/>
      <c r="G142" s="343"/>
      <c r="H142" s="343"/>
      <c r="I142" s="343"/>
      <c r="J142" s="343"/>
      <c r="K142" s="343"/>
      <c r="L142" s="343"/>
      <c r="M142" s="343"/>
      <c r="N142" s="343"/>
      <c r="O142" s="343"/>
      <c r="P142" s="343"/>
      <c r="Q142" s="343"/>
      <c r="R142" s="343"/>
      <c r="S142" s="343"/>
      <c r="T142" s="343"/>
      <c r="U142" s="343"/>
      <c r="V142" s="343"/>
      <c r="W142" s="343"/>
      <c r="X142" s="343"/>
      <c r="Y142" s="343"/>
      <c r="Z142" s="343"/>
      <c r="AA142" s="343"/>
      <c r="AB142" s="343"/>
      <c r="AC142" s="343"/>
      <c r="AD142" s="343"/>
      <c r="AE142" s="343"/>
      <c r="AF142" s="343"/>
      <c r="AG142" s="343"/>
      <c r="AH142" s="343"/>
      <c r="AI142" s="343"/>
      <c r="AJ142" s="343"/>
      <c r="AK142" s="343"/>
      <c r="AL142" s="343"/>
      <c r="AM142" s="343"/>
      <c r="AN142" s="343"/>
      <c r="AO142" s="343"/>
      <c r="AP142" s="343"/>
      <c r="AQ142" s="343"/>
      <c r="AR142" s="343"/>
      <c r="AS142" s="343"/>
      <c r="AT142" s="343"/>
      <c r="AU142" s="343"/>
      <c r="AV142" s="343"/>
      <c r="AW142" s="343"/>
      <c r="AX142" s="343"/>
      <c r="AY142" s="343"/>
      <c r="AZ142" s="343"/>
      <c r="BA142" s="343"/>
      <c r="BB142" s="343"/>
      <c r="BC142" s="343"/>
    </row>
    <row r="143" s="32" customFormat="1" spans="6:55">
      <c r="F143" s="343"/>
      <c r="G143" s="343"/>
      <c r="H143" s="343"/>
      <c r="I143" s="343"/>
      <c r="J143" s="343"/>
      <c r="K143" s="343"/>
      <c r="L143" s="343"/>
      <c r="M143" s="343"/>
      <c r="N143" s="343"/>
      <c r="O143" s="343"/>
      <c r="P143" s="343"/>
      <c r="Q143" s="343"/>
      <c r="R143" s="343"/>
      <c r="S143" s="343"/>
      <c r="T143" s="343"/>
      <c r="U143" s="343"/>
      <c r="V143" s="343"/>
      <c r="W143" s="343"/>
      <c r="X143" s="343"/>
      <c r="Y143" s="343"/>
      <c r="Z143" s="343"/>
      <c r="AA143" s="343"/>
      <c r="AB143" s="343"/>
      <c r="AC143" s="343"/>
      <c r="AD143" s="343"/>
      <c r="AE143" s="343"/>
      <c r="AF143" s="343"/>
      <c r="AG143" s="343"/>
      <c r="AH143" s="343"/>
      <c r="AI143" s="343"/>
      <c r="AJ143" s="343"/>
      <c r="AK143" s="343"/>
      <c r="AL143" s="343"/>
      <c r="AM143" s="343"/>
      <c r="AN143" s="343"/>
      <c r="AO143" s="343"/>
      <c r="AP143" s="343"/>
      <c r="AQ143" s="343"/>
      <c r="AR143" s="343"/>
      <c r="AS143" s="343"/>
      <c r="AT143" s="343"/>
      <c r="AU143" s="343"/>
      <c r="AV143" s="343"/>
      <c r="AW143" s="343"/>
      <c r="AX143" s="343"/>
      <c r="AY143" s="343"/>
      <c r="AZ143" s="343"/>
      <c r="BA143" s="343"/>
      <c r="BB143" s="343"/>
      <c r="BC143" s="343"/>
    </row>
    <row r="144" spans="6:55">
      <c r="F144" s="340"/>
      <c r="G144" s="341"/>
      <c r="H144" s="341"/>
      <c r="I144" s="342"/>
      <c r="J144" s="342"/>
      <c r="K144" s="342"/>
      <c r="L144" s="342"/>
      <c r="M144" s="342"/>
      <c r="N144" s="342"/>
      <c r="O144" s="342"/>
      <c r="P144" s="342"/>
      <c r="Q144" s="342"/>
      <c r="R144" s="342"/>
      <c r="S144" s="342"/>
      <c r="T144" s="342"/>
      <c r="U144" s="342"/>
      <c r="V144" s="342"/>
      <c r="W144" s="342"/>
      <c r="X144" s="342"/>
      <c r="Y144" s="342"/>
      <c r="Z144" s="342"/>
      <c r="AA144" s="342"/>
      <c r="AB144" s="342"/>
      <c r="AC144" s="342"/>
      <c r="AD144" s="342"/>
      <c r="AE144" s="342"/>
      <c r="AF144" s="342"/>
      <c r="AG144" s="342"/>
      <c r="AH144" s="342"/>
      <c r="AI144" s="342"/>
      <c r="AJ144" s="342"/>
      <c r="AK144" s="342"/>
      <c r="AL144" s="342"/>
      <c r="AM144" s="342"/>
      <c r="AN144" s="342"/>
      <c r="AO144" s="342"/>
      <c r="AP144" s="342"/>
      <c r="AQ144" s="342"/>
      <c r="AR144" s="342"/>
      <c r="AS144" s="342"/>
      <c r="AT144" s="342"/>
      <c r="AU144" s="342"/>
      <c r="AV144" s="342"/>
      <c r="AW144" s="342"/>
      <c r="AX144" s="342"/>
      <c r="AY144" s="342"/>
      <c r="AZ144" s="342"/>
      <c r="BA144" s="342"/>
      <c r="BB144" s="342"/>
      <c r="BC144" s="342"/>
    </row>
    <row r="145" spans="6:55">
      <c r="F145" s="340"/>
      <c r="G145" s="340"/>
      <c r="H145" s="340"/>
      <c r="I145" s="342"/>
      <c r="J145" s="342"/>
      <c r="K145" s="342"/>
      <c r="L145" s="342"/>
      <c r="M145" s="342"/>
      <c r="N145" s="342"/>
      <c r="O145" s="342"/>
      <c r="P145" s="342"/>
      <c r="Q145" s="342"/>
      <c r="R145" s="342"/>
      <c r="S145" s="342"/>
      <c r="T145" s="342"/>
      <c r="U145" s="342"/>
      <c r="V145" s="342"/>
      <c r="W145" s="342"/>
      <c r="X145" s="342"/>
      <c r="Y145" s="342"/>
      <c r="Z145" s="342"/>
      <c r="AA145" s="342"/>
      <c r="AB145" s="342"/>
      <c r="AC145" s="342"/>
      <c r="AD145" s="342"/>
      <c r="AE145" s="342"/>
      <c r="AF145" s="342"/>
      <c r="AG145" s="342"/>
      <c r="AH145" s="342"/>
      <c r="AI145" s="342"/>
      <c r="AJ145" s="342"/>
      <c r="AK145" s="342"/>
      <c r="AL145" s="342"/>
      <c r="AM145" s="342"/>
      <c r="AN145" s="342"/>
      <c r="AO145" s="342"/>
      <c r="AP145" s="342"/>
      <c r="AQ145" s="342"/>
      <c r="AR145" s="342"/>
      <c r="AS145" s="342"/>
      <c r="AT145" s="342"/>
      <c r="AU145" s="342"/>
      <c r="AV145" s="342"/>
      <c r="AW145" s="342"/>
      <c r="AX145" s="342"/>
      <c r="AY145" s="342"/>
      <c r="AZ145" s="342"/>
      <c r="BA145" s="342"/>
      <c r="BB145" s="342"/>
      <c r="BC145" s="342"/>
    </row>
    <row r="146" spans="6:55">
      <c r="F146" s="340"/>
      <c r="G146" s="340"/>
      <c r="H146" s="340"/>
      <c r="I146" s="342"/>
      <c r="J146" s="342"/>
      <c r="K146" s="342"/>
      <c r="L146" s="342"/>
      <c r="M146" s="342"/>
      <c r="N146" s="342"/>
      <c r="O146" s="342"/>
      <c r="P146" s="342"/>
      <c r="Q146" s="342"/>
      <c r="R146" s="342"/>
      <c r="S146" s="342"/>
      <c r="T146" s="342"/>
      <c r="U146" s="342"/>
      <c r="V146" s="342"/>
      <c r="W146" s="342"/>
      <c r="X146" s="342"/>
      <c r="Y146" s="342"/>
      <c r="Z146" s="342"/>
      <c r="AA146" s="342"/>
      <c r="AB146" s="342"/>
      <c r="AC146" s="342"/>
      <c r="AD146" s="342"/>
      <c r="AE146" s="342"/>
      <c r="AF146" s="342"/>
      <c r="AG146" s="342"/>
      <c r="AH146" s="342"/>
      <c r="AI146" s="342"/>
      <c r="AJ146" s="342"/>
      <c r="AK146" s="342"/>
      <c r="AL146" s="342"/>
      <c r="AM146" s="342"/>
      <c r="AN146" s="342"/>
      <c r="AO146" s="342"/>
      <c r="AP146" s="342"/>
      <c r="AQ146" s="342"/>
      <c r="AR146" s="342"/>
      <c r="AS146" s="342"/>
      <c r="AT146" s="342"/>
      <c r="AU146" s="342"/>
      <c r="AV146" s="342"/>
      <c r="AW146" s="342"/>
      <c r="AX146" s="342"/>
      <c r="AY146" s="342"/>
      <c r="AZ146" s="342"/>
      <c r="BA146" s="342"/>
      <c r="BB146" s="342"/>
      <c r="BC146" s="342"/>
    </row>
    <row r="147" spans="6:55">
      <c r="F147" s="340"/>
      <c r="G147" s="340"/>
      <c r="H147" s="340"/>
      <c r="I147" s="342"/>
      <c r="J147" s="342"/>
      <c r="K147" s="342"/>
      <c r="L147" s="342"/>
      <c r="M147" s="342"/>
      <c r="N147" s="342"/>
      <c r="O147" s="342"/>
      <c r="P147" s="342"/>
      <c r="Q147" s="342"/>
      <c r="R147" s="342"/>
      <c r="S147" s="342"/>
      <c r="T147" s="342"/>
      <c r="U147" s="342"/>
      <c r="V147" s="342"/>
      <c r="W147" s="342"/>
      <c r="X147" s="342"/>
      <c r="Y147" s="342"/>
      <c r="Z147" s="342"/>
      <c r="AA147" s="342"/>
      <c r="AB147" s="342"/>
      <c r="AC147" s="342"/>
      <c r="AD147" s="342"/>
      <c r="AE147" s="342"/>
      <c r="AF147" s="342"/>
      <c r="AG147" s="342"/>
      <c r="AH147" s="342"/>
      <c r="AI147" s="342"/>
      <c r="AJ147" s="342"/>
      <c r="AK147" s="342"/>
      <c r="AL147" s="342"/>
      <c r="AM147" s="342"/>
      <c r="AN147" s="342"/>
      <c r="AO147" s="342"/>
      <c r="AP147" s="342"/>
      <c r="AQ147" s="342"/>
      <c r="AR147" s="342"/>
      <c r="AS147" s="342"/>
      <c r="AT147" s="342"/>
      <c r="AU147" s="342"/>
      <c r="AV147" s="342"/>
      <c r="AW147" s="342"/>
      <c r="AX147" s="342"/>
      <c r="AY147" s="342"/>
      <c r="AZ147" s="342"/>
      <c r="BA147" s="342"/>
      <c r="BB147" s="342"/>
      <c r="BC147" s="342"/>
    </row>
    <row r="148" spans="6:55">
      <c r="F148" s="340"/>
      <c r="G148" s="340"/>
      <c r="H148" s="340"/>
      <c r="I148" s="342"/>
      <c r="J148" s="342"/>
      <c r="K148" s="342"/>
      <c r="L148" s="342"/>
      <c r="M148" s="342"/>
      <c r="N148" s="342"/>
      <c r="O148" s="342"/>
      <c r="P148" s="342"/>
      <c r="Q148" s="342"/>
      <c r="R148" s="342"/>
      <c r="S148" s="342"/>
      <c r="T148" s="342"/>
      <c r="U148" s="342"/>
      <c r="V148" s="342"/>
      <c r="W148" s="342"/>
      <c r="X148" s="342"/>
      <c r="Y148" s="342"/>
      <c r="Z148" s="342"/>
      <c r="AA148" s="342"/>
      <c r="AB148" s="342"/>
      <c r="AC148" s="342"/>
      <c r="AD148" s="342"/>
      <c r="AE148" s="342"/>
      <c r="AF148" s="342"/>
      <c r="AG148" s="342"/>
      <c r="AH148" s="342"/>
      <c r="AI148" s="342"/>
      <c r="AJ148" s="342"/>
      <c r="AK148" s="342"/>
      <c r="AL148" s="342"/>
      <c r="AM148" s="342"/>
      <c r="AN148" s="342"/>
      <c r="AO148" s="342"/>
      <c r="AP148" s="342"/>
      <c r="AQ148" s="342"/>
      <c r="AR148" s="342"/>
      <c r="AS148" s="342"/>
      <c r="AT148" s="342"/>
      <c r="AU148" s="342"/>
      <c r="AV148" s="342"/>
      <c r="AW148" s="342"/>
      <c r="AX148" s="342"/>
      <c r="AY148" s="342"/>
      <c r="AZ148" s="342"/>
      <c r="BA148" s="342"/>
      <c r="BB148" s="342"/>
      <c r="BC148" s="342"/>
    </row>
    <row r="149" spans="6:55">
      <c r="F149" s="340"/>
      <c r="G149" s="340"/>
      <c r="H149" s="340"/>
      <c r="I149" s="342"/>
      <c r="J149" s="342"/>
      <c r="K149" s="342"/>
      <c r="L149" s="342"/>
      <c r="M149" s="342"/>
      <c r="N149" s="342"/>
      <c r="O149" s="342"/>
      <c r="P149" s="342"/>
      <c r="Q149" s="342"/>
      <c r="R149" s="342"/>
      <c r="S149" s="342"/>
      <c r="T149" s="342"/>
      <c r="U149" s="342"/>
      <c r="V149" s="342"/>
      <c r="W149" s="342"/>
      <c r="X149" s="342"/>
      <c r="Y149" s="342"/>
      <c r="Z149" s="342"/>
      <c r="AA149" s="342"/>
      <c r="AB149" s="342"/>
      <c r="AC149" s="342"/>
      <c r="AD149" s="342"/>
      <c r="AE149" s="342"/>
      <c r="AF149" s="342"/>
      <c r="AG149" s="342"/>
      <c r="AH149" s="342"/>
      <c r="AI149" s="342"/>
      <c r="AJ149" s="342"/>
      <c r="AK149" s="342"/>
      <c r="AL149" s="342"/>
      <c r="AM149" s="342"/>
      <c r="AN149" s="342"/>
      <c r="AO149" s="342"/>
      <c r="AP149" s="342"/>
      <c r="AQ149" s="342"/>
      <c r="AR149" s="342"/>
      <c r="AS149" s="342"/>
      <c r="AT149" s="342"/>
      <c r="AU149" s="342"/>
      <c r="AV149" s="342"/>
      <c r="AW149" s="342"/>
      <c r="AX149" s="342"/>
      <c r="AY149" s="342"/>
      <c r="AZ149" s="342"/>
      <c r="BA149" s="342"/>
      <c r="BB149" s="342"/>
      <c r="BC149" s="342"/>
    </row>
    <row r="150" spans="6:55">
      <c r="F150" s="340"/>
      <c r="G150" s="341"/>
      <c r="H150" s="341"/>
      <c r="I150" s="342"/>
      <c r="J150" s="342"/>
      <c r="K150" s="342"/>
      <c r="L150" s="342"/>
      <c r="M150" s="342"/>
      <c r="N150" s="342"/>
      <c r="O150" s="342"/>
      <c r="P150" s="342"/>
      <c r="Q150" s="342"/>
      <c r="R150" s="342"/>
      <c r="S150" s="342"/>
      <c r="T150" s="342"/>
      <c r="U150" s="342"/>
      <c r="V150" s="342"/>
      <c r="W150" s="342"/>
      <c r="X150" s="342"/>
      <c r="Y150" s="342"/>
      <c r="Z150" s="342"/>
      <c r="AA150" s="342"/>
      <c r="AB150" s="342"/>
      <c r="AC150" s="342"/>
      <c r="AD150" s="342"/>
      <c r="AE150" s="342"/>
      <c r="AF150" s="342"/>
      <c r="AG150" s="342"/>
      <c r="AH150" s="342"/>
      <c r="AI150" s="342"/>
      <c r="AJ150" s="342"/>
      <c r="AK150" s="342"/>
      <c r="AL150" s="342"/>
      <c r="AM150" s="342"/>
      <c r="AN150" s="342"/>
      <c r="AO150" s="342"/>
      <c r="AP150" s="342"/>
      <c r="AQ150" s="342"/>
      <c r="AR150" s="342"/>
      <c r="AS150" s="342"/>
      <c r="AT150" s="342"/>
      <c r="AU150" s="342"/>
      <c r="AV150" s="342"/>
      <c r="AW150" s="342"/>
      <c r="AX150" s="342"/>
      <c r="AY150" s="342"/>
      <c r="AZ150" s="342"/>
      <c r="BA150" s="342"/>
      <c r="BB150" s="342"/>
      <c r="BC150" s="342"/>
    </row>
    <row r="151" spans="6:55">
      <c r="F151" s="340"/>
      <c r="G151" s="340"/>
      <c r="H151" s="340"/>
      <c r="I151" s="342"/>
      <c r="J151" s="342"/>
      <c r="K151" s="342"/>
      <c r="L151" s="342"/>
      <c r="M151" s="342"/>
      <c r="N151" s="342"/>
      <c r="O151" s="342"/>
      <c r="P151" s="342"/>
      <c r="Q151" s="342"/>
      <c r="R151" s="342"/>
      <c r="S151" s="342"/>
      <c r="T151" s="342"/>
      <c r="U151" s="342"/>
      <c r="V151" s="342"/>
      <c r="W151" s="342"/>
      <c r="X151" s="342"/>
      <c r="Y151" s="342"/>
      <c r="Z151" s="342"/>
      <c r="AA151" s="342"/>
      <c r="AB151" s="342"/>
      <c r="AC151" s="342"/>
      <c r="AD151" s="342"/>
      <c r="AE151" s="342"/>
      <c r="AF151" s="342"/>
      <c r="AG151" s="342"/>
      <c r="AH151" s="342"/>
      <c r="AI151" s="342"/>
      <c r="AJ151" s="342"/>
      <c r="AK151" s="342"/>
      <c r="AL151" s="342"/>
      <c r="AM151" s="342"/>
      <c r="AN151" s="342"/>
      <c r="AO151" s="342"/>
      <c r="AP151" s="342"/>
      <c r="AQ151" s="342"/>
      <c r="AR151" s="342"/>
      <c r="AS151" s="342"/>
      <c r="AT151" s="342"/>
      <c r="AU151" s="342"/>
      <c r="AV151" s="342"/>
      <c r="AW151" s="342"/>
      <c r="AX151" s="342"/>
      <c r="AY151" s="342"/>
      <c r="AZ151" s="342"/>
      <c r="BA151" s="342"/>
      <c r="BB151" s="342"/>
      <c r="BC151" s="342"/>
    </row>
    <row r="152" spans="6:55">
      <c r="F152" s="340"/>
      <c r="G152" s="340"/>
      <c r="H152" s="340"/>
      <c r="I152" s="342"/>
      <c r="J152" s="342"/>
      <c r="K152" s="342"/>
      <c r="L152" s="342"/>
      <c r="M152" s="342"/>
      <c r="N152" s="342"/>
      <c r="O152" s="342"/>
      <c r="P152" s="342"/>
      <c r="Q152" s="342"/>
      <c r="R152" s="342"/>
      <c r="S152" s="342"/>
      <c r="T152" s="342"/>
      <c r="U152" s="342"/>
      <c r="V152" s="342"/>
      <c r="W152" s="342"/>
      <c r="X152" s="342"/>
      <c r="Y152" s="342"/>
      <c r="Z152" s="342"/>
      <c r="AA152" s="342"/>
      <c r="AB152" s="342"/>
      <c r="AC152" s="342"/>
      <c r="AD152" s="342"/>
      <c r="AE152" s="342"/>
      <c r="AF152" s="342"/>
      <c r="AG152" s="342"/>
      <c r="AH152" s="342"/>
      <c r="AI152" s="342"/>
      <c r="AJ152" s="342"/>
      <c r="AK152" s="342"/>
      <c r="AL152" s="342"/>
      <c r="AM152" s="342"/>
      <c r="AN152" s="342"/>
      <c r="AO152" s="342"/>
      <c r="AP152" s="342"/>
      <c r="AQ152" s="342"/>
      <c r="AR152" s="342"/>
      <c r="AS152" s="342"/>
      <c r="AT152" s="342"/>
      <c r="AU152" s="342"/>
      <c r="AV152" s="342"/>
      <c r="AW152" s="342"/>
      <c r="AX152" s="342"/>
      <c r="AY152" s="342"/>
      <c r="AZ152" s="342"/>
      <c r="BA152" s="342"/>
      <c r="BB152" s="342"/>
      <c r="BC152" s="342"/>
    </row>
    <row r="153" spans="6:55">
      <c r="F153" s="340"/>
      <c r="G153" s="340"/>
      <c r="H153" s="340"/>
      <c r="I153" s="342"/>
      <c r="J153" s="342"/>
      <c r="K153" s="342"/>
      <c r="L153" s="342"/>
      <c r="M153" s="342"/>
      <c r="N153" s="342"/>
      <c r="O153" s="342"/>
      <c r="P153" s="342"/>
      <c r="Q153" s="342"/>
      <c r="R153" s="342"/>
      <c r="S153" s="342"/>
      <c r="T153" s="342"/>
      <c r="U153" s="342"/>
      <c r="V153" s="342"/>
      <c r="W153" s="342"/>
      <c r="X153" s="342"/>
      <c r="Y153" s="342"/>
      <c r="Z153" s="342"/>
      <c r="AA153" s="342"/>
      <c r="AB153" s="342"/>
      <c r="AC153" s="342"/>
      <c r="AD153" s="342"/>
      <c r="AE153" s="342"/>
      <c r="AF153" s="342"/>
      <c r="AG153" s="342"/>
      <c r="AH153" s="342"/>
      <c r="AI153" s="342"/>
      <c r="AJ153" s="342"/>
      <c r="AK153" s="342"/>
      <c r="AL153" s="342"/>
      <c r="AM153" s="342"/>
      <c r="AN153" s="342"/>
      <c r="AO153" s="342"/>
      <c r="AP153" s="342"/>
      <c r="AQ153" s="342"/>
      <c r="AR153" s="342"/>
      <c r="AS153" s="342"/>
      <c r="AT153" s="342"/>
      <c r="AU153" s="342"/>
      <c r="AV153" s="342"/>
      <c r="AW153" s="342"/>
      <c r="AX153" s="342"/>
      <c r="AY153" s="342"/>
      <c r="AZ153" s="342"/>
      <c r="BA153" s="342"/>
      <c r="BB153" s="342"/>
      <c r="BC153" s="342"/>
    </row>
    <row r="154" spans="6:55">
      <c r="F154" s="340"/>
      <c r="G154" s="340"/>
      <c r="H154" s="340"/>
      <c r="I154" s="342"/>
      <c r="J154" s="342"/>
      <c r="K154" s="342"/>
      <c r="L154" s="342"/>
      <c r="M154" s="342"/>
      <c r="N154" s="342"/>
      <c r="O154" s="342"/>
      <c r="P154" s="342"/>
      <c r="Q154" s="342"/>
      <c r="R154" s="342"/>
      <c r="S154" s="342"/>
      <c r="T154" s="342"/>
      <c r="U154" s="342"/>
      <c r="V154" s="342"/>
      <c r="W154" s="342"/>
      <c r="X154" s="342"/>
      <c r="Y154" s="342"/>
      <c r="Z154" s="342"/>
      <c r="AA154" s="342"/>
      <c r="AB154" s="342"/>
      <c r="AC154" s="342"/>
      <c r="AD154" s="342"/>
      <c r="AE154" s="342"/>
      <c r="AF154" s="342"/>
      <c r="AG154" s="342"/>
      <c r="AH154" s="342"/>
      <c r="AI154" s="342"/>
      <c r="AJ154" s="342"/>
      <c r="AK154" s="342"/>
      <c r="AL154" s="342"/>
      <c r="AM154" s="342"/>
      <c r="AN154" s="342"/>
      <c r="AO154" s="342"/>
      <c r="AP154" s="342"/>
      <c r="AQ154" s="342"/>
      <c r="AR154" s="342"/>
      <c r="AS154" s="342"/>
      <c r="AT154" s="342"/>
      <c r="AU154" s="342"/>
      <c r="AV154" s="342"/>
      <c r="AW154" s="342"/>
      <c r="AX154" s="342"/>
      <c r="AY154" s="342"/>
      <c r="AZ154" s="342"/>
      <c r="BA154" s="342"/>
      <c r="BB154" s="342"/>
      <c r="BC154" s="342"/>
    </row>
    <row r="155" spans="6:55">
      <c r="F155" s="340"/>
      <c r="G155" s="341"/>
      <c r="H155" s="341"/>
      <c r="I155" s="342"/>
      <c r="J155" s="342"/>
      <c r="K155" s="342"/>
      <c r="L155" s="342"/>
      <c r="M155" s="342"/>
      <c r="N155" s="342"/>
      <c r="O155" s="342"/>
      <c r="P155" s="342"/>
      <c r="Q155" s="342"/>
      <c r="R155" s="342"/>
      <c r="S155" s="342"/>
      <c r="T155" s="342"/>
      <c r="U155" s="342"/>
      <c r="V155" s="342"/>
      <c r="W155" s="342"/>
      <c r="X155" s="342"/>
      <c r="Y155" s="342"/>
      <c r="Z155" s="342"/>
      <c r="AA155" s="342"/>
      <c r="AB155" s="342"/>
      <c r="AC155" s="342"/>
      <c r="AD155" s="342"/>
      <c r="AE155" s="342"/>
      <c r="AF155" s="342"/>
      <c r="AG155" s="342"/>
      <c r="AH155" s="342"/>
      <c r="AI155" s="342"/>
      <c r="AJ155" s="342"/>
      <c r="AK155" s="342"/>
      <c r="AL155" s="342"/>
      <c r="AM155" s="342"/>
      <c r="AN155" s="342"/>
      <c r="AO155" s="342"/>
      <c r="AP155" s="342"/>
      <c r="AQ155" s="342"/>
      <c r="AR155" s="342"/>
      <c r="AS155" s="342"/>
      <c r="AT155" s="342"/>
      <c r="AU155" s="342"/>
      <c r="AV155" s="342"/>
      <c r="AW155" s="342"/>
      <c r="AX155" s="342"/>
      <c r="AY155" s="342"/>
      <c r="AZ155" s="342"/>
      <c r="BA155" s="342"/>
      <c r="BB155" s="342"/>
      <c r="BC155" s="342"/>
    </row>
    <row r="156" spans="6:55">
      <c r="F156" s="340"/>
      <c r="G156" s="340"/>
      <c r="H156" s="340"/>
      <c r="I156" s="342"/>
      <c r="J156" s="342"/>
      <c r="K156" s="342"/>
      <c r="L156" s="342"/>
      <c r="M156" s="342"/>
      <c r="N156" s="342"/>
      <c r="O156" s="342"/>
      <c r="P156" s="342"/>
      <c r="Q156" s="342"/>
      <c r="R156" s="342"/>
      <c r="S156" s="342"/>
      <c r="T156" s="342"/>
      <c r="U156" s="342"/>
      <c r="V156" s="342"/>
      <c r="W156" s="342"/>
      <c r="X156" s="342"/>
      <c r="Y156" s="342"/>
      <c r="Z156" s="342"/>
      <c r="AA156" s="342"/>
      <c r="AB156" s="342"/>
      <c r="AC156" s="342"/>
      <c r="AD156" s="342"/>
      <c r="AE156" s="342"/>
      <c r="AF156" s="342"/>
      <c r="AG156" s="342"/>
      <c r="AH156" s="342"/>
      <c r="AI156" s="342"/>
      <c r="AJ156" s="342"/>
      <c r="AK156" s="342"/>
      <c r="AL156" s="342"/>
      <c r="AM156" s="342"/>
      <c r="AN156" s="342"/>
      <c r="AO156" s="342"/>
      <c r="AP156" s="342"/>
      <c r="AQ156" s="342"/>
      <c r="AR156" s="342"/>
      <c r="AS156" s="342"/>
      <c r="AT156" s="342"/>
      <c r="AU156" s="342"/>
      <c r="AV156" s="342"/>
      <c r="AW156" s="342"/>
      <c r="AX156" s="342"/>
      <c r="AY156" s="342"/>
      <c r="AZ156" s="342"/>
      <c r="BA156" s="342"/>
      <c r="BB156" s="342"/>
      <c r="BC156" s="342"/>
    </row>
    <row r="157" spans="6:55">
      <c r="F157" s="340"/>
      <c r="G157" s="340"/>
      <c r="H157" s="340"/>
      <c r="I157" s="342"/>
      <c r="J157" s="342"/>
      <c r="K157" s="342"/>
      <c r="L157" s="342"/>
      <c r="M157" s="342"/>
      <c r="N157" s="342"/>
      <c r="O157" s="342"/>
      <c r="P157" s="342"/>
      <c r="Q157" s="342"/>
      <c r="R157" s="342"/>
      <c r="S157" s="342"/>
      <c r="T157" s="342"/>
      <c r="U157" s="342"/>
      <c r="V157" s="342"/>
      <c r="W157" s="342"/>
      <c r="X157" s="342"/>
      <c r="Y157" s="342"/>
      <c r="Z157" s="342"/>
      <c r="AA157" s="342"/>
      <c r="AB157" s="342"/>
      <c r="AC157" s="342"/>
      <c r="AD157" s="342"/>
      <c r="AE157" s="342"/>
      <c r="AF157" s="342"/>
      <c r="AG157" s="342"/>
      <c r="AH157" s="342"/>
      <c r="AI157" s="342"/>
      <c r="AJ157" s="342"/>
      <c r="AK157" s="342"/>
      <c r="AL157" s="342"/>
      <c r="AM157" s="342"/>
      <c r="AN157" s="342"/>
      <c r="AO157" s="342"/>
      <c r="AP157" s="342"/>
      <c r="AQ157" s="342"/>
      <c r="AR157" s="342"/>
      <c r="AS157" s="342"/>
      <c r="AT157" s="342"/>
      <c r="AU157" s="342"/>
      <c r="AV157" s="342"/>
      <c r="AW157" s="342"/>
      <c r="AX157" s="342"/>
      <c r="AY157" s="342"/>
      <c r="AZ157" s="342"/>
      <c r="BA157" s="342"/>
      <c r="BB157" s="342"/>
      <c r="BC157" s="342"/>
    </row>
    <row r="158" spans="6:55">
      <c r="F158" s="340"/>
      <c r="G158" s="340"/>
      <c r="H158" s="340"/>
      <c r="I158" s="342"/>
      <c r="J158" s="342"/>
      <c r="K158" s="342"/>
      <c r="L158" s="342"/>
      <c r="M158" s="342"/>
      <c r="N158" s="342"/>
      <c r="O158" s="342"/>
      <c r="P158" s="342"/>
      <c r="Q158" s="342"/>
      <c r="R158" s="342"/>
      <c r="S158" s="342"/>
      <c r="T158" s="342"/>
      <c r="U158" s="342"/>
      <c r="V158" s="342"/>
      <c r="W158" s="342"/>
      <c r="X158" s="342"/>
      <c r="Y158" s="342"/>
      <c r="Z158" s="342"/>
      <c r="AA158" s="342"/>
      <c r="AB158" s="342"/>
      <c r="AC158" s="342"/>
      <c r="AD158" s="342"/>
      <c r="AE158" s="342"/>
      <c r="AF158" s="342"/>
      <c r="AG158" s="342"/>
      <c r="AH158" s="342"/>
      <c r="AI158" s="342"/>
      <c r="AJ158" s="342"/>
      <c r="AK158" s="342"/>
      <c r="AL158" s="342"/>
      <c r="AM158" s="342"/>
      <c r="AN158" s="342"/>
      <c r="AO158" s="342"/>
      <c r="AP158" s="342"/>
      <c r="AQ158" s="342"/>
      <c r="AR158" s="342"/>
      <c r="AS158" s="342"/>
      <c r="AT158" s="342"/>
      <c r="AU158" s="342"/>
      <c r="AV158" s="342"/>
      <c r="AW158" s="342"/>
      <c r="AX158" s="342"/>
      <c r="AY158" s="342"/>
      <c r="AZ158" s="342"/>
      <c r="BA158" s="342"/>
      <c r="BB158" s="342"/>
      <c r="BC158" s="342"/>
    </row>
    <row r="159" spans="6:55">
      <c r="F159" s="340"/>
      <c r="G159" s="340"/>
      <c r="H159" s="340"/>
      <c r="I159" s="342"/>
      <c r="J159" s="342"/>
      <c r="K159" s="342"/>
      <c r="L159" s="342"/>
      <c r="M159" s="342"/>
      <c r="N159" s="342"/>
      <c r="O159" s="342"/>
      <c r="P159" s="342"/>
      <c r="Q159" s="342"/>
      <c r="R159" s="342"/>
      <c r="S159" s="342"/>
      <c r="T159" s="342"/>
      <c r="U159" s="342"/>
      <c r="V159" s="342"/>
      <c r="W159" s="342"/>
      <c r="X159" s="342"/>
      <c r="Y159" s="342"/>
      <c r="Z159" s="342"/>
      <c r="AA159" s="342"/>
      <c r="AB159" s="342"/>
      <c r="AC159" s="342"/>
      <c r="AD159" s="342"/>
      <c r="AE159" s="342"/>
      <c r="AF159" s="342"/>
      <c r="AG159" s="342"/>
      <c r="AH159" s="342"/>
      <c r="AI159" s="342"/>
      <c r="AJ159" s="342"/>
      <c r="AK159" s="342"/>
      <c r="AL159" s="342"/>
      <c r="AM159" s="342"/>
      <c r="AN159" s="342"/>
      <c r="AO159" s="342"/>
      <c r="AP159" s="342"/>
      <c r="AQ159" s="342"/>
      <c r="AR159" s="342"/>
      <c r="AS159" s="342"/>
      <c r="AT159" s="342"/>
      <c r="AU159" s="342"/>
      <c r="AV159" s="342"/>
      <c r="AW159" s="342"/>
      <c r="AX159" s="342"/>
      <c r="AY159" s="342"/>
      <c r="AZ159" s="342"/>
      <c r="BA159" s="342"/>
      <c r="BB159" s="342"/>
      <c r="BC159" s="342"/>
    </row>
    <row r="160" spans="6:55">
      <c r="F160" s="340"/>
      <c r="G160" s="341"/>
      <c r="H160" s="341"/>
      <c r="I160" s="342"/>
      <c r="J160" s="342"/>
      <c r="K160" s="342"/>
      <c r="L160" s="342"/>
      <c r="M160" s="342"/>
      <c r="N160" s="342"/>
      <c r="O160" s="342"/>
      <c r="P160" s="342"/>
      <c r="Q160" s="342"/>
      <c r="R160" s="342"/>
      <c r="S160" s="342"/>
      <c r="T160" s="342"/>
      <c r="U160" s="342"/>
      <c r="V160" s="342"/>
      <c r="W160" s="342"/>
      <c r="X160" s="342"/>
      <c r="Y160" s="342"/>
      <c r="Z160" s="342"/>
      <c r="AA160" s="342"/>
      <c r="AB160" s="342"/>
      <c r="AC160" s="342"/>
      <c r="AD160" s="342"/>
      <c r="AE160" s="342"/>
      <c r="AF160" s="342"/>
      <c r="AG160" s="342"/>
      <c r="AH160" s="342"/>
      <c r="AI160" s="342"/>
      <c r="AJ160" s="342"/>
      <c r="AK160" s="342"/>
      <c r="AL160" s="342"/>
      <c r="AM160" s="342"/>
      <c r="AN160" s="342"/>
      <c r="AO160" s="342"/>
      <c r="AP160" s="342"/>
      <c r="AQ160" s="342"/>
      <c r="AR160" s="342"/>
      <c r="AS160" s="342"/>
      <c r="AT160" s="342"/>
      <c r="AU160" s="342"/>
      <c r="AV160" s="342"/>
      <c r="AW160" s="342"/>
      <c r="AX160" s="342"/>
      <c r="AY160" s="342"/>
      <c r="AZ160" s="342"/>
      <c r="BA160" s="342"/>
      <c r="BB160" s="342"/>
      <c r="BC160" s="342"/>
    </row>
    <row r="161" ht="14.5" spans="2:55">
      <c r="B161" s="303"/>
      <c r="C161" s="303"/>
      <c r="F161" s="340"/>
      <c r="G161" s="340"/>
      <c r="H161" s="340"/>
      <c r="I161" s="342"/>
      <c r="J161" s="342"/>
      <c r="K161" s="342"/>
      <c r="L161" s="342"/>
      <c r="M161" s="342"/>
      <c r="N161" s="342"/>
      <c r="O161" s="342"/>
      <c r="P161" s="342"/>
      <c r="Q161" s="342"/>
      <c r="R161" s="342"/>
      <c r="S161" s="342"/>
      <c r="T161" s="342"/>
      <c r="U161" s="342"/>
      <c r="V161" s="342"/>
      <c r="W161" s="342"/>
      <c r="X161" s="342"/>
      <c r="Y161" s="342"/>
      <c r="Z161" s="342"/>
      <c r="AA161" s="342"/>
      <c r="AB161" s="342"/>
      <c r="AC161" s="342"/>
      <c r="AD161" s="342"/>
      <c r="AE161" s="342"/>
      <c r="AF161" s="342"/>
      <c r="AG161" s="342"/>
      <c r="AH161" s="342"/>
      <c r="AI161" s="342"/>
      <c r="AJ161" s="342"/>
      <c r="AK161" s="342"/>
      <c r="AL161" s="342"/>
      <c r="AM161" s="342"/>
      <c r="AN161" s="342"/>
      <c r="AO161" s="342"/>
      <c r="AP161" s="342"/>
      <c r="AQ161" s="342"/>
      <c r="AR161" s="342"/>
      <c r="AS161" s="342"/>
      <c r="AT161" s="342"/>
      <c r="AU161" s="342"/>
      <c r="AV161" s="342"/>
      <c r="AW161" s="342"/>
      <c r="AX161" s="342"/>
      <c r="AY161" s="342"/>
      <c r="AZ161" s="342"/>
      <c r="BA161" s="342"/>
      <c r="BB161" s="342"/>
      <c r="BC161" s="342"/>
    </row>
    <row r="162" ht="14.5" spans="2:55">
      <c r="B162" s="303"/>
      <c r="C162" s="303"/>
      <c r="F162" s="340"/>
      <c r="G162" s="340"/>
      <c r="H162" s="340"/>
      <c r="I162" s="342"/>
      <c r="J162" s="342"/>
      <c r="K162" s="342"/>
      <c r="L162" s="342"/>
      <c r="M162" s="342"/>
      <c r="N162" s="342"/>
      <c r="O162" s="342"/>
      <c r="P162" s="342"/>
      <c r="Q162" s="342"/>
      <c r="R162" s="342"/>
      <c r="S162" s="342"/>
      <c r="T162" s="342"/>
      <c r="U162" s="342"/>
      <c r="V162" s="342"/>
      <c r="W162" s="342"/>
      <c r="X162" s="342"/>
      <c r="Y162" s="342"/>
      <c r="Z162" s="342"/>
      <c r="AA162" s="342"/>
      <c r="AB162" s="342"/>
      <c r="AC162" s="342"/>
      <c r="AD162" s="342"/>
      <c r="AE162" s="342"/>
      <c r="AF162" s="342"/>
      <c r="AG162" s="342"/>
      <c r="AH162" s="342"/>
      <c r="AI162" s="342"/>
      <c r="AJ162" s="342"/>
      <c r="AK162" s="342"/>
      <c r="AL162" s="342"/>
      <c r="AM162" s="342"/>
      <c r="AN162" s="342"/>
      <c r="AO162" s="342"/>
      <c r="AP162" s="342"/>
      <c r="AQ162" s="342"/>
      <c r="AR162" s="342"/>
      <c r="AS162" s="342"/>
      <c r="AT162" s="342"/>
      <c r="AU162" s="342"/>
      <c r="AV162" s="342"/>
      <c r="AW162" s="342"/>
      <c r="AX162" s="342"/>
      <c r="AY162" s="342"/>
      <c r="AZ162" s="342"/>
      <c r="BA162" s="342"/>
      <c r="BB162" s="342"/>
      <c r="BC162" s="342"/>
    </row>
    <row r="163" ht="14.5" spans="2:55">
      <c r="B163" s="303"/>
      <c r="C163" s="303"/>
      <c r="F163" s="340"/>
      <c r="G163" s="340"/>
      <c r="H163" s="340"/>
      <c r="I163" s="342"/>
      <c r="J163" s="342"/>
      <c r="K163" s="342"/>
      <c r="L163" s="342"/>
      <c r="M163" s="342"/>
      <c r="N163" s="342"/>
      <c r="O163" s="342"/>
      <c r="P163" s="342"/>
      <c r="Q163" s="342"/>
      <c r="R163" s="342"/>
      <c r="S163" s="342"/>
      <c r="T163" s="342"/>
      <c r="U163" s="342"/>
      <c r="V163" s="342"/>
      <c r="W163" s="342"/>
      <c r="X163" s="342"/>
      <c r="Y163" s="342"/>
      <c r="Z163" s="342"/>
      <c r="AA163" s="342"/>
      <c r="AB163" s="342"/>
      <c r="AC163" s="342"/>
      <c r="AD163" s="342"/>
      <c r="AE163" s="342"/>
      <c r="AF163" s="342"/>
      <c r="AG163" s="342"/>
      <c r="AH163" s="342"/>
      <c r="AI163" s="342"/>
      <c r="AJ163" s="342"/>
      <c r="AK163" s="342"/>
      <c r="AL163" s="342"/>
      <c r="AM163" s="342"/>
      <c r="AN163" s="342"/>
      <c r="AO163" s="342"/>
      <c r="AP163" s="342"/>
      <c r="AQ163" s="342"/>
      <c r="AR163" s="342"/>
      <c r="AS163" s="342"/>
      <c r="AT163" s="342"/>
      <c r="AU163" s="342"/>
      <c r="AV163" s="342"/>
      <c r="AW163" s="342"/>
      <c r="AX163" s="342"/>
      <c r="AY163" s="342"/>
      <c r="AZ163" s="342"/>
      <c r="BA163" s="342"/>
      <c r="BB163" s="342"/>
      <c r="BC163" s="342"/>
    </row>
    <row r="164" ht="14.5" spans="2:55">
      <c r="B164" s="303"/>
      <c r="C164" s="303"/>
      <c r="D164" s="303"/>
      <c r="E164" s="303"/>
      <c r="F164" s="340"/>
      <c r="G164" s="340"/>
      <c r="H164" s="340"/>
      <c r="I164" s="342"/>
      <c r="J164" s="342"/>
      <c r="K164" s="342"/>
      <c r="L164" s="342"/>
      <c r="M164" s="342"/>
      <c r="N164" s="342"/>
      <c r="O164" s="342"/>
      <c r="P164" s="342"/>
      <c r="Q164" s="342"/>
      <c r="R164" s="342"/>
      <c r="S164" s="342"/>
      <c r="T164" s="342"/>
      <c r="U164" s="342"/>
      <c r="V164" s="342"/>
      <c r="W164" s="342"/>
      <c r="X164" s="342"/>
      <c r="Y164" s="342"/>
      <c r="Z164" s="342"/>
      <c r="AA164" s="342"/>
      <c r="AB164" s="342"/>
      <c r="AC164" s="342"/>
      <c r="AD164" s="342"/>
      <c r="AE164" s="342"/>
      <c r="AF164" s="342"/>
      <c r="AG164" s="342"/>
      <c r="AH164" s="342"/>
      <c r="AI164" s="342"/>
      <c r="AJ164" s="342"/>
      <c r="AK164" s="342"/>
      <c r="AL164" s="342"/>
      <c r="AM164" s="342"/>
      <c r="AN164" s="342"/>
      <c r="AO164" s="342"/>
      <c r="AP164" s="342"/>
      <c r="AQ164" s="342"/>
      <c r="AR164" s="342"/>
      <c r="AS164" s="342"/>
      <c r="AT164" s="342"/>
      <c r="AU164" s="342"/>
      <c r="AV164" s="342"/>
      <c r="AW164" s="342"/>
      <c r="AX164" s="342"/>
      <c r="AY164" s="342"/>
      <c r="AZ164" s="342"/>
      <c r="BA164" s="342"/>
      <c r="BB164" s="342"/>
      <c r="BC164" s="342"/>
    </row>
    <row r="165" ht="14.5" spans="2:55">
      <c r="B165" s="303"/>
      <c r="C165" s="303"/>
      <c r="D165" s="303"/>
      <c r="E165" s="303"/>
      <c r="F165" s="340"/>
      <c r="G165" s="341"/>
      <c r="H165" s="341"/>
      <c r="I165" s="342"/>
      <c r="J165" s="342"/>
      <c r="K165" s="342"/>
      <c r="L165" s="342"/>
      <c r="M165" s="342"/>
      <c r="N165" s="342"/>
      <c r="O165" s="342"/>
      <c r="P165" s="342"/>
      <c r="Q165" s="342"/>
      <c r="R165" s="342"/>
      <c r="S165" s="342"/>
      <c r="T165" s="342"/>
      <c r="U165" s="342"/>
      <c r="V165" s="342"/>
      <c r="W165" s="342"/>
      <c r="X165" s="342"/>
      <c r="Y165" s="342"/>
      <c r="Z165" s="342"/>
      <c r="AA165" s="342"/>
      <c r="AB165" s="342"/>
      <c r="AC165" s="342"/>
      <c r="AD165" s="342"/>
      <c r="AE165" s="342"/>
      <c r="AF165" s="342"/>
      <c r="AG165" s="342"/>
      <c r="AH165" s="342"/>
      <c r="AI165" s="342"/>
      <c r="AJ165" s="342"/>
      <c r="AK165" s="342"/>
      <c r="AL165" s="342"/>
      <c r="AM165" s="342"/>
      <c r="AN165" s="342"/>
      <c r="AO165" s="342"/>
      <c r="AP165" s="342"/>
      <c r="AQ165" s="342"/>
      <c r="AR165" s="342"/>
      <c r="AS165" s="342"/>
      <c r="AT165" s="342"/>
      <c r="AU165" s="342"/>
      <c r="AV165" s="342"/>
      <c r="AW165" s="342"/>
      <c r="AX165" s="342"/>
      <c r="AY165" s="342"/>
      <c r="AZ165" s="342"/>
      <c r="BA165" s="342"/>
      <c r="BB165" s="342"/>
      <c r="BC165" s="342"/>
    </row>
    <row r="166" ht="14.5" spans="2:55">
      <c r="B166" s="303"/>
      <c r="C166" s="303"/>
      <c r="D166" s="303"/>
      <c r="E166" s="303"/>
      <c r="F166" s="340"/>
      <c r="G166" s="340"/>
      <c r="H166" s="340"/>
      <c r="I166" s="342"/>
      <c r="J166" s="342"/>
      <c r="K166" s="342"/>
      <c r="L166" s="342"/>
      <c r="M166" s="342"/>
      <c r="N166" s="342"/>
      <c r="O166" s="342"/>
      <c r="P166" s="342"/>
      <c r="Q166" s="342"/>
      <c r="R166" s="342"/>
      <c r="S166" s="342"/>
      <c r="T166" s="342"/>
      <c r="U166" s="342"/>
      <c r="V166" s="342"/>
      <c r="W166" s="342"/>
      <c r="X166" s="342"/>
      <c r="Y166" s="342"/>
      <c r="Z166" s="342"/>
      <c r="AA166" s="342"/>
      <c r="AB166" s="342"/>
      <c r="AC166" s="342"/>
      <c r="AD166" s="342"/>
      <c r="AE166" s="342"/>
      <c r="AF166" s="342"/>
      <c r="AG166" s="342"/>
      <c r="AH166" s="342"/>
      <c r="AI166" s="342"/>
      <c r="AJ166" s="342"/>
      <c r="AK166" s="342"/>
      <c r="AL166" s="342"/>
      <c r="AM166" s="342"/>
      <c r="AN166" s="342"/>
      <c r="AO166" s="342"/>
      <c r="AP166" s="342"/>
      <c r="AQ166" s="342"/>
      <c r="AR166" s="342"/>
      <c r="AS166" s="342"/>
      <c r="AT166" s="342"/>
      <c r="AU166" s="342"/>
      <c r="AV166" s="342"/>
      <c r="AW166" s="342"/>
      <c r="AX166" s="342"/>
      <c r="AY166" s="342"/>
      <c r="AZ166" s="342"/>
      <c r="BA166" s="342"/>
      <c r="BB166" s="342"/>
      <c r="BC166" s="342"/>
    </row>
    <row r="167" ht="14.5" spans="4:55">
      <c r="D167" s="303"/>
      <c r="E167" s="303"/>
      <c r="Q167" s="342"/>
      <c r="R167" s="342"/>
      <c r="S167" s="342"/>
      <c r="T167" s="342"/>
      <c r="U167" s="342"/>
      <c r="V167" s="342"/>
      <c r="W167" s="342"/>
      <c r="X167" s="342"/>
      <c r="Y167" s="342"/>
      <c r="Z167" s="342"/>
      <c r="AA167" s="342"/>
      <c r="AB167" s="342"/>
      <c r="AC167" s="342"/>
      <c r="AD167" s="342"/>
      <c r="AE167" s="342"/>
      <c r="AF167" s="342"/>
      <c r="AG167" s="342"/>
      <c r="AH167" s="342"/>
      <c r="AI167" s="342"/>
      <c r="AJ167" s="342"/>
      <c r="AK167" s="342"/>
      <c r="AL167" s="342"/>
      <c r="AM167" s="342"/>
      <c r="AN167" s="342"/>
      <c r="AO167" s="342"/>
      <c r="AP167" s="342"/>
      <c r="AQ167" s="342"/>
      <c r="AR167" s="342"/>
      <c r="AS167" s="342"/>
      <c r="AT167" s="342"/>
      <c r="AU167" s="342"/>
      <c r="AV167" s="342"/>
      <c r="AW167" s="342"/>
      <c r="AX167" s="342"/>
      <c r="AY167" s="342"/>
      <c r="AZ167" s="342"/>
      <c r="BA167" s="342"/>
      <c r="BB167" s="342"/>
      <c r="BC167" s="342"/>
    </row>
    <row r="168" ht="14.5" spans="4:55">
      <c r="D168" s="303"/>
      <c r="E168" s="303"/>
      <c r="Q168" s="342"/>
      <c r="R168" s="342"/>
      <c r="S168" s="342"/>
      <c r="T168" s="342"/>
      <c r="U168" s="342"/>
      <c r="V168" s="342"/>
      <c r="W168" s="342"/>
      <c r="X168" s="342"/>
      <c r="Y168" s="342"/>
      <c r="Z168" s="342"/>
      <c r="AA168" s="342"/>
      <c r="AB168" s="342"/>
      <c r="AC168" s="342"/>
      <c r="AD168" s="342"/>
      <c r="AE168" s="342"/>
      <c r="AF168" s="342"/>
      <c r="AG168" s="342"/>
      <c r="AH168" s="342"/>
      <c r="AI168" s="342"/>
      <c r="AJ168" s="342"/>
      <c r="AK168" s="342"/>
      <c r="AL168" s="342"/>
      <c r="AM168" s="342"/>
      <c r="AN168" s="342"/>
      <c r="AO168" s="342"/>
      <c r="AP168" s="342"/>
      <c r="AQ168" s="342"/>
      <c r="AR168" s="342"/>
      <c r="AS168" s="342"/>
      <c r="AT168" s="342"/>
      <c r="AU168" s="342"/>
      <c r="AV168" s="342"/>
      <c r="AW168" s="342"/>
      <c r="AX168" s="342"/>
      <c r="AY168" s="342"/>
      <c r="AZ168" s="342"/>
      <c r="BA168" s="342"/>
      <c r="BB168" s="342"/>
      <c r="BC168" s="342"/>
    </row>
    <row r="169" ht="14.5" spans="4:55">
      <c r="D169" s="303"/>
      <c r="E169" s="303"/>
      <c r="Q169" s="342"/>
      <c r="R169" s="342"/>
      <c r="S169" s="342"/>
      <c r="T169" s="342"/>
      <c r="U169" s="342"/>
      <c r="V169" s="342"/>
      <c r="W169" s="342"/>
      <c r="X169" s="342"/>
      <c r="Y169" s="342"/>
      <c r="Z169" s="342"/>
      <c r="AA169" s="342"/>
      <c r="AB169" s="342"/>
      <c r="AC169" s="342"/>
      <c r="AD169" s="342"/>
      <c r="AE169" s="342"/>
      <c r="AF169" s="342"/>
      <c r="AG169" s="342"/>
      <c r="AH169" s="342"/>
      <c r="AI169" s="342"/>
      <c r="AJ169" s="342"/>
      <c r="AK169" s="342"/>
      <c r="AL169" s="342"/>
      <c r="AM169" s="342"/>
      <c r="AN169" s="342"/>
      <c r="AO169" s="342"/>
      <c r="AP169" s="342"/>
      <c r="AQ169" s="342"/>
      <c r="AR169" s="342"/>
      <c r="AS169" s="342"/>
      <c r="AT169" s="342"/>
      <c r="AU169" s="342"/>
      <c r="AV169" s="342"/>
      <c r="AW169" s="342"/>
      <c r="AX169" s="342"/>
      <c r="AY169" s="342"/>
      <c r="AZ169" s="342"/>
      <c r="BA169" s="342"/>
      <c r="BB169" s="342"/>
      <c r="BC169" s="342"/>
    </row>
    <row r="170" ht="14.5" spans="2:16">
      <c r="B170" s="44"/>
      <c r="C170" s="303"/>
      <c r="F170" s="42"/>
      <c r="G170" s="303"/>
      <c r="H170" s="303"/>
      <c r="I170" s="303"/>
      <c r="J170" s="303"/>
      <c r="K170" s="303"/>
      <c r="L170" s="303"/>
      <c r="M170" s="303"/>
      <c r="N170" s="303"/>
      <c r="O170" s="303"/>
      <c r="P170" s="303"/>
    </row>
    <row r="171" ht="14.5" spans="2:16">
      <c r="B171" s="344"/>
      <c r="C171" s="303"/>
      <c r="F171" s="303"/>
      <c r="G171" s="303"/>
      <c r="H171" s="312" t="s">
        <v>213</v>
      </c>
      <c r="I171" s="303"/>
      <c r="J171" s="303"/>
      <c r="K171" s="303"/>
      <c r="L171" s="303"/>
      <c r="M171" s="303"/>
      <c r="N171" s="303"/>
      <c r="O171" s="303"/>
      <c r="P171" s="303"/>
    </row>
    <row r="172" ht="15.25" spans="2:16">
      <c r="B172" s="344"/>
      <c r="C172" s="303"/>
      <c r="F172" s="313" t="s">
        <v>11</v>
      </c>
      <c r="G172" s="313" t="s">
        <v>189</v>
      </c>
      <c r="H172" s="313" t="s">
        <v>190</v>
      </c>
      <c r="I172" s="236" t="s">
        <v>191</v>
      </c>
      <c r="J172" t="s">
        <v>192</v>
      </c>
      <c r="K172" t="s">
        <v>193</v>
      </c>
      <c r="L172" t="s">
        <v>194</v>
      </c>
      <c r="M172" t="s">
        <v>195</v>
      </c>
      <c r="N172" t="s">
        <v>196</v>
      </c>
      <c r="O172" t="s">
        <v>197</v>
      </c>
      <c r="P172" s="346"/>
    </row>
    <row r="173" ht="14.5" spans="2:55">
      <c r="B173" s="44"/>
      <c r="C173" s="303"/>
      <c r="D173" s="63" t="s">
        <v>214</v>
      </c>
      <c r="F173" s="62" t="s">
        <v>215</v>
      </c>
      <c r="G173" s="303"/>
      <c r="H173" s="303"/>
      <c r="I173" s="63">
        <v>150</v>
      </c>
      <c r="J173" s="63">
        <v>150</v>
      </c>
      <c r="K173" s="63">
        <v>150</v>
      </c>
      <c r="L173" s="63">
        <v>150</v>
      </c>
      <c r="M173" s="63">
        <v>150</v>
      </c>
      <c r="N173" s="63">
        <v>150</v>
      </c>
      <c r="O173" s="63">
        <v>150</v>
      </c>
      <c r="P173" s="63"/>
      <c r="Q173" s="303"/>
      <c r="R173" s="303"/>
      <c r="S173" s="303"/>
      <c r="T173" s="303"/>
      <c r="U173" s="303"/>
      <c r="V173" s="303"/>
      <c r="W173" s="303"/>
      <c r="X173" s="303"/>
      <c r="Y173" s="303"/>
      <c r="Z173" s="303"/>
      <c r="AA173" s="303"/>
      <c r="AB173" s="303"/>
      <c r="AC173" s="303"/>
      <c r="AD173" s="303"/>
      <c r="AE173" s="303"/>
      <c r="AF173" s="303"/>
      <c r="AG173" s="303"/>
      <c r="AH173" s="303"/>
      <c r="AI173" s="303"/>
      <c r="AJ173" s="303"/>
      <c r="AK173" s="303"/>
      <c r="AL173" s="303"/>
      <c r="AM173" s="303"/>
      <c r="AN173" s="303"/>
      <c r="AO173" s="303"/>
      <c r="AP173" s="303"/>
      <c r="AQ173" s="303"/>
      <c r="AR173" s="303"/>
      <c r="AS173" s="303"/>
      <c r="AT173" s="303"/>
      <c r="AU173" s="303"/>
      <c r="AV173" s="303"/>
      <c r="AW173" s="303"/>
      <c r="AX173" s="303"/>
      <c r="AY173" s="303"/>
      <c r="AZ173" s="303"/>
      <c r="BA173" s="303"/>
      <c r="BB173" s="303"/>
      <c r="BC173" s="303"/>
    </row>
    <row r="174" ht="14.5" spans="2:55">
      <c r="B174" s="44"/>
      <c r="C174" s="303"/>
      <c r="D174" s="303"/>
      <c r="E174" s="303"/>
      <c r="F174" s="303"/>
      <c r="G174" s="303"/>
      <c r="H174" s="303"/>
      <c r="I174" s="303"/>
      <c r="J174" s="303"/>
      <c r="K174" s="303"/>
      <c r="L174" s="303"/>
      <c r="M174" s="303"/>
      <c r="N174" s="303"/>
      <c r="O174" s="303"/>
      <c r="P174" s="303"/>
      <c r="Q174" s="303"/>
      <c r="R174" s="303"/>
      <c r="S174" s="303"/>
      <c r="T174" s="303"/>
      <c r="U174" s="303"/>
      <c r="V174" s="303"/>
      <c r="W174" s="303"/>
      <c r="X174" s="303"/>
      <c r="Y174" s="303"/>
      <c r="Z174" s="303"/>
      <c r="AA174" s="303"/>
      <c r="AB174" s="303"/>
      <c r="AC174" s="303"/>
      <c r="AD174" s="303"/>
      <c r="AE174" s="303"/>
      <c r="AF174" s="303"/>
      <c r="AG174" s="303"/>
      <c r="AH174" s="303"/>
      <c r="AI174" s="303"/>
      <c r="AJ174" s="303"/>
      <c r="AK174" s="303"/>
      <c r="AL174" s="303"/>
      <c r="AM174" s="303"/>
      <c r="AN174" s="303"/>
      <c r="AO174" s="303"/>
      <c r="AP174" s="303"/>
      <c r="AQ174" s="303"/>
      <c r="AR174" s="303"/>
      <c r="AS174" s="303"/>
      <c r="AT174" s="303"/>
      <c r="AU174" s="303"/>
      <c r="AV174" s="303"/>
      <c r="AW174" s="303"/>
      <c r="AX174" s="303"/>
      <c r="AY174" s="303"/>
      <c r="AZ174" s="303"/>
      <c r="BA174" s="303"/>
      <c r="BB174" s="303"/>
      <c r="BC174" s="303"/>
    </row>
    <row r="175" ht="15.25" spans="2:55">
      <c r="B175" s="44"/>
      <c r="C175" s="303"/>
      <c r="D175" s="303"/>
      <c r="E175" s="303"/>
      <c r="F175" s="303"/>
      <c r="G175" s="303"/>
      <c r="H175" s="303"/>
      <c r="I175" s="303"/>
      <c r="J175" s="303"/>
      <c r="K175" s="303"/>
      <c r="L175" s="303"/>
      <c r="M175" s="303"/>
      <c r="N175" s="303"/>
      <c r="O175" s="303"/>
      <c r="P175" s="303"/>
      <c r="Q175" s="346"/>
      <c r="R175" s="346"/>
      <c r="S175" s="346"/>
      <c r="T175" s="346"/>
      <c r="U175" s="346"/>
      <c r="V175" s="346"/>
      <c r="W175" s="346"/>
      <c r="X175" s="346"/>
      <c r="Y175" s="346"/>
      <c r="Z175" s="346"/>
      <c r="AA175" s="346"/>
      <c r="AB175" s="346"/>
      <c r="AC175" s="346"/>
      <c r="AD175" s="346"/>
      <c r="AE175" s="346"/>
      <c r="AF175" s="346"/>
      <c r="AG175" s="346"/>
      <c r="AH175" s="346"/>
      <c r="AI175" s="346"/>
      <c r="AJ175" s="346"/>
      <c r="AK175" s="346"/>
      <c r="AL175" s="346"/>
      <c r="AM175" s="346"/>
      <c r="AN175" s="346"/>
      <c r="AO175" s="346"/>
      <c r="AP175" s="346"/>
      <c r="AQ175" s="346"/>
      <c r="AR175" s="346"/>
      <c r="AS175" s="346"/>
      <c r="AT175" s="303"/>
      <c r="AU175" s="303"/>
      <c r="AV175" s="303"/>
      <c r="AW175" s="303"/>
      <c r="AX175" s="303"/>
      <c r="AY175" s="303"/>
      <c r="AZ175" s="303"/>
      <c r="BA175" s="303"/>
      <c r="BB175" s="303"/>
      <c r="BC175" s="303"/>
    </row>
    <row r="176" ht="14.5" spans="2:55">
      <c r="B176" s="44"/>
      <c r="C176" s="303"/>
      <c r="D176" s="303"/>
      <c r="E176" s="303"/>
      <c r="F176" s="303"/>
      <c r="G176" s="303"/>
      <c r="H176" s="312" t="s">
        <v>216</v>
      </c>
      <c r="I176" s="303"/>
      <c r="J176" s="303"/>
      <c r="K176" s="303"/>
      <c r="L176" s="303"/>
      <c r="M176" s="303"/>
      <c r="N176" s="303"/>
      <c r="O176" s="303"/>
      <c r="P176" s="303"/>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303"/>
      <c r="AU176" s="303"/>
      <c r="AV176" s="303"/>
      <c r="AW176" s="303"/>
      <c r="AX176" s="303"/>
      <c r="AY176" s="303"/>
      <c r="AZ176" s="303"/>
      <c r="BA176" s="303"/>
      <c r="BB176" s="303"/>
      <c r="BC176" s="303"/>
    </row>
    <row r="177" ht="15.25" spans="2:55">
      <c r="B177" s="42"/>
      <c r="C177" s="303"/>
      <c r="D177" s="303"/>
      <c r="E177" s="303"/>
      <c r="F177" s="313" t="s">
        <v>11</v>
      </c>
      <c r="G177" s="313" t="s">
        <v>189</v>
      </c>
      <c r="H177" s="313" t="s">
        <v>190</v>
      </c>
      <c r="I177" s="236" t="s">
        <v>191</v>
      </c>
      <c r="J177" t="s">
        <v>192</v>
      </c>
      <c r="K177" t="s">
        <v>193</v>
      </c>
      <c r="L177" t="s">
        <v>194</v>
      </c>
      <c r="M177" t="s">
        <v>195</v>
      </c>
      <c r="N177" t="s">
        <v>196</v>
      </c>
      <c r="O177" t="s">
        <v>197</v>
      </c>
      <c r="P177" s="346"/>
      <c r="Q177" s="303"/>
      <c r="R177" s="303"/>
      <c r="S177" s="303"/>
      <c r="T177" s="303"/>
      <c r="U177" s="303"/>
      <c r="V177" s="303"/>
      <c r="W177" s="303"/>
      <c r="X177" s="303"/>
      <c r="Y177" s="303"/>
      <c r="Z177" s="303"/>
      <c r="AA177" s="303"/>
      <c r="AB177" s="303"/>
      <c r="AC177" s="303"/>
      <c r="AD177" s="303"/>
      <c r="AE177" s="303"/>
      <c r="AF177" s="303"/>
      <c r="AG177" s="303"/>
      <c r="AH177" s="303"/>
      <c r="AI177" s="303"/>
      <c r="AJ177" s="303"/>
      <c r="AK177" s="303"/>
      <c r="AL177" s="303"/>
      <c r="AM177" s="303"/>
      <c r="AN177" s="303"/>
      <c r="AO177" s="303"/>
      <c r="AP177" s="303"/>
      <c r="AQ177" s="303"/>
      <c r="AR177" s="303"/>
      <c r="AS177" s="303"/>
      <c r="AT177" s="303"/>
      <c r="AU177" s="303"/>
      <c r="AV177" s="303"/>
      <c r="AW177" s="303"/>
      <c r="AX177" s="303"/>
      <c r="AY177" s="303"/>
      <c r="AZ177" s="303"/>
      <c r="BA177" s="303"/>
      <c r="BB177" s="303"/>
      <c r="BC177" s="303"/>
    </row>
    <row r="178" ht="14.5" spans="2:55">
      <c r="B178" s="42"/>
      <c r="C178" s="303"/>
      <c r="D178" s="303"/>
      <c r="E178" s="303"/>
      <c r="F178" s="62" t="s">
        <v>215</v>
      </c>
      <c r="G178" s="303"/>
      <c r="H178" s="303"/>
      <c r="I178" s="63">
        <v>15</v>
      </c>
      <c r="J178" s="63">
        <v>15</v>
      </c>
      <c r="K178" s="63">
        <v>15</v>
      </c>
      <c r="L178" s="63">
        <v>15</v>
      </c>
      <c r="M178" s="63">
        <v>15</v>
      </c>
      <c r="N178" s="63">
        <v>15</v>
      </c>
      <c r="O178" s="63">
        <v>15</v>
      </c>
      <c r="P178" s="63"/>
      <c r="Q178" s="303"/>
      <c r="R178" s="303"/>
      <c r="S178" s="303"/>
      <c r="T178" s="303"/>
      <c r="U178" s="303"/>
      <c r="V178" s="303"/>
      <c r="W178" s="303"/>
      <c r="X178" s="303"/>
      <c r="Y178" s="303"/>
      <c r="Z178" s="303"/>
      <c r="AA178" s="303"/>
      <c r="AB178" s="303"/>
      <c r="AC178" s="303"/>
      <c r="AD178" s="303"/>
      <c r="AE178" s="303"/>
      <c r="AF178" s="303"/>
      <c r="AG178" s="303"/>
      <c r="AH178" s="303"/>
      <c r="AI178" s="303"/>
      <c r="AJ178" s="303"/>
      <c r="AK178" s="303"/>
      <c r="AL178" s="303"/>
      <c r="AM178" s="303"/>
      <c r="AN178" s="303"/>
      <c r="AO178" s="303"/>
      <c r="AP178" s="303"/>
      <c r="AQ178" s="303"/>
      <c r="AR178" s="303"/>
      <c r="AS178" s="303"/>
      <c r="AT178" s="303"/>
      <c r="AU178" s="303"/>
      <c r="AV178" s="303"/>
      <c r="AW178" s="303"/>
      <c r="AX178" s="303"/>
      <c r="AY178" s="303"/>
      <c r="AZ178" s="303"/>
      <c r="BA178" s="303"/>
      <c r="BB178" s="303"/>
      <c r="BC178" s="303"/>
    </row>
    <row r="179" ht="14.5" spans="2:55">
      <c r="B179" s="44"/>
      <c r="C179" s="303"/>
      <c r="D179" s="303"/>
      <c r="E179" s="303"/>
      <c r="F179" s="303"/>
      <c r="G179" s="303"/>
      <c r="H179" s="303"/>
      <c r="I179" s="303"/>
      <c r="J179" s="303"/>
      <c r="K179" s="303"/>
      <c r="L179" s="303"/>
      <c r="M179" s="303"/>
      <c r="N179" s="303"/>
      <c r="O179" s="303"/>
      <c r="P179" s="303"/>
      <c r="Q179" s="303"/>
      <c r="R179" s="303"/>
      <c r="S179" s="303"/>
      <c r="T179" s="303"/>
      <c r="U179" s="303"/>
      <c r="V179" s="303"/>
      <c r="W179" s="303"/>
      <c r="X179" s="303"/>
      <c r="Y179" s="303"/>
      <c r="Z179" s="303"/>
      <c r="AA179" s="303"/>
      <c r="AB179" s="303"/>
      <c r="AC179" s="303"/>
      <c r="AD179" s="303"/>
      <c r="AE179" s="303"/>
      <c r="AF179" s="303"/>
      <c r="AG179" s="303"/>
      <c r="AH179" s="303"/>
      <c r="AI179" s="303"/>
      <c r="AJ179" s="303"/>
      <c r="AK179" s="303"/>
      <c r="AL179" s="303"/>
      <c r="AM179" s="303"/>
      <c r="AN179" s="303"/>
      <c r="AO179" s="303"/>
      <c r="AP179" s="303"/>
      <c r="AQ179" s="303"/>
      <c r="AR179" s="303"/>
      <c r="AS179" s="303"/>
      <c r="AT179" s="303"/>
      <c r="AU179" s="303"/>
      <c r="AV179" s="303"/>
      <c r="AW179" s="303"/>
      <c r="AX179" s="303"/>
      <c r="AY179" s="303"/>
      <c r="AZ179" s="303"/>
      <c r="BA179" s="303"/>
      <c r="BB179" s="303"/>
      <c r="BC179" s="303"/>
    </row>
    <row r="180" ht="15.25" spans="4:45">
      <c r="D180" s="303"/>
      <c r="E180" s="303"/>
      <c r="Q180" s="346"/>
      <c r="R180" s="346"/>
      <c r="S180" s="346"/>
      <c r="T180" s="346"/>
      <c r="U180" s="346"/>
      <c r="V180" s="346"/>
      <c r="W180" s="346"/>
      <c r="X180" s="346"/>
      <c r="Y180" s="346"/>
      <c r="Z180" s="346"/>
      <c r="AA180" s="346"/>
      <c r="AB180" s="346"/>
      <c r="AC180" s="346"/>
      <c r="AD180" s="346"/>
      <c r="AE180" s="346"/>
      <c r="AF180" s="346"/>
      <c r="AG180" s="346"/>
      <c r="AH180" s="346"/>
      <c r="AI180" s="346"/>
      <c r="AJ180" s="346"/>
      <c r="AK180" s="346"/>
      <c r="AL180" s="346"/>
      <c r="AM180" s="346"/>
      <c r="AN180" s="346"/>
      <c r="AO180" s="346"/>
      <c r="AP180" s="346"/>
      <c r="AQ180" s="346"/>
      <c r="AR180" s="346"/>
      <c r="AS180" s="346"/>
    </row>
    <row r="181" ht="14.5" spans="2:45">
      <c r="B181" s="303"/>
      <c r="C181" s="303"/>
      <c r="D181" s="303"/>
      <c r="E181" s="303"/>
      <c r="F181" s="303"/>
      <c r="G181" s="303"/>
      <c r="H181" s="312" t="s">
        <v>217</v>
      </c>
      <c r="I181" s="303"/>
      <c r="J181" s="303"/>
      <c r="K181" s="303"/>
      <c r="L181" s="303"/>
      <c r="M181" s="303"/>
      <c r="N181" s="303"/>
      <c r="O181" s="303"/>
      <c r="P181" s="303"/>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303"/>
      <c r="C182" s="303"/>
      <c r="D182" s="303"/>
      <c r="E182" s="303"/>
      <c r="F182" s="313" t="s">
        <v>11</v>
      </c>
      <c r="G182" s="313" t="s">
        <v>189</v>
      </c>
      <c r="H182" s="313" t="s">
        <v>190</v>
      </c>
      <c r="I182" s="236" t="s">
        <v>191</v>
      </c>
      <c r="J182" t="s">
        <v>192</v>
      </c>
      <c r="K182" t="s">
        <v>193</v>
      </c>
      <c r="L182" t="s">
        <v>194</v>
      </c>
      <c r="M182" t="s">
        <v>195</v>
      </c>
      <c r="N182" t="s">
        <v>196</v>
      </c>
      <c r="O182" t="s">
        <v>197</v>
      </c>
      <c r="P182" s="346"/>
      <c r="Q182" s="303"/>
      <c r="R182" s="303"/>
      <c r="S182" s="303"/>
      <c r="T182" s="303"/>
      <c r="U182" s="303"/>
      <c r="V182" s="303"/>
      <c r="W182" s="303"/>
      <c r="X182" s="303"/>
      <c r="Y182" s="303"/>
      <c r="Z182" s="303"/>
      <c r="AA182" s="303"/>
      <c r="AB182" s="303"/>
      <c r="AC182" s="303"/>
      <c r="AD182" s="303"/>
      <c r="AE182" s="303"/>
      <c r="AF182" s="303"/>
      <c r="AG182" s="303"/>
      <c r="AH182" s="303"/>
      <c r="AI182" s="303"/>
      <c r="AJ182" s="303"/>
      <c r="AK182" s="303"/>
      <c r="AL182" s="303"/>
      <c r="AM182" s="303"/>
      <c r="AN182" s="303"/>
      <c r="AO182" s="303"/>
      <c r="AP182" s="303"/>
      <c r="AQ182" s="303"/>
      <c r="AR182" s="303"/>
      <c r="AS182" s="303"/>
    </row>
    <row r="183" ht="14.5" spans="2:16">
      <c r="B183" s="303"/>
      <c r="C183" s="303"/>
      <c r="F183" s="62" t="s">
        <v>215</v>
      </c>
      <c r="G183" s="303"/>
      <c r="H183" s="303"/>
      <c r="I183" s="63">
        <v>31.536</v>
      </c>
      <c r="J183" s="63">
        <v>31.536</v>
      </c>
      <c r="K183" s="63">
        <v>31.536</v>
      </c>
      <c r="L183" s="63">
        <v>31.536</v>
      </c>
      <c r="M183" s="63">
        <v>31.536</v>
      </c>
      <c r="N183" s="63">
        <v>31.536</v>
      </c>
      <c r="O183" s="63">
        <v>31.536</v>
      </c>
      <c r="P183" s="63"/>
    </row>
    <row r="184" ht="14.5" spans="4:45">
      <c r="D184" s="303"/>
      <c r="E184" s="303"/>
      <c r="Q184" s="303"/>
      <c r="R184" s="303"/>
      <c r="S184" s="303"/>
      <c r="T184" s="303"/>
      <c r="U184" s="303"/>
      <c r="V184" s="303"/>
      <c r="W184" s="303"/>
      <c r="X184" s="303"/>
      <c r="Y184" s="303"/>
      <c r="Z184" s="303"/>
      <c r="AA184" s="303"/>
      <c r="AB184" s="303"/>
      <c r="AC184" s="303"/>
      <c r="AD184" s="303"/>
      <c r="AE184" s="303"/>
      <c r="AF184" s="303"/>
      <c r="AG184" s="303"/>
      <c r="AH184" s="303"/>
      <c r="AI184" s="303"/>
      <c r="AJ184" s="303"/>
      <c r="AK184" s="303"/>
      <c r="AL184" s="303"/>
      <c r="AM184" s="303"/>
      <c r="AN184" s="303"/>
      <c r="AO184" s="303"/>
      <c r="AP184" s="303"/>
      <c r="AQ184" s="303"/>
      <c r="AR184" s="303"/>
      <c r="AS184" s="303"/>
    </row>
    <row r="185" ht="15.25" spans="4:45">
      <c r="D185" s="303"/>
      <c r="E185" s="303"/>
      <c r="Q185" s="346"/>
      <c r="R185" s="346"/>
      <c r="S185" s="346"/>
      <c r="T185" s="346"/>
      <c r="U185" s="346"/>
      <c r="V185" s="346"/>
      <c r="W185" s="346"/>
      <c r="X185" s="346"/>
      <c r="Y185" s="346"/>
      <c r="Z185" s="346"/>
      <c r="AA185" s="346"/>
      <c r="AB185" s="346"/>
      <c r="AC185" s="346"/>
      <c r="AD185" s="346"/>
      <c r="AE185" s="346"/>
      <c r="AF185" s="346"/>
      <c r="AG185" s="346"/>
      <c r="AH185" s="346"/>
      <c r="AI185" s="346"/>
      <c r="AJ185" s="346"/>
      <c r="AK185" s="346"/>
      <c r="AL185" s="346"/>
      <c r="AM185" s="346"/>
      <c r="AN185" s="346"/>
      <c r="AO185" s="346"/>
      <c r="AP185" s="346"/>
      <c r="AQ185" s="346"/>
      <c r="AR185" s="346"/>
      <c r="AS185" s="346"/>
    </row>
    <row r="186" ht="14.5" spans="2:45">
      <c r="B186" s="303"/>
      <c r="C186" s="303"/>
      <c r="D186" s="303"/>
      <c r="E186" s="303"/>
      <c r="F186" s="303"/>
      <c r="G186" s="303"/>
      <c r="H186" s="312" t="s">
        <v>218</v>
      </c>
      <c r="I186" s="303"/>
      <c r="J186" s="303"/>
      <c r="K186" s="303"/>
      <c r="L186" s="303"/>
      <c r="M186" s="303"/>
      <c r="N186" s="303"/>
      <c r="O186" s="303"/>
      <c r="P186" s="303"/>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303"/>
      <c r="C187" s="303"/>
      <c r="F187" s="313" t="s">
        <v>11</v>
      </c>
      <c r="G187" s="313" t="s">
        <v>189</v>
      </c>
      <c r="H187" s="313" t="s">
        <v>190</v>
      </c>
      <c r="I187" s="236" t="s">
        <v>191</v>
      </c>
      <c r="J187" t="s">
        <v>192</v>
      </c>
      <c r="K187" t="s">
        <v>193</v>
      </c>
      <c r="L187" t="s">
        <v>194</v>
      </c>
      <c r="M187" t="s">
        <v>195</v>
      </c>
      <c r="N187" t="s">
        <v>196</v>
      </c>
      <c r="O187" t="s">
        <v>197</v>
      </c>
      <c r="P187" s="346"/>
    </row>
    <row r="188" ht="14.5" spans="2:16">
      <c r="B188" s="303"/>
      <c r="C188" s="303"/>
      <c r="F188" s="62" t="s">
        <v>215</v>
      </c>
      <c r="G188" s="303"/>
      <c r="H188" s="62" t="s">
        <v>219</v>
      </c>
      <c r="I188" s="63">
        <v>0.98</v>
      </c>
      <c r="J188" s="63">
        <v>0.98</v>
      </c>
      <c r="K188" s="63">
        <v>0.98</v>
      </c>
      <c r="L188" s="63">
        <v>0.98</v>
      </c>
      <c r="M188" s="63">
        <v>0.98</v>
      </c>
      <c r="N188" s="63">
        <v>0.98</v>
      </c>
      <c r="O188" s="63">
        <v>0.98</v>
      </c>
      <c r="P188" s="63"/>
    </row>
    <row r="189" ht="14.5" spans="4:45">
      <c r="D189" s="345" t="s">
        <v>220</v>
      </c>
      <c r="E189" s="303"/>
      <c r="Q189" s="303"/>
      <c r="R189" s="303"/>
      <c r="S189" s="303"/>
      <c r="T189" s="303"/>
      <c r="U189" s="303"/>
      <c r="V189" s="303"/>
      <c r="W189" s="303"/>
      <c r="X189" s="303"/>
      <c r="Y189" s="303"/>
      <c r="Z189" s="303"/>
      <c r="AA189" s="303"/>
      <c r="AB189" s="303"/>
      <c r="AC189" s="303"/>
      <c r="AD189" s="303"/>
      <c r="AE189" s="303"/>
      <c r="AF189" s="303"/>
      <c r="AG189" s="303"/>
      <c r="AH189" s="303"/>
      <c r="AI189" s="303"/>
      <c r="AJ189" s="303"/>
      <c r="AK189" s="303"/>
      <c r="AL189" s="303"/>
      <c r="AM189" s="303"/>
      <c r="AN189" s="303"/>
      <c r="AO189" s="303"/>
      <c r="AP189" s="303"/>
      <c r="AQ189" s="303"/>
      <c r="AR189" s="303"/>
      <c r="AS189" s="303"/>
    </row>
    <row r="190" ht="15.25" spans="4:45">
      <c r="D190" s="303"/>
      <c r="E190" s="303"/>
      <c r="Q190" s="346"/>
      <c r="R190" s="346"/>
      <c r="S190" s="346"/>
      <c r="T190" s="346"/>
      <c r="U190" s="346"/>
      <c r="V190" s="346"/>
      <c r="W190" s="346"/>
      <c r="X190" s="346"/>
      <c r="Y190" s="346"/>
      <c r="Z190" s="346"/>
      <c r="AA190" s="346"/>
      <c r="AB190" s="346"/>
      <c r="AC190" s="346"/>
      <c r="AD190" s="346"/>
      <c r="AE190" s="346"/>
      <c r="AF190" s="346"/>
      <c r="AG190" s="346"/>
      <c r="AH190" s="346"/>
      <c r="AI190" s="346"/>
      <c r="AJ190" s="346"/>
      <c r="AK190" s="346"/>
      <c r="AL190" s="346"/>
      <c r="AM190" s="346"/>
      <c r="AN190" s="346"/>
      <c r="AO190" s="346"/>
      <c r="AP190" s="346"/>
      <c r="AQ190" s="346"/>
      <c r="AR190" s="346"/>
      <c r="AS190" s="346"/>
    </row>
    <row r="191" ht="14.5" spans="2:45">
      <c r="B191" s="303"/>
      <c r="C191" s="303"/>
      <c r="D191" s="303"/>
      <c r="E191" s="303"/>
      <c r="F191" s="303"/>
      <c r="G191" s="303"/>
      <c r="H191" s="312" t="s">
        <v>221</v>
      </c>
      <c r="I191" s="303"/>
      <c r="J191" s="303"/>
      <c r="K191" s="303"/>
      <c r="L191" s="303"/>
      <c r="M191" s="303"/>
      <c r="N191" s="303"/>
      <c r="O191" s="303"/>
      <c r="P191" s="303"/>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303"/>
      <c r="C192" s="303"/>
      <c r="F192" s="313" t="s">
        <v>11</v>
      </c>
      <c r="G192" s="313" t="s">
        <v>189</v>
      </c>
      <c r="H192" s="313" t="s">
        <v>190</v>
      </c>
      <c r="I192" s="236" t="s">
        <v>191</v>
      </c>
      <c r="J192" t="s">
        <v>192</v>
      </c>
      <c r="K192" t="s">
        <v>193</v>
      </c>
      <c r="L192" t="s">
        <v>194</v>
      </c>
      <c r="M192" t="s">
        <v>195</v>
      </c>
      <c r="N192" t="s">
        <v>196</v>
      </c>
      <c r="O192" t="s">
        <v>197</v>
      </c>
      <c r="P192" s="346"/>
    </row>
    <row r="193" ht="14.5" spans="6:16">
      <c r="F193" s="62" t="s">
        <v>215</v>
      </c>
      <c r="G193" s="303"/>
      <c r="H193" s="303"/>
      <c r="I193" s="63">
        <v>0.95</v>
      </c>
      <c r="J193" s="63">
        <v>0.95</v>
      </c>
      <c r="K193" s="63">
        <v>0.95</v>
      </c>
      <c r="L193" s="63">
        <v>0.95</v>
      </c>
      <c r="M193" s="63">
        <v>0.95</v>
      </c>
      <c r="N193" s="63">
        <v>0.95</v>
      </c>
      <c r="O193" s="63">
        <v>0.95</v>
      </c>
      <c r="P193" s="63"/>
    </row>
    <row r="194" ht="14.5" spans="4:45">
      <c r="D194" s="303"/>
      <c r="E194" s="303"/>
      <c r="Q194" s="303"/>
      <c r="R194" s="303"/>
      <c r="S194" s="303"/>
      <c r="T194" s="303"/>
      <c r="U194" s="303"/>
      <c r="V194" s="303"/>
      <c r="W194" s="303"/>
      <c r="X194" s="303"/>
      <c r="Y194" s="303"/>
      <c r="Z194" s="303"/>
      <c r="AA194" s="303"/>
      <c r="AB194" s="303"/>
      <c r="AC194" s="303"/>
      <c r="AD194" s="303"/>
      <c r="AE194" s="303"/>
      <c r="AF194" s="303"/>
      <c r="AG194" s="303"/>
      <c r="AH194" s="303"/>
      <c r="AI194" s="303"/>
      <c r="AJ194" s="303"/>
      <c r="AK194" s="303"/>
      <c r="AL194" s="303"/>
      <c r="AM194" s="303"/>
      <c r="AN194" s="303"/>
      <c r="AO194" s="303"/>
      <c r="AP194" s="303"/>
      <c r="AQ194" s="303"/>
      <c r="AR194" s="303"/>
      <c r="AS194" s="303"/>
    </row>
    <row r="195" ht="15.25" spans="4:45">
      <c r="D195" s="303"/>
      <c r="E195" s="303"/>
      <c r="Q195" s="346"/>
      <c r="R195" s="346"/>
      <c r="S195" s="346"/>
      <c r="T195" s="346"/>
      <c r="U195" s="346"/>
      <c r="V195" s="346"/>
      <c r="W195" s="346"/>
      <c r="X195" s="346"/>
      <c r="Y195" s="346"/>
      <c r="Z195" s="346"/>
      <c r="AA195" s="346"/>
      <c r="AB195" s="346"/>
      <c r="AC195" s="346"/>
      <c r="AD195" s="346"/>
      <c r="AE195" s="346"/>
      <c r="AF195" s="346"/>
      <c r="AG195" s="346"/>
      <c r="AH195" s="346"/>
      <c r="AI195" s="346"/>
      <c r="AJ195" s="346"/>
      <c r="AK195" s="346"/>
      <c r="AL195" s="346"/>
      <c r="AM195" s="346"/>
      <c r="AN195" s="346"/>
      <c r="AO195" s="346"/>
      <c r="AP195" s="346"/>
      <c r="AQ195" s="346"/>
      <c r="AR195" s="346"/>
      <c r="AS195" s="346"/>
    </row>
    <row r="196" ht="14.5" spans="6:45">
      <c r="F196" s="303"/>
      <c r="G196" s="303"/>
      <c r="H196" s="312" t="s">
        <v>222</v>
      </c>
      <c r="I196" s="303"/>
      <c r="J196" s="303"/>
      <c r="K196" s="303"/>
      <c r="L196" s="303"/>
      <c r="M196" s="303"/>
      <c r="N196" s="303"/>
      <c r="O196" s="303"/>
      <c r="P196" s="303"/>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313" t="s">
        <v>11</v>
      </c>
      <c r="G197" s="313" t="s">
        <v>189</v>
      </c>
      <c r="H197" s="313" t="s">
        <v>190</v>
      </c>
      <c r="I197" s="236" t="s">
        <v>191</v>
      </c>
      <c r="J197" t="s">
        <v>192</v>
      </c>
      <c r="K197" t="s">
        <v>193</v>
      </c>
      <c r="L197" t="s">
        <v>194</v>
      </c>
      <c r="M197" t="s">
        <v>195</v>
      </c>
      <c r="N197" t="s">
        <v>196</v>
      </c>
      <c r="O197" t="s">
        <v>197</v>
      </c>
      <c r="P197" s="346"/>
    </row>
    <row r="198" ht="14.5" spans="6:16">
      <c r="F198" s="62" t="s">
        <v>215</v>
      </c>
      <c r="G198" s="80" t="s">
        <v>118</v>
      </c>
      <c r="H198" s="303"/>
      <c r="I198" s="63">
        <v>0.75</v>
      </c>
      <c r="J198" s="63">
        <v>0.75</v>
      </c>
      <c r="K198" s="63">
        <v>0.75</v>
      </c>
      <c r="L198" s="63">
        <v>0.75</v>
      </c>
      <c r="M198" s="63">
        <v>0.75</v>
      </c>
      <c r="N198" s="63">
        <v>0.75</v>
      </c>
      <c r="O198" s="63">
        <v>0.75</v>
      </c>
      <c r="P198" s="63"/>
    </row>
    <row r="199" ht="14.5" spans="1:45">
      <c r="A199" s="295"/>
      <c r="B199" s="295"/>
      <c r="C199" s="295"/>
      <c r="F199" s="347"/>
      <c r="G199" s="348" t="s">
        <v>223</v>
      </c>
      <c r="H199" s="347"/>
      <c r="I199" s="349">
        <v>1</v>
      </c>
      <c r="J199" s="349">
        <v>1</v>
      </c>
      <c r="K199" s="349">
        <v>1</v>
      </c>
      <c r="L199" s="349">
        <v>1</v>
      </c>
      <c r="M199" s="349">
        <v>1</v>
      </c>
      <c r="N199" s="349">
        <v>1</v>
      </c>
      <c r="O199" s="349">
        <v>1</v>
      </c>
      <c r="P199" s="349"/>
      <c r="Q199" s="303"/>
      <c r="R199" s="303"/>
      <c r="S199" s="303"/>
      <c r="T199" s="303"/>
      <c r="U199" s="303"/>
      <c r="V199" s="303"/>
      <c r="W199" s="303"/>
      <c r="X199" s="303"/>
      <c r="Y199" s="303"/>
      <c r="Z199" s="303"/>
      <c r="AA199" s="303"/>
      <c r="AB199" s="303"/>
      <c r="AC199" s="303"/>
      <c r="AD199" s="303"/>
      <c r="AE199" s="303"/>
      <c r="AF199" s="303"/>
      <c r="AG199" s="303"/>
      <c r="AH199" s="303"/>
      <c r="AI199" s="303"/>
      <c r="AJ199" s="303"/>
      <c r="AK199" s="303"/>
      <c r="AL199" s="303"/>
      <c r="AM199" s="303"/>
      <c r="AN199" s="303"/>
      <c r="AO199" s="303"/>
      <c r="AP199" s="303"/>
      <c r="AQ199" s="303"/>
      <c r="AR199" s="303"/>
      <c r="AS199" s="303"/>
    </row>
    <row r="200" ht="15.25" spans="17:45">
      <c r="Q200" s="346"/>
      <c r="R200" s="346"/>
      <c r="S200" s="346"/>
      <c r="T200" s="346"/>
      <c r="U200" s="346"/>
      <c r="V200" s="346"/>
      <c r="W200" s="346"/>
      <c r="X200" s="346"/>
      <c r="Y200" s="346"/>
      <c r="Z200" s="346"/>
      <c r="AA200" s="346"/>
      <c r="AB200" s="346"/>
      <c r="AC200" s="346"/>
      <c r="AD200" s="346"/>
      <c r="AE200" s="346"/>
      <c r="AF200" s="346"/>
      <c r="AG200" s="346"/>
      <c r="AH200" s="346"/>
      <c r="AI200" s="346"/>
      <c r="AJ200" s="346"/>
      <c r="AK200" s="346"/>
      <c r="AL200" s="346"/>
      <c r="AM200" s="346"/>
      <c r="AN200" s="346"/>
      <c r="AO200" s="346"/>
      <c r="AP200" s="346"/>
      <c r="AQ200" s="346"/>
      <c r="AR200" s="346"/>
      <c r="AS200" s="346"/>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295" customFormat="1" spans="1:45">
      <c r="A202"/>
      <c r="B202"/>
      <c r="C202"/>
      <c r="F202"/>
      <c r="G202"/>
      <c r="H202"/>
      <c r="I202"/>
      <c r="J202"/>
      <c r="K202"/>
      <c r="L202"/>
      <c r="M202"/>
      <c r="N202"/>
      <c r="O202"/>
      <c r="P202"/>
      <c r="Q202" s="349"/>
      <c r="R202" s="349"/>
      <c r="S202" s="349"/>
      <c r="T202" s="349"/>
      <c r="U202" s="349"/>
      <c r="V202" s="349"/>
      <c r="W202" s="349"/>
      <c r="X202" s="349"/>
      <c r="Y202" s="349"/>
      <c r="Z202" s="349"/>
      <c r="AA202" s="349"/>
      <c r="AB202" s="349"/>
      <c r="AC202" s="349"/>
      <c r="AD202" s="349"/>
      <c r="AE202" s="349"/>
      <c r="AF202" s="349"/>
      <c r="AG202" s="349"/>
      <c r="AH202" s="349"/>
      <c r="AI202" s="349"/>
      <c r="AJ202" s="349"/>
      <c r="AK202" s="349"/>
      <c r="AL202" s="349"/>
      <c r="AM202" s="349"/>
      <c r="AN202" s="349"/>
      <c r="AO202" s="349"/>
      <c r="AP202" s="349"/>
      <c r="AQ202" s="349"/>
      <c r="AR202" s="349"/>
      <c r="AS202" s="349"/>
    </row>
    <row r="203" ht="14.5" spans="6:16">
      <c r="F203" s="303"/>
      <c r="G203" s="303"/>
      <c r="H203" s="312" t="s">
        <v>224</v>
      </c>
      <c r="I203" s="303"/>
      <c r="J203" s="303"/>
      <c r="K203" s="303"/>
      <c r="L203" s="303"/>
      <c r="M203" s="303"/>
      <c r="N203" s="303"/>
      <c r="O203" s="303"/>
      <c r="P203" s="303"/>
    </row>
    <row r="204" ht="15.25" spans="6:16">
      <c r="F204" s="313" t="s">
        <v>11</v>
      </c>
      <c r="G204" s="313" t="s">
        <v>189</v>
      </c>
      <c r="H204" s="313" t="s">
        <v>190</v>
      </c>
      <c r="I204" s="236" t="s">
        <v>191</v>
      </c>
      <c r="J204" t="s">
        <v>192</v>
      </c>
      <c r="K204" t="s">
        <v>193</v>
      </c>
      <c r="L204" t="s">
        <v>194</v>
      </c>
      <c r="M204" t="s">
        <v>195</v>
      </c>
      <c r="N204" t="s">
        <v>196</v>
      </c>
      <c r="O204" t="s">
        <v>197</v>
      </c>
      <c r="P204" s="346"/>
    </row>
    <row r="205" ht="14.5" spans="6:16">
      <c r="F205" s="62" t="s">
        <v>215</v>
      </c>
      <c r="G205" s="303"/>
      <c r="H205" s="303"/>
      <c r="I205" s="63">
        <v>25</v>
      </c>
      <c r="J205" s="63">
        <v>25</v>
      </c>
      <c r="K205" s="63">
        <v>25</v>
      </c>
      <c r="L205" s="63">
        <v>25</v>
      </c>
      <c r="M205" s="63">
        <v>25</v>
      </c>
      <c r="N205" s="63">
        <v>25</v>
      </c>
      <c r="O205" s="63">
        <v>25</v>
      </c>
      <c r="P205" s="63"/>
    </row>
    <row r="206" ht="14.5" spans="17:45">
      <c r="Q206" s="303"/>
      <c r="R206" s="303"/>
      <c r="S206" s="303"/>
      <c r="T206" s="303"/>
      <c r="U206" s="303"/>
      <c r="V206" s="303"/>
      <c r="W206" s="303"/>
      <c r="X206" s="303"/>
      <c r="Y206" s="303"/>
      <c r="Z206" s="303"/>
      <c r="AA206" s="303"/>
      <c r="AB206" s="303"/>
      <c r="AC206" s="303"/>
      <c r="AD206" s="303"/>
      <c r="AE206" s="303"/>
      <c r="AF206" s="303"/>
      <c r="AG206" s="303"/>
      <c r="AH206" s="303"/>
      <c r="AI206" s="303"/>
      <c r="AJ206" s="303"/>
      <c r="AK206" s="303"/>
      <c r="AL206" s="303"/>
      <c r="AM206" s="303"/>
      <c r="AN206" s="303"/>
      <c r="AO206" s="303"/>
      <c r="AP206" s="303"/>
      <c r="AQ206" s="303"/>
      <c r="AR206" s="303"/>
      <c r="AS206" s="303"/>
    </row>
    <row r="207" ht="15.25" spans="17:45">
      <c r="Q207" s="346"/>
      <c r="R207" s="346"/>
      <c r="S207" s="346"/>
      <c r="T207" s="346"/>
      <c r="U207" s="346"/>
      <c r="V207" s="346"/>
      <c r="W207" s="346"/>
      <c r="X207" s="346"/>
      <c r="Y207" s="346"/>
      <c r="Z207" s="346"/>
      <c r="AA207" s="346"/>
      <c r="AB207" s="346"/>
      <c r="AC207" s="346"/>
      <c r="AD207" s="346"/>
      <c r="AE207" s="346"/>
      <c r="AF207" s="346"/>
      <c r="AG207" s="346"/>
      <c r="AH207" s="346"/>
      <c r="AI207" s="346"/>
      <c r="AJ207" s="346"/>
      <c r="AK207" s="346"/>
      <c r="AL207" s="346"/>
      <c r="AM207" s="346"/>
      <c r="AN207" s="346"/>
      <c r="AO207" s="346"/>
      <c r="AP207" s="346"/>
      <c r="AQ207" s="346"/>
      <c r="AR207" s="346"/>
      <c r="AS207" s="346"/>
    </row>
    <row r="208" ht="14.5" spans="6:45">
      <c r="F208" s="303"/>
      <c r="G208" s="303"/>
      <c r="H208" s="312" t="s">
        <v>225</v>
      </c>
      <c r="I208" s="303"/>
      <c r="J208" s="303"/>
      <c r="K208" s="303"/>
      <c r="L208" s="303"/>
      <c r="M208" s="303"/>
      <c r="N208" s="303"/>
      <c r="O208" s="303"/>
      <c r="P208" s="303"/>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313" t="s">
        <v>11</v>
      </c>
      <c r="G209" s="313" t="s">
        <v>189</v>
      </c>
      <c r="H209" s="313" t="s">
        <v>190</v>
      </c>
      <c r="I209" s="236" t="s">
        <v>191</v>
      </c>
      <c r="J209" t="s">
        <v>192</v>
      </c>
      <c r="K209" t="s">
        <v>193</v>
      </c>
      <c r="L209" t="s">
        <v>194</v>
      </c>
      <c r="M209" t="s">
        <v>195</v>
      </c>
      <c r="N209" t="s">
        <v>196</v>
      </c>
      <c r="O209" t="s">
        <v>197</v>
      </c>
      <c r="P209" s="346"/>
    </row>
    <row r="210" ht="14.5" spans="6:16">
      <c r="F210" s="62" t="s">
        <v>215</v>
      </c>
      <c r="G210" s="80" t="s">
        <v>118</v>
      </c>
      <c r="H210" s="303"/>
      <c r="I210" s="63">
        <v>1</v>
      </c>
      <c r="J210" s="63">
        <v>1</v>
      </c>
      <c r="K210" s="63">
        <v>1</v>
      </c>
      <c r="L210" s="63">
        <v>1</v>
      </c>
      <c r="M210" s="63">
        <v>1</v>
      </c>
      <c r="N210" s="63">
        <v>1</v>
      </c>
      <c r="O210" s="63">
        <v>1</v>
      </c>
      <c r="P210" s="63"/>
    </row>
    <row r="211" ht="14.5" spans="6:45">
      <c r="F211" s="303"/>
      <c r="G211" s="62" t="s">
        <v>223</v>
      </c>
      <c r="H211" s="303"/>
      <c r="I211" s="63">
        <v>0.8</v>
      </c>
      <c r="J211" s="63">
        <v>0.8</v>
      </c>
      <c r="K211" s="63">
        <v>0.8</v>
      </c>
      <c r="L211" s="63">
        <v>0.8</v>
      </c>
      <c r="M211" s="63">
        <v>0.8</v>
      </c>
      <c r="N211" s="63">
        <v>0.8</v>
      </c>
      <c r="O211" s="63">
        <v>0.8</v>
      </c>
      <c r="P211" s="63"/>
      <c r="Q211" s="303"/>
      <c r="R211" s="303"/>
      <c r="S211" s="303"/>
      <c r="T211" s="303"/>
      <c r="U211" s="303"/>
      <c r="V211" s="303"/>
      <c r="W211" s="303"/>
      <c r="X211" s="303"/>
      <c r="Y211" s="303"/>
      <c r="Z211" s="303"/>
      <c r="AA211" s="303"/>
      <c r="AB211" s="303"/>
      <c r="AC211" s="303"/>
      <c r="AD211" s="303"/>
      <c r="AE211" s="303"/>
      <c r="AF211" s="303"/>
      <c r="AG211" s="303"/>
      <c r="AH211" s="303"/>
      <c r="AI211" s="303"/>
      <c r="AJ211" s="303"/>
      <c r="AK211" s="303"/>
      <c r="AL211" s="303"/>
      <c r="AM211" s="303"/>
      <c r="AN211" s="303"/>
      <c r="AO211" s="303"/>
      <c r="AP211" s="303"/>
      <c r="AQ211" s="303"/>
      <c r="AR211" s="303"/>
      <c r="AS211" s="303"/>
    </row>
    <row r="212" ht="15.25" spans="6:45">
      <c r="F212" s="303"/>
      <c r="G212" s="303"/>
      <c r="H212" s="62" t="s">
        <v>219</v>
      </c>
      <c r="I212" s="303"/>
      <c r="J212" s="303"/>
      <c r="K212" s="303"/>
      <c r="L212" s="303"/>
      <c r="M212" s="303"/>
      <c r="N212" s="303"/>
      <c r="O212" s="303"/>
      <c r="P212" s="303"/>
      <c r="Q212" s="346"/>
      <c r="R212" s="346"/>
      <c r="S212" s="346"/>
      <c r="T212" s="346"/>
      <c r="U212" s="346"/>
      <c r="V212" s="346"/>
      <c r="W212" s="346"/>
      <c r="X212" s="346"/>
      <c r="Y212" s="346"/>
      <c r="Z212" s="346"/>
      <c r="AA212" s="346"/>
      <c r="AB212" s="346"/>
      <c r="AC212" s="346"/>
      <c r="AD212" s="346"/>
      <c r="AE212" s="346"/>
      <c r="AF212" s="346"/>
      <c r="AG212" s="346"/>
      <c r="AH212" s="346"/>
      <c r="AI212" s="346"/>
      <c r="AJ212" s="346"/>
      <c r="AK212" s="346"/>
      <c r="AL212" s="346"/>
      <c r="AM212" s="346"/>
      <c r="AN212" s="346"/>
      <c r="AO212" s="346"/>
      <c r="AP212" s="346"/>
      <c r="AQ212" s="346"/>
      <c r="AR212" s="346"/>
      <c r="AS212" s="346"/>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303"/>
      <c r="G214" s="303"/>
      <c r="H214" s="312" t="s">
        <v>226</v>
      </c>
      <c r="I214" s="303"/>
      <c r="J214" s="303"/>
      <c r="K214" s="303"/>
      <c r="L214" s="303"/>
      <c r="M214" s="303"/>
      <c r="N214" s="303"/>
      <c r="O214" s="303"/>
      <c r="P214" s="303"/>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313" t="s">
        <v>11</v>
      </c>
      <c r="G215" s="313" t="s">
        <v>189</v>
      </c>
      <c r="H215" s="313" t="s">
        <v>190</v>
      </c>
      <c r="I215" s="236" t="s">
        <v>191</v>
      </c>
      <c r="J215" t="s">
        <v>192</v>
      </c>
      <c r="K215" t="s">
        <v>193</v>
      </c>
      <c r="L215" t="s">
        <v>194</v>
      </c>
      <c r="M215" t="s">
        <v>195</v>
      </c>
      <c r="N215" t="s">
        <v>196</v>
      </c>
      <c r="O215" t="s">
        <v>197</v>
      </c>
      <c r="P215" s="346"/>
      <c r="Q215" s="303"/>
      <c r="R215" s="303"/>
      <c r="S215" s="303"/>
      <c r="T215" s="303"/>
      <c r="U215" s="303"/>
      <c r="V215" s="303"/>
      <c r="W215" s="303"/>
      <c r="X215" s="303"/>
      <c r="Y215" s="303"/>
      <c r="Z215" s="303"/>
      <c r="AA215" s="303"/>
      <c r="AB215" s="303"/>
      <c r="AC215" s="303"/>
      <c r="AD215" s="303"/>
      <c r="AE215" s="303"/>
      <c r="AF215" s="303"/>
      <c r="AG215" s="303"/>
      <c r="AH215" s="303"/>
      <c r="AI215" s="303"/>
      <c r="AJ215" s="303"/>
      <c r="AK215" s="303"/>
      <c r="AL215" s="303"/>
      <c r="AM215" s="303"/>
      <c r="AN215" s="303"/>
      <c r="AO215" s="303"/>
      <c r="AP215" s="303"/>
      <c r="AQ215" s="303"/>
      <c r="AR215" s="303"/>
      <c r="AS215" s="303"/>
    </row>
    <row r="216" ht="14.5" spans="6:16">
      <c r="F216" s="62" t="s">
        <v>215</v>
      </c>
      <c r="G216" s="80" t="s">
        <v>118</v>
      </c>
      <c r="H216" s="303"/>
      <c r="I216" s="63">
        <v>1</v>
      </c>
      <c r="J216" s="63">
        <v>1</v>
      </c>
      <c r="K216" s="63">
        <v>1</v>
      </c>
      <c r="L216" s="63">
        <v>1</v>
      </c>
      <c r="M216" s="63">
        <v>1</v>
      </c>
      <c r="N216" s="63">
        <v>1</v>
      </c>
      <c r="O216" s="63">
        <v>1</v>
      </c>
      <c r="P216" s="63"/>
    </row>
    <row r="217" ht="14.5" spans="6:45">
      <c r="F217" s="303"/>
      <c r="G217" s="62" t="s">
        <v>223</v>
      </c>
      <c r="H217" s="303"/>
      <c r="I217" s="63">
        <v>0.5</v>
      </c>
      <c r="J217" s="63">
        <v>0.5</v>
      </c>
      <c r="K217" s="63">
        <v>0.5</v>
      </c>
      <c r="L217" s="63">
        <v>0.5</v>
      </c>
      <c r="M217" s="63">
        <v>0.5</v>
      </c>
      <c r="N217" s="63">
        <v>0.5</v>
      </c>
      <c r="O217" s="63">
        <v>0.5</v>
      </c>
      <c r="P217" s="63"/>
      <c r="Q217" s="303"/>
      <c r="R217" s="303"/>
      <c r="S217" s="303"/>
      <c r="T217" s="303"/>
      <c r="U217" s="303"/>
      <c r="V217" s="303"/>
      <c r="W217" s="303"/>
      <c r="X217" s="303"/>
      <c r="Y217" s="303"/>
      <c r="Z217" s="303"/>
      <c r="AA217" s="303"/>
      <c r="AB217" s="303"/>
      <c r="AC217" s="303"/>
      <c r="AD217" s="303"/>
      <c r="AE217" s="303"/>
      <c r="AF217" s="303"/>
      <c r="AG217" s="303"/>
      <c r="AH217" s="303"/>
      <c r="AI217" s="303"/>
      <c r="AJ217" s="303"/>
      <c r="AK217" s="303"/>
      <c r="AL217" s="303"/>
      <c r="AM217" s="303"/>
      <c r="AN217" s="303"/>
      <c r="AO217" s="303"/>
      <c r="AP217" s="303"/>
      <c r="AQ217" s="303"/>
      <c r="AR217" s="303"/>
      <c r="AS217" s="303"/>
    </row>
    <row r="218" ht="15.25" spans="6:45">
      <c r="F218" s="303"/>
      <c r="G218" s="303"/>
      <c r="H218" s="62" t="s">
        <v>219</v>
      </c>
      <c r="I218" s="303"/>
      <c r="J218" s="303"/>
      <c r="K218" s="303"/>
      <c r="L218" s="303"/>
      <c r="M218" s="303"/>
      <c r="N218" s="303"/>
      <c r="O218" s="303"/>
      <c r="P218" s="303"/>
      <c r="Q218" s="346"/>
      <c r="R218" s="346"/>
      <c r="S218" s="346"/>
      <c r="T218" s="346"/>
      <c r="U218" s="346"/>
      <c r="V218" s="346"/>
      <c r="W218" s="346"/>
      <c r="X218" s="346"/>
      <c r="Y218" s="346"/>
      <c r="Z218" s="346"/>
      <c r="AA218" s="346"/>
      <c r="AB218" s="346"/>
      <c r="AC218" s="346"/>
      <c r="AD218" s="346"/>
      <c r="AE218" s="346"/>
      <c r="AF218" s="346"/>
      <c r="AG218" s="346"/>
      <c r="AH218" s="346"/>
      <c r="AI218" s="346"/>
      <c r="AJ218" s="346"/>
      <c r="AK218" s="346"/>
      <c r="AL218" s="346"/>
      <c r="AM218" s="346"/>
      <c r="AN218" s="346"/>
      <c r="AO218" s="346"/>
      <c r="AP218" s="346"/>
      <c r="AQ218" s="346"/>
      <c r="AR218" s="346"/>
      <c r="AS218" s="346"/>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303"/>
      <c r="G220" s="303"/>
      <c r="H220" s="312" t="s">
        <v>227</v>
      </c>
      <c r="I220" s="303"/>
      <c r="J220" s="303"/>
      <c r="K220" s="303"/>
      <c r="L220" s="303"/>
      <c r="M220" s="303"/>
      <c r="N220" s="303"/>
      <c r="O220" s="303"/>
      <c r="P220" s="303"/>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313" t="s">
        <v>11</v>
      </c>
      <c r="G221" s="313" t="s">
        <v>189</v>
      </c>
      <c r="H221" s="313" t="s">
        <v>190</v>
      </c>
      <c r="I221" s="236" t="s">
        <v>191</v>
      </c>
      <c r="J221" t="s">
        <v>192</v>
      </c>
      <c r="K221" t="s">
        <v>193</v>
      </c>
      <c r="L221" t="s">
        <v>194</v>
      </c>
      <c r="M221" t="s">
        <v>195</v>
      </c>
      <c r="N221" t="s">
        <v>196</v>
      </c>
      <c r="O221" t="s">
        <v>197</v>
      </c>
      <c r="P221" s="346"/>
      <c r="Q221" s="303"/>
      <c r="R221" s="303"/>
      <c r="S221" s="303"/>
      <c r="T221" s="303"/>
      <c r="U221" s="303"/>
      <c r="V221" s="303"/>
      <c r="W221" s="303"/>
      <c r="X221" s="303"/>
      <c r="Y221" s="303"/>
      <c r="Z221" s="303"/>
      <c r="AA221" s="303"/>
      <c r="AB221" s="303"/>
      <c r="AC221" s="303"/>
      <c r="AD221" s="303"/>
      <c r="AE221" s="303"/>
      <c r="AF221" s="303"/>
      <c r="AG221" s="303"/>
      <c r="AH221" s="303"/>
      <c r="AI221" s="303"/>
      <c r="AJ221" s="303"/>
      <c r="AK221" s="303"/>
      <c r="AL221" s="303"/>
      <c r="AM221" s="303"/>
      <c r="AN221" s="303"/>
      <c r="AO221" s="303"/>
      <c r="AP221" s="303"/>
      <c r="AQ221" s="303"/>
      <c r="AR221" s="303"/>
      <c r="AS221" s="303"/>
    </row>
    <row r="222" ht="14.5" spans="6:16">
      <c r="F222" s="62" t="s">
        <v>215</v>
      </c>
      <c r="G222" s="80" t="s">
        <v>118</v>
      </c>
      <c r="H222" s="303"/>
      <c r="I222" s="63">
        <v>1</v>
      </c>
      <c r="J222" s="63">
        <v>1</v>
      </c>
      <c r="K222" s="63">
        <v>1</v>
      </c>
      <c r="L222" s="63">
        <v>1</v>
      </c>
      <c r="M222" s="63">
        <v>1</v>
      </c>
      <c r="N222" s="63">
        <v>1</v>
      </c>
      <c r="O222" s="63">
        <v>1</v>
      </c>
      <c r="P222" s="63"/>
    </row>
    <row r="223" ht="14.5" spans="6:45">
      <c r="F223" s="303"/>
      <c r="G223" s="62" t="s">
        <v>223</v>
      </c>
      <c r="H223" s="303"/>
      <c r="I223" s="63">
        <v>0.05</v>
      </c>
      <c r="J223" s="63">
        <v>0.05</v>
      </c>
      <c r="K223" s="63">
        <v>0.05</v>
      </c>
      <c r="L223" s="63">
        <v>0.05</v>
      </c>
      <c r="M223" s="63">
        <v>0.05</v>
      </c>
      <c r="N223" s="63">
        <v>0.05</v>
      </c>
      <c r="O223" s="63">
        <v>0.05</v>
      </c>
      <c r="P223" s="63"/>
      <c r="Q223" s="303"/>
      <c r="R223" s="303"/>
      <c r="S223" s="303"/>
      <c r="T223" s="303"/>
      <c r="U223" s="303"/>
      <c r="V223" s="303"/>
      <c r="W223" s="303"/>
      <c r="X223" s="303"/>
      <c r="Y223" s="303"/>
      <c r="Z223" s="303"/>
      <c r="AA223" s="303"/>
      <c r="AB223" s="303"/>
      <c r="AC223" s="303"/>
      <c r="AD223" s="303"/>
      <c r="AE223" s="303"/>
      <c r="AF223" s="303"/>
      <c r="AG223" s="303"/>
      <c r="AH223" s="303"/>
      <c r="AI223" s="303"/>
      <c r="AJ223" s="303"/>
      <c r="AK223" s="303"/>
      <c r="AL223" s="303"/>
      <c r="AM223" s="303"/>
      <c r="AN223" s="303"/>
      <c r="AO223" s="303"/>
      <c r="AP223" s="303"/>
      <c r="AQ223" s="303"/>
      <c r="AR223" s="303"/>
      <c r="AS223" s="303"/>
    </row>
    <row r="224" ht="15.25" spans="6:45">
      <c r="F224" s="303"/>
      <c r="G224" s="303"/>
      <c r="H224" s="62" t="s">
        <v>219</v>
      </c>
      <c r="I224" s="303"/>
      <c r="J224" s="303"/>
      <c r="K224" s="303"/>
      <c r="L224" s="303"/>
      <c r="M224" s="303"/>
      <c r="N224" s="303"/>
      <c r="O224" s="303"/>
      <c r="P224" s="303"/>
      <c r="Q224" s="346"/>
      <c r="R224" s="346"/>
      <c r="S224" s="346"/>
      <c r="T224" s="346"/>
      <c r="U224" s="346"/>
      <c r="V224" s="346"/>
      <c r="W224" s="346"/>
      <c r="X224" s="346"/>
      <c r="Y224" s="346"/>
      <c r="Z224" s="346"/>
      <c r="AA224" s="346"/>
      <c r="AB224" s="346"/>
      <c r="AC224" s="346"/>
      <c r="AD224" s="346"/>
      <c r="AE224" s="346"/>
      <c r="AF224" s="346"/>
      <c r="AG224" s="346"/>
      <c r="AH224" s="346"/>
      <c r="AI224" s="346"/>
      <c r="AJ224" s="346"/>
      <c r="AK224" s="346"/>
      <c r="AL224" s="346"/>
      <c r="AM224" s="346"/>
      <c r="AN224" s="346"/>
      <c r="AO224" s="346"/>
      <c r="AP224" s="346"/>
      <c r="AQ224" s="346"/>
      <c r="AR224" s="346"/>
      <c r="AS224" s="346"/>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303"/>
      <c r="B226" s="303"/>
      <c r="C226" s="303"/>
      <c r="F226" s="303"/>
      <c r="G226" s="303"/>
      <c r="H226" s="312" t="s">
        <v>228</v>
      </c>
      <c r="I226" s="303"/>
      <c r="J226" s="303"/>
      <c r="K226" s="303"/>
      <c r="L226" s="303"/>
      <c r="M226" s="303"/>
      <c r="N226" s="303"/>
      <c r="O226" s="303"/>
      <c r="P226" s="303"/>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303"/>
      <c r="B227" s="303"/>
      <c r="C227" s="303"/>
      <c r="F227" s="313" t="s">
        <v>11</v>
      </c>
      <c r="G227" s="313" t="s">
        <v>189</v>
      </c>
      <c r="H227" s="313" t="s">
        <v>190</v>
      </c>
      <c r="I227" s="236" t="s">
        <v>191</v>
      </c>
      <c r="J227" t="s">
        <v>192</v>
      </c>
      <c r="K227" t="s">
        <v>193</v>
      </c>
      <c r="L227" t="s">
        <v>194</v>
      </c>
      <c r="M227" t="s">
        <v>195</v>
      </c>
      <c r="N227" t="s">
        <v>196</v>
      </c>
      <c r="O227" t="s">
        <v>197</v>
      </c>
      <c r="P227" s="346"/>
      <c r="Q227" s="303"/>
      <c r="R227" s="303"/>
      <c r="S227" s="303"/>
      <c r="T227" s="303"/>
      <c r="U227" s="303"/>
      <c r="V227" s="303"/>
      <c r="W227" s="303"/>
      <c r="X227" s="303"/>
      <c r="Y227" s="303"/>
      <c r="Z227" s="303"/>
      <c r="AA227" s="303"/>
      <c r="AB227" s="303"/>
      <c r="AC227" s="303"/>
      <c r="AD227" s="303"/>
      <c r="AE227" s="303"/>
      <c r="AF227" s="303"/>
      <c r="AG227" s="303"/>
      <c r="AH227" s="303"/>
      <c r="AI227" s="303"/>
      <c r="AJ227" s="303"/>
      <c r="AK227" s="303"/>
      <c r="AL227" s="303"/>
      <c r="AM227" s="303"/>
      <c r="AN227" s="303"/>
      <c r="AO227" s="303"/>
      <c r="AP227" s="303"/>
      <c r="AQ227" s="303"/>
      <c r="AR227" s="303"/>
      <c r="AS227" s="303"/>
    </row>
    <row r="228" ht="14.5" spans="1:16">
      <c r="A228" s="303"/>
      <c r="B228" s="303"/>
      <c r="C228" s="303"/>
      <c r="F228" s="62" t="s">
        <v>215</v>
      </c>
      <c r="G228" s="80" t="s">
        <v>118</v>
      </c>
      <c r="H228" s="303"/>
      <c r="I228" s="63">
        <v>1</v>
      </c>
      <c r="J228" s="63">
        <v>1</v>
      </c>
      <c r="K228" s="63">
        <v>1</v>
      </c>
      <c r="L228" s="63">
        <v>1</v>
      </c>
      <c r="M228" s="63">
        <v>1</v>
      </c>
      <c r="N228" s="63">
        <v>1</v>
      </c>
      <c r="O228" s="63">
        <v>1</v>
      </c>
      <c r="P228" s="63"/>
    </row>
    <row r="229" ht="14.5" spans="1:45">
      <c r="A229" s="303"/>
      <c r="B229" s="303"/>
      <c r="C229" s="303"/>
      <c r="D229" s="303"/>
      <c r="E229" s="303"/>
      <c r="F229" s="303"/>
      <c r="G229" s="62" t="s">
        <v>223</v>
      </c>
      <c r="H229" s="303"/>
      <c r="I229" s="63">
        <v>0.35</v>
      </c>
      <c r="J229" s="63">
        <v>0.35</v>
      </c>
      <c r="K229" s="63">
        <v>0.35</v>
      </c>
      <c r="L229" s="63">
        <v>0.35</v>
      </c>
      <c r="M229" s="63">
        <v>0.35</v>
      </c>
      <c r="N229" s="63">
        <v>0.35</v>
      </c>
      <c r="O229" s="63">
        <v>0.35</v>
      </c>
      <c r="P229" s="63"/>
      <c r="Q229" s="303"/>
      <c r="R229" s="303"/>
      <c r="S229" s="303"/>
      <c r="T229" s="303"/>
      <c r="U229" s="303"/>
      <c r="V229" s="303"/>
      <c r="W229" s="303"/>
      <c r="X229" s="303"/>
      <c r="Y229" s="303"/>
      <c r="Z229" s="303"/>
      <c r="AA229" s="303"/>
      <c r="AB229" s="303"/>
      <c r="AC229" s="303"/>
      <c r="AD229" s="303"/>
      <c r="AE229" s="303"/>
      <c r="AF229" s="303"/>
      <c r="AG229" s="303"/>
      <c r="AH229" s="303"/>
      <c r="AI229" s="303"/>
      <c r="AJ229" s="303"/>
      <c r="AK229" s="303"/>
      <c r="AL229" s="303"/>
      <c r="AM229" s="303"/>
      <c r="AN229" s="303"/>
      <c r="AO229" s="303"/>
      <c r="AP229" s="303"/>
      <c r="AQ229" s="303"/>
      <c r="AR229" s="303"/>
      <c r="AS229" s="303"/>
    </row>
    <row r="230" ht="15.25" spans="1:45">
      <c r="A230" s="303"/>
      <c r="B230" s="303"/>
      <c r="C230" s="303"/>
      <c r="D230" s="303"/>
      <c r="E230" s="303"/>
      <c r="F230" s="303"/>
      <c r="G230" s="303"/>
      <c r="H230" s="62" t="s">
        <v>219</v>
      </c>
      <c r="I230" s="303"/>
      <c r="J230" s="303"/>
      <c r="K230" s="303"/>
      <c r="L230" s="303"/>
      <c r="M230" s="303"/>
      <c r="N230" s="303"/>
      <c r="O230" s="303"/>
      <c r="P230" s="303"/>
      <c r="Q230" s="346"/>
      <c r="R230" s="346"/>
      <c r="S230" s="346"/>
      <c r="T230" s="346"/>
      <c r="U230" s="346"/>
      <c r="V230" s="346"/>
      <c r="W230" s="346"/>
      <c r="X230" s="346"/>
      <c r="Y230" s="346"/>
      <c r="Z230" s="346"/>
      <c r="AA230" s="346"/>
      <c r="AB230" s="346"/>
      <c r="AC230" s="346"/>
      <c r="AD230" s="346"/>
      <c r="AE230" s="346"/>
      <c r="AF230" s="346"/>
      <c r="AG230" s="346"/>
      <c r="AH230" s="346"/>
      <c r="AI230" s="346"/>
      <c r="AJ230" s="346"/>
      <c r="AK230" s="346"/>
      <c r="AL230" s="346"/>
      <c r="AM230" s="346"/>
      <c r="AN230" s="346"/>
      <c r="AO230" s="346"/>
      <c r="AP230" s="346"/>
      <c r="AQ230" s="346"/>
      <c r="AR230" s="346"/>
      <c r="AS230" s="346"/>
    </row>
    <row r="231" ht="14.5" spans="4:45">
      <c r="D231" s="303"/>
      <c r="E231" s="303"/>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303"/>
      <c r="E232" s="303"/>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303"/>
      <c r="E233" s="303"/>
      <c r="Q233" s="303"/>
      <c r="R233" s="303"/>
      <c r="S233" s="303"/>
      <c r="T233" s="303"/>
      <c r="U233" s="303"/>
      <c r="V233" s="303"/>
      <c r="W233" s="303"/>
      <c r="X233" s="303"/>
      <c r="Y233" s="303"/>
      <c r="Z233" s="303"/>
      <c r="AA233" s="303"/>
      <c r="AB233" s="303"/>
      <c r="AC233" s="303"/>
      <c r="AD233" s="303"/>
      <c r="AE233" s="303"/>
      <c r="AF233" s="303"/>
      <c r="AG233" s="303"/>
      <c r="AH233" s="303"/>
      <c r="AI233" s="303"/>
      <c r="AJ233" s="303"/>
      <c r="AK233" s="303"/>
      <c r="AL233" s="303"/>
      <c r="AM233" s="303"/>
      <c r="AN233" s="303"/>
      <c r="AO233" s="303"/>
      <c r="AP233" s="303"/>
      <c r="AQ233" s="303"/>
      <c r="AR233" s="303"/>
      <c r="AS233" s="303"/>
    </row>
    <row r="234" ht="14.5" spans="1:16">
      <c r="A234" s="303"/>
      <c r="B234" s="303"/>
      <c r="C234" s="303"/>
      <c r="F234" s="303"/>
      <c r="G234" s="303"/>
      <c r="H234" s="312" t="s">
        <v>213</v>
      </c>
      <c r="I234" s="303"/>
      <c r="J234" s="303"/>
      <c r="K234" s="303"/>
      <c r="L234" s="303"/>
      <c r="M234" s="303"/>
      <c r="N234" s="303"/>
      <c r="O234" s="303"/>
      <c r="P234" s="303"/>
    </row>
    <row r="235" ht="15.25" spans="1:16">
      <c r="A235" s="303"/>
      <c r="B235" s="303"/>
      <c r="C235" s="303"/>
      <c r="F235" s="313" t="s">
        <v>11</v>
      </c>
      <c r="G235" s="313" t="s">
        <v>189</v>
      </c>
      <c r="H235" s="313" t="s">
        <v>190</v>
      </c>
      <c r="I235" s="236" t="s">
        <v>191</v>
      </c>
      <c r="J235" t="s">
        <v>192</v>
      </c>
      <c r="K235" t="s">
        <v>193</v>
      </c>
      <c r="L235" t="s">
        <v>194</v>
      </c>
      <c r="M235" t="s">
        <v>195</v>
      </c>
      <c r="N235" t="s">
        <v>196</v>
      </c>
      <c r="O235" t="s">
        <v>197</v>
      </c>
      <c r="P235" s="346"/>
    </row>
    <row r="236" ht="14.5" spans="1:16">
      <c r="A236" s="303"/>
      <c r="B236" s="303"/>
      <c r="C236" s="303"/>
      <c r="F236" s="62" t="s">
        <v>229</v>
      </c>
      <c r="G236" s="303"/>
      <c r="H236" s="303"/>
      <c r="I236" s="63">
        <v>120</v>
      </c>
      <c r="J236" s="63">
        <v>120</v>
      </c>
      <c r="K236" s="63">
        <v>120</v>
      </c>
      <c r="L236" s="63">
        <v>120</v>
      </c>
      <c r="M236" s="63">
        <v>120</v>
      </c>
      <c r="N236" s="63">
        <v>120</v>
      </c>
      <c r="O236" s="63">
        <v>120</v>
      </c>
      <c r="P236" s="63"/>
    </row>
    <row r="237" ht="14.5" spans="4:45">
      <c r="D237" s="303"/>
      <c r="E237" s="303"/>
      <c r="Q237" s="303"/>
      <c r="R237" s="303"/>
      <c r="S237" s="303"/>
      <c r="T237" s="303"/>
      <c r="U237" s="303"/>
      <c r="V237" s="303"/>
      <c r="W237" s="303"/>
      <c r="X237" s="303"/>
      <c r="Y237" s="303"/>
      <c r="Z237" s="303"/>
      <c r="AA237" s="303"/>
      <c r="AB237" s="303"/>
      <c r="AC237" s="303"/>
      <c r="AD237" s="303"/>
      <c r="AE237" s="303"/>
      <c r="AF237" s="303"/>
      <c r="AG237" s="303"/>
      <c r="AH237" s="303"/>
      <c r="AI237" s="303"/>
      <c r="AJ237" s="303"/>
      <c r="AK237" s="303"/>
      <c r="AL237" s="303"/>
      <c r="AM237" s="303"/>
      <c r="AN237" s="303"/>
      <c r="AO237" s="303"/>
      <c r="AP237" s="303"/>
      <c r="AQ237" s="303"/>
      <c r="AR237" s="303"/>
      <c r="AS237" s="303"/>
    </row>
    <row r="238" ht="15.25" spans="4:45">
      <c r="D238" s="303"/>
      <c r="E238" s="303"/>
      <c r="Q238" s="346"/>
      <c r="R238" s="346"/>
      <c r="S238" s="346"/>
      <c r="T238" s="346"/>
      <c r="U238" s="346"/>
      <c r="V238" s="346"/>
      <c r="W238" s="346"/>
      <c r="X238" s="346"/>
      <c r="Y238" s="346"/>
      <c r="Z238" s="346"/>
      <c r="AA238" s="346"/>
      <c r="AB238" s="346"/>
      <c r="AC238" s="346"/>
      <c r="AD238" s="346"/>
      <c r="AE238" s="346"/>
      <c r="AF238" s="346"/>
      <c r="AG238" s="346"/>
      <c r="AH238" s="346"/>
      <c r="AI238" s="346"/>
      <c r="AJ238" s="346"/>
      <c r="AK238" s="346"/>
      <c r="AL238" s="346"/>
      <c r="AM238" s="346"/>
      <c r="AN238" s="346"/>
      <c r="AO238" s="346"/>
      <c r="AP238" s="346"/>
      <c r="AQ238" s="346"/>
      <c r="AR238" s="346"/>
      <c r="AS238" s="346"/>
    </row>
    <row r="239" ht="14.5" spans="1:45">
      <c r="A239" s="303"/>
      <c r="B239" s="303"/>
      <c r="C239" s="303"/>
      <c r="D239" s="303"/>
      <c r="E239" s="303"/>
      <c r="F239" s="303"/>
      <c r="G239" s="303"/>
      <c r="H239" s="312" t="s">
        <v>216</v>
      </c>
      <c r="I239" s="303"/>
      <c r="J239" s="303"/>
      <c r="K239" s="303"/>
      <c r="L239" s="303"/>
      <c r="M239" s="303"/>
      <c r="N239" s="303"/>
      <c r="O239" s="303"/>
      <c r="P239" s="303"/>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303"/>
      <c r="C240" s="303"/>
      <c r="F240" s="313" t="s">
        <v>11</v>
      </c>
      <c r="G240" s="313" t="s">
        <v>189</v>
      </c>
      <c r="H240" s="313" t="s">
        <v>190</v>
      </c>
      <c r="I240" s="236" t="s">
        <v>191</v>
      </c>
      <c r="J240" t="s">
        <v>192</v>
      </c>
      <c r="K240" t="s">
        <v>193</v>
      </c>
      <c r="L240" t="s">
        <v>194</v>
      </c>
      <c r="M240" t="s">
        <v>195</v>
      </c>
      <c r="N240" t="s">
        <v>196</v>
      </c>
      <c r="O240" t="s">
        <v>197</v>
      </c>
      <c r="P240" s="346"/>
    </row>
    <row r="241" ht="14.5" spans="1:16">
      <c r="A241" s="344"/>
      <c r="B241" s="303"/>
      <c r="C241" s="303"/>
      <c r="F241" s="62" t="s">
        <v>229</v>
      </c>
      <c r="G241" s="303"/>
      <c r="H241" s="303"/>
      <c r="I241" s="63">
        <v>15</v>
      </c>
      <c r="J241" s="63">
        <v>15</v>
      </c>
      <c r="K241" s="63">
        <v>15</v>
      </c>
      <c r="L241" s="63">
        <v>15</v>
      </c>
      <c r="M241" s="63">
        <v>15</v>
      </c>
      <c r="N241" s="63">
        <v>15</v>
      </c>
      <c r="O241" s="63">
        <v>15</v>
      </c>
      <c r="P241" s="63"/>
    </row>
    <row r="242" ht="14.5" spans="1:45">
      <c r="A242" s="344"/>
      <c r="B242" s="303"/>
      <c r="C242" s="303"/>
      <c r="D242" s="303"/>
      <c r="E242" s="303"/>
      <c r="F242" s="303"/>
      <c r="G242" s="303"/>
      <c r="H242" s="303"/>
      <c r="I242" s="303"/>
      <c r="J242" s="303"/>
      <c r="K242" s="303"/>
      <c r="L242" s="303"/>
      <c r="M242" s="303"/>
      <c r="N242" s="303"/>
      <c r="O242" s="303"/>
      <c r="P242" s="303"/>
      <c r="Q242" s="303"/>
      <c r="R242" s="303"/>
      <c r="S242" s="303"/>
      <c r="T242" s="303"/>
      <c r="U242" s="303"/>
      <c r="V242" s="303"/>
      <c r="W242" s="303"/>
      <c r="X242" s="303"/>
      <c r="Y242" s="303"/>
      <c r="Z242" s="303"/>
      <c r="AA242" s="303"/>
      <c r="AB242" s="303"/>
      <c r="AC242" s="303"/>
      <c r="AD242" s="303"/>
      <c r="AE242" s="303"/>
      <c r="AF242" s="303"/>
      <c r="AG242" s="303"/>
      <c r="AH242" s="303"/>
      <c r="AI242" s="303"/>
      <c r="AJ242" s="303"/>
      <c r="AK242" s="303"/>
      <c r="AL242" s="303"/>
      <c r="AM242" s="303"/>
      <c r="AN242" s="303"/>
      <c r="AO242" s="303"/>
      <c r="AP242" s="303"/>
      <c r="AQ242" s="303"/>
      <c r="AR242" s="303"/>
      <c r="AS242" s="303"/>
    </row>
    <row r="243" ht="15.25" spans="1:45">
      <c r="A243" s="42"/>
      <c r="B243" s="303"/>
      <c r="C243" s="303"/>
      <c r="D243" s="303"/>
      <c r="E243" s="303"/>
      <c r="F243" s="303"/>
      <c r="G243" s="303"/>
      <c r="H243" s="303"/>
      <c r="I243" s="303"/>
      <c r="J243" s="303"/>
      <c r="K243" s="303"/>
      <c r="L243" s="303"/>
      <c r="M243" s="303"/>
      <c r="N243" s="303"/>
      <c r="O243" s="303"/>
      <c r="P243" s="303"/>
      <c r="Q243" s="346"/>
      <c r="R243" s="346"/>
      <c r="S243" s="346"/>
      <c r="T243" s="346"/>
      <c r="U243" s="346"/>
      <c r="V243" s="346"/>
      <c r="W243" s="346"/>
      <c r="X243" s="346"/>
      <c r="Y243" s="346"/>
      <c r="Z243" s="346"/>
      <c r="AA243" s="346"/>
      <c r="AB243" s="346"/>
      <c r="AC243" s="346"/>
      <c r="AD243" s="346"/>
      <c r="AE243" s="346"/>
      <c r="AF243" s="346"/>
      <c r="AG243" s="346"/>
      <c r="AH243" s="346"/>
      <c r="AI243" s="346"/>
      <c r="AJ243" s="346"/>
      <c r="AK243" s="346"/>
      <c r="AL243" s="346"/>
      <c r="AM243" s="346"/>
      <c r="AN243" s="346"/>
      <c r="AO243" s="346"/>
      <c r="AP243" s="346"/>
      <c r="AQ243" s="346"/>
      <c r="AR243" s="346"/>
      <c r="AS243" s="346"/>
    </row>
    <row r="244" ht="14.5" spans="1:45">
      <c r="A244" s="42"/>
      <c r="B244" s="303"/>
      <c r="C244" s="303"/>
      <c r="D244" s="303"/>
      <c r="E244" s="303"/>
      <c r="F244" s="303"/>
      <c r="G244" s="303"/>
      <c r="H244" s="312" t="s">
        <v>217</v>
      </c>
      <c r="I244" s="303"/>
      <c r="J244" s="303"/>
      <c r="K244" s="303"/>
      <c r="L244" s="303"/>
      <c r="M244" s="303"/>
      <c r="N244" s="303"/>
      <c r="O244" s="303"/>
      <c r="P244" s="303"/>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303"/>
      <c r="C245" s="303"/>
      <c r="D245" s="303"/>
      <c r="E245" s="303"/>
      <c r="F245" s="313" t="s">
        <v>11</v>
      </c>
      <c r="G245" s="313" t="s">
        <v>189</v>
      </c>
      <c r="H245" s="313" t="s">
        <v>190</v>
      </c>
      <c r="I245" s="236" t="s">
        <v>191</v>
      </c>
      <c r="J245" t="s">
        <v>192</v>
      </c>
      <c r="K245" t="s">
        <v>193</v>
      </c>
      <c r="L245" t="s">
        <v>194</v>
      </c>
      <c r="M245" t="s">
        <v>195</v>
      </c>
      <c r="N245" t="s">
        <v>196</v>
      </c>
      <c r="O245" t="s">
        <v>197</v>
      </c>
      <c r="P245" s="346"/>
      <c r="Q245" s="303"/>
      <c r="R245" s="303"/>
      <c r="S245" s="303"/>
      <c r="T245" s="303"/>
      <c r="U245" s="303"/>
      <c r="V245" s="303"/>
      <c r="W245" s="303"/>
      <c r="X245" s="303"/>
      <c r="Y245" s="303"/>
      <c r="Z245" s="303"/>
      <c r="AA245" s="303"/>
      <c r="AB245" s="303"/>
      <c r="AC245" s="303"/>
      <c r="AD245" s="303"/>
      <c r="AE245" s="303"/>
      <c r="AF245" s="303"/>
      <c r="AG245" s="303"/>
      <c r="AH245" s="303"/>
      <c r="AI245" s="303"/>
      <c r="AJ245" s="303"/>
      <c r="AK245" s="303"/>
      <c r="AL245" s="303"/>
      <c r="AM245" s="303"/>
      <c r="AN245" s="303"/>
      <c r="AO245" s="303"/>
      <c r="AP245" s="303"/>
      <c r="AQ245" s="303"/>
      <c r="AR245" s="303"/>
      <c r="AS245" s="303"/>
    </row>
    <row r="246" ht="14.5" spans="1:45">
      <c r="A246" s="42"/>
      <c r="B246" s="303"/>
      <c r="C246" s="303"/>
      <c r="D246" s="303"/>
      <c r="E246" s="303"/>
      <c r="F246" s="62" t="s">
        <v>229</v>
      </c>
      <c r="G246" s="303"/>
      <c r="H246" s="303"/>
      <c r="I246" s="63">
        <v>31.536</v>
      </c>
      <c r="J246" s="63">
        <v>31.536</v>
      </c>
      <c r="K246" s="63">
        <v>31.536</v>
      </c>
      <c r="L246" s="63">
        <v>31.536</v>
      </c>
      <c r="M246" s="63">
        <v>31.536</v>
      </c>
      <c r="N246" s="63">
        <v>31.536</v>
      </c>
      <c r="O246" s="63">
        <v>31.536</v>
      </c>
      <c r="P246" s="63"/>
      <c r="Q246" s="303"/>
      <c r="R246" s="303"/>
      <c r="S246" s="303"/>
      <c r="T246" s="303"/>
      <c r="U246" s="303"/>
      <c r="V246" s="303"/>
      <c r="W246" s="303"/>
      <c r="X246" s="303"/>
      <c r="Y246" s="303"/>
      <c r="Z246" s="303"/>
      <c r="AA246" s="303"/>
      <c r="AB246" s="303"/>
      <c r="AC246" s="303"/>
      <c r="AD246" s="303"/>
      <c r="AE246" s="303"/>
      <c r="AF246" s="303"/>
      <c r="AG246" s="303"/>
      <c r="AH246" s="303"/>
      <c r="AI246" s="303"/>
      <c r="AJ246" s="303"/>
      <c r="AK246" s="303"/>
      <c r="AL246" s="303"/>
      <c r="AM246" s="303"/>
      <c r="AN246" s="303"/>
      <c r="AO246" s="303"/>
      <c r="AP246" s="303"/>
      <c r="AQ246" s="303"/>
      <c r="AR246" s="303"/>
      <c r="AS246" s="303"/>
    </row>
    <row r="247" ht="14.5" spans="1:45">
      <c r="A247" s="42"/>
      <c r="B247" s="303"/>
      <c r="C247" s="303"/>
      <c r="D247" s="303"/>
      <c r="E247" s="303"/>
      <c r="F247" s="303"/>
      <c r="G247" s="303"/>
      <c r="H247" s="303"/>
      <c r="I247" s="303"/>
      <c r="J247" s="303"/>
      <c r="K247" s="303"/>
      <c r="L247" s="303"/>
      <c r="M247" s="303"/>
      <c r="N247" s="303"/>
      <c r="O247" s="303"/>
      <c r="P247" s="303"/>
      <c r="Q247" s="303"/>
      <c r="R247" s="303"/>
      <c r="S247" s="303"/>
      <c r="T247" s="303"/>
      <c r="U247" s="303"/>
      <c r="V247" s="303"/>
      <c r="W247" s="303"/>
      <c r="X247" s="303"/>
      <c r="Y247" s="303"/>
      <c r="Z247" s="303"/>
      <c r="AA247" s="303"/>
      <c r="AB247" s="303"/>
      <c r="AC247" s="303"/>
      <c r="AD247" s="303"/>
      <c r="AE247" s="303"/>
      <c r="AF247" s="303"/>
      <c r="AG247" s="303"/>
      <c r="AH247" s="303"/>
      <c r="AI247" s="303"/>
      <c r="AJ247" s="303"/>
      <c r="AK247" s="303"/>
      <c r="AL247" s="303"/>
      <c r="AM247" s="303"/>
      <c r="AN247" s="303"/>
      <c r="AO247" s="303"/>
      <c r="AP247" s="303"/>
      <c r="AQ247" s="303"/>
      <c r="AR247" s="303"/>
      <c r="AS247" s="303"/>
    </row>
    <row r="248" ht="15.25" spans="1:45">
      <c r="A248" s="42"/>
      <c r="B248" s="303"/>
      <c r="C248" s="303"/>
      <c r="D248" s="303"/>
      <c r="E248" s="303"/>
      <c r="F248" s="303"/>
      <c r="G248" s="303"/>
      <c r="H248" s="303"/>
      <c r="I248" s="303"/>
      <c r="J248" s="303"/>
      <c r="K248" s="303"/>
      <c r="L248" s="303"/>
      <c r="M248" s="303"/>
      <c r="N248" s="303"/>
      <c r="O248" s="303"/>
      <c r="P248" s="303"/>
      <c r="Q248" s="346"/>
      <c r="R248" s="346"/>
      <c r="S248" s="346"/>
      <c r="T248" s="346"/>
      <c r="U248" s="346"/>
      <c r="V248" s="346"/>
      <c r="W248" s="346"/>
      <c r="X248" s="346"/>
      <c r="Y248" s="346"/>
      <c r="Z248" s="346"/>
      <c r="AA248" s="346"/>
      <c r="AB248" s="346"/>
      <c r="AC248" s="346"/>
      <c r="AD248" s="346"/>
      <c r="AE248" s="346"/>
      <c r="AF248" s="346"/>
      <c r="AG248" s="346"/>
      <c r="AH248" s="346"/>
      <c r="AI248" s="346"/>
      <c r="AJ248" s="346"/>
      <c r="AK248" s="346"/>
      <c r="AL248" s="346"/>
      <c r="AM248" s="346"/>
      <c r="AN248" s="346"/>
      <c r="AO248" s="346"/>
      <c r="AP248" s="346"/>
      <c r="AQ248" s="346"/>
      <c r="AR248" s="346"/>
      <c r="AS248" s="346"/>
    </row>
    <row r="249" ht="14.5" spans="1:45">
      <c r="A249" s="42"/>
      <c r="B249" s="303"/>
      <c r="C249" s="303"/>
      <c r="D249" s="303"/>
      <c r="E249" s="303"/>
      <c r="F249" s="303"/>
      <c r="G249" s="303"/>
      <c r="H249" s="312" t="s">
        <v>230</v>
      </c>
      <c r="I249" s="303"/>
      <c r="J249" s="303"/>
      <c r="K249" s="303"/>
      <c r="L249" s="303"/>
      <c r="M249" s="303"/>
      <c r="N249" s="303"/>
      <c r="O249" s="303"/>
      <c r="P249" s="303"/>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303"/>
      <c r="B250" s="303"/>
      <c r="C250" s="303"/>
      <c r="D250" s="303"/>
      <c r="E250" s="303"/>
      <c r="F250" s="313" t="s">
        <v>11</v>
      </c>
      <c r="G250" s="313" t="s">
        <v>189</v>
      </c>
      <c r="H250" s="313" t="s">
        <v>190</v>
      </c>
      <c r="I250" s="236" t="s">
        <v>191</v>
      </c>
      <c r="J250" t="s">
        <v>192</v>
      </c>
      <c r="K250" t="s">
        <v>193</v>
      </c>
      <c r="L250" t="s">
        <v>194</v>
      </c>
      <c r="M250" t="s">
        <v>195</v>
      </c>
      <c r="N250" t="s">
        <v>196</v>
      </c>
      <c r="O250" t="s">
        <v>197</v>
      </c>
      <c r="P250" s="346"/>
      <c r="Q250" s="303"/>
      <c r="R250" s="303"/>
      <c r="S250" s="303"/>
      <c r="T250" s="303"/>
      <c r="U250" s="303"/>
      <c r="V250" s="303"/>
      <c r="W250" s="303"/>
      <c r="X250" s="303"/>
      <c r="Y250" s="303"/>
      <c r="Z250" s="303"/>
      <c r="AA250" s="303"/>
      <c r="AB250" s="303"/>
      <c r="AC250" s="303"/>
      <c r="AD250" s="303"/>
      <c r="AE250" s="303"/>
      <c r="AF250" s="303"/>
      <c r="AG250" s="303"/>
      <c r="AH250" s="303"/>
      <c r="AI250" s="303"/>
      <c r="AJ250" s="303"/>
      <c r="AK250" s="303"/>
      <c r="AL250" s="303"/>
      <c r="AM250" s="303"/>
      <c r="AN250" s="303"/>
      <c r="AO250" s="303"/>
      <c r="AP250" s="303"/>
      <c r="AQ250" s="303"/>
      <c r="AR250" s="303"/>
      <c r="AS250" s="303"/>
    </row>
    <row r="251" ht="14.5" spans="1:45">
      <c r="A251" s="303"/>
      <c r="B251" s="303"/>
      <c r="C251" s="303"/>
      <c r="D251" s="303"/>
      <c r="E251" s="303"/>
      <c r="F251" s="62" t="s">
        <v>229</v>
      </c>
      <c r="G251" s="303"/>
      <c r="H251" s="62" t="s">
        <v>219</v>
      </c>
      <c r="I251" s="63">
        <v>0.98</v>
      </c>
      <c r="J251" s="63">
        <v>0.98</v>
      </c>
      <c r="K251" s="63">
        <v>0.98</v>
      </c>
      <c r="L251" s="63">
        <v>0.98</v>
      </c>
      <c r="M251" s="63">
        <v>0.98</v>
      </c>
      <c r="N251" s="63">
        <v>0.98</v>
      </c>
      <c r="O251" s="63">
        <v>0.98</v>
      </c>
      <c r="P251" s="63"/>
      <c r="Q251" s="303"/>
      <c r="R251" s="303"/>
      <c r="S251" s="303"/>
      <c r="T251" s="303"/>
      <c r="U251" s="303"/>
      <c r="V251" s="303"/>
      <c r="W251" s="303"/>
      <c r="X251" s="303"/>
      <c r="Y251" s="303"/>
      <c r="Z251" s="303"/>
      <c r="AA251" s="303"/>
      <c r="AB251" s="303"/>
      <c r="AC251" s="303"/>
      <c r="AD251" s="303"/>
      <c r="AE251" s="303"/>
      <c r="AF251" s="303"/>
      <c r="AG251" s="303"/>
      <c r="AH251" s="303"/>
      <c r="AI251" s="303"/>
      <c r="AJ251" s="303"/>
      <c r="AK251" s="303"/>
      <c r="AL251" s="303"/>
      <c r="AM251" s="303"/>
      <c r="AN251" s="303"/>
      <c r="AO251" s="303"/>
      <c r="AP251" s="303"/>
      <c r="AQ251" s="303"/>
      <c r="AR251" s="303"/>
      <c r="AS251" s="303"/>
    </row>
    <row r="252" ht="14.5" spans="4:45">
      <c r="D252" s="345" t="s">
        <v>220</v>
      </c>
      <c r="E252" s="303"/>
      <c r="Q252" s="303"/>
      <c r="R252" s="303"/>
      <c r="S252" s="303"/>
      <c r="T252" s="303"/>
      <c r="U252" s="303"/>
      <c r="V252" s="303"/>
      <c r="W252" s="303"/>
      <c r="X252" s="303"/>
      <c r="Y252" s="303"/>
      <c r="Z252" s="303"/>
      <c r="AA252" s="303"/>
      <c r="AB252" s="303"/>
      <c r="AC252" s="303"/>
      <c r="AD252" s="303"/>
      <c r="AE252" s="303"/>
      <c r="AF252" s="303"/>
      <c r="AG252" s="303"/>
      <c r="AH252" s="303"/>
      <c r="AI252" s="303"/>
      <c r="AJ252" s="303"/>
      <c r="AK252" s="303"/>
      <c r="AL252" s="303"/>
      <c r="AM252" s="303"/>
      <c r="AN252" s="303"/>
      <c r="AO252" s="303"/>
      <c r="AP252" s="303"/>
      <c r="AQ252" s="303"/>
      <c r="AR252" s="303"/>
      <c r="AS252" s="303"/>
    </row>
    <row r="253" ht="15.25" spans="4:45">
      <c r="D253" s="303"/>
      <c r="E253" s="303"/>
      <c r="Q253" s="346"/>
      <c r="R253" s="346"/>
      <c r="S253" s="346"/>
      <c r="T253" s="346"/>
      <c r="U253" s="346"/>
      <c r="V253" s="346"/>
      <c r="W253" s="346"/>
      <c r="X253" s="346"/>
      <c r="Y253" s="346"/>
      <c r="Z253" s="346"/>
      <c r="AA253" s="346"/>
      <c r="AB253" s="346"/>
      <c r="AC253" s="346"/>
      <c r="AD253" s="346"/>
      <c r="AE253" s="346"/>
      <c r="AF253" s="346"/>
      <c r="AG253" s="346"/>
      <c r="AH253" s="346"/>
      <c r="AI253" s="346"/>
      <c r="AJ253" s="346"/>
      <c r="AK253" s="346"/>
      <c r="AL253" s="346"/>
      <c r="AM253" s="346"/>
      <c r="AN253" s="346"/>
      <c r="AO253" s="346"/>
      <c r="AP253" s="346"/>
      <c r="AQ253" s="346"/>
      <c r="AR253" s="346"/>
      <c r="AS253" s="346"/>
    </row>
    <row r="254" ht="14.5" spans="1:45">
      <c r="A254" s="303"/>
      <c r="B254" s="303"/>
      <c r="C254" s="303"/>
      <c r="D254" s="303"/>
      <c r="E254" s="303"/>
      <c r="F254" s="303"/>
      <c r="G254" s="303"/>
      <c r="H254" s="312" t="s">
        <v>221</v>
      </c>
      <c r="I254" s="303"/>
      <c r="J254" s="303"/>
      <c r="K254" s="303"/>
      <c r="L254" s="303"/>
      <c r="M254" s="303"/>
      <c r="N254" s="303"/>
      <c r="O254" s="303"/>
      <c r="P254" s="303"/>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303"/>
      <c r="B255" s="303"/>
      <c r="C255" s="303"/>
      <c r="F255" s="313" t="s">
        <v>11</v>
      </c>
      <c r="G255" s="313" t="s">
        <v>189</v>
      </c>
      <c r="H255" s="313" t="s">
        <v>190</v>
      </c>
      <c r="I255" s="236" t="s">
        <v>191</v>
      </c>
      <c r="J255" t="s">
        <v>192</v>
      </c>
      <c r="K255" t="s">
        <v>193</v>
      </c>
      <c r="L255" t="s">
        <v>194</v>
      </c>
      <c r="M255" t="s">
        <v>195</v>
      </c>
      <c r="N255" t="s">
        <v>196</v>
      </c>
      <c r="O255" t="s">
        <v>197</v>
      </c>
      <c r="P255" s="346"/>
    </row>
    <row r="256" ht="14.5" spans="1:16">
      <c r="A256" s="303"/>
      <c r="B256" s="303"/>
      <c r="C256" s="303"/>
      <c r="F256" s="62" t="s">
        <v>229</v>
      </c>
      <c r="G256" s="303"/>
      <c r="H256" s="303"/>
      <c r="I256" s="63">
        <v>0.95</v>
      </c>
      <c r="J256" s="63">
        <v>0.95</v>
      </c>
      <c r="K256" s="63">
        <v>0.95</v>
      </c>
      <c r="L256" s="63">
        <v>0.95</v>
      </c>
      <c r="M256" s="63">
        <v>0.95</v>
      </c>
      <c r="N256" s="63">
        <v>0.95</v>
      </c>
      <c r="O256" s="63">
        <v>0.95</v>
      </c>
      <c r="P256" s="63"/>
    </row>
    <row r="257" ht="14.5" spans="4:45">
      <c r="D257" s="303"/>
      <c r="E257" s="303"/>
      <c r="Q257" s="303"/>
      <c r="R257" s="303"/>
      <c r="S257" s="303"/>
      <c r="T257" s="303"/>
      <c r="U257" s="303"/>
      <c r="V257" s="303"/>
      <c r="W257" s="303"/>
      <c r="X257" s="303"/>
      <c r="Y257" s="303"/>
      <c r="Z257" s="303"/>
      <c r="AA257" s="303"/>
      <c r="AB257" s="303"/>
      <c r="AC257" s="303"/>
      <c r="AD257" s="303"/>
      <c r="AE257" s="303"/>
      <c r="AF257" s="303"/>
      <c r="AG257" s="303"/>
      <c r="AH257" s="303"/>
      <c r="AI257" s="303"/>
      <c r="AJ257" s="303"/>
      <c r="AK257" s="303"/>
      <c r="AL257" s="303"/>
      <c r="AM257" s="303"/>
      <c r="AN257" s="303"/>
      <c r="AO257" s="303"/>
      <c r="AP257" s="303"/>
      <c r="AQ257" s="303"/>
      <c r="AR257" s="303"/>
      <c r="AS257" s="303"/>
    </row>
    <row r="258" ht="15.25" spans="4:45">
      <c r="D258" s="303"/>
      <c r="E258" s="303"/>
      <c r="Q258" s="346"/>
      <c r="R258" s="346"/>
      <c r="S258" s="346"/>
      <c r="T258" s="346"/>
      <c r="U258" s="346"/>
      <c r="V258" s="346"/>
      <c r="W258" s="346"/>
      <c r="X258" s="346"/>
      <c r="Y258" s="346"/>
      <c r="Z258" s="346"/>
      <c r="AA258" s="346"/>
      <c r="AB258" s="346"/>
      <c r="AC258" s="346"/>
      <c r="AD258" s="346"/>
      <c r="AE258" s="346"/>
      <c r="AF258" s="346"/>
      <c r="AG258" s="346"/>
      <c r="AH258" s="346"/>
      <c r="AI258" s="346"/>
      <c r="AJ258" s="346"/>
      <c r="AK258" s="346"/>
      <c r="AL258" s="346"/>
      <c r="AM258" s="346"/>
      <c r="AN258" s="346"/>
      <c r="AO258" s="346"/>
      <c r="AP258" s="346"/>
      <c r="AQ258" s="346"/>
      <c r="AR258" s="346"/>
      <c r="AS258" s="346"/>
    </row>
    <row r="259" ht="14.5" spans="4:45">
      <c r="D259" s="303"/>
      <c r="E259" s="303"/>
      <c r="F259" s="303"/>
      <c r="G259" s="303"/>
      <c r="H259" s="312" t="s">
        <v>222</v>
      </c>
      <c r="I259" s="303"/>
      <c r="J259" s="303"/>
      <c r="K259" s="303"/>
      <c r="L259" s="303"/>
      <c r="M259" s="303"/>
      <c r="N259" s="303"/>
      <c r="O259" s="303"/>
      <c r="P259" s="303"/>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313" t="s">
        <v>11</v>
      </c>
      <c r="G260" s="313" t="s">
        <v>189</v>
      </c>
      <c r="H260" s="313" t="s">
        <v>190</v>
      </c>
      <c r="I260" s="236" t="s">
        <v>191</v>
      </c>
      <c r="J260" t="s">
        <v>192</v>
      </c>
      <c r="K260" t="s">
        <v>193</v>
      </c>
      <c r="L260" t="s">
        <v>194</v>
      </c>
      <c r="M260" t="s">
        <v>195</v>
      </c>
      <c r="N260" t="s">
        <v>196</v>
      </c>
      <c r="O260" t="s">
        <v>197</v>
      </c>
      <c r="P260" s="346"/>
    </row>
    <row r="261" ht="14.5" spans="6:16">
      <c r="F261" s="62" t="s">
        <v>229</v>
      </c>
      <c r="G261" s="62" t="s">
        <v>71</v>
      </c>
      <c r="H261" s="303"/>
      <c r="I261" s="63">
        <v>4.25</v>
      </c>
      <c r="J261" s="63">
        <v>4.25</v>
      </c>
      <c r="K261" s="63">
        <v>4.25</v>
      </c>
      <c r="L261" s="63">
        <v>4.25</v>
      </c>
      <c r="M261" s="63">
        <v>4.25</v>
      </c>
      <c r="N261" s="63">
        <v>4.25</v>
      </c>
      <c r="O261" s="63">
        <v>4.25</v>
      </c>
      <c r="P261" s="63"/>
    </row>
    <row r="262" ht="14.5" spans="6:45">
      <c r="F262" s="303"/>
      <c r="G262" s="62" t="s">
        <v>223</v>
      </c>
      <c r="H262" s="303"/>
      <c r="I262" s="63">
        <v>1</v>
      </c>
      <c r="J262" s="63">
        <v>1</v>
      </c>
      <c r="K262" s="63">
        <v>1</v>
      </c>
      <c r="L262" s="63">
        <v>1</v>
      </c>
      <c r="M262" s="63">
        <v>1</v>
      </c>
      <c r="N262" s="63">
        <v>1</v>
      </c>
      <c r="O262" s="63">
        <v>1</v>
      </c>
      <c r="P262" s="63"/>
      <c r="Q262" s="303"/>
      <c r="R262" s="303"/>
      <c r="S262" s="303"/>
      <c r="T262" s="303"/>
      <c r="U262" s="303"/>
      <c r="V262" s="303"/>
      <c r="W262" s="303"/>
      <c r="X262" s="303"/>
      <c r="Y262" s="303"/>
      <c r="Z262" s="303"/>
      <c r="AA262" s="303"/>
      <c r="AB262" s="303"/>
      <c r="AC262" s="303"/>
      <c r="AD262" s="303"/>
      <c r="AE262" s="303"/>
      <c r="AF262" s="303"/>
      <c r="AG262" s="303"/>
      <c r="AH262" s="303"/>
      <c r="AI262" s="303"/>
      <c r="AJ262" s="303"/>
      <c r="AK262" s="303"/>
      <c r="AL262" s="303"/>
      <c r="AM262" s="303"/>
      <c r="AN262" s="303"/>
      <c r="AO262" s="303"/>
      <c r="AP262" s="303"/>
      <c r="AQ262" s="303"/>
      <c r="AR262" s="303"/>
      <c r="AS262" s="303"/>
    </row>
    <row r="263" ht="15.25" spans="17:45">
      <c r="Q263" s="346"/>
      <c r="R263" s="346"/>
      <c r="S263" s="346"/>
      <c r="T263" s="346"/>
      <c r="U263" s="346"/>
      <c r="V263" s="346"/>
      <c r="W263" s="346"/>
      <c r="X263" s="346"/>
      <c r="Y263" s="346"/>
      <c r="Z263" s="346"/>
      <c r="AA263" s="346"/>
      <c r="AB263" s="346"/>
      <c r="AC263" s="346"/>
      <c r="AD263" s="346"/>
      <c r="AE263" s="346"/>
      <c r="AF263" s="346"/>
      <c r="AG263" s="346"/>
      <c r="AH263" s="346"/>
      <c r="AI263" s="346"/>
      <c r="AJ263" s="346"/>
      <c r="AK263" s="346"/>
      <c r="AL263" s="346"/>
      <c r="AM263" s="346"/>
      <c r="AN263" s="346"/>
      <c r="AO263" s="346"/>
      <c r="AP263" s="346"/>
      <c r="AQ263" s="346"/>
      <c r="AR263" s="346"/>
      <c r="AS263" s="346"/>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303"/>
      <c r="G266" s="303"/>
      <c r="H266" s="312" t="s">
        <v>224</v>
      </c>
      <c r="I266" s="303"/>
      <c r="J266" s="303"/>
      <c r="K266" s="303"/>
      <c r="L266" s="303"/>
      <c r="M266" s="303"/>
      <c r="N266" s="303"/>
      <c r="O266" s="303"/>
      <c r="P266" s="303"/>
    </row>
    <row r="267" ht="15.25" spans="6:16">
      <c r="F267" s="313" t="s">
        <v>11</v>
      </c>
      <c r="G267" s="313" t="s">
        <v>189</v>
      </c>
      <c r="H267" s="313" t="s">
        <v>190</v>
      </c>
      <c r="I267" s="236" t="s">
        <v>191</v>
      </c>
      <c r="J267" t="s">
        <v>192</v>
      </c>
      <c r="K267" t="s">
        <v>193</v>
      </c>
      <c r="L267" t="s">
        <v>194</v>
      </c>
      <c r="M267" t="s">
        <v>195</v>
      </c>
      <c r="N267" t="s">
        <v>196</v>
      </c>
      <c r="O267" t="s">
        <v>197</v>
      </c>
      <c r="P267" s="346"/>
    </row>
    <row r="268" ht="14.5" spans="6:16">
      <c r="F268" s="62" t="s">
        <v>229</v>
      </c>
      <c r="G268" s="303"/>
      <c r="H268" s="303"/>
      <c r="I268" s="63">
        <v>25</v>
      </c>
      <c r="J268" s="63">
        <v>25</v>
      </c>
      <c r="K268" s="63">
        <v>25</v>
      </c>
      <c r="L268" s="63">
        <v>25</v>
      </c>
      <c r="M268" s="63">
        <v>25</v>
      </c>
      <c r="N268" s="63">
        <v>25</v>
      </c>
      <c r="O268" s="63">
        <v>25</v>
      </c>
      <c r="P268" s="63"/>
    </row>
    <row r="269" ht="14.5" spans="17:45">
      <c r="Q269" s="303"/>
      <c r="R269" s="303"/>
      <c r="S269" s="303"/>
      <c r="T269" s="303"/>
      <c r="U269" s="303"/>
      <c r="V269" s="303"/>
      <c r="W269" s="303"/>
      <c r="X269" s="303"/>
      <c r="Y269" s="303"/>
      <c r="Z269" s="303"/>
      <c r="AA269" s="303"/>
      <c r="AB269" s="303"/>
      <c r="AC269" s="303"/>
      <c r="AD269" s="303"/>
      <c r="AE269" s="303"/>
      <c r="AF269" s="303"/>
      <c r="AG269" s="303"/>
      <c r="AH269" s="303"/>
      <c r="AI269" s="303"/>
      <c r="AJ269" s="303"/>
      <c r="AK269" s="303"/>
      <c r="AL269" s="303"/>
      <c r="AM269" s="303"/>
      <c r="AN269" s="303"/>
      <c r="AO269" s="303"/>
      <c r="AP269" s="303"/>
      <c r="AQ269" s="303"/>
      <c r="AR269" s="303"/>
      <c r="AS269" s="303"/>
    </row>
    <row r="270" ht="15.25" spans="17:45">
      <c r="Q270" s="346"/>
      <c r="R270" s="346"/>
      <c r="S270" s="346"/>
      <c r="T270" s="346"/>
      <c r="U270" s="346"/>
      <c r="V270" s="346"/>
      <c r="W270" s="346"/>
      <c r="X270" s="346"/>
      <c r="Y270" s="346"/>
      <c r="Z270" s="346"/>
      <c r="AA270" s="346"/>
      <c r="AB270" s="346"/>
      <c r="AC270" s="346"/>
      <c r="AD270" s="346"/>
      <c r="AE270" s="346"/>
      <c r="AF270" s="346"/>
      <c r="AG270" s="346"/>
      <c r="AH270" s="346"/>
      <c r="AI270" s="346"/>
      <c r="AJ270" s="346"/>
      <c r="AK270" s="346"/>
      <c r="AL270" s="346"/>
      <c r="AM270" s="346"/>
      <c r="AN270" s="346"/>
      <c r="AO270" s="346"/>
      <c r="AP270" s="346"/>
      <c r="AQ270" s="346"/>
      <c r="AR270" s="346"/>
      <c r="AS270" s="346"/>
    </row>
    <row r="271" ht="14.5" spans="6:45">
      <c r="F271" s="303"/>
      <c r="G271" s="303"/>
      <c r="H271" s="312" t="s">
        <v>225</v>
      </c>
      <c r="I271" s="303"/>
      <c r="J271" s="303"/>
      <c r="K271" s="303"/>
      <c r="L271" s="303"/>
      <c r="M271" s="303"/>
      <c r="N271" s="303"/>
      <c r="O271" s="303"/>
      <c r="P271" s="303"/>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313" t="s">
        <v>11</v>
      </c>
      <c r="G272" s="313" t="s">
        <v>189</v>
      </c>
      <c r="H272" s="313" t="s">
        <v>190</v>
      </c>
      <c r="I272" s="236" t="s">
        <v>191</v>
      </c>
      <c r="J272" t="s">
        <v>192</v>
      </c>
      <c r="K272" t="s">
        <v>193</v>
      </c>
      <c r="L272" t="s">
        <v>194</v>
      </c>
      <c r="M272" t="s">
        <v>195</v>
      </c>
      <c r="N272" t="s">
        <v>196</v>
      </c>
      <c r="O272" t="s">
        <v>197</v>
      </c>
      <c r="P272" s="346"/>
    </row>
    <row r="273" ht="14.5" spans="6:16">
      <c r="F273" s="62" t="s">
        <v>229</v>
      </c>
      <c r="G273" s="80" t="s">
        <v>118</v>
      </c>
      <c r="H273" s="303"/>
      <c r="I273" s="63">
        <v>1</v>
      </c>
      <c r="J273" s="63">
        <v>1</v>
      </c>
      <c r="K273" s="63">
        <v>1</v>
      </c>
      <c r="L273" s="63">
        <v>1</v>
      </c>
      <c r="M273" s="63">
        <v>1</v>
      </c>
      <c r="N273" s="63">
        <v>1</v>
      </c>
      <c r="O273" s="63">
        <v>1</v>
      </c>
      <c r="P273" s="63"/>
    </row>
    <row r="274" ht="14.5" spans="6:45">
      <c r="F274" s="303"/>
      <c r="G274" s="62" t="s">
        <v>223</v>
      </c>
      <c r="H274" s="303"/>
      <c r="I274" s="63">
        <v>0.8</v>
      </c>
      <c r="J274" s="63">
        <v>0.8</v>
      </c>
      <c r="K274" s="63">
        <v>0.8</v>
      </c>
      <c r="L274" s="63">
        <v>0.8</v>
      </c>
      <c r="M274" s="63">
        <v>0.8</v>
      </c>
      <c r="N274" s="63">
        <v>0.8</v>
      </c>
      <c r="O274" s="63">
        <v>0.8</v>
      </c>
      <c r="P274" s="63"/>
      <c r="Q274" s="303"/>
      <c r="R274" s="303"/>
      <c r="S274" s="303"/>
      <c r="T274" s="303"/>
      <c r="U274" s="303"/>
      <c r="V274" s="303"/>
      <c r="W274" s="303"/>
      <c r="X274" s="303"/>
      <c r="Y274" s="303"/>
      <c r="Z274" s="303"/>
      <c r="AA274" s="303"/>
      <c r="AB274" s="303"/>
      <c r="AC274" s="303"/>
      <c r="AD274" s="303"/>
      <c r="AE274" s="303"/>
      <c r="AF274" s="303"/>
      <c r="AG274" s="303"/>
      <c r="AH274" s="303"/>
      <c r="AI274" s="303"/>
      <c r="AJ274" s="303"/>
      <c r="AK274" s="303"/>
      <c r="AL274" s="303"/>
      <c r="AM274" s="303"/>
      <c r="AN274" s="303"/>
      <c r="AO274" s="303"/>
      <c r="AP274" s="303"/>
      <c r="AQ274" s="303"/>
      <c r="AR274" s="303"/>
      <c r="AS274" s="303"/>
    </row>
    <row r="275" ht="15.25" spans="6:45">
      <c r="F275" s="303"/>
      <c r="G275" s="303"/>
      <c r="H275" s="62" t="s">
        <v>219</v>
      </c>
      <c r="I275" s="303"/>
      <c r="J275" s="303"/>
      <c r="K275" s="303"/>
      <c r="L275" s="303"/>
      <c r="M275" s="303"/>
      <c r="N275" s="303"/>
      <c r="O275" s="303"/>
      <c r="P275" s="303"/>
      <c r="Q275" s="346"/>
      <c r="R275" s="346"/>
      <c r="S275" s="346"/>
      <c r="T275" s="346"/>
      <c r="U275" s="346"/>
      <c r="V275" s="346"/>
      <c r="W275" s="346"/>
      <c r="X275" s="346"/>
      <c r="Y275" s="346"/>
      <c r="Z275" s="346"/>
      <c r="AA275" s="346"/>
      <c r="AB275" s="346"/>
      <c r="AC275" s="346"/>
      <c r="AD275" s="346"/>
      <c r="AE275" s="346"/>
      <c r="AF275" s="346"/>
      <c r="AG275" s="346"/>
      <c r="AH275" s="346"/>
      <c r="AI275" s="346"/>
      <c r="AJ275" s="346"/>
      <c r="AK275" s="346"/>
      <c r="AL275" s="346"/>
      <c r="AM275" s="346"/>
      <c r="AN275" s="346"/>
      <c r="AO275" s="346"/>
      <c r="AP275" s="346"/>
      <c r="AQ275" s="346"/>
      <c r="AR275" s="346"/>
      <c r="AS275" s="346"/>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303"/>
      <c r="G277" s="303"/>
      <c r="H277" s="312" t="s">
        <v>226</v>
      </c>
      <c r="I277" s="303"/>
      <c r="J277" s="303"/>
      <c r="K277" s="303"/>
      <c r="L277" s="303"/>
      <c r="M277" s="303"/>
      <c r="N277" s="303"/>
      <c r="O277" s="303"/>
      <c r="P277" s="303"/>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313" t="s">
        <v>11</v>
      </c>
      <c r="G278" s="313" t="s">
        <v>189</v>
      </c>
      <c r="H278" s="313" t="s">
        <v>190</v>
      </c>
      <c r="I278" s="236" t="s">
        <v>191</v>
      </c>
      <c r="J278" t="s">
        <v>192</v>
      </c>
      <c r="K278" t="s">
        <v>193</v>
      </c>
      <c r="L278" t="s">
        <v>194</v>
      </c>
      <c r="M278" t="s">
        <v>195</v>
      </c>
      <c r="N278" t="s">
        <v>196</v>
      </c>
      <c r="O278" t="s">
        <v>197</v>
      </c>
      <c r="P278" s="346"/>
      <c r="Q278" s="303"/>
      <c r="R278" s="303"/>
      <c r="S278" s="303"/>
      <c r="T278" s="303"/>
      <c r="U278" s="303"/>
      <c r="V278" s="303"/>
      <c r="W278" s="303"/>
      <c r="X278" s="303"/>
      <c r="Y278" s="303"/>
      <c r="Z278" s="303"/>
      <c r="AA278" s="303"/>
      <c r="AB278" s="303"/>
      <c r="AC278" s="303"/>
      <c r="AD278" s="303"/>
      <c r="AE278" s="303"/>
      <c r="AF278" s="303"/>
      <c r="AG278" s="303"/>
      <c r="AH278" s="303"/>
      <c r="AI278" s="303"/>
      <c r="AJ278" s="303"/>
      <c r="AK278" s="303"/>
      <c r="AL278" s="303"/>
      <c r="AM278" s="303"/>
      <c r="AN278" s="303"/>
      <c r="AO278" s="303"/>
      <c r="AP278" s="303"/>
      <c r="AQ278" s="303"/>
      <c r="AR278" s="303"/>
      <c r="AS278" s="303"/>
    </row>
    <row r="279" ht="14.5" spans="6:16">
      <c r="F279" s="62" t="s">
        <v>229</v>
      </c>
      <c r="G279" s="80" t="s">
        <v>118</v>
      </c>
      <c r="H279" s="303"/>
      <c r="I279" s="63">
        <v>1</v>
      </c>
      <c r="J279" s="63">
        <v>1</v>
      </c>
      <c r="K279" s="63">
        <v>1</v>
      </c>
      <c r="L279" s="63">
        <v>1</v>
      </c>
      <c r="M279" s="63">
        <v>1</v>
      </c>
      <c r="N279" s="63">
        <v>1</v>
      </c>
      <c r="O279" s="63">
        <v>1</v>
      </c>
      <c r="P279" s="63"/>
    </row>
    <row r="280" ht="14.5" spans="6:45">
      <c r="F280" s="303"/>
      <c r="G280" s="62" t="s">
        <v>223</v>
      </c>
      <c r="H280" s="303"/>
      <c r="I280" s="63">
        <v>0.5</v>
      </c>
      <c r="J280" s="63">
        <v>0.5</v>
      </c>
      <c r="K280" s="63">
        <v>0.5</v>
      </c>
      <c r="L280" s="63">
        <v>0.5</v>
      </c>
      <c r="M280" s="63">
        <v>0.5</v>
      </c>
      <c r="N280" s="63">
        <v>0.5</v>
      </c>
      <c r="O280" s="63">
        <v>0.5</v>
      </c>
      <c r="P280" s="63"/>
      <c r="Q280" s="303"/>
      <c r="R280" s="303"/>
      <c r="S280" s="303"/>
      <c r="T280" s="303"/>
      <c r="U280" s="303"/>
      <c r="V280" s="303"/>
      <c r="W280" s="303"/>
      <c r="X280" s="303"/>
      <c r="Y280" s="303"/>
      <c r="Z280" s="303"/>
      <c r="AA280" s="303"/>
      <c r="AB280" s="303"/>
      <c r="AC280" s="303"/>
      <c r="AD280" s="303"/>
      <c r="AE280" s="303"/>
      <c r="AF280" s="303"/>
      <c r="AG280" s="303"/>
      <c r="AH280" s="303"/>
      <c r="AI280" s="303"/>
      <c r="AJ280" s="303"/>
      <c r="AK280" s="303"/>
      <c r="AL280" s="303"/>
      <c r="AM280" s="303"/>
      <c r="AN280" s="303"/>
      <c r="AO280" s="303"/>
      <c r="AP280" s="303"/>
      <c r="AQ280" s="303"/>
      <c r="AR280" s="303"/>
      <c r="AS280" s="303"/>
    </row>
    <row r="281" ht="15.25" spans="6:45">
      <c r="F281" s="303"/>
      <c r="G281" s="303"/>
      <c r="H281" s="62" t="s">
        <v>219</v>
      </c>
      <c r="I281" s="303"/>
      <c r="J281" s="303"/>
      <c r="K281" s="303"/>
      <c r="L281" s="303"/>
      <c r="M281" s="303"/>
      <c r="N281" s="303"/>
      <c r="O281" s="303"/>
      <c r="P281" s="303"/>
      <c r="Q281" s="346"/>
      <c r="R281" s="346"/>
      <c r="S281" s="346"/>
      <c r="T281" s="346"/>
      <c r="U281" s="346"/>
      <c r="V281" s="346"/>
      <c r="W281" s="346"/>
      <c r="X281" s="346"/>
      <c r="Y281" s="346"/>
      <c r="Z281" s="346"/>
      <c r="AA281" s="346"/>
      <c r="AB281" s="346"/>
      <c r="AC281" s="346"/>
      <c r="AD281" s="346"/>
      <c r="AE281" s="346"/>
      <c r="AF281" s="346"/>
      <c r="AG281" s="346"/>
      <c r="AH281" s="346"/>
      <c r="AI281" s="346"/>
      <c r="AJ281" s="346"/>
      <c r="AK281" s="346"/>
      <c r="AL281" s="346"/>
      <c r="AM281" s="346"/>
      <c r="AN281" s="346"/>
      <c r="AO281" s="346"/>
      <c r="AP281" s="346"/>
      <c r="AQ281" s="346"/>
      <c r="AR281" s="346"/>
      <c r="AS281" s="346"/>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303"/>
      <c r="G283" s="303"/>
      <c r="H283" s="312" t="s">
        <v>227</v>
      </c>
      <c r="I283" s="303"/>
      <c r="J283" s="303"/>
      <c r="K283" s="303"/>
      <c r="L283" s="303"/>
      <c r="M283" s="303"/>
      <c r="N283" s="303"/>
      <c r="O283" s="303"/>
      <c r="P283" s="303"/>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313" t="s">
        <v>11</v>
      </c>
      <c r="G284" s="313" t="s">
        <v>189</v>
      </c>
      <c r="H284" s="313" t="s">
        <v>190</v>
      </c>
      <c r="I284" s="236" t="s">
        <v>191</v>
      </c>
      <c r="J284" t="s">
        <v>192</v>
      </c>
      <c r="K284" t="s">
        <v>193</v>
      </c>
      <c r="L284" t="s">
        <v>194</v>
      </c>
      <c r="M284" t="s">
        <v>195</v>
      </c>
      <c r="N284" t="s">
        <v>196</v>
      </c>
      <c r="O284" t="s">
        <v>197</v>
      </c>
      <c r="P284" s="346"/>
      <c r="Q284" s="303"/>
      <c r="R284" s="303"/>
      <c r="S284" s="303"/>
      <c r="T284" s="303"/>
      <c r="U284" s="303"/>
      <c r="V284" s="303"/>
      <c r="W284" s="303"/>
      <c r="X284" s="303"/>
      <c r="Y284" s="303"/>
      <c r="Z284" s="303"/>
      <c r="AA284" s="303"/>
      <c r="AB284" s="303"/>
      <c r="AC284" s="303"/>
      <c r="AD284" s="303"/>
      <c r="AE284" s="303"/>
      <c r="AF284" s="303"/>
      <c r="AG284" s="303"/>
      <c r="AH284" s="303"/>
      <c r="AI284" s="303"/>
      <c r="AJ284" s="303"/>
      <c r="AK284" s="303"/>
      <c r="AL284" s="303"/>
      <c r="AM284" s="303"/>
      <c r="AN284" s="303"/>
      <c r="AO284" s="303"/>
      <c r="AP284" s="303"/>
      <c r="AQ284" s="303"/>
      <c r="AR284" s="303"/>
      <c r="AS284" s="303"/>
    </row>
    <row r="285" ht="14.5" spans="6:16">
      <c r="F285" s="62" t="s">
        <v>229</v>
      </c>
      <c r="G285" s="80" t="s">
        <v>118</v>
      </c>
      <c r="H285" s="303"/>
      <c r="I285" s="63">
        <v>1</v>
      </c>
      <c r="J285" s="63">
        <v>1</v>
      </c>
      <c r="K285" s="63">
        <v>1</v>
      </c>
      <c r="L285" s="63">
        <v>1</v>
      </c>
      <c r="M285" s="63">
        <v>1</v>
      </c>
      <c r="N285" s="63">
        <v>1</v>
      </c>
      <c r="O285" s="63">
        <v>1</v>
      </c>
      <c r="P285" s="63"/>
    </row>
    <row r="286" ht="14.5" spans="6:45">
      <c r="F286" s="303"/>
      <c r="G286" s="62" t="s">
        <v>223</v>
      </c>
      <c r="H286" s="303"/>
      <c r="I286" s="63">
        <v>0.05</v>
      </c>
      <c r="J286" s="63">
        <v>0.05</v>
      </c>
      <c r="K286" s="63">
        <v>0.05</v>
      </c>
      <c r="L286" s="63">
        <v>0.05</v>
      </c>
      <c r="M286" s="63">
        <v>0.05</v>
      </c>
      <c r="N286" s="63">
        <v>0.05</v>
      </c>
      <c r="O286" s="63">
        <v>0.05</v>
      </c>
      <c r="P286" s="63"/>
      <c r="Q286" s="303"/>
      <c r="R286" s="303"/>
      <c r="S286" s="303"/>
      <c r="T286" s="303"/>
      <c r="U286" s="303"/>
      <c r="V286" s="303"/>
      <c r="W286" s="303"/>
      <c r="X286" s="303"/>
      <c r="Y286" s="303"/>
      <c r="Z286" s="303"/>
      <c r="AA286" s="303"/>
      <c r="AB286" s="303"/>
      <c r="AC286" s="303"/>
      <c r="AD286" s="303"/>
      <c r="AE286" s="303"/>
      <c r="AF286" s="303"/>
      <c r="AG286" s="303"/>
      <c r="AH286" s="303"/>
      <c r="AI286" s="303"/>
      <c r="AJ286" s="303"/>
      <c r="AK286" s="303"/>
      <c r="AL286" s="303"/>
      <c r="AM286" s="303"/>
      <c r="AN286" s="303"/>
      <c r="AO286" s="303"/>
      <c r="AP286" s="303"/>
      <c r="AQ286" s="303"/>
      <c r="AR286" s="303"/>
      <c r="AS286" s="303"/>
    </row>
    <row r="287" ht="15.25" spans="6:45">
      <c r="F287" s="303"/>
      <c r="G287" s="303"/>
      <c r="H287" s="62" t="s">
        <v>219</v>
      </c>
      <c r="I287" s="303"/>
      <c r="J287" s="303"/>
      <c r="K287" s="303"/>
      <c r="L287" s="303"/>
      <c r="M287" s="303"/>
      <c r="N287" s="303"/>
      <c r="O287" s="303"/>
      <c r="P287" s="303"/>
      <c r="Q287" s="346"/>
      <c r="R287" s="346"/>
      <c r="S287" s="346"/>
      <c r="T287" s="346"/>
      <c r="U287" s="346"/>
      <c r="V287" s="346"/>
      <c r="W287" s="346"/>
      <c r="X287" s="346"/>
      <c r="Y287" s="346"/>
      <c r="Z287" s="346"/>
      <c r="AA287" s="346"/>
      <c r="AB287" s="346"/>
      <c r="AC287" s="346"/>
      <c r="AD287" s="346"/>
      <c r="AE287" s="346"/>
      <c r="AF287" s="346"/>
      <c r="AG287" s="346"/>
      <c r="AH287" s="346"/>
      <c r="AI287" s="346"/>
      <c r="AJ287" s="346"/>
      <c r="AK287" s="346"/>
      <c r="AL287" s="346"/>
      <c r="AM287" s="346"/>
      <c r="AN287" s="346"/>
      <c r="AO287" s="346"/>
      <c r="AP287" s="346"/>
      <c r="AQ287" s="346"/>
      <c r="AR287" s="346"/>
      <c r="AS287" s="346"/>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303"/>
      <c r="G289" s="303"/>
      <c r="H289" s="312" t="s">
        <v>228</v>
      </c>
      <c r="I289" s="303"/>
      <c r="J289" s="303"/>
      <c r="K289" s="303"/>
      <c r="L289" s="303"/>
      <c r="M289" s="303"/>
      <c r="N289" s="303"/>
      <c r="O289" s="303"/>
      <c r="P289" s="303"/>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313" t="s">
        <v>11</v>
      </c>
      <c r="G290" s="313" t="s">
        <v>189</v>
      </c>
      <c r="H290" s="313" t="s">
        <v>190</v>
      </c>
      <c r="I290" s="236" t="s">
        <v>191</v>
      </c>
      <c r="J290" t="s">
        <v>192</v>
      </c>
      <c r="K290" t="s">
        <v>193</v>
      </c>
      <c r="L290" t="s">
        <v>194</v>
      </c>
      <c r="M290" t="s">
        <v>195</v>
      </c>
      <c r="N290" t="s">
        <v>196</v>
      </c>
      <c r="O290" t="s">
        <v>197</v>
      </c>
      <c r="P290" s="346"/>
      <c r="Q290" s="303"/>
      <c r="R290" s="303"/>
      <c r="S290" s="303"/>
      <c r="T290" s="303"/>
      <c r="U290" s="303"/>
      <c r="V290" s="303"/>
      <c r="W290" s="303"/>
      <c r="X290" s="303"/>
      <c r="Y290" s="303"/>
      <c r="Z290" s="303"/>
      <c r="AA290" s="303"/>
      <c r="AB290" s="303"/>
      <c r="AC290" s="303"/>
      <c r="AD290" s="303"/>
      <c r="AE290" s="303"/>
      <c r="AF290" s="303"/>
      <c r="AG290" s="303"/>
      <c r="AH290" s="303"/>
      <c r="AI290" s="303"/>
      <c r="AJ290" s="303"/>
      <c r="AK290" s="303"/>
      <c r="AL290" s="303"/>
      <c r="AM290" s="303"/>
      <c r="AN290" s="303"/>
      <c r="AO290" s="303"/>
      <c r="AP290" s="303"/>
      <c r="AQ290" s="303"/>
      <c r="AR290" s="303"/>
      <c r="AS290" s="303"/>
    </row>
    <row r="291" ht="14.5" spans="6:16">
      <c r="F291" s="62" t="s">
        <v>229</v>
      </c>
      <c r="G291" s="80" t="s">
        <v>118</v>
      </c>
      <c r="H291" s="303"/>
      <c r="I291" s="63">
        <v>1</v>
      </c>
      <c r="J291" s="63">
        <v>1</v>
      </c>
      <c r="K291" s="63">
        <v>1</v>
      </c>
      <c r="L291" s="63">
        <v>1</v>
      </c>
      <c r="M291" s="63">
        <v>1</v>
      </c>
      <c r="N291" s="63">
        <v>1</v>
      </c>
      <c r="O291" s="63">
        <v>1</v>
      </c>
      <c r="P291" s="63"/>
    </row>
    <row r="292" ht="14.5" spans="6:45">
      <c r="F292" s="303"/>
      <c r="G292" s="62" t="s">
        <v>223</v>
      </c>
      <c r="H292" s="303"/>
      <c r="I292" s="63">
        <v>0.35</v>
      </c>
      <c r="J292" s="63">
        <v>0.35</v>
      </c>
      <c r="K292" s="63">
        <v>0.35</v>
      </c>
      <c r="L292" s="63">
        <v>0.35</v>
      </c>
      <c r="M292" s="63">
        <v>0.35</v>
      </c>
      <c r="N292" s="63">
        <v>0.35</v>
      </c>
      <c r="O292" s="63">
        <v>0.35</v>
      </c>
      <c r="P292" s="63"/>
      <c r="Q292" s="303"/>
      <c r="R292" s="303"/>
      <c r="S292" s="303"/>
      <c r="T292" s="303"/>
      <c r="U292" s="303"/>
      <c r="V292" s="303"/>
      <c r="W292" s="303"/>
      <c r="X292" s="303"/>
      <c r="Y292" s="303"/>
      <c r="Z292" s="303"/>
      <c r="AA292" s="303"/>
      <c r="AB292" s="303"/>
      <c r="AC292" s="303"/>
      <c r="AD292" s="303"/>
      <c r="AE292" s="303"/>
      <c r="AF292" s="303"/>
      <c r="AG292" s="303"/>
      <c r="AH292" s="303"/>
      <c r="AI292" s="303"/>
      <c r="AJ292" s="303"/>
      <c r="AK292" s="303"/>
      <c r="AL292" s="303"/>
      <c r="AM292" s="303"/>
      <c r="AN292" s="303"/>
      <c r="AO292" s="303"/>
      <c r="AP292" s="303"/>
      <c r="AQ292" s="303"/>
      <c r="AR292" s="303"/>
      <c r="AS292" s="303"/>
    </row>
    <row r="293" ht="15.25" spans="6:45">
      <c r="F293" s="303"/>
      <c r="G293" s="303"/>
      <c r="H293" s="62" t="s">
        <v>219</v>
      </c>
      <c r="I293" s="303"/>
      <c r="J293" s="303"/>
      <c r="K293" s="303"/>
      <c r="L293" s="303"/>
      <c r="M293" s="303"/>
      <c r="N293" s="303"/>
      <c r="O293" s="303"/>
      <c r="P293" s="303"/>
      <c r="Q293" s="346"/>
      <c r="R293" s="346"/>
      <c r="S293" s="346"/>
      <c r="T293" s="346"/>
      <c r="U293" s="346"/>
      <c r="V293" s="346"/>
      <c r="W293" s="346"/>
      <c r="X293" s="346"/>
      <c r="Y293" s="346"/>
      <c r="Z293" s="346"/>
      <c r="AA293" s="346"/>
      <c r="AB293" s="346"/>
      <c r="AC293" s="346"/>
      <c r="AD293" s="346"/>
      <c r="AE293" s="346"/>
      <c r="AF293" s="346"/>
      <c r="AG293" s="346"/>
      <c r="AH293" s="346"/>
      <c r="AI293" s="346"/>
      <c r="AJ293" s="346"/>
      <c r="AK293" s="346"/>
      <c r="AL293" s="346"/>
      <c r="AM293" s="346"/>
      <c r="AN293" s="346"/>
      <c r="AO293" s="346"/>
      <c r="AP293" s="346"/>
      <c r="AQ293" s="346"/>
      <c r="AR293" s="346"/>
      <c r="AS293" s="346"/>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303"/>
      <c r="R296" s="303"/>
      <c r="S296" s="303"/>
      <c r="T296" s="303"/>
      <c r="U296" s="303"/>
      <c r="V296" s="303"/>
      <c r="W296" s="303"/>
      <c r="X296" s="303"/>
      <c r="Y296" s="303"/>
      <c r="Z296" s="303"/>
      <c r="AA296" s="303"/>
      <c r="AB296" s="303"/>
      <c r="AC296" s="303"/>
      <c r="AD296" s="303"/>
      <c r="AE296" s="303"/>
      <c r="AF296" s="303"/>
      <c r="AG296" s="303"/>
      <c r="AH296" s="303"/>
      <c r="AI296" s="303"/>
      <c r="AJ296" s="303"/>
      <c r="AK296" s="303"/>
      <c r="AL296" s="303"/>
      <c r="AM296" s="303"/>
      <c r="AN296" s="303"/>
      <c r="AO296" s="303"/>
      <c r="AP296" s="303"/>
      <c r="AQ296" s="303"/>
      <c r="AR296" s="303"/>
      <c r="AS296" s="303"/>
    </row>
  </sheetData>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8"/>
  <sheetViews>
    <sheetView zoomScale="55" zoomScaleNormal="55" workbookViewId="0">
      <selection activeCell="S1" sqref="S1:T1"/>
    </sheetView>
  </sheetViews>
  <sheetFormatPr defaultColWidth="8.72727272727273" defaultRowHeight="12.5"/>
  <cols>
    <col min="1" max="5" width="9"/>
    <col min="6" max="6" width="39.1818181818182" customWidth="1"/>
    <col min="7" max="7" width="11.1818181818182" customWidth="1"/>
    <col min="8" max="9" width="15" customWidth="1"/>
    <col min="10" max="15" width="9"/>
    <col min="19" max="19" width="105.909090909091" customWidth="1"/>
    <col min="20" max="20" width="90.0909090909091" customWidth="1"/>
  </cols>
  <sheetData>
    <row r="1" ht="14.5" spans="2:20">
      <c r="B1" s="275"/>
      <c r="C1" s="275"/>
      <c r="D1" s="275"/>
      <c r="E1" s="63" t="s">
        <v>231</v>
      </c>
      <c r="F1" s="44"/>
      <c r="G1" s="275"/>
      <c r="H1" s="275"/>
      <c r="I1" s="275"/>
      <c r="J1" s="275"/>
      <c r="K1" s="275"/>
      <c r="L1" s="275"/>
      <c r="M1" s="275"/>
      <c r="N1" s="275"/>
      <c r="O1" s="275"/>
      <c r="S1" t="s">
        <v>232</v>
      </c>
      <c r="T1" s="293" t="s">
        <v>233</v>
      </c>
    </row>
    <row r="2" ht="15.5" spans="1:20">
      <c r="A2" s="276"/>
      <c r="B2" s="277"/>
      <c r="C2" s="277"/>
      <c r="D2" s="277"/>
      <c r="E2" s="277"/>
      <c r="F2" s="277"/>
      <c r="G2" s="277"/>
      <c r="H2" s="278" t="s">
        <v>188</v>
      </c>
      <c r="I2" s="277"/>
      <c r="J2" s="277"/>
      <c r="K2" s="277"/>
      <c r="L2" s="277"/>
      <c r="M2" s="277"/>
      <c r="N2" s="277"/>
      <c r="O2" s="277"/>
      <c r="S2" t="s">
        <v>234</v>
      </c>
      <c r="T2" s="294" t="s">
        <v>235</v>
      </c>
    </row>
    <row r="3" ht="14.5" spans="2:15">
      <c r="B3" s="63" t="s">
        <v>236</v>
      </c>
      <c r="C3" s="275"/>
      <c r="D3" s="275"/>
      <c r="E3" s="275"/>
      <c r="F3" s="63" t="s">
        <v>11</v>
      </c>
      <c r="G3" s="63" t="s">
        <v>189</v>
      </c>
      <c r="H3" s="63" t="s">
        <v>237</v>
      </c>
      <c r="I3" s="285" t="s">
        <v>191</v>
      </c>
      <c r="J3" s="285" t="s">
        <v>192</v>
      </c>
      <c r="K3" s="285" t="s">
        <v>193</v>
      </c>
      <c r="L3" s="285" t="s">
        <v>194</v>
      </c>
      <c r="M3" s="285" t="s">
        <v>195</v>
      </c>
      <c r="N3" s="285" t="s">
        <v>196</v>
      </c>
      <c r="O3" s="285" t="s">
        <v>197</v>
      </c>
    </row>
    <row r="4" ht="14.5" spans="2:15">
      <c r="B4" s="275"/>
      <c r="C4" s="275"/>
      <c r="D4" s="275"/>
      <c r="E4" s="275"/>
      <c r="F4" t="s">
        <v>185</v>
      </c>
      <c r="G4" t="s">
        <v>209</v>
      </c>
      <c r="H4" t="s">
        <v>80</v>
      </c>
      <c r="I4">
        <v>0.9</v>
      </c>
      <c r="J4">
        <f t="shared" ref="J4:O4" si="0">I4</f>
        <v>0.9</v>
      </c>
      <c r="K4">
        <f t="shared" si="0"/>
        <v>0.9</v>
      </c>
      <c r="L4">
        <f t="shared" si="0"/>
        <v>0.9</v>
      </c>
      <c r="M4">
        <f t="shared" si="0"/>
        <v>0.9</v>
      </c>
      <c r="N4">
        <f t="shared" si="0"/>
        <v>0.9</v>
      </c>
      <c r="O4">
        <f t="shared" si="0"/>
        <v>0.9</v>
      </c>
    </row>
    <row r="5" ht="14.5" spans="7:7">
      <c r="G5" s="279"/>
    </row>
    <row r="10" spans="8:8">
      <c r="H10" s="36"/>
    </row>
    <row r="12" ht="14.5" spans="1:15">
      <c r="A12" s="276"/>
      <c r="B12" s="277"/>
      <c r="C12" s="277"/>
      <c r="D12" s="277"/>
      <c r="E12" s="277"/>
      <c r="F12" s="277"/>
      <c r="G12" s="277"/>
      <c r="H12" s="278" t="s">
        <v>211</v>
      </c>
      <c r="I12" s="277"/>
      <c r="J12" s="277"/>
      <c r="K12" s="277"/>
      <c r="L12" s="277"/>
      <c r="M12" s="277"/>
      <c r="N12" s="277"/>
      <c r="O12" s="277"/>
    </row>
    <row r="13" ht="14.5" spans="2:15">
      <c r="B13" s="275"/>
      <c r="C13" s="275"/>
      <c r="D13" s="275"/>
      <c r="E13" s="275"/>
      <c r="F13" s="63" t="s">
        <v>11</v>
      </c>
      <c r="G13" s="63" t="s">
        <v>189</v>
      </c>
      <c r="H13" s="63" t="s">
        <v>237</v>
      </c>
      <c r="I13" s="285" t="s">
        <v>191</v>
      </c>
      <c r="J13" s="285" t="s">
        <v>192</v>
      </c>
      <c r="K13" s="285" t="s">
        <v>193</v>
      </c>
      <c r="L13" s="285" t="s">
        <v>194</v>
      </c>
      <c r="M13" s="285" t="s">
        <v>195</v>
      </c>
      <c r="N13" s="285" t="s">
        <v>196</v>
      </c>
      <c r="O13" s="285" t="s">
        <v>197</v>
      </c>
    </row>
    <row r="14" ht="13" spans="6:15">
      <c r="F14" t="s">
        <v>185</v>
      </c>
      <c r="G14" t="s">
        <v>209</v>
      </c>
      <c r="H14" t="s">
        <v>80</v>
      </c>
      <c r="I14" s="286">
        <v>1</v>
      </c>
      <c r="J14" s="286">
        <v>1</v>
      </c>
      <c r="K14" s="286">
        <v>1</v>
      </c>
      <c r="L14" s="286">
        <v>1</v>
      </c>
      <c r="M14" s="286">
        <v>1</v>
      </c>
      <c r="N14" s="286">
        <v>1</v>
      </c>
      <c r="O14" s="286">
        <v>1</v>
      </c>
    </row>
    <row r="15" ht="14.5" spans="7:15">
      <c r="G15" s="279"/>
      <c r="I15" s="275"/>
      <c r="J15" s="275"/>
      <c r="K15" s="275"/>
      <c r="L15" s="275"/>
      <c r="M15" s="275"/>
      <c r="N15" s="275"/>
      <c r="O15" s="275"/>
    </row>
    <row r="19" ht="14.5" spans="1:15">
      <c r="A19" s="67"/>
      <c r="B19" s="67"/>
      <c r="C19" s="67"/>
      <c r="D19" s="67"/>
      <c r="E19" s="67"/>
      <c r="F19" s="275"/>
      <c r="G19" s="275"/>
      <c r="H19" s="44"/>
      <c r="I19" s="275"/>
      <c r="J19" s="275"/>
      <c r="K19" s="275"/>
      <c r="L19" s="275"/>
      <c r="M19" s="275"/>
      <c r="N19" s="275"/>
      <c r="O19" s="275"/>
    </row>
    <row r="20" ht="14.5" spans="1:15">
      <c r="A20" s="67"/>
      <c r="B20" s="67"/>
      <c r="C20" s="67"/>
      <c r="D20" s="67"/>
      <c r="E20" s="67"/>
      <c r="F20" s="44"/>
      <c r="G20" s="44"/>
      <c r="H20" s="44"/>
      <c r="I20" s="287"/>
      <c r="J20" s="287"/>
      <c r="K20" s="287"/>
      <c r="L20" s="287"/>
      <c r="M20" s="287"/>
      <c r="N20" s="287"/>
      <c r="O20" s="287"/>
    </row>
    <row r="21" ht="14.5" spans="1:15">
      <c r="A21" s="276"/>
      <c r="B21" s="276"/>
      <c r="C21" s="276"/>
      <c r="D21" s="276"/>
      <c r="E21" s="276"/>
      <c r="F21" s="277"/>
      <c r="G21" s="277"/>
      <c r="H21" s="278" t="s">
        <v>238</v>
      </c>
      <c r="I21" s="277"/>
      <c r="J21" s="277"/>
      <c r="K21" s="277"/>
      <c r="L21" s="277"/>
      <c r="M21" s="277"/>
      <c r="N21" s="277"/>
      <c r="O21" s="277"/>
    </row>
    <row r="22" ht="14.5" spans="6:15">
      <c r="F22" s="63" t="s">
        <v>11</v>
      </c>
      <c r="G22" s="63" t="s">
        <v>189</v>
      </c>
      <c r="H22" s="63" t="s">
        <v>237</v>
      </c>
      <c r="I22" s="285" t="s">
        <v>191</v>
      </c>
      <c r="J22" s="285" t="s">
        <v>192</v>
      </c>
      <c r="K22" s="285" t="s">
        <v>193</v>
      </c>
      <c r="L22" s="285" t="s">
        <v>194</v>
      </c>
      <c r="M22" s="285" t="s">
        <v>195</v>
      </c>
      <c r="N22" s="285" t="s">
        <v>196</v>
      </c>
      <c r="O22" s="285" t="s">
        <v>197</v>
      </c>
    </row>
    <row r="23" spans="6:15">
      <c r="F23" t="s">
        <v>185</v>
      </c>
      <c r="I23" s="288">
        <v>33</v>
      </c>
      <c r="J23" s="288">
        <f t="shared" ref="J23:O23" si="1">I23</f>
        <v>33</v>
      </c>
      <c r="K23" s="288">
        <f t="shared" si="1"/>
        <v>33</v>
      </c>
      <c r="L23" s="288">
        <f t="shared" si="1"/>
        <v>33</v>
      </c>
      <c r="M23" s="288">
        <f t="shared" si="1"/>
        <v>33</v>
      </c>
      <c r="N23" s="288">
        <f t="shared" si="1"/>
        <v>33</v>
      </c>
      <c r="O23" s="288">
        <f t="shared" si="1"/>
        <v>33</v>
      </c>
    </row>
    <row r="31" ht="14.5" spans="3:15">
      <c r="C31" s="275"/>
      <c r="D31" s="275"/>
      <c r="E31" s="275"/>
      <c r="F31" s="63"/>
      <c r="G31" s="275"/>
      <c r="H31" s="275"/>
      <c r="I31" s="275"/>
      <c r="J31" s="275"/>
      <c r="K31" s="275"/>
      <c r="L31" s="275"/>
      <c r="M31" s="275"/>
      <c r="N31" s="275"/>
      <c r="O31" s="275"/>
    </row>
    <row r="32" ht="14.5" spans="1:15">
      <c r="A32" s="67"/>
      <c r="B32" s="67"/>
      <c r="C32" s="275"/>
      <c r="D32" s="275"/>
      <c r="E32" s="275"/>
      <c r="F32" s="277"/>
      <c r="G32" s="277"/>
      <c r="H32" s="278" t="s">
        <v>212</v>
      </c>
      <c r="I32" s="277"/>
      <c r="J32" s="277"/>
      <c r="K32" s="277"/>
      <c r="L32" s="277"/>
      <c r="M32" s="277"/>
      <c r="N32" s="277"/>
      <c r="O32" s="277"/>
    </row>
    <row r="33" ht="14.5" spans="1:15">
      <c r="A33" s="67"/>
      <c r="B33" s="67"/>
      <c r="C33" s="275"/>
      <c r="D33" s="275"/>
      <c r="E33" s="275"/>
      <c r="F33" s="63" t="s">
        <v>11</v>
      </c>
      <c r="G33" s="63" t="s">
        <v>189</v>
      </c>
      <c r="H33" s="63" t="s">
        <v>237</v>
      </c>
      <c r="I33" s="285" t="s">
        <v>191</v>
      </c>
      <c r="J33" s="285" t="s">
        <v>192</v>
      </c>
      <c r="K33" s="285" t="s">
        <v>193</v>
      </c>
      <c r="L33" s="285" t="s">
        <v>194</v>
      </c>
      <c r="M33" s="285" t="s">
        <v>195</v>
      </c>
      <c r="N33" s="285" t="s">
        <v>196</v>
      </c>
      <c r="O33" s="285" t="s">
        <v>197</v>
      </c>
    </row>
    <row r="34" ht="14.5" spans="1:15">
      <c r="A34" s="67"/>
      <c r="B34" s="67"/>
      <c r="C34" s="44"/>
      <c r="D34" s="275"/>
      <c r="E34" s="275"/>
      <c r="F34" t="s">
        <v>185</v>
      </c>
      <c r="I34" s="63">
        <v>0.905</v>
      </c>
      <c r="J34" s="63">
        <v>0.905</v>
      </c>
      <c r="K34" s="63">
        <v>0.905</v>
      </c>
      <c r="L34" s="63">
        <v>0.905</v>
      </c>
      <c r="M34" s="63">
        <v>0.905</v>
      </c>
      <c r="N34" s="63">
        <v>0.905</v>
      </c>
      <c r="O34" s="63">
        <v>0.905</v>
      </c>
    </row>
    <row r="35" ht="14.5" spans="1:5">
      <c r="A35" s="67"/>
      <c r="B35" s="67"/>
      <c r="C35" s="44"/>
      <c r="D35" s="275"/>
      <c r="E35" s="275"/>
    </row>
    <row r="36" ht="14.5" spans="1:5">
      <c r="A36" s="67"/>
      <c r="B36" s="67"/>
      <c r="C36" s="44"/>
      <c r="D36" s="275"/>
      <c r="E36" s="275"/>
    </row>
    <row r="37" ht="14.5" spans="1:15">
      <c r="A37" s="67"/>
      <c r="B37" s="67"/>
      <c r="C37" s="44"/>
      <c r="D37" s="275"/>
      <c r="E37" s="275"/>
      <c r="F37" s="275"/>
      <c r="G37" s="44"/>
      <c r="H37" s="275"/>
      <c r="I37" s="275"/>
      <c r="J37" s="289"/>
      <c r="K37" s="289"/>
      <c r="L37" s="289"/>
      <c r="M37" s="289"/>
      <c r="N37" s="289"/>
      <c r="O37" s="289"/>
    </row>
    <row r="38" ht="14.5" spans="1:15">
      <c r="A38" s="67"/>
      <c r="B38" s="67"/>
      <c r="C38" s="44"/>
      <c r="D38" s="275"/>
      <c r="E38" s="275"/>
      <c r="F38" s="275"/>
      <c r="G38" s="44"/>
      <c r="H38" s="275"/>
      <c r="I38" s="275"/>
      <c r="J38" s="290"/>
      <c r="K38" s="290"/>
      <c r="L38" s="290"/>
      <c r="M38" s="290"/>
      <c r="N38" s="290"/>
      <c r="O38" s="290"/>
    </row>
    <row r="39" ht="14.5" spans="1:15">
      <c r="A39" s="67"/>
      <c r="B39" s="67"/>
      <c r="C39" s="44"/>
      <c r="D39" s="280"/>
      <c r="E39" s="280"/>
      <c r="F39" s="280"/>
      <c r="G39" s="281"/>
      <c r="H39" s="280"/>
      <c r="I39" s="280"/>
      <c r="J39" s="291"/>
      <c r="K39" s="291"/>
      <c r="L39" s="291"/>
      <c r="M39" s="291"/>
      <c r="N39" s="291"/>
      <c r="O39" s="291"/>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ht="14.5" spans="1:15">
      <c r="A42" s="67"/>
      <c r="B42" s="67"/>
      <c r="C42" s="275"/>
      <c r="D42" s="275"/>
      <c r="E42" s="275"/>
      <c r="F42" s="282"/>
      <c r="G42" s="282"/>
      <c r="H42" s="283" t="s">
        <v>216</v>
      </c>
      <c r="I42" s="84"/>
      <c r="J42" s="282"/>
      <c r="K42" s="282"/>
      <c r="L42" s="282"/>
      <c r="M42" s="282"/>
      <c r="N42" s="282"/>
      <c r="O42" s="282"/>
    </row>
    <row r="43" ht="14.5" spans="1:15">
      <c r="A43" s="67"/>
      <c r="B43" s="67"/>
      <c r="C43" s="275"/>
      <c r="D43" s="275"/>
      <c r="E43" s="275"/>
      <c r="F43" s="49" t="s">
        <v>11</v>
      </c>
      <c r="G43" s="49" t="s">
        <v>189</v>
      </c>
      <c r="H43" s="49" t="s">
        <v>237</v>
      </c>
      <c r="I43" s="292" t="s">
        <v>191</v>
      </c>
      <c r="J43" s="292" t="s">
        <v>192</v>
      </c>
      <c r="K43" s="292" t="s">
        <v>193</v>
      </c>
      <c r="L43" s="292" t="s">
        <v>194</v>
      </c>
      <c r="M43" s="292" t="s">
        <v>195</v>
      </c>
      <c r="N43" s="292" t="s">
        <v>196</v>
      </c>
      <c r="O43" s="292" t="s">
        <v>197</v>
      </c>
    </row>
    <row r="44" ht="14.5" spans="1:15">
      <c r="A44" s="67"/>
      <c r="B44" s="275"/>
      <c r="C44" s="275"/>
      <c r="D44" s="275"/>
      <c r="E44" s="275"/>
      <c r="F44" s="168" t="s">
        <v>239</v>
      </c>
      <c r="G44" s="282"/>
      <c r="H44" s="282"/>
      <c r="I44" s="49">
        <f t="shared" ref="I44:M44" si="2">(112+95)/2</f>
        <v>103.5</v>
      </c>
      <c r="J44" s="49">
        <f t="shared" ref="J44:N44" si="3">I44</f>
        <v>103.5</v>
      </c>
      <c r="K44" s="49">
        <f t="shared" si="2"/>
        <v>103.5</v>
      </c>
      <c r="L44" s="49">
        <f t="shared" si="3"/>
        <v>103.5</v>
      </c>
      <c r="M44" s="49">
        <f t="shared" si="2"/>
        <v>103.5</v>
      </c>
      <c r="N44" s="49">
        <f t="shared" si="3"/>
        <v>103.5</v>
      </c>
      <c r="O44" s="49">
        <f>(112+95)/2</f>
        <v>103.5</v>
      </c>
    </row>
    <row r="45" ht="14.5" spans="1:15">
      <c r="A45" s="67"/>
      <c r="B45" s="275"/>
      <c r="C45" s="275"/>
      <c r="D45" s="275"/>
      <c r="E45" s="275"/>
      <c r="F45" s="168" t="s">
        <v>240</v>
      </c>
      <c r="G45" s="168"/>
      <c r="H45" s="168"/>
      <c r="I45" s="168">
        <f t="shared" ref="I45:O45" si="4">I44</f>
        <v>103.5</v>
      </c>
      <c r="J45" s="168">
        <f t="shared" si="4"/>
        <v>103.5</v>
      </c>
      <c r="K45" s="168">
        <f t="shared" si="4"/>
        <v>103.5</v>
      </c>
      <c r="L45" s="168">
        <f t="shared" si="4"/>
        <v>103.5</v>
      </c>
      <c r="M45" s="168">
        <f t="shared" si="4"/>
        <v>103.5</v>
      </c>
      <c r="N45" s="168">
        <f t="shared" si="4"/>
        <v>103.5</v>
      </c>
      <c r="O45" s="168">
        <f t="shared" si="4"/>
        <v>103.5</v>
      </c>
    </row>
    <row r="46" ht="14.5" spans="1:15">
      <c r="A46" s="67"/>
      <c r="B46" s="275"/>
      <c r="C46" s="275"/>
      <c r="D46" s="275"/>
      <c r="E46" s="275"/>
      <c r="F46" s="168" t="s">
        <v>185</v>
      </c>
      <c r="G46" s="168"/>
      <c r="H46" s="168"/>
      <c r="I46" s="168">
        <f t="shared" ref="I46:O46" si="5">I45</f>
        <v>103.5</v>
      </c>
      <c r="J46" s="168">
        <f t="shared" si="5"/>
        <v>103.5</v>
      </c>
      <c r="K46" s="168">
        <f t="shared" si="5"/>
        <v>103.5</v>
      </c>
      <c r="L46" s="168">
        <f t="shared" si="5"/>
        <v>103.5</v>
      </c>
      <c r="M46" s="168">
        <f t="shared" si="5"/>
        <v>103.5</v>
      </c>
      <c r="N46" s="168">
        <f t="shared" si="5"/>
        <v>103.5</v>
      </c>
      <c r="O46" s="168">
        <f t="shared" si="5"/>
        <v>103.5</v>
      </c>
    </row>
    <row r="47" ht="14.5" spans="1:15">
      <c r="A47" s="67"/>
      <c r="B47" s="275"/>
      <c r="C47" s="275"/>
      <c r="D47" s="275"/>
      <c r="E47" s="275"/>
      <c r="F47" s="275"/>
      <c r="G47" s="44"/>
      <c r="H47" s="44"/>
      <c r="I47" s="44"/>
      <c r="J47" s="275"/>
      <c r="K47" s="275"/>
      <c r="L47" s="275"/>
      <c r="M47" s="275"/>
      <c r="N47" s="275"/>
      <c r="O47" s="275"/>
    </row>
    <row r="48" ht="14.5" spans="1:15">
      <c r="A48" s="67"/>
      <c r="B48" s="275"/>
      <c r="C48" s="275"/>
      <c r="D48" s="275"/>
      <c r="E48" s="275"/>
      <c r="F48" s="275"/>
      <c r="G48" s="44"/>
      <c r="H48" s="284"/>
      <c r="I48" s="44"/>
      <c r="J48" s="275"/>
      <c r="K48" s="275"/>
      <c r="L48" s="275"/>
      <c r="M48" s="275"/>
      <c r="N48" s="275"/>
      <c r="O48" s="275"/>
    </row>
    <row r="49" ht="14.5" spans="1:15">
      <c r="A49" s="67"/>
      <c r="B49" s="275"/>
      <c r="C49" s="275"/>
      <c r="D49" s="275"/>
      <c r="E49" s="275"/>
      <c r="F49" s="275"/>
      <c r="G49" s="44"/>
      <c r="H49" s="44"/>
      <c r="I49" s="44"/>
      <c r="J49" s="44"/>
      <c r="K49" s="44"/>
      <c r="L49" s="44"/>
      <c r="M49" s="44"/>
      <c r="N49" s="44"/>
      <c r="O49" s="44"/>
    </row>
    <row r="50" ht="14.5" spans="1:15">
      <c r="A50" s="67"/>
      <c r="B50" s="275"/>
      <c r="C50" s="275"/>
      <c r="D50" s="275"/>
      <c r="E50" s="275"/>
      <c r="F50" s="275"/>
      <c r="G50" s="44"/>
      <c r="H50" s="44"/>
      <c r="I50" s="44"/>
      <c r="J50" s="275"/>
      <c r="K50" s="275"/>
      <c r="L50" s="275"/>
      <c r="M50" s="275"/>
      <c r="N50" s="275"/>
      <c r="O50" s="275"/>
    </row>
    <row r="51" ht="14.5" spans="1:15">
      <c r="A51" s="67"/>
      <c r="B51" s="275"/>
      <c r="C51" s="275"/>
      <c r="D51" s="275"/>
      <c r="E51" s="275"/>
      <c r="F51" s="275"/>
      <c r="G51" s="275"/>
      <c r="H51" s="275"/>
      <c r="I51" s="44"/>
      <c r="J51" s="275"/>
      <c r="K51" s="275"/>
      <c r="L51" s="275"/>
      <c r="M51" s="275"/>
      <c r="N51" s="275"/>
      <c r="O51" s="275"/>
    </row>
    <row r="52" ht="14.5" spans="1:15">
      <c r="A52" s="67"/>
      <c r="B52" s="275"/>
      <c r="C52" s="275"/>
      <c r="D52" s="275"/>
      <c r="E52" s="275"/>
      <c r="F52" s="275"/>
      <c r="G52" s="44"/>
      <c r="H52" s="44"/>
      <c r="I52" s="275"/>
      <c r="J52" s="275"/>
      <c r="K52" s="275"/>
      <c r="L52" s="275"/>
      <c r="M52" s="275"/>
      <c r="N52" s="275"/>
      <c r="O52" s="275"/>
    </row>
    <row r="53" ht="14.5" spans="1:15">
      <c r="A53" s="67"/>
      <c r="B53" s="42"/>
      <c r="C53" s="44"/>
      <c r="D53" s="44"/>
      <c r="E53" s="44"/>
      <c r="F53" s="44"/>
      <c r="G53" s="275"/>
      <c r="H53" s="275"/>
      <c r="I53" s="44"/>
      <c r="J53" s="275"/>
      <c r="K53" s="275"/>
      <c r="L53" s="275"/>
      <c r="M53" s="275"/>
      <c r="N53" s="275"/>
      <c r="O53" s="275"/>
    </row>
    <row r="54" ht="14.5" spans="1:15">
      <c r="A54" s="67"/>
      <c r="B54" s="42"/>
      <c r="C54" s="44"/>
      <c r="D54" s="44"/>
      <c r="E54" s="44"/>
      <c r="F54" s="44"/>
      <c r="G54" s="44"/>
      <c r="H54" s="275"/>
      <c r="I54" s="275"/>
      <c r="J54" s="275"/>
      <c r="K54" s="275"/>
      <c r="L54" s="275"/>
      <c r="M54" s="275"/>
      <c r="N54" s="275"/>
      <c r="O54" s="275"/>
    </row>
    <row r="55" ht="14.5" spans="1:15">
      <c r="A55" s="67"/>
      <c r="B55" s="42"/>
      <c r="C55" s="44"/>
      <c r="D55" s="44"/>
      <c r="E55" s="44"/>
      <c r="F55" s="44"/>
      <c r="G55" s="44"/>
      <c r="H55" s="275"/>
      <c r="I55" s="275"/>
      <c r="J55" s="275"/>
      <c r="K55" s="275"/>
      <c r="L55" s="275"/>
      <c r="M55" s="275"/>
      <c r="N55" s="275"/>
      <c r="O55" s="275"/>
    </row>
    <row r="56" ht="14.5" spans="1:15">
      <c r="A56" s="67"/>
      <c r="B56" s="42"/>
      <c r="C56" s="44"/>
      <c r="D56" s="44"/>
      <c r="E56" s="44"/>
      <c r="F56" s="44"/>
      <c r="G56" s="275"/>
      <c r="H56" s="275"/>
      <c r="I56" s="44"/>
      <c r="J56" s="275"/>
      <c r="K56" s="275"/>
      <c r="L56" s="275"/>
      <c r="M56" s="275"/>
      <c r="N56" s="275"/>
      <c r="O56" s="275"/>
    </row>
    <row r="57" ht="14.5" spans="1:15">
      <c r="A57" s="67"/>
      <c r="B57" s="42"/>
      <c r="C57" s="44"/>
      <c r="D57" s="44"/>
      <c r="E57" s="44"/>
      <c r="F57" s="44"/>
      <c r="G57" s="44"/>
      <c r="H57" s="44"/>
      <c r="I57" s="44"/>
      <c r="J57" s="287"/>
      <c r="K57" s="287"/>
      <c r="L57" s="287"/>
      <c r="M57" s="287"/>
      <c r="N57" s="287"/>
      <c r="O57" s="287"/>
    </row>
    <row r="58" ht="14.5" spans="1:15">
      <c r="A58" s="67"/>
      <c r="B58" s="67"/>
      <c r="C58" s="67"/>
      <c r="D58" s="67"/>
      <c r="E58" s="67"/>
      <c r="F58" s="67"/>
      <c r="G58" s="44"/>
      <c r="H58" s="275"/>
      <c r="I58" s="275"/>
      <c r="J58" s="44"/>
      <c r="K58" s="44"/>
      <c r="L58" s="44"/>
      <c r="M58" s="44"/>
      <c r="N58" s="44"/>
      <c r="O58" s="44"/>
    </row>
    <row r="59" ht="14.5" spans="1:15">
      <c r="A59" s="67"/>
      <c r="B59" s="42"/>
      <c r="C59" s="44"/>
      <c r="D59" s="44"/>
      <c r="E59" s="44"/>
      <c r="F59" s="44"/>
      <c r="G59" s="44"/>
      <c r="H59" s="275"/>
      <c r="I59" s="275"/>
      <c r="J59" s="44"/>
      <c r="K59" s="44"/>
      <c r="L59" s="44"/>
      <c r="M59" s="44"/>
      <c r="N59" s="44"/>
      <c r="O59" s="44"/>
    </row>
    <row r="60" ht="14.5" spans="1:15">
      <c r="A60" s="67"/>
      <c r="B60" s="42"/>
      <c r="C60" s="44"/>
      <c r="D60" s="44"/>
      <c r="E60" s="44"/>
      <c r="F60" s="44"/>
      <c r="G60" s="44"/>
      <c r="H60" s="275"/>
      <c r="I60" s="275"/>
      <c r="J60" s="44"/>
      <c r="K60" s="44"/>
      <c r="L60" s="44"/>
      <c r="M60" s="44"/>
      <c r="N60" s="44"/>
      <c r="O60" s="44"/>
    </row>
    <row r="61" ht="14.5" spans="1:15">
      <c r="A61" s="67"/>
      <c r="B61" s="42"/>
      <c r="C61" s="44"/>
      <c r="D61" s="44"/>
      <c r="E61" s="44"/>
      <c r="F61" s="44"/>
      <c r="G61" s="44"/>
      <c r="H61" s="275"/>
      <c r="I61" s="275"/>
      <c r="J61" s="44"/>
      <c r="K61" s="44"/>
      <c r="L61" s="44"/>
      <c r="M61" s="44"/>
      <c r="N61" s="44"/>
      <c r="O61" s="44"/>
    </row>
    <row r="62" ht="14.5" spans="1:15">
      <c r="A62" s="67"/>
      <c r="B62" s="42"/>
      <c r="C62" s="44"/>
      <c r="D62" s="44"/>
      <c r="E62" s="44"/>
      <c r="F62" s="44"/>
      <c r="G62" s="44"/>
      <c r="H62" s="275"/>
      <c r="I62" s="275"/>
      <c r="J62" s="44"/>
      <c r="K62" s="44"/>
      <c r="L62" s="44"/>
      <c r="M62" s="44"/>
      <c r="N62" s="44"/>
      <c r="O62" s="44"/>
    </row>
    <row r="63" ht="14.5" spans="1:15">
      <c r="A63" s="67"/>
      <c r="B63" s="42"/>
      <c r="C63" s="44"/>
      <c r="D63" s="44"/>
      <c r="E63" s="44"/>
      <c r="F63" s="44"/>
      <c r="G63" s="44"/>
      <c r="H63" s="275"/>
      <c r="I63" s="275"/>
      <c r="J63" s="44"/>
      <c r="K63" s="44"/>
      <c r="L63" s="44"/>
      <c r="M63" s="44"/>
      <c r="N63" s="44"/>
      <c r="O63" s="44"/>
    </row>
    <row r="64" ht="14.5" spans="1:15">
      <c r="A64" s="67"/>
      <c r="B64" s="42"/>
      <c r="C64" s="44"/>
      <c r="D64" s="44"/>
      <c r="E64" s="44"/>
      <c r="F64" s="44"/>
      <c r="G64" s="44"/>
      <c r="H64" s="275"/>
      <c r="I64" s="275"/>
      <c r="J64" s="44"/>
      <c r="K64" s="44"/>
      <c r="L64" s="44"/>
      <c r="M64" s="44"/>
      <c r="N64" s="44"/>
      <c r="O64" s="44"/>
    </row>
    <row r="65" spans="1:15">
      <c r="A65" s="67"/>
      <c r="B65" s="42"/>
      <c r="C65" s="44"/>
      <c r="D65" s="44"/>
      <c r="E65" s="44"/>
      <c r="F65" s="44"/>
      <c r="G65" s="67"/>
      <c r="H65" s="67"/>
      <c r="I65" s="67"/>
      <c r="J65" s="67"/>
      <c r="K65" s="67"/>
      <c r="L65" s="67"/>
      <c r="M65" s="67"/>
      <c r="N65" s="67"/>
      <c r="O65" s="67"/>
    </row>
    <row r="66" ht="14.5" spans="1:15">
      <c r="A66" s="67"/>
      <c r="B66" s="42"/>
      <c r="C66" s="44"/>
      <c r="D66" s="44"/>
      <c r="E66" s="44"/>
      <c r="F66" s="44"/>
      <c r="G66" s="275"/>
      <c r="H66" s="275"/>
      <c r="I66" s="44"/>
      <c r="J66" s="275"/>
      <c r="K66" s="275"/>
      <c r="L66" s="275"/>
      <c r="M66" s="275"/>
      <c r="N66" s="275"/>
      <c r="O66" s="275"/>
    </row>
    <row r="67" ht="14.5" spans="1:15">
      <c r="A67" s="67"/>
      <c r="B67" s="42"/>
      <c r="C67" s="44"/>
      <c r="D67" s="44"/>
      <c r="E67" s="44"/>
      <c r="F67" s="44"/>
      <c r="G67" s="44"/>
      <c r="H67" s="44"/>
      <c r="I67" s="44"/>
      <c r="J67" s="287"/>
      <c r="K67" s="287"/>
      <c r="L67" s="287"/>
      <c r="M67" s="287"/>
      <c r="N67" s="287"/>
      <c r="O67" s="287"/>
    </row>
    <row r="68" ht="13" spans="1:15">
      <c r="A68" s="67"/>
      <c r="B68" s="42"/>
      <c r="C68" s="44"/>
      <c r="D68" s="44"/>
      <c r="E68" s="44"/>
      <c r="F68" s="44"/>
      <c r="G68" s="44"/>
      <c r="H68" s="284"/>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ht="14.5" spans="1:15">
      <c r="A72" s="67"/>
      <c r="B72" s="42"/>
      <c r="C72" s="44"/>
      <c r="D72" s="44"/>
      <c r="E72" s="44"/>
      <c r="F72" s="44"/>
      <c r="G72" s="275"/>
      <c r="H72" s="275"/>
      <c r="I72" s="44"/>
      <c r="J72" s="275"/>
      <c r="K72" s="275"/>
      <c r="L72" s="275"/>
      <c r="M72" s="275"/>
      <c r="N72" s="275"/>
      <c r="O72" s="275"/>
    </row>
    <row r="73" ht="14.5" spans="1:15">
      <c r="A73" s="67"/>
      <c r="B73" s="42"/>
      <c r="C73" s="44"/>
      <c r="D73" s="44"/>
      <c r="E73" s="44"/>
      <c r="F73" s="44"/>
      <c r="G73" s="44"/>
      <c r="H73" s="44"/>
      <c r="I73" s="44"/>
      <c r="J73" s="287"/>
      <c r="K73" s="287"/>
      <c r="L73" s="287"/>
      <c r="M73" s="287"/>
      <c r="N73" s="287"/>
      <c r="O73" s="287"/>
    </row>
    <row r="74" ht="14.5" spans="1:15">
      <c r="A74" s="67"/>
      <c r="B74" s="67"/>
      <c r="C74" s="67"/>
      <c r="D74" s="67"/>
      <c r="E74" s="67"/>
      <c r="F74" s="67"/>
      <c r="G74" s="44"/>
      <c r="H74" s="275"/>
      <c r="I74" s="275"/>
      <c r="J74" s="44"/>
      <c r="K74" s="44"/>
      <c r="L74" s="44"/>
      <c r="M74" s="44"/>
      <c r="N74" s="44"/>
      <c r="O74" s="44"/>
    </row>
    <row r="75" ht="14.5" spans="1:15">
      <c r="A75" s="67"/>
      <c r="B75" s="42"/>
      <c r="C75" s="44"/>
      <c r="D75" s="44"/>
      <c r="E75" s="44"/>
      <c r="F75" s="44"/>
      <c r="G75" s="44"/>
      <c r="H75" s="275"/>
      <c r="I75" s="275"/>
      <c r="J75" s="44"/>
      <c r="K75" s="44"/>
      <c r="L75" s="44"/>
      <c r="M75" s="44"/>
      <c r="N75" s="44"/>
      <c r="O75" s="44"/>
    </row>
    <row r="76" ht="14.5" spans="1:15">
      <c r="A76" s="67"/>
      <c r="B76" s="42"/>
      <c r="C76" s="44"/>
      <c r="D76" s="44"/>
      <c r="E76" s="44"/>
      <c r="F76" s="44"/>
      <c r="G76" s="44"/>
      <c r="H76" s="275"/>
      <c r="I76" s="275"/>
      <c r="J76" s="44"/>
      <c r="K76" s="44"/>
      <c r="L76" s="44"/>
      <c r="M76" s="44"/>
      <c r="N76" s="44"/>
      <c r="O76" s="44"/>
    </row>
    <row r="77" ht="14.5" spans="2:15">
      <c r="B77" s="42"/>
      <c r="C77" s="44"/>
      <c r="D77" s="44"/>
      <c r="E77" s="44"/>
      <c r="F77" s="44"/>
      <c r="G77" s="63"/>
      <c r="H77" s="275"/>
      <c r="I77" s="275"/>
      <c r="J77" s="63"/>
      <c r="K77" s="63"/>
      <c r="L77" s="63"/>
      <c r="M77" s="63"/>
      <c r="N77" s="63"/>
      <c r="O77" s="63"/>
    </row>
    <row r="78" ht="14.5" spans="2:15">
      <c r="B78" s="42"/>
      <c r="C78" s="44"/>
      <c r="D78" s="44"/>
      <c r="E78" s="44"/>
      <c r="F78" s="44"/>
      <c r="G78" s="63"/>
      <c r="H78" s="275"/>
      <c r="I78" s="275"/>
      <c r="J78" s="63"/>
      <c r="K78" s="63"/>
      <c r="L78" s="63"/>
      <c r="M78" s="63"/>
      <c r="N78" s="63"/>
      <c r="O78" s="63"/>
    </row>
  </sheetData>
  <hyperlinks>
    <hyperlink ref="T1" r:id="rId1" display="https://natural-resources.canada.ca/sites/nrcan/files/oee/buildings/pdf/NRCan_Boilers_en.pdf"/>
    <hyperlink ref="T2" r:id="rId2" display="https://www.iea-etsap.org/E-TechDS/PDF/I01-ind_boilers-GS-AD-gct.pdf" tooltip="https://www.iea-etsap.org/E-TechDS/PDF/I01-ind_boilers-GS-AD-gct.pdf"/>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G20"/>
  <sheetViews>
    <sheetView workbookViewId="0">
      <selection activeCell="G13" sqref="G13"/>
    </sheetView>
  </sheetViews>
  <sheetFormatPr defaultColWidth="9" defaultRowHeight="12.5" outlineLevelCol="6"/>
  <cols>
    <col min="3" max="3" width="17.1818181818182" customWidth="1"/>
    <col min="4" max="4" width="11.7272727272727"/>
    <col min="5" max="5" width="12.8181818181818"/>
    <col min="6" max="6" width="12.2727272727273" customWidth="1"/>
    <col min="7" max="7" width="12.8181818181818"/>
  </cols>
  <sheetData>
    <row r="3" ht="14.5" spans="2:7">
      <c r="B3" s="272" t="s">
        <v>241</v>
      </c>
      <c r="C3" s="272"/>
      <c r="D3" s="272"/>
      <c r="E3" s="272"/>
      <c r="F3" s="272"/>
      <c r="G3" s="272"/>
    </row>
    <row r="4" ht="14.5" spans="2:7">
      <c r="B4" s="273" t="s">
        <v>242</v>
      </c>
      <c r="C4" s="272"/>
      <c r="D4" s="272"/>
      <c r="E4" s="272"/>
      <c r="F4" s="272"/>
      <c r="G4" s="272"/>
    </row>
    <row r="5" ht="15.25" spans="2:7">
      <c r="B5" s="274" t="s">
        <v>3</v>
      </c>
      <c r="C5" s="274" t="s">
        <v>205</v>
      </c>
      <c r="D5" s="274" t="s">
        <v>77</v>
      </c>
      <c r="E5" s="274" t="s">
        <v>74</v>
      </c>
      <c r="F5" s="274" t="s">
        <v>65</v>
      </c>
      <c r="G5" s="108" t="s">
        <v>80</v>
      </c>
    </row>
    <row r="6" ht="14.5" spans="2:7">
      <c r="B6" s="272" t="s">
        <v>83</v>
      </c>
      <c r="C6">
        <f>F6</f>
        <v>61.152229907983</v>
      </c>
      <c r="D6">
        <f>AVERAGE(attached_space_heating_byenergy!FN38,attached_WatHeaEnergyUse!FN38)</f>
        <v>70.8971306361744</v>
      </c>
      <c r="E6">
        <f>AVERAGE(attached_space_heating_byenergy!FN37,attached_WatHeaEnergyUse!FN37,attached_ApplianceConsume!FN31)</f>
        <v>49.0354731315033</v>
      </c>
      <c r="F6">
        <f>AVERAGE(attached_space_heating_byenergy!FN39,attached_WatHeaEnergyUse!FN39)</f>
        <v>61.152229907983</v>
      </c>
      <c r="G6" s="108">
        <f>E6</f>
        <v>49.0354731315033</v>
      </c>
    </row>
    <row r="7" ht="14.5" spans="2:2">
      <c r="B7" s="272" t="s">
        <v>87</v>
      </c>
    </row>
    <row r="8" ht="14.5" spans="2:6">
      <c r="B8" s="272" t="s">
        <v>90</v>
      </c>
      <c r="C8" s="272">
        <v>0</v>
      </c>
      <c r="D8" s="272">
        <v>0</v>
      </c>
      <c r="E8" s="272">
        <v>0</v>
      </c>
      <c r="F8" s="272"/>
    </row>
    <row r="9" ht="14.5" spans="2:6">
      <c r="B9" s="272" t="s">
        <v>93</v>
      </c>
      <c r="C9" s="272">
        <v>0</v>
      </c>
      <c r="D9" s="272">
        <v>0</v>
      </c>
      <c r="E9" s="272">
        <v>0</v>
      </c>
      <c r="F9" s="272"/>
    </row>
    <row r="10" ht="14.5" spans="2:6">
      <c r="B10" s="272" t="s">
        <v>96</v>
      </c>
      <c r="C10" s="272">
        <v>0</v>
      </c>
      <c r="D10" s="272">
        <v>0</v>
      </c>
      <c r="E10" s="272">
        <v>0</v>
      </c>
      <c r="F10" s="272"/>
    </row>
    <row r="11" ht="14.5" spans="2:6">
      <c r="B11" s="272" t="s">
        <v>99</v>
      </c>
      <c r="C11" s="272">
        <v>0</v>
      </c>
      <c r="D11" s="272">
        <v>0</v>
      </c>
      <c r="E11" s="272">
        <v>0</v>
      </c>
      <c r="F11" s="272"/>
    </row>
    <row r="12" ht="14.5" spans="2:6">
      <c r="B12" s="272" t="s">
        <v>102</v>
      </c>
      <c r="C12" s="272">
        <v>0</v>
      </c>
      <c r="D12" s="272">
        <v>0</v>
      </c>
      <c r="E12" s="272">
        <v>0</v>
      </c>
      <c r="F12" s="272"/>
    </row>
    <row r="13" ht="14.5" spans="2:6">
      <c r="B13" s="272" t="s">
        <v>105</v>
      </c>
      <c r="C13" s="272">
        <v>0</v>
      </c>
      <c r="D13" s="272">
        <v>0</v>
      </c>
      <c r="E13" s="272">
        <v>0</v>
      </c>
      <c r="F13" s="272"/>
    </row>
    <row r="14" ht="14.5" spans="2:6">
      <c r="B14" s="272" t="s">
        <v>108</v>
      </c>
      <c r="C14" s="272">
        <v>0</v>
      </c>
      <c r="D14" s="272">
        <v>0</v>
      </c>
      <c r="E14" s="272">
        <v>0</v>
      </c>
      <c r="F14" s="272"/>
    </row>
    <row r="15" ht="14.5" spans="2:6">
      <c r="B15" s="272" t="s">
        <v>111</v>
      </c>
      <c r="C15" s="272">
        <v>0</v>
      </c>
      <c r="D15" s="272">
        <v>0</v>
      </c>
      <c r="E15" s="272">
        <v>0</v>
      </c>
      <c r="F15" s="272"/>
    </row>
    <row r="16" ht="14.5" spans="2:6">
      <c r="B16" s="272" t="s">
        <v>115</v>
      </c>
      <c r="C16" s="272">
        <v>0</v>
      </c>
      <c r="D16" s="272">
        <v>0</v>
      </c>
      <c r="E16" s="272">
        <v>0</v>
      </c>
      <c r="F16" s="272"/>
    </row>
    <row r="20" ht="14.5" spans="3:6">
      <c r="C20" s="272"/>
      <c r="D20" s="272"/>
      <c r="E20" s="272"/>
      <c r="F20" s="272"/>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9" workbookViewId="0">
      <selection activeCell="W18" sqref="W18"/>
    </sheetView>
  </sheetViews>
  <sheetFormatPr defaultColWidth="9" defaultRowHeight="12.5"/>
  <cols>
    <col min="2" max="2" width="38.4545454545455"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251</v>
      </c>
      <c r="B8" s="4"/>
      <c r="C8" s="5"/>
      <c r="D8" s="5"/>
      <c r="E8" s="5"/>
      <c r="F8" s="5"/>
      <c r="G8" s="5"/>
      <c r="H8" s="5"/>
      <c r="I8" s="5"/>
      <c r="J8" s="5"/>
      <c r="K8" s="5"/>
      <c r="L8" s="5"/>
      <c r="M8" s="5"/>
      <c r="N8" s="5"/>
      <c r="O8" s="5"/>
      <c r="P8" s="5"/>
      <c r="Q8" s="5"/>
      <c r="R8" s="5"/>
      <c r="S8" s="5"/>
      <c r="T8" s="5"/>
      <c r="U8" s="5"/>
      <c r="V8" s="5"/>
      <c r="W8" s="5"/>
      <c r="Y8" s="4" t="s">
        <v>251</v>
      </c>
      <c r="Z8" s="4"/>
      <c r="AA8" s="5"/>
      <c r="AB8" s="5"/>
      <c r="AC8" s="5"/>
      <c r="AD8" s="5"/>
      <c r="AE8" s="5"/>
      <c r="AF8" s="5"/>
      <c r="AG8" s="5"/>
      <c r="AH8" s="5"/>
      <c r="AI8" s="5"/>
      <c r="AJ8" s="5"/>
      <c r="AK8" s="5"/>
      <c r="AL8" s="5"/>
      <c r="AM8" s="5"/>
      <c r="AN8" s="5"/>
      <c r="AO8" s="5"/>
      <c r="AP8" s="5"/>
      <c r="AQ8" s="5"/>
      <c r="AR8" s="5"/>
      <c r="AS8" s="5"/>
      <c r="AT8" s="5"/>
      <c r="AU8" s="5"/>
      <c r="AW8" s="4" t="s">
        <v>251</v>
      </c>
      <c r="AX8" s="4"/>
      <c r="AY8" s="5"/>
      <c r="AZ8" s="5"/>
      <c r="BA8" s="5"/>
      <c r="BB8" s="5"/>
      <c r="BC8" s="5"/>
      <c r="BD8" s="5"/>
      <c r="BE8" s="5"/>
      <c r="BF8" s="5"/>
      <c r="BG8" s="5"/>
      <c r="BH8" s="5"/>
      <c r="BI8" s="5"/>
      <c r="BJ8" s="5"/>
      <c r="BK8" s="5"/>
      <c r="BL8" s="5"/>
      <c r="BM8" s="5"/>
      <c r="BN8" s="5"/>
      <c r="BO8" s="5"/>
      <c r="BP8" s="5"/>
      <c r="BQ8" s="5"/>
      <c r="BR8" s="5"/>
      <c r="BS8" s="5"/>
      <c r="BU8" s="4" t="s">
        <v>251</v>
      </c>
      <c r="BV8" s="4"/>
      <c r="BW8" s="5"/>
      <c r="BX8" s="5"/>
      <c r="BY8" s="5"/>
      <c r="BZ8" s="5"/>
      <c r="CA8" s="5"/>
      <c r="CB8" s="5"/>
      <c r="CC8" s="5"/>
      <c r="CD8" s="5"/>
      <c r="CE8" s="5"/>
      <c r="CF8" s="5"/>
      <c r="CG8" s="5"/>
      <c r="CH8" s="5"/>
      <c r="CI8" s="5"/>
      <c r="CJ8" s="5"/>
      <c r="CK8" s="5"/>
      <c r="CL8" s="5"/>
      <c r="CM8" s="5"/>
      <c r="CN8" s="5"/>
      <c r="CO8" s="5"/>
      <c r="CP8" s="5"/>
      <c r="CQ8" s="5"/>
      <c r="CS8" s="4" t="s">
        <v>251</v>
      </c>
      <c r="CT8" s="4"/>
      <c r="CU8" s="5"/>
      <c r="CV8" s="5"/>
      <c r="CW8" s="5"/>
      <c r="CX8" s="5"/>
      <c r="CY8" s="5"/>
      <c r="CZ8" s="5"/>
      <c r="DA8" s="5"/>
      <c r="DB8" s="5"/>
      <c r="DC8" s="5"/>
      <c r="DD8" s="5"/>
      <c r="DE8" s="5"/>
      <c r="DF8" s="5"/>
      <c r="DG8" s="5"/>
      <c r="DH8" s="5"/>
      <c r="DI8" s="5"/>
      <c r="DJ8" s="5"/>
      <c r="DK8" s="5"/>
      <c r="DL8" s="5"/>
      <c r="DM8" s="5"/>
      <c r="DN8" s="5"/>
      <c r="DO8" s="5"/>
      <c r="DQ8" s="4" t="s">
        <v>251</v>
      </c>
      <c r="DR8" s="4"/>
      <c r="DS8" s="5"/>
      <c r="DT8" s="5"/>
      <c r="DU8" s="5"/>
      <c r="DV8" s="5"/>
      <c r="DW8" s="5"/>
      <c r="DX8" s="5"/>
      <c r="DY8" s="5"/>
      <c r="DZ8" s="5"/>
      <c r="EA8" s="5"/>
      <c r="EB8" s="5"/>
      <c r="EC8" s="5"/>
      <c r="ED8" s="5"/>
      <c r="EE8" s="5"/>
      <c r="EF8" s="5"/>
      <c r="EG8" s="5"/>
      <c r="EH8" s="5"/>
      <c r="EI8" s="5"/>
      <c r="EJ8" s="5"/>
      <c r="EK8" s="5"/>
      <c r="EL8" s="5"/>
      <c r="EM8" s="5"/>
      <c r="EO8" s="4" t="s">
        <v>251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252</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252</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252</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252</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252</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252</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252</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254</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254</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254</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254</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255</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255</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255</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255</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255</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255</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255</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257</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257</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257</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257</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257</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257</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258</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258</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258</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258</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258</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258</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258</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259</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259</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259</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259</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259</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259</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259</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260</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261</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261</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261</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261</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261</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260</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262</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262</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262</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262</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262</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262</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262</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263</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263</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263</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263</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263</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263</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263</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264</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264</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264</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264</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264</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264</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266</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266</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266</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266</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266</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266</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267</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267</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267</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267</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267</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267</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267</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268</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268</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268</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268</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268</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269</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269</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269</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269</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269</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269</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269</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254</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254</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254</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254</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255</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255</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255</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255</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255</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255</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255</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257</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257</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257</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257</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257</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257</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258</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258</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258</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258</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258</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258</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258</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259</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259</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259</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259</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259</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259</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259</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260</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261</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261</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261</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261</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261</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260</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262</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262</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262</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262</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262</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262</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262</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263</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263</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263</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263</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263</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264</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264</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264</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264</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264</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264</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264</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266</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266</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266</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266</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266</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266</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267</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267</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267</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267</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267</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267</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267</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268</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268</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268</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268</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268</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269</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269</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269</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269</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269</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63636363636"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272</v>
      </c>
      <c r="B8" s="4"/>
      <c r="C8" s="5"/>
      <c r="D8" s="5"/>
      <c r="E8" s="5"/>
      <c r="F8" s="5"/>
      <c r="G8" s="5"/>
      <c r="H8" s="5"/>
      <c r="I8" s="5"/>
      <c r="J8" s="5"/>
      <c r="K8" s="5"/>
      <c r="L8" s="5"/>
      <c r="M8" s="5"/>
      <c r="N8" s="5"/>
      <c r="O8" s="5"/>
      <c r="P8" s="5"/>
      <c r="Q8" s="5"/>
      <c r="R8" s="5"/>
      <c r="S8" s="5"/>
      <c r="T8" s="5"/>
      <c r="U8" s="5"/>
      <c r="V8" s="5"/>
      <c r="W8" s="5"/>
      <c r="Y8" s="4" t="s">
        <v>272</v>
      </c>
      <c r="Z8" s="4"/>
      <c r="AA8" s="5"/>
      <c r="AB8" s="5"/>
      <c r="AC8" s="5"/>
      <c r="AD8" s="5"/>
      <c r="AE8" s="5"/>
      <c r="AF8" s="5"/>
      <c r="AG8" s="5"/>
      <c r="AH8" s="5"/>
      <c r="AI8" s="5"/>
      <c r="AJ8" s="5"/>
      <c r="AK8" s="5"/>
      <c r="AL8" s="5"/>
      <c r="AM8" s="5"/>
      <c r="AN8" s="5"/>
      <c r="AO8" s="5"/>
      <c r="AP8" s="5"/>
      <c r="AQ8" s="5"/>
      <c r="AR8" s="5"/>
      <c r="AS8" s="5"/>
      <c r="AT8" s="5"/>
      <c r="AU8" s="5"/>
      <c r="AW8" s="4" t="s">
        <v>272</v>
      </c>
      <c r="AX8" s="4"/>
      <c r="AY8" s="5"/>
      <c r="AZ8" s="5"/>
      <c r="BA8" s="5"/>
      <c r="BB8" s="5"/>
      <c r="BC8" s="5"/>
      <c r="BD8" s="5"/>
      <c r="BE8" s="5"/>
      <c r="BF8" s="5"/>
      <c r="BG8" s="5"/>
      <c r="BH8" s="5"/>
      <c r="BI8" s="5"/>
      <c r="BJ8" s="5"/>
      <c r="BK8" s="5"/>
      <c r="BL8" s="5"/>
      <c r="BM8" s="5"/>
      <c r="BN8" s="5"/>
      <c r="BO8" s="5"/>
      <c r="BP8" s="5"/>
      <c r="BQ8" s="5"/>
      <c r="BR8" s="5"/>
      <c r="BS8" s="5"/>
      <c r="BU8" s="4" t="s">
        <v>272</v>
      </c>
      <c r="BV8" s="4"/>
      <c r="BW8" s="5"/>
      <c r="BX8" s="5"/>
      <c r="BY8" s="5"/>
      <c r="BZ8" s="5"/>
      <c r="CA8" s="5"/>
      <c r="CB8" s="5"/>
      <c r="CC8" s="5"/>
      <c r="CD8" s="5"/>
      <c r="CE8" s="5"/>
      <c r="CF8" s="5"/>
      <c r="CG8" s="5"/>
      <c r="CH8" s="5"/>
      <c r="CI8" s="5"/>
      <c r="CJ8" s="5"/>
      <c r="CK8" s="5"/>
      <c r="CL8" s="5"/>
      <c r="CM8" s="5"/>
      <c r="CN8" s="5"/>
      <c r="CO8" s="5"/>
      <c r="CP8" s="5"/>
      <c r="CQ8" s="5"/>
      <c r="CS8" s="4" t="s">
        <v>272</v>
      </c>
      <c r="CT8" s="4"/>
      <c r="CU8" s="5"/>
      <c r="CV8" s="5"/>
      <c r="CW8" s="5"/>
      <c r="CX8" s="5"/>
      <c r="CY8" s="5"/>
      <c r="CZ8" s="5"/>
      <c r="DA8" s="5"/>
      <c r="DB8" s="5"/>
      <c r="DC8" s="5"/>
      <c r="DD8" s="5"/>
      <c r="DE8" s="5"/>
      <c r="DF8" s="5"/>
      <c r="DG8" s="5"/>
      <c r="DH8" s="5"/>
      <c r="DI8" s="5"/>
      <c r="DJ8" s="5"/>
      <c r="DK8" s="5"/>
      <c r="DL8" s="5"/>
      <c r="DM8" s="5"/>
      <c r="DN8" s="5"/>
      <c r="DO8" s="5"/>
      <c r="DQ8" s="4" t="s">
        <v>272</v>
      </c>
      <c r="DR8" s="4"/>
      <c r="DS8" s="5"/>
      <c r="DT8" s="5"/>
      <c r="DU8" s="5"/>
      <c r="DV8" s="5"/>
      <c r="DW8" s="5"/>
      <c r="DX8" s="5"/>
      <c r="DY8" s="5"/>
      <c r="DZ8" s="5"/>
      <c r="EA8" s="5"/>
      <c r="EB8" s="5"/>
      <c r="EC8" s="5"/>
      <c r="ED8" s="5"/>
      <c r="EE8" s="5"/>
      <c r="EF8" s="5"/>
      <c r="EG8" s="5"/>
      <c r="EH8" s="5"/>
      <c r="EI8" s="5"/>
      <c r="EJ8" s="5"/>
      <c r="EK8" s="5"/>
      <c r="EL8" s="5"/>
      <c r="EM8" s="5"/>
      <c r="EO8" s="4" t="s">
        <v>272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273</v>
      </c>
      <c r="C13" s="1"/>
      <c r="D13" s="1"/>
      <c r="E13" s="1"/>
      <c r="F13" s="1"/>
      <c r="G13" s="1"/>
      <c r="H13" s="1"/>
      <c r="I13" s="1"/>
      <c r="J13" s="1"/>
      <c r="K13" s="1"/>
      <c r="L13" s="1"/>
      <c r="M13" s="1"/>
      <c r="N13" s="1"/>
      <c r="O13" s="1"/>
      <c r="P13" s="1"/>
      <c r="Q13" s="1"/>
      <c r="R13" s="1"/>
      <c r="S13" s="1"/>
      <c r="T13" s="1"/>
      <c r="U13" s="1"/>
      <c r="V13" s="1"/>
      <c r="W13" s="1"/>
      <c r="Y13" s="1"/>
      <c r="Z13" s="13" t="s">
        <v>273</v>
      </c>
      <c r="AA13" s="1"/>
      <c r="AB13" s="1"/>
      <c r="AC13" s="1"/>
      <c r="AD13" s="1"/>
      <c r="AE13" s="1"/>
      <c r="AF13" s="1"/>
      <c r="AG13" s="1"/>
      <c r="AH13" s="1"/>
      <c r="AI13" s="1"/>
      <c r="AJ13" s="1"/>
      <c r="AK13" s="1"/>
      <c r="AL13" s="1"/>
      <c r="AM13" s="1"/>
      <c r="AN13" s="1"/>
      <c r="AO13" s="1"/>
      <c r="AP13" s="1"/>
      <c r="AQ13" s="1"/>
      <c r="AR13" s="1"/>
      <c r="AS13" s="1"/>
      <c r="AT13" s="1"/>
      <c r="AU13" s="1"/>
      <c r="AW13" s="1"/>
      <c r="AX13" s="13" t="s">
        <v>273</v>
      </c>
      <c r="AY13" s="1"/>
      <c r="AZ13" s="1"/>
      <c r="BA13" s="1"/>
      <c r="BB13" s="1"/>
      <c r="BC13" s="1"/>
      <c r="BD13" s="1"/>
      <c r="BE13" s="1"/>
      <c r="BF13" s="1"/>
      <c r="BG13" s="1"/>
      <c r="BH13" s="1"/>
      <c r="BI13" s="1"/>
      <c r="BJ13" s="1"/>
      <c r="BK13" s="1"/>
      <c r="BL13" s="1"/>
      <c r="BM13" s="1"/>
      <c r="BN13" s="1"/>
      <c r="BO13" s="1"/>
      <c r="BP13" s="1"/>
      <c r="BQ13" s="1"/>
      <c r="BR13" s="1"/>
      <c r="BS13" s="1"/>
      <c r="BU13" s="1"/>
      <c r="BV13" s="13" t="s">
        <v>273</v>
      </c>
      <c r="BW13" s="1"/>
      <c r="BX13" s="1"/>
      <c r="BY13" s="1"/>
      <c r="BZ13" s="1"/>
      <c r="CA13" s="1"/>
      <c r="CB13" s="1"/>
      <c r="CC13" s="1"/>
      <c r="CD13" s="1"/>
      <c r="CE13" s="1"/>
      <c r="CF13" s="1"/>
      <c r="CG13" s="1"/>
      <c r="CH13" s="1"/>
      <c r="CI13" s="1"/>
      <c r="CJ13" s="1"/>
      <c r="CK13" s="1"/>
      <c r="CL13" s="1"/>
      <c r="CM13" s="1"/>
      <c r="CN13" s="1"/>
      <c r="CO13" s="1"/>
      <c r="CP13" s="1"/>
      <c r="CQ13" s="1"/>
      <c r="CS13" s="1"/>
      <c r="CT13" s="13" t="s">
        <v>273</v>
      </c>
      <c r="CU13" s="1"/>
      <c r="CV13" s="1"/>
      <c r="CW13" s="1"/>
      <c r="CX13" s="1"/>
      <c r="CY13" s="1"/>
      <c r="CZ13" s="1"/>
      <c r="DA13" s="1"/>
      <c r="DB13" s="1"/>
      <c r="DC13" s="1"/>
      <c r="DD13" s="1"/>
      <c r="DE13" s="1"/>
      <c r="DF13" s="1"/>
      <c r="DG13" s="1"/>
      <c r="DH13" s="1"/>
      <c r="DI13" s="1"/>
      <c r="DJ13" s="1"/>
      <c r="DK13" s="1"/>
      <c r="DL13" s="1"/>
      <c r="DM13" s="1"/>
      <c r="DN13" s="1"/>
      <c r="DO13" s="1"/>
      <c r="DQ13" s="1"/>
      <c r="DR13" s="13" t="s">
        <v>273</v>
      </c>
      <c r="DS13" s="1"/>
      <c r="DT13" s="1"/>
      <c r="DU13" s="1"/>
      <c r="DV13" s="1"/>
      <c r="DW13" s="1"/>
      <c r="DX13" s="1"/>
      <c r="DY13" s="1"/>
      <c r="DZ13" s="1"/>
      <c r="EA13" s="1"/>
      <c r="EB13" s="1"/>
      <c r="EC13" s="1"/>
      <c r="ED13" s="1"/>
      <c r="EE13" s="1"/>
      <c r="EF13" s="1"/>
      <c r="EG13" s="1"/>
      <c r="EH13" s="1"/>
      <c r="EI13" s="1"/>
      <c r="EJ13" s="1"/>
      <c r="EK13" s="1"/>
      <c r="EL13" s="1"/>
      <c r="EM13" s="1"/>
      <c r="EO13" s="1"/>
      <c r="EP13" s="13" t="s">
        <v>273</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254</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254</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254</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254</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254</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254</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254</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255</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255</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255</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255</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255</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255</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255</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256</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256</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256</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256</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256</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256</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256</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257</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257</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257</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257</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257</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257</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257</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258</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258</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258</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258</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258</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258</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258</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259</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259</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259</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259</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259</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259</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259</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260</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261</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261</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261</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261</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261</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260</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262</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262</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262</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262</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262</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262</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262</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263</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263</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263</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263</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263</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263</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263</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264</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264</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264</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264</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264</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264</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264</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274</v>
      </c>
      <c r="C25" s="1"/>
      <c r="D25" s="1"/>
      <c r="E25" s="1"/>
      <c r="F25" s="1"/>
      <c r="G25" s="1"/>
      <c r="H25" s="1"/>
      <c r="I25" s="1"/>
      <c r="J25" s="1"/>
      <c r="K25" s="1"/>
      <c r="L25" s="1"/>
      <c r="M25" s="1"/>
      <c r="N25" s="1"/>
      <c r="O25" s="1"/>
      <c r="P25" s="1"/>
      <c r="Q25" s="1"/>
      <c r="R25" s="1"/>
      <c r="S25" s="1"/>
      <c r="T25" s="1"/>
      <c r="U25" s="1"/>
      <c r="V25" s="1"/>
      <c r="W25" s="1"/>
      <c r="Y25" s="1"/>
      <c r="Z25" s="8" t="s">
        <v>274</v>
      </c>
      <c r="AA25" s="1"/>
      <c r="AB25" s="1"/>
      <c r="AC25" s="1"/>
      <c r="AD25" s="1"/>
      <c r="AE25" s="1"/>
      <c r="AF25" s="1"/>
      <c r="AG25" s="1"/>
      <c r="AH25" s="1"/>
      <c r="AI25" s="1"/>
      <c r="AJ25" s="1"/>
      <c r="AK25" s="1"/>
      <c r="AL25" s="1"/>
      <c r="AM25" s="1"/>
      <c r="AN25" s="1"/>
      <c r="AO25" s="1"/>
      <c r="AP25" s="1"/>
      <c r="AQ25" s="1"/>
      <c r="AR25" s="1"/>
      <c r="AS25" s="1"/>
      <c r="AT25" s="1"/>
      <c r="AU25" s="1"/>
      <c r="AW25" s="1"/>
      <c r="AX25" s="8" t="s">
        <v>274</v>
      </c>
      <c r="AY25" s="1"/>
      <c r="AZ25" s="1"/>
      <c r="BA25" s="1"/>
      <c r="BB25" s="1"/>
      <c r="BC25" s="1"/>
      <c r="BD25" s="1"/>
      <c r="BE25" s="1"/>
      <c r="BF25" s="1"/>
      <c r="BG25" s="1"/>
      <c r="BH25" s="1"/>
      <c r="BI25" s="1"/>
      <c r="BJ25" s="1"/>
      <c r="BK25" s="1"/>
      <c r="BL25" s="1"/>
      <c r="BM25" s="1"/>
      <c r="BN25" s="1"/>
      <c r="BO25" s="1"/>
      <c r="BP25" s="1"/>
      <c r="BQ25" s="1"/>
      <c r="BR25" s="1"/>
      <c r="BS25" s="1"/>
      <c r="BU25" s="1"/>
      <c r="BV25" s="8" t="s">
        <v>274</v>
      </c>
      <c r="BW25" s="1"/>
      <c r="BX25" s="1"/>
      <c r="BY25" s="1"/>
      <c r="BZ25" s="1"/>
      <c r="CA25" s="1"/>
      <c r="CB25" s="1"/>
      <c r="CC25" s="1"/>
      <c r="CD25" s="1"/>
      <c r="CE25" s="1"/>
      <c r="CF25" s="1"/>
      <c r="CG25" s="1"/>
      <c r="CH25" s="1"/>
      <c r="CI25" s="1"/>
      <c r="CJ25" s="1"/>
      <c r="CK25" s="1"/>
      <c r="CL25" s="1"/>
      <c r="CM25" s="1"/>
      <c r="CN25" s="1"/>
      <c r="CO25" s="1"/>
      <c r="CP25" s="1"/>
      <c r="CQ25" s="1"/>
      <c r="CS25" s="1"/>
      <c r="CT25" s="8" t="s">
        <v>274</v>
      </c>
      <c r="CU25" s="1"/>
      <c r="CV25" s="1"/>
      <c r="CW25" s="1"/>
      <c r="CX25" s="1"/>
      <c r="CY25" s="1"/>
      <c r="CZ25" s="1"/>
      <c r="DA25" s="1"/>
      <c r="DB25" s="1"/>
      <c r="DC25" s="1"/>
      <c r="DD25" s="1"/>
      <c r="DE25" s="1"/>
      <c r="DF25" s="1"/>
      <c r="DG25" s="1"/>
      <c r="DH25" s="1"/>
      <c r="DI25" s="1"/>
      <c r="DJ25" s="1"/>
      <c r="DK25" s="1"/>
      <c r="DL25" s="1"/>
      <c r="DM25" s="1"/>
      <c r="DN25" s="1"/>
      <c r="DO25" s="1"/>
      <c r="DQ25" s="1"/>
      <c r="DR25" s="8" t="s">
        <v>274</v>
      </c>
      <c r="DS25" s="1"/>
      <c r="DT25" s="1"/>
      <c r="DU25" s="1"/>
      <c r="DV25" s="1"/>
      <c r="DW25" s="1"/>
      <c r="DX25" s="1"/>
      <c r="DY25" s="1"/>
      <c r="DZ25" s="1"/>
      <c r="EA25" s="1"/>
      <c r="EB25" s="1"/>
      <c r="EC25" s="1"/>
      <c r="ED25" s="1"/>
      <c r="EE25" s="1"/>
      <c r="EF25" s="1"/>
      <c r="EG25" s="1"/>
      <c r="EH25" s="1"/>
      <c r="EI25" s="1"/>
      <c r="EJ25" s="1"/>
      <c r="EK25" s="1"/>
      <c r="EL25" s="1"/>
      <c r="EM25" s="1"/>
      <c r="EO25" s="1"/>
      <c r="EP25" s="8" t="s">
        <v>274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275</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275</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275</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275</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275</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275</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275</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264</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264</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264</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264</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264</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264</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264</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276</v>
      </c>
      <c r="C29" s="1"/>
      <c r="D29" s="1"/>
      <c r="E29" s="1"/>
      <c r="F29" s="1"/>
      <c r="G29" s="1"/>
      <c r="H29" s="1"/>
      <c r="I29" s="1"/>
      <c r="J29" s="1"/>
      <c r="K29" s="1"/>
      <c r="L29" s="1"/>
      <c r="M29" s="1"/>
      <c r="N29" s="1"/>
      <c r="O29" s="1"/>
      <c r="P29" s="1"/>
      <c r="Q29" s="1"/>
      <c r="R29" s="1"/>
      <c r="S29" s="1"/>
      <c r="T29" s="1"/>
      <c r="U29" s="1"/>
      <c r="V29" s="1"/>
      <c r="W29" s="1"/>
      <c r="Y29" s="1"/>
      <c r="Z29" s="8" t="s">
        <v>276</v>
      </c>
      <c r="AA29" s="1"/>
      <c r="AB29" s="1"/>
      <c r="AC29" s="1"/>
      <c r="AD29" s="1"/>
      <c r="AE29" s="1"/>
      <c r="AF29" s="1"/>
      <c r="AG29" s="1"/>
      <c r="AH29" s="1"/>
      <c r="AI29" s="1"/>
      <c r="AJ29" s="1"/>
      <c r="AK29" s="1"/>
      <c r="AL29" s="1"/>
      <c r="AM29" s="1"/>
      <c r="AN29" s="1"/>
      <c r="AO29" s="1"/>
      <c r="AP29" s="1"/>
      <c r="AQ29" s="1"/>
      <c r="AR29" s="1"/>
      <c r="AS29" s="1"/>
      <c r="AT29" s="1"/>
      <c r="AU29" s="1"/>
      <c r="AW29" s="1"/>
      <c r="AX29" s="8" t="s">
        <v>276</v>
      </c>
      <c r="AY29" s="1"/>
      <c r="AZ29" s="1"/>
      <c r="BA29" s="1"/>
      <c r="BB29" s="1"/>
      <c r="BC29" s="1"/>
      <c r="BD29" s="1"/>
      <c r="BE29" s="1"/>
      <c r="BF29" s="1"/>
      <c r="BG29" s="1"/>
      <c r="BH29" s="1"/>
      <c r="BI29" s="1"/>
      <c r="BJ29" s="1"/>
      <c r="BK29" s="1"/>
      <c r="BL29" s="1"/>
      <c r="BM29" s="1"/>
      <c r="BN29" s="1"/>
      <c r="BO29" s="1"/>
      <c r="BP29" s="1"/>
      <c r="BQ29" s="1"/>
      <c r="BR29" s="1"/>
      <c r="BS29" s="1"/>
      <c r="BU29" s="1"/>
      <c r="BV29" s="8" t="s">
        <v>276</v>
      </c>
      <c r="BW29" s="1"/>
      <c r="BX29" s="1"/>
      <c r="BY29" s="1"/>
      <c r="BZ29" s="1"/>
      <c r="CA29" s="1"/>
      <c r="CB29" s="1"/>
      <c r="CC29" s="1"/>
      <c r="CD29" s="1"/>
      <c r="CE29" s="1"/>
      <c r="CF29" s="1"/>
      <c r="CG29" s="1"/>
      <c r="CH29" s="1"/>
      <c r="CI29" s="1"/>
      <c r="CJ29" s="1"/>
      <c r="CK29" s="1"/>
      <c r="CL29" s="1"/>
      <c r="CM29" s="1"/>
      <c r="CN29" s="1"/>
      <c r="CO29" s="1"/>
      <c r="CP29" s="1"/>
      <c r="CQ29" s="1"/>
      <c r="CS29" s="1"/>
      <c r="CT29" s="8" t="s">
        <v>276</v>
      </c>
      <c r="CU29" s="1"/>
      <c r="CV29" s="1"/>
      <c r="CW29" s="1"/>
      <c r="CX29" s="1"/>
      <c r="CY29" s="1"/>
      <c r="CZ29" s="1"/>
      <c r="DA29" s="1"/>
      <c r="DB29" s="1"/>
      <c r="DC29" s="1"/>
      <c r="DD29" s="1"/>
      <c r="DE29" s="1"/>
      <c r="DF29" s="1"/>
      <c r="DG29" s="1"/>
      <c r="DH29" s="1"/>
      <c r="DI29" s="1"/>
      <c r="DJ29" s="1"/>
      <c r="DK29" s="1"/>
      <c r="DL29" s="1"/>
      <c r="DM29" s="1"/>
      <c r="DN29" s="1"/>
      <c r="DO29" s="1"/>
      <c r="DQ29" s="1"/>
      <c r="DR29" s="8" t="s">
        <v>276</v>
      </c>
      <c r="DS29" s="1"/>
      <c r="DT29" s="1"/>
      <c r="DU29" s="1"/>
      <c r="DV29" s="1"/>
      <c r="DW29" s="1"/>
      <c r="DX29" s="1"/>
      <c r="DY29" s="1"/>
      <c r="DZ29" s="1"/>
      <c r="EA29" s="1"/>
      <c r="EB29" s="1"/>
      <c r="EC29" s="1"/>
      <c r="ED29" s="1"/>
      <c r="EE29" s="1"/>
      <c r="EF29" s="1"/>
      <c r="EG29" s="1"/>
      <c r="EH29" s="1"/>
      <c r="EI29" s="1"/>
      <c r="EJ29" s="1"/>
      <c r="EK29" s="1"/>
      <c r="EL29" s="1"/>
      <c r="EM29" s="1"/>
      <c r="EO29" s="1"/>
      <c r="EP29" s="8" t="s">
        <v>276</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277</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277</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277</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277</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277</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277</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277</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264</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264</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264</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264</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264</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264</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264</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278</v>
      </c>
      <c r="C33" s="1"/>
      <c r="D33" s="1"/>
      <c r="E33" s="1"/>
      <c r="F33" s="1"/>
      <c r="G33" s="1"/>
      <c r="H33" s="1"/>
      <c r="I33" s="1"/>
      <c r="J33" s="1"/>
      <c r="K33" s="1"/>
      <c r="L33" s="1"/>
      <c r="M33" s="1"/>
      <c r="N33" s="1"/>
      <c r="O33" s="1"/>
      <c r="P33" s="1"/>
      <c r="Q33" s="1"/>
      <c r="R33" s="1"/>
      <c r="S33" s="1"/>
      <c r="T33" s="1"/>
      <c r="U33" s="1"/>
      <c r="V33" s="1"/>
      <c r="W33" s="1"/>
      <c r="Y33" s="1"/>
      <c r="Z33" s="8" t="s">
        <v>278</v>
      </c>
      <c r="AA33" s="1"/>
      <c r="AB33" s="1"/>
      <c r="AC33" s="1"/>
      <c r="AD33" s="1"/>
      <c r="AE33" s="1"/>
      <c r="AF33" s="1"/>
      <c r="AG33" s="1"/>
      <c r="AH33" s="1"/>
      <c r="AI33" s="1"/>
      <c r="AJ33" s="1"/>
      <c r="AK33" s="1"/>
      <c r="AL33" s="1"/>
      <c r="AM33" s="1"/>
      <c r="AN33" s="1"/>
      <c r="AO33" s="1"/>
      <c r="AP33" s="1"/>
      <c r="AQ33" s="1"/>
      <c r="AR33" s="1"/>
      <c r="AS33" s="1"/>
      <c r="AT33" s="1"/>
      <c r="AU33" s="1"/>
      <c r="AW33" s="1"/>
      <c r="AX33" s="8" t="s">
        <v>278</v>
      </c>
      <c r="AY33" s="1"/>
      <c r="AZ33" s="1"/>
      <c r="BA33" s="1"/>
      <c r="BB33" s="1"/>
      <c r="BC33" s="1"/>
      <c r="BD33" s="1"/>
      <c r="BE33" s="1"/>
      <c r="BF33" s="1"/>
      <c r="BG33" s="1"/>
      <c r="BH33" s="1"/>
      <c r="BI33" s="1"/>
      <c r="BJ33" s="1"/>
      <c r="BK33" s="1"/>
      <c r="BL33" s="1"/>
      <c r="BM33" s="1"/>
      <c r="BN33" s="1"/>
      <c r="BO33" s="1"/>
      <c r="BP33" s="1"/>
      <c r="BQ33" s="1"/>
      <c r="BR33" s="1"/>
      <c r="BS33" s="1"/>
      <c r="BU33" s="1"/>
      <c r="BV33" s="8" t="s">
        <v>278</v>
      </c>
      <c r="BW33" s="1"/>
      <c r="BX33" s="1"/>
      <c r="BY33" s="1"/>
      <c r="BZ33" s="1"/>
      <c r="CA33" s="1"/>
      <c r="CB33" s="1"/>
      <c r="CC33" s="1"/>
      <c r="CD33" s="1"/>
      <c r="CE33" s="1"/>
      <c r="CF33" s="1"/>
      <c r="CG33" s="1"/>
      <c r="CH33" s="1"/>
      <c r="CI33" s="1"/>
      <c r="CJ33" s="1"/>
      <c r="CK33" s="1"/>
      <c r="CL33" s="1"/>
      <c r="CM33" s="1"/>
      <c r="CN33" s="1"/>
      <c r="CO33" s="1"/>
      <c r="CP33" s="1"/>
      <c r="CQ33" s="1"/>
      <c r="CS33" s="1"/>
      <c r="CT33" s="8" t="s">
        <v>278</v>
      </c>
      <c r="CU33" s="1"/>
      <c r="CV33" s="1"/>
      <c r="CW33" s="1"/>
      <c r="CX33" s="1"/>
      <c r="CY33" s="1"/>
      <c r="CZ33" s="1"/>
      <c r="DA33" s="1"/>
      <c r="DB33" s="1"/>
      <c r="DC33" s="1"/>
      <c r="DD33" s="1"/>
      <c r="DE33" s="1"/>
      <c r="DF33" s="1"/>
      <c r="DG33" s="1"/>
      <c r="DH33" s="1"/>
      <c r="DI33" s="1"/>
      <c r="DJ33" s="1"/>
      <c r="DK33" s="1"/>
      <c r="DL33" s="1"/>
      <c r="DM33" s="1"/>
      <c r="DN33" s="1"/>
      <c r="DO33" s="1"/>
      <c r="DQ33" s="1"/>
      <c r="DR33" s="8" t="s">
        <v>278</v>
      </c>
      <c r="DS33" s="1"/>
      <c r="DT33" s="1"/>
      <c r="DU33" s="1"/>
      <c r="DV33" s="1"/>
      <c r="DW33" s="1"/>
      <c r="DX33" s="1"/>
      <c r="DY33" s="1"/>
      <c r="DZ33" s="1"/>
      <c r="EA33" s="1"/>
      <c r="EB33" s="1"/>
      <c r="EC33" s="1"/>
      <c r="ED33" s="1"/>
      <c r="EE33" s="1"/>
      <c r="EF33" s="1"/>
      <c r="EG33" s="1"/>
      <c r="EH33" s="1"/>
      <c r="EI33" s="1"/>
      <c r="EJ33" s="1"/>
      <c r="EK33" s="1"/>
      <c r="EL33" s="1"/>
      <c r="EM33" s="1"/>
      <c r="EO33" s="1"/>
      <c r="EP33" s="8" t="s">
        <v>278</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275</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275</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275</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275</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275</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275</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275</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279</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279</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279</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279</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279</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279</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279</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280</v>
      </c>
      <c r="C37" s="1"/>
      <c r="D37" s="1"/>
      <c r="E37" s="1"/>
      <c r="F37" s="1"/>
      <c r="G37" s="1"/>
      <c r="H37" s="1"/>
      <c r="I37" s="1"/>
      <c r="J37" s="1"/>
      <c r="K37" s="1"/>
      <c r="L37" s="1"/>
      <c r="M37" s="1"/>
      <c r="N37" s="1"/>
      <c r="O37" s="1"/>
      <c r="P37" s="1"/>
      <c r="Q37" s="1"/>
      <c r="R37" s="1"/>
      <c r="S37" s="1"/>
      <c r="T37" s="1"/>
      <c r="U37" s="1"/>
      <c r="V37" s="1"/>
      <c r="W37" s="1"/>
      <c r="Y37" s="1"/>
      <c r="Z37" s="8" t="s">
        <v>280</v>
      </c>
      <c r="AA37" s="1"/>
      <c r="AB37" s="1"/>
      <c r="AC37" s="1"/>
      <c r="AD37" s="1"/>
      <c r="AE37" s="1"/>
      <c r="AF37" s="1"/>
      <c r="AG37" s="1"/>
      <c r="AH37" s="1"/>
      <c r="AI37" s="1"/>
      <c r="AJ37" s="1"/>
      <c r="AK37" s="1"/>
      <c r="AL37" s="1"/>
      <c r="AM37" s="1"/>
      <c r="AN37" s="1"/>
      <c r="AO37" s="1"/>
      <c r="AP37" s="1"/>
      <c r="AQ37" s="1"/>
      <c r="AR37" s="1"/>
      <c r="AS37" s="1"/>
      <c r="AT37" s="1"/>
      <c r="AU37" s="1"/>
      <c r="AW37" s="1"/>
      <c r="AX37" s="8" t="s">
        <v>280</v>
      </c>
      <c r="AY37" s="1"/>
      <c r="AZ37" s="1"/>
      <c r="BA37" s="1"/>
      <c r="BB37" s="1"/>
      <c r="BC37" s="1"/>
      <c r="BD37" s="1"/>
      <c r="BE37" s="1"/>
      <c r="BF37" s="1"/>
      <c r="BG37" s="1"/>
      <c r="BH37" s="1"/>
      <c r="BI37" s="1"/>
      <c r="BJ37" s="1"/>
      <c r="BK37" s="1"/>
      <c r="BL37" s="1"/>
      <c r="BM37" s="1"/>
      <c r="BN37" s="1"/>
      <c r="BO37" s="1"/>
      <c r="BP37" s="1"/>
      <c r="BQ37" s="1"/>
      <c r="BR37" s="1"/>
      <c r="BS37" s="1"/>
      <c r="BU37" s="1"/>
      <c r="BV37" s="8" t="s">
        <v>280</v>
      </c>
      <c r="BW37" s="1"/>
      <c r="BX37" s="1"/>
      <c r="BY37" s="1"/>
      <c r="BZ37" s="1"/>
      <c r="CA37" s="1"/>
      <c r="CB37" s="1"/>
      <c r="CC37" s="1"/>
      <c r="CD37" s="1"/>
      <c r="CE37" s="1"/>
      <c r="CF37" s="1"/>
      <c r="CG37" s="1"/>
      <c r="CH37" s="1"/>
      <c r="CI37" s="1"/>
      <c r="CJ37" s="1"/>
      <c r="CK37" s="1"/>
      <c r="CL37" s="1"/>
      <c r="CM37" s="1"/>
      <c r="CN37" s="1"/>
      <c r="CO37" s="1"/>
      <c r="CP37" s="1"/>
      <c r="CQ37" s="1"/>
      <c r="CS37" s="1"/>
      <c r="CT37" s="8" t="s">
        <v>280</v>
      </c>
      <c r="CU37" s="1"/>
      <c r="CV37" s="1"/>
      <c r="CW37" s="1"/>
      <c r="CX37" s="1"/>
      <c r="CY37" s="1"/>
      <c r="CZ37" s="1"/>
      <c r="DA37" s="1"/>
      <c r="DB37" s="1"/>
      <c r="DC37" s="1"/>
      <c r="DD37" s="1"/>
      <c r="DE37" s="1"/>
      <c r="DF37" s="1"/>
      <c r="DG37" s="1"/>
      <c r="DH37" s="1"/>
      <c r="DI37" s="1"/>
      <c r="DJ37" s="1"/>
      <c r="DK37" s="1"/>
      <c r="DL37" s="1"/>
      <c r="DM37" s="1"/>
      <c r="DN37" s="1"/>
      <c r="DO37" s="1"/>
      <c r="DQ37" s="1"/>
      <c r="DR37" s="8" t="s">
        <v>280</v>
      </c>
      <c r="DS37" s="1"/>
      <c r="DT37" s="1"/>
      <c r="DU37" s="1"/>
      <c r="DV37" s="1"/>
      <c r="DW37" s="1"/>
      <c r="DX37" s="1"/>
      <c r="DY37" s="1"/>
      <c r="DZ37" s="1"/>
      <c r="EA37" s="1"/>
      <c r="EB37" s="1"/>
      <c r="EC37" s="1"/>
      <c r="ED37" s="1"/>
      <c r="EE37" s="1"/>
      <c r="EF37" s="1"/>
      <c r="EG37" s="1"/>
      <c r="EH37" s="1"/>
      <c r="EI37" s="1"/>
      <c r="EJ37" s="1"/>
      <c r="EK37" s="1"/>
      <c r="EL37" s="1"/>
      <c r="EM37" s="1"/>
      <c r="EO37" s="1"/>
      <c r="EP37" s="8" t="s">
        <v>280</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275</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275</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275</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275</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275</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275</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275</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277</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277</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277</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277</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277</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277</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277</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271</v>
      </c>
      <c r="B41" s="15"/>
      <c r="C41" s="1"/>
      <c r="D41" s="1"/>
      <c r="E41" s="1"/>
      <c r="F41" s="1"/>
      <c r="G41" s="1"/>
      <c r="H41" s="1"/>
      <c r="I41" s="1"/>
      <c r="J41" s="1"/>
      <c r="K41" s="1"/>
      <c r="L41" s="1"/>
      <c r="M41" s="1"/>
      <c r="N41" s="1"/>
      <c r="O41" s="1"/>
      <c r="P41" s="1"/>
      <c r="Q41" s="1"/>
      <c r="R41" s="1"/>
      <c r="S41" s="1"/>
      <c r="T41" s="1"/>
      <c r="U41" s="1"/>
      <c r="V41" s="1"/>
      <c r="W41" s="1"/>
      <c r="Y41" s="15" t="s">
        <v>271</v>
      </c>
      <c r="Z41" s="15"/>
      <c r="AA41" s="1"/>
      <c r="AB41" s="1"/>
      <c r="AC41" s="1"/>
      <c r="AD41" s="1"/>
      <c r="AE41" s="1"/>
      <c r="AF41" s="1"/>
      <c r="AG41" s="1"/>
      <c r="AH41" s="1"/>
      <c r="AI41" s="1"/>
      <c r="AJ41" s="1"/>
      <c r="AK41" s="1"/>
      <c r="AL41" s="1"/>
      <c r="AM41" s="1"/>
      <c r="AN41" s="1"/>
      <c r="AO41" s="1"/>
      <c r="AP41" s="1"/>
      <c r="AQ41" s="1"/>
      <c r="AR41" s="1"/>
      <c r="AS41" s="1"/>
      <c r="AT41" s="1"/>
      <c r="AU41" s="1"/>
      <c r="AW41" s="15" t="s">
        <v>271</v>
      </c>
      <c r="AX41" s="15"/>
      <c r="AY41" s="1"/>
      <c r="AZ41" s="1"/>
      <c r="BA41" s="1"/>
      <c r="BB41" s="1"/>
      <c r="BC41" s="1"/>
      <c r="BD41" s="1"/>
      <c r="BE41" s="1"/>
      <c r="BF41" s="1"/>
      <c r="BG41" s="1"/>
      <c r="BH41" s="1"/>
      <c r="BI41" s="1"/>
      <c r="BJ41" s="1"/>
      <c r="BK41" s="1"/>
      <c r="BL41" s="1"/>
      <c r="BM41" s="1"/>
      <c r="BN41" s="1"/>
      <c r="BO41" s="1"/>
      <c r="BP41" s="1"/>
      <c r="BQ41" s="1"/>
      <c r="BR41" s="1"/>
      <c r="BS41" s="1"/>
      <c r="BU41" s="15" t="s">
        <v>271</v>
      </c>
      <c r="BV41" s="15"/>
      <c r="BW41" s="1"/>
      <c r="BX41" s="1"/>
      <c r="BY41" s="1"/>
      <c r="BZ41" s="1"/>
      <c r="CA41" s="1"/>
      <c r="CB41" s="1"/>
      <c r="CC41" s="1"/>
      <c r="CD41" s="1"/>
      <c r="CE41" s="1"/>
      <c r="CF41" s="1"/>
      <c r="CG41" s="1"/>
      <c r="CH41" s="1"/>
      <c r="CI41" s="1"/>
      <c r="CJ41" s="1"/>
      <c r="CK41" s="1"/>
      <c r="CL41" s="1"/>
      <c r="CM41" s="1"/>
      <c r="CN41" s="1"/>
      <c r="CO41" s="1"/>
      <c r="CP41" s="1"/>
      <c r="CQ41" s="1"/>
      <c r="CS41" s="15" t="s">
        <v>271</v>
      </c>
      <c r="CT41" s="15"/>
      <c r="CU41" s="1"/>
      <c r="CV41" s="1"/>
      <c r="CW41" s="1"/>
      <c r="CX41" s="1"/>
      <c r="CY41" s="1"/>
      <c r="CZ41" s="1"/>
      <c r="DA41" s="1"/>
      <c r="DB41" s="1"/>
      <c r="DC41" s="1"/>
      <c r="DD41" s="1"/>
      <c r="DE41" s="1"/>
      <c r="DF41" s="1"/>
      <c r="DG41" s="1"/>
      <c r="DH41" s="1"/>
      <c r="DI41" s="1"/>
      <c r="DJ41" s="1"/>
      <c r="DK41" s="1"/>
      <c r="DL41" s="1"/>
      <c r="DM41" s="1"/>
      <c r="DN41" s="1"/>
      <c r="DO41" s="1"/>
      <c r="DQ41" s="15" t="s">
        <v>271</v>
      </c>
      <c r="DR41" s="15"/>
      <c r="DS41" s="1"/>
      <c r="DT41" s="1"/>
      <c r="DU41" s="1"/>
      <c r="DV41" s="1"/>
      <c r="DW41" s="1"/>
      <c r="DX41" s="1"/>
      <c r="DY41" s="1"/>
      <c r="DZ41" s="1"/>
      <c r="EA41" s="1"/>
      <c r="EB41" s="1"/>
      <c r="EC41" s="1"/>
      <c r="ED41" s="1"/>
      <c r="EE41" s="1"/>
      <c r="EF41" s="1"/>
      <c r="EG41" s="1"/>
      <c r="EH41" s="1"/>
      <c r="EI41" s="1"/>
      <c r="EJ41" s="1"/>
      <c r="EK41" s="1"/>
      <c r="EL41" s="1"/>
      <c r="EM41" s="1"/>
      <c r="EO41" s="15" t="s">
        <v>271</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workbookViewId="0">
      <selection activeCell="EM17" sqref="EM17"/>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3"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3"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67" t="s">
        <v>281</v>
      </c>
      <c r="B2" s="268"/>
      <c r="Z2" s="22"/>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283</v>
      </c>
      <c r="C7" s="23"/>
      <c r="AA7" s="23"/>
      <c r="AY7" s="23"/>
      <c r="BU7" s="4" t="s">
        <v>284</v>
      </c>
      <c r="BW7" s="23"/>
      <c r="CS7" s="4" t="s">
        <v>285</v>
      </c>
      <c r="CU7" s="23"/>
      <c r="DQ7" s="4" t="s">
        <v>286</v>
      </c>
      <c r="DS7" s="23"/>
      <c r="EO7" s="4" t="s">
        <v>250</v>
      </c>
      <c r="EQ7" s="23"/>
    </row>
    <row r="8" ht="15.5" spans="1:167">
      <c r="A8" s="4" t="s">
        <v>287</v>
      </c>
      <c r="B8" s="15"/>
      <c r="C8" s="269"/>
      <c r="D8" s="270"/>
      <c r="E8" s="270"/>
      <c r="F8" s="5"/>
      <c r="G8" s="5"/>
      <c r="H8" s="5"/>
      <c r="I8" s="5"/>
      <c r="J8" s="5"/>
      <c r="K8" s="5"/>
      <c r="L8" s="5"/>
      <c r="M8" s="5"/>
      <c r="N8" s="5"/>
      <c r="O8" s="5"/>
      <c r="P8" s="5"/>
      <c r="Q8" s="5"/>
      <c r="R8" s="5"/>
      <c r="S8" s="5"/>
      <c r="T8" s="5"/>
      <c r="U8" s="5"/>
      <c r="V8" s="5"/>
      <c r="W8" s="5"/>
      <c r="X8" s="5"/>
      <c r="AA8" s="5"/>
      <c r="AB8" s="89"/>
      <c r="AC8" s="89"/>
      <c r="AD8" s="5"/>
      <c r="AE8" s="5"/>
      <c r="AF8" s="5"/>
      <c r="AG8" s="5"/>
      <c r="AH8" s="5"/>
      <c r="AI8" s="5"/>
      <c r="AJ8" s="5"/>
      <c r="AK8" s="5"/>
      <c r="AL8" s="5"/>
      <c r="AM8" s="5"/>
      <c r="AN8" s="5"/>
      <c r="AO8" s="5"/>
      <c r="AP8" s="5"/>
      <c r="AQ8" s="5"/>
      <c r="AR8" s="5"/>
      <c r="AS8" s="5"/>
      <c r="AT8" s="5"/>
      <c r="AU8" s="5"/>
      <c r="AV8" s="5"/>
      <c r="AY8" s="5"/>
      <c r="AZ8" s="89"/>
      <c r="BA8" s="89"/>
      <c r="BB8" s="5"/>
      <c r="BC8" s="5"/>
      <c r="BD8" s="5"/>
      <c r="BE8" s="5"/>
      <c r="BF8" s="5"/>
      <c r="BG8" s="5"/>
      <c r="BH8" s="5"/>
      <c r="BI8" s="5"/>
      <c r="BJ8" s="5"/>
      <c r="BK8" s="5"/>
      <c r="BL8" s="5"/>
      <c r="BM8" s="5"/>
      <c r="BN8" s="5"/>
      <c r="BO8" s="5"/>
      <c r="BP8" s="5"/>
      <c r="BQ8" s="5"/>
      <c r="BR8" s="5"/>
      <c r="BS8" s="5"/>
      <c r="BT8" s="5"/>
      <c r="BU8" s="4" t="s">
        <v>287</v>
      </c>
      <c r="BW8" s="5"/>
      <c r="BX8" s="89"/>
      <c r="BY8" s="89"/>
      <c r="BZ8" s="5"/>
      <c r="CA8" s="5"/>
      <c r="CB8" s="5"/>
      <c r="CC8" s="5"/>
      <c r="CD8" s="5"/>
      <c r="CE8" s="5"/>
      <c r="CF8" s="5"/>
      <c r="CG8" s="5"/>
      <c r="CH8" s="5"/>
      <c r="CI8" s="5"/>
      <c r="CJ8" s="5"/>
      <c r="CK8" s="5"/>
      <c r="CL8" s="5"/>
      <c r="CM8" s="5"/>
      <c r="CN8" s="5"/>
      <c r="CO8" s="5"/>
      <c r="CP8" s="5"/>
      <c r="CQ8" s="5"/>
      <c r="CR8" s="5"/>
      <c r="CS8" s="4" t="s">
        <v>287</v>
      </c>
      <c r="CU8" s="5"/>
      <c r="CV8" s="89"/>
      <c r="CW8" s="89"/>
      <c r="CX8" s="5"/>
      <c r="CY8" s="5"/>
      <c r="CZ8" s="5"/>
      <c r="DA8" s="5"/>
      <c r="DB8" s="5"/>
      <c r="DC8" s="5"/>
      <c r="DD8" s="5"/>
      <c r="DE8" s="5"/>
      <c r="DF8" s="5"/>
      <c r="DG8" s="5"/>
      <c r="DH8" s="5"/>
      <c r="DI8" s="5"/>
      <c r="DJ8" s="5"/>
      <c r="DK8" s="5"/>
      <c r="DL8" s="5"/>
      <c r="DM8" s="5"/>
      <c r="DN8" s="5"/>
      <c r="DO8" s="5"/>
      <c r="DP8" s="5"/>
      <c r="DQ8" s="4" t="s">
        <v>287</v>
      </c>
      <c r="DS8" s="5"/>
      <c r="DT8" s="89"/>
      <c r="DU8" s="89"/>
      <c r="DV8" s="5"/>
      <c r="DW8" s="5"/>
      <c r="DX8" s="5"/>
      <c r="DY8" s="5"/>
      <c r="DZ8" s="5"/>
      <c r="EA8" s="5"/>
      <c r="EB8" s="5"/>
      <c r="EC8" s="5"/>
      <c r="ED8" s="5"/>
      <c r="EE8" s="5"/>
      <c r="EF8" s="5"/>
      <c r="EG8" s="5"/>
      <c r="EH8" s="5"/>
      <c r="EI8" s="5"/>
      <c r="EJ8" s="5"/>
      <c r="EK8" s="5"/>
      <c r="EL8" s="5"/>
      <c r="EM8" s="5"/>
      <c r="EN8" s="5"/>
      <c r="EO8" s="4" t="s">
        <v>287</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X11" s="27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66"/>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66"/>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66"/>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66"/>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66"/>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288</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288</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288</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288</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288</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288</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288</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X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7" t="s">
        <v>275</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7" t="s">
        <v>275</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7" t="s">
        <v>275</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7" t="s">
        <v>275</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7" t="s">
        <v>275</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7" t="s">
        <v>275</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7" t="s">
        <v>279</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7" t="s">
        <v>279</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7" t="s">
        <v>279</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7" t="s">
        <v>279</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7" t="s">
        <v>279</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7" t="s">
        <v>279</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7" t="s">
        <v>279</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7" t="s">
        <v>277</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7" t="s">
        <v>277</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7" t="s">
        <v>277</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7" t="s">
        <v>277</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7" t="s">
        <v>277</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7" t="s">
        <v>277</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7" t="s">
        <v>277</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7" t="s">
        <v>290</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7" t="s">
        <v>290</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7" t="s">
        <v>290</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7" t="s">
        <v>290</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7" t="s">
        <v>290</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7" t="s">
        <v>290</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7" t="s">
        <v>290</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7" t="s">
        <v>264</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7" t="s">
        <v>264</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7" t="s">
        <v>264</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7" t="s">
        <v>264</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7" t="s">
        <v>264</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7" t="s">
        <v>264</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7" t="s">
        <v>264</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270</v>
      </c>
      <c r="C21" s="30"/>
      <c r="D21" s="30"/>
      <c r="E21" s="30"/>
      <c r="F21" s="30"/>
      <c r="G21" s="30"/>
      <c r="H21" s="30"/>
      <c r="I21" s="30"/>
      <c r="J21" s="30"/>
      <c r="K21" s="30"/>
      <c r="L21" s="30"/>
      <c r="M21" s="30"/>
      <c r="N21" s="30"/>
      <c r="O21" s="30"/>
      <c r="P21" s="30"/>
      <c r="Q21" s="30"/>
      <c r="R21" s="30"/>
      <c r="S21" s="30"/>
      <c r="T21" s="30"/>
      <c r="U21" s="30"/>
      <c r="V21" s="30"/>
      <c r="W21" s="30"/>
      <c r="X21" s="30"/>
      <c r="Z21" s="9" t="s">
        <v>270</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270</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270</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270</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270</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270</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275</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7" t="s">
        <v>275</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7" t="s">
        <v>275</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7" t="s">
        <v>275</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7" t="s">
        <v>275</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7" t="s">
        <v>275</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7" t="s">
        <v>275</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7" t="s">
        <v>279</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7" t="s">
        <v>279</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7" t="s">
        <v>279</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7" t="s">
        <v>279</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7" t="s">
        <v>279</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7" t="s">
        <v>279</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7" t="s">
        <v>279</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7" t="s">
        <v>277</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7" t="s">
        <v>277</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7" t="s">
        <v>277</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7" t="s">
        <v>277</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7" t="s">
        <v>277</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7" t="s">
        <v>277</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7" t="s">
        <v>277</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7" t="s">
        <v>290</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7" t="s">
        <v>290</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7" t="s">
        <v>290</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7" t="s">
        <v>290</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7" t="s">
        <v>290</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7" t="s">
        <v>290</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7" t="s">
        <v>290</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7" t="s">
        <v>264</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7" t="s">
        <v>264</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7" t="s">
        <v>264</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7" t="s">
        <v>264</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7" t="s">
        <v>264</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7" t="s">
        <v>264</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7" t="s">
        <v>264</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291</v>
      </c>
      <c r="C28" s="30"/>
      <c r="D28" s="30"/>
      <c r="E28" s="30"/>
      <c r="F28" s="30"/>
      <c r="G28" s="30"/>
      <c r="H28" s="30"/>
      <c r="I28" s="30"/>
      <c r="J28" s="30"/>
      <c r="K28" s="30"/>
      <c r="L28" s="30"/>
      <c r="M28" s="30"/>
      <c r="N28" s="30"/>
      <c r="O28" s="30"/>
      <c r="P28" s="30"/>
      <c r="Q28" s="30"/>
      <c r="R28" s="30"/>
      <c r="S28" s="30"/>
      <c r="T28" s="30"/>
      <c r="U28" s="30"/>
      <c r="V28" s="30"/>
      <c r="W28" s="30"/>
      <c r="X28" s="30"/>
      <c r="Z28" s="27" t="s">
        <v>291</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291</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291</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291</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291</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291</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292</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292</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292</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292</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292</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292</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292</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293</v>
      </c>
      <c r="C31" s="110">
        <v>0.573942</v>
      </c>
      <c r="D31" s="110">
        <v>0.562004</v>
      </c>
      <c r="E31" s="110">
        <v>0.580986</v>
      </c>
      <c r="F31" s="110">
        <v>0.530126</v>
      </c>
      <c r="G31" s="110">
        <v>0.546896</v>
      </c>
      <c r="H31" s="110">
        <v>0.506956</v>
      </c>
      <c r="I31" s="110">
        <v>0.484591</v>
      </c>
      <c r="J31" s="110">
        <v>0.573482</v>
      </c>
      <c r="K31" s="110">
        <v>0.57918</v>
      </c>
      <c r="L31" s="110">
        <v>0.583875</v>
      </c>
      <c r="M31" s="110">
        <v>0.556309</v>
      </c>
      <c r="N31" s="110">
        <v>0.617398</v>
      </c>
      <c r="O31" s="110">
        <v>0.534685</v>
      </c>
      <c r="P31" s="110">
        <v>0.512102</v>
      </c>
      <c r="Q31" s="110">
        <v>0.533473</v>
      </c>
      <c r="R31" s="110">
        <v>0.555528</v>
      </c>
      <c r="S31" s="110">
        <v>0.492507</v>
      </c>
      <c r="T31" s="110">
        <v>0.494943</v>
      </c>
      <c r="U31" s="110">
        <v>0.481447</v>
      </c>
      <c r="V31" s="110">
        <v>0.459826</v>
      </c>
      <c r="W31" s="110">
        <v>0.419923</v>
      </c>
      <c r="X31" s="110"/>
      <c r="Z31" s="27" t="s">
        <v>293</v>
      </c>
      <c r="AA31" s="110">
        <v>0.568255</v>
      </c>
      <c r="AB31" s="110">
        <v>0.504575</v>
      </c>
      <c r="AC31" s="110">
        <v>0.526363</v>
      </c>
      <c r="AD31" s="110">
        <v>0.551228</v>
      </c>
      <c r="AE31" s="110">
        <v>0.592731</v>
      </c>
      <c r="AF31" s="110">
        <v>0.544968</v>
      </c>
      <c r="AG31" s="110">
        <v>0.502961</v>
      </c>
      <c r="AH31" s="110">
        <v>0.564881</v>
      </c>
      <c r="AI31" s="110">
        <v>0.540682</v>
      </c>
      <c r="AJ31" s="110">
        <v>0.539135</v>
      </c>
      <c r="AK31" s="110">
        <v>0.470314</v>
      </c>
      <c r="AL31" s="110">
        <v>0.481427</v>
      </c>
      <c r="AM31" s="110">
        <v>0.454667</v>
      </c>
      <c r="AN31" s="110">
        <v>0.485077</v>
      </c>
      <c r="AO31" s="110">
        <v>0.507617</v>
      </c>
      <c r="AP31" s="110">
        <v>0.485044</v>
      </c>
      <c r="AQ31" s="110">
        <v>0.463084</v>
      </c>
      <c r="AR31" s="110">
        <v>0.458368</v>
      </c>
      <c r="AS31" s="110">
        <v>0.465855</v>
      </c>
      <c r="AT31" s="110">
        <v>0.466393</v>
      </c>
      <c r="AU31" s="110">
        <v>0.419083</v>
      </c>
      <c r="AV31" s="110"/>
      <c r="AX31" s="27" t="s">
        <v>293</v>
      </c>
      <c r="AY31" s="110">
        <v>0.576766</v>
      </c>
      <c r="AZ31" s="110">
        <v>0.518288</v>
      </c>
      <c r="BA31" s="110">
        <v>0.532505</v>
      </c>
      <c r="BB31" s="110">
        <v>0.57302</v>
      </c>
      <c r="BC31" s="110">
        <v>0.539794</v>
      </c>
      <c r="BD31" s="110">
        <v>0.53909</v>
      </c>
      <c r="BE31" s="110">
        <v>0.47828</v>
      </c>
      <c r="BF31" s="110">
        <v>0.531346</v>
      </c>
      <c r="BG31" s="110">
        <v>0.535523</v>
      </c>
      <c r="BH31" s="110">
        <v>0.50212</v>
      </c>
      <c r="BI31" s="110">
        <v>0.465584</v>
      </c>
      <c r="BJ31" s="110">
        <v>0.497277</v>
      </c>
      <c r="BK31" s="110">
        <v>0.43164</v>
      </c>
      <c r="BL31" s="110">
        <v>0.493789</v>
      </c>
      <c r="BM31" s="110">
        <v>0.502423</v>
      </c>
      <c r="BN31" s="110">
        <v>0.485498</v>
      </c>
      <c r="BO31" s="110">
        <v>0.431206</v>
      </c>
      <c r="BP31" s="110">
        <v>0.444211</v>
      </c>
      <c r="BQ31" s="110">
        <v>0.487634</v>
      </c>
      <c r="BR31" s="110">
        <v>0.419998</v>
      </c>
      <c r="BS31" s="110">
        <v>0.367416</v>
      </c>
      <c r="BT31" s="110"/>
      <c r="BU31" s="7"/>
      <c r="BV31" s="27" t="s">
        <v>293</v>
      </c>
      <c r="BW31" s="110">
        <v>0.56241</v>
      </c>
      <c r="BX31" s="110">
        <v>0.495551</v>
      </c>
      <c r="BY31" s="110">
        <v>0.521591</v>
      </c>
      <c r="BZ31" s="110">
        <v>0.498679</v>
      </c>
      <c r="CA31" s="110">
        <v>0.513182</v>
      </c>
      <c r="CB31" s="110">
        <v>0.455695</v>
      </c>
      <c r="CC31" s="110">
        <v>0.385166</v>
      </c>
      <c r="CD31" s="110">
        <v>0.473535</v>
      </c>
      <c r="CE31" s="110">
        <v>0.507993</v>
      </c>
      <c r="CF31" s="110">
        <v>0.490892</v>
      </c>
      <c r="CG31" s="110">
        <v>0.433436</v>
      </c>
      <c r="CH31" s="110">
        <v>0.455265</v>
      </c>
      <c r="CI31" s="110">
        <v>0.413772</v>
      </c>
      <c r="CJ31" s="110">
        <v>0.530254</v>
      </c>
      <c r="CK31" s="110">
        <v>0.536264</v>
      </c>
      <c r="CL31" s="110">
        <v>0.431883</v>
      </c>
      <c r="CM31" s="110">
        <v>0.434315</v>
      </c>
      <c r="CN31" s="110">
        <v>0.445027</v>
      </c>
      <c r="CO31" s="110">
        <v>0.493873</v>
      </c>
      <c r="CP31" s="110">
        <v>0.495097</v>
      </c>
      <c r="CQ31" s="110">
        <v>0.450525</v>
      </c>
      <c r="CR31" s="110"/>
      <c r="CS31" s="7"/>
      <c r="CT31" s="27" t="s">
        <v>293</v>
      </c>
      <c r="CU31" s="110">
        <v>0.696511</v>
      </c>
      <c r="CV31" s="110">
        <v>0.655944</v>
      </c>
      <c r="CW31" s="110">
        <v>0.694864</v>
      </c>
      <c r="CX31" s="110">
        <v>0.604657</v>
      </c>
      <c r="CY31" s="110">
        <v>0.579089</v>
      </c>
      <c r="CZ31" s="110">
        <v>0.530007</v>
      </c>
      <c r="DA31" s="110">
        <v>0.541681</v>
      </c>
      <c r="DB31" s="110">
        <v>0.521771</v>
      </c>
      <c r="DC31" s="110">
        <v>0.536925</v>
      </c>
      <c r="DD31" s="110">
        <v>0.556825</v>
      </c>
      <c r="DE31" s="110">
        <v>0.566752</v>
      </c>
      <c r="DF31" s="110">
        <v>0.522567</v>
      </c>
      <c r="DG31" s="110">
        <v>0.504236</v>
      </c>
      <c r="DH31" s="110">
        <v>0.534927</v>
      </c>
      <c r="DI31" s="110">
        <v>0.533252</v>
      </c>
      <c r="DJ31" s="110">
        <v>0.465344</v>
      </c>
      <c r="DK31" s="110">
        <v>0.441593</v>
      </c>
      <c r="DL31" s="110">
        <v>0.476737</v>
      </c>
      <c r="DM31" s="110">
        <v>0.532893</v>
      </c>
      <c r="DN31" s="110">
        <v>0.552997</v>
      </c>
      <c r="DO31" s="110">
        <v>0.485494</v>
      </c>
      <c r="DP31" s="110"/>
      <c r="DQ31" s="7"/>
      <c r="DR31" s="27" t="s">
        <v>293</v>
      </c>
      <c r="DS31" s="110">
        <v>0.916937</v>
      </c>
      <c r="DT31" s="110">
        <v>0.757616</v>
      </c>
      <c r="DU31" s="110">
        <v>0.839414</v>
      </c>
      <c r="DV31" s="110">
        <v>0.818504</v>
      </c>
      <c r="DW31" s="110">
        <v>0.783518</v>
      </c>
      <c r="DX31" s="110">
        <v>0.681889</v>
      </c>
      <c r="DY31" s="110">
        <v>0.674774</v>
      </c>
      <c r="DZ31" s="110">
        <v>0.781361</v>
      </c>
      <c r="EA31" s="110">
        <v>0.745137</v>
      </c>
      <c r="EB31" s="110">
        <v>0.729585</v>
      </c>
      <c r="EC31" s="110">
        <v>0.663185</v>
      </c>
      <c r="ED31" s="110">
        <v>0.691462</v>
      </c>
      <c r="EE31" s="110">
        <v>0.667299</v>
      </c>
      <c r="EF31" s="110">
        <v>0.662345</v>
      </c>
      <c r="EG31" s="110">
        <v>0.648497</v>
      </c>
      <c r="EH31" s="110">
        <v>0.588274</v>
      </c>
      <c r="EI31" s="110">
        <v>0.498679</v>
      </c>
      <c r="EJ31" s="110">
        <v>0.598169</v>
      </c>
      <c r="EK31" s="110">
        <v>0.630437</v>
      </c>
      <c r="EL31" s="110">
        <v>0.618995</v>
      </c>
      <c r="EM31" s="110">
        <v>0.585083</v>
      </c>
      <c r="EN31" s="110"/>
      <c r="EO31" s="7"/>
      <c r="EP31" s="27" t="s">
        <v>293</v>
      </c>
      <c r="EQ31" s="110">
        <v>0.431426</v>
      </c>
      <c r="ER31" s="110">
        <v>0.410269</v>
      </c>
      <c r="ES31" s="110">
        <v>0.394025</v>
      </c>
      <c r="ET31" s="110">
        <v>0.354388</v>
      </c>
      <c r="EU31" s="110">
        <v>0.337294</v>
      </c>
      <c r="EV31" s="110">
        <v>0.359924</v>
      </c>
      <c r="EW31" s="110">
        <v>0.358162</v>
      </c>
      <c r="EX31" s="110">
        <v>0.355158</v>
      </c>
      <c r="EY31" s="110">
        <v>0.360662</v>
      </c>
      <c r="EZ31" s="110">
        <v>0.342816</v>
      </c>
      <c r="FA31" s="110">
        <v>0.28439</v>
      </c>
      <c r="FB31" s="110">
        <v>0.336924</v>
      </c>
      <c r="FC31" s="110">
        <v>0.309336</v>
      </c>
      <c r="FD31" s="110">
        <v>0.299497</v>
      </c>
      <c r="FE31" s="110">
        <v>0.282878</v>
      </c>
      <c r="FF31" s="110">
        <v>0.257405</v>
      </c>
      <c r="FG31" s="110">
        <v>0.260474</v>
      </c>
      <c r="FH31" s="110">
        <v>0.277531</v>
      </c>
      <c r="FI31" s="110">
        <v>0.267547</v>
      </c>
      <c r="FJ31" s="110">
        <v>0.27786</v>
      </c>
      <c r="FK31" s="110">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294</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294</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294</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294</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294</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294</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294</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295</v>
      </c>
      <c r="C35" s="30"/>
      <c r="D35" s="30"/>
      <c r="E35" s="30"/>
      <c r="F35" s="30"/>
      <c r="G35" s="30"/>
      <c r="H35" s="30"/>
      <c r="I35" s="30"/>
      <c r="J35" s="30"/>
      <c r="K35" s="30"/>
      <c r="L35" s="30"/>
      <c r="M35" s="30"/>
      <c r="N35" s="30"/>
      <c r="O35" s="30"/>
      <c r="P35" s="30"/>
      <c r="Q35" s="30"/>
      <c r="R35" s="30"/>
      <c r="S35" s="30"/>
      <c r="T35" s="30"/>
      <c r="U35" s="30"/>
      <c r="V35" s="30"/>
      <c r="W35" s="30"/>
      <c r="X35" s="30"/>
      <c r="Z35" s="9" t="s">
        <v>295</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295</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295</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295</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295</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295</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275</v>
      </c>
      <c r="C36" s="78" t="s">
        <v>296</v>
      </c>
      <c r="D36" s="78" t="s">
        <v>296</v>
      </c>
      <c r="E36" s="78" t="s">
        <v>296</v>
      </c>
      <c r="F36" s="78" t="s">
        <v>296</v>
      </c>
      <c r="G36" s="78" t="s">
        <v>296</v>
      </c>
      <c r="H36" s="78" t="s">
        <v>296</v>
      </c>
      <c r="I36" s="78" t="s">
        <v>296</v>
      </c>
      <c r="J36" s="78" t="s">
        <v>296</v>
      </c>
      <c r="K36" s="78" t="s">
        <v>296</v>
      </c>
      <c r="L36" s="78" t="s">
        <v>296</v>
      </c>
      <c r="M36" s="78" t="s">
        <v>296</v>
      </c>
      <c r="N36" s="78" t="s">
        <v>296</v>
      </c>
      <c r="O36" s="78" t="s">
        <v>296</v>
      </c>
      <c r="P36" s="78" t="s">
        <v>296</v>
      </c>
      <c r="Q36" s="78" t="s">
        <v>296</v>
      </c>
      <c r="R36" s="78" t="s">
        <v>296</v>
      </c>
      <c r="S36" s="78" t="s">
        <v>296</v>
      </c>
      <c r="T36" s="78" t="s">
        <v>296</v>
      </c>
      <c r="U36" s="78" t="s">
        <v>296</v>
      </c>
      <c r="V36" s="78" t="s">
        <v>296</v>
      </c>
      <c r="W36" s="78" t="s">
        <v>296</v>
      </c>
      <c r="X36" s="78"/>
      <c r="Z36" s="16" t="s">
        <v>275</v>
      </c>
      <c r="AA36" s="78" t="s">
        <v>296</v>
      </c>
      <c r="AB36" s="78" t="s">
        <v>296</v>
      </c>
      <c r="AC36" s="78" t="s">
        <v>296</v>
      </c>
      <c r="AD36" s="78" t="s">
        <v>296</v>
      </c>
      <c r="AE36" s="78" t="s">
        <v>296</v>
      </c>
      <c r="AF36" s="78" t="s">
        <v>296</v>
      </c>
      <c r="AG36" s="78" t="s">
        <v>296</v>
      </c>
      <c r="AH36" s="78" t="s">
        <v>296</v>
      </c>
      <c r="AI36" s="78" t="s">
        <v>296</v>
      </c>
      <c r="AJ36" s="78" t="s">
        <v>296</v>
      </c>
      <c r="AK36" s="78" t="s">
        <v>296</v>
      </c>
      <c r="AL36" s="78" t="s">
        <v>296</v>
      </c>
      <c r="AM36" s="78" t="s">
        <v>296</v>
      </c>
      <c r="AN36" s="78" t="s">
        <v>296</v>
      </c>
      <c r="AO36" s="78" t="s">
        <v>296</v>
      </c>
      <c r="AP36" s="78" t="s">
        <v>296</v>
      </c>
      <c r="AQ36" s="78" t="s">
        <v>296</v>
      </c>
      <c r="AR36" s="78" t="s">
        <v>296</v>
      </c>
      <c r="AS36" s="78" t="s">
        <v>296</v>
      </c>
      <c r="AT36" s="78" t="s">
        <v>296</v>
      </c>
      <c r="AU36" s="78" t="s">
        <v>296</v>
      </c>
      <c r="AV36" s="78"/>
      <c r="AX36" s="16" t="s">
        <v>275</v>
      </c>
      <c r="AY36" s="78" t="s">
        <v>296</v>
      </c>
      <c r="AZ36" s="78" t="s">
        <v>296</v>
      </c>
      <c r="BA36" s="78" t="s">
        <v>296</v>
      </c>
      <c r="BB36" s="78" t="s">
        <v>296</v>
      </c>
      <c r="BC36" s="78" t="s">
        <v>296</v>
      </c>
      <c r="BD36" s="78" t="s">
        <v>296</v>
      </c>
      <c r="BE36" s="78" t="s">
        <v>296</v>
      </c>
      <c r="BF36" s="78" t="s">
        <v>296</v>
      </c>
      <c r="BG36" s="78" t="s">
        <v>296</v>
      </c>
      <c r="BH36" s="78" t="s">
        <v>296</v>
      </c>
      <c r="BI36" s="78" t="s">
        <v>296</v>
      </c>
      <c r="BJ36" s="78" t="s">
        <v>296</v>
      </c>
      <c r="BK36" s="78" t="s">
        <v>296</v>
      </c>
      <c r="BL36" s="78" t="s">
        <v>296</v>
      </c>
      <c r="BM36" s="78" t="s">
        <v>296</v>
      </c>
      <c r="BN36" s="78" t="s">
        <v>296</v>
      </c>
      <c r="BO36" s="78" t="s">
        <v>296</v>
      </c>
      <c r="BP36" s="78" t="s">
        <v>296</v>
      </c>
      <c r="BQ36" s="78" t="s">
        <v>296</v>
      </c>
      <c r="BR36" s="78" t="s">
        <v>296</v>
      </c>
      <c r="BS36" s="78" t="s">
        <v>296</v>
      </c>
      <c r="BT36" s="78"/>
      <c r="BV36" s="16" t="s">
        <v>275</v>
      </c>
      <c r="BW36" s="78" t="s">
        <v>296</v>
      </c>
      <c r="BX36" s="78" t="s">
        <v>296</v>
      </c>
      <c r="BY36" s="78" t="s">
        <v>296</v>
      </c>
      <c r="BZ36" s="78" t="s">
        <v>296</v>
      </c>
      <c r="CA36" s="78" t="s">
        <v>296</v>
      </c>
      <c r="CB36" s="78" t="s">
        <v>296</v>
      </c>
      <c r="CC36" s="78" t="s">
        <v>296</v>
      </c>
      <c r="CD36" s="78" t="s">
        <v>296</v>
      </c>
      <c r="CE36" s="78" t="s">
        <v>296</v>
      </c>
      <c r="CF36" s="78" t="s">
        <v>296</v>
      </c>
      <c r="CG36" s="78" t="s">
        <v>296</v>
      </c>
      <c r="CH36" s="78" t="s">
        <v>296</v>
      </c>
      <c r="CI36" s="78" t="s">
        <v>296</v>
      </c>
      <c r="CJ36" s="78" t="s">
        <v>296</v>
      </c>
      <c r="CK36" s="78" t="s">
        <v>296</v>
      </c>
      <c r="CL36" s="78" t="s">
        <v>296</v>
      </c>
      <c r="CM36" s="78" t="s">
        <v>296</v>
      </c>
      <c r="CN36" s="78" t="s">
        <v>296</v>
      </c>
      <c r="CO36" s="78" t="s">
        <v>296</v>
      </c>
      <c r="CP36" s="78" t="s">
        <v>296</v>
      </c>
      <c r="CQ36" s="78" t="s">
        <v>296</v>
      </c>
      <c r="CR36" s="78"/>
      <c r="CT36" s="16" t="s">
        <v>275</v>
      </c>
      <c r="CU36" s="78" t="s">
        <v>296</v>
      </c>
      <c r="CV36" s="78" t="s">
        <v>296</v>
      </c>
      <c r="CW36" s="78" t="s">
        <v>296</v>
      </c>
      <c r="CX36" s="78" t="s">
        <v>296</v>
      </c>
      <c r="CY36" s="78" t="s">
        <v>296</v>
      </c>
      <c r="CZ36" s="78" t="s">
        <v>296</v>
      </c>
      <c r="DA36" s="78" t="s">
        <v>296</v>
      </c>
      <c r="DB36" s="78" t="s">
        <v>296</v>
      </c>
      <c r="DC36" s="78" t="s">
        <v>296</v>
      </c>
      <c r="DD36" s="78" t="s">
        <v>296</v>
      </c>
      <c r="DE36" s="78" t="s">
        <v>296</v>
      </c>
      <c r="DF36" s="78" t="s">
        <v>296</v>
      </c>
      <c r="DG36" s="78" t="s">
        <v>296</v>
      </c>
      <c r="DH36" s="78" t="s">
        <v>296</v>
      </c>
      <c r="DI36" s="78" t="s">
        <v>296</v>
      </c>
      <c r="DJ36" s="78" t="s">
        <v>296</v>
      </c>
      <c r="DK36" s="78" t="s">
        <v>296</v>
      </c>
      <c r="DL36" s="78" t="s">
        <v>296</v>
      </c>
      <c r="DM36" s="78" t="s">
        <v>296</v>
      </c>
      <c r="DN36" s="78" t="s">
        <v>296</v>
      </c>
      <c r="DO36" s="78" t="s">
        <v>296</v>
      </c>
      <c r="DP36" s="78"/>
      <c r="DR36" s="16" t="s">
        <v>275</v>
      </c>
      <c r="DS36" s="78" t="s">
        <v>296</v>
      </c>
      <c r="DT36" s="78" t="s">
        <v>296</v>
      </c>
      <c r="DU36" s="78" t="s">
        <v>296</v>
      </c>
      <c r="DV36" s="78" t="s">
        <v>296</v>
      </c>
      <c r="DW36" s="78" t="s">
        <v>296</v>
      </c>
      <c r="DX36" s="78" t="s">
        <v>296</v>
      </c>
      <c r="DY36" s="78" t="s">
        <v>296</v>
      </c>
      <c r="DZ36" s="78" t="s">
        <v>296</v>
      </c>
      <c r="EA36" s="78" t="s">
        <v>296</v>
      </c>
      <c r="EB36" s="78" t="s">
        <v>296</v>
      </c>
      <c r="EC36" s="78" t="s">
        <v>296</v>
      </c>
      <c r="ED36" s="78" t="s">
        <v>296</v>
      </c>
      <c r="EE36" s="78" t="s">
        <v>296</v>
      </c>
      <c r="EF36" s="78" t="s">
        <v>296</v>
      </c>
      <c r="EG36" s="78" t="s">
        <v>296</v>
      </c>
      <c r="EH36" s="78" t="s">
        <v>296</v>
      </c>
      <c r="EI36" s="78" t="s">
        <v>296</v>
      </c>
      <c r="EJ36" s="78" t="s">
        <v>296</v>
      </c>
      <c r="EK36" s="78" t="s">
        <v>296</v>
      </c>
      <c r="EL36" s="78" t="s">
        <v>296</v>
      </c>
      <c r="EM36" s="78" t="s">
        <v>296</v>
      </c>
      <c r="EN36" s="78"/>
      <c r="EP36" s="16" t="s">
        <v>275</v>
      </c>
      <c r="EQ36" s="78" t="s">
        <v>296</v>
      </c>
      <c r="ER36" s="78" t="s">
        <v>296</v>
      </c>
      <c r="ES36" s="78" t="s">
        <v>296</v>
      </c>
      <c r="ET36" s="78" t="s">
        <v>296</v>
      </c>
      <c r="EU36" s="78" t="s">
        <v>296</v>
      </c>
      <c r="EV36" s="78" t="s">
        <v>296</v>
      </c>
      <c r="EW36" s="78" t="s">
        <v>296</v>
      </c>
      <c r="EX36" s="78" t="s">
        <v>296</v>
      </c>
      <c r="EY36" s="78" t="s">
        <v>296</v>
      </c>
      <c r="EZ36" s="78" t="s">
        <v>296</v>
      </c>
      <c r="FA36" s="78" t="s">
        <v>296</v>
      </c>
      <c r="FB36" s="78" t="s">
        <v>296</v>
      </c>
      <c r="FC36" s="78" t="s">
        <v>296</v>
      </c>
      <c r="FD36" s="78" t="s">
        <v>296</v>
      </c>
      <c r="FE36" s="78" t="s">
        <v>296</v>
      </c>
      <c r="FF36" s="78" t="s">
        <v>296</v>
      </c>
      <c r="FG36" s="78" t="s">
        <v>296</v>
      </c>
      <c r="FH36" s="78" t="s">
        <v>296</v>
      </c>
      <c r="FI36" s="78" t="s">
        <v>296</v>
      </c>
      <c r="FJ36" s="78" t="s">
        <v>296</v>
      </c>
      <c r="FK36" s="78" t="s">
        <v>296</v>
      </c>
    </row>
    <row r="37" spans="2:170">
      <c r="B37" s="77" t="s">
        <v>279</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9">
        <f>W16</f>
        <v>0.710633</v>
      </c>
      <c r="Y37" s="79">
        <f t="shared" ref="Y37:Y40" si="0">IF(W37*1000/X37&gt;0,W37*1000/X37,)</f>
        <v>49.2040195149958</v>
      </c>
      <c r="Z37" s="77" t="s">
        <v>279</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9">
        <f>AU16</f>
        <v>20.242385</v>
      </c>
      <c r="AW37" s="79">
        <f t="shared" ref="AW37:AW40" si="1">IF(AU37*1000/AV37&gt;0,AU37*1000/AV37,)</f>
        <v>49.317854590751</v>
      </c>
      <c r="AX37" s="77" t="s">
        <v>279</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9">
        <f>BS16</f>
        <v>229.100806</v>
      </c>
      <c r="BU37" s="79">
        <f t="shared" ref="BU37:BU40" si="2">IF(BS37*1000/BT37&gt;0,BS37*1000/BT37,)</f>
        <v>49.188775005881</v>
      </c>
      <c r="BV37" s="77" t="s">
        <v>279</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9">
        <f>CQ16</f>
        <v>16.703523</v>
      </c>
      <c r="CS37" s="79">
        <f t="shared" ref="CS37:CS40" si="3">IF(CQ37*1000/CR37&gt;0,CQ37*1000/CR37,)</f>
        <v>49.0436059506728</v>
      </c>
      <c r="CT37" s="77" t="s">
        <v>279</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9">
        <f>DO16</f>
        <v>27.765747</v>
      </c>
      <c r="DQ37" s="79">
        <f t="shared" ref="DQ37:DQ40" si="4">IF(DO37*1000/DP37&gt;0,DO37*1000/DP37,)</f>
        <v>49.1657940987505</v>
      </c>
      <c r="DR37" s="77" t="s">
        <v>279</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9">
        <f>EM16</f>
        <v>124.78285</v>
      </c>
      <c r="EO37" s="79">
        <f t="shared" ref="EO37:EO40" si="5">IF(EM37*1000/EN37&gt;0,EM37*1000/EN37,)</f>
        <v>50.238546402811</v>
      </c>
      <c r="EP37" s="77" t="s">
        <v>279</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9">
        <f>FK16</f>
        <v>47.33359</v>
      </c>
      <c r="FM37" s="79">
        <f t="shared" ref="FM37:FM40" si="6">IF(FK37*1000/FL37&gt;0,FK37*1000/FL37,)</f>
        <v>50.3502481007673</v>
      </c>
      <c r="FN37" s="80">
        <f>AVERAGE(Y37,AW37,BU37,CS37,DQ37,EO37,FM37)</f>
        <v>49.5012633806613</v>
      </c>
    </row>
    <row r="38" spans="2:170">
      <c r="B38" s="77" t="s">
        <v>277</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9">
        <f>W17</f>
        <v>22.63857</v>
      </c>
      <c r="Y38" s="79">
        <f t="shared" si="0"/>
        <v>70.895423164979</v>
      </c>
      <c r="Z38" s="77" t="s">
        <v>277</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9">
        <f>AU17</f>
        <v>11.754133</v>
      </c>
      <c r="AW38" s="79">
        <f t="shared" si="1"/>
        <v>70.8954033445087</v>
      </c>
      <c r="AX38" s="77" t="s">
        <v>277</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9">
        <f>BS17</f>
        <v>7.453821</v>
      </c>
      <c r="BU38" s="79">
        <f t="shared" si="2"/>
        <v>70.8954508030177</v>
      </c>
      <c r="BV38" s="77" t="s">
        <v>277</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9">
        <f>CQ17</f>
        <v>0.140183</v>
      </c>
      <c r="CS38" s="79">
        <f t="shared" si="3"/>
        <v>70.893046945778</v>
      </c>
      <c r="CT38" s="77" t="s">
        <v>277</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9">
        <f>DO17</f>
        <v>0.13463</v>
      </c>
      <c r="DQ38" s="79">
        <f t="shared" si="4"/>
        <v>70.8980167867489</v>
      </c>
      <c r="DR38" s="77" t="s">
        <v>277</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9">
        <f>EM17</f>
        <v>0.012481</v>
      </c>
      <c r="EO38" s="79">
        <f t="shared" si="5"/>
        <v>70.9077798253345</v>
      </c>
      <c r="EP38" s="77" t="s">
        <v>277</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9">
        <f>FK17</f>
        <v>0.524911</v>
      </c>
      <c r="FM38" s="79">
        <f t="shared" si="6"/>
        <v>70.8958280546607</v>
      </c>
      <c r="FN38" s="80">
        <f>AVERAGE(Y38,AW38,BU38,CS38,DQ38,EO38,FM38)</f>
        <v>70.8972784178611</v>
      </c>
    </row>
    <row r="39" ht="14" spans="2:170">
      <c r="B39" s="77" t="s">
        <v>290</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9">
        <f>W18</f>
        <v>0.597215</v>
      </c>
      <c r="Y39" s="79">
        <f t="shared" si="0"/>
        <v>61.155530252924</v>
      </c>
      <c r="Z39" s="77" t="s">
        <v>290</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9">
        <f>AU18</f>
        <v>1.303963</v>
      </c>
      <c r="AW39" s="79">
        <f t="shared" si="1"/>
        <v>61.1558763553874</v>
      </c>
      <c r="AX39" s="77" t="s">
        <v>290</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9">
        <f>BS18</f>
        <v>7.932062</v>
      </c>
      <c r="BU39" s="79">
        <f t="shared" si="2"/>
        <v>61.1559768443565</v>
      </c>
      <c r="BV39" s="77" t="s">
        <v>290</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9">
        <f>CQ18</f>
        <v>0.347646</v>
      </c>
      <c r="CS39" s="79">
        <f t="shared" si="3"/>
        <v>61.1570390569717</v>
      </c>
      <c r="CT39" s="77" t="s">
        <v>290</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9">
        <f>DO18</f>
        <v>0.193962</v>
      </c>
      <c r="DQ39" s="79">
        <f t="shared" si="4"/>
        <v>61.156308967736</v>
      </c>
      <c r="DR39" s="77" t="s">
        <v>290</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9">
        <f>EM18</f>
        <v>1.625596</v>
      </c>
      <c r="EO39" s="79">
        <f t="shared" si="5"/>
        <v>61.1560313878725</v>
      </c>
      <c r="EP39" s="77" t="s">
        <v>290</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9">
        <f>FK18</f>
        <v>0.977557</v>
      </c>
      <c r="FM39" s="79">
        <f t="shared" si="6"/>
        <v>61.1565361406036</v>
      </c>
      <c r="FN39" s="80">
        <f>AVERAGE(Y39,AW39,BU39,CS39,DQ39,EO39,FM39)</f>
        <v>61.1561855722645</v>
      </c>
    </row>
    <row r="40" spans="2:170">
      <c r="B40" s="77" t="s">
        <v>264</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9">
        <f>W19</f>
        <v>12.926637</v>
      </c>
      <c r="Y40" s="79">
        <f t="shared" si="0"/>
        <v>23.4822096419974</v>
      </c>
      <c r="Z40" s="77" t="s">
        <v>264</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9">
        <f>AU19</f>
        <v>37.172142</v>
      </c>
      <c r="AW40" s="79">
        <f t="shared" si="1"/>
        <v>23.4822357022095</v>
      </c>
      <c r="AX40" s="77" t="s">
        <v>264</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9">
        <f>BS19</f>
        <v>17.661978</v>
      </c>
      <c r="BU40" s="79">
        <f t="shared" si="2"/>
        <v>23.4822509687194</v>
      </c>
      <c r="BV40" s="77" t="s">
        <v>264</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9">
        <f>CQ19</f>
        <v>2.07774</v>
      </c>
      <c r="CS40" s="79">
        <f t="shared" si="3"/>
        <v>23.4822451317297</v>
      </c>
      <c r="CT40" s="77" t="s">
        <v>264</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9">
        <f>DO19</f>
        <v>0.778472</v>
      </c>
      <c r="DQ40" s="79">
        <f t="shared" si="4"/>
        <v>23.4818978717282</v>
      </c>
      <c r="DR40" s="77" t="s">
        <v>264</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9">
        <f>EM19</f>
        <v>2.099815</v>
      </c>
      <c r="EO40" s="79">
        <f t="shared" si="5"/>
        <v>23.4820686584294</v>
      </c>
      <c r="EP40" s="77" t="s">
        <v>264</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9">
        <f>FK19</f>
        <v>5.879076</v>
      </c>
      <c r="FM40" s="79">
        <f t="shared" si="6"/>
        <v>23.4822614982354</v>
      </c>
      <c r="FN40" s="80">
        <f>AVERAGE(Y40,AW40,BU40,CS40,DQ40,EO40,FM40)</f>
        <v>23.4821670675784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297</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297</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297</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297</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297</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297</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297</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298</v>
      </c>
      <c r="C45" s="110">
        <v>0.947294</v>
      </c>
      <c r="D45" s="110">
        <v>0.951087</v>
      </c>
      <c r="E45" s="110">
        <v>0.98549</v>
      </c>
      <c r="F45" s="110">
        <v>0.984488</v>
      </c>
      <c r="G45" s="110">
        <v>1.02172</v>
      </c>
      <c r="H45" s="110">
        <v>0.944758</v>
      </c>
      <c r="I45" s="110">
        <v>0.852837</v>
      </c>
      <c r="J45" s="110">
        <v>0.918687</v>
      </c>
      <c r="K45" s="110">
        <v>0.969747</v>
      </c>
      <c r="L45" s="110">
        <v>0.987977</v>
      </c>
      <c r="M45" s="110">
        <v>0.869285</v>
      </c>
      <c r="N45" s="110">
        <v>0.93315</v>
      </c>
      <c r="O45" s="110">
        <v>0.797632</v>
      </c>
      <c r="P45" s="110">
        <v>0.855798</v>
      </c>
      <c r="Q45" s="110">
        <v>0.971844</v>
      </c>
      <c r="R45" s="110">
        <v>1.02661</v>
      </c>
      <c r="S45" s="110">
        <v>0.944798</v>
      </c>
      <c r="T45" s="110">
        <v>1.026713</v>
      </c>
      <c r="U45" s="110">
        <v>0.947148</v>
      </c>
      <c r="V45" s="110">
        <v>0.992039</v>
      </c>
      <c r="W45" s="110">
        <v>0.87012</v>
      </c>
      <c r="X45" s="110"/>
      <c r="Z45" s="8" t="s">
        <v>298</v>
      </c>
      <c r="AA45" s="110">
        <v>0.974284</v>
      </c>
      <c r="AB45" s="110">
        <v>0.882264</v>
      </c>
      <c r="AC45" s="110">
        <v>0.937955</v>
      </c>
      <c r="AD45" s="110">
        <v>0.996163</v>
      </c>
      <c r="AE45" s="110">
        <v>0.996829</v>
      </c>
      <c r="AF45" s="110">
        <v>0.951023</v>
      </c>
      <c r="AG45" s="110">
        <v>0.856057</v>
      </c>
      <c r="AH45" s="110">
        <v>0.959899</v>
      </c>
      <c r="AI45" s="110">
        <v>0.952734</v>
      </c>
      <c r="AJ45" s="110">
        <v>0.963994</v>
      </c>
      <c r="AK45" s="110">
        <v>0.847165</v>
      </c>
      <c r="AL45" s="110">
        <v>0.887177</v>
      </c>
      <c r="AM45" s="110">
        <v>0.846476</v>
      </c>
      <c r="AN45" s="110">
        <v>0.925237</v>
      </c>
      <c r="AO45" s="110">
        <v>0.968267</v>
      </c>
      <c r="AP45" s="110">
        <v>0.955142</v>
      </c>
      <c r="AQ45" s="110">
        <v>0.916602</v>
      </c>
      <c r="AR45" s="110">
        <v>0.955104</v>
      </c>
      <c r="AS45" s="110">
        <v>0.968529</v>
      </c>
      <c r="AT45" s="110">
        <v>0.999033</v>
      </c>
      <c r="AU45" s="110">
        <v>0.871535</v>
      </c>
      <c r="AV45" s="110"/>
      <c r="AX45" s="8" t="s">
        <v>298</v>
      </c>
      <c r="AY45" s="110">
        <v>0.936142</v>
      </c>
      <c r="AZ45" s="110">
        <v>0.841644</v>
      </c>
      <c r="BA45" s="110">
        <v>0.893557</v>
      </c>
      <c r="BB45" s="110">
        <v>0.964072</v>
      </c>
      <c r="BC45" s="110">
        <v>0.930566</v>
      </c>
      <c r="BD45" s="110">
        <v>0.924018</v>
      </c>
      <c r="BE45" s="110">
        <v>0.826733</v>
      </c>
      <c r="BF45" s="110">
        <v>0.909955</v>
      </c>
      <c r="BG45" s="110">
        <v>0.935918</v>
      </c>
      <c r="BH45" s="110">
        <v>0.936684</v>
      </c>
      <c r="BI45" s="110">
        <v>0.849017</v>
      </c>
      <c r="BJ45" s="110">
        <v>0.870448</v>
      </c>
      <c r="BK45" s="110">
        <v>0.789458</v>
      </c>
      <c r="BL45" s="110">
        <v>0.91546</v>
      </c>
      <c r="BM45" s="110">
        <v>0.995405</v>
      </c>
      <c r="BN45" s="110">
        <v>0.919828</v>
      </c>
      <c r="BO45" s="110">
        <v>0.882001</v>
      </c>
      <c r="BP45" s="110">
        <v>0.91991</v>
      </c>
      <c r="BQ45" s="110">
        <v>0.921429</v>
      </c>
      <c r="BR45" s="110">
        <v>0.955985</v>
      </c>
      <c r="BS45" s="110">
        <v>0.840042</v>
      </c>
      <c r="BT45" s="110"/>
      <c r="BU45" s="7"/>
      <c r="BV45" s="8" t="s">
        <v>298</v>
      </c>
      <c r="BW45" s="110">
        <v>0.968023</v>
      </c>
      <c r="BX45" s="110">
        <v>0.905455</v>
      </c>
      <c r="BY45" s="110">
        <v>0.988114</v>
      </c>
      <c r="BZ45" s="110">
        <v>0.963988</v>
      </c>
      <c r="CA45" s="110">
        <v>1.002245</v>
      </c>
      <c r="CB45" s="110">
        <v>0.927031</v>
      </c>
      <c r="CC45" s="110">
        <v>0.865662</v>
      </c>
      <c r="CD45" s="110">
        <v>0.953014</v>
      </c>
      <c r="CE45" s="110">
        <v>1.01739</v>
      </c>
      <c r="CF45" s="110">
        <v>0.994142</v>
      </c>
      <c r="CG45" s="110">
        <v>0.875521</v>
      </c>
      <c r="CH45" s="110">
        <v>0.909996</v>
      </c>
      <c r="CI45" s="110">
        <v>0.74488</v>
      </c>
      <c r="CJ45" s="110">
        <v>1.023451</v>
      </c>
      <c r="CK45" s="110">
        <v>1.04496</v>
      </c>
      <c r="CL45" s="110">
        <v>0.866675</v>
      </c>
      <c r="CM45" s="110">
        <v>0.891138</v>
      </c>
      <c r="CN45" s="110">
        <v>0.866675</v>
      </c>
      <c r="CO45" s="110">
        <v>0.970387</v>
      </c>
      <c r="CP45" s="110">
        <v>1.005268</v>
      </c>
      <c r="CQ45" s="110">
        <v>0.892151</v>
      </c>
      <c r="CR45" s="110"/>
      <c r="CS45" s="7"/>
      <c r="CT45" s="8" t="s">
        <v>298</v>
      </c>
      <c r="CU45" s="110">
        <v>0.982985</v>
      </c>
      <c r="CV45" s="110">
        <v>0.891526</v>
      </c>
      <c r="CW45" s="110">
        <v>1.003735</v>
      </c>
      <c r="CX45" s="110">
        <v>0.982127</v>
      </c>
      <c r="CY45" s="110">
        <v>0.978118</v>
      </c>
      <c r="CZ45" s="110">
        <v>0.933513</v>
      </c>
      <c r="DA45" s="110">
        <v>0.893181</v>
      </c>
      <c r="DB45" s="110">
        <v>0.952798</v>
      </c>
      <c r="DC45" s="110">
        <v>0.972</v>
      </c>
      <c r="DD45" s="110">
        <v>1.03624</v>
      </c>
      <c r="DE45" s="110">
        <v>0.926098</v>
      </c>
      <c r="DF45" s="110">
        <v>0.918255</v>
      </c>
      <c r="DG45" s="110">
        <v>0.951388</v>
      </c>
      <c r="DH45" s="110">
        <v>0.971762</v>
      </c>
      <c r="DI45" s="110">
        <v>1.007167</v>
      </c>
      <c r="DJ45" s="110">
        <v>0.86812</v>
      </c>
      <c r="DK45" s="110">
        <v>0.848717</v>
      </c>
      <c r="DL45" s="110">
        <v>0.868123</v>
      </c>
      <c r="DM45" s="110">
        <v>0.977509</v>
      </c>
      <c r="DN45" s="110">
        <v>1.010105</v>
      </c>
      <c r="DO45" s="110">
        <v>0.921775</v>
      </c>
      <c r="DP45" s="110"/>
      <c r="DQ45" s="7"/>
      <c r="DR45" s="8" t="s">
        <v>298</v>
      </c>
      <c r="DS45" s="110">
        <v>0.975952</v>
      </c>
      <c r="DT45" s="110">
        <v>0.87578</v>
      </c>
      <c r="DU45" s="110">
        <v>0.974168</v>
      </c>
      <c r="DV45" s="110">
        <v>0.944371</v>
      </c>
      <c r="DW45" s="110">
        <v>0.913148</v>
      </c>
      <c r="DX45" s="110">
        <v>0.832589</v>
      </c>
      <c r="DY45" s="110">
        <v>0.875201</v>
      </c>
      <c r="DZ45" s="110">
        <v>0.914952</v>
      </c>
      <c r="EA45" s="110">
        <v>0.91362</v>
      </c>
      <c r="EB45" s="110">
        <v>0.973169</v>
      </c>
      <c r="EC45" s="110">
        <v>0.916728</v>
      </c>
      <c r="ED45" s="110">
        <v>0.936771</v>
      </c>
      <c r="EE45" s="110">
        <v>0.916902</v>
      </c>
      <c r="EF45" s="110">
        <v>0.968313</v>
      </c>
      <c r="EG45" s="110">
        <v>1.005818</v>
      </c>
      <c r="EH45" s="110">
        <v>0.894233</v>
      </c>
      <c r="EI45" s="110">
        <v>0.876753</v>
      </c>
      <c r="EJ45" s="110">
        <v>0.894527</v>
      </c>
      <c r="EK45" s="110">
        <v>1.000583</v>
      </c>
      <c r="EL45" s="110">
        <v>1.028756</v>
      </c>
      <c r="EM45" s="110">
        <v>0.953254</v>
      </c>
      <c r="EN45" s="110"/>
      <c r="EO45" s="7"/>
      <c r="EP45" s="8" t="s">
        <v>298</v>
      </c>
      <c r="EQ45" s="110">
        <v>0.969772</v>
      </c>
      <c r="ER45" s="110">
        <v>0.951358</v>
      </c>
      <c r="ES45" s="110">
        <v>0.951468</v>
      </c>
      <c r="ET45" s="110">
        <v>0.871722</v>
      </c>
      <c r="EU45" s="110">
        <v>0.847547</v>
      </c>
      <c r="EV45" s="110">
        <v>0.892218</v>
      </c>
      <c r="EW45" s="110">
        <v>0.910745</v>
      </c>
      <c r="EX45" s="110">
        <v>0.960854</v>
      </c>
      <c r="EY45" s="110">
        <v>1.002505</v>
      </c>
      <c r="EZ45" s="110">
        <v>0.979347</v>
      </c>
      <c r="FA45" s="110">
        <v>0.881334</v>
      </c>
      <c r="FB45" s="110">
        <v>0.994278</v>
      </c>
      <c r="FC45" s="110">
        <v>0.955158</v>
      </c>
      <c r="FD45" s="110">
        <v>0.917826</v>
      </c>
      <c r="FE45" s="110">
        <v>0.877764</v>
      </c>
      <c r="FF45" s="110">
        <v>0.830698</v>
      </c>
      <c r="FG45" s="110">
        <v>0.834316</v>
      </c>
      <c r="FH45" s="110">
        <v>0.830854</v>
      </c>
      <c r="FI45" s="110">
        <v>0.890531</v>
      </c>
      <c r="FJ45" s="110">
        <v>0.944045</v>
      </c>
      <c r="FK45" s="110">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299</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299</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299</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299</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299</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299</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299</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300</v>
      </c>
      <c r="C49" s="23"/>
      <c r="F49" s="23"/>
      <c r="G49" s="23"/>
      <c r="H49" s="23"/>
      <c r="Z49"/>
      <c r="AB49"/>
      <c r="AC49"/>
      <c r="AX49"/>
      <c r="AZ49"/>
      <c r="BA49"/>
      <c r="BU49" s="15" t="s">
        <v>300</v>
      </c>
      <c r="BV49"/>
      <c r="BX49"/>
      <c r="BY49"/>
      <c r="CS49" s="15" t="s">
        <v>300</v>
      </c>
      <c r="CT49"/>
      <c r="CV49"/>
      <c r="CW49"/>
      <c r="DQ49" s="15" t="s">
        <v>300</v>
      </c>
      <c r="DR49"/>
      <c r="DT49"/>
      <c r="DU49"/>
      <c r="EO49" s="15" t="s">
        <v>300</v>
      </c>
      <c r="EP49"/>
      <c r="EQ49" s="23"/>
      <c r="ET49" s="23"/>
      <c r="EU49" s="23"/>
      <c r="EV49" s="23"/>
    </row>
    <row r="50" spans="1:152">
      <c r="A50" s="15" t="s">
        <v>301</v>
      </c>
      <c r="C50" s="23"/>
      <c r="F50" s="23"/>
      <c r="G50" s="23"/>
      <c r="H50" s="23"/>
      <c r="Z50"/>
      <c r="AB50"/>
      <c r="AC50"/>
      <c r="AX50"/>
      <c r="AZ50"/>
      <c r="BA50"/>
      <c r="BU50" s="15" t="s">
        <v>301</v>
      </c>
      <c r="BV50"/>
      <c r="BX50"/>
      <c r="BY50"/>
      <c r="CS50" s="15" t="s">
        <v>301</v>
      </c>
      <c r="CT50"/>
      <c r="CV50"/>
      <c r="CW50"/>
      <c r="DQ50" s="15" t="s">
        <v>301</v>
      </c>
      <c r="DR50"/>
      <c r="DT50"/>
      <c r="DU50"/>
      <c r="EO50" s="15" t="s">
        <v>301</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A3" workbookViewId="0">
      <selection activeCell="BS39" sqref="BS39"/>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2"/>
      <c r="Y2" s="21" t="s">
        <v>282</v>
      </c>
      <c r="Z2" s="22"/>
      <c r="AW2" s="21" t="s">
        <v>282</v>
      </c>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304</v>
      </c>
      <c r="C8" s="5"/>
      <c r="D8" s="5"/>
      <c r="E8" s="5"/>
      <c r="F8" s="5"/>
      <c r="G8" s="5"/>
      <c r="H8" s="5"/>
      <c r="I8" s="5"/>
      <c r="J8" s="5"/>
      <c r="K8" s="5"/>
      <c r="L8" s="5"/>
      <c r="M8" s="5"/>
      <c r="N8" s="5"/>
      <c r="O8" s="5"/>
      <c r="P8" s="5"/>
      <c r="Q8" s="5"/>
      <c r="R8" s="5"/>
      <c r="S8" s="5"/>
      <c r="T8" s="5"/>
      <c r="U8" s="5"/>
      <c r="V8" s="5"/>
      <c r="W8" s="5"/>
      <c r="X8" s="5"/>
      <c r="Y8" s="4" t="s">
        <v>304</v>
      </c>
      <c r="AA8" s="5"/>
      <c r="AB8" s="5"/>
      <c r="AC8" s="5"/>
      <c r="AD8" s="5"/>
      <c r="AE8" s="5"/>
      <c r="AF8" s="5"/>
      <c r="AG8" s="5"/>
      <c r="AH8" s="5"/>
      <c r="AI8" s="5"/>
      <c r="AJ8" s="5"/>
      <c r="AK8" s="5"/>
      <c r="AL8" s="5"/>
      <c r="AM8" s="5"/>
      <c r="AN8" s="5"/>
      <c r="AO8" s="5"/>
      <c r="AP8" s="5"/>
      <c r="AQ8" s="5"/>
      <c r="AR8" s="5"/>
      <c r="AS8" s="5"/>
      <c r="AT8" s="5"/>
      <c r="AU8" s="5"/>
      <c r="AV8" s="5"/>
      <c r="AW8" s="4" t="s">
        <v>304</v>
      </c>
      <c r="AY8" s="5"/>
      <c r="AZ8" s="5"/>
      <c r="BA8" s="5"/>
      <c r="BB8" s="5"/>
      <c r="BC8" s="5"/>
      <c r="BD8" s="5"/>
      <c r="BE8" s="5"/>
      <c r="BF8" s="5"/>
      <c r="BG8" s="5"/>
      <c r="BH8" s="5"/>
      <c r="BI8" s="5"/>
      <c r="BJ8" s="5"/>
      <c r="BK8" s="5"/>
      <c r="BL8" s="5"/>
      <c r="BM8" s="5"/>
      <c r="BN8" s="5"/>
      <c r="BO8" s="5"/>
      <c r="BP8" s="5"/>
      <c r="BQ8" s="5"/>
      <c r="BR8" s="5"/>
      <c r="BS8" s="5"/>
      <c r="BT8" s="5"/>
      <c r="BU8" s="4" t="s">
        <v>304</v>
      </c>
      <c r="BW8" s="5"/>
      <c r="BX8" s="5"/>
      <c r="BY8" s="5"/>
      <c r="BZ8" s="5"/>
      <c r="CA8" s="5"/>
      <c r="CB8" s="5"/>
      <c r="CC8" s="5"/>
      <c r="CD8" s="5"/>
      <c r="CE8" s="5"/>
      <c r="CF8" s="5"/>
      <c r="CG8" s="5"/>
      <c r="CH8" s="5"/>
      <c r="CI8" s="5"/>
      <c r="CJ8" s="5"/>
      <c r="CK8" s="5"/>
      <c r="CL8" s="5"/>
      <c r="CM8" s="5"/>
      <c r="CN8" s="5"/>
      <c r="CO8" s="5"/>
      <c r="CP8" s="5"/>
      <c r="CQ8" s="5"/>
      <c r="CS8" s="4" t="s">
        <v>304</v>
      </c>
      <c r="CU8" s="5"/>
      <c r="CV8" s="5"/>
      <c r="CW8" s="5"/>
      <c r="CX8" s="5"/>
      <c r="CY8" s="5"/>
      <c r="CZ8" s="5"/>
      <c r="DA8" s="5"/>
      <c r="DB8" s="5"/>
      <c r="DC8" s="5"/>
      <c r="DD8" s="5"/>
      <c r="DE8" s="5"/>
      <c r="DF8" s="5"/>
      <c r="DG8" s="5"/>
      <c r="DH8" s="5"/>
      <c r="DI8" s="5"/>
      <c r="DJ8" s="5"/>
      <c r="DK8" s="5"/>
      <c r="DL8" s="5"/>
      <c r="DM8" s="5"/>
      <c r="DN8" s="5"/>
      <c r="DO8" s="5"/>
      <c r="DQ8" s="4" t="s">
        <v>304</v>
      </c>
      <c r="DS8" s="5"/>
      <c r="DT8" s="5"/>
      <c r="DU8" s="5"/>
      <c r="DV8" s="5"/>
      <c r="DW8" s="5"/>
      <c r="DX8" s="5"/>
      <c r="DY8" s="5"/>
      <c r="DZ8" s="5"/>
      <c r="EA8" s="5"/>
      <c r="EB8" s="5"/>
      <c r="EC8" s="5"/>
      <c r="ED8" s="5"/>
      <c r="EE8" s="5"/>
      <c r="EF8" s="5"/>
      <c r="EG8" s="5"/>
      <c r="EH8" s="5"/>
      <c r="EI8" s="5"/>
      <c r="EJ8" s="5"/>
      <c r="EK8" s="5"/>
      <c r="EL8" s="5"/>
      <c r="EM8" s="5"/>
      <c r="EO8" s="4" t="s">
        <v>304</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66"/>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66"/>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66"/>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288</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288</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288</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288</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288</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288</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288</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305</v>
      </c>
      <c r="C14" s="30"/>
      <c r="D14" s="30"/>
      <c r="E14" s="30"/>
      <c r="F14" s="30"/>
      <c r="G14" s="30"/>
      <c r="H14" s="30"/>
      <c r="I14" s="30"/>
      <c r="J14" s="30"/>
      <c r="K14" s="30"/>
      <c r="L14" s="30"/>
      <c r="M14" s="30"/>
      <c r="N14" s="30"/>
      <c r="O14" s="30"/>
      <c r="P14" s="30"/>
      <c r="Q14" s="30"/>
      <c r="R14" s="30"/>
      <c r="S14" s="30"/>
      <c r="T14" s="30"/>
      <c r="U14" s="30"/>
      <c r="V14" s="30"/>
      <c r="W14" s="30"/>
      <c r="X14" s="30"/>
      <c r="Z14" s="9" t="s">
        <v>305</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305</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305</v>
      </c>
      <c r="BW14" s="30"/>
      <c r="BX14" s="30"/>
      <c r="BY14" s="30"/>
      <c r="BZ14" s="30"/>
      <c r="CA14" s="30"/>
      <c r="CB14" s="30"/>
      <c r="CC14" s="30"/>
      <c r="CD14" s="30"/>
      <c r="CE14" s="30"/>
      <c r="CF14" s="30"/>
      <c r="CG14" s="30"/>
      <c r="CH14" s="30"/>
      <c r="CI14" s="30"/>
      <c r="CJ14" s="30"/>
      <c r="CK14" s="30"/>
      <c r="CL14" s="30"/>
      <c r="CM14" s="30"/>
      <c r="CN14" s="30"/>
      <c r="CO14" s="30"/>
      <c r="CP14" s="30"/>
      <c r="CQ14" s="30"/>
      <c r="CT14" s="9" t="s">
        <v>305</v>
      </c>
      <c r="CU14" s="30"/>
      <c r="CV14" s="30"/>
      <c r="CW14" s="30"/>
      <c r="CX14" s="30"/>
      <c r="CY14" s="30"/>
      <c r="CZ14" s="30"/>
      <c r="DA14" s="30"/>
      <c r="DB14" s="30"/>
      <c r="DC14" s="30"/>
      <c r="DD14" s="30"/>
      <c r="DE14" s="30"/>
      <c r="DF14" s="30"/>
      <c r="DG14" s="30"/>
      <c r="DH14" s="30"/>
      <c r="DI14" s="30"/>
      <c r="DJ14" s="30"/>
      <c r="DK14" s="30"/>
      <c r="DL14" s="30"/>
      <c r="DM14" s="30"/>
      <c r="DN14" s="30"/>
      <c r="DO14" s="30"/>
      <c r="DR14" s="9" t="s">
        <v>305</v>
      </c>
      <c r="DS14" s="30"/>
      <c r="DT14" s="30"/>
      <c r="DU14" s="30"/>
      <c r="DV14" s="30"/>
      <c r="DW14" s="30"/>
      <c r="DX14" s="30"/>
      <c r="DY14" s="30"/>
      <c r="DZ14" s="30"/>
      <c r="EA14" s="30"/>
      <c r="EB14" s="30"/>
      <c r="EC14" s="30"/>
      <c r="ED14" s="30"/>
      <c r="EE14" s="30"/>
      <c r="EF14" s="30"/>
      <c r="EG14" s="30"/>
      <c r="EH14" s="30"/>
      <c r="EI14" s="30"/>
      <c r="EJ14" s="30"/>
      <c r="EK14" s="30"/>
      <c r="EL14" s="30"/>
      <c r="EM14" s="30"/>
      <c r="EP14" s="9" t="s">
        <v>305</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306</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7" t="s">
        <v>306</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7" t="s">
        <v>306</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7" t="s">
        <v>306</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7" t="s">
        <v>306</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7" t="s">
        <v>306</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7" t="s">
        <v>306</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7" t="s">
        <v>307</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7" t="s">
        <v>307</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7" t="s">
        <v>307</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7" t="s">
        <v>307</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7" t="s">
        <v>307</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7" t="s">
        <v>307</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7" t="s">
        <v>307</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7" t="s">
        <v>308</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7" t="s">
        <v>308</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7" t="s">
        <v>308</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7" t="s">
        <v>308</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7" t="s">
        <v>308</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7" t="s">
        <v>308</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7" t="s">
        <v>308</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7" t="s">
        <v>309</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7" t="s">
        <v>309</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7" t="s">
        <v>309</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7" t="s">
        <v>309</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7" t="s">
        <v>309</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7" t="s">
        <v>309</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7" t="s">
        <v>309</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270</v>
      </c>
      <c r="C20" s="30"/>
      <c r="D20" s="30"/>
      <c r="E20" s="30"/>
      <c r="F20" s="30"/>
      <c r="G20" s="30"/>
      <c r="H20" s="30"/>
      <c r="I20" s="30"/>
      <c r="J20" s="30"/>
      <c r="K20" s="30"/>
      <c r="L20" s="30"/>
      <c r="M20" s="30"/>
      <c r="N20" s="30"/>
      <c r="O20" s="30"/>
      <c r="P20" s="30"/>
      <c r="Q20" s="30"/>
      <c r="R20" s="30"/>
      <c r="S20" s="30"/>
      <c r="T20" s="30"/>
      <c r="U20" s="30"/>
      <c r="V20" s="30"/>
      <c r="W20" s="30"/>
      <c r="X20" s="30"/>
      <c r="Z20" s="9" t="s">
        <v>270</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270</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270</v>
      </c>
      <c r="BW20" s="30"/>
      <c r="BX20" s="30"/>
      <c r="BY20" s="30"/>
      <c r="BZ20" s="30"/>
      <c r="CA20" s="30"/>
      <c r="CB20" s="30"/>
      <c r="CC20" s="30"/>
      <c r="CD20" s="30"/>
      <c r="CE20" s="30"/>
      <c r="CF20" s="30"/>
      <c r="CG20" s="30"/>
      <c r="CH20" s="30"/>
      <c r="CI20" s="30"/>
      <c r="CJ20" s="30"/>
      <c r="CK20" s="30"/>
      <c r="CL20" s="30"/>
      <c r="CM20" s="30"/>
      <c r="CN20" s="30"/>
      <c r="CO20" s="30"/>
      <c r="CP20" s="30"/>
      <c r="CQ20" s="30"/>
      <c r="CT20" s="9" t="s">
        <v>270</v>
      </c>
      <c r="CU20" s="30"/>
      <c r="CV20" s="30"/>
      <c r="CW20" s="30"/>
      <c r="CX20" s="30"/>
      <c r="CY20" s="30"/>
      <c r="CZ20" s="30"/>
      <c r="DA20" s="30"/>
      <c r="DB20" s="30"/>
      <c r="DC20" s="30"/>
      <c r="DD20" s="30"/>
      <c r="DE20" s="30"/>
      <c r="DF20" s="30"/>
      <c r="DG20" s="30"/>
      <c r="DH20" s="30"/>
      <c r="DI20" s="30"/>
      <c r="DJ20" s="30"/>
      <c r="DK20" s="30"/>
      <c r="DL20" s="30"/>
      <c r="DM20" s="30"/>
      <c r="DN20" s="30"/>
      <c r="DO20" s="30"/>
      <c r="DR20" s="9" t="s">
        <v>270</v>
      </c>
      <c r="DS20" s="30"/>
      <c r="DT20" s="30"/>
      <c r="DU20" s="30"/>
      <c r="DV20" s="30"/>
      <c r="DW20" s="30"/>
      <c r="DX20" s="30"/>
      <c r="DY20" s="30"/>
      <c r="DZ20" s="30"/>
      <c r="EA20" s="30"/>
      <c r="EB20" s="30"/>
      <c r="EC20" s="30"/>
      <c r="ED20" s="30"/>
      <c r="EE20" s="30"/>
      <c r="EF20" s="30"/>
      <c r="EG20" s="30"/>
      <c r="EH20" s="30"/>
      <c r="EI20" s="30"/>
      <c r="EJ20" s="30"/>
      <c r="EK20" s="30"/>
      <c r="EL20" s="30"/>
      <c r="EM20" s="30"/>
      <c r="EP20" s="9" t="s">
        <v>270</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306</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7" t="s">
        <v>306</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7" t="s">
        <v>306</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7" t="s">
        <v>306</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7" t="s">
        <v>306</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7" t="s">
        <v>306</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7" t="s">
        <v>306</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7" t="s">
        <v>307</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7" t="s">
        <v>307</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7" t="s">
        <v>307</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7" t="s">
        <v>307</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7" t="s">
        <v>307</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7" t="s">
        <v>307</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7" t="s">
        <v>307</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7" t="s">
        <v>308</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7" t="s">
        <v>308</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7" t="s">
        <v>308</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c r="BV23" s="77" t="s">
        <v>308</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7" t="s">
        <v>308</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7" t="s">
        <v>308</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7" t="s">
        <v>308</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7" t="s">
        <v>309</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7" t="s">
        <v>309</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7" t="s">
        <v>309</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7" t="s">
        <v>309</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7" t="s">
        <v>309</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7" t="s">
        <v>309</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7" t="s">
        <v>309</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291</v>
      </c>
      <c r="C26" s="30"/>
      <c r="D26" s="30"/>
      <c r="E26" s="30"/>
      <c r="F26" s="30"/>
      <c r="G26" s="30"/>
      <c r="H26" s="30"/>
      <c r="I26" s="30"/>
      <c r="J26" s="30"/>
      <c r="K26" s="30"/>
      <c r="L26" s="30"/>
      <c r="M26" s="30"/>
      <c r="N26" s="30"/>
      <c r="O26" s="30"/>
      <c r="P26" s="30"/>
      <c r="Q26" s="30"/>
      <c r="R26" s="30"/>
      <c r="S26" s="30"/>
      <c r="T26" s="30"/>
      <c r="U26" s="30"/>
      <c r="V26" s="30"/>
      <c r="W26" s="30"/>
      <c r="X26" s="30"/>
      <c r="Z26" s="27" t="s">
        <v>291</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291</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291</v>
      </c>
      <c r="BW26" s="30"/>
      <c r="BX26" s="30"/>
      <c r="BY26" s="30"/>
      <c r="BZ26" s="30"/>
      <c r="CA26" s="30"/>
      <c r="CB26" s="30"/>
      <c r="CC26" s="30"/>
      <c r="CD26" s="30"/>
      <c r="CE26" s="30"/>
      <c r="CF26" s="30"/>
      <c r="CG26" s="30"/>
      <c r="CH26" s="30"/>
      <c r="CI26" s="30"/>
      <c r="CJ26" s="30"/>
      <c r="CK26" s="30"/>
      <c r="CL26" s="30"/>
      <c r="CM26" s="30"/>
      <c r="CN26" s="30"/>
      <c r="CO26" s="30"/>
      <c r="CP26" s="30"/>
      <c r="CQ26" s="30"/>
      <c r="CT26" s="27" t="s">
        <v>291</v>
      </c>
      <c r="CU26" s="30"/>
      <c r="CV26" s="30"/>
      <c r="CW26" s="30"/>
      <c r="CX26" s="30"/>
      <c r="CY26" s="30"/>
      <c r="CZ26" s="30"/>
      <c r="DA26" s="30"/>
      <c r="DB26" s="30"/>
      <c r="DC26" s="30"/>
      <c r="DD26" s="30"/>
      <c r="DE26" s="30"/>
      <c r="DF26" s="30"/>
      <c r="DG26" s="30"/>
      <c r="DH26" s="30"/>
      <c r="DI26" s="30"/>
      <c r="DJ26" s="30"/>
      <c r="DK26" s="30"/>
      <c r="DL26" s="30"/>
      <c r="DM26" s="30"/>
      <c r="DN26" s="30"/>
      <c r="DO26" s="30"/>
      <c r="DR26" s="27" t="s">
        <v>291</v>
      </c>
      <c r="DS26" s="30"/>
      <c r="DT26" s="30"/>
      <c r="DU26" s="30"/>
      <c r="DV26" s="30"/>
      <c r="DW26" s="30"/>
      <c r="DX26" s="30"/>
      <c r="DY26" s="30"/>
      <c r="DZ26" s="30"/>
      <c r="EA26" s="30"/>
      <c r="EB26" s="30"/>
      <c r="EC26" s="30"/>
      <c r="ED26" s="30"/>
      <c r="EE26" s="30"/>
      <c r="EF26" s="30"/>
      <c r="EG26" s="30"/>
      <c r="EH26" s="30"/>
      <c r="EI26" s="30"/>
      <c r="EJ26" s="30"/>
      <c r="EK26" s="30"/>
      <c r="EL26" s="30"/>
      <c r="EM26" s="30"/>
      <c r="EP26" s="27" t="s">
        <v>291</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292</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292</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292</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292</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292</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292</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292</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293</v>
      </c>
      <c r="C29" s="110">
        <v>0.573942</v>
      </c>
      <c r="D29" s="110">
        <v>0.562004</v>
      </c>
      <c r="E29" s="110">
        <v>0.580986</v>
      </c>
      <c r="F29" s="110">
        <v>0.530126</v>
      </c>
      <c r="G29" s="110">
        <v>0.546896</v>
      </c>
      <c r="H29" s="110">
        <v>0.506956</v>
      </c>
      <c r="I29" s="110">
        <v>0.484591</v>
      </c>
      <c r="J29" s="110">
        <v>0.573482</v>
      </c>
      <c r="K29" s="110">
        <v>0.57918</v>
      </c>
      <c r="L29" s="110">
        <v>0.583875</v>
      </c>
      <c r="M29" s="110">
        <v>0.556309</v>
      </c>
      <c r="N29" s="110">
        <v>0.617398</v>
      </c>
      <c r="O29" s="110">
        <v>0.534685</v>
      </c>
      <c r="P29" s="110">
        <v>0.512102</v>
      </c>
      <c r="Q29" s="110">
        <v>0.533473</v>
      </c>
      <c r="R29" s="110">
        <v>0.555528</v>
      </c>
      <c r="S29" s="110">
        <v>0.492507</v>
      </c>
      <c r="T29" s="110">
        <v>0.494943</v>
      </c>
      <c r="U29" s="110">
        <v>0.481447</v>
      </c>
      <c r="V29" s="110">
        <v>0.459826</v>
      </c>
      <c r="W29" s="110">
        <v>0.419923</v>
      </c>
      <c r="X29" s="110"/>
      <c r="Y29" s="7"/>
      <c r="Z29" s="27" t="s">
        <v>293</v>
      </c>
      <c r="AA29" s="110">
        <v>0.568255</v>
      </c>
      <c r="AB29" s="110">
        <v>0.504575</v>
      </c>
      <c r="AC29" s="110">
        <v>0.526363</v>
      </c>
      <c r="AD29" s="110">
        <v>0.551228</v>
      </c>
      <c r="AE29" s="110">
        <v>0.592731</v>
      </c>
      <c r="AF29" s="110">
        <v>0.544968</v>
      </c>
      <c r="AG29" s="110">
        <v>0.502961</v>
      </c>
      <c r="AH29" s="110">
        <v>0.564881</v>
      </c>
      <c r="AI29" s="110">
        <v>0.540682</v>
      </c>
      <c r="AJ29" s="110">
        <v>0.539135</v>
      </c>
      <c r="AK29" s="110">
        <v>0.470314</v>
      </c>
      <c r="AL29" s="110">
        <v>0.481427</v>
      </c>
      <c r="AM29" s="110">
        <v>0.454667</v>
      </c>
      <c r="AN29" s="110">
        <v>0.485077</v>
      </c>
      <c r="AO29" s="110">
        <v>0.507617</v>
      </c>
      <c r="AP29" s="110">
        <v>0.485044</v>
      </c>
      <c r="AQ29" s="110">
        <v>0.463084</v>
      </c>
      <c r="AR29" s="110">
        <v>0.458368</v>
      </c>
      <c r="AS29" s="110">
        <v>0.465855</v>
      </c>
      <c r="AT29" s="110">
        <v>0.466393</v>
      </c>
      <c r="AU29" s="110">
        <v>0.419083</v>
      </c>
      <c r="AV29" s="110"/>
      <c r="AW29" s="7"/>
      <c r="AX29" s="27" t="s">
        <v>293</v>
      </c>
      <c r="AY29" s="110">
        <v>0.576766</v>
      </c>
      <c r="AZ29" s="110">
        <v>0.518288</v>
      </c>
      <c r="BA29" s="110">
        <v>0.532505</v>
      </c>
      <c r="BB29" s="110">
        <v>0.57302</v>
      </c>
      <c r="BC29" s="110">
        <v>0.539794</v>
      </c>
      <c r="BD29" s="110">
        <v>0.53909</v>
      </c>
      <c r="BE29" s="110">
        <v>0.47828</v>
      </c>
      <c r="BF29" s="110">
        <v>0.531346</v>
      </c>
      <c r="BG29" s="110">
        <v>0.535523</v>
      </c>
      <c r="BH29" s="110">
        <v>0.50212</v>
      </c>
      <c r="BI29" s="110">
        <v>0.465584</v>
      </c>
      <c r="BJ29" s="110">
        <v>0.497277</v>
      </c>
      <c r="BK29" s="110">
        <v>0.43164</v>
      </c>
      <c r="BL29" s="110">
        <v>0.493789</v>
      </c>
      <c r="BM29" s="110">
        <v>0.502423</v>
      </c>
      <c r="BN29" s="110">
        <v>0.485498</v>
      </c>
      <c r="BO29" s="110">
        <v>0.431206</v>
      </c>
      <c r="BP29" s="110">
        <v>0.444211</v>
      </c>
      <c r="BQ29" s="110">
        <v>0.487634</v>
      </c>
      <c r="BR29" s="110">
        <v>0.419998</v>
      </c>
      <c r="BS29" s="110">
        <v>0.367416</v>
      </c>
      <c r="BT29" s="110"/>
      <c r="BU29" s="7"/>
      <c r="BV29" s="27" t="s">
        <v>293</v>
      </c>
      <c r="BW29" s="110">
        <v>0.56241</v>
      </c>
      <c r="BX29" s="110">
        <v>0.495551</v>
      </c>
      <c r="BY29" s="110">
        <v>0.521591</v>
      </c>
      <c r="BZ29" s="110">
        <v>0.498679</v>
      </c>
      <c r="CA29" s="110">
        <v>0.513182</v>
      </c>
      <c r="CB29" s="110">
        <v>0.455695</v>
      </c>
      <c r="CC29" s="110">
        <v>0.385166</v>
      </c>
      <c r="CD29" s="110">
        <v>0.473535</v>
      </c>
      <c r="CE29" s="110">
        <v>0.507993</v>
      </c>
      <c r="CF29" s="110">
        <v>0.490892</v>
      </c>
      <c r="CG29" s="110">
        <v>0.433436</v>
      </c>
      <c r="CH29" s="110">
        <v>0.455265</v>
      </c>
      <c r="CI29" s="110">
        <v>0.413772</v>
      </c>
      <c r="CJ29" s="110">
        <v>0.530254</v>
      </c>
      <c r="CK29" s="110">
        <v>0.536264</v>
      </c>
      <c r="CL29" s="110">
        <v>0.431883</v>
      </c>
      <c r="CM29" s="110">
        <v>0.434315</v>
      </c>
      <c r="CN29" s="110">
        <v>0.445027</v>
      </c>
      <c r="CO29" s="110">
        <v>0.493873</v>
      </c>
      <c r="CP29" s="110">
        <v>0.495097</v>
      </c>
      <c r="CQ29" s="110">
        <v>0.450525</v>
      </c>
      <c r="CS29" s="7"/>
      <c r="CT29" s="27" t="s">
        <v>293</v>
      </c>
      <c r="CU29" s="110">
        <v>0.696511</v>
      </c>
      <c r="CV29" s="110">
        <v>0.655944</v>
      </c>
      <c r="CW29" s="110">
        <v>0.694864</v>
      </c>
      <c r="CX29" s="110">
        <v>0.604657</v>
      </c>
      <c r="CY29" s="110">
        <v>0.579089</v>
      </c>
      <c r="CZ29" s="110">
        <v>0.530007</v>
      </c>
      <c r="DA29" s="110">
        <v>0.541681</v>
      </c>
      <c r="DB29" s="110">
        <v>0.521771</v>
      </c>
      <c r="DC29" s="110">
        <v>0.536925</v>
      </c>
      <c r="DD29" s="110">
        <v>0.556825</v>
      </c>
      <c r="DE29" s="110">
        <v>0.566752</v>
      </c>
      <c r="DF29" s="110">
        <v>0.522567</v>
      </c>
      <c r="DG29" s="110">
        <v>0.504236</v>
      </c>
      <c r="DH29" s="110">
        <v>0.534927</v>
      </c>
      <c r="DI29" s="110">
        <v>0.533252</v>
      </c>
      <c r="DJ29" s="110">
        <v>0.465344</v>
      </c>
      <c r="DK29" s="110">
        <v>0.441593</v>
      </c>
      <c r="DL29" s="110">
        <v>0.476737</v>
      </c>
      <c r="DM29" s="110">
        <v>0.532893</v>
      </c>
      <c r="DN29" s="110">
        <v>0.552997</v>
      </c>
      <c r="DO29" s="110">
        <v>0.485494</v>
      </c>
      <c r="DQ29" s="7"/>
      <c r="DR29" s="27" t="s">
        <v>293</v>
      </c>
      <c r="DS29" s="110">
        <v>0.916937</v>
      </c>
      <c r="DT29" s="110">
        <v>0.757616</v>
      </c>
      <c r="DU29" s="110">
        <v>0.839414</v>
      </c>
      <c r="DV29" s="110">
        <v>0.818504</v>
      </c>
      <c r="DW29" s="110">
        <v>0.783518</v>
      </c>
      <c r="DX29" s="110">
        <v>0.681889</v>
      </c>
      <c r="DY29" s="110">
        <v>0.674774</v>
      </c>
      <c r="DZ29" s="110">
        <v>0.781361</v>
      </c>
      <c r="EA29" s="110">
        <v>0.745137</v>
      </c>
      <c r="EB29" s="110">
        <v>0.729585</v>
      </c>
      <c r="EC29" s="110">
        <v>0.663185</v>
      </c>
      <c r="ED29" s="110">
        <v>0.691462</v>
      </c>
      <c r="EE29" s="110">
        <v>0.667299</v>
      </c>
      <c r="EF29" s="110">
        <v>0.662345</v>
      </c>
      <c r="EG29" s="110">
        <v>0.648497</v>
      </c>
      <c r="EH29" s="110">
        <v>0.588274</v>
      </c>
      <c r="EI29" s="110">
        <v>0.498679</v>
      </c>
      <c r="EJ29" s="110">
        <v>0.598169</v>
      </c>
      <c r="EK29" s="110">
        <v>0.630437</v>
      </c>
      <c r="EL29" s="110">
        <v>0.618995</v>
      </c>
      <c r="EM29" s="110">
        <v>0.585083</v>
      </c>
      <c r="EO29" s="7"/>
      <c r="EP29" s="27" t="s">
        <v>293</v>
      </c>
      <c r="EQ29" s="110">
        <v>0.431426</v>
      </c>
      <c r="ER29" s="110">
        <v>0.410269</v>
      </c>
      <c r="ES29" s="110">
        <v>0.394025</v>
      </c>
      <c r="ET29" s="110">
        <v>0.354388</v>
      </c>
      <c r="EU29" s="110">
        <v>0.337294</v>
      </c>
      <c r="EV29" s="110">
        <v>0.359924</v>
      </c>
      <c r="EW29" s="110">
        <v>0.358162</v>
      </c>
      <c r="EX29" s="110">
        <v>0.355158</v>
      </c>
      <c r="EY29" s="110">
        <v>0.360662</v>
      </c>
      <c r="EZ29" s="110">
        <v>0.342816</v>
      </c>
      <c r="FA29" s="110">
        <v>0.28439</v>
      </c>
      <c r="FB29" s="110">
        <v>0.336924</v>
      </c>
      <c r="FC29" s="110">
        <v>0.309336</v>
      </c>
      <c r="FD29" s="110">
        <v>0.299497</v>
      </c>
      <c r="FE29" s="110">
        <v>0.282878</v>
      </c>
      <c r="FF29" s="110">
        <v>0.257405</v>
      </c>
      <c r="FG29" s="110">
        <v>0.260474</v>
      </c>
      <c r="FH29" s="110">
        <v>0.277531</v>
      </c>
      <c r="FI29" s="110">
        <v>0.267547</v>
      </c>
      <c r="FJ29" s="110">
        <v>0.27786</v>
      </c>
      <c r="FK29" s="110">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294</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294</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294</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294</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294</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294</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294</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310</v>
      </c>
      <c r="C33" s="30"/>
      <c r="D33" s="30"/>
      <c r="E33" s="30"/>
      <c r="F33" s="30"/>
      <c r="G33" s="30"/>
      <c r="H33" s="30"/>
      <c r="I33" s="30"/>
      <c r="J33" s="30"/>
      <c r="K33" s="30"/>
      <c r="L33" s="30"/>
      <c r="M33" s="30"/>
      <c r="N33" s="30"/>
      <c r="O33" s="30"/>
      <c r="P33" s="30"/>
      <c r="Q33" s="30"/>
      <c r="R33" s="30"/>
      <c r="S33" s="30"/>
      <c r="T33" s="30"/>
      <c r="U33" s="30"/>
      <c r="V33" s="30"/>
      <c r="W33" s="30"/>
      <c r="X33" s="30"/>
      <c r="Z33" s="9" t="s">
        <v>310</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310</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310</v>
      </c>
      <c r="BW33" s="30"/>
      <c r="BX33" s="30"/>
      <c r="BY33" s="30"/>
      <c r="BZ33" s="30"/>
      <c r="CA33" s="30"/>
      <c r="CB33" s="30"/>
      <c r="CC33" s="30"/>
      <c r="CD33" s="30"/>
      <c r="CE33" s="30"/>
      <c r="CF33" s="30"/>
      <c r="CG33" s="30"/>
      <c r="CH33" s="30"/>
      <c r="CI33" s="30"/>
      <c r="CJ33" s="30"/>
      <c r="CK33" s="30"/>
      <c r="CL33" s="30"/>
      <c r="CM33" s="30"/>
      <c r="CN33" s="30"/>
      <c r="CO33" s="30"/>
      <c r="CP33" s="30"/>
      <c r="CQ33" s="30"/>
      <c r="CT33" s="9" t="s">
        <v>310</v>
      </c>
      <c r="CU33" s="30"/>
      <c r="CV33" s="30"/>
      <c r="CW33" s="30"/>
      <c r="CX33" s="30"/>
      <c r="CY33" s="30"/>
      <c r="CZ33" s="30"/>
      <c r="DA33" s="30"/>
      <c r="DB33" s="30"/>
      <c r="DC33" s="30"/>
      <c r="DD33" s="30"/>
      <c r="DE33" s="30"/>
      <c r="DF33" s="30"/>
      <c r="DG33" s="30"/>
      <c r="DH33" s="30"/>
      <c r="DI33" s="30"/>
      <c r="DJ33" s="30"/>
      <c r="DK33" s="30"/>
      <c r="DL33" s="30"/>
      <c r="DM33" s="30"/>
      <c r="DN33" s="30"/>
      <c r="DO33" s="30"/>
      <c r="DR33" s="9" t="s">
        <v>310</v>
      </c>
      <c r="DS33" s="30"/>
      <c r="DT33" s="30"/>
      <c r="DU33" s="30"/>
      <c r="DV33" s="30"/>
      <c r="DW33" s="30"/>
      <c r="DX33" s="30"/>
      <c r="DY33" s="30"/>
      <c r="DZ33" s="30"/>
      <c r="EA33" s="30"/>
      <c r="EB33" s="30"/>
      <c r="EC33" s="30"/>
      <c r="ED33" s="30"/>
      <c r="EE33" s="30"/>
      <c r="EF33" s="30"/>
      <c r="EG33" s="30"/>
      <c r="EH33" s="30"/>
      <c r="EI33" s="30"/>
      <c r="EJ33" s="30"/>
      <c r="EK33" s="30"/>
      <c r="EL33" s="30"/>
      <c r="EM33" s="30"/>
      <c r="EP33" s="9" t="s">
        <v>310</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306</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7" t="s">
        <v>306</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7" t="s">
        <v>306</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7" t="s">
        <v>306</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7" t="s">
        <v>306</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7" t="s">
        <v>306</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7" t="s">
        <v>306</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7" t="s">
        <v>307</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7" t="s">
        <v>307</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7" t="s">
        <v>307</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7" t="s">
        <v>307</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7" t="s">
        <v>307</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7" t="s">
        <v>307</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7" t="s">
        <v>307</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7" t="s">
        <v>308</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7" t="s">
        <v>308</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7" t="s">
        <v>308</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7" t="s">
        <v>308</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7" t="s">
        <v>308</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7" t="s">
        <v>308</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7" t="s">
        <v>308</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7" t="s">
        <v>309</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7" t="s">
        <v>309</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7" t="s">
        <v>309</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7" t="s">
        <v>309</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7" t="s">
        <v>309</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7" t="s">
        <v>309</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7" t="s">
        <v>309</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297</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297</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297</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297</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297</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297</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297</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298</v>
      </c>
      <c r="C42" s="110">
        <v>0.947294</v>
      </c>
      <c r="D42" s="110">
        <v>0.951087</v>
      </c>
      <c r="E42" s="110">
        <v>0.98549</v>
      </c>
      <c r="F42" s="110">
        <v>0.984488</v>
      </c>
      <c r="G42" s="110">
        <v>1.02172</v>
      </c>
      <c r="H42" s="110">
        <v>0.944758</v>
      </c>
      <c r="I42" s="110">
        <v>0.852837</v>
      </c>
      <c r="J42" s="110">
        <v>0.918687</v>
      </c>
      <c r="K42" s="110">
        <v>0.969747</v>
      </c>
      <c r="L42" s="110">
        <v>0.987977</v>
      </c>
      <c r="M42" s="110">
        <v>0.869285</v>
      </c>
      <c r="N42" s="110">
        <v>0.93315</v>
      </c>
      <c r="O42" s="110">
        <v>0.797632</v>
      </c>
      <c r="P42" s="110">
        <v>0.855798</v>
      </c>
      <c r="Q42" s="110">
        <v>0.971844</v>
      </c>
      <c r="R42" s="110">
        <v>1.02661</v>
      </c>
      <c r="S42" s="110">
        <v>0.944798</v>
      </c>
      <c r="T42" s="110">
        <v>1.026713</v>
      </c>
      <c r="U42" s="110">
        <v>0.947148</v>
      </c>
      <c r="V42" s="110">
        <v>0.992039</v>
      </c>
      <c r="W42" s="110">
        <v>0.87012</v>
      </c>
      <c r="X42" s="110"/>
      <c r="Y42" s="7"/>
      <c r="Z42" s="8" t="s">
        <v>298</v>
      </c>
      <c r="AA42" s="110">
        <v>0.974284</v>
      </c>
      <c r="AB42" s="110">
        <v>0.882264</v>
      </c>
      <c r="AC42" s="110">
        <v>0.937955</v>
      </c>
      <c r="AD42" s="110">
        <v>0.996163</v>
      </c>
      <c r="AE42" s="110">
        <v>0.996829</v>
      </c>
      <c r="AF42" s="110">
        <v>0.951023</v>
      </c>
      <c r="AG42" s="110">
        <v>0.856057</v>
      </c>
      <c r="AH42" s="110">
        <v>0.959899</v>
      </c>
      <c r="AI42" s="110">
        <v>0.952734</v>
      </c>
      <c r="AJ42" s="110">
        <v>0.963994</v>
      </c>
      <c r="AK42" s="110">
        <v>0.847165</v>
      </c>
      <c r="AL42" s="110">
        <v>0.887177</v>
      </c>
      <c r="AM42" s="110">
        <v>0.846476</v>
      </c>
      <c r="AN42" s="110">
        <v>0.925237</v>
      </c>
      <c r="AO42" s="110">
        <v>0.968267</v>
      </c>
      <c r="AP42" s="110">
        <v>0.955142</v>
      </c>
      <c r="AQ42" s="110">
        <v>0.916602</v>
      </c>
      <c r="AR42" s="110">
        <v>0.955104</v>
      </c>
      <c r="AS42" s="110">
        <v>0.968529</v>
      </c>
      <c r="AT42" s="110">
        <v>0.999033</v>
      </c>
      <c r="AU42" s="110">
        <v>0.871535</v>
      </c>
      <c r="AV42" s="110"/>
      <c r="AW42" s="7"/>
      <c r="AX42" s="8" t="s">
        <v>298</v>
      </c>
      <c r="AY42" s="110">
        <v>0.936142</v>
      </c>
      <c r="AZ42" s="110">
        <v>0.841644</v>
      </c>
      <c r="BA42" s="110">
        <v>0.893557</v>
      </c>
      <c r="BB42" s="110">
        <v>0.964072</v>
      </c>
      <c r="BC42" s="110">
        <v>0.930566</v>
      </c>
      <c r="BD42" s="110">
        <v>0.924018</v>
      </c>
      <c r="BE42" s="110">
        <v>0.826733</v>
      </c>
      <c r="BF42" s="110">
        <v>0.909955</v>
      </c>
      <c r="BG42" s="110">
        <v>0.935918</v>
      </c>
      <c r="BH42" s="110">
        <v>0.936684</v>
      </c>
      <c r="BI42" s="110">
        <v>0.849017</v>
      </c>
      <c r="BJ42" s="110">
        <v>0.870448</v>
      </c>
      <c r="BK42" s="110">
        <v>0.789458</v>
      </c>
      <c r="BL42" s="110">
        <v>0.91546</v>
      </c>
      <c r="BM42" s="110">
        <v>0.995405</v>
      </c>
      <c r="BN42" s="110">
        <v>0.919828</v>
      </c>
      <c r="BO42" s="110">
        <v>0.882001</v>
      </c>
      <c r="BP42" s="110">
        <v>0.91991</v>
      </c>
      <c r="BQ42" s="110">
        <v>0.921429</v>
      </c>
      <c r="BR42" s="110">
        <v>0.955985</v>
      </c>
      <c r="BS42" s="110">
        <v>0.840042</v>
      </c>
      <c r="BT42" s="110"/>
      <c r="BU42" s="7"/>
      <c r="BV42" s="8" t="s">
        <v>298</v>
      </c>
      <c r="BW42" s="110">
        <v>0.968023</v>
      </c>
      <c r="BX42" s="110">
        <v>0.905455</v>
      </c>
      <c r="BY42" s="110">
        <v>0.988114</v>
      </c>
      <c r="BZ42" s="110">
        <v>0.963988</v>
      </c>
      <c r="CA42" s="110">
        <v>1.002245</v>
      </c>
      <c r="CB42" s="110">
        <v>0.927031</v>
      </c>
      <c r="CC42" s="110">
        <v>0.865662</v>
      </c>
      <c r="CD42" s="110">
        <v>0.953014</v>
      </c>
      <c r="CE42" s="110">
        <v>1.01739</v>
      </c>
      <c r="CF42" s="110">
        <v>0.994142</v>
      </c>
      <c r="CG42" s="110">
        <v>0.875521</v>
      </c>
      <c r="CH42" s="110">
        <v>0.909996</v>
      </c>
      <c r="CI42" s="110">
        <v>0.74488</v>
      </c>
      <c r="CJ42" s="110">
        <v>1.023451</v>
      </c>
      <c r="CK42" s="110">
        <v>1.04496</v>
      </c>
      <c r="CL42" s="110">
        <v>0.866675</v>
      </c>
      <c r="CM42" s="110">
        <v>0.891138</v>
      </c>
      <c r="CN42" s="110">
        <v>0.866675</v>
      </c>
      <c r="CO42" s="110">
        <v>0.970387</v>
      </c>
      <c r="CP42" s="110">
        <v>1.005268</v>
      </c>
      <c r="CQ42" s="110">
        <v>0.892151</v>
      </c>
      <c r="CS42" s="7"/>
      <c r="CT42" s="8" t="s">
        <v>298</v>
      </c>
      <c r="CU42" s="110">
        <v>0.982985</v>
      </c>
      <c r="CV42" s="110">
        <v>0.891526</v>
      </c>
      <c r="CW42" s="110">
        <v>1.003735</v>
      </c>
      <c r="CX42" s="110">
        <v>0.982127</v>
      </c>
      <c r="CY42" s="110">
        <v>0.978118</v>
      </c>
      <c r="CZ42" s="110">
        <v>0.933513</v>
      </c>
      <c r="DA42" s="110">
        <v>0.893181</v>
      </c>
      <c r="DB42" s="110">
        <v>0.952798</v>
      </c>
      <c r="DC42" s="110">
        <v>0.972</v>
      </c>
      <c r="DD42" s="110">
        <v>1.03624</v>
      </c>
      <c r="DE42" s="110">
        <v>0.926098</v>
      </c>
      <c r="DF42" s="110">
        <v>0.918255</v>
      </c>
      <c r="DG42" s="110">
        <v>0.951388</v>
      </c>
      <c r="DH42" s="110">
        <v>0.971762</v>
      </c>
      <c r="DI42" s="110">
        <v>1.007167</v>
      </c>
      <c r="DJ42" s="110">
        <v>0.86812</v>
      </c>
      <c r="DK42" s="110">
        <v>0.848717</v>
      </c>
      <c r="DL42" s="110">
        <v>0.868123</v>
      </c>
      <c r="DM42" s="110">
        <v>0.977509</v>
      </c>
      <c r="DN42" s="110">
        <v>1.010105</v>
      </c>
      <c r="DO42" s="110">
        <v>0.921775</v>
      </c>
      <c r="DQ42" s="7"/>
      <c r="DR42" s="8" t="s">
        <v>298</v>
      </c>
      <c r="DS42" s="110">
        <v>0.975952</v>
      </c>
      <c r="DT42" s="110">
        <v>0.87578</v>
      </c>
      <c r="DU42" s="110">
        <v>0.974168</v>
      </c>
      <c r="DV42" s="110">
        <v>0.944371</v>
      </c>
      <c r="DW42" s="110">
        <v>0.913148</v>
      </c>
      <c r="DX42" s="110">
        <v>0.832589</v>
      </c>
      <c r="DY42" s="110">
        <v>0.875201</v>
      </c>
      <c r="DZ42" s="110">
        <v>0.914952</v>
      </c>
      <c r="EA42" s="110">
        <v>0.91362</v>
      </c>
      <c r="EB42" s="110">
        <v>0.973169</v>
      </c>
      <c r="EC42" s="110">
        <v>0.916728</v>
      </c>
      <c r="ED42" s="110">
        <v>0.936771</v>
      </c>
      <c r="EE42" s="110">
        <v>0.916902</v>
      </c>
      <c r="EF42" s="110">
        <v>0.968313</v>
      </c>
      <c r="EG42" s="110">
        <v>1.005818</v>
      </c>
      <c r="EH42" s="110">
        <v>0.894233</v>
      </c>
      <c r="EI42" s="110">
        <v>0.876753</v>
      </c>
      <c r="EJ42" s="110">
        <v>0.894527</v>
      </c>
      <c r="EK42" s="110">
        <v>1.000583</v>
      </c>
      <c r="EL42" s="110">
        <v>1.028756</v>
      </c>
      <c r="EM42" s="110">
        <v>0.953254</v>
      </c>
      <c r="EO42" s="7"/>
      <c r="EP42" s="8" t="s">
        <v>298</v>
      </c>
      <c r="EQ42" s="110">
        <v>0.969772</v>
      </c>
      <c r="ER42" s="110">
        <v>0.951358</v>
      </c>
      <c r="ES42" s="110">
        <v>0.951468</v>
      </c>
      <c r="ET42" s="110">
        <v>0.871722</v>
      </c>
      <c r="EU42" s="110">
        <v>0.847547</v>
      </c>
      <c r="EV42" s="110">
        <v>0.892218</v>
      </c>
      <c r="EW42" s="110">
        <v>0.910745</v>
      </c>
      <c r="EX42" s="110">
        <v>0.960854</v>
      </c>
      <c r="EY42" s="110">
        <v>1.002505</v>
      </c>
      <c r="EZ42" s="110">
        <v>0.979347</v>
      </c>
      <c r="FA42" s="110">
        <v>0.881334</v>
      </c>
      <c r="FB42" s="110">
        <v>0.994278</v>
      </c>
      <c r="FC42" s="110">
        <v>0.955158</v>
      </c>
      <c r="FD42" s="110">
        <v>0.917826</v>
      </c>
      <c r="FE42" s="110">
        <v>0.877764</v>
      </c>
      <c r="FF42" s="110">
        <v>0.830698</v>
      </c>
      <c r="FG42" s="110">
        <v>0.834316</v>
      </c>
      <c r="FH42" s="110">
        <v>0.830854</v>
      </c>
      <c r="FI42" s="110">
        <v>0.890531</v>
      </c>
      <c r="FJ42" s="110">
        <v>0.944045</v>
      </c>
      <c r="FK42" s="110">
        <v>0.872244</v>
      </c>
    </row>
    <row r="44" spans="1:146">
      <c r="A44" s="15" t="s">
        <v>300</v>
      </c>
      <c r="B44"/>
      <c r="Y44" s="15" t="s">
        <v>300</v>
      </c>
      <c r="Z44"/>
      <c r="AW44" s="15" t="s">
        <v>300</v>
      </c>
      <c r="AX44"/>
      <c r="BU44" s="15" t="s">
        <v>300</v>
      </c>
      <c r="BV44"/>
      <c r="CS44" s="15" t="s">
        <v>300</v>
      </c>
      <c r="CT44"/>
      <c r="DQ44" s="15" t="s">
        <v>300</v>
      </c>
      <c r="DR44"/>
      <c r="EO44" s="15" t="s">
        <v>300</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23"/>
  <sheetViews>
    <sheetView zoomScale="62" zoomScaleNormal="62" topLeftCell="A54" workbookViewId="0">
      <selection activeCell="G72" sqref="G72"/>
    </sheetView>
  </sheetViews>
  <sheetFormatPr defaultColWidth="9" defaultRowHeight="12.5"/>
  <cols>
    <col min="2" max="2" width="13.8181818181818" customWidth="1"/>
    <col min="3" max="4" width="27.2727272727273" customWidth="1"/>
    <col min="5" max="5" width="22.8181818181818" customWidth="1"/>
    <col min="6" max="7" width="17.4545454545455" customWidth="1"/>
    <col min="8" max="8" width="27.5454545454545" customWidth="1"/>
    <col min="9" max="9" width="27.2727272727273" customWidth="1"/>
    <col min="10" max="10" width="17" customWidth="1"/>
    <col min="11" max="11" width="11" customWidth="1"/>
    <col min="12" max="15" width="12" customWidth="1"/>
    <col min="20" max="20" width="53.5454545454545" customWidth="1"/>
    <col min="21" max="21" width="13" customWidth="1"/>
    <col min="22" max="22" width="16.5454545454545" customWidth="1"/>
  </cols>
  <sheetData>
    <row r="1" ht="14.5" spans="5:15">
      <c r="E1" s="33"/>
      <c r="F1" s="33"/>
      <c r="G1" s="33"/>
      <c r="H1" s="34" t="s">
        <v>311</v>
      </c>
      <c r="I1" s="33"/>
      <c r="J1" s="33"/>
      <c r="K1" s="33"/>
      <c r="L1" s="33"/>
      <c r="M1" s="33"/>
      <c r="N1" s="33"/>
      <c r="O1" s="33"/>
    </row>
    <row r="2" ht="15.25" spans="5:20">
      <c r="E2" s="35" t="s">
        <v>11</v>
      </c>
      <c r="F2" s="35" t="s">
        <v>189</v>
      </c>
      <c r="G2" s="233" t="s">
        <v>312</v>
      </c>
      <c r="H2" s="35" t="s">
        <v>190</v>
      </c>
      <c r="I2" s="236" t="s">
        <v>191</v>
      </c>
      <c r="J2" t="s">
        <v>192</v>
      </c>
      <c r="K2" t="s">
        <v>193</v>
      </c>
      <c r="L2" t="s">
        <v>194</v>
      </c>
      <c r="M2" t="s">
        <v>195</v>
      </c>
      <c r="N2" t="s">
        <v>196</v>
      </c>
      <c r="O2" t="s">
        <v>197</v>
      </c>
      <c r="Q2" s="240" t="s">
        <v>313</v>
      </c>
      <c r="T2" s="220" t="s">
        <v>314</v>
      </c>
    </row>
    <row r="3" spans="2:17">
      <c r="B3" s="234" t="s">
        <v>306</v>
      </c>
      <c r="C3" s="62" t="str">
        <f>attached_heating_EFF!B14</f>
        <v>Heating Oil – Normal Efficiency</v>
      </c>
      <c r="D3" s="63"/>
      <c r="E3" t="s">
        <v>23</v>
      </c>
      <c r="F3" t="s">
        <v>77</v>
      </c>
      <c r="H3" t="s">
        <v>19</v>
      </c>
      <c r="I3">
        <f>attached_DetachedHeatingStock!W15*'TechHeat-RES-SD'!Q3</f>
        <v>0</v>
      </c>
      <c r="J3">
        <f>attached_DetachedHeatingStock!AU15*'TechHeat-RES-SD'!Q3</f>
        <v>0</v>
      </c>
      <c r="K3">
        <f>attached_DetachedHeatingStock!BS15*'TechHeat-RES-SD'!Q3</f>
        <v>0</v>
      </c>
      <c r="L3">
        <f>attached_DetachedHeatingStock!CQ15*'TechHeat-RES-SD'!Q3</f>
        <v>0</v>
      </c>
      <c r="M3">
        <f>attached_DetachedHeatingStock!DO15*'TechHeat-RES-SD'!Q3</f>
        <v>0</v>
      </c>
      <c r="N3">
        <f>attached_DetachedHeatingStock!EM15*'TechHeat-RES-SD'!Q3</f>
        <v>0</v>
      </c>
      <c r="O3">
        <f>attached_DetachedHeatingStock!FK15*'TechHeat-RES-SD'!Q3</f>
        <v>0.011</v>
      </c>
      <c r="Q3">
        <v>0.01</v>
      </c>
    </row>
    <row r="4" spans="2:17">
      <c r="B4" s="234"/>
      <c r="C4" s="62" t="str">
        <f>attached_heating_EFF!B15</f>
        <v>Heating Oil – Medium Efficiency</v>
      </c>
      <c r="D4" s="63"/>
      <c r="E4" t="s">
        <v>27</v>
      </c>
      <c r="F4" t="s">
        <v>77</v>
      </c>
      <c r="H4" t="s">
        <v>19</v>
      </c>
      <c r="I4">
        <f>attached_DetachedHeatingStock!W16*'TechHeat-RES-SD'!Q4</f>
        <v>1.37</v>
      </c>
      <c r="J4">
        <f>attached_DetachedHeatingStock!AU16*'TechHeat-RES-SD'!Q4</f>
        <v>0.73</v>
      </c>
      <c r="K4">
        <f>attached_DetachedHeatingStock!BS16*'TechHeat-RES-SD'!Q4</f>
        <v>0.662</v>
      </c>
      <c r="L4">
        <f>attached_DetachedHeatingStock!CQ16*'TechHeat-RES-SD'!Q4</f>
        <v>0.016</v>
      </c>
      <c r="M4">
        <f>attached_DetachedHeatingStock!DO16*'TechHeat-RES-SD'!Q4</f>
        <v>0.052</v>
      </c>
      <c r="N4">
        <f>attached_DetachedHeatingStock!EM16*'TechHeat-RES-SD'!Q4</f>
        <v>0.022</v>
      </c>
      <c r="O4">
        <f>attached_DetachedHeatingStock!FK16*'TechHeat-RES-SD'!Q4</f>
        <v>0.345</v>
      </c>
      <c r="Q4">
        <v>0.01</v>
      </c>
    </row>
    <row r="5" spans="2:17">
      <c r="B5" s="234"/>
      <c r="C5" s="62" t="str">
        <f>attached_heating_EFF!B16</f>
        <v>Heating Oil – High Efficiency</v>
      </c>
      <c r="D5" s="63"/>
      <c r="E5" t="s">
        <v>29</v>
      </c>
      <c r="F5" t="s">
        <v>77</v>
      </c>
      <c r="H5" t="s">
        <v>19</v>
      </c>
      <c r="I5">
        <f>attached_DetachedHeatingStock!W17*'TechHeat-RES-SD'!Q5</f>
        <v>0</v>
      </c>
      <c r="J5">
        <f>attached_DetachedHeatingStock!AU17*'TechHeat-RES-SD'!Q5</f>
        <v>0</v>
      </c>
      <c r="K5">
        <f>attached_DetachedHeatingStock!BS17*'TechHeat-RES-SD'!Q5</f>
        <v>0</v>
      </c>
      <c r="L5">
        <f>attached_DetachedHeatingStock!CQ17*'TechHeat-RES-SD'!Q5</f>
        <v>0</v>
      </c>
      <c r="M5">
        <f>attached_DetachedHeatingStock!DO17*'TechHeat-RES-SD'!Q5</f>
        <v>0</v>
      </c>
      <c r="N5">
        <f>attached_DetachedHeatingStock!EM17*'TechHeat-RES-SD'!Q5</f>
        <v>0</v>
      </c>
      <c r="O5">
        <f>attached_DetachedHeatingStock!FK17*'TechHeat-RES-SD'!Q5</f>
        <v>0</v>
      </c>
      <c r="Q5">
        <v>0.01</v>
      </c>
    </row>
    <row r="6" spans="2:17">
      <c r="B6" s="234"/>
      <c r="C6" s="62" t="str">
        <f>attached_heating_EFF!B17</f>
        <v>Natural Gas – Normal Efficiency</v>
      </c>
      <c r="D6" s="63"/>
      <c r="E6" t="s">
        <v>31</v>
      </c>
      <c r="F6" t="s">
        <v>74</v>
      </c>
      <c r="H6" t="s">
        <v>19</v>
      </c>
      <c r="I6">
        <f>attached_DetachedHeatingStock!W18*'TechHeat-RES-SD'!Q6</f>
        <v>0.001</v>
      </c>
      <c r="J6">
        <f>attached_DetachedHeatingStock!AU18*'TechHeat-RES-SD'!Q6</f>
        <v>0</v>
      </c>
      <c r="K6">
        <f>attached_DetachedHeatingStock!BS18*'TechHeat-RES-SD'!Q6</f>
        <v>0</v>
      </c>
      <c r="L6">
        <f>attached_DetachedHeatingStock!CQ18*'TechHeat-RES-SD'!Q6</f>
        <v>0</v>
      </c>
      <c r="M6">
        <f>attached_DetachedHeatingStock!DO18*'TechHeat-RES-SD'!Q6</f>
        <v>0</v>
      </c>
      <c r="N6">
        <f>attached_DetachedHeatingStock!EM18*'TechHeat-RES-SD'!Q6</f>
        <v>0</v>
      </c>
      <c r="O6">
        <f>attached_DetachedHeatingStock!FK18*'TechHeat-RES-SD'!Q6</f>
        <v>0</v>
      </c>
      <c r="Q6">
        <v>0.01</v>
      </c>
    </row>
    <row r="7" spans="2:17">
      <c r="B7" s="234"/>
      <c r="C7" s="62" t="str">
        <f>attached_heating_EFF!B18</f>
        <v>Natural Gas – Medium Efficiency</v>
      </c>
      <c r="D7" s="63"/>
      <c r="E7" t="s">
        <v>33</v>
      </c>
      <c r="F7" t="s">
        <v>74</v>
      </c>
      <c r="H7" t="s">
        <v>19</v>
      </c>
      <c r="I7">
        <f>attached_DetachedHeatingStock!W19*'TechHeat-RES-SD'!Q7</f>
        <v>0.021</v>
      </c>
      <c r="J7">
        <f>attached_DetachedHeatingStock!AU19*'TechHeat-RES-SD'!Q7</f>
        <v>0.069</v>
      </c>
      <c r="K7">
        <f>attached_DetachedHeatingStock!BS19*'TechHeat-RES-SD'!Q7</f>
        <v>3.825</v>
      </c>
      <c r="L7">
        <f>attached_DetachedHeatingStock!CQ19*'TechHeat-RES-SD'!Q7</f>
        <v>0.365</v>
      </c>
      <c r="M7">
        <f>attached_DetachedHeatingStock!DO19*'TechHeat-RES-SD'!Q7</f>
        <v>0.648</v>
      </c>
      <c r="N7">
        <f>attached_DetachedHeatingStock!EM19*'TechHeat-RES-SD'!Q7</f>
        <v>3.65</v>
      </c>
      <c r="O7">
        <f>attached_DetachedHeatingStock!FK19*'TechHeat-RES-SD'!Q7</f>
        <v>1.626</v>
      </c>
      <c r="Q7">
        <v>0.01</v>
      </c>
    </row>
    <row r="8" spans="2:17">
      <c r="B8" s="234"/>
      <c r="C8" s="62" t="str">
        <f>attached_heating_EFF!B19</f>
        <v>Natural Gas – High Efficiency</v>
      </c>
      <c r="D8" s="63"/>
      <c r="E8" t="s">
        <v>35</v>
      </c>
      <c r="F8" t="s">
        <v>74</v>
      </c>
      <c r="H8" t="s">
        <v>19</v>
      </c>
      <c r="I8">
        <f>attached_DetachedHeatingStock!W20*'TechHeat-RES-SD'!Q8</f>
        <v>0.175</v>
      </c>
      <c r="J8">
        <f>attached_DetachedHeatingStock!AU20*'TechHeat-RES-SD'!Q8</f>
        <v>0.741</v>
      </c>
      <c r="K8">
        <f>attached_DetachedHeatingStock!BS20*'TechHeat-RES-SD'!Q8</f>
        <v>16.006</v>
      </c>
      <c r="L8">
        <f>attached_DetachedHeatingStock!CQ20*'TechHeat-RES-SD'!Q8</f>
        <v>1.528</v>
      </c>
      <c r="M8">
        <f>attached_DetachedHeatingStock!DO20*'TechHeat-RES-SD'!Q8</f>
        <v>2.076</v>
      </c>
      <c r="N8">
        <f>attached_DetachedHeatingStock!EM20*'TechHeat-RES-SD'!Q8</f>
        <v>5.124</v>
      </c>
      <c r="O8">
        <f>attached_DetachedHeatingStock!FK20*'TechHeat-RES-SD'!Q8</f>
        <v>2.652</v>
      </c>
      <c r="Q8">
        <v>0.01</v>
      </c>
    </row>
    <row r="9" spans="2:17">
      <c r="B9" s="234"/>
      <c r="C9" s="62" t="str">
        <f>attached_heating_EFF!B20</f>
        <v>Electric</v>
      </c>
      <c r="D9" s="63"/>
      <c r="E9" t="s">
        <v>37</v>
      </c>
      <c r="F9" t="s">
        <v>71</v>
      </c>
      <c r="H9" t="s">
        <v>19</v>
      </c>
      <c r="I9">
        <f>attached_DetachedHeatingStock!W21*'TechHeat-RES-SD'!Q9</f>
        <v>4.358</v>
      </c>
      <c r="J9">
        <f>attached_DetachedHeatingStock!AU21*'TechHeat-RES-SD'!Q9</f>
        <v>7.725</v>
      </c>
      <c r="K9">
        <f>attached_DetachedHeatingStock!BS21*'TechHeat-RES-SD'!Q9</f>
        <v>4.337</v>
      </c>
      <c r="L9">
        <f>attached_DetachedHeatingStock!CQ21*'TechHeat-RES-SD'!Q9</f>
        <v>1.293</v>
      </c>
      <c r="M9">
        <f>attached_DetachedHeatingStock!DO21*'TechHeat-RES-SD'!Q9</f>
        <v>0.402</v>
      </c>
      <c r="N9">
        <f>attached_DetachedHeatingStock!EM21*'TechHeat-RES-SD'!Q9</f>
        <v>1.218</v>
      </c>
      <c r="O9">
        <f>attached_DetachedHeatingStock!FK21*'TechHeat-RES-SD'!Q9</f>
        <v>3.731</v>
      </c>
      <c r="Q9">
        <v>0.01</v>
      </c>
    </row>
    <row r="10" spans="2:17">
      <c r="B10" s="234"/>
      <c r="C10" s="62" t="str">
        <f>attached_heating_EFF!B21</f>
        <v>Heat Pump</v>
      </c>
      <c r="D10" s="63"/>
      <c r="E10" t="s">
        <v>39</v>
      </c>
      <c r="F10" t="s">
        <v>71</v>
      </c>
      <c r="H10" t="s">
        <v>19</v>
      </c>
      <c r="I10">
        <f>attached_DetachedHeatingStock!W22*'TechHeat-RES-SD'!Q10</f>
        <v>0.329</v>
      </c>
      <c r="J10">
        <f>attached_DetachedHeatingStock!AU22*'TechHeat-RES-SD'!Q10</f>
        <v>2.157</v>
      </c>
      <c r="K10">
        <f>attached_DetachedHeatingStock!BS22*'TechHeat-RES-SD'!Q10</f>
        <v>3.293</v>
      </c>
      <c r="L10">
        <f>attached_DetachedHeatingStock!CQ22*'TechHeat-RES-SD'!Q10</f>
        <v>0.148</v>
      </c>
      <c r="M10">
        <f>attached_DetachedHeatingStock!DO22*'TechHeat-RES-SD'!Q10</f>
        <v>0.138</v>
      </c>
      <c r="N10">
        <f>attached_DetachedHeatingStock!EM22*'TechHeat-RES-SD'!Q10</f>
        <v>0.355</v>
      </c>
      <c r="O10">
        <f>attached_DetachedHeatingStock!FK22*'TechHeat-RES-SD'!Q10</f>
        <v>0.475</v>
      </c>
      <c r="Q10">
        <v>0.01</v>
      </c>
    </row>
    <row r="11" ht="14.5" spans="2:17">
      <c r="B11" s="234"/>
      <c r="C11" s="62"/>
      <c r="D11" s="63"/>
      <c r="G11" s="235" t="str">
        <f>[2]COMM!$E$19</f>
        <v>RSDAHT</v>
      </c>
      <c r="Q11">
        <v>0.01</v>
      </c>
    </row>
    <row r="12" spans="2:17">
      <c r="B12" s="234"/>
      <c r="C12" s="62" t="str">
        <f>attached_heating_EFF!B22</f>
        <v>Other1</v>
      </c>
      <c r="D12" s="63"/>
      <c r="E12" t="s">
        <v>41</v>
      </c>
      <c r="F12" t="s">
        <v>65</v>
      </c>
      <c r="H12" t="s">
        <v>19</v>
      </c>
      <c r="I12">
        <f>attached_DetachedHeatingStock!W23*'TechHeat-RES-SD'!Q12</f>
        <v>0.094</v>
      </c>
      <c r="J12">
        <f>attached_DetachedHeatingStock!AU23*'TechHeat-RES-SD'!Q12</f>
        <v>0.065</v>
      </c>
      <c r="K12">
        <f>attached_DetachedHeatingStock!BS23*'TechHeat-RES-SD'!Q12</f>
        <v>0.938</v>
      </c>
      <c r="L12">
        <f>attached_DetachedHeatingStock!CQ23*'TechHeat-RES-SD'!Q12</f>
        <v>0.014</v>
      </c>
      <c r="M12">
        <f>attached_DetachedHeatingStock!DO23*'TechHeat-RES-SD'!Q12</f>
        <v>0.04</v>
      </c>
      <c r="N12">
        <f>attached_DetachedHeatingStock!EM23*'TechHeat-RES-SD'!Q12</f>
        <v>0.08</v>
      </c>
      <c r="O12">
        <f>attached_DetachedHeatingStock!FK23*'TechHeat-RES-SD'!Q12</f>
        <v>0.087</v>
      </c>
      <c r="Q12">
        <v>0.01</v>
      </c>
    </row>
    <row r="13" spans="2:17">
      <c r="B13" s="234"/>
      <c r="C13" s="62" t="str">
        <f>attached_heating_EFF!B23</f>
        <v>Wood</v>
      </c>
      <c r="D13" s="63"/>
      <c r="E13" t="s">
        <v>43</v>
      </c>
      <c r="F13" t="s">
        <v>69</v>
      </c>
      <c r="H13" t="s">
        <v>19</v>
      </c>
      <c r="I13">
        <f>attached_DetachedHeatingStock!W24*'TechHeat-RES-SD'!Q13</f>
        <v>0</v>
      </c>
      <c r="J13">
        <f>attached_DetachedHeatingStock!AU24*'TechHeat-RES-SD'!Q13</f>
        <v>0</v>
      </c>
      <c r="K13">
        <f>attached_DetachedHeatingStock!BS24*'TechHeat-RES-SD'!Q13</f>
        <v>0</v>
      </c>
      <c r="L13">
        <f>attached_DetachedHeatingStock!CQ24*'TechHeat-RES-SD'!Q13</f>
        <v>0</v>
      </c>
      <c r="M13">
        <f>attached_DetachedHeatingStock!DO24*'TechHeat-RES-SD'!Q13</f>
        <v>0</v>
      </c>
      <c r="N13">
        <f>attached_DetachedHeatingStock!EM24*'TechHeat-RES-SD'!Q13</f>
        <v>0</v>
      </c>
      <c r="O13">
        <f>attached_DetachedHeatingStock!FK24*'TechHeat-RES-SD'!Q13</f>
        <v>0.012</v>
      </c>
      <c r="Q13">
        <v>0.01</v>
      </c>
    </row>
    <row r="14" ht="14.5" spans="2:17">
      <c r="B14" s="234"/>
      <c r="C14" s="10" t="s">
        <v>266</v>
      </c>
      <c r="D14" s="10"/>
      <c r="E14" s="36" t="s">
        <v>45</v>
      </c>
      <c r="F14" s="36" t="s">
        <v>71</v>
      </c>
      <c r="G14" s="36"/>
      <c r="H14" t="s">
        <v>19</v>
      </c>
      <c r="I14">
        <f>attached_DetachedHeatingStock!W26*'TechHeat-RES-SD'!Q14</f>
        <v>0.703</v>
      </c>
      <c r="J14">
        <f>attached_DetachedHeatingStock!AU26*'TechHeat-RES-SD'!Q14</f>
        <v>3.663</v>
      </c>
      <c r="K14">
        <f>attached_DetachedHeatingStock!BS26*'TechHeat-RES-SD'!Q14</f>
        <v>1.204</v>
      </c>
      <c r="L14">
        <f>attached_DetachedHeatingStock!CQ26*'TechHeat-RES-SD'!Q14</f>
        <v>0.171</v>
      </c>
      <c r="M14">
        <f>attached_DetachedHeatingStock!DO26*'TechHeat-RES-SD'!Q14</f>
        <v>0.023</v>
      </c>
      <c r="N14">
        <f>attached_DetachedHeatingStock!EM26*'TechHeat-RES-SD'!Q14</f>
        <v>0.015</v>
      </c>
      <c r="O14">
        <f>attached_DetachedHeatingStock!FK26*'TechHeat-RES-SD'!Q14</f>
        <v>0.819</v>
      </c>
      <c r="Q14">
        <v>0.01</v>
      </c>
    </row>
    <row r="15" spans="2:17">
      <c r="B15" s="234"/>
      <c r="F15" s="36" t="s">
        <v>69</v>
      </c>
      <c r="G15" s="36"/>
      <c r="Q15">
        <v>0.01</v>
      </c>
    </row>
    <row r="16" ht="14.5" spans="2:17">
      <c r="B16" s="234"/>
      <c r="C16" s="10" t="s">
        <v>267</v>
      </c>
      <c r="D16" s="10"/>
      <c r="E16" s="36" t="s">
        <v>47</v>
      </c>
      <c r="F16" s="36" t="s">
        <v>77</v>
      </c>
      <c r="G16" s="36"/>
      <c r="H16" t="s">
        <v>19</v>
      </c>
      <c r="I16">
        <f>attached_DetachedHeatingStock!W27*'TechHeat-RES-SD'!Q16</f>
        <v>0.654</v>
      </c>
      <c r="J16">
        <f>attached_DetachedHeatingStock!AU27*'TechHeat-RES-SD'!Q16</f>
        <v>0.938</v>
      </c>
      <c r="K16">
        <f>attached_DetachedHeatingStock!BS27*'TechHeat-RES-SD'!Q16</f>
        <v>1.082</v>
      </c>
      <c r="L16">
        <f>attached_DetachedHeatingStock!CQ27*'TechHeat-RES-SD'!Q16</f>
        <v>0.028</v>
      </c>
      <c r="M16">
        <f>attached_DetachedHeatingStock!DO27*'TechHeat-RES-SD'!Q16</f>
        <v>0.033</v>
      </c>
      <c r="N16">
        <f>attached_DetachedHeatingStock!EM27*'TechHeat-RES-SD'!Q16</f>
        <v>0.051</v>
      </c>
      <c r="O16">
        <f>attached_DetachedHeatingStock!FK27*'TechHeat-RES-SD'!Q16</f>
        <v>0.288</v>
      </c>
      <c r="Q16">
        <v>0.01</v>
      </c>
    </row>
    <row r="17" spans="2:17">
      <c r="B17" s="234"/>
      <c r="F17" s="36" t="s">
        <v>69</v>
      </c>
      <c r="G17" s="36"/>
      <c r="Q17">
        <v>0.01</v>
      </c>
    </row>
    <row r="18" ht="14.5" spans="2:17">
      <c r="B18" s="234"/>
      <c r="C18" s="10" t="s">
        <v>268</v>
      </c>
      <c r="D18" s="10"/>
      <c r="E18" s="36" t="s">
        <v>49</v>
      </c>
      <c r="F18" s="36" t="s">
        <v>71</v>
      </c>
      <c r="G18" s="36"/>
      <c r="H18" t="s">
        <v>19</v>
      </c>
      <c r="I18">
        <f>attached_DetachedHeatingStock!W28*'TechHeat-RES-SD'!Q18</f>
        <v>0</v>
      </c>
      <c r="J18">
        <f>attached_DetachedHeatingStock!AU28*'TechHeat-RES-SD'!Q18</f>
        <v>0.112</v>
      </c>
      <c r="K18">
        <f>attached_DetachedHeatingStock!BS28*'TechHeat-RES-SD'!Q18</f>
        <v>0.254</v>
      </c>
      <c r="L18">
        <f>attached_DetachedHeatingStock!CQ28*'TechHeat-RES-SD'!Q18</f>
        <v>0.005</v>
      </c>
      <c r="M18">
        <f>attached_DetachedHeatingStock!DO28*'TechHeat-RES-SD'!Q18</f>
        <v>0.022</v>
      </c>
      <c r="N18">
        <f>attached_DetachedHeatingStock!EM28*'TechHeat-RES-SD'!Q18</f>
        <v>0.041</v>
      </c>
      <c r="O18">
        <f>attached_DetachedHeatingStock!FK28*'TechHeat-RES-SD'!Q18</f>
        <v>0.19</v>
      </c>
      <c r="Q18">
        <v>0.01</v>
      </c>
    </row>
    <row r="19" spans="2:17">
      <c r="B19" s="234"/>
      <c r="F19" s="36" t="s">
        <v>74</v>
      </c>
      <c r="G19" s="36"/>
      <c r="Q19">
        <v>0.01</v>
      </c>
    </row>
    <row r="20" ht="14.5" spans="2:17">
      <c r="B20" s="234"/>
      <c r="C20" s="10" t="s">
        <v>269</v>
      </c>
      <c r="D20" s="10"/>
      <c r="E20" s="36" t="s">
        <v>51</v>
      </c>
      <c r="F20" s="36" t="s">
        <v>71</v>
      </c>
      <c r="G20" s="36"/>
      <c r="H20" t="s">
        <v>19</v>
      </c>
      <c r="I20">
        <f>attached_DetachedHeatingStock!W29*'TechHeat-RES-SD'!Q20</f>
        <v>0.057</v>
      </c>
      <c r="J20">
        <f>attached_DetachedHeatingStock!AU29*'TechHeat-RES-SD'!Q20</f>
        <v>1.131</v>
      </c>
      <c r="K20">
        <f>attached_DetachedHeatingStock!BS29*'TechHeat-RES-SD'!Q20</f>
        <v>0.157</v>
      </c>
      <c r="L20">
        <f>attached_DetachedHeatingStock!CQ29*'TechHeat-RES-SD'!Q20</f>
        <v>0.017</v>
      </c>
      <c r="M20">
        <f>attached_DetachedHeatingStock!DO29*'TechHeat-RES-SD'!Q20</f>
        <v>0.017</v>
      </c>
      <c r="N20">
        <f>attached_DetachedHeatingStock!EM29*'TechHeat-RES-SD'!Q20</f>
        <v>0.001</v>
      </c>
      <c r="O20">
        <f>attached_DetachedHeatingStock!FK29*'TechHeat-RES-SD'!Q20</f>
        <v>0.1</v>
      </c>
      <c r="Q20">
        <v>0.01</v>
      </c>
    </row>
    <row r="21" spans="2:17">
      <c r="B21" s="234"/>
      <c r="F21" s="36" t="s">
        <v>77</v>
      </c>
      <c r="G21" s="36"/>
      <c r="Q21">
        <v>0.01</v>
      </c>
    </row>
    <row r="22" spans="17:17">
      <c r="Q22">
        <v>0.01</v>
      </c>
    </row>
    <row r="26" ht="14.5" spans="5:35">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row>
    <row r="27" ht="15.25" spans="5:35">
      <c r="E27" s="45" t="s">
        <v>11</v>
      </c>
      <c r="F27" s="45" t="s">
        <v>189</v>
      </c>
      <c r="G27" s="233" t="s">
        <v>312</v>
      </c>
      <c r="H27" s="45" t="s">
        <v>190</v>
      </c>
      <c r="I27" s="46" t="s">
        <v>191</v>
      </c>
      <c r="J27" s="46" t="s">
        <v>192</v>
      </c>
      <c r="K27" s="46" t="s">
        <v>193</v>
      </c>
      <c r="L27" s="46" t="s">
        <v>194</v>
      </c>
      <c r="M27" s="46" t="s">
        <v>195</v>
      </c>
      <c r="N27" s="46" t="s">
        <v>196</v>
      </c>
      <c r="O27" s="46" t="s">
        <v>197</v>
      </c>
      <c r="P27" s="237"/>
      <c r="Q27" s="237"/>
      <c r="R27" s="237"/>
      <c r="S27" s="237"/>
      <c r="T27" s="237"/>
      <c r="U27" s="237"/>
      <c r="V27" s="237"/>
      <c r="W27" s="237"/>
      <c r="X27" s="237"/>
      <c r="Y27" s="237"/>
      <c r="Z27" s="237"/>
      <c r="AA27" s="237"/>
      <c r="AB27" s="237"/>
      <c r="AC27" s="237"/>
      <c r="AD27" s="237"/>
      <c r="AE27" s="237"/>
      <c r="AF27" s="237"/>
      <c r="AG27" s="237"/>
      <c r="AH27" s="237"/>
      <c r="AI27" s="237"/>
    </row>
    <row r="28" spans="5:35">
      <c r="E28" s="46" t="s">
        <v>23</v>
      </c>
      <c r="F28" s="46" t="s">
        <v>77</v>
      </c>
      <c r="G28" s="46"/>
      <c r="H28" s="46" t="s">
        <v>19</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3"/>
      <c r="Q28" s="83"/>
      <c r="R28" s="83"/>
      <c r="S28" s="83"/>
      <c r="T28" s="83"/>
      <c r="U28" s="83"/>
      <c r="V28" s="83"/>
      <c r="W28" s="83"/>
      <c r="X28" s="83"/>
      <c r="Y28" s="83"/>
      <c r="Z28" s="83"/>
      <c r="AA28" s="83"/>
      <c r="AB28" s="83"/>
      <c r="AC28" s="83"/>
      <c r="AD28" s="83"/>
      <c r="AE28" s="83"/>
      <c r="AF28" s="83"/>
      <c r="AG28" s="83"/>
      <c r="AH28" s="83"/>
      <c r="AI28" s="83"/>
    </row>
    <row r="29" spans="5:35">
      <c r="E29" s="46" t="s">
        <v>27</v>
      </c>
      <c r="F29" s="46" t="s">
        <v>77</v>
      </c>
      <c r="G29" s="46"/>
      <c r="H29" s="46" t="s">
        <v>19</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3"/>
      <c r="Q29" s="83"/>
      <c r="R29" s="83"/>
      <c r="S29" s="83"/>
      <c r="T29" s="83"/>
      <c r="U29" s="83"/>
      <c r="V29" s="83"/>
      <c r="W29" s="83"/>
      <c r="X29" s="83"/>
      <c r="Y29" s="83"/>
      <c r="Z29" s="83"/>
      <c r="AA29" s="83"/>
      <c r="AB29" s="83"/>
      <c r="AC29" s="83"/>
      <c r="AD29" s="83"/>
      <c r="AE29" s="83"/>
      <c r="AF29" s="83"/>
      <c r="AG29" s="83"/>
      <c r="AH29" s="83"/>
      <c r="AI29" s="83"/>
    </row>
    <row r="30" spans="5:35">
      <c r="E30" s="46" t="s">
        <v>29</v>
      </c>
      <c r="F30" s="46" t="s">
        <v>77</v>
      </c>
      <c r="G30" s="46"/>
      <c r="H30" s="46" t="s">
        <v>19</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3"/>
      <c r="Q30" s="83"/>
      <c r="R30" s="83"/>
      <c r="S30" s="83"/>
      <c r="T30" s="83"/>
      <c r="U30" s="83"/>
      <c r="V30" s="83"/>
      <c r="W30" s="83"/>
      <c r="X30" s="83"/>
      <c r="Y30" s="83"/>
      <c r="Z30" s="83"/>
      <c r="AA30" s="83"/>
      <c r="AB30" s="83"/>
      <c r="AC30" s="83"/>
      <c r="AD30" s="83"/>
      <c r="AE30" s="83"/>
      <c r="AF30" s="83"/>
      <c r="AG30" s="83"/>
      <c r="AH30" s="83"/>
      <c r="AI30" s="83"/>
    </row>
    <row r="31" spans="5:35">
      <c r="E31" s="46" t="s">
        <v>31</v>
      </c>
      <c r="F31" s="46" t="s">
        <v>74</v>
      </c>
      <c r="G31" s="46"/>
      <c r="H31" s="46" t="s">
        <v>19</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3"/>
      <c r="Q31" s="83"/>
      <c r="R31" s="83"/>
      <c r="S31" s="83"/>
      <c r="T31" s="83"/>
      <c r="U31" s="83"/>
      <c r="V31" s="83"/>
      <c r="W31" s="83"/>
      <c r="X31" s="83"/>
      <c r="Y31" s="83"/>
      <c r="Z31" s="83"/>
      <c r="AA31" s="83"/>
      <c r="AB31" s="83"/>
      <c r="AC31" s="83"/>
      <c r="AD31" s="83"/>
      <c r="AE31" s="83"/>
      <c r="AF31" s="83"/>
      <c r="AG31" s="83"/>
      <c r="AH31" s="83"/>
      <c r="AI31" s="83"/>
    </row>
    <row r="32" spans="3:35">
      <c r="C32" s="168"/>
      <c r="D32" s="168"/>
      <c r="E32" s="46" t="s">
        <v>33</v>
      </c>
      <c r="F32" s="46" t="s">
        <v>74</v>
      </c>
      <c r="G32" s="46"/>
      <c r="H32" s="46" t="s">
        <v>19</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5:35">
      <c r="E33" s="46" t="s">
        <v>35</v>
      </c>
      <c r="F33" s="46" t="s">
        <v>74</v>
      </c>
      <c r="G33" s="46"/>
      <c r="H33" s="46" t="s">
        <v>19</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5:15">
      <c r="E34" s="46" t="s">
        <v>37</v>
      </c>
      <c r="F34" s="46" t="s">
        <v>71</v>
      </c>
      <c r="G34" s="46"/>
      <c r="H34" s="46" t="s">
        <v>19</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5:17">
      <c r="E35" s="46" t="s">
        <v>39</v>
      </c>
      <c r="F35" t="s">
        <v>71</v>
      </c>
      <c r="G35" s="46"/>
      <c r="H35" s="46" t="s">
        <v>19</v>
      </c>
      <c r="I35" s="42">
        <v>1</v>
      </c>
      <c r="J35" s="42">
        <v>1</v>
      </c>
      <c r="K35" s="42">
        <v>1</v>
      </c>
      <c r="L35" s="42">
        <v>1</v>
      </c>
      <c r="M35" s="42">
        <v>1</v>
      </c>
      <c r="N35" s="42">
        <v>1</v>
      </c>
      <c r="O35" s="42">
        <v>1</v>
      </c>
      <c r="P35" s="46"/>
      <c r="Q35" s="46"/>
    </row>
    <row r="36" ht="14.5" spans="5:17">
      <c r="E36" s="46"/>
      <c r="F36" s="46"/>
      <c r="G36" s="235" t="str">
        <f>[2]COMM!$E$19</f>
        <v>RSDAHT</v>
      </c>
      <c r="H36" s="46"/>
      <c r="I36" s="42"/>
      <c r="J36" s="42"/>
      <c r="K36" s="42"/>
      <c r="L36" s="42"/>
      <c r="M36" s="42"/>
      <c r="N36" s="42"/>
      <c r="O36" s="42"/>
      <c r="P36" s="46"/>
      <c r="Q36" s="46"/>
    </row>
    <row r="37" spans="5:17">
      <c r="E37" s="46" t="s">
        <v>41</v>
      </c>
      <c r="F37" s="46" t="s">
        <v>65</v>
      </c>
      <c r="G37" s="46"/>
      <c r="H37" s="46" t="s">
        <v>19</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5:15">
      <c r="E38" s="46" t="s">
        <v>43</v>
      </c>
      <c r="F38" s="46" t="s">
        <v>69</v>
      </c>
      <c r="G38" s="46"/>
      <c r="H38" s="46" t="s">
        <v>19</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5:23">
      <c r="E39" s="46" t="s">
        <v>45</v>
      </c>
      <c r="F39" s="46" t="s">
        <v>71</v>
      </c>
      <c r="G39" s="46"/>
      <c r="H39" s="46" t="s">
        <v>19</v>
      </c>
      <c r="I39" s="260">
        <v>0.75</v>
      </c>
      <c r="J39" s="260">
        <v>0.75</v>
      </c>
      <c r="K39" s="260">
        <v>0.75</v>
      </c>
      <c r="L39" s="260">
        <v>0.75</v>
      </c>
      <c r="M39" s="260">
        <v>0.75</v>
      </c>
      <c r="N39" s="260">
        <v>0.75</v>
      </c>
      <c r="O39" s="260">
        <v>0.75</v>
      </c>
      <c r="Q39" s="221">
        <v>0.75</v>
      </c>
      <c r="R39" s="221">
        <v>0.75</v>
      </c>
      <c r="S39" s="221">
        <v>0.75</v>
      </c>
      <c r="T39" s="221">
        <v>0.75</v>
      </c>
      <c r="U39" s="221">
        <v>0.75</v>
      </c>
      <c r="V39" s="221">
        <v>0.75</v>
      </c>
      <c r="W39" s="221">
        <v>0.75</v>
      </c>
    </row>
    <row r="40" spans="5:23">
      <c r="E40" s="46"/>
      <c r="F40" s="46" t="s">
        <v>69</v>
      </c>
      <c r="G40" s="46"/>
      <c r="H40" s="46"/>
      <c r="I40" s="260"/>
      <c r="J40" s="260"/>
      <c r="K40" s="260"/>
      <c r="L40" s="260"/>
      <c r="M40" s="260"/>
      <c r="N40" s="260"/>
      <c r="O40" s="260"/>
      <c r="Q40" s="221"/>
      <c r="R40" s="221"/>
      <c r="S40" s="221"/>
      <c r="T40" s="221"/>
      <c r="U40" s="221"/>
      <c r="V40" s="221"/>
      <c r="W40" s="221"/>
    </row>
    <row r="41" ht="14.5" spans="1:23">
      <c r="A41" s="33"/>
      <c r="B41" s="33"/>
      <c r="C41" s="33"/>
      <c r="D41" s="33"/>
      <c r="E41" s="46" t="s">
        <v>47</v>
      </c>
      <c r="F41" s="46" t="s">
        <v>77</v>
      </c>
      <c r="G41" s="46"/>
      <c r="H41" s="46" t="s">
        <v>19</v>
      </c>
      <c r="I41" s="260">
        <v>0.675</v>
      </c>
      <c r="J41" s="260">
        <v>0.675</v>
      </c>
      <c r="K41" s="260">
        <v>0.675</v>
      </c>
      <c r="L41" s="260">
        <v>0.675</v>
      </c>
      <c r="M41" s="260">
        <v>0.675</v>
      </c>
      <c r="N41" s="260">
        <v>0.675</v>
      </c>
      <c r="O41" s="260">
        <v>0.675</v>
      </c>
      <c r="Q41" s="221">
        <v>0.675</v>
      </c>
      <c r="R41" s="221">
        <v>0.675</v>
      </c>
      <c r="S41" s="221">
        <v>0.675</v>
      </c>
      <c r="T41" s="221">
        <v>0.675</v>
      </c>
      <c r="U41" s="221">
        <v>0.675</v>
      </c>
      <c r="V41" s="221">
        <v>0.675</v>
      </c>
      <c r="W41" s="221">
        <v>0.675</v>
      </c>
    </row>
    <row r="42" ht="14.5" spans="1:23">
      <c r="A42" s="33"/>
      <c r="B42" s="33"/>
      <c r="C42" s="33"/>
      <c r="D42" s="33"/>
      <c r="E42" s="46"/>
      <c r="F42" s="46" t="s">
        <v>69</v>
      </c>
      <c r="G42" s="46"/>
      <c r="H42" s="46"/>
      <c r="I42" s="260"/>
      <c r="J42" s="260"/>
      <c r="K42" s="260"/>
      <c r="L42" s="260"/>
      <c r="M42" s="260"/>
      <c r="N42" s="260"/>
      <c r="O42" s="260"/>
      <c r="Q42" s="221"/>
      <c r="R42" s="221"/>
      <c r="S42" s="221"/>
      <c r="T42" s="221"/>
      <c r="U42" s="221"/>
      <c r="V42" s="221"/>
      <c r="W42" s="221"/>
    </row>
    <row r="43" ht="14.5" spans="1:23">
      <c r="A43" s="33"/>
      <c r="B43" s="33"/>
      <c r="C43" s="33"/>
      <c r="D43" s="33"/>
      <c r="E43" s="46" t="s">
        <v>49</v>
      </c>
      <c r="F43" s="46" t="s">
        <v>71</v>
      </c>
      <c r="G43" s="46"/>
      <c r="H43" s="46" t="s">
        <v>19</v>
      </c>
      <c r="I43" s="260">
        <v>0.9</v>
      </c>
      <c r="J43" s="260">
        <v>0.9</v>
      </c>
      <c r="K43" s="260">
        <v>0.9</v>
      </c>
      <c r="L43" s="260">
        <v>0.9</v>
      </c>
      <c r="M43" s="260">
        <v>0.9</v>
      </c>
      <c r="N43" s="260">
        <v>0.9</v>
      </c>
      <c r="O43" s="260">
        <v>0.9</v>
      </c>
      <c r="Q43" s="221">
        <v>0.9</v>
      </c>
      <c r="R43" s="221">
        <v>0.9</v>
      </c>
      <c r="S43" s="221">
        <v>0.9</v>
      </c>
      <c r="T43" s="221">
        <v>0.9</v>
      </c>
      <c r="U43" s="221">
        <v>0.9</v>
      </c>
      <c r="V43" s="221">
        <v>0.9</v>
      </c>
      <c r="W43" s="221">
        <v>0.9</v>
      </c>
    </row>
    <row r="44" ht="14.5" spans="1:23">
      <c r="A44" s="57"/>
      <c r="B44" s="57"/>
      <c r="C44" s="33"/>
      <c r="D44" s="33"/>
      <c r="E44" s="46"/>
      <c r="F44" s="46" t="s">
        <v>74</v>
      </c>
      <c r="G44" s="46"/>
      <c r="H44" s="46"/>
      <c r="I44" s="260"/>
      <c r="J44" s="260"/>
      <c r="K44" s="260"/>
      <c r="L44" s="260"/>
      <c r="M44" s="260"/>
      <c r="N44" s="260"/>
      <c r="O44" s="260"/>
      <c r="Q44" s="221"/>
      <c r="R44" s="221"/>
      <c r="S44" s="221"/>
      <c r="T44" s="221"/>
      <c r="U44" s="221"/>
      <c r="V44" s="221"/>
      <c r="W44" s="221"/>
    </row>
    <row r="45" ht="14.5" spans="1:23">
      <c r="A45" s="57"/>
      <c r="B45" s="57"/>
      <c r="C45" s="33"/>
      <c r="D45" s="33"/>
      <c r="E45" s="46" t="s">
        <v>51</v>
      </c>
      <c r="F45" s="46" t="s">
        <v>71</v>
      </c>
      <c r="G45" s="46"/>
      <c r="H45" s="46" t="s">
        <v>19</v>
      </c>
      <c r="I45" s="260">
        <v>0.89</v>
      </c>
      <c r="J45" s="260">
        <v>0.89</v>
      </c>
      <c r="K45" s="260">
        <v>0.89</v>
      </c>
      <c r="L45" s="260">
        <v>0.89</v>
      </c>
      <c r="M45" s="260">
        <v>0.89</v>
      </c>
      <c r="N45" s="260">
        <v>0.89</v>
      </c>
      <c r="O45" s="260">
        <v>0.89</v>
      </c>
      <c r="Q45" s="221">
        <v>0.89</v>
      </c>
      <c r="R45" s="221">
        <v>0.89</v>
      </c>
      <c r="S45" s="221">
        <v>0.89</v>
      </c>
      <c r="T45" s="221">
        <v>0.89</v>
      </c>
      <c r="U45" s="221">
        <v>0.89</v>
      </c>
      <c r="V45" s="221">
        <v>0.89</v>
      </c>
      <c r="W45" s="221">
        <v>0.89</v>
      </c>
    </row>
    <row r="46" ht="14.5" spans="1:20">
      <c r="A46" s="33"/>
      <c r="B46" s="33"/>
      <c r="C46" s="33"/>
      <c r="D46" s="33"/>
      <c r="E46" s="46"/>
      <c r="F46" s="46" t="s">
        <v>77</v>
      </c>
      <c r="G46" s="46"/>
      <c r="H46" s="46"/>
      <c r="I46" s="44"/>
      <c r="J46" s="44"/>
      <c r="K46" s="44"/>
      <c r="L46" s="44"/>
      <c r="M46" s="44"/>
      <c r="N46" s="44"/>
      <c r="O46" s="44"/>
      <c r="T46" s="168" t="s">
        <v>315</v>
      </c>
    </row>
    <row r="47" ht="14.5" spans="1:15">
      <c r="A47" s="33"/>
      <c r="B47" s="33"/>
      <c r="C47" s="33"/>
      <c r="D47" s="33"/>
      <c r="E47" s="92"/>
      <c r="F47" s="92"/>
      <c r="G47" s="92"/>
      <c r="H47" s="92"/>
      <c r="I47" s="238"/>
      <c r="J47" s="238"/>
      <c r="K47" s="238"/>
      <c r="L47" s="238"/>
      <c r="M47" s="238"/>
      <c r="N47" s="238"/>
      <c r="O47" s="238"/>
    </row>
    <row r="48" ht="14.5" spans="1:15">
      <c r="A48" s="33"/>
      <c r="B48" s="33"/>
      <c r="C48" s="33"/>
      <c r="D48" s="33"/>
      <c r="E48" s="33"/>
      <c r="F48" s="33"/>
      <c r="G48" s="33"/>
      <c r="H48" s="33"/>
      <c r="I48" s="239"/>
      <c r="J48" s="239"/>
      <c r="K48" s="239"/>
      <c r="L48" s="239"/>
      <c r="M48" s="239"/>
      <c r="N48" s="239"/>
      <c r="O48" s="239"/>
    </row>
    <row r="49" ht="14.5" spans="1:15">
      <c r="A49" s="33"/>
      <c r="B49" s="33"/>
      <c r="C49" s="33"/>
      <c r="D49" s="33"/>
      <c r="E49" s="33"/>
      <c r="F49" s="33"/>
      <c r="G49" s="33"/>
      <c r="H49" s="33"/>
      <c r="I49" s="239"/>
      <c r="J49" s="239"/>
      <c r="K49" s="239"/>
      <c r="L49" s="239"/>
      <c r="M49" s="239"/>
      <c r="N49" s="239"/>
      <c r="O49" s="239"/>
    </row>
    <row r="52" spans="17:20">
      <c r="Q52" s="36" t="s">
        <v>316</v>
      </c>
      <c r="T52" s="36" t="s">
        <v>317</v>
      </c>
    </row>
    <row r="53" ht="14.5" spans="1:20">
      <c r="A53" s="33"/>
      <c r="B53" s="33"/>
      <c r="C53" s="33"/>
      <c r="D53" s="33"/>
      <c r="E53" s="33"/>
      <c r="F53" s="33"/>
      <c r="G53" s="33"/>
      <c r="H53" s="43" t="s">
        <v>318</v>
      </c>
      <c r="I53" s="33"/>
      <c r="J53" s="33"/>
      <c r="K53" s="33"/>
      <c r="L53" s="33"/>
      <c r="M53" s="33"/>
      <c r="N53" s="33"/>
      <c r="T53" s="36" t="s">
        <v>319</v>
      </c>
    </row>
    <row r="54" s="67" customFormat="1" ht="15.25" spans="1:29">
      <c r="A54" s="85"/>
      <c r="B54" s="85"/>
      <c r="C54" s="85"/>
      <c r="D54" s="85"/>
      <c r="E54" s="69" t="s">
        <v>11</v>
      </c>
      <c r="F54" s="35" t="s">
        <v>189</v>
      </c>
      <c r="G54" s="35"/>
      <c r="H54" s="35" t="s">
        <v>190</v>
      </c>
      <c r="I54" s="67" t="s">
        <v>191</v>
      </c>
      <c r="J54" s="67" t="s">
        <v>192</v>
      </c>
      <c r="K54" s="67" t="s">
        <v>193</v>
      </c>
      <c r="L54" s="67" t="s">
        <v>194</v>
      </c>
      <c r="M54" s="67" t="s">
        <v>195</v>
      </c>
      <c r="N54" s="67" t="s">
        <v>196</v>
      </c>
      <c r="O54" s="67" t="s">
        <v>197</v>
      </c>
      <c r="T54" s="69" t="s">
        <v>11</v>
      </c>
      <c r="U54" s="69" t="s">
        <v>6</v>
      </c>
      <c r="V54" s="69" t="s">
        <v>3</v>
      </c>
      <c r="W54" s="67" t="s">
        <v>191</v>
      </c>
      <c r="X54" s="67" t="s">
        <v>192</v>
      </c>
      <c r="Y54" s="67" t="s">
        <v>193</v>
      </c>
      <c r="Z54" s="67" t="s">
        <v>194</v>
      </c>
      <c r="AA54" s="67" t="s">
        <v>195</v>
      </c>
      <c r="AB54" s="67" t="s">
        <v>196</v>
      </c>
      <c r="AC54" s="67" t="s">
        <v>197</v>
      </c>
    </row>
    <row r="55" ht="14.5" spans="1:29">
      <c r="A55" s="33"/>
      <c r="B55" s="33"/>
      <c r="C55" s="33"/>
      <c r="D55" s="33"/>
      <c r="E55" t="s">
        <v>23</v>
      </c>
      <c r="F55" t="s">
        <v>77</v>
      </c>
      <c r="H55" t="s">
        <v>19</v>
      </c>
      <c r="I55" s="59">
        <f>attached_space_heating_byenergy!W17/SUM(I3:I5)/31.54</f>
        <v>0.523922119519183</v>
      </c>
      <c r="J55" s="59">
        <f>attached_space_heating_byenergy!AU17/SUM(J3:J5)/31.54</f>
        <v>0.510512113341615</v>
      </c>
      <c r="K55" s="59">
        <f>attached_space_heating_byenergy!BS17/SUM(K3:K5)/31.54</f>
        <v>0.356992654989492</v>
      </c>
      <c r="L55" s="59">
        <f>attached_space_heating_byenergy!CQ17/SUM(L3:L5)/31.54</f>
        <v>0.277788126188966</v>
      </c>
      <c r="M55" s="59">
        <f>attached_space_heating_byenergy!DO17/SUM(M3:M5)/31.54</f>
        <v>0.0820874591483342</v>
      </c>
      <c r="N55" s="59">
        <f>attached_space_heating_byenergy!EM17/SUM(N3:N5)/31.54</f>
        <v>0.0179872600449645</v>
      </c>
      <c r="O55" s="59">
        <f>attached_space_heating_byenergy!FK17/SUM(O3:O5)/31.54</f>
        <v>0.0467491788561698</v>
      </c>
      <c r="T55" t="s">
        <v>23</v>
      </c>
      <c r="U55" t="s">
        <v>77</v>
      </c>
      <c r="V55" t="s">
        <v>19</v>
      </c>
      <c r="W55" s="59">
        <f>attached_space_heating_byendtyp!W21/100</f>
        <v>0.81952273</v>
      </c>
      <c r="X55" s="59">
        <f>attached_space_heating_byendtyp!AU21/100</f>
        <v>0.61594825</v>
      </c>
      <c r="Y55" s="59">
        <f>attached_space_heating_byendtyp!BS21/100</f>
        <v>0.72453658</v>
      </c>
      <c r="Z55" s="59">
        <f>attached_space_heating_byendtyp!CQ21/100</f>
        <v>0.79283604</v>
      </c>
      <c r="AA55" s="59">
        <f>attached_space_heating_byendtyp!DO21/100</f>
        <v>0.82447925</v>
      </c>
      <c r="AB55" s="59">
        <f>attached_space_heating_byendtyp!EM21/100</f>
        <v>0.77052594</v>
      </c>
      <c r="AC55" s="59">
        <f>attached_space_heating_byendtyp!FK21/100</f>
        <v>0.7189808</v>
      </c>
    </row>
    <row r="56" ht="14.5" spans="1:29">
      <c r="A56" s="57"/>
      <c r="B56" s="57"/>
      <c r="C56" s="33"/>
      <c r="D56" s="33"/>
      <c r="E56" t="s">
        <v>27</v>
      </c>
      <c r="F56" t="s">
        <v>77</v>
      </c>
      <c r="H56" t="s">
        <v>19</v>
      </c>
      <c r="I56" s="59">
        <f>I55</f>
        <v>0.523922119519183</v>
      </c>
      <c r="J56" s="59">
        <f t="shared" ref="J56:O56" si="0">J55</f>
        <v>0.510512113341615</v>
      </c>
      <c r="K56" s="59">
        <f t="shared" si="0"/>
        <v>0.356992654989492</v>
      </c>
      <c r="L56" s="59">
        <f t="shared" si="0"/>
        <v>0.277788126188966</v>
      </c>
      <c r="M56" s="59">
        <f t="shared" si="0"/>
        <v>0.0820874591483342</v>
      </c>
      <c r="N56" s="59">
        <f t="shared" si="0"/>
        <v>0.0179872600449645</v>
      </c>
      <c r="O56" s="59">
        <f t="shared" si="0"/>
        <v>0.0467491788561698</v>
      </c>
      <c r="T56" t="s">
        <v>27</v>
      </c>
      <c r="U56" t="s">
        <v>77</v>
      </c>
      <c r="V56" t="s">
        <v>19</v>
      </c>
      <c r="W56" s="59">
        <f>W55</f>
        <v>0.81952273</v>
      </c>
      <c r="X56" s="59">
        <f t="shared" ref="X56" si="1">X55</f>
        <v>0.61594825</v>
      </c>
      <c r="Y56" s="59">
        <f t="shared" ref="Y56" si="2">Y55</f>
        <v>0.72453658</v>
      </c>
      <c r="Z56" s="59">
        <f t="shared" ref="Z56" si="3">Z55</f>
        <v>0.79283604</v>
      </c>
      <c r="AA56" s="59">
        <f t="shared" ref="AA56" si="4">AA55</f>
        <v>0.82447925</v>
      </c>
      <c r="AB56" s="59">
        <f t="shared" ref="AB56" si="5">AB55</f>
        <v>0.77052594</v>
      </c>
      <c r="AC56" s="59">
        <f t="shared" ref="AC56" si="6">AC55</f>
        <v>0.7189808</v>
      </c>
    </row>
    <row r="57" ht="14.5" spans="1:29">
      <c r="A57" s="57"/>
      <c r="B57" s="57"/>
      <c r="C57" s="33"/>
      <c r="D57" s="33"/>
      <c r="E57" t="s">
        <v>29</v>
      </c>
      <c r="F57" t="s">
        <v>77</v>
      </c>
      <c r="H57" t="s">
        <v>19</v>
      </c>
      <c r="I57" s="59">
        <f>I55</f>
        <v>0.523922119519183</v>
      </c>
      <c r="J57" s="59">
        <f t="shared" ref="J57:O57" si="7">J55</f>
        <v>0.510512113341615</v>
      </c>
      <c r="K57" s="59">
        <f t="shared" ref="K57:L57" si="8">K55</f>
        <v>0.356992654989492</v>
      </c>
      <c r="L57" s="59">
        <f t="shared" si="8"/>
        <v>0.277788126188966</v>
      </c>
      <c r="M57" s="59">
        <f t="shared" si="7"/>
        <v>0.0820874591483342</v>
      </c>
      <c r="N57" s="59">
        <f t="shared" si="7"/>
        <v>0.0179872600449645</v>
      </c>
      <c r="O57" s="59">
        <f t="shared" si="7"/>
        <v>0.0467491788561698</v>
      </c>
      <c r="T57" t="s">
        <v>29</v>
      </c>
      <c r="U57" t="s">
        <v>77</v>
      </c>
      <c r="V57" t="s">
        <v>19</v>
      </c>
      <c r="W57" s="59">
        <f>W55</f>
        <v>0.81952273</v>
      </c>
      <c r="X57" s="59">
        <f t="shared" ref="X57:AC57" si="9">X55</f>
        <v>0.61594825</v>
      </c>
      <c r="Y57" s="59">
        <f t="shared" si="9"/>
        <v>0.72453658</v>
      </c>
      <c r="Z57" s="59">
        <f t="shared" si="9"/>
        <v>0.79283604</v>
      </c>
      <c r="AA57" s="59">
        <f t="shared" si="9"/>
        <v>0.82447925</v>
      </c>
      <c r="AB57" s="59">
        <f t="shared" si="9"/>
        <v>0.77052594</v>
      </c>
      <c r="AC57" s="59">
        <f t="shared" si="9"/>
        <v>0.7189808</v>
      </c>
    </row>
    <row r="58" ht="14.5" spans="1:29">
      <c r="A58" s="33"/>
      <c r="B58" s="33"/>
      <c r="C58" s="33"/>
      <c r="D58" s="33"/>
      <c r="E58" t="s">
        <v>31</v>
      </c>
      <c r="F58" t="s">
        <v>74</v>
      </c>
      <c r="H58" t="s">
        <v>19</v>
      </c>
      <c r="I58" s="59">
        <f>attached_space_heating_byenergy!W16/SUM(I6:I8)/31.54</f>
        <v>0.1143714049358</v>
      </c>
      <c r="J58" s="59">
        <f>attached_space_heating_byenergy!AU16/SUM(J6:J8)/31.54</f>
        <v>0.79234618787039</v>
      </c>
      <c r="K58" s="59">
        <f>attached_space_heating_byenergy!BS16/SUM(K6:K8)/31.54</f>
        <v>0.366285994906804</v>
      </c>
      <c r="L58" s="59">
        <f>attached_space_heating_byenergy!CQ16/SUM(L6:L8)/31.54</f>
        <v>0.279766543025886</v>
      </c>
      <c r="M58" s="59">
        <f>attached_space_heating_byenergy!DO16/SUM(M6:M8)/31.54</f>
        <v>0.323177092790359</v>
      </c>
      <c r="N58" s="59">
        <f>attached_space_heating_byenergy!EM16/SUM(N6:N8)/31.54</f>
        <v>0.450915933237346</v>
      </c>
      <c r="O58" s="59">
        <f>attached_space_heating_byenergy!FK16/SUM(O6:O8)/31.54</f>
        <v>0.350805969874923</v>
      </c>
      <c r="T58" t="s">
        <v>31</v>
      </c>
      <c r="U58" t="s">
        <v>74</v>
      </c>
      <c r="V58" t="s">
        <v>19</v>
      </c>
      <c r="W58" s="59">
        <f t="shared" ref="W58:AC72" si="10">W56</f>
        <v>0.81952273</v>
      </c>
      <c r="X58" s="59">
        <f t="shared" si="10"/>
        <v>0.61594825</v>
      </c>
      <c r="Y58" s="59">
        <f t="shared" si="10"/>
        <v>0.72453658</v>
      </c>
      <c r="Z58" s="59">
        <f t="shared" si="10"/>
        <v>0.79283604</v>
      </c>
      <c r="AA58" s="59">
        <f t="shared" si="10"/>
        <v>0.82447925</v>
      </c>
      <c r="AB58" s="59">
        <f t="shared" si="10"/>
        <v>0.77052594</v>
      </c>
      <c r="AC58" s="59">
        <f t="shared" si="10"/>
        <v>0.7189808</v>
      </c>
    </row>
    <row r="59" ht="14.5" spans="1:29">
      <c r="A59" s="33"/>
      <c r="B59" s="33"/>
      <c r="C59" s="33"/>
      <c r="D59" s="33"/>
      <c r="E59" t="s">
        <v>33</v>
      </c>
      <c r="F59" t="s">
        <v>74</v>
      </c>
      <c r="H59" t="s">
        <v>19</v>
      </c>
      <c r="I59" s="59">
        <f>I58</f>
        <v>0.1143714049358</v>
      </c>
      <c r="J59" s="59">
        <f t="shared" ref="J59:O60" si="11">J58</f>
        <v>0.79234618787039</v>
      </c>
      <c r="K59" s="59">
        <f t="shared" si="11"/>
        <v>0.366285994906804</v>
      </c>
      <c r="L59" s="59">
        <f t="shared" si="11"/>
        <v>0.279766543025886</v>
      </c>
      <c r="M59" s="59">
        <f t="shared" si="11"/>
        <v>0.323177092790359</v>
      </c>
      <c r="N59" s="59">
        <f t="shared" si="11"/>
        <v>0.450915933237346</v>
      </c>
      <c r="O59" s="59">
        <f t="shared" si="11"/>
        <v>0.350805969874923</v>
      </c>
      <c r="T59" t="s">
        <v>33</v>
      </c>
      <c r="U59" t="s">
        <v>74</v>
      </c>
      <c r="V59" t="s">
        <v>19</v>
      </c>
      <c r="W59" s="59">
        <f t="shared" si="10"/>
        <v>0.81952273</v>
      </c>
      <c r="X59" s="59">
        <f t="shared" si="10"/>
        <v>0.61594825</v>
      </c>
      <c r="Y59" s="59">
        <f t="shared" si="10"/>
        <v>0.72453658</v>
      </c>
      <c r="Z59" s="59">
        <f t="shared" si="10"/>
        <v>0.79283604</v>
      </c>
      <c r="AA59" s="59">
        <f t="shared" si="10"/>
        <v>0.82447925</v>
      </c>
      <c r="AB59" s="59">
        <f t="shared" si="10"/>
        <v>0.77052594</v>
      </c>
      <c r="AC59" s="59">
        <f t="shared" si="10"/>
        <v>0.7189808</v>
      </c>
    </row>
    <row r="60" ht="14.5" spans="1:29">
      <c r="A60" s="33"/>
      <c r="B60" s="33"/>
      <c r="C60" s="33"/>
      <c r="D60" s="33"/>
      <c r="E60" t="s">
        <v>35</v>
      </c>
      <c r="F60" t="s">
        <v>74</v>
      </c>
      <c r="H60" t="s">
        <v>19</v>
      </c>
      <c r="I60" s="59">
        <f>I59</f>
        <v>0.1143714049358</v>
      </c>
      <c r="J60" s="59">
        <f t="shared" si="11"/>
        <v>0.79234618787039</v>
      </c>
      <c r="K60" s="59">
        <f t="shared" si="11"/>
        <v>0.366285994906804</v>
      </c>
      <c r="L60" s="59">
        <f t="shared" si="11"/>
        <v>0.279766543025886</v>
      </c>
      <c r="M60" s="59">
        <f t="shared" si="11"/>
        <v>0.323177092790359</v>
      </c>
      <c r="N60" s="59">
        <f t="shared" si="11"/>
        <v>0.450915933237346</v>
      </c>
      <c r="O60" s="59">
        <f t="shared" si="11"/>
        <v>0.350805969874923</v>
      </c>
      <c r="T60" t="s">
        <v>35</v>
      </c>
      <c r="U60" t="s">
        <v>74</v>
      </c>
      <c r="V60" t="s">
        <v>19</v>
      </c>
      <c r="W60" s="59">
        <f t="shared" si="10"/>
        <v>0.81952273</v>
      </c>
      <c r="X60" s="59">
        <f t="shared" si="10"/>
        <v>0.61594825</v>
      </c>
      <c r="Y60" s="59">
        <f t="shared" si="10"/>
        <v>0.72453658</v>
      </c>
      <c r="Z60" s="59">
        <f t="shared" si="10"/>
        <v>0.79283604</v>
      </c>
      <c r="AA60" s="59">
        <f t="shared" si="10"/>
        <v>0.82447925</v>
      </c>
      <c r="AB60" s="59">
        <f t="shared" si="10"/>
        <v>0.77052594</v>
      </c>
      <c r="AC60" s="59">
        <f t="shared" si="10"/>
        <v>0.7189808</v>
      </c>
    </row>
    <row r="61" ht="14.5" spans="1:29">
      <c r="A61" s="33"/>
      <c r="B61" s="33"/>
      <c r="C61" s="33"/>
      <c r="D61" s="33"/>
      <c r="E61" t="s">
        <v>37</v>
      </c>
      <c r="F61" t="s">
        <v>71</v>
      </c>
      <c r="H61" t="s">
        <v>19</v>
      </c>
      <c r="I61" s="59">
        <f>attached_space_heating_byenergy!W15/'TechHeat-RES-SD'!I9/31.54</f>
        <v>0.205288752410672</v>
      </c>
      <c r="J61" s="59">
        <f>attached_space_heating_byenergy!AU15/'TechHeat-RES-SD'!J9/31.54</f>
        <v>0.540415708824055</v>
      </c>
      <c r="K61" s="59">
        <f>attached_space_heating_byenergy!BS15/'TechHeat-RES-SD'!K9/31.54</f>
        <v>0.383678911853864</v>
      </c>
      <c r="L61" s="59">
        <f>attached_space_heating_byenergy!CQ15/'TechHeat-RES-SD'!L9/31.54</f>
        <v>0.319834816123696</v>
      </c>
      <c r="M61" s="59">
        <f>attached_space_heating_byenergy!DO15/'TechHeat-RES-SD'!M9/31.54</f>
        <v>0.307301870482716</v>
      </c>
      <c r="N61" s="59">
        <f>attached_space_heating_byenergy!EM15/'TechHeat-RES-SD'!N9/31.54</f>
        <v>0.346388405579799</v>
      </c>
      <c r="O61" s="59">
        <f>attached_space_heating_byenergy!FK15/'TechHeat-RES-SD'!O9/31.54</f>
        <v>0.247933975176192</v>
      </c>
      <c r="T61" t="s">
        <v>37</v>
      </c>
      <c r="U61" t="s">
        <v>71</v>
      </c>
      <c r="V61" t="s">
        <v>19</v>
      </c>
      <c r="W61" s="59">
        <f t="shared" si="10"/>
        <v>0.81952273</v>
      </c>
      <c r="X61" s="59">
        <f t="shared" si="10"/>
        <v>0.61594825</v>
      </c>
      <c r="Y61" s="59">
        <f t="shared" si="10"/>
        <v>0.72453658</v>
      </c>
      <c r="Z61" s="59">
        <f t="shared" si="10"/>
        <v>0.79283604</v>
      </c>
      <c r="AA61" s="59">
        <f t="shared" si="10"/>
        <v>0.82447925</v>
      </c>
      <c r="AB61" s="59">
        <f t="shared" si="10"/>
        <v>0.77052594</v>
      </c>
      <c r="AC61" s="59">
        <f t="shared" si="10"/>
        <v>0.7189808</v>
      </c>
    </row>
    <row r="62" ht="14.5" spans="1:29">
      <c r="A62" s="33"/>
      <c r="B62" s="33"/>
      <c r="C62" s="33"/>
      <c r="D62" s="33"/>
      <c r="E62" t="s">
        <v>39</v>
      </c>
      <c r="F62" t="s">
        <v>320</v>
      </c>
      <c r="H62" t="s">
        <v>19</v>
      </c>
      <c r="I62" s="59"/>
      <c r="J62" s="59"/>
      <c r="K62" s="59"/>
      <c r="L62" s="59"/>
      <c r="M62" s="59"/>
      <c r="N62" s="59"/>
      <c r="O62" s="59"/>
      <c r="T62" t="s">
        <v>39</v>
      </c>
      <c r="U62" t="s">
        <v>320</v>
      </c>
      <c r="V62" t="s">
        <v>19</v>
      </c>
      <c r="W62" s="59">
        <f t="shared" si="10"/>
        <v>0.81952273</v>
      </c>
      <c r="X62" s="59">
        <f t="shared" si="10"/>
        <v>0.61594825</v>
      </c>
      <c r="Y62" s="59">
        <f t="shared" si="10"/>
        <v>0.72453658</v>
      </c>
      <c r="Z62" s="59">
        <f t="shared" si="10"/>
        <v>0.79283604</v>
      </c>
      <c r="AA62" s="59">
        <f t="shared" si="10"/>
        <v>0.82447925</v>
      </c>
      <c r="AB62" s="59">
        <f t="shared" si="10"/>
        <v>0.77052594</v>
      </c>
      <c r="AC62" s="59">
        <f t="shared" si="10"/>
        <v>0.7189808</v>
      </c>
    </row>
    <row r="63" ht="14.5" spans="1:29">
      <c r="A63" s="33"/>
      <c r="B63" s="33"/>
      <c r="C63" s="33"/>
      <c r="D63" s="33"/>
      <c r="E63" t="s">
        <v>41</v>
      </c>
      <c r="F63" t="s">
        <v>65</v>
      </c>
      <c r="H63" t="s">
        <v>19</v>
      </c>
      <c r="I63" s="59">
        <f>attached_space_heating_byenergy!W18/'TechHeat-RES-SD'!I12/31.54</f>
        <v>0.201437890419461</v>
      </c>
      <c r="J63" s="59">
        <f>attached_space_heating_byenergy!AU18/'TechHeat-RES-SD'!J12/31.54</f>
        <v>0.636048485439735</v>
      </c>
      <c r="K63" s="59">
        <f>attached_space_heating_byenergy!BS18/'TechHeat-RES-SD'!K12/31.54</f>
        <v>0.268115284615062</v>
      </c>
      <c r="L63" s="59">
        <f>attached_space_heating_byenergy!CQ18/'TechHeat-RES-SD'!L12/31.54</f>
        <v>0.787313162424133</v>
      </c>
      <c r="M63" s="59">
        <f>attached_space_heating_byenergy!DO18/'TechHeat-RES-SD'!M12/31.54</f>
        <v>0.153742866201649</v>
      </c>
      <c r="N63" s="59">
        <f>attached_space_heating_byenergy!EM18/'TechHeat-RES-SD'!N12/31.54</f>
        <v>0.644259670259987</v>
      </c>
      <c r="O63" s="59">
        <f>attached_space_heating_byenergy!FK18/'TechHeat-RES-SD'!O12/31.54</f>
        <v>0.356255147632271</v>
      </c>
      <c r="T63" t="s">
        <v>41</v>
      </c>
      <c r="U63" t="s">
        <v>65</v>
      </c>
      <c r="V63" t="s">
        <v>19</v>
      </c>
      <c r="W63" s="59">
        <f t="shared" si="10"/>
        <v>0.81952273</v>
      </c>
      <c r="X63" s="59">
        <f t="shared" ref="X63:AC63" si="12">X61</f>
        <v>0.61594825</v>
      </c>
      <c r="Y63" s="59">
        <f t="shared" si="12"/>
        <v>0.72453658</v>
      </c>
      <c r="Z63" s="59">
        <f t="shared" si="12"/>
        <v>0.79283604</v>
      </c>
      <c r="AA63" s="59">
        <f t="shared" si="12"/>
        <v>0.82447925</v>
      </c>
      <c r="AB63" s="59">
        <f t="shared" si="12"/>
        <v>0.77052594</v>
      </c>
      <c r="AC63" s="59">
        <f t="shared" si="12"/>
        <v>0.7189808</v>
      </c>
    </row>
    <row r="64" ht="14.5" spans="5:29">
      <c r="E64" t="s">
        <v>43</v>
      </c>
      <c r="F64" t="s">
        <v>69</v>
      </c>
      <c r="H64" t="s">
        <v>19</v>
      </c>
      <c r="I64">
        <f>attached_space_heating_byenergy!W19/'TechHeat-RES-SD'!I38/31.54</f>
        <v>0.819697970830691</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0.0493641090678504</v>
      </c>
      <c r="N64">
        <f>attached_space_heating_byenergy!EM19/'TechHeat-RES-SD'!N38/31.54</f>
        <v>0.133152504755866</v>
      </c>
      <c r="O64">
        <f>attached_space_heating_byenergy!FK19/'TechHeat-RES-SD'!O38/31.54</f>
        <v>0.372801268230818</v>
      </c>
      <c r="T64" t="s">
        <v>43</v>
      </c>
      <c r="U64" t="s">
        <v>69</v>
      </c>
      <c r="V64" t="s">
        <v>19</v>
      </c>
      <c r="W64" s="59">
        <f t="shared" si="10"/>
        <v>0.81952273</v>
      </c>
      <c r="X64" s="59">
        <f t="shared" ref="X64:AC64" si="13">X62</f>
        <v>0.61594825</v>
      </c>
      <c r="Y64" s="59">
        <f t="shared" si="13"/>
        <v>0.72453658</v>
      </c>
      <c r="Z64" s="59">
        <f t="shared" si="13"/>
        <v>0.79283604</v>
      </c>
      <c r="AA64" s="59">
        <f t="shared" si="13"/>
        <v>0.82447925</v>
      </c>
      <c r="AB64" s="59">
        <f t="shared" si="13"/>
        <v>0.77052594</v>
      </c>
      <c r="AC64" s="59">
        <f t="shared" si="13"/>
        <v>0.7189808</v>
      </c>
    </row>
    <row r="65" ht="14.5" spans="5:29">
      <c r="E65" s="36" t="s">
        <v>45</v>
      </c>
      <c r="F65" s="36" t="s">
        <v>71</v>
      </c>
      <c r="G65" s="36"/>
      <c r="H65" t="s">
        <v>19</v>
      </c>
      <c r="I65" s="105">
        <v>0</v>
      </c>
      <c r="J65" s="105">
        <v>0</v>
      </c>
      <c r="K65" s="105">
        <v>0</v>
      </c>
      <c r="L65" s="105">
        <v>0</v>
      </c>
      <c r="M65" s="105">
        <v>0</v>
      </c>
      <c r="N65" s="105">
        <v>0</v>
      </c>
      <c r="O65" s="105">
        <v>0</v>
      </c>
      <c r="T65" s="36" t="s">
        <v>45</v>
      </c>
      <c r="U65" s="36" t="s">
        <v>71</v>
      </c>
      <c r="V65" t="s">
        <v>19</v>
      </c>
      <c r="W65" s="59">
        <f t="shared" si="10"/>
        <v>0.81952273</v>
      </c>
      <c r="X65" s="59">
        <f t="shared" ref="X65:AC65" si="14">X63</f>
        <v>0.61594825</v>
      </c>
      <c r="Y65" s="59">
        <f t="shared" si="14"/>
        <v>0.72453658</v>
      </c>
      <c r="Z65" s="59">
        <f t="shared" si="14"/>
        <v>0.79283604</v>
      </c>
      <c r="AA65" s="59">
        <f t="shared" si="14"/>
        <v>0.82447925</v>
      </c>
      <c r="AB65" s="59">
        <f t="shared" si="14"/>
        <v>0.77052594</v>
      </c>
      <c r="AC65" s="59">
        <f t="shared" si="14"/>
        <v>0.7189808</v>
      </c>
    </row>
    <row r="66" ht="14.5" spans="6:29">
      <c r="F66" s="36" t="s">
        <v>69</v>
      </c>
      <c r="G66" s="36"/>
      <c r="I66" s="105">
        <v>0</v>
      </c>
      <c r="J66" s="105">
        <v>0</v>
      </c>
      <c r="K66" s="105">
        <v>0</v>
      </c>
      <c r="L66" s="105">
        <v>0</v>
      </c>
      <c r="M66" s="105">
        <v>0</v>
      </c>
      <c r="N66" s="105">
        <v>0</v>
      </c>
      <c r="O66" s="105">
        <v>0</v>
      </c>
      <c r="U66" s="36" t="s">
        <v>69</v>
      </c>
      <c r="V66" t="s">
        <v>19</v>
      </c>
      <c r="W66" s="59">
        <f t="shared" si="10"/>
        <v>0.81952273</v>
      </c>
      <c r="X66" s="59">
        <f t="shared" ref="X66:AC66" si="15">X64</f>
        <v>0.61594825</v>
      </c>
      <c r="Y66" s="59">
        <f t="shared" si="15"/>
        <v>0.72453658</v>
      </c>
      <c r="Z66" s="59">
        <f t="shared" si="15"/>
        <v>0.79283604</v>
      </c>
      <c r="AA66" s="59">
        <f t="shared" si="15"/>
        <v>0.82447925</v>
      </c>
      <c r="AB66" s="59">
        <f t="shared" si="15"/>
        <v>0.77052594</v>
      </c>
      <c r="AC66" s="59">
        <f t="shared" si="15"/>
        <v>0.7189808</v>
      </c>
    </row>
    <row r="67" ht="14.5" spans="5:29">
      <c r="E67" s="36" t="s">
        <v>47</v>
      </c>
      <c r="F67" s="36" t="s">
        <v>77</v>
      </c>
      <c r="G67" s="36"/>
      <c r="H67" t="s">
        <v>19</v>
      </c>
      <c r="I67" s="105">
        <v>0</v>
      </c>
      <c r="J67" s="105">
        <v>0</v>
      </c>
      <c r="K67" s="105">
        <v>0</v>
      </c>
      <c r="L67" s="105">
        <v>0</v>
      </c>
      <c r="M67" s="105">
        <v>0</v>
      </c>
      <c r="N67" s="105">
        <v>0</v>
      </c>
      <c r="O67" s="105">
        <v>0</v>
      </c>
      <c r="T67" s="36" t="s">
        <v>47</v>
      </c>
      <c r="U67" s="36" t="s">
        <v>77</v>
      </c>
      <c r="V67" t="s">
        <v>19</v>
      </c>
      <c r="W67" s="59">
        <f t="shared" si="10"/>
        <v>0.81952273</v>
      </c>
      <c r="X67" s="59">
        <f t="shared" si="10"/>
        <v>0.61594825</v>
      </c>
      <c r="Y67" s="59">
        <f t="shared" si="10"/>
        <v>0.72453658</v>
      </c>
      <c r="Z67" s="59">
        <f t="shared" si="10"/>
        <v>0.79283604</v>
      </c>
      <c r="AA67" s="59">
        <f t="shared" si="10"/>
        <v>0.82447925</v>
      </c>
      <c r="AB67" s="59">
        <f t="shared" si="10"/>
        <v>0.77052594</v>
      </c>
      <c r="AC67" s="59">
        <f t="shared" si="10"/>
        <v>0.7189808</v>
      </c>
    </row>
    <row r="68" ht="14.5" spans="6:29">
      <c r="F68" s="36" t="s">
        <v>69</v>
      </c>
      <c r="G68" s="36"/>
      <c r="I68" s="105">
        <v>0</v>
      </c>
      <c r="J68" s="105">
        <v>0</v>
      </c>
      <c r="K68" s="105">
        <v>0</v>
      </c>
      <c r="L68" s="105">
        <v>0</v>
      </c>
      <c r="M68" s="105">
        <v>0</v>
      </c>
      <c r="N68" s="105">
        <v>0</v>
      </c>
      <c r="O68" s="105">
        <v>0</v>
      </c>
      <c r="U68" s="36" t="s">
        <v>69</v>
      </c>
      <c r="V68" t="s">
        <v>19</v>
      </c>
      <c r="W68" s="59">
        <f t="shared" si="10"/>
        <v>0.81952273</v>
      </c>
      <c r="X68" s="59">
        <f t="shared" ref="X68:AC68" si="16">X66</f>
        <v>0.61594825</v>
      </c>
      <c r="Y68" s="59">
        <f t="shared" si="16"/>
        <v>0.72453658</v>
      </c>
      <c r="Z68" s="59">
        <f t="shared" si="16"/>
        <v>0.79283604</v>
      </c>
      <c r="AA68" s="59">
        <f t="shared" si="16"/>
        <v>0.82447925</v>
      </c>
      <c r="AB68" s="59">
        <f t="shared" si="16"/>
        <v>0.77052594</v>
      </c>
      <c r="AC68" s="59">
        <f t="shared" si="16"/>
        <v>0.7189808</v>
      </c>
    </row>
    <row r="69" ht="14.5" spans="5:29">
      <c r="E69" s="36" t="s">
        <v>49</v>
      </c>
      <c r="F69" s="36" t="s">
        <v>71</v>
      </c>
      <c r="G69" s="36"/>
      <c r="H69" t="s">
        <v>19</v>
      </c>
      <c r="I69" s="105">
        <v>0</v>
      </c>
      <c r="J69" s="105">
        <v>0</v>
      </c>
      <c r="K69" s="105">
        <v>0</v>
      </c>
      <c r="L69" s="105">
        <v>0</v>
      </c>
      <c r="M69" s="105">
        <v>0</v>
      </c>
      <c r="N69" s="105">
        <v>0</v>
      </c>
      <c r="O69" s="105">
        <v>0</v>
      </c>
      <c r="T69" s="36" t="s">
        <v>49</v>
      </c>
      <c r="U69" s="36" t="s">
        <v>71</v>
      </c>
      <c r="V69" t="s">
        <v>19</v>
      </c>
      <c r="W69" s="59">
        <f t="shared" si="10"/>
        <v>0.81952273</v>
      </c>
      <c r="X69" s="59">
        <f t="shared" ref="X69:AC69" si="17">X67</f>
        <v>0.61594825</v>
      </c>
      <c r="Y69" s="59">
        <f t="shared" si="17"/>
        <v>0.72453658</v>
      </c>
      <c r="Z69" s="59">
        <f t="shared" si="17"/>
        <v>0.79283604</v>
      </c>
      <c r="AA69" s="59">
        <f t="shared" si="17"/>
        <v>0.82447925</v>
      </c>
      <c r="AB69" s="59">
        <f t="shared" si="17"/>
        <v>0.77052594</v>
      </c>
      <c r="AC69" s="59">
        <f t="shared" si="17"/>
        <v>0.7189808</v>
      </c>
    </row>
    <row r="70" ht="14.5" spans="6:29">
      <c r="F70" s="36" t="s">
        <v>74</v>
      </c>
      <c r="G70" s="36"/>
      <c r="I70" s="105">
        <v>0</v>
      </c>
      <c r="J70" s="105">
        <v>0</v>
      </c>
      <c r="K70" s="105">
        <v>0</v>
      </c>
      <c r="L70" s="105">
        <v>0</v>
      </c>
      <c r="M70" s="105">
        <v>0</v>
      </c>
      <c r="N70" s="105">
        <v>0</v>
      </c>
      <c r="O70" s="105">
        <v>0</v>
      </c>
      <c r="U70" s="36" t="s">
        <v>74</v>
      </c>
      <c r="V70" t="s">
        <v>19</v>
      </c>
      <c r="W70" s="59">
        <f t="shared" si="10"/>
        <v>0.81952273</v>
      </c>
      <c r="X70" s="59">
        <f t="shared" ref="X70:AC70" si="18">X68</f>
        <v>0.61594825</v>
      </c>
      <c r="Y70" s="59">
        <f t="shared" si="18"/>
        <v>0.72453658</v>
      </c>
      <c r="Z70" s="59">
        <f t="shared" si="18"/>
        <v>0.79283604</v>
      </c>
      <c r="AA70" s="59">
        <f t="shared" si="18"/>
        <v>0.82447925</v>
      </c>
      <c r="AB70" s="59">
        <f t="shared" si="18"/>
        <v>0.77052594</v>
      </c>
      <c r="AC70" s="59">
        <f t="shared" si="18"/>
        <v>0.7189808</v>
      </c>
    </row>
    <row r="71" ht="14.5" spans="5:29">
      <c r="E71" s="36" t="s">
        <v>51</v>
      </c>
      <c r="F71" s="36" t="s">
        <v>71</v>
      </c>
      <c r="G71" s="36"/>
      <c r="H71" t="s">
        <v>19</v>
      </c>
      <c r="I71" s="105">
        <v>0</v>
      </c>
      <c r="J71" s="105">
        <v>0</v>
      </c>
      <c r="K71" s="105">
        <v>0</v>
      </c>
      <c r="L71" s="105">
        <v>0</v>
      </c>
      <c r="M71" s="105">
        <v>0</v>
      </c>
      <c r="N71" s="105">
        <v>0</v>
      </c>
      <c r="O71" s="105">
        <v>0</v>
      </c>
      <c r="T71" s="36" t="s">
        <v>51</v>
      </c>
      <c r="U71" s="36" t="s">
        <v>71</v>
      </c>
      <c r="V71" t="s">
        <v>19</v>
      </c>
      <c r="W71" s="59">
        <f t="shared" si="10"/>
        <v>0.81952273</v>
      </c>
      <c r="X71" s="59">
        <f t="shared" ref="X71:AC71" si="19">X69</f>
        <v>0.61594825</v>
      </c>
      <c r="Y71" s="59">
        <f t="shared" si="19"/>
        <v>0.72453658</v>
      </c>
      <c r="Z71" s="59">
        <f t="shared" si="19"/>
        <v>0.79283604</v>
      </c>
      <c r="AA71" s="59">
        <f t="shared" si="19"/>
        <v>0.82447925</v>
      </c>
      <c r="AB71" s="59">
        <f t="shared" si="19"/>
        <v>0.77052594</v>
      </c>
      <c r="AC71" s="59">
        <f t="shared" si="19"/>
        <v>0.7189808</v>
      </c>
    </row>
    <row r="72" ht="14.5" spans="6:29">
      <c r="F72" s="36" t="s">
        <v>77</v>
      </c>
      <c r="G72" s="36"/>
      <c r="I72" s="105">
        <v>0</v>
      </c>
      <c r="J72" s="105">
        <v>0</v>
      </c>
      <c r="K72" s="105">
        <v>0</v>
      </c>
      <c r="L72" s="105">
        <v>0</v>
      </c>
      <c r="M72" s="105">
        <v>0</v>
      </c>
      <c r="N72" s="105">
        <v>0</v>
      </c>
      <c r="O72" s="105">
        <v>0</v>
      </c>
      <c r="U72" s="36" t="s">
        <v>77</v>
      </c>
      <c r="V72" t="s">
        <v>19</v>
      </c>
      <c r="W72" s="59">
        <f t="shared" si="10"/>
        <v>0.81952273</v>
      </c>
      <c r="X72" s="59">
        <f t="shared" si="10"/>
        <v>0.61594825</v>
      </c>
      <c r="Y72" s="59">
        <f t="shared" si="10"/>
        <v>0.72453658</v>
      </c>
      <c r="Z72" s="59">
        <f t="shared" si="10"/>
        <v>0.79283604</v>
      </c>
      <c r="AA72" s="59">
        <f t="shared" si="10"/>
        <v>0.82447925</v>
      </c>
      <c r="AB72" s="59">
        <f t="shared" si="10"/>
        <v>0.77052594</v>
      </c>
      <c r="AC72" s="59">
        <f t="shared" si="10"/>
        <v>0.7189808</v>
      </c>
    </row>
    <row r="75" spans="10:10">
      <c r="J75" t="s">
        <v>321</v>
      </c>
    </row>
    <row r="76" ht="14.5" spans="8:8">
      <c r="H76" s="34" t="s">
        <v>212</v>
      </c>
    </row>
    <row r="77" ht="15.25" spans="4:15">
      <c r="D77" s="127" t="s">
        <v>141</v>
      </c>
      <c r="E77" s="35" t="s">
        <v>11</v>
      </c>
      <c r="F77" s="35" t="s">
        <v>189</v>
      </c>
      <c r="G77" s="233" t="s">
        <v>312</v>
      </c>
      <c r="H77" s="35" t="s">
        <v>190</v>
      </c>
      <c r="I77" t="s">
        <v>191</v>
      </c>
      <c r="J77" t="s">
        <v>192</v>
      </c>
      <c r="K77" t="s">
        <v>193</v>
      </c>
      <c r="L77" t="s">
        <v>194</v>
      </c>
      <c r="M77" t="s">
        <v>195</v>
      </c>
      <c r="N77" t="s">
        <v>196</v>
      </c>
      <c r="O77" t="s">
        <v>197</v>
      </c>
    </row>
    <row r="78" ht="62.5" spans="4:17">
      <c r="D78" s="128" t="s">
        <v>322</v>
      </c>
      <c r="E78" t="s">
        <v>23</v>
      </c>
      <c r="F78" t="s">
        <v>77</v>
      </c>
      <c r="H78" t="s">
        <v>19</v>
      </c>
      <c r="I78" s="261">
        <f>I55*W55*4</f>
        <v>1.71746434278299</v>
      </c>
      <c r="J78" s="261">
        <f t="shared" ref="J78:O78" si="20">J55*X55*4</f>
        <v>1.25779617126628</v>
      </c>
      <c r="K78" s="261">
        <f t="shared" si="20"/>
        <v>1.03461694932483</v>
      </c>
      <c r="L78" s="261">
        <f t="shared" si="20"/>
        <v>0.88096175170672</v>
      </c>
      <c r="M78" s="261">
        <f t="shared" si="20"/>
        <v>0.270717627012097</v>
      </c>
      <c r="N78" s="261">
        <f t="shared" si="20"/>
        <v>0.0554386018166829</v>
      </c>
      <c r="O78" s="261">
        <f t="shared" si="20"/>
        <v>0.134447048053408</v>
      </c>
      <c r="P78" s="105"/>
      <c r="Q78" s="262">
        <f t="shared" ref="Q78:Q85" si="21">AVERAGE(I78:O78)</f>
        <v>0.764491784566143</v>
      </c>
    </row>
    <row r="79" ht="62.5" spans="4:17">
      <c r="D79" s="128" t="s">
        <v>322</v>
      </c>
      <c r="E79" t="s">
        <v>27</v>
      </c>
      <c r="F79" t="s">
        <v>77</v>
      </c>
      <c r="H79" t="s">
        <v>19</v>
      </c>
      <c r="I79" s="261">
        <f t="shared" ref="I79:I84" si="22">I56*W56*4</f>
        <v>1.71746434278299</v>
      </c>
      <c r="J79" s="261">
        <f t="shared" ref="J79:O79" si="23">J56*X56*4</f>
        <v>1.25779617126628</v>
      </c>
      <c r="K79" s="261">
        <f t="shared" si="23"/>
        <v>1.03461694932483</v>
      </c>
      <c r="L79" s="261">
        <f t="shared" si="23"/>
        <v>0.88096175170672</v>
      </c>
      <c r="M79" s="261">
        <f t="shared" si="23"/>
        <v>0.270717627012097</v>
      </c>
      <c r="N79" s="261">
        <f t="shared" si="23"/>
        <v>0.0554386018166829</v>
      </c>
      <c r="O79" s="261">
        <f t="shared" si="23"/>
        <v>0.134447048053408</v>
      </c>
      <c r="P79" s="105"/>
      <c r="Q79" s="262">
        <f t="shared" si="21"/>
        <v>0.764491784566143</v>
      </c>
    </row>
    <row r="80" ht="62.5" spans="4:17">
      <c r="D80" s="128" t="s">
        <v>322</v>
      </c>
      <c r="E80" t="s">
        <v>29</v>
      </c>
      <c r="F80" t="s">
        <v>77</v>
      </c>
      <c r="H80" t="s">
        <v>19</v>
      </c>
      <c r="I80" s="261">
        <f t="shared" si="22"/>
        <v>1.71746434278299</v>
      </c>
      <c r="J80" s="261">
        <f t="shared" ref="J80:O80" si="24">J57*X57*4</f>
        <v>1.25779617126628</v>
      </c>
      <c r="K80" s="261">
        <f t="shared" si="24"/>
        <v>1.03461694932483</v>
      </c>
      <c r="L80" s="261">
        <f t="shared" si="24"/>
        <v>0.88096175170672</v>
      </c>
      <c r="M80" s="261">
        <f t="shared" si="24"/>
        <v>0.270717627012097</v>
      </c>
      <c r="N80" s="261">
        <f t="shared" si="24"/>
        <v>0.0554386018166829</v>
      </c>
      <c r="O80" s="261">
        <f t="shared" si="24"/>
        <v>0.134447048053408</v>
      </c>
      <c r="P80" s="105"/>
      <c r="Q80" s="262">
        <f t="shared" si="21"/>
        <v>0.764491784566143</v>
      </c>
    </row>
    <row r="81" ht="62.5" spans="4:17">
      <c r="D81" s="128" t="s">
        <v>322</v>
      </c>
      <c r="E81" t="s">
        <v>31</v>
      </c>
      <c r="F81" t="s">
        <v>74</v>
      </c>
      <c r="H81" t="s">
        <v>19</v>
      </c>
      <c r="I81" s="261">
        <f t="shared" si="22"/>
        <v>0.374919864027689</v>
      </c>
      <c r="J81" s="261">
        <f t="shared" ref="J81:O81" si="25">J58*X58*4</f>
        <v>1.95217699125175</v>
      </c>
      <c r="K81" s="261">
        <f t="shared" si="25"/>
        <v>1.06155040820669</v>
      </c>
      <c r="L81" s="261">
        <f t="shared" si="25"/>
        <v>0.887235992388532</v>
      </c>
      <c r="M81" s="261">
        <f t="shared" si="25"/>
        <v>1.0658112283239</v>
      </c>
      <c r="N81" s="261">
        <f t="shared" si="25"/>
        <v>1.38976969327473</v>
      </c>
      <c r="O81" s="261">
        <f t="shared" si="25"/>
        <v>1.00889102746179</v>
      </c>
      <c r="P81" s="105"/>
      <c r="Q81" s="262">
        <f t="shared" si="21"/>
        <v>1.10576502927644</v>
      </c>
    </row>
    <row r="82" ht="62.5" spans="4:17">
      <c r="D82" s="128" t="s">
        <v>322</v>
      </c>
      <c r="E82" t="s">
        <v>33</v>
      </c>
      <c r="F82" t="s">
        <v>74</v>
      </c>
      <c r="H82" t="s">
        <v>19</v>
      </c>
      <c r="I82" s="261">
        <f t="shared" si="22"/>
        <v>0.374919864027689</v>
      </c>
      <c r="J82" s="261">
        <f t="shared" ref="J82:O82" si="26">J59*X59*4</f>
        <v>1.95217699125175</v>
      </c>
      <c r="K82" s="261">
        <f t="shared" si="26"/>
        <v>1.06155040820669</v>
      </c>
      <c r="L82" s="261">
        <f t="shared" si="26"/>
        <v>0.887235992388532</v>
      </c>
      <c r="M82" s="261">
        <f t="shared" si="26"/>
        <v>1.0658112283239</v>
      </c>
      <c r="N82" s="261">
        <f t="shared" si="26"/>
        <v>1.38976969327473</v>
      </c>
      <c r="O82" s="261">
        <f t="shared" si="26"/>
        <v>1.00889102746179</v>
      </c>
      <c r="P82" s="105"/>
      <c r="Q82" s="262">
        <f t="shared" si="21"/>
        <v>1.10576502927644</v>
      </c>
    </row>
    <row r="83" ht="62.5" spans="4:17">
      <c r="D83" s="128" t="s">
        <v>322</v>
      </c>
      <c r="E83" t="s">
        <v>35</v>
      </c>
      <c r="F83" t="s">
        <v>74</v>
      </c>
      <c r="H83" t="s">
        <v>19</v>
      </c>
      <c r="I83" s="261">
        <f t="shared" si="22"/>
        <v>0.374919864027689</v>
      </c>
      <c r="J83" s="261">
        <f t="shared" ref="J83:O83" si="27">J60*X60*4</f>
        <v>1.95217699125175</v>
      </c>
      <c r="K83" s="261">
        <f t="shared" si="27"/>
        <v>1.06155040820669</v>
      </c>
      <c r="L83" s="261">
        <f t="shared" si="27"/>
        <v>0.887235992388532</v>
      </c>
      <c r="M83" s="261">
        <f t="shared" si="27"/>
        <v>1.0658112283239</v>
      </c>
      <c r="N83" s="261">
        <f t="shared" si="27"/>
        <v>1.38976969327473</v>
      </c>
      <c r="O83" s="261">
        <f t="shared" si="27"/>
        <v>1.00889102746179</v>
      </c>
      <c r="P83" s="105"/>
      <c r="Q83" s="262">
        <f t="shared" si="21"/>
        <v>1.10576502927644</v>
      </c>
    </row>
    <row r="84" ht="62.5" spans="4:17">
      <c r="D84" s="128" t="s">
        <v>322</v>
      </c>
      <c r="E84" t="s">
        <v>37</v>
      </c>
      <c r="F84" t="s">
        <v>71</v>
      </c>
      <c r="H84" t="s">
        <v>19</v>
      </c>
      <c r="I84" s="261">
        <f t="shared" si="22"/>
        <v>0.672955195255552</v>
      </c>
      <c r="J84" s="261">
        <f t="shared" ref="J84:O84" si="28">J61*X61*4</f>
        <v>1.33147244049074</v>
      </c>
      <c r="K84" s="261">
        <f t="shared" si="28"/>
        <v>1.11195762645088</v>
      </c>
      <c r="L84" s="261">
        <f t="shared" si="28"/>
        <v>1.01430627627856</v>
      </c>
      <c r="M84" s="261">
        <f t="shared" si="28"/>
        <v>1.01345606279675</v>
      </c>
      <c r="N84" s="261">
        <f t="shared" si="28"/>
        <v>1.0676050072579</v>
      </c>
      <c r="O84" s="261">
        <f t="shared" si="28"/>
        <v>0.713039071277435</v>
      </c>
      <c r="P84" s="105"/>
      <c r="Q84" s="262">
        <f t="shared" si="21"/>
        <v>0.98925595425826</v>
      </c>
    </row>
    <row r="85" ht="62.5" spans="4:17">
      <c r="D85" s="128" t="s">
        <v>322</v>
      </c>
      <c r="E85" t="s">
        <v>39</v>
      </c>
      <c r="F85" t="s">
        <v>71</v>
      </c>
      <c r="G85" s="46"/>
      <c r="H85" s="46" t="s">
        <v>19</v>
      </c>
      <c r="I85" s="243">
        <f>AVERAGE(I78:I84,I87:I88)</f>
        <v>1.14416489005979</v>
      </c>
      <c r="J85" s="243">
        <f t="shared" ref="J85:O85" si="29">AVERAGE(J78:J84,J87:J88)</f>
        <v>2.03733285240517</v>
      </c>
      <c r="K85" s="243">
        <f t="shared" si="29"/>
        <v>1.26926037216094</v>
      </c>
      <c r="L85" s="243">
        <f t="shared" si="29"/>
        <v>1.02595262757017</v>
      </c>
      <c r="M85" s="243">
        <f t="shared" si="29"/>
        <v>0.632541397262734</v>
      </c>
      <c r="N85" s="243">
        <f t="shared" si="29"/>
        <v>0.866588320024254</v>
      </c>
      <c r="O85" s="243">
        <f t="shared" si="29"/>
        <v>0.693307062034727</v>
      </c>
      <c r="P85" s="105"/>
      <c r="Q85" s="262">
        <f t="shared" si="21"/>
        <v>1.09559250307397</v>
      </c>
    </row>
    <row r="86" ht="14.5" spans="6:17">
      <c r="F86" s="46"/>
      <c r="G86" s="235" t="str">
        <f>[2]COMM!$E$19</f>
        <v>RSDAHT</v>
      </c>
      <c r="H86" s="46"/>
      <c r="I86" s="243"/>
      <c r="J86" s="243"/>
      <c r="K86" s="243"/>
      <c r="L86" s="243"/>
      <c r="M86" s="243"/>
      <c r="N86" s="243"/>
      <c r="O86" s="243"/>
      <c r="P86" s="105"/>
      <c r="Q86" s="262"/>
    </row>
    <row r="87" ht="62.5" spans="4:17">
      <c r="D87" s="128" t="s">
        <v>322</v>
      </c>
      <c r="E87" t="s">
        <v>41</v>
      </c>
      <c r="F87" t="s">
        <v>65</v>
      </c>
      <c r="H87" t="s">
        <v>19</v>
      </c>
      <c r="I87" s="261">
        <f>I63*W63*4</f>
        <v>0.66033171952799</v>
      </c>
      <c r="J87" s="261">
        <f t="shared" ref="J87:O87" si="30">J63*X63*4</f>
        <v>1.56709180608702</v>
      </c>
      <c r="K87" s="261">
        <f t="shared" si="30"/>
        <v>0.777037325442895</v>
      </c>
      <c r="L87" s="261">
        <f t="shared" si="30"/>
        <v>2.49684099974491</v>
      </c>
      <c r="M87" s="261">
        <f t="shared" si="30"/>
        <v>0.507031212075144</v>
      </c>
      <c r="N87" s="261">
        <f t="shared" si="30"/>
        <v>1.98567515212467</v>
      </c>
      <c r="O87" s="261">
        <f t="shared" si="30"/>
        <v>1.02456244419507</v>
      </c>
      <c r="P87" s="105"/>
      <c r="Q87" s="262">
        <f t="shared" ref="Q87:Q95" si="31">AVERAGE(I87:O87)</f>
        <v>1.28836723702824</v>
      </c>
    </row>
    <row r="88" ht="62.5" spans="4:17">
      <c r="D88" s="128" t="s">
        <v>322</v>
      </c>
      <c r="E88" t="s">
        <v>43</v>
      </c>
      <c r="F88" t="s">
        <v>69</v>
      </c>
      <c r="H88" t="s">
        <v>19</v>
      </c>
      <c r="I88" s="261">
        <f t="shared" ref="I88:O88" si="32">I64*W64*4</f>
        <v>2.68704447532251</v>
      </c>
      <c r="J88" s="261">
        <f t="shared" si="32"/>
        <v>5.80751193751465</v>
      </c>
      <c r="K88" s="261">
        <f t="shared" si="32"/>
        <v>3.24584632496011</v>
      </c>
      <c r="L88" s="261">
        <f t="shared" si="32"/>
        <v>0.417833139822345</v>
      </c>
      <c r="M88" s="261">
        <f t="shared" si="32"/>
        <v>0.162798734484718</v>
      </c>
      <c r="N88" s="261">
        <f t="shared" si="32"/>
        <v>0.410389835561473</v>
      </c>
      <c r="O88" s="261">
        <f t="shared" si="32"/>
        <v>1.07214781629443</v>
      </c>
      <c r="P88" s="105"/>
      <c r="Q88" s="262">
        <f t="shared" si="31"/>
        <v>1.97193889485146</v>
      </c>
    </row>
    <row r="89" ht="62.5" spans="4:17">
      <c r="D89" s="128" t="s">
        <v>322</v>
      </c>
      <c r="E89" s="36" t="s">
        <v>45</v>
      </c>
      <c r="F89" s="36" t="s">
        <v>71</v>
      </c>
      <c r="G89" s="36"/>
      <c r="H89" t="s">
        <v>19</v>
      </c>
      <c r="I89" s="94">
        <f>AVERAGE(I88,I84)</f>
        <v>1.67999983528903</v>
      </c>
      <c r="J89" s="94">
        <f t="shared" ref="J89:O89" si="33">AVERAGE(J88,J84)</f>
        <v>3.5694921890027</v>
      </c>
      <c r="K89" s="94">
        <f t="shared" si="33"/>
        <v>2.1789019757055</v>
      </c>
      <c r="L89" s="94">
        <f t="shared" si="33"/>
        <v>0.716069708050451</v>
      </c>
      <c r="M89" s="94">
        <f t="shared" si="33"/>
        <v>0.588127398640733</v>
      </c>
      <c r="N89" s="94">
        <f t="shared" si="33"/>
        <v>0.738997421409688</v>
      </c>
      <c r="O89" s="94">
        <f t="shared" si="33"/>
        <v>0.892593443785934</v>
      </c>
      <c r="P89" s="105"/>
      <c r="Q89" s="262">
        <f t="shared" si="31"/>
        <v>1.48059742455486</v>
      </c>
    </row>
    <row r="90" ht="14.5" spans="6:17">
      <c r="F90" s="36" t="s">
        <v>69</v>
      </c>
      <c r="G90" s="36"/>
      <c r="I90" s="94"/>
      <c r="J90" s="94"/>
      <c r="K90" s="94"/>
      <c r="L90" s="94"/>
      <c r="M90" s="94"/>
      <c r="N90" s="94"/>
      <c r="O90" s="94"/>
      <c r="P90" s="105"/>
      <c r="Q90" s="262"/>
    </row>
    <row r="91" ht="62.5" spans="4:17">
      <c r="D91" s="128" t="s">
        <v>322</v>
      </c>
      <c r="E91" s="36" t="s">
        <v>47</v>
      </c>
      <c r="F91" s="36" t="s">
        <v>77</v>
      </c>
      <c r="G91" s="36"/>
      <c r="H91" t="s">
        <v>19</v>
      </c>
      <c r="I91" s="94">
        <f>AVERAGE(I88,I78:I80)</f>
        <v>1.95985937591787</v>
      </c>
      <c r="J91" s="94">
        <f t="shared" ref="J91:O91" si="34">AVERAGE(J88,J78:J80)</f>
        <v>2.39522511282837</v>
      </c>
      <c r="K91" s="94">
        <f t="shared" si="34"/>
        <v>1.58742429323365</v>
      </c>
      <c r="L91" s="94">
        <f t="shared" si="34"/>
        <v>0.765179598735626</v>
      </c>
      <c r="M91" s="94">
        <f t="shared" si="34"/>
        <v>0.243737903880252</v>
      </c>
      <c r="N91" s="94">
        <f t="shared" si="34"/>
        <v>0.14417641025288</v>
      </c>
      <c r="O91" s="94">
        <f t="shared" si="34"/>
        <v>0.368872240113664</v>
      </c>
      <c r="P91" s="105"/>
      <c r="Q91" s="262">
        <f t="shared" si="31"/>
        <v>1.06635356213747</v>
      </c>
    </row>
    <row r="92" ht="14.5" spans="6:17">
      <c r="F92" s="36" t="s">
        <v>69</v>
      </c>
      <c r="G92" s="36"/>
      <c r="I92" s="94"/>
      <c r="J92" s="94"/>
      <c r="K92" s="94"/>
      <c r="L92" s="94"/>
      <c r="M92" s="94"/>
      <c r="N92" s="94"/>
      <c r="O92" s="94"/>
      <c r="P92" s="105"/>
      <c r="Q92" s="262"/>
    </row>
    <row r="93" ht="62.5" spans="4:17">
      <c r="D93" s="128" t="s">
        <v>322</v>
      </c>
      <c r="E93" s="36" t="s">
        <v>49</v>
      </c>
      <c r="F93" s="36" t="s">
        <v>71</v>
      </c>
      <c r="G93" s="36"/>
      <c r="H93" t="s">
        <v>19</v>
      </c>
      <c r="I93" s="94">
        <f>AVERAGE(I84,I81:I83)</f>
        <v>0.449428696834655</v>
      </c>
      <c r="J93" s="94">
        <f t="shared" ref="J93:O93" si="35">AVERAGE(J84,J81:J83)</f>
        <v>1.7970008535615</v>
      </c>
      <c r="K93" s="94">
        <f t="shared" si="35"/>
        <v>1.07415221276774</v>
      </c>
      <c r="L93" s="94">
        <f t="shared" si="35"/>
        <v>0.919003563361038</v>
      </c>
      <c r="M93" s="94">
        <f t="shared" si="35"/>
        <v>1.05272243694211</v>
      </c>
      <c r="N93" s="94">
        <f t="shared" si="35"/>
        <v>1.30922852177053</v>
      </c>
      <c r="O93" s="94">
        <f t="shared" si="35"/>
        <v>0.934928038415703</v>
      </c>
      <c r="P93" s="105"/>
      <c r="Q93" s="262">
        <f t="shared" si="31"/>
        <v>1.0766377605219</v>
      </c>
    </row>
    <row r="94" ht="14.5" spans="6:17">
      <c r="F94" s="36" t="s">
        <v>74</v>
      </c>
      <c r="G94" s="36"/>
      <c r="I94" s="94"/>
      <c r="J94" s="94"/>
      <c r="K94" s="94"/>
      <c r="L94" s="94"/>
      <c r="M94" s="94"/>
      <c r="N94" s="94"/>
      <c r="O94" s="94"/>
      <c r="P94" s="105"/>
      <c r="Q94" s="262"/>
    </row>
    <row r="95" ht="62.5" spans="4:17">
      <c r="D95" s="128" t="s">
        <v>322</v>
      </c>
      <c r="E95" s="36" t="s">
        <v>51</v>
      </c>
      <c r="F95" s="36" t="s">
        <v>71</v>
      </c>
      <c r="G95" s="36"/>
      <c r="H95" t="s">
        <v>19</v>
      </c>
      <c r="I95" s="94">
        <f>AVERAGE(I78:I80,I84)</f>
        <v>1.45633705590113</v>
      </c>
      <c r="J95" s="94">
        <f t="shared" ref="J95:O95" si="36">AVERAGE(J78:J80,J84)</f>
        <v>1.27621523857239</v>
      </c>
      <c r="K95" s="94">
        <f t="shared" si="36"/>
        <v>1.05395211860634</v>
      </c>
      <c r="L95" s="94">
        <f t="shared" si="36"/>
        <v>0.914297882849679</v>
      </c>
      <c r="M95" s="94">
        <f t="shared" si="36"/>
        <v>0.456402235958259</v>
      </c>
      <c r="N95" s="94">
        <f t="shared" si="36"/>
        <v>0.308480203176988</v>
      </c>
      <c r="O95" s="94">
        <f t="shared" si="36"/>
        <v>0.279095053859415</v>
      </c>
      <c r="P95" s="105"/>
      <c r="Q95" s="262">
        <f t="shared" si="31"/>
        <v>0.820682826989172</v>
      </c>
    </row>
    <row r="96" ht="14.5" spans="6:15">
      <c r="F96" s="36" t="s">
        <v>77</v>
      </c>
      <c r="G96" s="36"/>
      <c r="I96" s="59"/>
      <c r="J96" s="59"/>
      <c r="K96" s="59"/>
      <c r="L96" s="59"/>
      <c r="M96" s="59"/>
      <c r="N96" s="59"/>
      <c r="O96" s="59"/>
    </row>
    <row r="109" ht="14.5" spans="5:8">
      <c r="E109" s="38"/>
      <c r="F109" s="38"/>
      <c r="G109" s="38"/>
      <c r="H109" s="39" t="s">
        <v>323</v>
      </c>
    </row>
    <row r="110" ht="15.25" spans="5:8">
      <c r="E110" s="40" t="s">
        <v>11</v>
      </c>
      <c r="F110" s="40" t="s">
        <v>189</v>
      </c>
      <c r="G110" s="40"/>
      <c r="H110" s="40" t="s">
        <v>190</v>
      </c>
    </row>
    <row r="111" spans="5:8">
      <c r="E111" s="97" t="s">
        <v>23</v>
      </c>
      <c r="F111" s="97" t="s">
        <v>77</v>
      </c>
      <c r="G111" s="97"/>
      <c r="H111" s="97" t="s">
        <v>19</v>
      </c>
    </row>
    <row r="112" spans="5:8">
      <c r="E112" s="97" t="s">
        <v>27</v>
      </c>
      <c r="F112" s="97" t="s">
        <v>77</v>
      </c>
      <c r="G112" s="97"/>
      <c r="H112" s="97" t="s">
        <v>19</v>
      </c>
    </row>
    <row r="113" spans="5:8">
      <c r="E113" s="97" t="s">
        <v>29</v>
      </c>
      <c r="F113" s="97" t="s">
        <v>77</v>
      </c>
      <c r="G113" s="97"/>
      <c r="H113" s="97" t="s">
        <v>19</v>
      </c>
    </row>
    <row r="114" spans="5:8">
      <c r="E114" s="97" t="s">
        <v>31</v>
      </c>
      <c r="F114" s="97" t="s">
        <v>74</v>
      </c>
      <c r="G114" s="97"/>
      <c r="H114" s="97" t="s">
        <v>19</v>
      </c>
    </row>
    <row r="115" spans="5:8">
      <c r="E115" s="97" t="s">
        <v>33</v>
      </c>
      <c r="F115" s="97" t="s">
        <v>74</v>
      </c>
      <c r="G115" s="97"/>
      <c r="H115" s="97" t="s">
        <v>19</v>
      </c>
    </row>
    <row r="116" spans="5:8">
      <c r="E116" s="97" t="s">
        <v>35</v>
      </c>
      <c r="F116" s="97" t="s">
        <v>74</v>
      </c>
      <c r="G116" s="97"/>
      <c r="H116" s="97" t="s">
        <v>19</v>
      </c>
    </row>
    <row r="117" spans="5:8">
      <c r="E117" s="97" t="s">
        <v>37</v>
      </c>
      <c r="F117" s="97" t="s">
        <v>71</v>
      </c>
      <c r="G117" s="97"/>
      <c r="H117" s="97" t="s">
        <v>19</v>
      </c>
    </row>
    <row r="118" spans="5:8">
      <c r="E118" s="97" t="s">
        <v>39</v>
      </c>
      <c r="F118" s="97" t="s">
        <v>320</v>
      </c>
      <c r="G118" s="97"/>
      <c r="H118" s="97" t="s">
        <v>19</v>
      </c>
    </row>
    <row r="119" spans="5:8">
      <c r="E119" s="97" t="s">
        <v>41</v>
      </c>
      <c r="F119" s="97" t="s">
        <v>65</v>
      </c>
      <c r="G119" s="97"/>
      <c r="H119" s="97" t="s">
        <v>19</v>
      </c>
    </row>
    <row r="120" spans="5:8">
      <c r="E120" s="97" t="s">
        <v>43</v>
      </c>
      <c r="F120" s="97" t="s">
        <v>69</v>
      </c>
      <c r="G120" s="97"/>
      <c r="H120" s="97" t="s">
        <v>19</v>
      </c>
    </row>
    <row r="121" spans="5:8">
      <c r="E121" s="41" t="s">
        <v>45</v>
      </c>
      <c r="F121" s="41" t="s">
        <v>71</v>
      </c>
      <c r="G121" s="41"/>
      <c r="H121" s="97" t="s">
        <v>19</v>
      </c>
    </row>
    <row r="122" spans="5:8">
      <c r="E122" s="97"/>
      <c r="F122" s="41" t="s">
        <v>69</v>
      </c>
      <c r="G122" s="41"/>
      <c r="H122" s="97" t="s">
        <v>19</v>
      </c>
    </row>
    <row r="123" spans="5:8">
      <c r="E123" s="41" t="s">
        <v>47</v>
      </c>
      <c r="F123" s="41" t="s">
        <v>77</v>
      </c>
      <c r="G123" s="41"/>
      <c r="H123" s="97" t="s">
        <v>19</v>
      </c>
    </row>
    <row r="124" spans="5:8">
      <c r="E124" s="97"/>
      <c r="F124" s="41" t="s">
        <v>69</v>
      </c>
      <c r="G124" s="41"/>
      <c r="H124" s="97" t="s">
        <v>19</v>
      </c>
    </row>
    <row r="125" spans="5:8">
      <c r="E125" s="41" t="s">
        <v>49</v>
      </c>
      <c r="F125" s="41" t="s">
        <v>71</v>
      </c>
      <c r="G125" s="41"/>
      <c r="H125" s="97" t="s">
        <v>19</v>
      </c>
    </row>
    <row r="126" spans="5:8">
      <c r="E126" s="97"/>
      <c r="F126" s="41" t="s">
        <v>74</v>
      </c>
      <c r="G126" s="41"/>
      <c r="H126" s="97" t="s">
        <v>19</v>
      </c>
    </row>
    <row r="127" spans="5:8">
      <c r="E127" s="41" t="s">
        <v>51</v>
      </c>
      <c r="F127" s="41" t="s">
        <v>71</v>
      </c>
      <c r="G127" s="41"/>
      <c r="H127" s="97" t="s">
        <v>19</v>
      </c>
    </row>
    <row r="128" spans="5:8">
      <c r="E128" s="97"/>
      <c r="F128" s="41" t="s">
        <v>77</v>
      </c>
      <c r="G128" s="41"/>
      <c r="H128" s="97" t="s">
        <v>19</v>
      </c>
    </row>
    <row r="134" ht="14.5" spans="8:8">
      <c r="H134" s="34" t="s">
        <v>324</v>
      </c>
    </row>
    <row r="135" ht="15.25" spans="5:15">
      <c r="E135" s="35" t="s">
        <v>11</v>
      </c>
      <c r="F135" s="35" t="s">
        <v>189</v>
      </c>
      <c r="G135" s="233" t="s">
        <v>312</v>
      </c>
      <c r="H135" s="35" t="s">
        <v>190</v>
      </c>
      <c r="I135" t="s">
        <v>191</v>
      </c>
      <c r="J135" t="s">
        <v>192</v>
      </c>
      <c r="K135" t="s">
        <v>193</v>
      </c>
      <c r="L135" t="s">
        <v>194</v>
      </c>
      <c r="M135" t="s">
        <v>195</v>
      </c>
      <c r="N135" t="s">
        <v>196</v>
      </c>
      <c r="O135" t="s">
        <v>197</v>
      </c>
    </row>
    <row r="136" ht="14.5" spans="5:15">
      <c r="E136" t="s">
        <v>23</v>
      </c>
      <c r="F136" t="s">
        <v>77</v>
      </c>
      <c r="H136" t="s">
        <v>19</v>
      </c>
      <c r="I136" s="59">
        <v>31.54</v>
      </c>
      <c r="J136" s="59">
        <v>31.54</v>
      </c>
      <c r="K136" s="59">
        <v>31.54</v>
      </c>
      <c r="L136" s="59">
        <v>31.54</v>
      </c>
      <c r="M136" s="59">
        <v>31.54</v>
      </c>
      <c r="N136" s="59">
        <v>31.54</v>
      </c>
      <c r="O136" s="59">
        <v>31.54</v>
      </c>
    </row>
    <row r="137" ht="14.5" spans="5:15">
      <c r="E137" t="s">
        <v>27</v>
      </c>
      <c r="F137" t="s">
        <v>77</v>
      </c>
      <c r="H137" t="s">
        <v>19</v>
      </c>
      <c r="I137" s="59">
        <v>31.54</v>
      </c>
      <c r="J137" s="59">
        <v>31.54</v>
      </c>
      <c r="K137" s="59">
        <v>31.54</v>
      </c>
      <c r="L137" s="59">
        <v>31.54</v>
      </c>
      <c r="M137" s="59">
        <v>31.54</v>
      </c>
      <c r="N137" s="59">
        <v>31.54</v>
      </c>
      <c r="O137" s="59">
        <v>31.54</v>
      </c>
    </row>
    <row r="138" ht="14.5" spans="3:15">
      <c r="C138" s="36"/>
      <c r="D138" s="36"/>
      <c r="E138" t="s">
        <v>29</v>
      </c>
      <c r="F138" t="s">
        <v>77</v>
      </c>
      <c r="H138" t="s">
        <v>19</v>
      </c>
      <c r="I138" s="59">
        <v>31.54</v>
      </c>
      <c r="J138" s="59">
        <v>31.54</v>
      </c>
      <c r="K138" s="59">
        <v>31.54</v>
      </c>
      <c r="L138" s="59">
        <v>31.54</v>
      </c>
      <c r="M138" s="59">
        <v>31.54</v>
      </c>
      <c r="N138" s="59">
        <v>31.54</v>
      </c>
      <c r="O138" s="59">
        <v>31.54</v>
      </c>
    </row>
    <row r="139" ht="14.5" spans="3:15">
      <c r="C139" s="36"/>
      <c r="D139" s="36"/>
      <c r="E139" t="s">
        <v>31</v>
      </c>
      <c r="F139" t="s">
        <v>74</v>
      </c>
      <c r="H139" t="s">
        <v>19</v>
      </c>
      <c r="I139" s="59">
        <v>31.54</v>
      </c>
      <c r="J139" s="59">
        <v>31.54</v>
      </c>
      <c r="K139" s="59">
        <v>31.54</v>
      </c>
      <c r="L139" s="59">
        <v>31.54</v>
      </c>
      <c r="M139" s="59">
        <v>31.54</v>
      </c>
      <c r="N139" s="59">
        <v>31.54</v>
      </c>
      <c r="O139" s="59">
        <v>31.54</v>
      </c>
    </row>
    <row r="140" ht="14.5" spans="3:15">
      <c r="C140" s="36"/>
      <c r="D140" s="36"/>
      <c r="E140" t="s">
        <v>33</v>
      </c>
      <c r="F140" t="s">
        <v>74</v>
      </c>
      <c r="H140" t="s">
        <v>19</v>
      </c>
      <c r="I140" s="59">
        <v>31.54</v>
      </c>
      <c r="J140" s="59">
        <v>31.54</v>
      </c>
      <c r="K140" s="59">
        <v>31.54</v>
      </c>
      <c r="L140" s="59">
        <v>31.54</v>
      </c>
      <c r="M140" s="59">
        <v>31.54</v>
      </c>
      <c r="N140" s="59">
        <v>31.54</v>
      </c>
      <c r="O140" s="59">
        <v>31.54</v>
      </c>
    </row>
    <row r="141" ht="14.5" spans="3:15">
      <c r="C141" s="36"/>
      <c r="D141" s="36"/>
      <c r="E141" t="s">
        <v>35</v>
      </c>
      <c r="F141" t="s">
        <v>74</v>
      </c>
      <c r="H141" t="s">
        <v>19</v>
      </c>
      <c r="I141" s="59">
        <v>31.54</v>
      </c>
      <c r="J141" s="59">
        <v>31.54</v>
      </c>
      <c r="K141" s="59">
        <v>31.54</v>
      </c>
      <c r="L141" s="59">
        <v>31.54</v>
      </c>
      <c r="M141" s="59">
        <v>31.54</v>
      </c>
      <c r="N141" s="59">
        <v>31.54</v>
      </c>
      <c r="O141" s="59">
        <v>31.54</v>
      </c>
    </row>
    <row r="142" ht="14.5" spans="3:15">
      <c r="C142" s="36"/>
      <c r="D142" s="36"/>
      <c r="E142" t="s">
        <v>37</v>
      </c>
      <c r="F142" t="s">
        <v>71</v>
      </c>
      <c r="H142" t="s">
        <v>19</v>
      </c>
      <c r="I142" s="264">
        <v>31.54</v>
      </c>
      <c r="J142" s="264">
        <v>31.54</v>
      </c>
      <c r="K142" s="264">
        <v>31.54</v>
      </c>
      <c r="L142" s="264">
        <v>31.54</v>
      </c>
      <c r="M142" s="264">
        <v>31.54</v>
      </c>
      <c r="N142" s="264">
        <v>31.54</v>
      </c>
      <c r="O142" s="264">
        <v>31.54</v>
      </c>
    </row>
    <row r="143" ht="14.5" spans="3:15">
      <c r="C143" s="36"/>
      <c r="D143" s="36"/>
      <c r="E143" t="s">
        <v>39</v>
      </c>
      <c r="F143" t="s">
        <v>71</v>
      </c>
      <c r="G143" s="46"/>
      <c r="H143" t="s">
        <v>19</v>
      </c>
      <c r="I143" s="264">
        <v>31.54</v>
      </c>
      <c r="J143" s="264">
        <v>31.54</v>
      </c>
      <c r="K143" s="264">
        <v>31.54</v>
      </c>
      <c r="L143" s="264">
        <v>31.54</v>
      </c>
      <c r="M143" s="264">
        <v>31.54</v>
      </c>
      <c r="N143" s="264">
        <v>31.54</v>
      </c>
      <c r="O143" s="264">
        <v>31.54</v>
      </c>
    </row>
    <row r="144" ht="14.5" spans="3:15">
      <c r="C144" s="36"/>
      <c r="D144" s="36"/>
      <c r="F144" s="46"/>
      <c r="G144" s="235" t="str">
        <f>[2]COMM!$E$19</f>
        <v>RSDAHT</v>
      </c>
      <c r="I144" s="264">
        <v>31.54</v>
      </c>
      <c r="J144" s="264">
        <v>31.54</v>
      </c>
      <c r="K144" s="264">
        <v>31.54</v>
      </c>
      <c r="L144" s="264">
        <v>31.54</v>
      </c>
      <c r="M144" s="264">
        <v>31.54</v>
      </c>
      <c r="N144" s="264">
        <v>31.54</v>
      </c>
      <c r="O144" s="264">
        <v>31.54</v>
      </c>
    </row>
    <row r="145" ht="14.5" spans="3:15">
      <c r="C145" s="36"/>
      <c r="D145" s="36"/>
      <c r="E145" t="s">
        <v>41</v>
      </c>
      <c r="F145" t="s">
        <v>65</v>
      </c>
      <c r="H145" t="s">
        <v>19</v>
      </c>
      <c r="I145" s="264">
        <v>31.54</v>
      </c>
      <c r="J145" s="264">
        <v>31.54</v>
      </c>
      <c r="K145" s="264">
        <v>31.54</v>
      </c>
      <c r="L145" s="264">
        <v>31.54</v>
      </c>
      <c r="M145" s="264">
        <v>31.54</v>
      </c>
      <c r="N145" s="264">
        <v>31.54</v>
      </c>
      <c r="O145" s="264">
        <v>31.54</v>
      </c>
    </row>
    <row r="146" ht="14.5" spans="3:15">
      <c r="C146" s="36"/>
      <c r="D146" s="36"/>
      <c r="E146" t="s">
        <v>43</v>
      </c>
      <c r="F146" t="s">
        <v>69</v>
      </c>
      <c r="H146" t="s">
        <v>19</v>
      </c>
      <c r="I146" s="264">
        <v>31.54</v>
      </c>
      <c r="J146" s="264">
        <v>31.54</v>
      </c>
      <c r="K146" s="264">
        <v>31.54</v>
      </c>
      <c r="L146" s="264">
        <v>31.54</v>
      </c>
      <c r="M146" s="264">
        <v>31.54</v>
      </c>
      <c r="N146" s="264">
        <v>31.54</v>
      </c>
      <c r="O146" s="264">
        <v>31.54</v>
      </c>
    </row>
    <row r="147" ht="14.5" spans="3:15">
      <c r="C147" s="36"/>
      <c r="D147" s="36"/>
      <c r="E147" s="36" t="s">
        <v>45</v>
      </c>
      <c r="F147" s="36" t="s">
        <v>71</v>
      </c>
      <c r="G147" s="36"/>
      <c r="H147" t="s">
        <v>19</v>
      </c>
      <c r="I147" s="264">
        <v>31.54</v>
      </c>
      <c r="J147" s="264">
        <v>31.54</v>
      </c>
      <c r="K147" s="264">
        <v>31.54</v>
      </c>
      <c r="L147" s="264">
        <v>31.54</v>
      </c>
      <c r="M147" s="264">
        <v>31.54</v>
      </c>
      <c r="N147" s="264">
        <v>31.54</v>
      </c>
      <c r="O147" s="264">
        <v>31.54</v>
      </c>
    </row>
    <row r="148" ht="14.5" spans="3:15">
      <c r="C148" s="36"/>
      <c r="D148" s="36"/>
      <c r="F148" s="36" t="s">
        <v>69</v>
      </c>
      <c r="G148" s="36"/>
      <c r="I148" s="59"/>
      <c r="J148" s="59"/>
      <c r="K148" s="59"/>
      <c r="L148" s="59"/>
      <c r="M148" s="59"/>
      <c r="N148" s="59"/>
      <c r="O148" s="59"/>
    </row>
    <row r="149" ht="14.5" spans="3:15">
      <c r="C149" s="36"/>
      <c r="D149" s="36"/>
      <c r="E149" s="36" t="s">
        <v>47</v>
      </c>
      <c r="F149" s="36" t="s">
        <v>77</v>
      </c>
      <c r="G149" s="36"/>
      <c r="H149" t="s">
        <v>19</v>
      </c>
      <c r="I149" s="59">
        <v>31.54</v>
      </c>
      <c r="J149" s="59">
        <v>31.54</v>
      </c>
      <c r="K149" s="59">
        <v>31.54</v>
      </c>
      <c r="L149" s="59">
        <v>31.54</v>
      </c>
      <c r="M149" s="59">
        <v>31.54</v>
      </c>
      <c r="N149" s="59">
        <v>31.54</v>
      </c>
      <c r="O149" s="59">
        <v>31.54</v>
      </c>
    </row>
    <row r="150" ht="14.5" spans="3:15">
      <c r="C150" s="36"/>
      <c r="D150" s="36"/>
      <c r="F150" s="36" t="s">
        <v>69</v>
      </c>
      <c r="G150" s="36"/>
      <c r="I150" s="59"/>
      <c r="J150" s="59"/>
      <c r="K150" s="59"/>
      <c r="L150" s="59"/>
      <c r="M150" s="59"/>
      <c r="N150" s="59"/>
      <c r="O150" s="59"/>
    </row>
    <row r="151" ht="14.5" spans="3:15">
      <c r="C151" s="36"/>
      <c r="D151" s="36"/>
      <c r="E151" s="36" t="s">
        <v>49</v>
      </c>
      <c r="F151" s="36" t="s">
        <v>71</v>
      </c>
      <c r="G151" s="36"/>
      <c r="H151" t="s">
        <v>19</v>
      </c>
      <c r="I151" s="59">
        <v>31.54</v>
      </c>
      <c r="J151" s="59">
        <v>31.54</v>
      </c>
      <c r="K151" s="59">
        <v>31.54</v>
      </c>
      <c r="L151" s="59">
        <v>31.54</v>
      </c>
      <c r="M151" s="59">
        <v>31.54</v>
      </c>
      <c r="N151" s="59">
        <v>31.54</v>
      </c>
      <c r="O151" s="59">
        <v>31.54</v>
      </c>
    </row>
    <row r="152" ht="14.5" spans="3:15">
      <c r="C152" s="36"/>
      <c r="D152" s="36"/>
      <c r="F152" s="36" t="s">
        <v>74</v>
      </c>
      <c r="G152" s="36"/>
      <c r="I152" s="59"/>
      <c r="J152" s="59"/>
      <c r="K152" s="59"/>
      <c r="L152" s="59"/>
      <c r="M152" s="59"/>
      <c r="N152" s="59"/>
      <c r="O152" s="59"/>
    </row>
    <row r="153" ht="14.5" spans="5:15">
      <c r="E153" s="36" t="s">
        <v>51</v>
      </c>
      <c r="F153" s="36" t="s">
        <v>71</v>
      </c>
      <c r="G153" s="36"/>
      <c r="H153" t="s">
        <v>19</v>
      </c>
      <c r="I153" s="59">
        <v>31.54</v>
      </c>
      <c r="J153" s="59">
        <v>31.54</v>
      </c>
      <c r="K153" s="59">
        <v>31.54</v>
      </c>
      <c r="L153" s="59">
        <v>31.54</v>
      </c>
      <c r="M153" s="59">
        <v>31.54</v>
      </c>
      <c r="N153" s="59">
        <v>31.54</v>
      </c>
      <c r="O153" s="59">
        <v>31.54</v>
      </c>
    </row>
    <row r="154" ht="14.5" spans="6:15">
      <c r="F154" s="36" t="s">
        <v>77</v>
      </c>
      <c r="G154" s="36"/>
      <c r="I154" s="59"/>
      <c r="J154" s="59"/>
      <c r="K154" s="59"/>
      <c r="L154" s="59"/>
      <c r="M154" s="59"/>
      <c r="N154" s="59"/>
      <c r="O154" s="59"/>
    </row>
    <row r="159" ht="14.5" spans="8:8">
      <c r="H159" s="34" t="s">
        <v>325</v>
      </c>
    </row>
    <row r="160" ht="15.25" spans="5:15">
      <c r="E160" s="35" t="s">
        <v>11</v>
      </c>
      <c r="F160" s="35" t="s">
        <v>189</v>
      </c>
      <c r="G160" s="233" t="s">
        <v>312</v>
      </c>
      <c r="H160" s="35" t="s">
        <v>190</v>
      </c>
      <c r="I160" t="s">
        <v>191</v>
      </c>
      <c r="J160" t="s">
        <v>192</v>
      </c>
      <c r="K160" t="s">
        <v>193</v>
      </c>
      <c r="L160" t="s">
        <v>194</v>
      </c>
      <c r="M160" t="s">
        <v>195</v>
      </c>
      <c r="N160" t="s">
        <v>196</v>
      </c>
      <c r="O160" t="s">
        <v>197</v>
      </c>
    </row>
    <row r="161" ht="14.5" spans="5:15">
      <c r="E161" s="70" t="s">
        <v>45</v>
      </c>
      <c r="F161" s="70" t="s">
        <v>71</v>
      </c>
      <c r="G161" s="70"/>
      <c r="H161" s="67" t="s">
        <v>19</v>
      </c>
      <c r="I161" s="71">
        <f>25/(25+16)</f>
        <v>0.609756097560976</v>
      </c>
      <c r="J161" s="71">
        <f t="shared" ref="J161:O161" si="37">25/(25+16)</f>
        <v>0.609756097560976</v>
      </c>
      <c r="K161" s="71">
        <f t="shared" si="37"/>
        <v>0.609756097560976</v>
      </c>
      <c r="L161" s="71">
        <f t="shared" si="37"/>
        <v>0.609756097560976</v>
      </c>
      <c r="M161" s="71">
        <f t="shared" si="37"/>
        <v>0.609756097560976</v>
      </c>
      <c r="N161" s="71">
        <f t="shared" si="37"/>
        <v>0.609756097560976</v>
      </c>
      <c r="O161" s="71">
        <f t="shared" si="37"/>
        <v>0.609756097560976</v>
      </c>
    </row>
    <row r="162" ht="14.5" spans="5:20">
      <c r="E162" s="67"/>
      <c r="F162" s="70" t="s">
        <v>69</v>
      </c>
      <c r="G162" s="70"/>
      <c r="H162" s="67"/>
      <c r="I162" s="71"/>
      <c r="J162" s="71"/>
      <c r="K162" s="71"/>
      <c r="L162" s="71"/>
      <c r="M162" s="71"/>
      <c r="N162" s="71"/>
      <c r="O162" s="71"/>
      <c r="T162" t="s">
        <v>326</v>
      </c>
    </row>
    <row r="163" ht="14.5" spans="5:15">
      <c r="E163" s="70" t="s">
        <v>47</v>
      </c>
      <c r="F163" s="70" t="s">
        <v>77</v>
      </c>
      <c r="G163" s="70"/>
      <c r="H163" s="67" t="s">
        <v>19</v>
      </c>
      <c r="I163" s="71">
        <f>5/(5+16)</f>
        <v>0.238095238095238</v>
      </c>
      <c r="J163" s="71">
        <f t="shared" ref="J163:O163" si="38">I163</f>
        <v>0.238095238095238</v>
      </c>
      <c r="K163" s="71">
        <f t="shared" si="38"/>
        <v>0.238095238095238</v>
      </c>
      <c r="L163" s="71">
        <f t="shared" si="38"/>
        <v>0.238095238095238</v>
      </c>
      <c r="M163" s="71">
        <f t="shared" si="38"/>
        <v>0.238095238095238</v>
      </c>
      <c r="N163" s="71">
        <f t="shared" si="38"/>
        <v>0.238095238095238</v>
      </c>
      <c r="O163" s="71">
        <f t="shared" si="38"/>
        <v>0.238095238095238</v>
      </c>
    </row>
    <row r="164" ht="14.5" spans="5:15">
      <c r="E164" s="67"/>
      <c r="F164" s="70" t="s">
        <v>69</v>
      </c>
      <c r="G164" s="70"/>
      <c r="H164" s="67"/>
      <c r="I164" s="71"/>
      <c r="J164" s="71"/>
      <c r="K164" s="71"/>
      <c r="L164" s="71"/>
      <c r="M164" s="71"/>
      <c r="N164" s="71"/>
      <c r="O164" s="71"/>
    </row>
    <row r="165" ht="14.5" spans="5:17">
      <c r="E165" s="70" t="s">
        <v>49</v>
      </c>
      <c r="F165" s="70" t="s">
        <v>71</v>
      </c>
      <c r="G165" s="70"/>
      <c r="H165" s="67" t="s">
        <v>19</v>
      </c>
      <c r="I165" s="71">
        <f>25/(25+53)</f>
        <v>0.320512820512821</v>
      </c>
      <c r="J165" s="71">
        <f t="shared" ref="J165:O165" si="39">I165</f>
        <v>0.320512820512821</v>
      </c>
      <c r="K165" s="71">
        <f t="shared" si="39"/>
        <v>0.320512820512821</v>
      </c>
      <c r="L165" s="71">
        <f t="shared" si="39"/>
        <v>0.320512820512821</v>
      </c>
      <c r="M165" s="71">
        <f t="shared" si="39"/>
        <v>0.320512820512821</v>
      </c>
      <c r="N165" s="71">
        <f t="shared" si="39"/>
        <v>0.320512820512821</v>
      </c>
      <c r="O165" s="71">
        <f t="shared" si="39"/>
        <v>0.320512820512821</v>
      </c>
      <c r="Q165" t="s">
        <v>327</v>
      </c>
    </row>
    <row r="166" ht="14.5" spans="5:15">
      <c r="E166" s="67"/>
      <c r="F166" s="70" t="s">
        <v>74</v>
      </c>
      <c r="G166" s="70"/>
      <c r="H166" s="67"/>
      <c r="I166" s="71"/>
      <c r="J166" s="71"/>
      <c r="K166" s="71"/>
      <c r="L166" s="71"/>
      <c r="M166" s="71"/>
      <c r="N166" s="71"/>
      <c r="O166" s="71"/>
    </row>
    <row r="167" ht="14.5" spans="5:15">
      <c r="E167" s="70" t="s">
        <v>51</v>
      </c>
      <c r="F167" s="70" t="s">
        <v>71</v>
      </c>
      <c r="G167" s="70"/>
      <c r="H167" s="67" t="s">
        <v>19</v>
      </c>
      <c r="I167" s="71">
        <f>25/30</f>
        <v>0.833333333333333</v>
      </c>
      <c r="J167" s="71">
        <f t="shared" ref="J167:O167" si="40">I167</f>
        <v>0.833333333333333</v>
      </c>
      <c r="K167" s="71">
        <f t="shared" si="40"/>
        <v>0.833333333333333</v>
      </c>
      <c r="L167" s="71">
        <f t="shared" si="40"/>
        <v>0.833333333333333</v>
      </c>
      <c r="M167" s="71">
        <f t="shared" si="40"/>
        <v>0.833333333333333</v>
      </c>
      <c r="N167" s="71">
        <f t="shared" si="40"/>
        <v>0.833333333333333</v>
      </c>
      <c r="O167" s="71">
        <f t="shared" si="40"/>
        <v>0.833333333333333</v>
      </c>
    </row>
    <row r="168" ht="14.5" spans="5:15">
      <c r="E168" s="67"/>
      <c r="F168" s="70" t="s">
        <v>77</v>
      </c>
      <c r="G168" s="70"/>
      <c r="H168" s="67"/>
      <c r="I168" s="71"/>
      <c r="J168" s="71"/>
      <c r="K168" s="71"/>
      <c r="L168" s="71"/>
      <c r="M168" s="71"/>
      <c r="N168" s="71"/>
      <c r="O168" s="71"/>
    </row>
    <row r="169" ht="14.5" spans="5:15">
      <c r="E169" s="67" t="s">
        <v>23</v>
      </c>
      <c r="F169" s="67" t="s">
        <v>77</v>
      </c>
      <c r="G169" s="67"/>
      <c r="H169" s="67" t="s">
        <v>19</v>
      </c>
      <c r="I169" s="253">
        <v>1</v>
      </c>
      <c r="J169" s="253">
        <v>1</v>
      </c>
      <c r="K169" s="253">
        <v>1</v>
      </c>
      <c r="L169" s="253">
        <v>1</v>
      </c>
      <c r="M169" s="253">
        <v>1</v>
      </c>
      <c r="N169" s="253">
        <v>1</v>
      </c>
      <c r="O169" s="253">
        <v>1</v>
      </c>
    </row>
    <row r="170" ht="14.5" spans="5:15">
      <c r="E170" s="67" t="s">
        <v>27</v>
      </c>
      <c r="F170" s="67" t="s">
        <v>77</v>
      </c>
      <c r="G170" s="67"/>
      <c r="H170" s="67" t="s">
        <v>19</v>
      </c>
      <c r="I170" s="253">
        <v>1</v>
      </c>
      <c r="J170" s="253">
        <v>1</v>
      </c>
      <c r="K170" s="253">
        <v>1</v>
      </c>
      <c r="L170" s="253">
        <v>1</v>
      </c>
      <c r="M170" s="253">
        <v>1</v>
      </c>
      <c r="N170" s="253">
        <v>1</v>
      </c>
      <c r="O170" s="253">
        <v>1</v>
      </c>
    </row>
    <row r="171" ht="14.5" spans="5:15">
      <c r="E171" s="67" t="s">
        <v>29</v>
      </c>
      <c r="F171" s="67" t="s">
        <v>77</v>
      </c>
      <c r="G171" s="67"/>
      <c r="H171" s="67" t="s">
        <v>19</v>
      </c>
      <c r="I171" s="253">
        <v>1</v>
      </c>
      <c r="J171" s="253">
        <v>1</v>
      </c>
      <c r="K171" s="253">
        <v>1</v>
      </c>
      <c r="L171" s="253">
        <v>1</v>
      </c>
      <c r="M171" s="253">
        <v>1</v>
      </c>
      <c r="N171" s="253">
        <v>1</v>
      </c>
      <c r="O171" s="253">
        <v>1</v>
      </c>
    </row>
    <row r="172" ht="14.5" spans="5:15">
      <c r="E172" s="67" t="s">
        <v>31</v>
      </c>
      <c r="F172" s="67" t="s">
        <v>74</v>
      </c>
      <c r="G172" s="67"/>
      <c r="H172" s="67" t="s">
        <v>19</v>
      </c>
      <c r="I172" s="253">
        <v>1</v>
      </c>
      <c r="J172" s="253">
        <v>1</v>
      </c>
      <c r="K172" s="253">
        <v>1</v>
      </c>
      <c r="L172" s="253">
        <v>1</v>
      </c>
      <c r="M172" s="253">
        <v>1</v>
      </c>
      <c r="N172" s="253">
        <v>1</v>
      </c>
      <c r="O172" s="253">
        <v>1</v>
      </c>
    </row>
    <row r="173" ht="14.5" spans="5:15">
      <c r="E173" s="67" t="s">
        <v>33</v>
      </c>
      <c r="F173" s="67" t="s">
        <v>74</v>
      </c>
      <c r="G173" s="67"/>
      <c r="H173" s="67" t="s">
        <v>19</v>
      </c>
      <c r="I173" s="253">
        <v>1</v>
      </c>
      <c r="J173" s="253">
        <v>1</v>
      </c>
      <c r="K173" s="253">
        <v>1</v>
      </c>
      <c r="L173" s="253">
        <v>1</v>
      </c>
      <c r="M173" s="253">
        <v>1</v>
      </c>
      <c r="N173" s="253">
        <v>1</v>
      </c>
      <c r="O173" s="253">
        <v>1</v>
      </c>
    </row>
    <row r="174" ht="14.5" spans="5:15">
      <c r="E174" s="67" t="s">
        <v>35</v>
      </c>
      <c r="F174" s="67" t="s">
        <v>74</v>
      </c>
      <c r="G174" s="67"/>
      <c r="H174" s="67" t="s">
        <v>19</v>
      </c>
      <c r="I174" s="253">
        <v>1</v>
      </c>
      <c r="J174" s="253">
        <v>1</v>
      </c>
      <c r="K174" s="253">
        <v>1</v>
      </c>
      <c r="L174" s="253">
        <v>1</v>
      </c>
      <c r="M174" s="253">
        <v>1</v>
      </c>
      <c r="N174" s="253">
        <v>1</v>
      </c>
      <c r="O174" s="253">
        <v>1</v>
      </c>
    </row>
    <row r="175" ht="14.5" spans="5:15">
      <c r="E175" s="67" t="s">
        <v>37</v>
      </c>
      <c r="F175" s="67" t="s">
        <v>71</v>
      </c>
      <c r="G175" s="67"/>
      <c r="H175" s="67" t="s">
        <v>19</v>
      </c>
      <c r="I175" s="253">
        <v>1</v>
      </c>
      <c r="J175" s="253">
        <v>1</v>
      </c>
      <c r="K175" s="253">
        <v>1</v>
      </c>
      <c r="L175" s="253">
        <v>1</v>
      </c>
      <c r="M175" s="253">
        <v>1</v>
      </c>
      <c r="N175" s="253">
        <v>1</v>
      </c>
      <c r="O175" s="253">
        <v>1</v>
      </c>
    </row>
    <row r="176" ht="14.5" spans="5:15">
      <c r="E176" s="67" t="s">
        <v>39</v>
      </c>
      <c r="F176" s="67" t="s">
        <v>71</v>
      </c>
      <c r="G176" s="46"/>
      <c r="H176" s="67" t="s">
        <v>19</v>
      </c>
      <c r="I176" s="86"/>
      <c r="J176" s="86"/>
      <c r="K176" s="86"/>
      <c r="L176" s="86"/>
      <c r="M176" s="86"/>
      <c r="N176" s="86"/>
      <c r="O176" s="86"/>
    </row>
    <row r="177" ht="14.5" spans="5:15">
      <c r="E177" s="67"/>
      <c r="F177" s="46"/>
      <c r="G177" s="263" t="str">
        <f>[2]COMM!$E$19</f>
        <v>RSDAHT</v>
      </c>
      <c r="H177" s="67"/>
      <c r="I177" s="253"/>
      <c r="J177" s="253"/>
      <c r="K177" s="253"/>
      <c r="L177" s="253"/>
      <c r="M177" s="253"/>
      <c r="N177" s="253"/>
      <c r="O177" s="253"/>
    </row>
    <row r="178" ht="14.5" spans="5:15">
      <c r="E178" s="67" t="s">
        <v>41</v>
      </c>
      <c r="F178" s="67" t="s">
        <v>65</v>
      </c>
      <c r="G178" s="67"/>
      <c r="H178" s="67" t="s">
        <v>19</v>
      </c>
      <c r="I178" s="253">
        <v>1</v>
      </c>
      <c r="J178" s="253">
        <v>1</v>
      </c>
      <c r="K178" s="253">
        <v>1</v>
      </c>
      <c r="L178" s="253">
        <v>1</v>
      </c>
      <c r="M178" s="253">
        <v>1</v>
      </c>
      <c r="N178" s="253">
        <v>1</v>
      </c>
      <c r="O178" s="253">
        <v>1</v>
      </c>
    </row>
    <row r="179" ht="14.5" spans="5:15">
      <c r="E179" s="67" t="s">
        <v>43</v>
      </c>
      <c r="F179" s="67" t="s">
        <v>69</v>
      </c>
      <c r="G179" s="67"/>
      <c r="H179" s="67" t="s">
        <v>19</v>
      </c>
      <c r="I179" s="253">
        <v>1</v>
      </c>
      <c r="J179" s="253">
        <v>1</v>
      </c>
      <c r="K179" s="253">
        <v>1</v>
      </c>
      <c r="L179" s="253">
        <v>1</v>
      </c>
      <c r="M179" s="253">
        <v>1</v>
      </c>
      <c r="N179" s="253">
        <v>1</v>
      </c>
      <c r="O179" s="253">
        <v>1</v>
      </c>
    </row>
    <row r="185" ht="14.5" spans="8:8">
      <c r="H185" s="34" t="s">
        <v>238</v>
      </c>
    </row>
    <row r="186" ht="15.25" spans="5:15">
      <c r="E186" s="35" t="s">
        <v>11</v>
      </c>
      <c r="F186" s="35" t="s">
        <v>189</v>
      </c>
      <c r="G186" s="233" t="s">
        <v>312</v>
      </c>
      <c r="H186" s="35" t="s">
        <v>190</v>
      </c>
      <c r="I186" t="s">
        <v>191</v>
      </c>
      <c r="J186" t="s">
        <v>192</v>
      </c>
      <c r="K186" t="s">
        <v>193</v>
      </c>
      <c r="L186" t="s">
        <v>194</v>
      </c>
      <c r="M186" t="s">
        <v>195</v>
      </c>
      <c r="N186" t="s">
        <v>196</v>
      </c>
      <c r="O186" t="s">
        <v>197</v>
      </c>
    </row>
    <row r="187" ht="14.5" spans="5:20">
      <c r="E187" t="s">
        <v>23</v>
      </c>
      <c r="F187" t="s">
        <v>77</v>
      </c>
      <c r="H187" t="s">
        <v>19</v>
      </c>
      <c r="I187" s="252">
        <f>[3]RSD!$Q$6</f>
        <v>26.5</v>
      </c>
      <c r="J187" s="252">
        <f>[3]RSD!$Q$6</f>
        <v>26.5</v>
      </c>
      <c r="K187" s="252">
        <f>[3]RSD!$Q$6</f>
        <v>26.5</v>
      </c>
      <c r="L187" s="252">
        <f>[3]RSD!$Q$6</f>
        <v>26.5</v>
      </c>
      <c r="M187" s="252">
        <f>[3]RSD!$Q$6</f>
        <v>26.5</v>
      </c>
      <c r="N187" s="252">
        <f>[3]RSD!$Q$6</f>
        <v>26.5</v>
      </c>
      <c r="O187" s="252">
        <f>[3]RSD!$Q$6</f>
        <v>26.5</v>
      </c>
      <c r="S187" s="259"/>
      <c r="T187" s="66"/>
    </row>
    <row r="188" ht="14.5" spans="5:15">
      <c r="E188" t="s">
        <v>27</v>
      </c>
      <c r="F188" t="s">
        <v>77</v>
      </c>
      <c r="H188" t="s">
        <v>19</v>
      </c>
      <c r="I188" s="252">
        <f>[3]RSD!$Q$7</f>
        <v>26.5</v>
      </c>
      <c r="J188" s="252">
        <f>[3]RSD!$Q$7</f>
        <v>26.5</v>
      </c>
      <c r="K188" s="252">
        <f>[3]RSD!$Q$7</f>
        <v>26.5</v>
      </c>
      <c r="L188" s="252">
        <f>[3]RSD!$Q$7</f>
        <v>26.5</v>
      </c>
      <c r="M188" s="252">
        <f>[3]RSD!$Q$7</f>
        <v>26.5</v>
      </c>
      <c r="N188" s="252">
        <f>[3]RSD!$Q$7</f>
        <v>26.5</v>
      </c>
      <c r="O188" s="252">
        <f>[3]RSD!$Q$7</f>
        <v>26.5</v>
      </c>
    </row>
    <row r="189" ht="14.5" spans="5:15">
      <c r="E189" t="s">
        <v>29</v>
      </c>
      <c r="F189" t="s">
        <v>77</v>
      </c>
      <c r="H189" t="s">
        <v>19</v>
      </c>
      <c r="I189" s="252">
        <f>[3]RSD!$Q$8</f>
        <v>26.5</v>
      </c>
      <c r="J189" s="252">
        <f>[3]RSD!$Q$8</f>
        <v>26.5</v>
      </c>
      <c r="K189" s="252">
        <f>[3]RSD!$Q$8</f>
        <v>26.5</v>
      </c>
      <c r="L189" s="252">
        <f>[3]RSD!$Q$8</f>
        <v>26.5</v>
      </c>
      <c r="M189" s="252">
        <f>[3]RSD!$Q$8</f>
        <v>26.5</v>
      </c>
      <c r="N189" s="252">
        <f>[3]RSD!$Q$8</f>
        <v>26.5</v>
      </c>
      <c r="O189" s="252">
        <f>[3]RSD!$Q$8</f>
        <v>26.5</v>
      </c>
    </row>
    <row r="190" ht="14.5" spans="5:15">
      <c r="E190" t="s">
        <v>31</v>
      </c>
      <c r="F190" t="s">
        <v>74</v>
      </c>
      <c r="H190" t="s">
        <v>19</v>
      </c>
      <c r="I190" s="252">
        <f>[3]RSD!$Q$9</f>
        <v>22</v>
      </c>
      <c r="J190" s="252">
        <f>[3]RSD!$Q$9</f>
        <v>22</v>
      </c>
      <c r="K190" s="252">
        <f>[3]RSD!$Q$9</f>
        <v>22</v>
      </c>
      <c r="L190" s="252">
        <f>[3]RSD!$Q$9</f>
        <v>22</v>
      </c>
      <c r="M190" s="252">
        <f>[3]RSD!$Q$9</f>
        <v>22</v>
      </c>
      <c r="N190" s="252">
        <f>[3]RSD!$Q$9</f>
        <v>22</v>
      </c>
      <c r="O190" s="252">
        <f>[3]RSD!$Q$9</f>
        <v>22</v>
      </c>
    </row>
    <row r="191" ht="14.5" spans="5:15">
      <c r="E191" t="s">
        <v>33</v>
      </c>
      <c r="F191" t="s">
        <v>74</v>
      </c>
      <c r="H191" t="s">
        <v>19</v>
      </c>
      <c r="I191" s="252">
        <f>[3]RSD!$Q$10</f>
        <v>22</v>
      </c>
      <c r="J191" s="252">
        <f>[3]RSD!$Q$10</f>
        <v>22</v>
      </c>
      <c r="K191" s="252">
        <f>[3]RSD!$Q$10</f>
        <v>22</v>
      </c>
      <c r="L191" s="252">
        <f>[3]RSD!$Q$10</f>
        <v>22</v>
      </c>
      <c r="M191" s="252">
        <f>[3]RSD!$Q$10</f>
        <v>22</v>
      </c>
      <c r="N191" s="252">
        <f>[3]RSD!$Q$10</f>
        <v>22</v>
      </c>
      <c r="O191" s="252">
        <f>[3]RSD!$Q$10</f>
        <v>22</v>
      </c>
    </row>
    <row r="192" ht="14.5" spans="5:15">
      <c r="E192" t="s">
        <v>35</v>
      </c>
      <c r="F192" t="s">
        <v>74</v>
      </c>
      <c r="H192" t="s">
        <v>19</v>
      </c>
      <c r="I192" s="252">
        <f>[3]RSD!$Q$11</f>
        <v>22</v>
      </c>
      <c r="J192" s="252">
        <f>[3]RSD!$Q$11</f>
        <v>22</v>
      </c>
      <c r="K192" s="252">
        <f>[3]RSD!$Q$11</f>
        <v>22</v>
      </c>
      <c r="L192" s="252">
        <f>[3]RSD!$Q$11</f>
        <v>22</v>
      </c>
      <c r="M192" s="252">
        <f>[3]RSD!$Q$11</f>
        <v>22</v>
      </c>
      <c r="N192" s="252">
        <f>[3]RSD!$Q$11</f>
        <v>22</v>
      </c>
      <c r="O192" s="252">
        <f>[3]RSD!$Q$11</f>
        <v>22</v>
      </c>
    </row>
    <row r="193" ht="14.5" spans="5:15">
      <c r="E193" t="s">
        <v>37</v>
      </c>
      <c r="F193" t="s">
        <v>71</v>
      </c>
      <c r="H193" t="s">
        <v>19</v>
      </c>
      <c r="I193" s="252">
        <f>[3]RSD!$Q$12</f>
        <v>22.5</v>
      </c>
      <c r="J193" s="252">
        <f>[3]RSD!$Q$12</f>
        <v>22.5</v>
      </c>
      <c r="K193" s="252">
        <f>[3]RSD!$Q$12</f>
        <v>22.5</v>
      </c>
      <c r="L193" s="252">
        <f>[3]RSD!$Q$12</f>
        <v>22.5</v>
      </c>
      <c r="M193" s="252">
        <f>[3]RSD!$Q$12</f>
        <v>22.5</v>
      </c>
      <c r="N193" s="252">
        <f>[3]RSD!$Q$12</f>
        <v>22.5</v>
      </c>
      <c r="O193" s="252">
        <f>[3]RSD!$Q$12</f>
        <v>22.5</v>
      </c>
    </row>
    <row r="194" ht="14.5" spans="5:15">
      <c r="E194" s="80" t="s">
        <v>39</v>
      </c>
      <c r="F194" s="80" t="s">
        <v>71</v>
      </c>
      <c r="G194" s="250"/>
      <c r="H194" s="80" t="s">
        <v>19</v>
      </c>
      <c r="I194" s="254">
        <f>[3]RSD!$Q$13</f>
        <v>15.3</v>
      </c>
      <c r="J194" s="254">
        <f>[3]RSD!$Q$13</f>
        <v>15.3</v>
      </c>
      <c r="K194" s="254">
        <f>[3]RSD!$Q$13</f>
        <v>15.3</v>
      </c>
      <c r="L194" s="254">
        <f>[3]RSD!$Q$13</f>
        <v>15.3</v>
      </c>
      <c r="M194" s="254">
        <f>[3]RSD!$Q$13</f>
        <v>15.3</v>
      </c>
      <c r="N194" s="254">
        <f>[3]RSD!$Q$13</f>
        <v>15.3</v>
      </c>
      <c r="O194" s="254">
        <f>[3]RSD!$Q$13</f>
        <v>15.3</v>
      </c>
    </row>
    <row r="195" ht="14.5" spans="5:15">
      <c r="E195" s="80"/>
      <c r="F195" s="250"/>
      <c r="G195" s="251" t="str">
        <f>[2]COMM!$E$19</f>
        <v>RSDAHT</v>
      </c>
      <c r="H195" s="80"/>
      <c r="I195" s="254"/>
      <c r="J195" s="254"/>
      <c r="K195" s="254"/>
      <c r="L195" s="254"/>
      <c r="M195" s="254"/>
      <c r="N195" s="254"/>
      <c r="O195" s="254"/>
    </row>
    <row r="196" ht="14.5" spans="5:15">
      <c r="E196" t="s">
        <v>41</v>
      </c>
      <c r="F196" t="s">
        <v>65</v>
      </c>
      <c r="H196" t="s">
        <v>19</v>
      </c>
      <c r="I196" s="252">
        <f>[3]RSD!$Q$15</f>
        <v>19</v>
      </c>
      <c r="J196" s="252">
        <f>[3]RSD!$Q$15</f>
        <v>19</v>
      </c>
      <c r="K196" s="252">
        <f>[3]RSD!$Q$15</f>
        <v>19</v>
      </c>
      <c r="L196" s="252">
        <f>[3]RSD!$Q$15</f>
        <v>19</v>
      </c>
      <c r="M196" s="252">
        <f>[3]RSD!$Q$15</f>
        <v>19</v>
      </c>
      <c r="N196" s="252">
        <f>[3]RSD!$Q$15</f>
        <v>19</v>
      </c>
      <c r="O196" s="252">
        <f>[3]RSD!$Q$15</f>
        <v>19</v>
      </c>
    </row>
    <row r="197" ht="14.5" spans="5:15">
      <c r="E197" t="s">
        <v>43</v>
      </c>
      <c r="F197" t="s">
        <v>69</v>
      </c>
      <c r="H197" t="s">
        <v>19</v>
      </c>
      <c r="I197" s="252">
        <f>[3]RSD!$Q$16</f>
        <v>19</v>
      </c>
      <c r="J197" s="252">
        <f>[3]RSD!$Q$16</f>
        <v>19</v>
      </c>
      <c r="K197" s="252">
        <f>[3]RSD!$Q$16</f>
        <v>19</v>
      </c>
      <c r="L197" s="252">
        <f>[3]RSD!$Q$16</f>
        <v>19</v>
      </c>
      <c r="M197" s="252">
        <f>[3]RSD!$Q$16</f>
        <v>19</v>
      </c>
      <c r="N197" s="252">
        <f>[3]RSD!$Q$16</f>
        <v>19</v>
      </c>
      <c r="O197" s="252">
        <f>[3]RSD!$Q$16</f>
        <v>19</v>
      </c>
    </row>
    <row r="198" ht="14.5" spans="5:15">
      <c r="E198" s="36" t="s">
        <v>45</v>
      </c>
      <c r="F198" s="36" t="s">
        <v>71</v>
      </c>
      <c r="G198" s="36"/>
      <c r="H198" t="s">
        <v>19</v>
      </c>
      <c r="I198" s="252">
        <f>[3]RSD!$Q$17</f>
        <v>20.75</v>
      </c>
      <c r="J198" s="252">
        <f>[3]RSD!$Q$17</f>
        <v>20.75</v>
      </c>
      <c r="K198" s="252">
        <f>[3]RSD!$Q$17</f>
        <v>20.75</v>
      </c>
      <c r="L198" s="252">
        <f>[3]RSD!$Q$17</f>
        <v>20.75</v>
      </c>
      <c r="M198" s="252">
        <f>[3]RSD!$Q$17</f>
        <v>20.75</v>
      </c>
      <c r="N198" s="252">
        <f>[3]RSD!$Q$17</f>
        <v>20.75</v>
      </c>
      <c r="O198" s="252">
        <f>[3]RSD!$Q$17</f>
        <v>20.75</v>
      </c>
    </row>
    <row r="199" ht="14.5" spans="6:15">
      <c r="F199" s="36" t="s">
        <v>69</v>
      </c>
      <c r="G199" s="36"/>
      <c r="I199" s="252"/>
      <c r="J199" s="252"/>
      <c r="K199" s="252"/>
      <c r="L199" s="252"/>
      <c r="M199" s="252"/>
      <c r="N199" s="252"/>
      <c r="O199" s="252"/>
    </row>
    <row r="200" ht="14.5" spans="5:15">
      <c r="E200" s="36" t="s">
        <v>47</v>
      </c>
      <c r="F200" s="36" t="s">
        <v>77</v>
      </c>
      <c r="G200" s="36"/>
      <c r="H200" t="s">
        <v>19</v>
      </c>
      <c r="I200" s="252">
        <f>[3]RSD!$Q$19</f>
        <v>22.75</v>
      </c>
      <c r="J200" s="252">
        <f>[3]RSD!$Q$19</f>
        <v>22.75</v>
      </c>
      <c r="K200" s="252">
        <f>[3]RSD!$Q$19</f>
        <v>22.75</v>
      </c>
      <c r="L200" s="252">
        <f>[3]RSD!$Q$19</f>
        <v>22.75</v>
      </c>
      <c r="M200" s="252">
        <f>[3]RSD!$Q$19</f>
        <v>22.75</v>
      </c>
      <c r="N200" s="252">
        <f>[3]RSD!$Q$19</f>
        <v>22.75</v>
      </c>
      <c r="O200" s="252">
        <f>[3]RSD!$Q$19</f>
        <v>22.75</v>
      </c>
    </row>
    <row r="201" ht="14.5" spans="6:15">
      <c r="F201" s="36" t="s">
        <v>69</v>
      </c>
      <c r="G201" s="36"/>
      <c r="I201" s="252"/>
      <c r="J201" s="252"/>
      <c r="K201" s="252"/>
      <c r="L201" s="252"/>
      <c r="M201" s="252"/>
      <c r="N201" s="252"/>
      <c r="O201" s="252"/>
    </row>
    <row r="202" ht="14.5" spans="5:15">
      <c r="E202" s="36" t="s">
        <v>49</v>
      </c>
      <c r="F202" s="36" t="s">
        <v>71</v>
      </c>
      <c r="G202" s="36"/>
      <c r="H202" t="s">
        <v>19</v>
      </c>
      <c r="I202" s="252">
        <f>[3]RSD!$Q$21</f>
        <v>22.25</v>
      </c>
      <c r="J202" s="252">
        <f>[3]RSD!$Q$21</f>
        <v>22.25</v>
      </c>
      <c r="K202" s="252">
        <f>[3]RSD!$Q$21</f>
        <v>22.25</v>
      </c>
      <c r="L202" s="252">
        <f>[3]RSD!$Q$21</f>
        <v>22.25</v>
      </c>
      <c r="M202" s="252">
        <f>[3]RSD!$Q$21</f>
        <v>22.25</v>
      </c>
      <c r="N202" s="252">
        <f>[3]RSD!$Q$21</f>
        <v>22.25</v>
      </c>
      <c r="O202" s="252">
        <f>[3]RSD!$Q$21</f>
        <v>22.25</v>
      </c>
    </row>
    <row r="203" ht="14.5" spans="6:15">
      <c r="F203" s="36" t="s">
        <v>74</v>
      </c>
      <c r="G203" s="36"/>
      <c r="I203" s="252"/>
      <c r="J203" s="252"/>
      <c r="K203" s="252"/>
      <c r="L203" s="252"/>
      <c r="M203" s="252"/>
      <c r="N203" s="252"/>
      <c r="O203" s="252"/>
    </row>
    <row r="204" ht="14.5" spans="5:15">
      <c r="E204" s="36" t="s">
        <v>51</v>
      </c>
      <c r="F204" s="36" t="s">
        <v>71</v>
      </c>
      <c r="G204" s="36"/>
      <c r="H204" t="s">
        <v>19</v>
      </c>
      <c r="I204" s="252">
        <f>[3]RSD!$Q$23</f>
        <v>24.5</v>
      </c>
      <c r="J204" s="252">
        <f>[3]RSD!$Q$23</f>
        <v>24.5</v>
      </c>
      <c r="K204" s="252">
        <f>[3]RSD!$Q$23</f>
        <v>24.5</v>
      </c>
      <c r="L204" s="252">
        <f>[3]RSD!$Q$23</f>
        <v>24.5</v>
      </c>
      <c r="M204" s="252">
        <f>[3]RSD!$Q$23</f>
        <v>24.5</v>
      </c>
      <c r="N204" s="252">
        <f>[3]RSD!$Q$23</f>
        <v>24.5</v>
      </c>
      <c r="O204" s="252">
        <f>[3]RSD!$Q$23</f>
        <v>24.5</v>
      </c>
    </row>
    <row r="205" ht="14.5" spans="6:15">
      <c r="F205" s="36" t="s">
        <v>77</v>
      </c>
      <c r="G205" s="36"/>
      <c r="I205" s="252"/>
      <c r="J205" s="252"/>
      <c r="K205" s="252"/>
      <c r="L205" s="252"/>
      <c r="M205" s="252"/>
      <c r="N205" s="252"/>
      <c r="O205" s="252"/>
    </row>
    <row r="212" ht="14.5" spans="5:16">
      <c r="E212" s="245"/>
      <c r="F212" s="245"/>
      <c r="G212" s="246"/>
      <c r="H212" s="247" t="s">
        <v>328</v>
      </c>
      <c r="I212" s="246"/>
      <c r="J212" s="246"/>
      <c r="K212" s="246"/>
      <c r="L212" s="246"/>
      <c r="M212" s="246"/>
      <c r="N212" s="246"/>
      <c r="O212" s="246"/>
      <c r="P212" s="32"/>
    </row>
    <row r="213" ht="15.25" spans="5:16">
      <c r="E213" s="248" t="s">
        <v>11</v>
      </c>
      <c r="F213" s="248" t="s">
        <v>189</v>
      </c>
      <c r="G213" s="249" t="s">
        <v>312</v>
      </c>
      <c r="H213" s="248" t="s">
        <v>190</v>
      </c>
      <c r="I213" s="250" t="s">
        <v>191</v>
      </c>
      <c r="J213" s="250" t="s">
        <v>192</v>
      </c>
      <c r="K213" s="250" t="s">
        <v>193</v>
      </c>
      <c r="L213" s="250" t="s">
        <v>194</v>
      </c>
      <c r="M213" s="250" t="s">
        <v>195</v>
      </c>
      <c r="N213" s="250" t="s">
        <v>196</v>
      </c>
      <c r="O213" s="250" t="s">
        <v>197</v>
      </c>
      <c r="P213" s="32"/>
    </row>
    <row r="214" ht="14.5" spans="5:16">
      <c r="E214" s="80" t="s">
        <v>39</v>
      </c>
      <c r="F214" s="80" t="s">
        <v>71</v>
      </c>
      <c r="G214" s="250"/>
      <c r="H214" s="80" t="s">
        <v>19</v>
      </c>
      <c r="I214" s="254"/>
      <c r="J214" s="254"/>
      <c r="K214" s="254"/>
      <c r="L214" s="254"/>
      <c r="M214" s="254"/>
      <c r="N214" s="254"/>
      <c r="O214" s="254"/>
      <c r="P214" s="32"/>
    </row>
    <row r="215" ht="14.5" spans="5:16">
      <c r="E215" s="80"/>
      <c r="F215" s="250"/>
      <c r="G215" s="251" t="str">
        <f>[2]COMM!$E$19</f>
        <v>RSDAHT</v>
      </c>
      <c r="H215" s="80"/>
      <c r="I215" s="265">
        <f>1/1.9</f>
        <v>0.526315789473684</v>
      </c>
      <c r="J215" s="255">
        <f t="shared" ref="J215:O215" si="41">1/1.9</f>
        <v>0.526315789473684</v>
      </c>
      <c r="K215" s="255">
        <f t="shared" si="41"/>
        <v>0.526315789473684</v>
      </c>
      <c r="L215" s="255">
        <f t="shared" si="41"/>
        <v>0.526315789473684</v>
      </c>
      <c r="M215" s="255">
        <f t="shared" si="41"/>
        <v>0.526315789473684</v>
      </c>
      <c r="N215" s="255">
        <f t="shared" si="41"/>
        <v>0.526315789473684</v>
      </c>
      <c r="O215" s="255">
        <f t="shared" si="41"/>
        <v>0.526315789473684</v>
      </c>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62" r:id="rId4"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183"/>
  <sheetViews>
    <sheetView zoomScale="70" zoomScaleNormal="70" topLeftCell="A59" workbookViewId="0">
      <selection activeCell="C74" sqref="C74"/>
    </sheetView>
  </sheetViews>
  <sheetFormatPr defaultColWidth="8.72727272727273" defaultRowHeight="12.5"/>
  <cols>
    <col min="2" max="2" width="13.8181818181818" customWidth="1"/>
    <col min="3" max="4" width="27.2727272727273" customWidth="1"/>
    <col min="5" max="5" width="21.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2" max="22" width="16.4545454545455" customWidth="1"/>
  </cols>
  <sheetData>
    <row r="1" ht="14.5" spans="5:37">
      <c r="E1" s="33"/>
      <c r="F1" s="33"/>
      <c r="G1" s="33"/>
      <c r="H1" s="34" t="s">
        <v>311</v>
      </c>
      <c r="I1" s="33"/>
      <c r="J1" s="33"/>
      <c r="K1" s="33"/>
      <c r="L1" s="33"/>
      <c r="M1" s="33"/>
      <c r="N1" s="33"/>
      <c r="O1" s="33"/>
      <c r="AK1" s="34" t="s">
        <v>211</v>
      </c>
    </row>
    <row r="2" ht="15.25" spans="5:44">
      <c r="E2" s="35" t="s">
        <v>11</v>
      </c>
      <c r="F2" s="35" t="s">
        <v>189</v>
      </c>
      <c r="G2" s="233" t="s">
        <v>312</v>
      </c>
      <c r="H2" s="35" t="s">
        <v>190</v>
      </c>
      <c r="I2" s="236" t="s">
        <v>191</v>
      </c>
      <c r="J2" t="s">
        <v>192</v>
      </c>
      <c r="K2" t="s">
        <v>193</v>
      </c>
      <c r="L2" t="s">
        <v>194</v>
      </c>
      <c r="M2" t="s">
        <v>195</v>
      </c>
      <c r="N2" t="s">
        <v>196</v>
      </c>
      <c r="O2" t="s">
        <v>197</v>
      </c>
      <c r="Q2" s="240" t="s">
        <v>329</v>
      </c>
      <c r="T2" s="36"/>
      <c r="AH2" s="35" t="s">
        <v>11</v>
      </c>
      <c r="AI2" s="35" t="s">
        <v>189</v>
      </c>
      <c r="AJ2" s="233" t="s">
        <v>312</v>
      </c>
      <c r="AK2" s="35" t="s">
        <v>190</v>
      </c>
      <c r="AL2" t="s">
        <v>191</v>
      </c>
      <c r="AM2" t="s">
        <v>192</v>
      </c>
      <c r="AN2" t="s">
        <v>193</v>
      </c>
      <c r="AO2" t="s">
        <v>194</v>
      </c>
      <c r="AP2" t="s">
        <v>195</v>
      </c>
      <c r="AQ2" t="s">
        <v>196</v>
      </c>
      <c r="AR2" t="s">
        <v>197</v>
      </c>
    </row>
    <row r="3" ht="14.5" spans="2:44">
      <c r="B3" s="234" t="s">
        <v>306</v>
      </c>
      <c r="C3" s="62" t="str">
        <f>attached_heating_EFF!B14</f>
        <v>Heating Oil – Normal Efficiency</v>
      </c>
      <c r="D3" s="63"/>
      <c r="E3" t="s">
        <v>53</v>
      </c>
      <c r="F3" t="s">
        <v>77</v>
      </c>
      <c r="H3" t="s">
        <v>26</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0.004</v>
      </c>
      <c r="Q3">
        <v>0.01</v>
      </c>
      <c r="AH3" t="s">
        <v>53</v>
      </c>
      <c r="AI3" t="s">
        <v>77</v>
      </c>
      <c r="AK3" t="s">
        <v>26</v>
      </c>
      <c r="AL3" s="59">
        <v>31.54</v>
      </c>
      <c r="AM3" s="59">
        <v>31.54</v>
      </c>
      <c r="AN3" s="59">
        <v>31.54</v>
      </c>
      <c r="AO3" s="59">
        <v>31.54</v>
      </c>
      <c r="AP3" s="59">
        <v>31.54</v>
      </c>
      <c r="AQ3" s="59">
        <v>31.54</v>
      </c>
      <c r="AR3" s="59">
        <v>31.54</v>
      </c>
    </row>
    <row r="4" ht="14.5" spans="2:44">
      <c r="B4" s="234"/>
      <c r="C4" s="62" t="str">
        <f>attached_heating_EFF!B15</f>
        <v>Heating Oil – Medium Efficiency</v>
      </c>
      <c r="D4" s="63"/>
      <c r="E4" t="s">
        <v>55</v>
      </c>
      <c r="F4" t="s">
        <v>77</v>
      </c>
      <c r="H4" t="s">
        <v>26</v>
      </c>
      <c r="I4">
        <f>attached_AttachedHeatingStock!W16*'TechHeat-RES-SA'!Q4</f>
        <v>0.171</v>
      </c>
      <c r="J4">
        <f>attached_AttachedHeatingStock!AU16*'TechHeat-RES-SA'!Q4</f>
        <v>0.136</v>
      </c>
      <c r="K4">
        <f>attached_AttachedHeatingStock!BS16*'TechHeat-RES-SA'!Q4</f>
        <v>0.239</v>
      </c>
      <c r="L4">
        <f>attached_AttachedHeatingStock!CQ16*'TechHeat-RES-SA'!Q4</f>
        <v>0.003</v>
      </c>
      <c r="M4">
        <f>attached_AttachedHeatingStock!DO16*'TechHeat-RES-SA'!Q4</f>
        <v>0.005</v>
      </c>
      <c r="N4">
        <f>attached_AttachedHeatingStock!EM16*'TechHeat-RES-SA'!Q4</f>
        <v>0.007</v>
      </c>
      <c r="O4">
        <f>attached_AttachedHeatingStock!FK16*'TechHeat-RES-SA'!Q4</f>
        <v>0.106</v>
      </c>
      <c r="Q4">
        <v>0.01</v>
      </c>
      <c r="AH4" t="s">
        <v>55</v>
      </c>
      <c r="AI4" t="s">
        <v>77</v>
      </c>
      <c r="AK4" t="s">
        <v>26</v>
      </c>
      <c r="AL4" s="59">
        <v>31.54</v>
      </c>
      <c r="AM4" s="59">
        <v>31.54</v>
      </c>
      <c r="AN4" s="59">
        <v>31.54</v>
      </c>
      <c r="AO4" s="59">
        <v>31.54</v>
      </c>
      <c r="AP4" s="59">
        <v>31.54</v>
      </c>
      <c r="AQ4" s="59">
        <v>31.54</v>
      </c>
      <c r="AR4" s="59">
        <v>31.54</v>
      </c>
    </row>
    <row r="5" ht="14.5" spans="2:44">
      <c r="B5" s="234"/>
      <c r="C5" s="62" t="str">
        <f>attached_heating_EFF!B16</f>
        <v>Heating Oil – High Efficiency</v>
      </c>
      <c r="D5" s="63"/>
      <c r="E5" t="s">
        <v>57</v>
      </c>
      <c r="F5" t="s">
        <v>77</v>
      </c>
      <c r="H5" t="s">
        <v>26</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57</v>
      </c>
      <c r="AI5" t="s">
        <v>77</v>
      </c>
      <c r="AK5" t="s">
        <v>26</v>
      </c>
      <c r="AL5" s="59">
        <v>31.54</v>
      </c>
      <c r="AM5" s="59">
        <v>31.54</v>
      </c>
      <c r="AN5" s="59">
        <v>31.54</v>
      </c>
      <c r="AO5" s="59">
        <v>31.54</v>
      </c>
      <c r="AP5" s="59">
        <v>31.54</v>
      </c>
      <c r="AQ5" s="59">
        <v>31.54</v>
      </c>
      <c r="AR5" s="59">
        <v>31.54</v>
      </c>
    </row>
    <row r="6" ht="14.5" spans="2:44">
      <c r="B6" s="234"/>
      <c r="C6" s="62" t="str">
        <f>attached_heating_EFF!B17</f>
        <v>Natural Gas – Normal Efficiency</v>
      </c>
      <c r="D6" s="63"/>
      <c r="E6" t="s">
        <v>59</v>
      </c>
      <c r="F6" t="s">
        <v>74</v>
      </c>
      <c r="H6" t="s">
        <v>26</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59</v>
      </c>
      <c r="AI6" t="s">
        <v>74</v>
      </c>
      <c r="AK6" t="s">
        <v>26</v>
      </c>
      <c r="AL6" s="59">
        <v>31.54</v>
      </c>
      <c r="AM6" s="59">
        <v>31.54</v>
      </c>
      <c r="AN6" s="59">
        <v>31.54</v>
      </c>
      <c r="AO6" s="59">
        <v>31.54</v>
      </c>
      <c r="AP6" s="59">
        <v>31.54</v>
      </c>
      <c r="AQ6" s="59">
        <v>31.54</v>
      </c>
      <c r="AR6" s="59">
        <v>31.54</v>
      </c>
    </row>
    <row r="7" ht="14.5" spans="2:44">
      <c r="B7" s="234"/>
      <c r="C7" s="62" t="str">
        <f>attached_heating_EFF!B18</f>
        <v>Natural Gas – Medium Efficiency</v>
      </c>
      <c r="D7" s="63"/>
      <c r="E7" t="s">
        <v>61</v>
      </c>
      <c r="F7" t="s">
        <v>74</v>
      </c>
      <c r="H7" t="s">
        <v>26</v>
      </c>
      <c r="I7">
        <f>attached_AttachedHeatingStock!W19*'TechHeat-RES-SA'!Q7</f>
        <v>0.002</v>
      </c>
      <c r="J7">
        <f>attached_AttachedHeatingStock!AU19*'TechHeat-RES-SA'!Q7</f>
        <v>0.013</v>
      </c>
      <c r="K7">
        <f>attached_AttachedHeatingStock!BS19*'TechHeat-RES-SA'!Q7</f>
        <v>1.162</v>
      </c>
      <c r="L7">
        <f>attached_AttachedHeatingStock!CQ19*'TechHeat-RES-SA'!Q7</f>
        <v>0.035</v>
      </c>
      <c r="M7">
        <f>attached_AttachedHeatingStock!DO19*'TechHeat-RES-SA'!Q7</f>
        <v>0.063</v>
      </c>
      <c r="N7">
        <f>attached_AttachedHeatingStock!EM19*'TechHeat-RES-SA'!Q7</f>
        <v>0.778</v>
      </c>
      <c r="O7">
        <f>attached_AttachedHeatingStock!FK19*'TechHeat-RES-SA'!Q7</f>
        <v>0.426</v>
      </c>
      <c r="Q7">
        <v>0.01</v>
      </c>
      <c r="AH7" t="s">
        <v>61</v>
      </c>
      <c r="AI7" t="s">
        <v>74</v>
      </c>
      <c r="AK7" t="s">
        <v>26</v>
      </c>
      <c r="AL7" s="59">
        <v>31.54</v>
      </c>
      <c r="AM7" s="59">
        <v>31.54</v>
      </c>
      <c r="AN7" s="59">
        <v>31.54</v>
      </c>
      <c r="AO7" s="59">
        <v>31.54</v>
      </c>
      <c r="AP7" s="59">
        <v>31.54</v>
      </c>
      <c r="AQ7" s="59">
        <v>31.54</v>
      </c>
      <c r="AR7" s="59">
        <v>31.54</v>
      </c>
    </row>
    <row r="8" ht="14.5" spans="2:44">
      <c r="B8" s="234"/>
      <c r="C8" s="62" t="str">
        <f>attached_heating_EFF!B19</f>
        <v>Natural Gas – High Efficiency</v>
      </c>
      <c r="D8" s="63"/>
      <c r="E8" t="s">
        <v>63</v>
      </c>
      <c r="F8" t="s">
        <v>74</v>
      </c>
      <c r="H8" t="s">
        <v>26</v>
      </c>
      <c r="I8">
        <f>attached_AttachedHeatingStock!W20*'TechHeat-RES-SA'!Q8</f>
        <v>0.022</v>
      </c>
      <c r="J8">
        <f>attached_AttachedHeatingStock!AU20*'TechHeat-RES-SA'!Q8</f>
        <v>0.159</v>
      </c>
      <c r="K8">
        <f>attached_AttachedHeatingStock!BS20*'TechHeat-RES-SA'!Q8</f>
        <v>5.108</v>
      </c>
      <c r="L8">
        <f>attached_AttachedHeatingStock!CQ20*'TechHeat-RES-SA'!Q8</f>
        <v>0.187</v>
      </c>
      <c r="M8">
        <f>attached_AttachedHeatingStock!DO20*'TechHeat-RES-SA'!Q8</f>
        <v>0.251</v>
      </c>
      <c r="N8">
        <f>attached_AttachedHeatingStock!EM20*'TechHeat-RES-SA'!Q8</f>
        <v>1.422</v>
      </c>
      <c r="O8">
        <f>attached_AttachedHeatingStock!FK20*'TechHeat-RES-SA'!Q8</f>
        <v>0.821</v>
      </c>
      <c r="Q8">
        <v>0.01</v>
      </c>
      <c r="AH8" t="s">
        <v>63</v>
      </c>
      <c r="AI8" t="s">
        <v>74</v>
      </c>
      <c r="AK8" t="s">
        <v>26</v>
      </c>
      <c r="AL8" s="59">
        <v>31.54</v>
      </c>
      <c r="AM8" s="59">
        <v>31.54</v>
      </c>
      <c r="AN8" s="59">
        <v>31.54</v>
      </c>
      <c r="AO8" s="59">
        <v>31.54</v>
      </c>
      <c r="AP8" s="59">
        <v>31.54</v>
      </c>
      <c r="AQ8" s="59">
        <v>31.54</v>
      </c>
      <c r="AR8" s="59">
        <v>31.54</v>
      </c>
    </row>
    <row r="9" ht="14.5" spans="2:44">
      <c r="B9" s="234"/>
      <c r="C9" s="62" t="str">
        <f>attached_heating_EFF!B20</f>
        <v>Electric</v>
      </c>
      <c r="D9" s="63"/>
      <c r="E9" t="s">
        <v>68</v>
      </c>
      <c r="F9" t="s">
        <v>71</v>
      </c>
      <c r="H9" t="s">
        <v>26</v>
      </c>
      <c r="I9">
        <f>attached_AttachedHeatingStock!W21*'TechHeat-RES-SA'!Q9</f>
        <v>0.552</v>
      </c>
      <c r="J9">
        <f>attached_AttachedHeatingStock!AU21*'TechHeat-RES-SA'!Q9</f>
        <v>2.417</v>
      </c>
      <c r="K9">
        <f>attached_AttachedHeatingStock!BS21*'TechHeat-RES-SA'!Q9</f>
        <v>1.798</v>
      </c>
      <c r="L9">
        <f>attached_AttachedHeatingStock!CQ21*'TechHeat-RES-SA'!Q9</f>
        <v>0.167</v>
      </c>
      <c r="M9">
        <f>attached_AttachedHeatingStock!DO21*'TechHeat-RES-SA'!Q9</f>
        <v>0.049</v>
      </c>
      <c r="N9">
        <f>attached_AttachedHeatingStock!EM21*'TechHeat-RES-SA'!Q9</f>
        <v>0.312</v>
      </c>
      <c r="O9">
        <f>attached_AttachedHeatingStock!FK21*'TechHeat-RES-SA'!Q9</f>
        <v>1.17</v>
      </c>
      <c r="Q9">
        <v>0.01</v>
      </c>
      <c r="AH9" t="s">
        <v>68</v>
      </c>
      <c r="AI9" t="s">
        <v>71</v>
      </c>
      <c r="AK9" t="s">
        <v>26</v>
      </c>
      <c r="AL9" s="59">
        <v>31.54</v>
      </c>
      <c r="AM9" s="59">
        <v>31.54</v>
      </c>
      <c r="AN9" s="59">
        <v>31.54</v>
      </c>
      <c r="AO9" s="59">
        <v>31.54</v>
      </c>
      <c r="AP9" s="59">
        <v>31.54</v>
      </c>
      <c r="AQ9" s="59">
        <v>31.54</v>
      </c>
      <c r="AR9" s="59">
        <v>31.54</v>
      </c>
    </row>
    <row r="10" ht="14.5" spans="2:44">
      <c r="B10" s="234"/>
      <c r="C10" s="62" t="str">
        <f>attached_heating_EFF!B21</f>
        <v>Heat Pump</v>
      </c>
      <c r="D10" s="63"/>
      <c r="E10" t="s">
        <v>70</v>
      </c>
      <c r="F10" t="s">
        <v>71</v>
      </c>
      <c r="G10" s="46"/>
      <c r="H10" t="s">
        <v>26</v>
      </c>
      <c r="I10">
        <f>attached_AttachedHeatingStock!W22*'TechHeat-RES-SA'!Q10</f>
        <v>0.036</v>
      </c>
      <c r="J10">
        <f>attached_AttachedHeatingStock!AU22*'TechHeat-RES-SA'!Q10</f>
        <v>0.174</v>
      </c>
      <c r="K10">
        <f>attached_AttachedHeatingStock!BS22*'TechHeat-RES-SA'!Q10</f>
        <v>0.396</v>
      </c>
      <c r="L10">
        <f>attached_AttachedHeatingStock!CQ22*'TechHeat-RES-SA'!Q10</f>
        <v>0.017</v>
      </c>
      <c r="M10">
        <f>attached_AttachedHeatingStock!DO22*'TechHeat-RES-SA'!Q10</f>
        <v>0</v>
      </c>
      <c r="N10">
        <f>attached_AttachedHeatingStock!EM22*'TechHeat-RES-SA'!Q10</f>
        <v>0.018</v>
      </c>
      <c r="O10">
        <f>attached_AttachedHeatingStock!FK22*'TechHeat-RES-SA'!Q10</f>
        <v>0.083</v>
      </c>
      <c r="Q10">
        <v>0.01</v>
      </c>
      <c r="AH10" t="s">
        <v>70</v>
      </c>
      <c r="AI10" t="str">
        <f>AI9</f>
        <v>RSDELC</v>
      </c>
      <c r="AJ10" s="46"/>
      <c r="AK10" t="s">
        <v>26</v>
      </c>
      <c r="AL10" s="59">
        <v>31.54</v>
      </c>
      <c r="AM10" s="59">
        <v>31.54</v>
      </c>
      <c r="AN10" s="59">
        <v>31.54</v>
      </c>
      <c r="AO10" s="59">
        <v>31.54</v>
      </c>
      <c r="AP10" s="59">
        <v>31.54</v>
      </c>
      <c r="AQ10" s="59">
        <v>31.54</v>
      </c>
      <c r="AR10" s="59">
        <v>31.54</v>
      </c>
    </row>
    <row r="11" ht="14.5" spans="2:44">
      <c r="B11" s="234"/>
      <c r="C11" s="62"/>
      <c r="D11" s="63"/>
      <c r="G11" s="235" t="str">
        <f>[2]COMM!$E$19</f>
        <v>RSDAHT</v>
      </c>
      <c r="Q11">
        <v>0.01</v>
      </c>
      <c r="AJ11" s="235" t="str">
        <f>[2]COMM!$E$19</f>
        <v>RSDAHT</v>
      </c>
      <c r="AL11" s="105">
        <f>AL10</f>
        <v>31.54</v>
      </c>
      <c r="AM11" s="105">
        <f t="shared" ref="AM11:AR11" si="0">AM10</f>
        <v>31.54</v>
      </c>
      <c r="AN11" s="105">
        <f t="shared" si="0"/>
        <v>31.54</v>
      </c>
      <c r="AO11" s="105">
        <f t="shared" si="0"/>
        <v>31.54</v>
      </c>
      <c r="AP11" s="105">
        <f t="shared" si="0"/>
        <v>31.54</v>
      </c>
      <c r="AQ11" s="105">
        <f t="shared" si="0"/>
        <v>31.54</v>
      </c>
      <c r="AR11" s="105">
        <f t="shared" si="0"/>
        <v>31.54</v>
      </c>
    </row>
    <row r="12" ht="14.5" spans="2:44">
      <c r="B12" s="234"/>
      <c r="C12" s="62" t="str">
        <f>attached_heating_EFF!B22</f>
        <v>Other1</v>
      </c>
      <c r="D12" s="63"/>
      <c r="E12" t="s">
        <v>73</v>
      </c>
      <c r="F12" t="s">
        <v>65</v>
      </c>
      <c r="H12" t="s">
        <v>26</v>
      </c>
      <c r="I12">
        <f>attached_AttachedHeatingStock!W23*'TechHeat-RES-SA'!Q12</f>
        <v>0.012</v>
      </c>
      <c r="J12">
        <f>attached_AttachedHeatingStock!AU23*'TechHeat-RES-SA'!Q12</f>
        <v>0.014</v>
      </c>
      <c r="K12">
        <f>attached_AttachedHeatingStock!BS23*'TechHeat-RES-SA'!Q12</f>
        <v>0.296</v>
      </c>
      <c r="L12">
        <f>attached_AttachedHeatingStock!CQ23*'TechHeat-RES-SA'!Q12</f>
        <v>0.002</v>
      </c>
      <c r="M12">
        <f>attached_AttachedHeatingStock!DO23*'TechHeat-RES-SA'!Q12</f>
        <v>0.005</v>
      </c>
      <c r="N12">
        <f>attached_AttachedHeatingStock!EM23*'TechHeat-RES-SA'!Q12</f>
        <v>0.02</v>
      </c>
      <c r="O12">
        <f>attached_AttachedHeatingStock!FK23*'TechHeat-RES-SA'!Q12</f>
        <v>0.027</v>
      </c>
      <c r="Q12">
        <v>0.01</v>
      </c>
      <c r="AH12" t="s">
        <v>73</v>
      </c>
      <c r="AI12" t="s">
        <v>65</v>
      </c>
      <c r="AK12" t="s">
        <v>26</v>
      </c>
      <c r="AL12" s="59">
        <v>31.54</v>
      </c>
      <c r="AM12" s="59">
        <v>31.54</v>
      </c>
      <c r="AN12" s="59">
        <v>31.54</v>
      </c>
      <c r="AO12" s="59">
        <v>31.54</v>
      </c>
      <c r="AP12" s="59">
        <v>31.54</v>
      </c>
      <c r="AQ12" s="59">
        <v>31.54</v>
      </c>
      <c r="AR12" s="59">
        <v>31.54</v>
      </c>
    </row>
    <row r="13" ht="14.5" spans="2:44">
      <c r="B13" s="234"/>
      <c r="C13" s="62" t="str">
        <f>attached_heating_EFF!B23</f>
        <v>Wood</v>
      </c>
      <c r="D13" s="63"/>
      <c r="E13" t="s">
        <v>76</v>
      </c>
      <c r="F13" t="s">
        <v>69</v>
      </c>
      <c r="H13" t="s">
        <v>26</v>
      </c>
      <c r="I13">
        <f>attached_AttachedHeatingStock!W24*'TechHeat-RES-SA'!Q13</f>
        <v>0.058</v>
      </c>
      <c r="J13">
        <f>attached_AttachedHeatingStock!AU24*'TechHeat-RES-SA'!Q13</f>
        <v>0.085</v>
      </c>
      <c r="K13">
        <f>attached_AttachedHeatingStock!BS24*'TechHeat-RES-SA'!Q13</f>
        <v>0.09</v>
      </c>
      <c r="L13">
        <f>attached_AttachedHeatingStock!CQ24*'TechHeat-RES-SA'!Q13</f>
        <v>0.003</v>
      </c>
      <c r="M13">
        <f>attached_AttachedHeatingStock!DO24*'TechHeat-RES-SA'!Q13</f>
        <v>0.002</v>
      </c>
      <c r="N13">
        <f>attached_AttachedHeatingStock!EM24*'TechHeat-RES-SA'!Q13</f>
        <v>0.003</v>
      </c>
      <c r="O13">
        <f>attached_AttachedHeatingStock!FK24*'TechHeat-RES-SA'!Q13</f>
        <v>0.067</v>
      </c>
      <c r="Q13">
        <v>0.01</v>
      </c>
      <c r="AH13" t="s">
        <v>76</v>
      </c>
      <c r="AI13" t="s">
        <v>69</v>
      </c>
      <c r="AK13" t="s">
        <v>26</v>
      </c>
      <c r="AL13" s="59">
        <v>31.54</v>
      </c>
      <c r="AM13" s="59">
        <v>31.54</v>
      </c>
      <c r="AN13" s="59">
        <v>31.54</v>
      </c>
      <c r="AO13" s="59">
        <v>31.54</v>
      </c>
      <c r="AP13" s="59">
        <v>31.54</v>
      </c>
      <c r="AQ13" s="59">
        <v>31.54</v>
      </c>
      <c r="AR13" s="59">
        <v>31.54</v>
      </c>
    </row>
    <row r="14" ht="14.5" spans="2:44">
      <c r="B14" s="234"/>
      <c r="C14" s="10" t="s">
        <v>266</v>
      </c>
      <c r="D14" s="10"/>
      <c r="E14" s="36" t="s">
        <v>79</v>
      </c>
      <c r="F14" s="36" t="s">
        <v>71</v>
      </c>
      <c r="G14" s="36"/>
      <c r="H14" t="s">
        <v>26</v>
      </c>
      <c r="I14">
        <f>attached_AttachedHeatingStock!W26*'TechHeat-RES-SA'!Q14</f>
        <v>0.012</v>
      </c>
      <c r="J14">
        <f>attached_AttachedHeatingStock!AU26*'TechHeat-RES-SA'!Q14</f>
        <v>0.107</v>
      </c>
      <c r="K14">
        <f>attached_AttachedHeatingStock!BS26*'TechHeat-RES-SA'!Q14</f>
        <v>0.017</v>
      </c>
      <c r="L14">
        <f>attached_AttachedHeatingStock!CQ26*'TechHeat-RES-SA'!Q14</f>
        <v>0</v>
      </c>
      <c r="M14">
        <f>attached_AttachedHeatingStock!DO26*'TechHeat-RES-SA'!Q14</f>
        <v>0</v>
      </c>
      <c r="N14">
        <f>attached_AttachedHeatingStock!EM26*'TechHeat-RES-SA'!Q14</f>
        <v>0</v>
      </c>
      <c r="O14">
        <f>attached_AttachedHeatingStock!FK26*'TechHeat-RES-SA'!Q14</f>
        <v>0.016</v>
      </c>
      <c r="Q14">
        <v>0.01</v>
      </c>
      <c r="AH14" s="36" t="s">
        <v>79</v>
      </c>
      <c r="AI14" s="36" t="s">
        <v>71</v>
      </c>
      <c r="AJ14" s="36"/>
      <c r="AK14" t="s">
        <v>26</v>
      </c>
      <c r="AL14" s="59">
        <v>31.54</v>
      </c>
      <c r="AM14" s="59">
        <v>31.54</v>
      </c>
      <c r="AN14" s="59">
        <v>31.54</v>
      </c>
      <c r="AO14" s="59">
        <v>31.54</v>
      </c>
      <c r="AP14" s="59">
        <v>31.54</v>
      </c>
      <c r="AQ14" s="59">
        <v>31.54</v>
      </c>
      <c r="AR14" s="59">
        <v>31.54</v>
      </c>
    </row>
    <row r="15" ht="14.5" spans="2:44">
      <c r="B15" s="234"/>
      <c r="F15" s="36" t="s">
        <v>69</v>
      </c>
      <c r="G15" s="36"/>
      <c r="Q15">
        <v>0.01</v>
      </c>
      <c r="AI15" s="36" t="s">
        <v>69</v>
      </c>
      <c r="AJ15" s="36"/>
      <c r="AL15" s="59"/>
      <c r="AM15" s="59"/>
      <c r="AN15" s="59"/>
      <c r="AO15" s="59"/>
      <c r="AP15" s="59"/>
      <c r="AQ15" s="59"/>
      <c r="AR15" s="59"/>
    </row>
    <row r="16" ht="14.5" spans="2:44">
      <c r="B16" s="234"/>
      <c r="C16" s="10" t="s">
        <v>267</v>
      </c>
      <c r="D16" s="10"/>
      <c r="E16" s="36" t="s">
        <v>81</v>
      </c>
      <c r="F16" s="36" t="s">
        <v>77</v>
      </c>
      <c r="G16" s="36"/>
      <c r="H16" t="s">
        <v>26</v>
      </c>
      <c r="I16">
        <f>attached_AttachedHeatingStock!W27*'TechHeat-RES-SA'!Q16</f>
        <v>0.008</v>
      </c>
      <c r="J16">
        <f>attached_AttachedHeatingStock!AU27*'TechHeat-RES-SA'!Q16</f>
        <v>0.042</v>
      </c>
      <c r="K16">
        <f>attached_AttachedHeatingStock!BS27*'TechHeat-RES-SA'!Q16</f>
        <v>0.017</v>
      </c>
      <c r="L16">
        <f>attached_AttachedHeatingStock!CQ27*'TechHeat-RES-SA'!Q16</f>
        <v>0</v>
      </c>
      <c r="M16">
        <f>attached_AttachedHeatingStock!DO27*'TechHeat-RES-SA'!Q16</f>
        <v>0</v>
      </c>
      <c r="N16">
        <f>attached_AttachedHeatingStock!EM27*'TechHeat-RES-SA'!Q16</f>
        <v>0</v>
      </c>
      <c r="O16">
        <f>attached_AttachedHeatingStock!FK27*'TechHeat-RES-SA'!Q16</f>
        <v>0.002</v>
      </c>
      <c r="Q16">
        <v>0.01</v>
      </c>
      <c r="AH16" s="36" t="s">
        <v>81</v>
      </c>
      <c r="AI16" s="36" t="s">
        <v>77</v>
      </c>
      <c r="AJ16" s="36"/>
      <c r="AK16" t="s">
        <v>26</v>
      </c>
      <c r="AL16" s="59">
        <v>31.54</v>
      </c>
      <c r="AM16" s="59">
        <v>31.54</v>
      </c>
      <c r="AN16" s="59">
        <v>31.54</v>
      </c>
      <c r="AO16" s="59">
        <v>31.54</v>
      </c>
      <c r="AP16" s="59">
        <v>31.54</v>
      </c>
      <c r="AQ16" s="59">
        <v>31.54</v>
      </c>
      <c r="AR16" s="59">
        <v>31.54</v>
      </c>
    </row>
    <row r="17" ht="14.5" spans="2:44">
      <c r="B17" s="234"/>
      <c r="F17" s="36" t="s">
        <v>69</v>
      </c>
      <c r="G17" s="36"/>
      <c r="Q17">
        <v>0.01</v>
      </c>
      <c r="AI17" s="36" t="s">
        <v>69</v>
      </c>
      <c r="AJ17" s="36"/>
      <c r="AL17" s="59"/>
      <c r="AM17" s="59"/>
      <c r="AN17" s="59"/>
      <c r="AO17" s="59"/>
      <c r="AP17" s="59"/>
      <c r="AQ17" s="59"/>
      <c r="AR17" s="59"/>
    </row>
    <row r="18" ht="14.5" spans="2:44">
      <c r="B18" s="234"/>
      <c r="C18" s="10" t="s">
        <v>268</v>
      </c>
      <c r="D18" s="10"/>
      <c r="E18" s="36" t="s">
        <v>86</v>
      </c>
      <c r="F18" s="36" t="s">
        <v>71</v>
      </c>
      <c r="G18" s="36"/>
      <c r="H18" t="s">
        <v>26</v>
      </c>
      <c r="I18">
        <f>attached_AttachedHeatingStock!W28*'TechHeat-RES-SA'!Q18</f>
        <v>0</v>
      </c>
      <c r="J18">
        <f>attached_AttachedHeatingStock!AU28*'TechHeat-RES-SA'!Q18</f>
        <v>0.007</v>
      </c>
      <c r="K18">
        <f>attached_AttachedHeatingStock!BS28*'TechHeat-RES-SA'!Q18</f>
        <v>0.029</v>
      </c>
      <c r="L18">
        <f>attached_AttachedHeatingStock!CQ28*'TechHeat-RES-SA'!Q18</f>
        <v>0</v>
      </c>
      <c r="M18">
        <f>attached_AttachedHeatingStock!DO28*'TechHeat-RES-SA'!Q18</f>
        <v>0.001</v>
      </c>
      <c r="N18">
        <f>attached_AttachedHeatingStock!EM28*'TechHeat-RES-SA'!Q18</f>
        <v>0.003</v>
      </c>
      <c r="O18">
        <f>attached_AttachedHeatingStock!FK28*'TechHeat-RES-SA'!Q18</f>
        <v>0.008</v>
      </c>
      <c r="Q18">
        <v>0.01</v>
      </c>
      <c r="AH18" s="36" t="s">
        <v>86</v>
      </c>
      <c r="AI18" s="36" t="s">
        <v>71</v>
      </c>
      <c r="AJ18" s="36"/>
      <c r="AK18" t="s">
        <v>26</v>
      </c>
      <c r="AL18" s="59">
        <v>31.54</v>
      </c>
      <c r="AM18" s="59">
        <v>31.54</v>
      </c>
      <c r="AN18" s="59">
        <v>31.54</v>
      </c>
      <c r="AO18" s="59">
        <v>31.54</v>
      </c>
      <c r="AP18" s="59">
        <v>31.54</v>
      </c>
      <c r="AQ18" s="59">
        <v>31.54</v>
      </c>
      <c r="AR18" s="59">
        <v>31.54</v>
      </c>
    </row>
    <row r="19" ht="14.5" spans="2:44">
      <c r="B19" s="234"/>
      <c r="F19" s="36" t="s">
        <v>74</v>
      </c>
      <c r="G19" s="36"/>
      <c r="Q19">
        <v>0.01</v>
      </c>
      <c r="AI19" s="36" t="s">
        <v>74</v>
      </c>
      <c r="AJ19" s="36"/>
      <c r="AL19" s="59"/>
      <c r="AM19" s="59"/>
      <c r="AN19" s="59"/>
      <c r="AO19" s="59"/>
      <c r="AP19" s="59"/>
      <c r="AQ19" s="59"/>
      <c r="AR19" s="59"/>
    </row>
    <row r="20" ht="14.5" spans="2:44">
      <c r="B20" s="234"/>
      <c r="C20" s="10" t="s">
        <v>269</v>
      </c>
      <c r="D20" s="10"/>
      <c r="E20" s="36" t="s">
        <v>89</v>
      </c>
      <c r="F20" s="36" t="s">
        <v>71</v>
      </c>
      <c r="G20" s="36"/>
      <c r="H20" t="s">
        <v>26</v>
      </c>
      <c r="I20">
        <f>attached_AttachedHeatingStock!W29*'TechHeat-RES-SA'!Q20</f>
        <v>0.007</v>
      </c>
      <c r="J20">
        <f>attached_AttachedHeatingStock!AU29*'TechHeat-RES-SA'!Q20</f>
        <v>0.17</v>
      </c>
      <c r="K20">
        <f>attached_AttachedHeatingStock!BS29*'TechHeat-RES-SA'!Q20</f>
        <v>0.009</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89</v>
      </c>
      <c r="AI20" s="36" t="s">
        <v>71</v>
      </c>
      <c r="AJ20" s="36"/>
      <c r="AK20" t="s">
        <v>26</v>
      </c>
      <c r="AL20" s="59">
        <v>31.54</v>
      </c>
      <c r="AM20" s="59">
        <v>31.54</v>
      </c>
      <c r="AN20" s="59">
        <v>31.54</v>
      </c>
      <c r="AO20" s="59">
        <v>31.54</v>
      </c>
      <c r="AP20" s="59">
        <v>31.54</v>
      </c>
      <c r="AQ20" s="59">
        <v>31.54</v>
      </c>
      <c r="AR20" s="59">
        <v>31.54</v>
      </c>
    </row>
    <row r="21" ht="14.5" spans="2:44">
      <c r="B21" s="234"/>
      <c r="F21" s="36" t="s">
        <v>77</v>
      </c>
      <c r="G21" s="36"/>
      <c r="Q21">
        <v>0.01</v>
      </c>
      <c r="AI21" s="36" t="s">
        <v>77</v>
      </c>
      <c r="AJ21" s="36"/>
      <c r="AL21" s="59"/>
      <c r="AM21" s="59"/>
      <c r="AN21" s="59"/>
      <c r="AO21" s="59"/>
      <c r="AP21" s="59"/>
      <c r="AQ21" s="59"/>
      <c r="AR21" s="59"/>
    </row>
    <row r="22" spans="17:17">
      <c r="Q22">
        <v>0.01</v>
      </c>
    </row>
    <row r="26" ht="14.5" spans="5:36">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189</v>
      </c>
      <c r="G27" s="233" t="s">
        <v>312</v>
      </c>
      <c r="H27" s="45" t="s">
        <v>190</v>
      </c>
      <c r="I27" s="46" t="s">
        <v>191</v>
      </c>
      <c r="J27" s="46" t="s">
        <v>192</v>
      </c>
      <c r="K27" s="46" t="s">
        <v>193</v>
      </c>
      <c r="L27" s="46" t="s">
        <v>194</v>
      </c>
      <c r="M27" s="46" t="s">
        <v>195</v>
      </c>
      <c r="N27" s="46" t="s">
        <v>196</v>
      </c>
      <c r="O27" s="46" t="s">
        <v>197</v>
      </c>
      <c r="P27" s="237"/>
      <c r="Q27" s="237"/>
      <c r="R27" s="237"/>
      <c r="S27" s="237"/>
      <c r="T27" s="237"/>
      <c r="U27" s="237"/>
      <c r="V27" s="237"/>
      <c r="W27" s="237"/>
      <c r="X27" s="237"/>
      <c r="Y27" s="237"/>
      <c r="Z27" s="237"/>
      <c r="AA27" s="237"/>
      <c r="AB27" s="237"/>
      <c r="AC27" s="237"/>
      <c r="AD27" s="237"/>
      <c r="AE27" s="237"/>
      <c r="AF27" s="237"/>
      <c r="AG27" s="237"/>
      <c r="AH27" s="237"/>
      <c r="AI27" s="237"/>
      <c r="AJ27" s="237"/>
      <c r="AK27" s="32"/>
    </row>
    <row r="28" spans="5:37">
      <c r="E28" s="46" t="s">
        <v>53</v>
      </c>
      <c r="F28" s="46" t="s">
        <v>77</v>
      </c>
      <c r="H28" s="46" t="s">
        <v>26</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55</v>
      </c>
      <c r="F29" s="46" t="s">
        <v>77</v>
      </c>
      <c r="H29" s="46" t="s">
        <v>26</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57</v>
      </c>
      <c r="F30" s="46" t="s">
        <v>77</v>
      </c>
      <c r="H30" s="46" t="s">
        <v>26</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59</v>
      </c>
      <c r="F31" s="46" t="s">
        <v>74</v>
      </c>
      <c r="H31" s="46" t="s">
        <v>26</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61</v>
      </c>
      <c r="F32" s="46" t="s">
        <v>74</v>
      </c>
      <c r="H32" s="46" t="s">
        <v>26</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63</v>
      </c>
      <c r="F33" s="46" t="s">
        <v>74</v>
      </c>
      <c r="H33" s="46" t="s">
        <v>26</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68</v>
      </c>
      <c r="F34" s="46" t="s">
        <v>71</v>
      </c>
      <c r="H34" s="46" t="s">
        <v>26</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70</v>
      </c>
      <c r="F35" s="46" t="s">
        <v>71</v>
      </c>
      <c r="G35" s="46"/>
      <c r="H35" s="46" t="s">
        <v>26</v>
      </c>
      <c r="I35" s="67">
        <f>I34</f>
        <v>1</v>
      </c>
      <c r="J35" s="67">
        <f t="shared" ref="J35:O35" si="1">J34</f>
        <v>1</v>
      </c>
      <c r="K35" s="67">
        <f t="shared" si="1"/>
        <v>1</v>
      </c>
      <c r="L35" s="67">
        <f t="shared" si="1"/>
        <v>1</v>
      </c>
      <c r="M35" s="67">
        <f t="shared" si="1"/>
        <v>1</v>
      </c>
      <c r="N35" s="67">
        <f t="shared" si="1"/>
        <v>1</v>
      </c>
      <c r="O35" s="67">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35"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73</v>
      </c>
      <c r="F37" s="46" t="s">
        <v>65</v>
      </c>
      <c r="G37" s="46"/>
      <c r="H37" s="46" t="s">
        <v>26</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76</v>
      </c>
      <c r="F38" s="46" t="s">
        <v>69</v>
      </c>
      <c r="G38" s="46"/>
      <c r="H38" s="46" t="s">
        <v>26</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79</v>
      </c>
      <c r="F39" s="46" t="s">
        <v>71</v>
      </c>
      <c r="G39" s="46"/>
      <c r="H39" s="46" t="s">
        <v>26</v>
      </c>
      <c r="I39" s="44">
        <v>0.75</v>
      </c>
      <c r="J39" s="44">
        <v>0.75</v>
      </c>
      <c r="K39" s="44">
        <v>0.75</v>
      </c>
      <c r="L39" s="44">
        <v>0.75</v>
      </c>
      <c r="M39" s="44">
        <v>0.75</v>
      </c>
      <c r="N39" s="44">
        <v>0.75</v>
      </c>
      <c r="O39" s="44">
        <v>0.75</v>
      </c>
      <c r="Q39" s="168">
        <f>AVERAGE(I39:I40)</f>
        <v>0.75</v>
      </c>
      <c r="R39" s="168">
        <f t="shared" ref="R39:W39" si="2">AVERAGE(J39:J40)</f>
        <v>0.75</v>
      </c>
      <c r="S39" s="168">
        <f t="shared" si="2"/>
        <v>0.75</v>
      </c>
      <c r="T39" s="168">
        <f t="shared" si="2"/>
        <v>0.75</v>
      </c>
      <c r="U39" s="168">
        <f t="shared" si="2"/>
        <v>0.75</v>
      </c>
      <c r="V39" s="168">
        <f t="shared" si="2"/>
        <v>0.75</v>
      </c>
      <c r="W39" s="168">
        <f t="shared" si="2"/>
        <v>0.75</v>
      </c>
    </row>
    <row r="40" spans="5:23">
      <c r="E40" s="46"/>
      <c r="F40" s="46" t="s">
        <v>69</v>
      </c>
      <c r="G40" s="46"/>
      <c r="H40" s="46"/>
      <c r="I40" s="44"/>
      <c r="J40" s="44"/>
      <c r="K40" s="44"/>
      <c r="L40" s="44"/>
      <c r="M40" s="44"/>
      <c r="N40" s="44"/>
      <c r="O40" s="44"/>
      <c r="Q40" s="168"/>
      <c r="R40" s="168"/>
      <c r="S40" s="168"/>
      <c r="T40" s="168"/>
      <c r="U40" s="168"/>
      <c r="V40" s="168"/>
      <c r="W40" s="168"/>
    </row>
    <row r="41" ht="14.5" spans="1:23">
      <c r="A41" s="33"/>
      <c r="B41" s="33"/>
      <c r="C41" s="33"/>
      <c r="D41" s="33"/>
      <c r="E41" s="46" t="s">
        <v>81</v>
      </c>
      <c r="F41" s="46" t="s">
        <v>77</v>
      </c>
      <c r="G41" s="46"/>
      <c r="H41" s="46" t="s">
        <v>26</v>
      </c>
      <c r="I41" s="44">
        <v>0.675</v>
      </c>
      <c r="J41" s="44">
        <v>0.675</v>
      </c>
      <c r="K41" s="44">
        <v>0.675</v>
      </c>
      <c r="L41" s="44">
        <v>0.675</v>
      </c>
      <c r="M41" s="44">
        <v>0.675</v>
      </c>
      <c r="N41" s="44">
        <v>0.675</v>
      </c>
      <c r="O41" s="44">
        <v>0.675</v>
      </c>
      <c r="Q41" s="168">
        <f>AVERAGE(I41:I42)</f>
        <v>0.675</v>
      </c>
      <c r="R41" s="168">
        <f t="shared" ref="R41" si="3">AVERAGE(J41:J42)</f>
        <v>0.675</v>
      </c>
      <c r="S41" s="168">
        <f t="shared" ref="S41" si="4">AVERAGE(K41:K42)</f>
        <v>0.675</v>
      </c>
      <c r="T41" s="168">
        <f t="shared" ref="T41" si="5">AVERAGE(L41:L42)</f>
        <v>0.675</v>
      </c>
      <c r="U41" s="168">
        <f t="shared" ref="U41" si="6">AVERAGE(M41:M42)</f>
        <v>0.675</v>
      </c>
      <c r="V41" s="168">
        <f t="shared" ref="V41" si="7">AVERAGE(N41:N42)</f>
        <v>0.675</v>
      </c>
      <c r="W41" s="168">
        <f t="shared" ref="W41" si="8">AVERAGE(O41:O42)</f>
        <v>0.675</v>
      </c>
    </row>
    <row r="42" ht="14.5" spans="1:23">
      <c r="A42" s="33"/>
      <c r="B42" s="33"/>
      <c r="C42" s="33"/>
      <c r="D42" s="33"/>
      <c r="E42" s="46"/>
      <c r="F42" s="46" t="s">
        <v>69</v>
      </c>
      <c r="G42" s="46"/>
      <c r="H42" s="46"/>
      <c r="I42" s="44"/>
      <c r="J42" s="44"/>
      <c r="K42" s="44"/>
      <c r="L42" s="44"/>
      <c r="M42" s="44"/>
      <c r="N42" s="44"/>
      <c r="O42" s="44"/>
      <c r="Q42" s="168"/>
      <c r="R42" s="168"/>
      <c r="S42" s="168"/>
      <c r="T42" s="168"/>
      <c r="U42" s="168"/>
      <c r="V42" s="168"/>
      <c r="W42" s="168"/>
    </row>
    <row r="43" ht="14.5" spans="1:23">
      <c r="A43" s="33"/>
      <c r="B43" s="33"/>
      <c r="C43" s="33"/>
      <c r="D43" s="33"/>
      <c r="E43" s="46" t="s">
        <v>86</v>
      </c>
      <c r="F43" s="46" t="s">
        <v>71</v>
      </c>
      <c r="G43" s="46"/>
      <c r="H43" s="46" t="s">
        <v>26</v>
      </c>
      <c r="I43" s="44">
        <v>0.9</v>
      </c>
      <c r="J43" s="44">
        <v>0.9</v>
      </c>
      <c r="K43" s="44">
        <v>0.9</v>
      </c>
      <c r="L43" s="44">
        <v>0.9</v>
      </c>
      <c r="M43" s="44">
        <v>0.9</v>
      </c>
      <c r="N43" s="44">
        <v>0.9</v>
      </c>
      <c r="O43" s="44">
        <v>0.9</v>
      </c>
      <c r="Q43" s="168">
        <f>AVERAGE(I43:I44)</f>
        <v>0.9</v>
      </c>
      <c r="R43" s="168">
        <f t="shared" ref="R43" si="9">AVERAGE(J43:J44)</f>
        <v>0.9</v>
      </c>
      <c r="S43" s="168">
        <f t="shared" ref="S43" si="10">AVERAGE(K43:K44)</f>
        <v>0.9</v>
      </c>
      <c r="T43" s="168">
        <f t="shared" ref="T43" si="11">AVERAGE(L43:L44)</f>
        <v>0.9</v>
      </c>
      <c r="U43" s="168">
        <f t="shared" ref="U43" si="12">AVERAGE(M43:M44)</f>
        <v>0.9</v>
      </c>
      <c r="V43" s="168">
        <f t="shared" ref="V43" si="13">AVERAGE(N43:N44)</f>
        <v>0.9</v>
      </c>
      <c r="W43" s="168">
        <f t="shared" ref="W43" si="14">AVERAGE(O43:O44)</f>
        <v>0.9</v>
      </c>
    </row>
    <row r="44" ht="14.5" spans="1:23">
      <c r="A44" s="57"/>
      <c r="B44" s="57"/>
      <c r="C44" s="33"/>
      <c r="D44" s="33"/>
      <c r="E44" s="46"/>
      <c r="F44" s="46" t="s">
        <v>74</v>
      </c>
      <c r="G44" s="46"/>
      <c r="H44" s="46"/>
      <c r="I44" s="44"/>
      <c r="J44" s="44"/>
      <c r="K44" s="44"/>
      <c r="L44" s="44"/>
      <c r="M44" s="44"/>
      <c r="N44" s="44"/>
      <c r="O44" s="44"/>
      <c r="Q44" s="168"/>
      <c r="R44" s="168"/>
      <c r="S44" s="168"/>
      <c r="T44" s="168"/>
      <c r="U44" s="168"/>
      <c r="V44" s="168"/>
      <c r="W44" s="168"/>
    </row>
    <row r="45" ht="14.5" spans="1:23">
      <c r="A45" s="57"/>
      <c r="B45" s="57"/>
      <c r="C45" s="33"/>
      <c r="D45" s="33"/>
      <c r="E45" s="46" t="s">
        <v>89</v>
      </c>
      <c r="F45" s="46" t="s">
        <v>71</v>
      </c>
      <c r="G45" s="46"/>
      <c r="H45" s="46" t="s">
        <v>26</v>
      </c>
      <c r="I45" s="44">
        <v>0.89</v>
      </c>
      <c r="J45" s="44">
        <v>0.89</v>
      </c>
      <c r="K45" s="44">
        <v>0.89</v>
      </c>
      <c r="L45" s="44">
        <v>0.89</v>
      </c>
      <c r="M45" s="44">
        <v>0.89</v>
      </c>
      <c r="N45" s="44">
        <v>0.89</v>
      </c>
      <c r="O45" s="44">
        <v>0.89</v>
      </c>
      <c r="Q45" s="168">
        <f>AVERAGE(I45:I46)</f>
        <v>0.89</v>
      </c>
      <c r="R45" s="168">
        <f t="shared" ref="R45" si="15">AVERAGE(J45:J46)</f>
        <v>0.89</v>
      </c>
      <c r="S45" s="168">
        <f t="shared" ref="S45" si="16">AVERAGE(K45:K46)</f>
        <v>0.89</v>
      </c>
      <c r="T45" s="168">
        <f t="shared" ref="T45" si="17">AVERAGE(L45:L46)</f>
        <v>0.89</v>
      </c>
      <c r="U45" s="168">
        <f t="shared" ref="U45" si="18">AVERAGE(M45:M46)</f>
        <v>0.89</v>
      </c>
      <c r="V45" s="168">
        <f t="shared" ref="V45" si="19">AVERAGE(N45:N46)</f>
        <v>0.89</v>
      </c>
      <c r="W45" s="168">
        <f t="shared" ref="W45" si="20">AVERAGE(O45:O46)</f>
        <v>0.89</v>
      </c>
    </row>
    <row r="46" ht="14.5" spans="1:15">
      <c r="A46" s="33"/>
      <c r="B46" s="33"/>
      <c r="C46" s="33"/>
      <c r="D46" s="33"/>
      <c r="E46" s="46"/>
      <c r="F46" s="46" t="s">
        <v>77</v>
      </c>
      <c r="G46" s="46"/>
      <c r="H46" s="46"/>
      <c r="I46" s="44"/>
      <c r="J46" s="44"/>
      <c r="K46" s="44"/>
      <c r="L46" s="44"/>
      <c r="M46" s="44"/>
      <c r="N46" s="44"/>
      <c r="O46" s="44"/>
    </row>
    <row r="47" ht="14.5" spans="1:15">
      <c r="A47" s="33"/>
      <c r="B47" s="33"/>
      <c r="C47" s="33"/>
      <c r="D47" s="33"/>
      <c r="E47" s="33"/>
      <c r="F47" s="33"/>
      <c r="G47" s="33"/>
      <c r="H47" s="33"/>
      <c r="I47" s="239"/>
      <c r="J47" s="239"/>
      <c r="K47" s="239"/>
      <c r="L47" s="239"/>
      <c r="M47" s="239"/>
      <c r="N47" s="239"/>
      <c r="O47" s="239"/>
    </row>
    <row r="48" ht="14.5" spans="1:15">
      <c r="A48" s="33"/>
      <c r="B48" s="33"/>
      <c r="C48" s="33"/>
      <c r="D48" s="33"/>
      <c r="E48" s="33"/>
      <c r="F48" s="33"/>
      <c r="G48" s="33"/>
      <c r="H48" s="33"/>
      <c r="I48" s="239"/>
      <c r="J48" s="239"/>
      <c r="K48" s="239"/>
      <c r="L48" s="239"/>
      <c r="M48" s="239"/>
      <c r="N48" s="239"/>
      <c r="O48" s="239"/>
    </row>
    <row r="49" ht="14.5" spans="1:15">
      <c r="A49" s="33"/>
      <c r="B49" s="33"/>
      <c r="C49" s="33"/>
      <c r="D49" s="33"/>
      <c r="E49" s="33"/>
      <c r="F49" s="33"/>
      <c r="G49" s="33"/>
      <c r="H49" s="33"/>
      <c r="I49" s="239"/>
      <c r="J49" s="239"/>
      <c r="K49" s="239"/>
      <c r="L49" s="239"/>
      <c r="M49" s="239"/>
      <c r="N49" s="239"/>
      <c r="O49" s="239"/>
    </row>
    <row r="52" spans="17:20">
      <c r="Q52" s="36" t="s">
        <v>316</v>
      </c>
      <c r="T52" s="36" t="s">
        <v>317</v>
      </c>
    </row>
    <row r="53" ht="14.5" spans="1:20">
      <c r="A53" s="33"/>
      <c r="B53" s="33"/>
      <c r="C53" s="33"/>
      <c r="D53" s="33"/>
      <c r="E53" s="33"/>
      <c r="F53" s="33"/>
      <c r="G53" s="33"/>
      <c r="H53" s="34" t="s">
        <v>330</v>
      </c>
      <c r="I53" s="33"/>
      <c r="J53" s="33"/>
      <c r="K53" s="33"/>
      <c r="L53" s="33"/>
      <c r="M53" s="33"/>
      <c r="N53" s="33"/>
      <c r="T53" s="36" t="s">
        <v>319</v>
      </c>
    </row>
    <row r="54" ht="15.25" spans="1:29">
      <c r="A54" s="33"/>
      <c r="B54" s="33"/>
      <c r="C54" s="33"/>
      <c r="D54" s="33"/>
      <c r="E54" s="35" t="s">
        <v>11</v>
      </c>
      <c r="F54" s="35" t="s">
        <v>189</v>
      </c>
      <c r="G54" s="35"/>
      <c r="H54" s="35" t="s">
        <v>190</v>
      </c>
      <c r="I54" t="s">
        <v>191</v>
      </c>
      <c r="J54" t="s">
        <v>192</v>
      </c>
      <c r="K54" t="s">
        <v>193</v>
      </c>
      <c r="L54" t="s">
        <v>194</v>
      </c>
      <c r="M54" t="s">
        <v>195</v>
      </c>
      <c r="N54" t="s">
        <v>196</v>
      </c>
      <c r="O54" t="s">
        <v>197</v>
      </c>
      <c r="T54" s="35" t="s">
        <v>11</v>
      </c>
      <c r="U54" s="35" t="s">
        <v>6</v>
      </c>
      <c r="V54" s="35" t="s">
        <v>3</v>
      </c>
      <c r="W54" t="s">
        <v>191</v>
      </c>
      <c r="X54" t="s">
        <v>192</v>
      </c>
      <c r="Y54" t="s">
        <v>193</v>
      </c>
      <c r="Z54" t="s">
        <v>194</v>
      </c>
      <c r="AA54" t="s">
        <v>195</v>
      </c>
      <c r="AB54" t="s">
        <v>196</v>
      </c>
      <c r="AC54" t="s">
        <v>197</v>
      </c>
    </row>
    <row r="55" ht="14.5" spans="1:29">
      <c r="A55" s="33"/>
      <c r="B55" s="33"/>
      <c r="C55" s="33"/>
      <c r="D55" s="33"/>
      <c r="E55" t="s">
        <v>53</v>
      </c>
      <c r="F55" t="s">
        <v>77</v>
      </c>
      <c r="H55" t="s">
        <v>26</v>
      </c>
      <c r="I55" s="59">
        <f>attached_space_heating_byenergy!W17/SUM(I3:I5)/31.54</f>
        <v>4.19750470024141</v>
      </c>
      <c r="J55" s="59">
        <f>attached_space_heating_byenergy!AU17/SUM(J3:J5)/31.54</f>
        <v>2.7402488436719</v>
      </c>
      <c r="K55" s="59">
        <f>attached_space_heating_byenergy!BS17/SUM(K3:K5)/31.54</f>
        <v>0.98882484352738</v>
      </c>
      <c r="L55" s="59">
        <f>attached_space_heating_byenergy!CQ17/SUM(L3:L5)/31.54</f>
        <v>1.48153667300782</v>
      </c>
      <c r="M55" s="59">
        <f>attached_space_heating_byenergy!DO17/SUM(M3:M5)/31.54</f>
        <v>0.853709575142676</v>
      </c>
      <c r="N55" s="59">
        <f>attached_space_heating_byenergy!EM17/SUM(N3:N5)/31.54</f>
        <v>0.0565313887127457</v>
      </c>
      <c r="O55" s="59">
        <f>attached_space_heating_byenergy!FK17/SUM(O3:O5)/31.54</f>
        <v>0.151297342479968</v>
      </c>
      <c r="T55" t="s">
        <v>53</v>
      </c>
      <c r="U55" t="s">
        <v>77</v>
      </c>
      <c r="V55" t="s">
        <v>26</v>
      </c>
      <c r="W55" s="59">
        <f>attached_space_heating_byendtyp!W22/100</f>
        <v>0.06285969</v>
      </c>
      <c r="X55" s="59">
        <f>attached_space_heating_byendtyp!AU22/100</f>
        <v>0.07544272</v>
      </c>
      <c r="Y55" s="59">
        <f>attached_space_heating_byendtyp!BS22/100</f>
        <v>0.13533258</v>
      </c>
      <c r="Z55" s="59">
        <f>attached_space_heating_byendtyp!CQ22/100</f>
        <v>0.05733765</v>
      </c>
      <c r="AA55" s="59">
        <f>attached_space_heating_byendtyp!DO22/100</f>
        <v>0.05130557</v>
      </c>
      <c r="AB55" s="59">
        <f>attached_space_heating_byendtyp!EM22/100</f>
        <v>0.07360167</v>
      </c>
      <c r="AC55" s="59">
        <f>attached_space_heating_byendtyp!FK22/100</f>
        <v>0.10451257</v>
      </c>
    </row>
    <row r="56" ht="14.5" spans="1:29">
      <c r="A56" s="57"/>
      <c r="B56" s="57"/>
      <c r="C56" s="33"/>
      <c r="D56" s="33"/>
      <c r="E56" t="s">
        <v>55</v>
      </c>
      <c r="F56" t="s">
        <v>77</v>
      </c>
      <c r="H56" t="s">
        <v>26</v>
      </c>
      <c r="I56" s="59">
        <f>I55</f>
        <v>4.19750470024141</v>
      </c>
      <c r="J56" s="59">
        <f t="shared" ref="J56:O56" si="21">J55</f>
        <v>2.7402488436719</v>
      </c>
      <c r="K56" s="59">
        <f t="shared" si="21"/>
        <v>0.98882484352738</v>
      </c>
      <c r="L56" s="59">
        <f t="shared" si="21"/>
        <v>1.48153667300782</v>
      </c>
      <c r="M56" s="59">
        <f t="shared" si="21"/>
        <v>0.853709575142676</v>
      </c>
      <c r="N56" s="59">
        <f t="shared" si="21"/>
        <v>0.0565313887127457</v>
      </c>
      <c r="O56" s="59">
        <f t="shared" si="21"/>
        <v>0.151297342479968</v>
      </c>
      <c r="T56" t="s">
        <v>55</v>
      </c>
      <c r="U56" t="s">
        <v>77</v>
      </c>
      <c r="V56" t="s">
        <v>26</v>
      </c>
      <c r="W56" s="59">
        <f>W55</f>
        <v>0.06285969</v>
      </c>
      <c r="X56" s="59">
        <f t="shared" ref="X56:AC56" si="22">X55</f>
        <v>0.07544272</v>
      </c>
      <c r="Y56" s="59">
        <f t="shared" si="22"/>
        <v>0.13533258</v>
      </c>
      <c r="Z56" s="59">
        <f t="shared" si="22"/>
        <v>0.05733765</v>
      </c>
      <c r="AA56" s="59">
        <f t="shared" si="22"/>
        <v>0.05130557</v>
      </c>
      <c r="AB56" s="59">
        <f t="shared" si="22"/>
        <v>0.07360167</v>
      </c>
      <c r="AC56" s="59">
        <f t="shared" si="22"/>
        <v>0.10451257</v>
      </c>
    </row>
    <row r="57" ht="14.5" spans="1:29">
      <c r="A57" s="57"/>
      <c r="B57" s="57"/>
      <c r="C57" s="33"/>
      <c r="D57" s="33"/>
      <c r="E57" t="s">
        <v>57</v>
      </c>
      <c r="F57" t="s">
        <v>77</v>
      </c>
      <c r="H57" t="s">
        <v>26</v>
      </c>
      <c r="I57" s="59">
        <f>I55</f>
        <v>4.19750470024141</v>
      </c>
      <c r="J57" s="59">
        <f t="shared" ref="J57:O57" si="23">J55</f>
        <v>2.7402488436719</v>
      </c>
      <c r="K57" s="59">
        <f t="shared" si="23"/>
        <v>0.98882484352738</v>
      </c>
      <c r="L57" s="59">
        <f t="shared" si="23"/>
        <v>1.48153667300782</v>
      </c>
      <c r="M57" s="59">
        <f t="shared" si="23"/>
        <v>0.853709575142676</v>
      </c>
      <c r="N57" s="59">
        <f t="shared" si="23"/>
        <v>0.0565313887127457</v>
      </c>
      <c r="O57" s="59">
        <f t="shared" si="23"/>
        <v>0.151297342479968</v>
      </c>
      <c r="T57" t="s">
        <v>57</v>
      </c>
      <c r="U57" t="s">
        <v>77</v>
      </c>
      <c r="V57" t="s">
        <v>26</v>
      </c>
      <c r="W57" s="59">
        <f>W55</f>
        <v>0.06285969</v>
      </c>
      <c r="X57" s="59">
        <f t="shared" ref="X57:AC57" si="24">X55</f>
        <v>0.07544272</v>
      </c>
      <c r="Y57" s="59">
        <f t="shared" si="24"/>
        <v>0.13533258</v>
      </c>
      <c r="Z57" s="59">
        <f t="shared" si="24"/>
        <v>0.05733765</v>
      </c>
      <c r="AA57" s="59">
        <f t="shared" si="24"/>
        <v>0.05130557</v>
      </c>
      <c r="AB57" s="59">
        <f t="shared" si="24"/>
        <v>0.07360167</v>
      </c>
      <c r="AC57" s="59">
        <f t="shared" si="24"/>
        <v>0.10451257</v>
      </c>
    </row>
    <row r="58" ht="14.5" spans="1:29">
      <c r="A58" s="33"/>
      <c r="B58" s="33"/>
      <c r="C58" s="33"/>
      <c r="D58" s="33"/>
      <c r="E58" t="s">
        <v>59</v>
      </c>
      <c r="F58" t="s">
        <v>74</v>
      </c>
      <c r="H58" t="s">
        <v>26</v>
      </c>
      <c r="I58" s="59">
        <f>attached_space_heating_byenergy!W16/SUM(I6:I8)/31.54</f>
        <v>0.93879861551469</v>
      </c>
      <c r="J58" s="59">
        <f>attached_space_heating_byenergy!AU16/SUM(J6:J8)/31.54</f>
        <v>3.73139774520358</v>
      </c>
      <c r="K58" s="59">
        <f>attached_space_heating_byenergy!BS16/SUM(K6:K8)/31.54</f>
        <v>1.15850359888307</v>
      </c>
      <c r="L58" s="59">
        <f>attached_space_heating_byenergy!CQ16/SUM(L6:L8)/31.54</f>
        <v>2.38557687363965</v>
      </c>
      <c r="M58" s="59">
        <f>attached_space_heating_byenergy!DO16/SUM(M6:M8)/31.54</f>
        <v>2.80361274127687</v>
      </c>
      <c r="N58" s="59">
        <f>attached_space_heating_byenergy!EM16/SUM(N6:N8)/31.54</f>
        <v>1.79833472646567</v>
      </c>
      <c r="O58" s="59">
        <f>attached_space_heating_byenergy!FK16/SUM(O6:O8)/31.54</f>
        <v>1.20348671942656</v>
      </c>
      <c r="T58" t="s">
        <v>59</v>
      </c>
      <c r="U58" t="s">
        <v>74</v>
      </c>
      <c r="V58" t="s">
        <v>26</v>
      </c>
      <c r="W58" s="59">
        <f t="shared" ref="W58:AC72" si="25">W56</f>
        <v>0.06285969</v>
      </c>
      <c r="X58" s="59">
        <f t="shared" si="25"/>
        <v>0.07544272</v>
      </c>
      <c r="Y58" s="59">
        <f t="shared" si="25"/>
        <v>0.13533258</v>
      </c>
      <c r="Z58" s="59">
        <f t="shared" si="25"/>
        <v>0.05733765</v>
      </c>
      <c r="AA58" s="59">
        <f t="shared" si="25"/>
        <v>0.05130557</v>
      </c>
      <c r="AB58" s="59">
        <f t="shared" si="25"/>
        <v>0.07360167</v>
      </c>
      <c r="AC58" s="59">
        <f t="shared" si="25"/>
        <v>0.10451257</v>
      </c>
    </row>
    <row r="59" ht="14.5" spans="1:29">
      <c r="A59" s="33"/>
      <c r="B59" s="33"/>
      <c r="C59" s="33"/>
      <c r="D59" s="33"/>
      <c r="E59" t="s">
        <v>61</v>
      </c>
      <c r="F59" t="s">
        <v>74</v>
      </c>
      <c r="H59" t="s">
        <v>26</v>
      </c>
      <c r="I59" s="59">
        <f>I58</f>
        <v>0.93879861551469</v>
      </c>
      <c r="J59" s="59">
        <f t="shared" ref="J59:O60" si="26">J58</f>
        <v>3.73139774520358</v>
      </c>
      <c r="K59" s="59">
        <f t="shared" si="26"/>
        <v>1.15850359888307</v>
      </c>
      <c r="L59" s="59">
        <f t="shared" si="26"/>
        <v>2.38557687363965</v>
      </c>
      <c r="M59" s="59">
        <f t="shared" si="26"/>
        <v>2.80361274127687</v>
      </c>
      <c r="N59" s="59">
        <f t="shared" si="26"/>
        <v>1.79833472646567</v>
      </c>
      <c r="O59" s="59">
        <f t="shared" si="26"/>
        <v>1.20348671942656</v>
      </c>
      <c r="T59" t="s">
        <v>61</v>
      </c>
      <c r="U59" t="s">
        <v>74</v>
      </c>
      <c r="V59" t="s">
        <v>26</v>
      </c>
      <c r="W59" s="59">
        <f t="shared" si="25"/>
        <v>0.06285969</v>
      </c>
      <c r="X59" s="59">
        <f t="shared" si="25"/>
        <v>0.07544272</v>
      </c>
      <c r="Y59" s="59">
        <f t="shared" si="25"/>
        <v>0.13533258</v>
      </c>
      <c r="Z59" s="59">
        <f t="shared" si="25"/>
        <v>0.05733765</v>
      </c>
      <c r="AA59" s="59">
        <f t="shared" si="25"/>
        <v>0.05130557</v>
      </c>
      <c r="AB59" s="59">
        <f t="shared" si="25"/>
        <v>0.07360167</v>
      </c>
      <c r="AC59" s="59">
        <f t="shared" si="25"/>
        <v>0.10451257</v>
      </c>
    </row>
    <row r="60" ht="14.5" spans="1:29">
      <c r="A60" s="33"/>
      <c r="B60" s="33"/>
      <c r="C60" s="33"/>
      <c r="D60" s="33"/>
      <c r="E60" t="s">
        <v>63</v>
      </c>
      <c r="F60" t="s">
        <v>74</v>
      </c>
      <c r="H60" t="s">
        <v>26</v>
      </c>
      <c r="I60" s="59">
        <f>I59</f>
        <v>0.93879861551469</v>
      </c>
      <c r="J60" s="59">
        <f t="shared" si="26"/>
        <v>3.73139774520358</v>
      </c>
      <c r="K60" s="59">
        <f t="shared" si="26"/>
        <v>1.15850359888307</v>
      </c>
      <c r="L60" s="59">
        <f t="shared" si="26"/>
        <v>2.38557687363965</v>
      </c>
      <c r="M60" s="59">
        <f t="shared" si="26"/>
        <v>2.80361274127687</v>
      </c>
      <c r="N60" s="59">
        <f t="shared" si="26"/>
        <v>1.79833472646567</v>
      </c>
      <c r="O60" s="59">
        <f t="shared" si="26"/>
        <v>1.20348671942656</v>
      </c>
      <c r="T60" t="s">
        <v>63</v>
      </c>
      <c r="U60" t="s">
        <v>74</v>
      </c>
      <c r="V60" t="s">
        <v>26</v>
      </c>
      <c r="W60" s="59">
        <f t="shared" si="25"/>
        <v>0.06285969</v>
      </c>
      <c r="X60" s="59">
        <f t="shared" si="25"/>
        <v>0.07544272</v>
      </c>
      <c r="Y60" s="59">
        <f t="shared" si="25"/>
        <v>0.13533258</v>
      </c>
      <c r="Z60" s="59">
        <f t="shared" si="25"/>
        <v>0.05733765</v>
      </c>
      <c r="AA60" s="59">
        <f t="shared" si="25"/>
        <v>0.05130557</v>
      </c>
      <c r="AB60" s="59">
        <f t="shared" si="25"/>
        <v>0.07360167</v>
      </c>
      <c r="AC60" s="59">
        <f t="shared" si="25"/>
        <v>0.10451257</v>
      </c>
    </row>
    <row r="61" ht="14.5" spans="1:29">
      <c r="A61" s="33"/>
      <c r="B61" s="33"/>
      <c r="C61" s="33"/>
      <c r="D61" s="33"/>
      <c r="E61" t="s">
        <v>68</v>
      </c>
      <c r="F61" t="s">
        <v>71</v>
      </c>
      <c r="H61" t="s">
        <v>26</v>
      </c>
      <c r="I61" s="59">
        <f>attached_space_heating_byenergy!W15/'TechHeat-RES-SA'!I9/31.54</f>
        <v>1.6207398242857</v>
      </c>
      <c r="J61" s="59">
        <f>attached_space_heating_byenergy!AU15/'TechHeat-RES-SA'!J9/31.54</f>
        <v>1.72722852737519</v>
      </c>
      <c r="K61" s="59">
        <f>attached_space_heating_byenergy!BS15/'TechHeat-RES-SA'!K9/31.54</f>
        <v>0.925481335211462</v>
      </c>
      <c r="L61" s="59">
        <f>attached_space_heating_byenergy!CQ15/'TechHeat-RES-SA'!L9/31.54</f>
        <v>2.47632585178407</v>
      </c>
      <c r="M61" s="59">
        <f>attached_space_heating_byenergy!DO15/'TechHeat-RES-SA'!M9/31.54</f>
        <v>2.52112963130718</v>
      </c>
      <c r="N61" s="59">
        <f>attached_space_heating_byenergy!EM15/'TechHeat-RES-SA'!N9/31.54</f>
        <v>1.3522470448596</v>
      </c>
      <c r="O61" s="59">
        <f>attached_space_heating_byenergy!FK15/'TechHeat-RES-SA'!O9/31.54</f>
        <v>0.790633898617412</v>
      </c>
      <c r="T61" t="s">
        <v>68</v>
      </c>
      <c r="U61" t="s">
        <v>71</v>
      </c>
      <c r="V61" t="s">
        <v>26</v>
      </c>
      <c r="W61" s="59">
        <f t="shared" si="25"/>
        <v>0.06285969</v>
      </c>
      <c r="X61" s="59">
        <f t="shared" si="25"/>
        <v>0.07544272</v>
      </c>
      <c r="Y61" s="59">
        <f t="shared" si="25"/>
        <v>0.13533258</v>
      </c>
      <c r="Z61" s="59">
        <f t="shared" si="25"/>
        <v>0.05733765</v>
      </c>
      <c r="AA61" s="59">
        <f t="shared" si="25"/>
        <v>0.05130557</v>
      </c>
      <c r="AB61" s="59">
        <f t="shared" si="25"/>
        <v>0.07360167</v>
      </c>
      <c r="AC61" s="59">
        <f t="shared" si="25"/>
        <v>0.10451257</v>
      </c>
    </row>
    <row r="62" ht="14.5" spans="1:29">
      <c r="A62" s="33"/>
      <c r="B62" s="33"/>
      <c r="C62" s="33"/>
      <c r="D62" s="33"/>
      <c r="E62" t="s">
        <v>70</v>
      </c>
      <c r="F62" t="s">
        <v>320</v>
      </c>
      <c r="H62" t="s">
        <v>26</v>
      </c>
      <c r="I62" s="59"/>
      <c r="J62" s="59"/>
      <c r="K62" s="59"/>
      <c r="L62" s="59"/>
      <c r="M62" s="59"/>
      <c r="N62" s="59"/>
      <c r="O62" s="59"/>
      <c r="T62" t="s">
        <v>70</v>
      </c>
      <c r="U62" t="s">
        <v>320</v>
      </c>
      <c r="V62" t="s">
        <v>26</v>
      </c>
      <c r="W62" s="59">
        <f t="shared" si="25"/>
        <v>0.06285969</v>
      </c>
      <c r="X62" s="59">
        <f t="shared" si="25"/>
        <v>0.07544272</v>
      </c>
      <c r="Y62" s="59">
        <f t="shared" si="25"/>
        <v>0.13533258</v>
      </c>
      <c r="Z62" s="59">
        <f t="shared" si="25"/>
        <v>0.05733765</v>
      </c>
      <c r="AA62" s="59">
        <f t="shared" si="25"/>
        <v>0.05130557</v>
      </c>
      <c r="AB62" s="59">
        <f t="shared" si="25"/>
        <v>0.07360167</v>
      </c>
      <c r="AC62" s="59">
        <f t="shared" si="25"/>
        <v>0.10451257</v>
      </c>
    </row>
    <row r="63" ht="14.5" spans="1:29">
      <c r="A63" s="33"/>
      <c r="B63" s="33"/>
      <c r="C63" s="33"/>
      <c r="D63" s="33"/>
      <c r="E63" t="s">
        <v>73</v>
      </c>
      <c r="F63" t="s">
        <v>65</v>
      </c>
      <c r="H63" t="s">
        <v>26</v>
      </c>
      <c r="I63" s="59">
        <f>attached_space_heating_byenergy!W18/'TechHeat-RES-SA'!I12/31.54</f>
        <v>1.57793014161911</v>
      </c>
      <c r="J63" s="59">
        <f>attached_space_heating_byenergy!AU18/'TechHeat-RES-SA'!J12/31.54</f>
        <v>2.95308225382734</v>
      </c>
      <c r="K63" s="59">
        <f>attached_space_heating_byenergy!BS18/'TechHeat-RES-SA'!K12/31.54</f>
        <v>0.849635597868001</v>
      </c>
      <c r="L63" s="59">
        <f>attached_space_heating_byenergy!CQ18/'TechHeat-RES-SA'!L12/31.54</f>
        <v>5.51119213696893</v>
      </c>
      <c r="M63" s="59">
        <f>attached_space_heating_byenergy!DO18/'TechHeat-RES-SA'!M12/31.54</f>
        <v>1.22994292961319</v>
      </c>
      <c r="N63" s="59">
        <f>attached_space_heating_byenergy!EM18/'TechHeat-RES-SA'!N12/31.54</f>
        <v>2.57703868103995</v>
      </c>
      <c r="O63" s="59">
        <f>attached_space_heating_byenergy!FK18/'TechHeat-RES-SA'!O12/31.54</f>
        <v>1.14793325348176</v>
      </c>
      <c r="T63" t="s">
        <v>73</v>
      </c>
      <c r="U63" t="s">
        <v>65</v>
      </c>
      <c r="V63" t="s">
        <v>26</v>
      </c>
      <c r="W63" s="59">
        <f t="shared" si="25"/>
        <v>0.06285969</v>
      </c>
      <c r="X63" s="59">
        <f t="shared" si="25"/>
        <v>0.07544272</v>
      </c>
      <c r="Y63" s="59">
        <f t="shared" si="25"/>
        <v>0.13533258</v>
      </c>
      <c r="Z63" s="59">
        <f t="shared" si="25"/>
        <v>0.05733765</v>
      </c>
      <c r="AA63" s="59">
        <f t="shared" si="25"/>
        <v>0.05130557</v>
      </c>
      <c r="AB63" s="59">
        <f t="shared" si="25"/>
        <v>0.07360167</v>
      </c>
      <c r="AC63" s="59">
        <f t="shared" si="25"/>
        <v>0.10451257</v>
      </c>
    </row>
    <row r="64" ht="14.5" spans="5:29">
      <c r="E64" t="s">
        <v>76</v>
      </c>
      <c r="F64" t="s">
        <v>69</v>
      </c>
      <c r="H64" t="s">
        <v>26</v>
      </c>
      <c r="I64">
        <f>attached_space_heating_byenergy!W19/'TechHeat-RES-SA'!I38/31.54</f>
        <v>0.819697970830691</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0.0493641090678504</v>
      </c>
      <c r="N64">
        <f>attached_space_heating_byenergy!EM19/'TechHeat-RES-SA'!N38/31.54</f>
        <v>0.133152504755866</v>
      </c>
      <c r="O64">
        <f>attached_space_heating_byenergy!FK19/'TechHeat-RES-SA'!O38/31.54</f>
        <v>0.372801268230818</v>
      </c>
      <c r="T64" t="s">
        <v>76</v>
      </c>
      <c r="U64" t="s">
        <v>69</v>
      </c>
      <c r="V64" t="s">
        <v>26</v>
      </c>
      <c r="W64" s="59">
        <f t="shared" si="25"/>
        <v>0.06285969</v>
      </c>
      <c r="X64" s="59">
        <f t="shared" si="25"/>
        <v>0.07544272</v>
      </c>
      <c r="Y64" s="59">
        <f t="shared" si="25"/>
        <v>0.13533258</v>
      </c>
      <c r="Z64" s="59">
        <f t="shared" si="25"/>
        <v>0.05733765</v>
      </c>
      <c r="AA64" s="59">
        <f t="shared" si="25"/>
        <v>0.05130557</v>
      </c>
      <c r="AB64" s="59">
        <f t="shared" si="25"/>
        <v>0.07360167</v>
      </c>
      <c r="AC64" s="59">
        <f t="shared" si="25"/>
        <v>0.10451257</v>
      </c>
    </row>
    <row r="65" ht="14.5" spans="5:29">
      <c r="E65" s="36" t="s">
        <v>79</v>
      </c>
      <c r="F65" s="36" t="s">
        <v>71</v>
      </c>
      <c r="G65" s="36"/>
      <c r="H65" t="s">
        <v>26</v>
      </c>
      <c r="I65" s="105">
        <v>0</v>
      </c>
      <c r="J65" s="105">
        <v>0</v>
      </c>
      <c r="K65" s="105">
        <v>0</v>
      </c>
      <c r="L65" s="105">
        <v>0</v>
      </c>
      <c r="M65" s="105">
        <v>0</v>
      </c>
      <c r="N65" s="105">
        <v>0</v>
      </c>
      <c r="O65" s="105">
        <v>0</v>
      </c>
      <c r="T65" s="36" t="s">
        <v>79</v>
      </c>
      <c r="U65" s="36" t="s">
        <v>71</v>
      </c>
      <c r="V65" t="s">
        <v>26</v>
      </c>
      <c r="W65" s="59">
        <f t="shared" si="25"/>
        <v>0.06285969</v>
      </c>
      <c r="X65" s="59">
        <f t="shared" si="25"/>
        <v>0.07544272</v>
      </c>
      <c r="Y65" s="59">
        <f t="shared" si="25"/>
        <v>0.13533258</v>
      </c>
      <c r="Z65" s="59">
        <f t="shared" si="25"/>
        <v>0.05733765</v>
      </c>
      <c r="AA65" s="59">
        <f t="shared" si="25"/>
        <v>0.05130557</v>
      </c>
      <c r="AB65" s="59">
        <f t="shared" si="25"/>
        <v>0.07360167</v>
      </c>
      <c r="AC65" s="59">
        <f t="shared" si="25"/>
        <v>0.10451257</v>
      </c>
    </row>
    <row r="66" ht="14.5" spans="6:29">
      <c r="F66" s="36" t="s">
        <v>69</v>
      </c>
      <c r="G66" s="36"/>
      <c r="I66" s="105">
        <v>0</v>
      </c>
      <c r="J66" s="105">
        <v>0</v>
      </c>
      <c r="K66" s="105">
        <v>0</v>
      </c>
      <c r="L66" s="105">
        <v>0</v>
      </c>
      <c r="M66" s="105">
        <v>0</v>
      </c>
      <c r="N66" s="105">
        <v>0</v>
      </c>
      <c r="O66" s="105">
        <v>0</v>
      </c>
      <c r="U66" s="36" t="s">
        <v>69</v>
      </c>
      <c r="V66" t="s">
        <v>26</v>
      </c>
      <c r="W66" s="59">
        <f t="shared" si="25"/>
        <v>0.06285969</v>
      </c>
      <c r="X66" s="59">
        <f t="shared" si="25"/>
        <v>0.07544272</v>
      </c>
      <c r="Y66" s="59">
        <f t="shared" si="25"/>
        <v>0.13533258</v>
      </c>
      <c r="Z66" s="59">
        <f t="shared" si="25"/>
        <v>0.05733765</v>
      </c>
      <c r="AA66" s="59">
        <f t="shared" si="25"/>
        <v>0.05130557</v>
      </c>
      <c r="AB66" s="59">
        <f t="shared" si="25"/>
        <v>0.07360167</v>
      </c>
      <c r="AC66" s="59">
        <f t="shared" si="25"/>
        <v>0.10451257</v>
      </c>
    </row>
    <row r="67" ht="14.5" spans="5:29">
      <c r="E67" s="36" t="s">
        <v>81</v>
      </c>
      <c r="F67" s="36" t="s">
        <v>77</v>
      </c>
      <c r="G67" s="36"/>
      <c r="H67" t="s">
        <v>26</v>
      </c>
      <c r="I67" s="105">
        <v>0</v>
      </c>
      <c r="J67" s="105">
        <v>0</v>
      </c>
      <c r="K67" s="105">
        <v>0</v>
      </c>
      <c r="L67" s="105">
        <v>0</v>
      </c>
      <c r="M67" s="105">
        <v>0</v>
      </c>
      <c r="N67" s="105">
        <v>0</v>
      </c>
      <c r="O67" s="105">
        <v>0</v>
      </c>
      <c r="T67" s="36" t="s">
        <v>81</v>
      </c>
      <c r="U67" s="36" t="s">
        <v>77</v>
      </c>
      <c r="V67" t="s">
        <v>26</v>
      </c>
      <c r="W67" s="59">
        <f t="shared" si="25"/>
        <v>0.06285969</v>
      </c>
      <c r="X67" s="59">
        <f t="shared" si="25"/>
        <v>0.07544272</v>
      </c>
      <c r="Y67" s="59">
        <f t="shared" si="25"/>
        <v>0.13533258</v>
      </c>
      <c r="Z67" s="59">
        <f t="shared" si="25"/>
        <v>0.05733765</v>
      </c>
      <c r="AA67" s="59">
        <f t="shared" si="25"/>
        <v>0.05130557</v>
      </c>
      <c r="AB67" s="59">
        <f t="shared" si="25"/>
        <v>0.07360167</v>
      </c>
      <c r="AC67" s="59">
        <f t="shared" si="25"/>
        <v>0.10451257</v>
      </c>
    </row>
    <row r="68" ht="14.5" spans="6:29">
      <c r="F68" s="36" t="s">
        <v>69</v>
      </c>
      <c r="G68" s="36"/>
      <c r="I68" s="105">
        <v>0</v>
      </c>
      <c r="J68" s="105">
        <v>0</v>
      </c>
      <c r="K68" s="105">
        <v>0</v>
      </c>
      <c r="L68" s="105">
        <v>0</v>
      </c>
      <c r="M68" s="105">
        <v>0</v>
      </c>
      <c r="N68" s="105">
        <v>0</v>
      </c>
      <c r="O68" s="105">
        <v>0</v>
      </c>
      <c r="U68" s="36" t="s">
        <v>69</v>
      </c>
      <c r="V68" t="s">
        <v>26</v>
      </c>
      <c r="W68" s="59">
        <f t="shared" si="25"/>
        <v>0.06285969</v>
      </c>
      <c r="X68" s="59">
        <f t="shared" si="25"/>
        <v>0.07544272</v>
      </c>
      <c r="Y68" s="59">
        <f t="shared" si="25"/>
        <v>0.13533258</v>
      </c>
      <c r="Z68" s="59">
        <f t="shared" si="25"/>
        <v>0.05733765</v>
      </c>
      <c r="AA68" s="59">
        <f t="shared" si="25"/>
        <v>0.05130557</v>
      </c>
      <c r="AB68" s="59">
        <f t="shared" si="25"/>
        <v>0.07360167</v>
      </c>
      <c r="AC68" s="59">
        <f t="shared" si="25"/>
        <v>0.10451257</v>
      </c>
    </row>
    <row r="69" ht="14.5" spans="5:29">
      <c r="E69" s="36" t="s">
        <v>86</v>
      </c>
      <c r="F69" s="36" t="s">
        <v>71</v>
      </c>
      <c r="G69" s="36"/>
      <c r="H69" t="s">
        <v>26</v>
      </c>
      <c r="I69" s="105">
        <v>0</v>
      </c>
      <c r="J69" s="105">
        <v>0</v>
      </c>
      <c r="K69" s="105">
        <v>0</v>
      </c>
      <c r="L69" s="105">
        <v>0</v>
      </c>
      <c r="M69" s="105">
        <v>0</v>
      </c>
      <c r="N69" s="105">
        <v>0</v>
      </c>
      <c r="O69" s="105">
        <v>0</v>
      </c>
      <c r="T69" s="36" t="s">
        <v>86</v>
      </c>
      <c r="U69" s="36" t="s">
        <v>71</v>
      </c>
      <c r="V69" t="s">
        <v>26</v>
      </c>
      <c r="W69" s="59">
        <f t="shared" si="25"/>
        <v>0.06285969</v>
      </c>
      <c r="X69" s="59">
        <f t="shared" si="25"/>
        <v>0.07544272</v>
      </c>
      <c r="Y69" s="59">
        <f t="shared" si="25"/>
        <v>0.13533258</v>
      </c>
      <c r="Z69" s="59">
        <f t="shared" si="25"/>
        <v>0.05733765</v>
      </c>
      <c r="AA69" s="59">
        <f t="shared" si="25"/>
        <v>0.05130557</v>
      </c>
      <c r="AB69" s="59">
        <f t="shared" si="25"/>
        <v>0.07360167</v>
      </c>
      <c r="AC69" s="59">
        <f t="shared" si="25"/>
        <v>0.10451257</v>
      </c>
    </row>
    <row r="70" ht="14.5" spans="6:29">
      <c r="F70" s="36" t="s">
        <v>74</v>
      </c>
      <c r="G70" s="36"/>
      <c r="I70" s="105">
        <v>0</v>
      </c>
      <c r="J70" s="105">
        <v>0</v>
      </c>
      <c r="K70" s="105">
        <v>0</v>
      </c>
      <c r="L70" s="105">
        <v>0</v>
      </c>
      <c r="M70" s="105">
        <v>0</v>
      </c>
      <c r="N70" s="105">
        <v>0</v>
      </c>
      <c r="O70" s="105">
        <v>0</v>
      </c>
      <c r="U70" s="36" t="s">
        <v>74</v>
      </c>
      <c r="V70" t="s">
        <v>26</v>
      </c>
      <c r="W70" s="59">
        <f t="shared" si="25"/>
        <v>0.06285969</v>
      </c>
      <c r="X70" s="59">
        <f t="shared" si="25"/>
        <v>0.07544272</v>
      </c>
      <c r="Y70" s="59">
        <f t="shared" si="25"/>
        <v>0.13533258</v>
      </c>
      <c r="Z70" s="59">
        <f t="shared" si="25"/>
        <v>0.05733765</v>
      </c>
      <c r="AA70" s="59">
        <f t="shared" si="25"/>
        <v>0.05130557</v>
      </c>
      <c r="AB70" s="59">
        <f t="shared" si="25"/>
        <v>0.07360167</v>
      </c>
      <c r="AC70" s="59">
        <f t="shared" si="25"/>
        <v>0.10451257</v>
      </c>
    </row>
    <row r="71" ht="14.5" spans="5:29">
      <c r="E71" s="36" t="s">
        <v>89</v>
      </c>
      <c r="F71" s="36" t="s">
        <v>71</v>
      </c>
      <c r="G71" s="36"/>
      <c r="H71" t="s">
        <v>26</v>
      </c>
      <c r="I71" s="105">
        <v>0</v>
      </c>
      <c r="J71" s="105">
        <v>0</v>
      </c>
      <c r="K71" s="105">
        <v>0</v>
      </c>
      <c r="L71" s="105">
        <v>0</v>
      </c>
      <c r="M71" s="105">
        <v>0</v>
      </c>
      <c r="N71" s="105">
        <v>0</v>
      </c>
      <c r="O71" s="105">
        <v>0</v>
      </c>
      <c r="T71" s="36" t="s">
        <v>89</v>
      </c>
      <c r="U71" s="36" t="s">
        <v>71</v>
      </c>
      <c r="V71" t="s">
        <v>26</v>
      </c>
      <c r="W71" s="59">
        <f t="shared" si="25"/>
        <v>0.06285969</v>
      </c>
      <c r="X71" s="59">
        <f t="shared" si="25"/>
        <v>0.07544272</v>
      </c>
      <c r="Y71" s="59">
        <f t="shared" si="25"/>
        <v>0.13533258</v>
      </c>
      <c r="Z71" s="59">
        <f t="shared" si="25"/>
        <v>0.05733765</v>
      </c>
      <c r="AA71" s="59">
        <f t="shared" si="25"/>
        <v>0.05130557</v>
      </c>
      <c r="AB71" s="59">
        <f t="shared" si="25"/>
        <v>0.07360167</v>
      </c>
      <c r="AC71" s="59">
        <f t="shared" si="25"/>
        <v>0.10451257</v>
      </c>
    </row>
    <row r="72" ht="14.5" spans="6:29">
      <c r="F72" s="36" t="s">
        <v>77</v>
      </c>
      <c r="G72" s="36"/>
      <c r="I72" s="105">
        <v>0</v>
      </c>
      <c r="J72" s="105">
        <v>0</v>
      </c>
      <c r="K72" s="105">
        <v>0</v>
      </c>
      <c r="L72" s="105">
        <v>0</v>
      </c>
      <c r="M72" s="105">
        <v>0</v>
      </c>
      <c r="N72" s="105">
        <v>0</v>
      </c>
      <c r="O72" s="105">
        <v>0</v>
      </c>
      <c r="U72" s="36" t="s">
        <v>77</v>
      </c>
      <c r="V72" t="s">
        <v>26</v>
      </c>
      <c r="W72" s="59">
        <f t="shared" si="25"/>
        <v>0.06285969</v>
      </c>
      <c r="X72" s="59">
        <f t="shared" si="25"/>
        <v>0.07544272</v>
      </c>
      <c r="Y72" s="59">
        <f t="shared" si="25"/>
        <v>0.13533258</v>
      </c>
      <c r="Z72" s="59">
        <f t="shared" si="25"/>
        <v>0.05733765</v>
      </c>
      <c r="AA72" s="59">
        <f t="shared" si="25"/>
        <v>0.05130557</v>
      </c>
      <c r="AB72" s="59">
        <f t="shared" si="25"/>
        <v>0.07360167</v>
      </c>
      <c r="AC72" s="59">
        <f t="shared" si="25"/>
        <v>0.10451257</v>
      </c>
    </row>
    <row r="76" ht="14.5" spans="8:8">
      <c r="H76" s="34" t="s">
        <v>212</v>
      </c>
    </row>
    <row r="77" ht="15.25" spans="4:15">
      <c r="D77" s="127" t="s">
        <v>141</v>
      </c>
      <c r="E77" s="35" t="s">
        <v>11</v>
      </c>
      <c r="F77" s="35" t="s">
        <v>189</v>
      </c>
      <c r="G77" s="233" t="s">
        <v>312</v>
      </c>
      <c r="H77" s="35" t="s">
        <v>190</v>
      </c>
      <c r="I77" t="s">
        <v>191</v>
      </c>
      <c r="J77" t="s">
        <v>192</v>
      </c>
      <c r="K77" t="s">
        <v>193</v>
      </c>
      <c r="L77" t="s">
        <v>194</v>
      </c>
      <c r="M77" t="s">
        <v>195</v>
      </c>
      <c r="N77" t="s">
        <v>196</v>
      </c>
      <c r="O77" t="s">
        <v>197</v>
      </c>
    </row>
    <row r="78" ht="62.5" spans="4:17">
      <c r="D78" s="128" t="s">
        <v>322</v>
      </c>
      <c r="E78" t="s">
        <v>53</v>
      </c>
      <c r="F78" t="s">
        <v>77</v>
      </c>
      <c r="H78" t="s">
        <v>26</v>
      </c>
      <c r="I78" s="59">
        <f>I55*W55*4</f>
        <v>1.05541537692287</v>
      </c>
      <c r="J78" s="59">
        <f t="shared" ref="J78:O78" si="27">J55*X55*4</f>
        <v>0.826927304973852</v>
      </c>
      <c r="K78" s="59">
        <f t="shared" si="27"/>
        <v>0.535280868970627</v>
      </c>
      <c r="L78" s="59">
        <f t="shared" si="27"/>
        <v>0.339791324876347</v>
      </c>
      <c r="M78" s="59">
        <f t="shared" si="27"/>
        <v>0.175200225468611</v>
      </c>
      <c r="N78" s="59">
        <f t="shared" si="27"/>
        <v>0.0166432184667089</v>
      </c>
      <c r="O78" s="59">
        <f t="shared" si="27"/>
        <v>0.0632498963870065</v>
      </c>
      <c r="Q78" s="105">
        <f t="shared" ref="Q78:Q85" si="28">AVERAGE(I78:O78)</f>
        <v>0.430358316580861</v>
      </c>
    </row>
    <row r="79" ht="62.5" spans="4:17">
      <c r="D79" s="128" t="s">
        <v>322</v>
      </c>
      <c r="E79" t="s">
        <v>55</v>
      </c>
      <c r="F79" t="s">
        <v>77</v>
      </c>
      <c r="H79" t="s">
        <v>26</v>
      </c>
      <c r="I79" s="59">
        <f t="shared" ref="I79:I84" si="29">I56*W56*4</f>
        <v>1.05541537692287</v>
      </c>
      <c r="J79" s="59">
        <f t="shared" ref="J79:J84" si="30">J56*X56*4</f>
        <v>0.826927304973852</v>
      </c>
      <c r="K79" s="59">
        <f t="shared" ref="K79:K84" si="31">K56*Y56*4</f>
        <v>0.535280868970627</v>
      </c>
      <c r="L79" s="59">
        <f t="shared" ref="L79:L84" si="32">L56*Z56*4</f>
        <v>0.339791324876347</v>
      </c>
      <c r="M79" s="59">
        <f t="shared" ref="M79:M84" si="33">M56*AA56*4</f>
        <v>0.175200225468611</v>
      </c>
      <c r="N79" s="59">
        <f t="shared" ref="N79:N84" si="34">N56*AB56*4</f>
        <v>0.0166432184667089</v>
      </c>
      <c r="O79" s="59">
        <f t="shared" ref="O79:O84" si="35">O56*AC56*4</f>
        <v>0.0632498963870065</v>
      </c>
      <c r="Q79" s="105">
        <f t="shared" si="28"/>
        <v>0.430358316580861</v>
      </c>
    </row>
    <row r="80" ht="62.5" spans="4:17">
      <c r="D80" s="128" t="s">
        <v>322</v>
      </c>
      <c r="E80" t="s">
        <v>57</v>
      </c>
      <c r="F80" t="s">
        <v>77</v>
      </c>
      <c r="H80" t="s">
        <v>26</v>
      </c>
      <c r="I80" s="59">
        <f t="shared" si="29"/>
        <v>1.05541537692287</v>
      </c>
      <c r="J80" s="59">
        <f t="shared" si="30"/>
        <v>0.826927304973852</v>
      </c>
      <c r="K80" s="59">
        <f t="shared" si="31"/>
        <v>0.535280868970627</v>
      </c>
      <c r="L80" s="59">
        <f t="shared" si="32"/>
        <v>0.339791324876347</v>
      </c>
      <c r="M80" s="59">
        <f t="shared" si="33"/>
        <v>0.175200225468611</v>
      </c>
      <c r="N80" s="59">
        <f t="shared" si="34"/>
        <v>0.0166432184667089</v>
      </c>
      <c r="O80" s="59">
        <f t="shared" si="35"/>
        <v>0.0632498963870065</v>
      </c>
      <c r="Q80" s="105">
        <f t="shared" si="28"/>
        <v>0.430358316580861</v>
      </c>
    </row>
    <row r="81" ht="62.5" spans="4:17">
      <c r="D81" s="128" t="s">
        <v>322</v>
      </c>
      <c r="E81" t="s">
        <v>59</v>
      </c>
      <c r="F81" t="s">
        <v>74</v>
      </c>
      <c r="H81" t="s">
        <v>26</v>
      </c>
      <c r="I81" s="59">
        <f t="shared" si="29"/>
        <v>0.23605035977473</v>
      </c>
      <c r="J81" s="59">
        <f t="shared" si="30"/>
        <v>1.1260271812001</v>
      </c>
      <c r="K81" s="59">
        <f t="shared" si="31"/>
        <v>0.627133123904524</v>
      </c>
      <c r="L81" s="59">
        <f t="shared" si="32"/>
        <v>0.547133487315378</v>
      </c>
      <c r="M81" s="59">
        <f t="shared" si="33"/>
        <v>0.575363799001889</v>
      </c>
      <c r="N81" s="59">
        <f t="shared" si="34"/>
        <v>0.529441756347466</v>
      </c>
      <c r="O81" s="59">
        <f t="shared" si="35"/>
        <v>0.503117960032555</v>
      </c>
      <c r="Q81" s="105">
        <f t="shared" si="28"/>
        <v>0.592038238225235</v>
      </c>
    </row>
    <row r="82" ht="62.5" spans="4:17">
      <c r="D82" s="128" t="s">
        <v>322</v>
      </c>
      <c r="E82" t="s">
        <v>61</v>
      </c>
      <c r="F82" t="s">
        <v>74</v>
      </c>
      <c r="H82" t="s">
        <v>26</v>
      </c>
      <c r="I82" s="59">
        <f t="shared" si="29"/>
        <v>0.23605035977473</v>
      </c>
      <c r="J82" s="59">
        <f t="shared" si="30"/>
        <v>1.1260271812001</v>
      </c>
      <c r="K82" s="59">
        <f t="shared" si="31"/>
        <v>0.627133123904524</v>
      </c>
      <c r="L82" s="59">
        <f t="shared" si="32"/>
        <v>0.547133487315378</v>
      </c>
      <c r="M82" s="59">
        <f t="shared" si="33"/>
        <v>0.575363799001889</v>
      </c>
      <c r="N82" s="59">
        <f t="shared" si="34"/>
        <v>0.529441756347466</v>
      </c>
      <c r="O82" s="59">
        <f t="shared" si="35"/>
        <v>0.503117960032555</v>
      </c>
      <c r="Q82" s="105">
        <f t="shared" si="28"/>
        <v>0.592038238225235</v>
      </c>
    </row>
    <row r="83" ht="62.5" spans="4:17">
      <c r="D83" s="128" t="s">
        <v>322</v>
      </c>
      <c r="E83" t="s">
        <v>63</v>
      </c>
      <c r="F83" t="s">
        <v>74</v>
      </c>
      <c r="H83" t="s">
        <v>26</v>
      </c>
      <c r="I83" s="59">
        <f t="shared" si="29"/>
        <v>0.23605035977473</v>
      </c>
      <c r="J83" s="59">
        <f t="shared" si="30"/>
        <v>1.1260271812001</v>
      </c>
      <c r="K83" s="59">
        <f t="shared" si="31"/>
        <v>0.627133123904524</v>
      </c>
      <c r="L83" s="59">
        <f t="shared" si="32"/>
        <v>0.547133487315378</v>
      </c>
      <c r="M83" s="59">
        <f t="shared" si="33"/>
        <v>0.575363799001889</v>
      </c>
      <c r="N83" s="59">
        <f t="shared" si="34"/>
        <v>0.529441756347466</v>
      </c>
      <c r="O83" s="59">
        <f t="shared" si="35"/>
        <v>0.503117960032555</v>
      </c>
      <c r="Q83" s="105">
        <f t="shared" si="28"/>
        <v>0.592038238225235</v>
      </c>
    </row>
    <row r="84" ht="62.5" spans="4:17">
      <c r="D84" s="128" t="s">
        <v>322</v>
      </c>
      <c r="E84" t="s">
        <v>68</v>
      </c>
      <c r="F84" t="s">
        <v>71</v>
      </c>
      <c r="H84" t="s">
        <v>26</v>
      </c>
      <c r="I84" s="59">
        <f t="shared" si="29"/>
        <v>0.407516811701014</v>
      </c>
      <c r="J84" s="59">
        <f t="shared" si="30"/>
        <v>0.521227272667115</v>
      </c>
      <c r="K84" s="59">
        <f t="shared" si="31"/>
        <v>0.500991107344048</v>
      </c>
      <c r="L84" s="59">
        <f t="shared" si="32"/>
        <v>0.567946819902188</v>
      </c>
      <c r="M84" s="59">
        <f t="shared" si="33"/>
        <v>0.517391971112419</v>
      </c>
      <c r="N84" s="59">
        <f t="shared" si="34"/>
        <v>0.398110563016926</v>
      </c>
      <c r="O84" s="59">
        <f t="shared" si="35"/>
        <v>0.330524722694501</v>
      </c>
      <c r="Q84" s="105">
        <f t="shared" si="28"/>
        <v>0.463387038348316</v>
      </c>
    </row>
    <row r="85" ht="62.5" spans="4:17">
      <c r="D85" s="128" t="s">
        <v>322</v>
      </c>
      <c r="E85" t="s">
        <v>70</v>
      </c>
      <c r="F85" t="s">
        <v>71</v>
      </c>
      <c r="G85" s="46"/>
      <c r="H85" t="s">
        <v>26</v>
      </c>
      <c r="I85" s="243">
        <f t="shared" ref="I85:O85" si="36">AVERAGE(I78:I84,I87:I88)</f>
        <v>0.54275229570326</v>
      </c>
      <c r="J85" s="243">
        <f t="shared" si="36"/>
        <v>0.886951335502496</v>
      </c>
      <c r="K85" s="243">
        <f t="shared" si="36"/>
        <v>0.561604674291768</v>
      </c>
      <c r="L85" s="243">
        <f t="shared" si="36"/>
        <v>0.502548226606017</v>
      </c>
      <c r="M85" s="243">
        <f t="shared" si="36"/>
        <v>0.336847372424677</v>
      </c>
      <c r="N85" s="243">
        <f t="shared" si="36"/>
        <v>0.314918208514984</v>
      </c>
      <c r="O85" s="243">
        <f t="shared" si="36"/>
        <v>0.296152420506755</v>
      </c>
      <c r="Q85" s="105">
        <f t="shared" si="28"/>
        <v>0.491682076221423</v>
      </c>
    </row>
    <row r="86" ht="14.5" spans="7:17">
      <c r="G86" s="235" t="str">
        <f>[2]COMM!$E$19</f>
        <v>RSDAHT</v>
      </c>
      <c r="I86" s="243"/>
      <c r="J86" s="243"/>
      <c r="K86" s="243"/>
      <c r="L86" s="243"/>
      <c r="M86" s="243"/>
      <c r="N86" s="243"/>
      <c r="O86" s="243"/>
      <c r="Q86" s="105"/>
    </row>
    <row r="87" ht="62.5" spans="4:17">
      <c r="D87" s="128" t="s">
        <v>322</v>
      </c>
      <c r="E87" t="s">
        <v>73</v>
      </c>
      <c r="F87" t="s">
        <v>65</v>
      </c>
      <c r="H87" t="s">
        <v>26</v>
      </c>
      <c r="I87" s="59">
        <f>I63*W63*4</f>
        <v>0.396752798175333</v>
      </c>
      <c r="J87" s="59">
        <f t="shared" ref="J87:O87" si="37">J63*X63*4</f>
        <v>0.89115423044986</v>
      </c>
      <c r="K87" s="59">
        <f t="shared" si="37"/>
        <v>0.459933510077276</v>
      </c>
      <c r="L87" s="59">
        <f t="shared" si="37"/>
        <v>1.26399522332911</v>
      </c>
      <c r="M87" s="59">
        <f t="shared" si="37"/>
        <v>0.252411692285098</v>
      </c>
      <c r="N87" s="59">
        <f t="shared" si="37"/>
        <v>0.758697402316551</v>
      </c>
      <c r="O87" s="59">
        <f t="shared" si="37"/>
        <v>0.479893818039361</v>
      </c>
      <c r="Q87" s="105">
        <f t="shared" ref="Q87:Q95" si="38">AVERAGE(I87:O87)</f>
        <v>0.643262667810369</v>
      </c>
    </row>
    <row r="88" ht="62.5" spans="4:17">
      <c r="D88" s="128" t="s">
        <v>322</v>
      </c>
      <c r="E88" t="s">
        <v>76</v>
      </c>
      <c r="F88" t="s">
        <v>69</v>
      </c>
      <c r="H88" t="s">
        <v>26</v>
      </c>
      <c r="I88" s="59">
        <f t="shared" ref="I88:O88" si="39">I64*W64*4</f>
        <v>0.206103841360185</v>
      </c>
      <c r="J88" s="59">
        <f t="shared" si="39"/>
        <v>0.711317057883638</v>
      </c>
      <c r="K88" s="59">
        <f t="shared" si="39"/>
        <v>0.606275472579135</v>
      </c>
      <c r="L88" s="59">
        <f t="shared" si="39"/>
        <v>0.0302175596476854</v>
      </c>
      <c r="M88" s="59">
        <f t="shared" si="39"/>
        <v>0.0101306150130729</v>
      </c>
      <c r="N88" s="59">
        <f t="shared" si="39"/>
        <v>0.0392009868588587</v>
      </c>
      <c r="O88" s="59">
        <f t="shared" si="39"/>
        <v>0.155849674568249</v>
      </c>
      <c r="Q88" s="105">
        <f t="shared" si="38"/>
        <v>0.251299315415832</v>
      </c>
    </row>
    <row r="89" ht="62.5" spans="4:17">
      <c r="D89" s="128" t="s">
        <v>322</v>
      </c>
      <c r="E89" s="36" t="s">
        <v>79</v>
      </c>
      <c r="F89" s="36" t="s">
        <v>71</v>
      </c>
      <c r="G89" s="36"/>
      <c r="H89" t="s">
        <v>26</v>
      </c>
      <c r="I89" s="94">
        <f t="shared" ref="I89:O89" si="40">AVERAGE(I88,I84)</f>
        <v>0.3068103265306</v>
      </c>
      <c r="J89" s="94">
        <f t="shared" si="40"/>
        <v>0.616272165275377</v>
      </c>
      <c r="K89" s="94">
        <f t="shared" si="40"/>
        <v>0.553633289961592</v>
      </c>
      <c r="L89" s="94">
        <f t="shared" si="40"/>
        <v>0.299082189774937</v>
      </c>
      <c r="M89" s="94">
        <f t="shared" si="40"/>
        <v>0.263761293062746</v>
      </c>
      <c r="N89" s="94">
        <f t="shared" si="40"/>
        <v>0.218655774937892</v>
      </c>
      <c r="O89" s="94">
        <f t="shared" si="40"/>
        <v>0.243187198631375</v>
      </c>
      <c r="Q89" s="105">
        <f t="shared" si="38"/>
        <v>0.357343176882074</v>
      </c>
    </row>
    <row r="90" ht="14.5" spans="6:17">
      <c r="F90" s="36" t="s">
        <v>69</v>
      </c>
      <c r="G90" s="36"/>
      <c r="I90" s="94"/>
      <c r="J90" s="94"/>
      <c r="K90" s="94"/>
      <c r="L90" s="94"/>
      <c r="M90" s="94"/>
      <c r="N90" s="94"/>
      <c r="O90" s="94"/>
      <c r="Q90" s="105"/>
    </row>
    <row r="91" ht="62.5" spans="4:17">
      <c r="D91" s="128" t="s">
        <v>322</v>
      </c>
      <c r="E91" s="36" t="s">
        <v>81</v>
      </c>
      <c r="F91" s="36" t="s">
        <v>77</v>
      </c>
      <c r="G91" s="36"/>
      <c r="H91" t="s">
        <v>26</v>
      </c>
      <c r="I91" s="94">
        <f t="shared" ref="I91:O91" si="41">AVERAGE(I88,I78:I80)</f>
        <v>0.8430874930322</v>
      </c>
      <c r="J91" s="94">
        <f t="shared" si="41"/>
        <v>0.798024743201298</v>
      </c>
      <c r="K91" s="94">
        <f t="shared" si="41"/>
        <v>0.553029519872754</v>
      </c>
      <c r="L91" s="94">
        <f t="shared" si="41"/>
        <v>0.262397883569182</v>
      </c>
      <c r="M91" s="94">
        <f t="shared" si="41"/>
        <v>0.133932822854727</v>
      </c>
      <c r="N91" s="94">
        <f t="shared" si="41"/>
        <v>0.0222826605647464</v>
      </c>
      <c r="O91" s="94">
        <f t="shared" si="41"/>
        <v>0.086399840932317</v>
      </c>
      <c r="Q91" s="105">
        <f t="shared" si="38"/>
        <v>0.385593566289604</v>
      </c>
    </row>
    <row r="92" ht="14.5" spans="6:17">
      <c r="F92" s="36" t="s">
        <v>69</v>
      </c>
      <c r="G92" s="36"/>
      <c r="I92" s="94"/>
      <c r="J92" s="94"/>
      <c r="K92" s="94"/>
      <c r="L92" s="94"/>
      <c r="M92" s="94"/>
      <c r="N92" s="94"/>
      <c r="O92" s="94"/>
      <c r="Q92" s="105"/>
    </row>
    <row r="93" ht="62.5" spans="4:17">
      <c r="D93" s="128" t="s">
        <v>322</v>
      </c>
      <c r="E93" s="36" t="s">
        <v>86</v>
      </c>
      <c r="F93" s="36" t="s">
        <v>71</v>
      </c>
      <c r="G93" s="36"/>
      <c r="H93" t="s">
        <v>26</v>
      </c>
      <c r="I93" s="94">
        <f t="shared" ref="I93:O93" si="42">AVERAGE(I84,I81:I83)</f>
        <v>0.278916972756301</v>
      </c>
      <c r="J93" s="94">
        <f t="shared" si="42"/>
        <v>0.974827204066854</v>
      </c>
      <c r="K93" s="94">
        <f t="shared" si="42"/>
        <v>0.595597619764405</v>
      </c>
      <c r="L93" s="94">
        <f t="shared" si="42"/>
        <v>0.55233682046208</v>
      </c>
      <c r="M93" s="94">
        <f t="shared" si="42"/>
        <v>0.560870842029522</v>
      </c>
      <c r="N93" s="94">
        <f t="shared" si="42"/>
        <v>0.496608958014831</v>
      </c>
      <c r="O93" s="94">
        <f t="shared" si="42"/>
        <v>0.459969650698041</v>
      </c>
      <c r="Q93" s="105">
        <f t="shared" si="38"/>
        <v>0.559875438256005</v>
      </c>
    </row>
    <row r="94" ht="14.5" spans="6:17">
      <c r="F94" s="36" t="s">
        <v>74</v>
      </c>
      <c r="G94" s="36"/>
      <c r="I94" s="94"/>
      <c r="J94" s="94"/>
      <c r="K94" s="94"/>
      <c r="L94" s="94"/>
      <c r="M94" s="94"/>
      <c r="N94" s="94"/>
      <c r="O94" s="94"/>
      <c r="Q94" s="105"/>
    </row>
    <row r="95" ht="62.5" spans="4:17">
      <c r="D95" s="128" t="s">
        <v>322</v>
      </c>
      <c r="E95" s="36" t="s">
        <v>89</v>
      </c>
      <c r="F95" s="36" t="s">
        <v>71</v>
      </c>
      <c r="G95" s="36"/>
      <c r="H95" t="s">
        <v>26</v>
      </c>
      <c r="I95" s="94">
        <f t="shared" ref="I95:O95" si="43">AVERAGE(I78:I80,I84)</f>
        <v>0.893440735617407</v>
      </c>
      <c r="J95" s="94">
        <f t="shared" si="43"/>
        <v>0.750502296897168</v>
      </c>
      <c r="K95" s="94">
        <f t="shared" si="43"/>
        <v>0.526708428563982</v>
      </c>
      <c r="L95" s="94">
        <f t="shared" si="43"/>
        <v>0.396830198632807</v>
      </c>
      <c r="M95" s="94">
        <f t="shared" si="43"/>
        <v>0.260748161879563</v>
      </c>
      <c r="N95" s="94">
        <f t="shared" si="43"/>
        <v>0.112010054604263</v>
      </c>
      <c r="O95" s="94">
        <f t="shared" si="43"/>
        <v>0.13006860296388</v>
      </c>
      <c r="Q95" s="105">
        <f t="shared" si="38"/>
        <v>0.438615497022724</v>
      </c>
    </row>
    <row r="96" ht="14.5" spans="6:15">
      <c r="F96" s="36" t="s">
        <v>77</v>
      </c>
      <c r="G96" s="36"/>
      <c r="I96" s="59"/>
      <c r="J96" s="59"/>
      <c r="K96" s="59"/>
      <c r="L96" s="59"/>
      <c r="M96" s="59"/>
      <c r="N96" s="59"/>
      <c r="O96" s="59"/>
    </row>
    <row r="101" ht="14.5" spans="5:8">
      <c r="E101" s="38"/>
      <c r="F101" s="38"/>
      <c r="G101" s="38"/>
      <c r="H101" s="39" t="s">
        <v>323</v>
      </c>
    </row>
    <row r="102" ht="15.25" spans="5:8">
      <c r="E102" s="40" t="s">
        <v>11</v>
      </c>
      <c r="F102" s="40" t="s">
        <v>189</v>
      </c>
      <c r="G102" s="40"/>
      <c r="H102" s="40" t="s">
        <v>190</v>
      </c>
    </row>
    <row r="103" spans="5:8">
      <c r="E103" s="97" t="s">
        <v>53</v>
      </c>
      <c r="F103" s="97" t="s">
        <v>77</v>
      </c>
      <c r="G103" s="97"/>
      <c r="H103" s="97" t="s">
        <v>26</v>
      </c>
    </row>
    <row r="104" spans="5:8">
      <c r="E104" s="97" t="s">
        <v>55</v>
      </c>
      <c r="F104" s="97" t="s">
        <v>77</v>
      </c>
      <c r="G104" s="97"/>
      <c r="H104" s="97" t="s">
        <v>26</v>
      </c>
    </row>
    <row r="105" spans="5:8">
      <c r="E105" s="97" t="s">
        <v>57</v>
      </c>
      <c r="F105" s="97" t="s">
        <v>77</v>
      </c>
      <c r="G105" s="97"/>
      <c r="H105" s="97" t="s">
        <v>26</v>
      </c>
    </row>
    <row r="106" spans="5:8">
      <c r="E106" s="97" t="s">
        <v>59</v>
      </c>
      <c r="F106" s="97" t="s">
        <v>74</v>
      </c>
      <c r="G106" s="97"/>
      <c r="H106" s="97" t="s">
        <v>26</v>
      </c>
    </row>
    <row r="107" spans="5:8">
      <c r="E107" s="97" t="s">
        <v>61</v>
      </c>
      <c r="F107" s="97" t="s">
        <v>74</v>
      </c>
      <c r="G107" s="97"/>
      <c r="H107" s="97" t="s">
        <v>26</v>
      </c>
    </row>
    <row r="108" spans="5:8">
      <c r="E108" s="97" t="s">
        <v>63</v>
      </c>
      <c r="F108" s="97" t="s">
        <v>74</v>
      </c>
      <c r="G108" s="97"/>
      <c r="H108" s="97" t="s">
        <v>26</v>
      </c>
    </row>
    <row r="109" spans="5:8">
      <c r="E109" s="97" t="s">
        <v>68</v>
      </c>
      <c r="F109" s="97" t="s">
        <v>71</v>
      </c>
      <c r="G109" s="97"/>
      <c r="H109" s="97" t="s">
        <v>26</v>
      </c>
    </row>
    <row r="110" spans="5:8">
      <c r="E110" s="97" t="s">
        <v>70</v>
      </c>
      <c r="F110" s="97" t="s">
        <v>320</v>
      </c>
      <c r="G110" s="97"/>
      <c r="H110" s="97" t="s">
        <v>26</v>
      </c>
    </row>
    <row r="111" spans="5:8">
      <c r="E111" s="97" t="s">
        <v>73</v>
      </c>
      <c r="F111" s="97" t="s">
        <v>65</v>
      </c>
      <c r="G111" s="97"/>
      <c r="H111" s="97" t="s">
        <v>26</v>
      </c>
    </row>
    <row r="112" spans="5:8">
      <c r="E112" s="97" t="s">
        <v>76</v>
      </c>
      <c r="F112" s="97" t="s">
        <v>69</v>
      </c>
      <c r="G112" s="97"/>
      <c r="H112" s="97" t="s">
        <v>26</v>
      </c>
    </row>
    <row r="113" spans="5:8">
      <c r="E113" s="41" t="s">
        <v>79</v>
      </c>
      <c r="F113" s="41" t="s">
        <v>71</v>
      </c>
      <c r="G113" s="41"/>
      <c r="H113" s="97" t="s">
        <v>26</v>
      </c>
    </row>
    <row r="114" spans="5:8">
      <c r="E114" s="97"/>
      <c r="F114" s="41" t="s">
        <v>69</v>
      </c>
      <c r="G114" s="41"/>
      <c r="H114" s="97" t="s">
        <v>26</v>
      </c>
    </row>
    <row r="115" spans="5:8">
      <c r="E115" s="41" t="s">
        <v>81</v>
      </c>
      <c r="F115" s="41" t="s">
        <v>77</v>
      </c>
      <c r="G115" s="41"/>
      <c r="H115" s="97" t="s">
        <v>26</v>
      </c>
    </row>
    <row r="116" spans="5:8">
      <c r="E116" s="97"/>
      <c r="F116" s="41" t="s">
        <v>69</v>
      </c>
      <c r="G116" s="41"/>
      <c r="H116" s="97" t="s">
        <v>26</v>
      </c>
    </row>
    <row r="117" spans="5:8">
      <c r="E117" s="41" t="s">
        <v>86</v>
      </c>
      <c r="F117" s="41" t="s">
        <v>71</v>
      </c>
      <c r="G117" s="41"/>
      <c r="H117" s="97" t="s">
        <v>26</v>
      </c>
    </row>
    <row r="118" spans="5:8">
      <c r="E118" s="97"/>
      <c r="F118" s="41" t="s">
        <v>74</v>
      </c>
      <c r="G118" s="41"/>
      <c r="H118" s="97" t="s">
        <v>26</v>
      </c>
    </row>
    <row r="119" spans="5:8">
      <c r="E119" s="41" t="s">
        <v>89</v>
      </c>
      <c r="F119" s="41" t="s">
        <v>71</v>
      </c>
      <c r="G119" s="41"/>
      <c r="H119" s="97" t="s">
        <v>26</v>
      </c>
    </row>
    <row r="120" spans="5:8">
      <c r="E120" s="97"/>
      <c r="F120" s="41" t="s">
        <v>77</v>
      </c>
      <c r="G120" s="41"/>
      <c r="H120" s="97" t="s">
        <v>26</v>
      </c>
    </row>
    <row r="125" ht="14.5" spans="8:8">
      <c r="H125" s="34" t="s">
        <v>325</v>
      </c>
    </row>
    <row r="126" ht="15.25" spans="5:15">
      <c r="E126" s="35" t="s">
        <v>11</v>
      </c>
      <c r="F126" s="35" t="s">
        <v>189</v>
      </c>
      <c r="G126" s="233" t="s">
        <v>312</v>
      </c>
      <c r="H126" s="35" t="s">
        <v>190</v>
      </c>
      <c r="I126" t="s">
        <v>191</v>
      </c>
      <c r="J126" t="s">
        <v>192</v>
      </c>
      <c r="K126" t="s">
        <v>193</v>
      </c>
      <c r="L126" t="s">
        <v>194</v>
      </c>
      <c r="M126" t="s">
        <v>195</v>
      </c>
      <c r="N126" t="s">
        <v>196</v>
      </c>
      <c r="O126" t="s">
        <v>197</v>
      </c>
    </row>
    <row r="127" ht="14.5" spans="5:17">
      <c r="E127" s="70" t="s">
        <v>79</v>
      </c>
      <c r="F127" s="70" t="s">
        <v>71</v>
      </c>
      <c r="H127" s="67" t="s">
        <v>26</v>
      </c>
      <c r="I127" s="244">
        <f t="shared" ref="I127:O127" si="44">25/(25+16)</f>
        <v>0.609756097560976</v>
      </c>
      <c r="J127" s="244">
        <f t="shared" si="44"/>
        <v>0.609756097560976</v>
      </c>
      <c r="K127" s="244">
        <f t="shared" si="44"/>
        <v>0.609756097560976</v>
      </c>
      <c r="L127" s="244">
        <f t="shared" si="44"/>
        <v>0.609756097560976</v>
      </c>
      <c r="M127" s="244">
        <f t="shared" si="44"/>
        <v>0.609756097560976</v>
      </c>
      <c r="N127" s="244">
        <f t="shared" si="44"/>
        <v>0.609756097560976</v>
      </c>
      <c r="O127" s="244">
        <f t="shared" si="44"/>
        <v>0.609756097560976</v>
      </c>
      <c r="Q127" s="168" t="s">
        <v>327</v>
      </c>
    </row>
    <row r="128" ht="14.5" spans="5:15">
      <c r="E128" s="67"/>
      <c r="F128" s="70" t="s">
        <v>69</v>
      </c>
      <c r="H128" s="67"/>
      <c r="I128" s="244"/>
      <c r="J128" s="244"/>
      <c r="K128" s="244"/>
      <c r="L128" s="244"/>
      <c r="M128" s="244"/>
      <c r="N128" s="244"/>
      <c r="O128" s="244"/>
    </row>
    <row r="129" ht="14.5" spans="5:15">
      <c r="E129" s="70" t="s">
        <v>81</v>
      </c>
      <c r="F129" s="70" t="s">
        <v>77</v>
      </c>
      <c r="H129" s="67" t="s">
        <v>26</v>
      </c>
      <c r="I129" s="244">
        <f>5/(5+16)</f>
        <v>0.238095238095238</v>
      </c>
      <c r="J129" s="244">
        <f t="shared" ref="J129:O129" si="45">I129</f>
        <v>0.238095238095238</v>
      </c>
      <c r="K129" s="244">
        <f t="shared" si="45"/>
        <v>0.238095238095238</v>
      </c>
      <c r="L129" s="244">
        <f t="shared" si="45"/>
        <v>0.238095238095238</v>
      </c>
      <c r="M129" s="244">
        <f t="shared" si="45"/>
        <v>0.238095238095238</v>
      </c>
      <c r="N129" s="244">
        <f t="shared" si="45"/>
        <v>0.238095238095238</v>
      </c>
      <c r="O129" s="244">
        <f t="shared" si="45"/>
        <v>0.238095238095238</v>
      </c>
    </row>
    <row r="130" ht="14.5" spans="5:15">
      <c r="E130" s="67"/>
      <c r="F130" s="70" t="s">
        <v>69</v>
      </c>
      <c r="H130" s="67"/>
      <c r="I130" s="244"/>
      <c r="J130" s="244"/>
      <c r="K130" s="244"/>
      <c r="L130" s="244"/>
      <c r="M130" s="244"/>
      <c r="N130" s="244"/>
      <c r="O130" s="244"/>
    </row>
    <row r="131" ht="14.5" spans="5:15">
      <c r="E131" s="70" t="s">
        <v>86</v>
      </c>
      <c r="F131" s="70" t="s">
        <v>71</v>
      </c>
      <c r="H131" s="67" t="s">
        <v>26</v>
      </c>
      <c r="I131" s="244">
        <f>25/(25+53)</f>
        <v>0.320512820512821</v>
      </c>
      <c r="J131" s="244">
        <f t="shared" ref="J131:O131" si="46">I131</f>
        <v>0.320512820512821</v>
      </c>
      <c r="K131" s="244">
        <f t="shared" si="46"/>
        <v>0.320512820512821</v>
      </c>
      <c r="L131" s="244">
        <f t="shared" si="46"/>
        <v>0.320512820512821</v>
      </c>
      <c r="M131" s="244">
        <f t="shared" si="46"/>
        <v>0.320512820512821</v>
      </c>
      <c r="N131" s="244">
        <f t="shared" si="46"/>
        <v>0.320512820512821</v>
      </c>
      <c r="O131" s="244">
        <f t="shared" si="46"/>
        <v>0.320512820512821</v>
      </c>
    </row>
    <row r="132" ht="14.5" spans="5:15">
      <c r="E132" s="67"/>
      <c r="F132" s="70" t="s">
        <v>74</v>
      </c>
      <c r="H132" s="67"/>
      <c r="I132" s="244"/>
      <c r="J132" s="244"/>
      <c r="K132" s="244"/>
      <c r="L132" s="244"/>
      <c r="M132" s="244"/>
      <c r="N132" s="244"/>
      <c r="O132" s="244"/>
    </row>
    <row r="133" ht="14.5" spans="5:15">
      <c r="E133" s="70" t="s">
        <v>89</v>
      </c>
      <c r="F133" s="70" t="s">
        <v>71</v>
      </c>
      <c r="H133" s="67" t="s">
        <v>26</v>
      </c>
      <c r="I133" s="244">
        <f>25/30</f>
        <v>0.833333333333333</v>
      </c>
      <c r="J133" s="244">
        <f t="shared" ref="J133:O133" si="47">I133</f>
        <v>0.833333333333333</v>
      </c>
      <c r="K133" s="244">
        <f t="shared" si="47"/>
        <v>0.833333333333333</v>
      </c>
      <c r="L133" s="244">
        <f t="shared" si="47"/>
        <v>0.833333333333333</v>
      </c>
      <c r="M133" s="244">
        <f t="shared" si="47"/>
        <v>0.833333333333333</v>
      </c>
      <c r="N133" s="244">
        <f t="shared" si="47"/>
        <v>0.833333333333333</v>
      </c>
      <c r="O133" s="244">
        <f t="shared" si="47"/>
        <v>0.833333333333333</v>
      </c>
    </row>
    <row r="134" ht="14.5" spans="5:15">
      <c r="E134" s="67"/>
      <c r="F134" s="70" t="s">
        <v>77</v>
      </c>
      <c r="G134" s="46"/>
      <c r="H134" s="67"/>
      <c r="I134" s="71"/>
      <c r="J134" s="71"/>
      <c r="K134" s="71"/>
      <c r="L134" s="71"/>
      <c r="M134" s="71"/>
      <c r="N134" s="71"/>
      <c r="O134" s="71"/>
    </row>
    <row r="135" spans="5:15">
      <c r="E135" t="s">
        <v>53</v>
      </c>
      <c r="F135" t="s">
        <v>77</v>
      </c>
      <c r="H135" t="s">
        <v>26</v>
      </c>
      <c r="I135" s="258">
        <v>1</v>
      </c>
      <c r="J135" s="258">
        <v>1</v>
      </c>
      <c r="K135" s="258">
        <v>1</v>
      </c>
      <c r="L135" s="258">
        <v>1</v>
      </c>
      <c r="M135" s="258">
        <v>1</v>
      </c>
      <c r="N135" s="258">
        <v>1</v>
      </c>
      <c r="O135" s="258">
        <v>1</v>
      </c>
    </row>
    <row r="136" spans="5:15">
      <c r="E136" t="s">
        <v>55</v>
      </c>
      <c r="F136" t="s">
        <v>77</v>
      </c>
      <c r="H136" t="s">
        <v>26</v>
      </c>
      <c r="I136" s="131">
        <v>1</v>
      </c>
      <c r="J136" s="131">
        <v>1</v>
      </c>
      <c r="K136" s="131">
        <v>1</v>
      </c>
      <c r="L136" s="131">
        <v>1</v>
      </c>
      <c r="M136" s="131">
        <v>1</v>
      </c>
      <c r="N136" s="131">
        <v>1</v>
      </c>
      <c r="O136" s="131">
        <v>1</v>
      </c>
    </row>
    <row r="137" spans="5:15">
      <c r="E137" t="s">
        <v>57</v>
      </c>
      <c r="F137" t="s">
        <v>77</v>
      </c>
      <c r="H137" t="s">
        <v>26</v>
      </c>
      <c r="I137" s="131">
        <v>1</v>
      </c>
      <c r="J137" s="131">
        <v>1</v>
      </c>
      <c r="K137" s="131">
        <v>1</v>
      </c>
      <c r="L137" s="131">
        <v>1</v>
      </c>
      <c r="M137" s="131">
        <v>1</v>
      </c>
      <c r="N137" s="131">
        <v>1</v>
      </c>
      <c r="O137" s="131">
        <v>1</v>
      </c>
    </row>
    <row r="138" spans="5:15">
      <c r="E138" t="s">
        <v>59</v>
      </c>
      <c r="F138" t="s">
        <v>74</v>
      </c>
      <c r="H138" t="s">
        <v>26</v>
      </c>
      <c r="I138" s="131">
        <v>1</v>
      </c>
      <c r="J138" s="131">
        <v>1</v>
      </c>
      <c r="K138" s="131">
        <v>1</v>
      </c>
      <c r="L138" s="131">
        <v>1</v>
      </c>
      <c r="M138" s="131">
        <v>1</v>
      </c>
      <c r="N138" s="131">
        <v>1</v>
      </c>
      <c r="O138" s="131">
        <v>1</v>
      </c>
    </row>
    <row r="139" spans="5:15">
      <c r="E139" t="s">
        <v>61</v>
      </c>
      <c r="F139" t="s">
        <v>74</v>
      </c>
      <c r="H139" t="s">
        <v>26</v>
      </c>
      <c r="I139" s="131">
        <v>1</v>
      </c>
      <c r="J139" s="131">
        <v>1</v>
      </c>
      <c r="K139" s="131">
        <v>1</v>
      </c>
      <c r="L139" s="131">
        <v>1</v>
      </c>
      <c r="M139" s="131">
        <v>1</v>
      </c>
      <c r="N139" s="131">
        <v>1</v>
      </c>
      <c r="O139" s="131">
        <v>1</v>
      </c>
    </row>
    <row r="140" spans="5:15">
      <c r="E140" t="s">
        <v>63</v>
      </c>
      <c r="F140" t="s">
        <v>74</v>
      </c>
      <c r="H140" t="s">
        <v>26</v>
      </c>
      <c r="I140" s="131">
        <v>1</v>
      </c>
      <c r="J140" s="131">
        <v>1</v>
      </c>
      <c r="K140" s="131">
        <v>1</v>
      </c>
      <c r="L140" s="131">
        <v>1</v>
      </c>
      <c r="M140" s="131">
        <v>1</v>
      </c>
      <c r="N140" s="131">
        <v>1</v>
      </c>
      <c r="O140" s="131">
        <v>1</v>
      </c>
    </row>
    <row r="141" spans="5:15">
      <c r="E141" t="s">
        <v>68</v>
      </c>
      <c r="F141" t="s">
        <v>71</v>
      </c>
      <c r="H141" t="s">
        <v>26</v>
      </c>
      <c r="I141" s="131">
        <v>1</v>
      </c>
      <c r="J141" s="131">
        <v>1</v>
      </c>
      <c r="K141" s="131">
        <v>1</v>
      </c>
      <c r="L141" s="131">
        <v>1</v>
      </c>
      <c r="M141" s="131">
        <v>1</v>
      </c>
      <c r="N141" s="131">
        <v>1</v>
      </c>
      <c r="O141" s="131">
        <v>1</v>
      </c>
    </row>
    <row r="142" spans="5:15">
      <c r="E142" t="s">
        <v>70</v>
      </c>
      <c r="F142" t="s">
        <v>71</v>
      </c>
      <c r="H142" t="s">
        <v>26</v>
      </c>
      <c r="I142" s="131"/>
      <c r="J142" s="131"/>
      <c r="K142" s="131"/>
      <c r="L142" s="131"/>
      <c r="M142" s="131"/>
      <c r="N142" s="131"/>
      <c r="O142" s="131"/>
    </row>
    <row r="143" ht="14.5" spans="7:15">
      <c r="G143" s="235" t="str">
        <f>[2]COMM!$E$19</f>
        <v>RSDAHT</v>
      </c>
      <c r="I143" s="131"/>
      <c r="J143" s="131"/>
      <c r="K143" s="131"/>
      <c r="L143" s="131"/>
      <c r="M143" s="131"/>
      <c r="N143" s="131"/>
      <c r="O143" s="131"/>
    </row>
    <row r="144" spans="5:15">
      <c r="E144" t="s">
        <v>73</v>
      </c>
      <c r="F144" t="s">
        <v>65</v>
      </c>
      <c r="H144" t="s">
        <v>26</v>
      </c>
      <c r="I144" s="131">
        <v>1</v>
      </c>
      <c r="J144" s="131">
        <v>1</v>
      </c>
      <c r="K144" s="131">
        <v>1</v>
      </c>
      <c r="L144" s="131">
        <v>1</v>
      </c>
      <c r="M144" s="131">
        <v>1</v>
      </c>
      <c r="N144" s="131">
        <v>1</v>
      </c>
      <c r="O144" s="131">
        <v>1</v>
      </c>
    </row>
    <row r="145" spans="5:15">
      <c r="E145" t="s">
        <v>76</v>
      </c>
      <c r="F145" t="s">
        <v>69</v>
      </c>
      <c r="H145" t="s">
        <v>26</v>
      </c>
      <c r="I145" s="131">
        <v>1</v>
      </c>
      <c r="J145" s="131">
        <v>1</v>
      </c>
      <c r="K145" s="131">
        <v>1</v>
      </c>
      <c r="L145" s="131">
        <v>1</v>
      </c>
      <c r="M145" s="131">
        <v>1</v>
      </c>
      <c r="N145" s="131">
        <v>1</v>
      </c>
      <c r="O145" s="131">
        <v>1</v>
      </c>
    </row>
    <row r="154" ht="14.5" spans="8:8">
      <c r="H154" s="34" t="s">
        <v>238</v>
      </c>
    </row>
    <row r="155" ht="15.25" spans="5:15">
      <c r="E155" s="35" t="s">
        <v>11</v>
      </c>
      <c r="F155" s="35" t="s">
        <v>189</v>
      </c>
      <c r="G155" s="35"/>
      <c r="H155" s="35" t="s">
        <v>190</v>
      </c>
      <c r="I155" t="s">
        <v>191</v>
      </c>
      <c r="J155" t="s">
        <v>192</v>
      </c>
      <c r="K155" t="s">
        <v>193</v>
      </c>
      <c r="L155" t="s">
        <v>194</v>
      </c>
      <c r="M155" t="s">
        <v>195</v>
      </c>
      <c r="N155" t="s">
        <v>196</v>
      </c>
      <c r="O155" t="s">
        <v>197</v>
      </c>
    </row>
    <row r="156" ht="14.5" spans="5:21">
      <c r="E156" t="s">
        <v>53</v>
      </c>
      <c r="F156" t="s">
        <v>77</v>
      </c>
      <c r="H156" t="s">
        <v>26</v>
      </c>
      <c r="I156" s="252">
        <f>[3]RSD!$Q$6</f>
        <v>26.5</v>
      </c>
      <c r="J156" s="252">
        <f>[3]RSD!$Q$6</f>
        <v>26.5</v>
      </c>
      <c r="K156" s="252">
        <f>[3]RSD!$Q$6</f>
        <v>26.5</v>
      </c>
      <c r="L156" s="252">
        <f>[3]RSD!$Q$6</f>
        <v>26.5</v>
      </c>
      <c r="M156" s="252">
        <f>[3]RSD!$Q$6</f>
        <v>26.5</v>
      </c>
      <c r="N156" s="252">
        <f>[3]RSD!$Q$6</f>
        <v>26.5</v>
      </c>
      <c r="O156" s="252">
        <f>[3]RSD!$Q$6</f>
        <v>26.5</v>
      </c>
      <c r="T156" s="259"/>
      <c r="U156" s="66"/>
    </row>
    <row r="157" ht="14.5" spans="5:15">
      <c r="E157" t="s">
        <v>55</v>
      </c>
      <c r="F157" t="s">
        <v>77</v>
      </c>
      <c r="H157" t="s">
        <v>26</v>
      </c>
      <c r="I157" s="252">
        <f>[3]RSD!$Q$7</f>
        <v>26.5</v>
      </c>
      <c r="J157" s="252">
        <f>[3]RSD!$Q$7</f>
        <v>26.5</v>
      </c>
      <c r="K157" s="252">
        <f>[3]RSD!$Q$7</f>
        <v>26.5</v>
      </c>
      <c r="L157" s="252">
        <f>[3]RSD!$Q$7</f>
        <v>26.5</v>
      </c>
      <c r="M157" s="252">
        <f>[3]RSD!$Q$7</f>
        <v>26.5</v>
      </c>
      <c r="N157" s="252">
        <f>[3]RSD!$Q$7</f>
        <v>26.5</v>
      </c>
      <c r="O157" s="252">
        <f>[3]RSD!$Q$7</f>
        <v>26.5</v>
      </c>
    </row>
    <row r="158" ht="14.5" spans="5:15">
      <c r="E158" t="s">
        <v>57</v>
      </c>
      <c r="F158" t="s">
        <v>77</v>
      </c>
      <c r="H158" t="s">
        <v>26</v>
      </c>
      <c r="I158" s="252">
        <f>[3]RSD!$Q$8</f>
        <v>26.5</v>
      </c>
      <c r="J158" s="252">
        <f>[3]RSD!$Q$8</f>
        <v>26.5</v>
      </c>
      <c r="K158" s="252">
        <f>[3]RSD!$Q$8</f>
        <v>26.5</v>
      </c>
      <c r="L158" s="252">
        <f>[3]RSD!$Q$8</f>
        <v>26.5</v>
      </c>
      <c r="M158" s="252">
        <f>[3]RSD!$Q$8</f>
        <v>26.5</v>
      </c>
      <c r="N158" s="252">
        <f>[3]RSD!$Q$8</f>
        <v>26.5</v>
      </c>
      <c r="O158" s="252">
        <f>[3]RSD!$Q$8</f>
        <v>26.5</v>
      </c>
    </row>
    <row r="159" ht="14.5" spans="5:15">
      <c r="E159" t="s">
        <v>59</v>
      </c>
      <c r="F159" t="s">
        <v>74</v>
      </c>
      <c r="H159" t="s">
        <v>26</v>
      </c>
      <c r="I159" s="252">
        <f>[3]RSD!$Q$9</f>
        <v>22</v>
      </c>
      <c r="J159" s="252">
        <f>[3]RSD!$Q$9</f>
        <v>22</v>
      </c>
      <c r="K159" s="252">
        <f>[3]RSD!$Q$9</f>
        <v>22</v>
      </c>
      <c r="L159" s="252">
        <f>[3]RSD!$Q$9</f>
        <v>22</v>
      </c>
      <c r="M159" s="252">
        <f>[3]RSD!$Q$9</f>
        <v>22</v>
      </c>
      <c r="N159" s="252">
        <f>[3]RSD!$Q$9</f>
        <v>22</v>
      </c>
      <c r="O159" s="252">
        <f>[3]RSD!$Q$9</f>
        <v>22</v>
      </c>
    </row>
    <row r="160" ht="14.5" spans="5:15">
      <c r="E160" t="s">
        <v>61</v>
      </c>
      <c r="F160" t="s">
        <v>74</v>
      </c>
      <c r="H160" t="s">
        <v>26</v>
      </c>
      <c r="I160" s="252">
        <f>[3]RSD!$Q$10</f>
        <v>22</v>
      </c>
      <c r="J160" s="252">
        <f>[3]RSD!$Q$10</f>
        <v>22</v>
      </c>
      <c r="K160" s="252">
        <f>[3]RSD!$Q$10</f>
        <v>22</v>
      </c>
      <c r="L160" s="252">
        <f>[3]RSD!$Q$10</f>
        <v>22</v>
      </c>
      <c r="M160" s="252">
        <f>[3]RSD!$Q$10</f>
        <v>22</v>
      </c>
      <c r="N160" s="252">
        <f>[3]RSD!$Q$10</f>
        <v>22</v>
      </c>
      <c r="O160" s="252">
        <f>[3]RSD!$Q$10</f>
        <v>22</v>
      </c>
    </row>
    <row r="161" ht="14.5" spans="5:15">
      <c r="E161" t="s">
        <v>63</v>
      </c>
      <c r="F161" t="s">
        <v>74</v>
      </c>
      <c r="H161" t="s">
        <v>26</v>
      </c>
      <c r="I161" s="252">
        <f>[3]RSD!$Q$11</f>
        <v>22</v>
      </c>
      <c r="J161" s="252">
        <f>[3]RSD!$Q$11</f>
        <v>22</v>
      </c>
      <c r="K161" s="252">
        <f>[3]RSD!$Q$11</f>
        <v>22</v>
      </c>
      <c r="L161" s="252">
        <f>[3]RSD!$Q$11</f>
        <v>22</v>
      </c>
      <c r="M161" s="252">
        <f>[3]RSD!$Q$11</f>
        <v>22</v>
      </c>
      <c r="N161" s="252">
        <f>[3]RSD!$Q$11</f>
        <v>22</v>
      </c>
      <c r="O161" s="252">
        <f>[3]RSD!$Q$11</f>
        <v>22</v>
      </c>
    </row>
    <row r="162" ht="14.5" spans="5:15">
      <c r="E162" t="s">
        <v>68</v>
      </c>
      <c r="F162" t="s">
        <v>71</v>
      </c>
      <c r="H162" t="s">
        <v>26</v>
      </c>
      <c r="I162" s="252">
        <f>[3]RSD!$Q$12</f>
        <v>22.5</v>
      </c>
      <c r="J162" s="252">
        <f>[3]RSD!$Q$12</f>
        <v>22.5</v>
      </c>
      <c r="K162" s="252">
        <f>[3]RSD!$Q$12</f>
        <v>22.5</v>
      </c>
      <c r="L162" s="252">
        <f>[3]RSD!$Q$12</f>
        <v>22.5</v>
      </c>
      <c r="M162" s="252">
        <f>[3]RSD!$Q$12</f>
        <v>22.5</v>
      </c>
      <c r="N162" s="252">
        <f>[3]RSD!$Q$12</f>
        <v>22.5</v>
      </c>
      <c r="O162" s="252">
        <f>[3]RSD!$Q$12</f>
        <v>22.5</v>
      </c>
    </row>
    <row r="163" ht="14.5" spans="5:15">
      <c r="E163" t="s">
        <v>70</v>
      </c>
      <c r="F163" t="s">
        <v>71</v>
      </c>
      <c r="H163" t="s">
        <v>26</v>
      </c>
      <c r="I163" s="254">
        <f>[3]RSD!$Q$13</f>
        <v>15.3</v>
      </c>
      <c r="J163" s="254">
        <f>[3]RSD!$Q$13</f>
        <v>15.3</v>
      </c>
      <c r="K163" s="254">
        <f>[3]RSD!$Q$13</f>
        <v>15.3</v>
      </c>
      <c r="L163" s="254">
        <f>[3]RSD!$Q$13</f>
        <v>15.3</v>
      </c>
      <c r="M163" s="254">
        <f>[3]RSD!$Q$13</f>
        <v>15.3</v>
      </c>
      <c r="N163" s="254">
        <f>[3]RSD!$Q$13</f>
        <v>15.3</v>
      </c>
      <c r="O163" s="254">
        <f>[3]RSD!$Q$13</f>
        <v>15.3</v>
      </c>
    </row>
    <row r="164" ht="14.5" spans="7:15">
      <c r="G164" s="235" t="str">
        <f>[2]COMM!$E$19</f>
        <v>RSDAHT</v>
      </c>
      <c r="I164" s="254"/>
      <c r="J164" s="254"/>
      <c r="K164" s="254"/>
      <c r="L164" s="254"/>
      <c r="M164" s="254"/>
      <c r="N164" s="254"/>
      <c r="O164" s="254"/>
    </row>
    <row r="165" ht="14.5" spans="5:15">
      <c r="E165" t="s">
        <v>73</v>
      </c>
      <c r="F165" t="s">
        <v>65</v>
      </c>
      <c r="H165" t="s">
        <v>26</v>
      </c>
      <c r="I165" s="252">
        <f>[3]RSD!$Q$15</f>
        <v>19</v>
      </c>
      <c r="J165" s="252">
        <f>[3]RSD!$Q$15</f>
        <v>19</v>
      </c>
      <c r="K165" s="252">
        <f>[3]RSD!$Q$15</f>
        <v>19</v>
      </c>
      <c r="L165" s="252">
        <f>[3]RSD!$Q$15</f>
        <v>19</v>
      </c>
      <c r="M165" s="252">
        <f>[3]RSD!$Q$15</f>
        <v>19</v>
      </c>
      <c r="N165" s="252">
        <f>[3]RSD!$Q$15</f>
        <v>19</v>
      </c>
      <c r="O165" s="252">
        <f>[3]RSD!$Q$15</f>
        <v>19</v>
      </c>
    </row>
    <row r="166" ht="14.5" spans="5:15">
      <c r="E166" t="s">
        <v>76</v>
      </c>
      <c r="F166" t="s">
        <v>69</v>
      </c>
      <c r="H166" t="s">
        <v>26</v>
      </c>
      <c r="I166" s="252">
        <f>[3]RSD!$Q$16</f>
        <v>19</v>
      </c>
      <c r="J166" s="252">
        <f>[3]RSD!$Q$16</f>
        <v>19</v>
      </c>
      <c r="K166" s="252">
        <f>[3]RSD!$Q$16</f>
        <v>19</v>
      </c>
      <c r="L166" s="252">
        <f>[3]RSD!$Q$16</f>
        <v>19</v>
      </c>
      <c r="M166" s="252">
        <f>[3]RSD!$Q$16</f>
        <v>19</v>
      </c>
      <c r="N166" s="252">
        <f>[3]RSD!$Q$16</f>
        <v>19</v>
      </c>
      <c r="O166" s="252">
        <f>[3]RSD!$Q$16</f>
        <v>19</v>
      </c>
    </row>
    <row r="167" ht="14.5" spans="5:15">
      <c r="E167" s="36" t="s">
        <v>79</v>
      </c>
      <c r="F167" s="36" t="s">
        <v>71</v>
      </c>
      <c r="G167" s="36"/>
      <c r="H167" t="s">
        <v>26</v>
      </c>
      <c r="I167" s="252">
        <f>[3]RSD!$Q$17</f>
        <v>20.75</v>
      </c>
      <c r="J167" s="252">
        <f>[3]RSD!$Q$17</f>
        <v>20.75</v>
      </c>
      <c r="K167" s="252">
        <f>[3]RSD!$Q$17</f>
        <v>20.75</v>
      </c>
      <c r="L167" s="252">
        <f>[3]RSD!$Q$17</f>
        <v>20.75</v>
      </c>
      <c r="M167" s="252">
        <f>[3]RSD!$Q$17</f>
        <v>20.75</v>
      </c>
      <c r="N167" s="252">
        <f>[3]RSD!$Q$17</f>
        <v>20.75</v>
      </c>
      <c r="O167" s="252">
        <f>[3]RSD!$Q$17</f>
        <v>20.75</v>
      </c>
    </row>
    <row r="168" ht="14.5" spans="6:15">
      <c r="F168" s="36" t="s">
        <v>69</v>
      </c>
      <c r="G168" s="36"/>
      <c r="I168" s="252"/>
      <c r="J168" s="252"/>
      <c r="K168" s="252"/>
      <c r="L168" s="252"/>
      <c r="M168" s="252"/>
      <c r="N168" s="252"/>
      <c r="O168" s="252"/>
    </row>
    <row r="169" ht="14.5" spans="5:15">
      <c r="E169" s="36" t="s">
        <v>81</v>
      </c>
      <c r="F169" s="36" t="s">
        <v>77</v>
      </c>
      <c r="G169" s="36"/>
      <c r="H169" t="s">
        <v>26</v>
      </c>
      <c r="I169" s="252">
        <f>[3]RSD!$Q$19</f>
        <v>22.75</v>
      </c>
      <c r="J169" s="252">
        <f>[3]RSD!$Q$19</f>
        <v>22.75</v>
      </c>
      <c r="K169" s="252">
        <f>[3]RSD!$Q$19</f>
        <v>22.75</v>
      </c>
      <c r="L169" s="252">
        <f>[3]RSD!$Q$19</f>
        <v>22.75</v>
      </c>
      <c r="M169" s="252">
        <f>[3]RSD!$Q$19</f>
        <v>22.75</v>
      </c>
      <c r="N169" s="252">
        <f>[3]RSD!$Q$19</f>
        <v>22.75</v>
      </c>
      <c r="O169" s="252">
        <f>[3]RSD!$Q$19</f>
        <v>22.75</v>
      </c>
    </row>
    <row r="170" ht="14.5" spans="6:15">
      <c r="F170" s="36" t="s">
        <v>69</v>
      </c>
      <c r="G170" s="36"/>
      <c r="I170" s="252"/>
      <c r="J170" s="252"/>
      <c r="K170" s="252"/>
      <c r="L170" s="252"/>
      <c r="M170" s="252"/>
      <c r="N170" s="252"/>
      <c r="O170" s="252"/>
    </row>
    <row r="171" ht="14.5" spans="5:15">
      <c r="E171" s="36" t="s">
        <v>86</v>
      </c>
      <c r="F171" s="36" t="s">
        <v>71</v>
      </c>
      <c r="G171" s="36"/>
      <c r="H171" t="s">
        <v>26</v>
      </c>
      <c r="I171" s="252">
        <f>[3]RSD!$Q$21</f>
        <v>22.25</v>
      </c>
      <c r="J171" s="252">
        <f>[3]RSD!$Q$21</f>
        <v>22.25</v>
      </c>
      <c r="K171" s="252">
        <f>[3]RSD!$Q$21</f>
        <v>22.25</v>
      </c>
      <c r="L171" s="252">
        <f>[3]RSD!$Q$21</f>
        <v>22.25</v>
      </c>
      <c r="M171" s="252">
        <f>[3]RSD!$Q$21</f>
        <v>22.25</v>
      </c>
      <c r="N171" s="252">
        <f>[3]RSD!$Q$21</f>
        <v>22.25</v>
      </c>
      <c r="O171" s="252">
        <f>[3]RSD!$Q$21</f>
        <v>22.25</v>
      </c>
    </row>
    <row r="172" ht="14.5" spans="6:15">
      <c r="F172" s="36" t="s">
        <v>74</v>
      </c>
      <c r="G172" s="36"/>
      <c r="I172" s="252"/>
      <c r="J172" s="252"/>
      <c r="K172" s="252"/>
      <c r="L172" s="252"/>
      <c r="M172" s="252"/>
      <c r="N172" s="252"/>
      <c r="O172" s="252"/>
    </row>
    <row r="173" ht="14.5" spans="5:15">
      <c r="E173" s="36" t="s">
        <v>89</v>
      </c>
      <c r="F173" s="36" t="s">
        <v>71</v>
      </c>
      <c r="G173" s="36"/>
      <c r="H173" t="s">
        <v>26</v>
      </c>
      <c r="I173" s="252">
        <f>[3]RSD!$Q$23</f>
        <v>24.5</v>
      </c>
      <c r="J173" s="252">
        <f>[3]RSD!$Q$23</f>
        <v>24.5</v>
      </c>
      <c r="K173" s="252">
        <f>[3]RSD!$Q$23</f>
        <v>24.5</v>
      </c>
      <c r="L173" s="252">
        <f>[3]RSD!$Q$23</f>
        <v>24.5</v>
      </c>
      <c r="M173" s="252">
        <f>[3]RSD!$Q$23</f>
        <v>24.5</v>
      </c>
      <c r="N173" s="252">
        <f>[3]RSD!$Q$23</f>
        <v>24.5</v>
      </c>
      <c r="O173" s="252">
        <f>[3]RSD!$Q$23</f>
        <v>24.5</v>
      </c>
    </row>
    <row r="174" spans="6:15">
      <c r="F174" t="s">
        <v>69</v>
      </c>
      <c r="I174" s="131"/>
      <c r="J174" s="131"/>
      <c r="K174" s="131"/>
      <c r="L174" s="131"/>
      <c r="M174" s="131"/>
      <c r="N174" s="131"/>
      <c r="O174" s="131"/>
    </row>
    <row r="180" ht="14.5" spans="5:15">
      <c r="E180" s="245"/>
      <c r="F180" s="245"/>
      <c r="G180" s="246"/>
      <c r="H180" s="247" t="s">
        <v>328</v>
      </c>
      <c r="I180" s="246"/>
      <c r="J180" s="246"/>
      <c r="K180" s="246"/>
      <c r="L180" s="246"/>
      <c r="M180" s="246"/>
      <c r="N180" s="246"/>
      <c r="O180" s="246"/>
    </row>
    <row r="181" ht="15.25" spans="5:15">
      <c r="E181" s="248" t="s">
        <v>11</v>
      </c>
      <c r="F181" s="248" t="s">
        <v>189</v>
      </c>
      <c r="G181" s="249" t="s">
        <v>312</v>
      </c>
      <c r="H181" s="248" t="s">
        <v>190</v>
      </c>
      <c r="I181" s="250" t="s">
        <v>191</v>
      </c>
      <c r="J181" s="250" t="s">
        <v>192</v>
      </c>
      <c r="K181" s="250" t="s">
        <v>193</v>
      </c>
      <c r="L181" s="250" t="s">
        <v>194</v>
      </c>
      <c r="M181" s="250" t="s">
        <v>195</v>
      </c>
      <c r="N181" s="250" t="s">
        <v>196</v>
      </c>
      <c r="O181" s="250" t="s">
        <v>197</v>
      </c>
    </row>
    <row r="182" ht="14.5" spans="5:15">
      <c r="E182" s="80" t="s">
        <v>70</v>
      </c>
      <c r="F182" s="80" t="s">
        <v>71</v>
      </c>
      <c r="G182" s="80"/>
      <c r="H182" s="80" t="s">
        <v>26</v>
      </c>
      <c r="I182" s="254"/>
      <c r="J182" s="254"/>
      <c r="K182" s="254"/>
      <c r="L182" s="254"/>
      <c r="M182" s="254"/>
      <c r="N182" s="254"/>
      <c r="O182" s="254"/>
    </row>
    <row r="183" ht="14.5" spans="5:15">
      <c r="E183" s="80"/>
      <c r="F183" s="250"/>
      <c r="G183" s="251" t="str">
        <f>[2]COMM!$E$19</f>
        <v>RSDAHT</v>
      </c>
      <c r="H183" s="80"/>
      <c r="I183" s="255">
        <f>1/1.9</f>
        <v>0.526315789473684</v>
      </c>
      <c r="J183" s="255">
        <f t="shared" ref="J183:O183" si="48">1/1.9</f>
        <v>0.526315789473684</v>
      </c>
      <c r="K183" s="255">
        <f t="shared" si="48"/>
        <v>0.526315789473684</v>
      </c>
      <c r="L183" s="255">
        <f t="shared" si="48"/>
        <v>0.526315789473684</v>
      </c>
      <c r="M183" s="255">
        <f t="shared" si="48"/>
        <v>0.526315789473684</v>
      </c>
      <c r="N183" s="255">
        <f t="shared" si="48"/>
        <v>0.526315789473684</v>
      </c>
      <c r="O183" s="255">
        <f t="shared" si="48"/>
        <v>0.526315789473684</v>
      </c>
    </row>
  </sheetData>
  <mergeCells count="1">
    <mergeCell ref="B3:B21"/>
  </mergeCells>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T185"/>
  <sheetViews>
    <sheetView zoomScale="55" zoomScaleNormal="55" topLeftCell="A66" workbookViewId="0">
      <selection activeCell="G75" sqref="G75"/>
    </sheetView>
  </sheetViews>
  <sheetFormatPr defaultColWidth="8.72727272727273" defaultRowHeight="12.5"/>
  <cols>
    <col min="1" max="1" width="13.8181818181818" customWidth="1"/>
    <col min="2" max="2" width="27.2727272727273" customWidth="1"/>
    <col min="3" max="3" width="31.5636363636364" customWidth="1"/>
    <col min="4" max="4" width="22.7272727272727" customWidth="1"/>
    <col min="5" max="6" width="17.4545454545455" customWidth="1"/>
    <col min="7" max="7" width="19.1818181818182" customWidth="1"/>
    <col min="8" max="8" width="27.2727272727273" customWidth="1"/>
    <col min="9" max="9" width="17" customWidth="1"/>
    <col min="10" max="10" width="11" customWidth="1"/>
    <col min="11" max="14" width="12" customWidth="1"/>
    <col min="19" max="19" width="53.5454545454545" customWidth="1"/>
    <col min="21" max="21" width="16.2727272727273" customWidth="1"/>
    <col min="39" max="39" width="15.0909090909091" customWidth="1"/>
  </cols>
  <sheetData>
    <row r="1" ht="14.5" spans="4:39">
      <c r="D1" s="33"/>
      <c r="E1" s="33"/>
      <c r="F1" s="33"/>
      <c r="G1" s="34" t="s">
        <v>311</v>
      </c>
      <c r="H1" s="33"/>
      <c r="I1" s="33"/>
      <c r="J1" s="33"/>
      <c r="K1" s="33"/>
      <c r="L1" s="33"/>
      <c r="M1" s="33"/>
      <c r="N1" s="33"/>
      <c r="AM1" s="34" t="s">
        <v>211</v>
      </c>
    </row>
    <row r="2" ht="15.25" spans="4:46">
      <c r="D2" s="35" t="s">
        <v>11</v>
      </c>
      <c r="E2" s="35" t="s">
        <v>189</v>
      </c>
      <c r="F2" s="233" t="s">
        <v>312</v>
      </c>
      <c r="G2" s="35" t="s">
        <v>190</v>
      </c>
      <c r="H2" s="236" t="s">
        <v>191</v>
      </c>
      <c r="I2" t="s">
        <v>192</v>
      </c>
      <c r="J2" t="s">
        <v>193</v>
      </c>
      <c r="K2" t="s">
        <v>194</v>
      </c>
      <c r="L2" t="s">
        <v>195</v>
      </c>
      <c r="M2" t="s">
        <v>196</v>
      </c>
      <c r="N2" t="s">
        <v>197</v>
      </c>
      <c r="P2" s="240" t="s">
        <v>329</v>
      </c>
      <c r="S2" s="36"/>
      <c r="AJ2" s="35" t="s">
        <v>11</v>
      </c>
      <c r="AK2" s="35" t="s">
        <v>189</v>
      </c>
      <c r="AL2" s="233" t="s">
        <v>312</v>
      </c>
      <c r="AM2" s="35" t="s">
        <v>190</v>
      </c>
      <c r="AN2" t="s">
        <v>191</v>
      </c>
      <c r="AO2" t="s">
        <v>192</v>
      </c>
      <c r="AP2" t="s">
        <v>193</v>
      </c>
      <c r="AQ2" t="s">
        <v>194</v>
      </c>
      <c r="AR2" t="s">
        <v>195</v>
      </c>
      <c r="AS2" t="s">
        <v>196</v>
      </c>
      <c r="AT2" t="s">
        <v>197</v>
      </c>
    </row>
    <row r="3" ht="14.5" spans="1:46">
      <c r="A3" s="234" t="s">
        <v>306</v>
      </c>
      <c r="B3" s="62" t="str">
        <f>attached_heating_EFF!B14</f>
        <v>Heating Oil – Normal Efficiency</v>
      </c>
      <c r="D3" t="s">
        <v>92</v>
      </c>
      <c r="E3" t="s">
        <v>77</v>
      </c>
      <c r="G3" t="s">
        <v>28</v>
      </c>
      <c r="H3">
        <f>attached_ApartmentHeatingStock!W15*'TechHeat-RES-AP'!P3</f>
        <v>0.0005</v>
      </c>
      <c r="I3">
        <f>attached_ApartmentHeatingStock!AU15*'TechHeat-RES-AP'!P3</f>
        <v>0</v>
      </c>
      <c r="J3">
        <f>attached_ApartmentHeatingStock!BS15*'TechHeat-RES-AP'!P3</f>
        <v>0</v>
      </c>
      <c r="K3">
        <f>attached_ApartmentHeatingStock!CQ15*'TechHeat-RES-AP'!P3</f>
        <v>0</v>
      </c>
      <c r="L3">
        <f>attached_ApartmentHeatingStock!DO15*'TechHeat-RES-AP'!P3</f>
        <v>0</v>
      </c>
      <c r="M3" s="256">
        <f>attached_ApartmentHeatingStock!EM15*'TechHeat-RES-AP'!P3</f>
        <v>0</v>
      </c>
      <c r="N3">
        <f>attached_ApartmentHeatingStock!FK15*'TechHeat-RES-AP'!P3</f>
        <v>0.002</v>
      </c>
      <c r="P3">
        <v>0.005</v>
      </c>
      <c r="AJ3" t="s">
        <v>92</v>
      </c>
      <c r="AK3" t="s">
        <v>77</v>
      </c>
      <c r="AM3" t="s">
        <v>28</v>
      </c>
      <c r="AN3" s="59">
        <v>31.54</v>
      </c>
      <c r="AO3" s="59">
        <v>31.54</v>
      </c>
      <c r="AP3" s="59">
        <v>31.54</v>
      </c>
      <c r="AQ3" s="59">
        <v>31.54</v>
      </c>
      <c r="AR3" s="59">
        <v>31.54</v>
      </c>
      <c r="AS3" s="59">
        <v>31.54</v>
      </c>
      <c r="AT3" s="59">
        <v>31.54</v>
      </c>
    </row>
    <row r="4" ht="14.5" spans="1:46">
      <c r="A4" s="234"/>
      <c r="B4" s="62" t="str">
        <f>attached_heating_EFF!B15</f>
        <v>Heating Oil – Medium Efficiency</v>
      </c>
      <c r="D4" t="s">
        <v>95</v>
      </c>
      <c r="E4" t="s">
        <v>77</v>
      </c>
      <c r="G4" t="s">
        <v>28</v>
      </c>
      <c r="H4">
        <f>attached_ApartmentHeatingStock!W16*'TechHeat-RES-AP'!P4</f>
        <v>0.241</v>
      </c>
      <c r="I4">
        <f>attached_ApartmentHeatingStock!AU16*'TechHeat-RES-AP'!P4</f>
        <v>0.475</v>
      </c>
      <c r="J4">
        <f>attached_ApartmentHeatingStock!BS16*'TechHeat-RES-AP'!P4</f>
        <v>0.207</v>
      </c>
      <c r="K4">
        <f>attached_ApartmentHeatingStock!CQ16*'TechHeat-RES-AP'!P4</f>
        <v>0.0055</v>
      </c>
      <c r="L4">
        <f>attached_ApartmentHeatingStock!DO16*'TechHeat-RES-AP'!P4</f>
        <v>0.0075</v>
      </c>
      <c r="M4" s="256">
        <f>attached_ApartmentHeatingStock!EM16*'TechHeat-RES-AP'!P4</f>
        <v>0.0045</v>
      </c>
      <c r="N4">
        <f>attached_ApartmentHeatingStock!FK16*'TechHeat-RES-AP'!P4</f>
        <v>0.0925</v>
      </c>
      <c r="P4">
        <v>0.005</v>
      </c>
      <c r="S4" s="105">
        <f>M4*M80*31.54</f>
        <v>0.00545170529316</v>
      </c>
      <c r="AJ4" t="s">
        <v>95</v>
      </c>
      <c r="AK4" t="s">
        <v>77</v>
      </c>
      <c r="AM4" t="s">
        <v>28</v>
      </c>
      <c r="AN4" s="59">
        <v>31.54</v>
      </c>
      <c r="AO4" s="59">
        <v>31.54</v>
      </c>
      <c r="AP4" s="59">
        <v>31.54</v>
      </c>
      <c r="AQ4" s="59">
        <v>31.54</v>
      </c>
      <c r="AR4" s="59">
        <v>31.54</v>
      </c>
      <c r="AS4" s="59">
        <v>31.54</v>
      </c>
      <c r="AT4" s="59">
        <v>31.54</v>
      </c>
    </row>
    <row r="5" ht="14.5" spans="1:46">
      <c r="A5" s="234"/>
      <c r="B5" s="62" t="str">
        <f>attached_heating_EFF!B16</f>
        <v>Heating Oil – High Efficiency</v>
      </c>
      <c r="D5" t="s">
        <v>98</v>
      </c>
      <c r="E5" t="s">
        <v>77</v>
      </c>
      <c r="G5" t="s">
        <v>28</v>
      </c>
      <c r="H5">
        <f>attached_ApartmentHeatingStock!W17*'TechHeat-RES-AP'!P5</f>
        <v>0</v>
      </c>
      <c r="I5">
        <f>attached_ApartmentHeatingStock!AU17*'TechHeat-RES-AP'!P5</f>
        <v>0</v>
      </c>
      <c r="J5">
        <f>attached_ApartmentHeatingStock!BS17*'TechHeat-RES-AP'!P5</f>
        <v>0</v>
      </c>
      <c r="K5">
        <f>attached_ApartmentHeatingStock!CQ17*'TechHeat-RES-AP'!P5</f>
        <v>0</v>
      </c>
      <c r="L5">
        <f>attached_ApartmentHeatingStock!DO17*'TechHeat-RES-AP'!P5</f>
        <v>0</v>
      </c>
      <c r="M5" s="256">
        <f>attached_ApartmentHeatingStock!EM17*'TechHeat-RES-AP'!P5</f>
        <v>0</v>
      </c>
      <c r="N5">
        <f>attached_ApartmentHeatingStock!FK17*'TechHeat-RES-AP'!P5</f>
        <v>0</v>
      </c>
      <c r="P5">
        <v>0.005</v>
      </c>
      <c r="S5" s="105">
        <f>SUM(M3:M5)*31.54*M55</f>
        <v>0.012481</v>
      </c>
      <c r="AJ5" t="s">
        <v>98</v>
      </c>
      <c r="AK5" t="s">
        <v>77</v>
      </c>
      <c r="AM5" t="s">
        <v>28</v>
      </c>
      <c r="AN5" s="59">
        <v>31.54</v>
      </c>
      <c r="AO5" s="59">
        <v>31.54</v>
      </c>
      <c r="AP5" s="59">
        <v>31.54</v>
      </c>
      <c r="AQ5" s="59">
        <v>31.54</v>
      </c>
      <c r="AR5" s="59">
        <v>31.54</v>
      </c>
      <c r="AS5" s="59">
        <v>31.54</v>
      </c>
      <c r="AT5" s="59">
        <v>31.54</v>
      </c>
    </row>
    <row r="6" ht="14.5" spans="1:46">
      <c r="A6" s="234"/>
      <c r="B6" s="62" t="str">
        <f>attached_heating_EFF!B17</f>
        <v>Natural Gas – Normal Efficiency</v>
      </c>
      <c r="D6" t="s">
        <v>101</v>
      </c>
      <c r="E6" t="s">
        <v>74</v>
      </c>
      <c r="G6" t="s">
        <v>28</v>
      </c>
      <c r="H6">
        <f>attached_ApartmentHeatingStock!W18*'TechHeat-RES-AP'!P6</f>
        <v>0</v>
      </c>
      <c r="I6">
        <f>attached_ApartmentHeatingStock!AU18*'TechHeat-RES-AP'!P6</f>
        <v>0</v>
      </c>
      <c r="J6">
        <f>attached_ApartmentHeatingStock!BS18*'TechHeat-RES-AP'!P6</f>
        <v>0</v>
      </c>
      <c r="K6">
        <f>attached_ApartmentHeatingStock!CQ18*'TechHeat-RES-AP'!P6</f>
        <v>0</v>
      </c>
      <c r="L6">
        <f>attached_ApartmentHeatingStock!DO18*'TechHeat-RES-AP'!P6</f>
        <v>0.0015</v>
      </c>
      <c r="M6">
        <f>attached_ApartmentHeatingStock!EM18*'TechHeat-RES-AP'!P6</f>
        <v>0</v>
      </c>
      <c r="N6">
        <f>attached_ApartmentHeatingStock!FK18*'TechHeat-RES-AP'!P6</f>
        <v>0</v>
      </c>
      <c r="P6">
        <v>0.005</v>
      </c>
      <c r="AJ6" t="s">
        <v>101</v>
      </c>
      <c r="AK6" t="s">
        <v>74</v>
      </c>
      <c r="AM6" t="s">
        <v>28</v>
      </c>
      <c r="AN6" s="59">
        <v>31.54</v>
      </c>
      <c r="AO6" s="59">
        <v>31.54</v>
      </c>
      <c r="AP6" s="59">
        <v>31.54</v>
      </c>
      <c r="AQ6" s="59">
        <v>31.54</v>
      </c>
      <c r="AR6" s="59">
        <v>31.54</v>
      </c>
      <c r="AS6" s="59">
        <v>31.54</v>
      </c>
      <c r="AT6" s="59">
        <v>31.54</v>
      </c>
    </row>
    <row r="7" ht="14.5" spans="1:46">
      <c r="A7" s="234"/>
      <c r="B7" s="62" t="str">
        <f>attached_heating_EFF!B18</f>
        <v>Natural Gas – Medium Efficiency</v>
      </c>
      <c r="D7" t="s">
        <v>104</v>
      </c>
      <c r="E7" t="s">
        <v>74</v>
      </c>
      <c r="G7" t="s">
        <v>28</v>
      </c>
      <c r="H7">
        <f>attached_ApartmentHeatingStock!W19*'TechHeat-RES-AP'!P7</f>
        <v>0.0035</v>
      </c>
      <c r="I7">
        <f>attached_ApartmentHeatingStock!AU19*'TechHeat-RES-AP'!P7</f>
        <v>0.0395</v>
      </c>
      <c r="J7">
        <f>attached_ApartmentHeatingStock!BS19*'TechHeat-RES-AP'!P7</f>
        <v>1.051</v>
      </c>
      <c r="K7">
        <f>attached_ApartmentHeatingStock!CQ19*'TechHeat-RES-AP'!P7</f>
        <v>0.067</v>
      </c>
      <c r="L7">
        <f>attached_ApartmentHeatingStock!DO19*'TechHeat-RES-AP'!P7</f>
        <v>0.085</v>
      </c>
      <c r="M7">
        <f>attached_ApartmentHeatingStock!EM19*'TechHeat-RES-AP'!P7</f>
        <v>0.6665</v>
      </c>
      <c r="N7">
        <f>attached_ApartmentHeatingStock!FK19*'TechHeat-RES-AP'!P7</f>
        <v>0.615</v>
      </c>
      <c r="P7">
        <v>0.005</v>
      </c>
      <c r="AJ7" t="s">
        <v>104</v>
      </c>
      <c r="AK7" t="s">
        <v>74</v>
      </c>
      <c r="AM7" t="s">
        <v>28</v>
      </c>
      <c r="AN7" s="59">
        <v>31.54</v>
      </c>
      <c r="AO7" s="59">
        <v>31.54</v>
      </c>
      <c r="AP7" s="59">
        <v>31.54</v>
      </c>
      <c r="AQ7" s="59">
        <v>31.54</v>
      </c>
      <c r="AR7" s="59">
        <v>31.54</v>
      </c>
      <c r="AS7" s="59">
        <v>31.54</v>
      </c>
      <c r="AT7" s="59">
        <v>31.54</v>
      </c>
    </row>
    <row r="8" ht="14.5" spans="1:46">
      <c r="A8" s="234"/>
      <c r="B8" s="62" t="str">
        <f>attached_heating_EFF!B19</f>
        <v>Natural Gas – High Efficiency</v>
      </c>
      <c r="D8" t="s">
        <v>107</v>
      </c>
      <c r="E8" t="s">
        <v>74</v>
      </c>
      <c r="G8" t="s">
        <v>28</v>
      </c>
      <c r="H8">
        <f>attached_ApartmentHeatingStock!W20*'TechHeat-RES-AP'!P8</f>
        <v>0.031</v>
      </c>
      <c r="I8">
        <f>attached_ApartmentHeatingStock!AU20*'TechHeat-RES-AP'!P8</f>
        <v>0.4585</v>
      </c>
      <c r="J8">
        <f>attached_ApartmentHeatingStock!BS20*'TechHeat-RES-AP'!P8</f>
        <v>4.942</v>
      </c>
      <c r="K8">
        <f>attached_ApartmentHeatingStock!CQ20*'TechHeat-RES-AP'!P8</f>
        <v>0.307</v>
      </c>
      <c r="L8">
        <f>attached_ApartmentHeatingStock!DO20*'TechHeat-RES-AP'!P8</f>
        <v>0.3235</v>
      </c>
      <c r="M8">
        <f>attached_ApartmentHeatingStock!EM20*'TechHeat-RES-AP'!P8</f>
        <v>1.031</v>
      </c>
      <c r="N8">
        <f>attached_ApartmentHeatingStock!FK20*'TechHeat-RES-AP'!P8</f>
        <v>1.257</v>
      </c>
      <c r="P8">
        <v>0.005</v>
      </c>
      <c r="AJ8" t="s">
        <v>107</v>
      </c>
      <c r="AK8" t="s">
        <v>74</v>
      </c>
      <c r="AM8" t="s">
        <v>28</v>
      </c>
      <c r="AN8" s="59">
        <v>31.54</v>
      </c>
      <c r="AO8" s="59">
        <v>31.54</v>
      </c>
      <c r="AP8" s="59">
        <v>31.54</v>
      </c>
      <c r="AQ8" s="59">
        <v>31.54</v>
      </c>
      <c r="AR8" s="59">
        <v>31.54</v>
      </c>
      <c r="AS8" s="59">
        <v>31.54</v>
      </c>
      <c r="AT8" s="59">
        <v>31.54</v>
      </c>
    </row>
    <row r="9" ht="14.5" spans="1:46">
      <c r="A9" s="234"/>
      <c r="B9" s="62" t="str">
        <f>attached_heating_EFF!B20</f>
        <v>Electric</v>
      </c>
      <c r="D9" t="s">
        <v>110</v>
      </c>
      <c r="E9" t="s">
        <v>71</v>
      </c>
      <c r="G9" t="s">
        <v>28</v>
      </c>
      <c r="H9">
        <f>attached_ApartmentHeatingStock!W21*'TechHeat-RES-AP'!P9</f>
        <v>0.7085</v>
      </c>
      <c r="I9">
        <f>attached_ApartmentHeatingStock!AU21*'TechHeat-RES-AP'!P9</f>
        <v>7.5325</v>
      </c>
      <c r="J9">
        <f>attached_ApartmentHeatingStock!BS21*'TechHeat-RES-AP'!P9</f>
        <v>1.8305</v>
      </c>
      <c r="K9">
        <f>attached_ApartmentHeatingStock!CQ21*'TechHeat-RES-AP'!P9</f>
        <v>0.284</v>
      </c>
      <c r="L9">
        <f>attached_ApartmentHeatingStock!DO21*'TechHeat-RES-AP'!P9</f>
        <v>0.063</v>
      </c>
      <c r="M9">
        <f>attached_ApartmentHeatingStock!EM21*'TechHeat-RES-AP'!P9</f>
        <v>0.2405</v>
      </c>
      <c r="N9">
        <f>attached_ApartmentHeatingStock!FK21*'TechHeat-RES-AP'!P9</f>
        <v>1.805</v>
      </c>
      <c r="P9">
        <v>0.005</v>
      </c>
      <c r="AJ9" t="s">
        <v>110</v>
      </c>
      <c r="AK9" t="s">
        <v>71</v>
      </c>
      <c r="AM9" t="s">
        <v>28</v>
      </c>
      <c r="AN9" s="59">
        <v>31.54</v>
      </c>
      <c r="AO9" s="59">
        <v>31.54</v>
      </c>
      <c r="AP9" s="59">
        <v>31.54</v>
      </c>
      <c r="AQ9" s="59">
        <v>31.54</v>
      </c>
      <c r="AR9" s="59">
        <v>31.54</v>
      </c>
      <c r="AS9" s="59">
        <v>31.54</v>
      </c>
      <c r="AT9" s="59">
        <v>31.54</v>
      </c>
    </row>
    <row r="10" ht="14.5" spans="1:46">
      <c r="A10" s="234"/>
      <c r="B10" s="62" t="str">
        <f>attached_heating_EFF!B21</f>
        <v>Heat Pump</v>
      </c>
      <c r="D10" t="s">
        <v>114</v>
      </c>
      <c r="E10" s="46" t="s">
        <v>71</v>
      </c>
      <c r="F10" s="46"/>
      <c r="G10" t="s">
        <v>28</v>
      </c>
      <c r="H10">
        <f>attached_ApartmentHeatingStock!W22*'TechHeat-RES-AP'!P10</f>
        <v>0.0185</v>
      </c>
      <c r="I10">
        <f>attached_ApartmentHeatingStock!AU22*'TechHeat-RES-AP'!P10</f>
        <v>0.0905</v>
      </c>
      <c r="J10">
        <f>attached_ApartmentHeatingStock!BS22*'TechHeat-RES-AP'!P10</f>
        <v>0.125</v>
      </c>
      <c r="K10">
        <f>attached_ApartmentHeatingStock!CQ22*'TechHeat-RES-AP'!P10</f>
        <v>0.016</v>
      </c>
      <c r="L10">
        <f>attached_ApartmentHeatingStock!DO22*'TechHeat-RES-AP'!P10</f>
        <v>0</v>
      </c>
      <c r="M10">
        <f>attached_ApartmentHeatingStock!EM22*'TechHeat-RES-AP'!P10</f>
        <v>0.0115</v>
      </c>
      <c r="N10">
        <f>attached_ApartmentHeatingStock!FK22*'TechHeat-RES-AP'!P10</f>
        <v>0.081</v>
      </c>
      <c r="P10">
        <v>0.005</v>
      </c>
      <c r="AJ10" t="s">
        <v>114</v>
      </c>
      <c r="AK10" t="str">
        <f>AK9</f>
        <v>RSDELC</v>
      </c>
      <c r="AL10" s="46"/>
      <c r="AM10" t="s">
        <v>28</v>
      </c>
      <c r="AN10" s="59">
        <v>31.54</v>
      </c>
      <c r="AO10" s="59">
        <v>31.54</v>
      </c>
      <c r="AP10" s="59">
        <v>31.54</v>
      </c>
      <c r="AQ10" s="59">
        <v>31.54</v>
      </c>
      <c r="AR10" s="59">
        <v>31.54</v>
      </c>
      <c r="AS10" s="59">
        <v>31.54</v>
      </c>
      <c r="AT10" s="59">
        <v>31.54</v>
      </c>
    </row>
    <row r="11" ht="14.5" spans="1:46">
      <c r="A11" s="234"/>
      <c r="B11" s="62"/>
      <c r="E11" s="46"/>
      <c r="F11" s="235" t="str">
        <f>[2]COMM!$E$19</f>
        <v>RSDAHT</v>
      </c>
      <c r="P11">
        <v>0.005</v>
      </c>
      <c r="AL11" s="235" t="str">
        <f>[2]COMM!$E$19</f>
        <v>RSDAHT</v>
      </c>
      <c r="AN11" s="105">
        <f>AN10</f>
        <v>31.54</v>
      </c>
      <c r="AO11" s="105">
        <f t="shared" ref="AO11:AT11" si="0">AO10</f>
        <v>31.54</v>
      </c>
      <c r="AP11" s="105">
        <f t="shared" si="0"/>
        <v>31.54</v>
      </c>
      <c r="AQ11" s="105">
        <f t="shared" si="0"/>
        <v>31.54</v>
      </c>
      <c r="AR11" s="105">
        <f t="shared" si="0"/>
        <v>31.54</v>
      </c>
      <c r="AS11" s="105">
        <f t="shared" si="0"/>
        <v>31.54</v>
      </c>
      <c r="AT11" s="105">
        <f t="shared" si="0"/>
        <v>31.54</v>
      </c>
    </row>
    <row r="12" ht="14.5" spans="1:46">
      <c r="A12" s="234"/>
      <c r="B12" s="62" t="str">
        <f>attached_heating_EFF!B22</f>
        <v>Other1</v>
      </c>
      <c r="D12" t="s">
        <v>117</v>
      </c>
      <c r="E12" t="s">
        <v>65</v>
      </c>
      <c r="G12" t="s">
        <v>28</v>
      </c>
      <c r="H12">
        <f>attached_ApartmentHeatingStock!W23*'TechHeat-RES-AP'!P12</f>
        <v>0.0175</v>
      </c>
      <c r="I12">
        <f>attached_ApartmentHeatingStock!AU23*'TechHeat-RES-AP'!P12</f>
        <v>0.04</v>
      </c>
      <c r="J12">
        <f>attached_ApartmentHeatingStock!BS23*'TechHeat-RES-AP'!P12</f>
        <v>0.2835</v>
      </c>
      <c r="K12">
        <f>attached_ApartmentHeatingStock!CQ23*'TechHeat-RES-AP'!P12</f>
        <v>0.003</v>
      </c>
      <c r="L12">
        <f>attached_ApartmentHeatingStock!DO23*'TechHeat-RES-AP'!P12</f>
        <v>0.006</v>
      </c>
      <c r="M12">
        <f>attached_ApartmentHeatingStock!EM23*'TechHeat-RES-AP'!P12</f>
        <v>0.0155</v>
      </c>
      <c r="N12">
        <f>attached_ApartmentHeatingStock!FK23*'TechHeat-RES-AP'!P12</f>
        <v>0.033</v>
      </c>
      <c r="P12">
        <v>0.005</v>
      </c>
      <c r="AJ12" t="s">
        <v>117</v>
      </c>
      <c r="AK12" t="s">
        <v>65</v>
      </c>
      <c r="AM12" t="s">
        <v>28</v>
      </c>
      <c r="AN12" s="59">
        <v>31.54</v>
      </c>
      <c r="AO12" s="59">
        <v>31.54</v>
      </c>
      <c r="AP12" s="59">
        <v>31.54</v>
      </c>
      <c r="AQ12" s="59">
        <v>31.54</v>
      </c>
      <c r="AR12" s="59">
        <v>31.54</v>
      </c>
      <c r="AS12" s="59">
        <v>31.54</v>
      </c>
      <c r="AT12" s="59">
        <v>31.54</v>
      </c>
    </row>
    <row r="13" ht="14.5" spans="1:46">
      <c r="A13" s="234"/>
      <c r="B13" s="62" t="str">
        <f>attached_heating_EFF!B23</f>
        <v>Wood</v>
      </c>
      <c r="D13" t="s">
        <v>120</v>
      </c>
      <c r="E13" t="s">
        <v>69</v>
      </c>
      <c r="G13" t="s">
        <v>28</v>
      </c>
      <c r="H13">
        <f>attached_ApartmentHeatingStock!W24*'TechHeat-RES-AP'!P13</f>
        <v>0.0865</v>
      </c>
      <c r="I13">
        <f>attached_ApartmentHeatingStock!AU24*'TechHeat-RES-AP'!P13</f>
        <v>0.2445</v>
      </c>
      <c r="J13">
        <f>attached_ApartmentHeatingStock!BS24*'TechHeat-RES-AP'!P13</f>
        <v>0.092</v>
      </c>
      <c r="K13">
        <f>attached_ApartmentHeatingStock!CQ24*'TechHeat-RES-AP'!P13</f>
        <v>0.0045</v>
      </c>
      <c r="L13">
        <f>attached_ApartmentHeatingStock!DO24*'TechHeat-RES-AP'!P13</f>
        <v>0.0025</v>
      </c>
      <c r="M13">
        <f>attached_ApartmentHeatingStock!EM24*'TechHeat-RES-AP'!P13</f>
        <v>0.0025</v>
      </c>
      <c r="N13">
        <f>attached_ApartmentHeatingStock!FK24*'TechHeat-RES-AP'!P13</f>
        <v>0.087</v>
      </c>
      <c r="P13">
        <v>0.005</v>
      </c>
      <c r="AJ13" t="s">
        <v>120</v>
      </c>
      <c r="AK13" t="s">
        <v>69</v>
      </c>
      <c r="AM13" t="s">
        <v>28</v>
      </c>
      <c r="AN13" s="59">
        <v>31.54</v>
      </c>
      <c r="AO13" s="59">
        <v>31.54</v>
      </c>
      <c r="AP13" s="59">
        <v>31.54</v>
      </c>
      <c r="AQ13" s="59">
        <v>31.54</v>
      </c>
      <c r="AR13" s="59">
        <v>31.54</v>
      </c>
      <c r="AS13" s="59">
        <v>31.54</v>
      </c>
      <c r="AT13" s="59">
        <v>31.54</v>
      </c>
    </row>
    <row r="14" ht="14.5" spans="1:46">
      <c r="A14" s="234"/>
      <c r="B14" s="10" t="s">
        <v>266</v>
      </c>
      <c r="D14" s="36" t="s">
        <v>122</v>
      </c>
      <c r="E14" s="36" t="s">
        <v>71</v>
      </c>
      <c r="F14" s="36"/>
      <c r="G14" t="s">
        <v>28</v>
      </c>
      <c r="H14">
        <f>attached_ApartmentHeatingStock!W26*'TechHeat-RES-AP'!P14</f>
        <v>0.0075</v>
      </c>
      <c r="I14">
        <f>attached_ApartmentHeatingStock!AU26*'TechHeat-RES-AP'!P14</f>
        <v>0.106</v>
      </c>
      <c r="J14">
        <f>attached_ApartmentHeatingStock!BS26*'TechHeat-RES-AP'!P14</f>
        <v>0.0055</v>
      </c>
      <c r="K14">
        <f>attached_ApartmentHeatingStock!CQ26*'TechHeat-RES-AP'!P14</f>
        <v>0</v>
      </c>
      <c r="L14">
        <f>attached_ApartmentHeatingStock!DO26*'TechHeat-RES-AP'!P14</f>
        <v>0</v>
      </c>
      <c r="M14">
        <f>attached_ApartmentHeatingStock!EM26*'TechHeat-RES-AP'!P14</f>
        <v>0</v>
      </c>
      <c r="N14">
        <f>attached_ApartmentHeatingStock!FK26*'TechHeat-RES-AP'!P14</f>
        <v>0.014</v>
      </c>
      <c r="P14">
        <v>0.005</v>
      </c>
      <c r="AJ14" s="36" t="s">
        <v>122</v>
      </c>
      <c r="AK14" s="36" t="s">
        <v>71</v>
      </c>
      <c r="AL14" s="36"/>
      <c r="AM14" t="s">
        <v>28</v>
      </c>
      <c r="AN14" s="59">
        <v>31.54</v>
      </c>
      <c r="AO14" s="59">
        <v>31.54</v>
      </c>
      <c r="AP14" s="59">
        <v>31.54</v>
      </c>
      <c r="AQ14" s="59">
        <v>31.54</v>
      </c>
      <c r="AR14" s="59">
        <v>31.54</v>
      </c>
      <c r="AS14" s="59">
        <v>31.54</v>
      </c>
      <c r="AT14" s="59">
        <v>31.54</v>
      </c>
    </row>
    <row r="15" ht="14.5" spans="1:46">
      <c r="A15" s="234"/>
      <c r="E15" s="36" t="s">
        <v>69</v>
      </c>
      <c r="F15" s="36"/>
      <c r="P15">
        <v>0.005</v>
      </c>
      <c r="AK15" s="36" t="s">
        <v>69</v>
      </c>
      <c r="AL15" s="36"/>
      <c r="AN15" s="59"/>
      <c r="AO15" s="59"/>
      <c r="AP15" s="59"/>
      <c r="AQ15" s="59"/>
      <c r="AR15" s="59"/>
      <c r="AS15" s="59"/>
      <c r="AT15" s="59"/>
    </row>
    <row r="16" ht="14.5" spans="1:46">
      <c r="A16" s="234"/>
      <c r="B16" s="10" t="s">
        <v>267</v>
      </c>
      <c r="D16" s="36" t="s">
        <v>123</v>
      </c>
      <c r="E16" s="36" t="s">
        <v>77</v>
      </c>
      <c r="F16" s="36"/>
      <c r="G16" t="s">
        <v>28</v>
      </c>
      <c r="H16">
        <f>attached_ApartmentHeatingStock!W27*'TechHeat-RES-AP'!P16</f>
        <v>0.0045</v>
      </c>
      <c r="I16">
        <f>attached_ApartmentHeatingStock!AU27*'TechHeat-RES-AP'!P16</f>
        <v>0.0435</v>
      </c>
      <c r="J16">
        <f>attached_ApartmentHeatingStock!BS27*'TechHeat-RES-AP'!P16</f>
        <v>0.0065</v>
      </c>
      <c r="K16">
        <f>attached_ApartmentHeatingStock!CQ27*'TechHeat-RES-AP'!P16</f>
        <v>0</v>
      </c>
      <c r="L16">
        <f>attached_ApartmentHeatingStock!DO27*'TechHeat-RES-AP'!P16</f>
        <v>0</v>
      </c>
      <c r="M16">
        <f>attached_ApartmentHeatingStock!EM27*'TechHeat-RES-AP'!P16</f>
        <v>0</v>
      </c>
      <c r="N16">
        <f>attached_ApartmentHeatingStock!FK27*'TechHeat-RES-AP'!P16</f>
        <v>0.0015</v>
      </c>
      <c r="P16">
        <v>0.005</v>
      </c>
      <c r="AJ16" s="36" t="s">
        <v>123</v>
      </c>
      <c r="AK16" s="36" t="s">
        <v>77</v>
      </c>
      <c r="AL16" s="36"/>
      <c r="AM16" t="s">
        <v>28</v>
      </c>
      <c r="AN16" s="59">
        <v>31.54</v>
      </c>
      <c r="AO16" s="59">
        <v>31.54</v>
      </c>
      <c r="AP16" s="59">
        <v>31.54</v>
      </c>
      <c r="AQ16" s="59">
        <v>31.54</v>
      </c>
      <c r="AR16" s="59">
        <v>31.54</v>
      </c>
      <c r="AS16" s="59">
        <v>31.54</v>
      </c>
      <c r="AT16" s="59">
        <v>31.54</v>
      </c>
    </row>
    <row r="17" ht="14.5" spans="1:46">
      <c r="A17" s="234"/>
      <c r="E17" s="36" t="s">
        <v>69</v>
      </c>
      <c r="F17" s="36"/>
      <c r="P17">
        <v>0.005</v>
      </c>
      <c r="AK17" s="36" t="s">
        <v>69</v>
      </c>
      <c r="AL17" s="36"/>
      <c r="AN17" s="59"/>
      <c r="AO17" s="59"/>
      <c r="AP17" s="59"/>
      <c r="AQ17" s="59"/>
      <c r="AR17" s="59"/>
      <c r="AS17" s="59"/>
      <c r="AT17" s="59"/>
    </row>
    <row r="18" ht="14.5" spans="1:46">
      <c r="A18" s="234"/>
      <c r="B18" s="10" t="s">
        <v>268</v>
      </c>
      <c r="D18" s="36" t="s">
        <v>124</v>
      </c>
      <c r="E18" s="36" t="s">
        <v>71</v>
      </c>
      <c r="F18" s="36"/>
      <c r="G18" t="s">
        <v>28</v>
      </c>
      <c r="H18">
        <f>attached_ApartmentHeatingStock!W28*'TechHeat-RES-AP'!P18</f>
        <v>0</v>
      </c>
      <c r="I18">
        <f>attached_ApartmentHeatingStock!AU28*'TechHeat-RES-AP'!P18</f>
        <v>0.053</v>
      </c>
      <c r="J18">
        <f>attached_ApartmentHeatingStock!BS28*'TechHeat-RES-AP'!P18</f>
        <v>0.024</v>
      </c>
      <c r="K18">
        <f>attached_ApartmentHeatingStock!CQ28*'TechHeat-RES-AP'!P18</f>
        <v>0</v>
      </c>
      <c r="L18">
        <f>attached_ApartmentHeatingStock!DO28*'TechHeat-RES-AP'!P18</f>
        <v>0</v>
      </c>
      <c r="M18">
        <f>attached_ApartmentHeatingStock!EM28*'TechHeat-RES-AP'!P18</f>
        <v>0.018</v>
      </c>
      <c r="N18">
        <f>attached_ApartmentHeatingStock!FK28*'TechHeat-RES-AP'!P18</f>
        <v>0.0065</v>
      </c>
      <c r="P18">
        <v>0.005</v>
      </c>
      <c r="AJ18" s="36" t="s">
        <v>124</v>
      </c>
      <c r="AK18" s="36" t="s">
        <v>71</v>
      </c>
      <c r="AL18" s="36"/>
      <c r="AM18" t="s">
        <v>28</v>
      </c>
      <c r="AN18" s="59">
        <v>31.54</v>
      </c>
      <c r="AO18" s="59">
        <v>31.54</v>
      </c>
      <c r="AP18" s="59">
        <v>31.54</v>
      </c>
      <c r="AQ18" s="59">
        <v>31.54</v>
      </c>
      <c r="AR18" s="59">
        <v>31.54</v>
      </c>
      <c r="AS18" s="59">
        <v>31.54</v>
      </c>
      <c r="AT18" s="59">
        <v>31.54</v>
      </c>
    </row>
    <row r="19" ht="14.5" spans="1:46">
      <c r="A19" s="234"/>
      <c r="E19" s="36" t="s">
        <v>74</v>
      </c>
      <c r="F19" s="36"/>
      <c r="P19">
        <v>0.005</v>
      </c>
      <c r="AK19" s="36" t="s">
        <v>74</v>
      </c>
      <c r="AL19" s="36"/>
      <c r="AN19" s="59"/>
      <c r="AO19" s="59"/>
      <c r="AP19" s="59"/>
      <c r="AQ19" s="59"/>
      <c r="AR19" s="59"/>
      <c r="AS19" s="59"/>
      <c r="AT19" s="59"/>
    </row>
    <row r="20" ht="14.5" spans="1:46">
      <c r="A20" s="234"/>
      <c r="B20" s="10" t="s">
        <v>269</v>
      </c>
      <c r="D20" s="36" t="s">
        <v>125</v>
      </c>
      <c r="E20" s="36" t="s">
        <v>71</v>
      </c>
      <c r="F20" s="36"/>
      <c r="G20" t="s">
        <v>28</v>
      </c>
      <c r="H20">
        <f>attached_ApartmentHeatingStock!W29*'TechHeat-RES-AP'!P20</f>
        <v>0.0015</v>
      </c>
      <c r="I20">
        <f>attached_ApartmentHeatingStock!AU29*'TechHeat-RES-AP'!P20</f>
        <v>0.21</v>
      </c>
      <c r="J20">
        <f>attached_ApartmentHeatingStock!BS29*'TechHeat-RES-AP'!P20</f>
        <v>0.0175</v>
      </c>
      <c r="K20">
        <f>attached_ApartmentHeatingStock!CQ29*'TechHeat-RES-AP'!P20</f>
        <v>0.0005</v>
      </c>
      <c r="L20">
        <f>attached_ApartmentHeatingStock!DO29*'TechHeat-RES-AP'!P20</f>
        <v>0</v>
      </c>
      <c r="M20">
        <f>attached_ApartmentHeatingStock!EM29*'TechHeat-RES-AP'!P20</f>
        <v>0</v>
      </c>
      <c r="N20">
        <f>attached_ApartmentHeatingStock!FK29*'TechHeat-RES-AP'!P20</f>
        <v>0</v>
      </c>
      <c r="P20">
        <v>0.005</v>
      </c>
      <c r="AJ20" s="36" t="s">
        <v>125</v>
      </c>
      <c r="AK20" s="36" t="s">
        <v>71</v>
      </c>
      <c r="AL20" s="36"/>
      <c r="AM20" t="s">
        <v>28</v>
      </c>
      <c r="AN20" s="59">
        <v>31.54</v>
      </c>
      <c r="AO20" s="59">
        <v>31.54</v>
      </c>
      <c r="AP20" s="59">
        <v>31.54</v>
      </c>
      <c r="AQ20" s="59">
        <v>31.54</v>
      </c>
      <c r="AR20" s="59">
        <v>31.54</v>
      </c>
      <c r="AS20" s="59">
        <v>31.54</v>
      </c>
      <c r="AT20" s="59">
        <v>31.54</v>
      </c>
    </row>
    <row r="21" ht="14.5" spans="1:46">
      <c r="A21" s="234"/>
      <c r="E21" s="36" t="s">
        <v>77</v>
      </c>
      <c r="F21" s="36"/>
      <c r="P21">
        <v>0.005</v>
      </c>
      <c r="AK21" s="36" t="s">
        <v>77</v>
      </c>
      <c r="AL21" s="36"/>
      <c r="AN21" s="59"/>
      <c r="AO21" s="59"/>
      <c r="AP21" s="59"/>
      <c r="AQ21" s="59"/>
      <c r="AR21" s="59"/>
      <c r="AS21" s="59"/>
      <c r="AT21" s="59"/>
    </row>
    <row r="22" spans="16:16">
      <c r="P22">
        <v>0.005</v>
      </c>
    </row>
    <row r="26" ht="14.5" spans="4:34">
      <c r="D26" s="42"/>
      <c r="E26" s="42"/>
      <c r="F26" s="44"/>
      <c r="G26" s="43" t="s">
        <v>188</v>
      </c>
      <c r="H26" s="44"/>
      <c r="I26" s="44"/>
      <c r="J26" s="44"/>
      <c r="K26" s="44"/>
      <c r="L26" s="44"/>
      <c r="M26" s="44"/>
      <c r="N26" s="44"/>
      <c r="O26" s="63"/>
      <c r="P26" s="63"/>
      <c r="Q26" s="63"/>
      <c r="R26" s="63"/>
      <c r="S26" s="63"/>
      <c r="T26" s="63"/>
      <c r="U26" s="63"/>
      <c r="V26" s="63"/>
      <c r="W26" s="63"/>
      <c r="X26" s="63"/>
      <c r="Y26" s="63"/>
      <c r="Z26" s="63"/>
      <c r="AA26" s="63"/>
      <c r="AB26" s="63"/>
      <c r="AC26" s="63"/>
      <c r="AD26" s="63"/>
      <c r="AE26" s="63"/>
      <c r="AF26" s="63"/>
      <c r="AG26" s="63"/>
      <c r="AH26" s="63"/>
    </row>
    <row r="27" ht="15.25" spans="4:38">
      <c r="D27" s="45" t="s">
        <v>11</v>
      </c>
      <c r="E27" s="45" t="s">
        <v>189</v>
      </c>
      <c r="F27" s="233" t="s">
        <v>312</v>
      </c>
      <c r="G27" s="45" t="s">
        <v>190</v>
      </c>
      <c r="H27" s="46" t="s">
        <v>191</v>
      </c>
      <c r="I27" s="46" t="s">
        <v>192</v>
      </c>
      <c r="J27" s="46" t="s">
        <v>193</v>
      </c>
      <c r="K27" s="46" t="s">
        <v>194</v>
      </c>
      <c r="L27" s="46" t="s">
        <v>195</v>
      </c>
      <c r="M27" s="46" t="s">
        <v>196</v>
      </c>
      <c r="N27" s="46" t="s">
        <v>197</v>
      </c>
      <c r="O27" s="237"/>
      <c r="P27" s="237"/>
      <c r="Q27" s="237"/>
      <c r="R27" s="237"/>
      <c r="S27" s="237"/>
      <c r="T27" s="237"/>
      <c r="U27" s="237"/>
      <c r="V27" s="237"/>
      <c r="W27" s="237"/>
      <c r="X27" s="237"/>
      <c r="Y27" s="237"/>
      <c r="Z27" s="237"/>
      <c r="AA27" s="237"/>
      <c r="AB27" s="237"/>
      <c r="AC27" s="237"/>
      <c r="AD27" s="237"/>
      <c r="AE27" s="237"/>
      <c r="AF27" s="237"/>
      <c r="AG27" s="237"/>
      <c r="AH27" s="237"/>
      <c r="AI27" s="32"/>
      <c r="AJ27" s="32"/>
      <c r="AK27" s="32"/>
      <c r="AL27" s="32"/>
    </row>
    <row r="28" spans="4:38">
      <c r="D28" s="46" t="s">
        <v>92</v>
      </c>
      <c r="E28" s="46" t="s">
        <v>77</v>
      </c>
      <c r="F28" s="46"/>
      <c r="G28" s="46" t="s">
        <v>28</v>
      </c>
      <c r="H28" s="44">
        <f>attached_heating_EFF!W14*0.01</f>
        <v>0.6</v>
      </c>
      <c r="I28" s="44">
        <f>attached_heating_EFF!AU14*0.01</f>
        <v>0.6</v>
      </c>
      <c r="J28" s="44">
        <f>attached_heating_EFF!BS14*0.01</f>
        <v>0.6</v>
      </c>
      <c r="K28" s="44">
        <f>attached_heating_EFF!CQ14/100</f>
        <v>0.6</v>
      </c>
      <c r="L28" s="44">
        <f>attached_heating_EFF!DO14*0.01</f>
        <v>0.6</v>
      </c>
      <c r="M28" s="44">
        <f>attached_heating_EFF!EM14/100</f>
        <v>0.6</v>
      </c>
      <c r="N28" s="44">
        <f>attached_heating_EFF!FK14/100</f>
        <v>0.6</v>
      </c>
      <c r="O28" s="83"/>
      <c r="P28" s="83"/>
      <c r="Q28" s="83"/>
      <c r="R28" s="83"/>
      <c r="S28" s="83"/>
      <c r="T28" s="83"/>
      <c r="U28" s="83"/>
      <c r="V28" s="83"/>
      <c r="W28" s="83"/>
      <c r="X28" s="83"/>
      <c r="Y28" s="83"/>
      <c r="Z28" s="83"/>
      <c r="AA28" s="83"/>
      <c r="AB28" s="83"/>
      <c r="AC28" s="83"/>
      <c r="AD28" s="83"/>
      <c r="AE28" s="83"/>
      <c r="AF28" s="83"/>
      <c r="AG28" s="83"/>
      <c r="AH28" s="83"/>
      <c r="AI28" s="32"/>
      <c r="AJ28" s="32"/>
      <c r="AK28" s="32"/>
      <c r="AL28" s="32"/>
    </row>
    <row r="29" spans="4:38">
      <c r="D29" s="46" t="s">
        <v>95</v>
      </c>
      <c r="E29" s="46" t="s">
        <v>77</v>
      </c>
      <c r="F29" s="46"/>
      <c r="G29" s="46" t="s">
        <v>28</v>
      </c>
      <c r="H29" s="44">
        <f>attached_heating_EFF!W15*0.01</f>
        <v>0.78</v>
      </c>
      <c r="I29" s="44">
        <f>attached_heating_EFF!AU15*0.01</f>
        <v>0.78</v>
      </c>
      <c r="J29" s="44">
        <f>attached_heating_EFF!BS15*0.01</f>
        <v>0.78</v>
      </c>
      <c r="K29" s="44">
        <f>attached_heating_EFF!CQ15/100</f>
        <v>0.78</v>
      </c>
      <c r="L29" s="44">
        <f>attached_heating_EFF!DO15*0.01</f>
        <v>0.78</v>
      </c>
      <c r="M29" s="44">
        <f>attached_heating_EFF!EM15/100</f>
        <v>0.78</v>
      </c>
      <c r="N29" s="44">
        <f>attached_heating_EFF!FK15/100</f>
        <v>0.78</v>
      </c>
      <c r="O29" s="83"/>
      <c r="P29" s="83"/>
      <c r="Q29" s="83"/>
      <c r="R29" s="83"/>
      <c r="S29" s="83"/>
      <c r="T29" s="83"/>
      <c r="U29" s="83"/>
      <c r="V29" s="83"/>
      <c r="W29" s="83"/>
      <c r="X29" s="83"/>
      <c r="Y29" s="83"/>
      <c r="Z29" s="83"/>
      <c r="AA29" s="83"/>
      <c r="AB29" s="83"/>
      <c r="AC29" s="83"/>
      <c r="AD29" s="83"/>
      <c r="AE29" s="83"/>
      <c r="AF29" s="83"/>
      <c r="AG29" s="83"/>
      <c r="AH29" s="83"/>
      <c r="AI29" s="32"/>
      <c r="AJ29" s="32"/>
      <c r="AK29" s="32"/>
      <c r="AL29" s="32"/>
    </row>
    <row r="30" spans="4:38">
      <c r="D30" s="46" t="s">
        <v>98</v>
      </c>
      <c r="E30" s="46" t="s">
        <v>77</v>
      </c>
      <c r="F30" s="46"/>
      <c r="G30" s="46" t="s">
        <v>28</v>
      </c>
      <c r="H30" s="44">
        <f>attached_heating_EFF!W16*0.01</f>
        <v>0.85</v>
      </c>
      <c r="I30" s="44">
        <f>attached_heating_EFF!AU16*0.01</f>
        <v>0.85</v>
      </c>
      <c r="J30" s="44">
        <f>attached_heating_EFF!BS16*0.01</f>
        <v>0.85</v>
      </c>
      <c r="K30" s="44">
        <f>attached_heating_EFF!CQ16/100</f>
        <v>0.85</v>
      </c>
      <c r="L30" s="44">
        <f>attached_heating_EFF!DO16*0.01</f>
        <v>0.85</v>
      </c>
      <c r="M30" s="44">
        <f>attached_heating_EFF!EM16/100</f>
        <v>0.85</v>
      </c>
      <c r="N30" s="44">
        <f>attached_heating_EFF!FK16/100</f>
        <v>0.85</v>
      </c>
      <c r="O30" s="83"/>
      <c r="P30" s="83"/>
      <c r="Q30" s="83"/>
      <c r="R30" s="83"/>
      <c r="S30" s="83"/>
      <c r="T30" s="83"/>
      <c r="U30" s="83"/>
      <c r="V30" s="83"/>
      <c r="W30" s="83"/>
      <c r="X30" s="83"/>
      <c r="Y30" s="83"/>
      <c r="Z30" s="83"/>
      <c r="AA30" s="83"/>
      <c r="AB30" s="83"/>
      <c r="AC30" s="83"/>
      <c r="AD30" s="83"/>
      <c r="AE30" s="83"/>
      <c r="AF30" s="83"/>
      <c r="AG30" s="83"/>
      <c r="AH30" s="83"/>
      <c r="AI30" s="32"/>
      <c r="AJ30" s="32"/>
      <c r="AK30" s="32"/>
      <c r="AL30" s="32"/>
    </row>
    <row r="31" spans="4:38">
      <c r="D31" s="46" t="s">
        <v>101</v>
      </c>
      <c r="E31" s="46" t="s">
        <v>74</v>
      </c>
      <c r="F31" s="46"/>
      <c r="G31" s="46" t="s">
        <v>28</v>
      </c>
      <c r="H31" s="44">
        <f>attached_heating_EFF!W17*0.01</f>
        <v>0.62</v>
      </c>
      <c r="I31" s="44">
        <f>attached_heating_EFF!AU17*0.01</f>
        <v>0.62</v>
      </c>
      <c r="J31" s="44">
        <f>attached_heating_EFF!BS17*0.01</f>
        <v>0.62</v>
      </c>
      <c r="K31" s="44">
        <f>attached_heating_EFF!CQ17/100</f>
        <v>0.62</v>
      </c>
      <c r="L31" s="44">
        <f>attached_heating_EFF!DO17*0.01</f>
        <v>0.62</v>
      </c>
      <c r="M31" s="44">
        <f>attached_heating_EFF!EM17/100</f>
        <v>0.62</v>
      </c>
      <c r="N31" s="44">
        <f>attached_heating_EFF!FK17/100</f>
        <v>0.62</v>
      </c>
      <c r="O31" s="83"/>
      <c r="P31" s="83"/>
      <c r="Q31" s="83"/>
      <c r="R31" s="83"/>
      <c r="S31" s="83"/>
      <c r="T31" s="83"/>
      <c r="U31" s="83"/>
      <c r="V31" s="83"/>
      <c r="W31" s="83"/>
      <c r="X31" s="83"/>
      <c r="Y31" s="83"/>
      <c r="Z31" s="83"/>
      <c r="AA31" s="83"/>
      <c r="AB31" s="83"/>
      <c r="AC31" s="83"/>
      <c r="AD31" s="83"/>
      <c r="AE31" s="83"/>
      <c r="AF31" s="83"/>
      <c r="AG31" s="83"/>
      <c r="AH31" s="83"/>
      <c r="AI31" s="32"/>
      <c r="AJ31" s="32"/>
      <c r="AK31" s="32"/>
      <c r="AL31" s="32"/>
    </row>
    <row r="32" spans="4:38">
      <c r="D32" s="46" t="s">
        <v>104</v>
      </c>
      <c r="E32" s="46" t="s">
        <v>74</v>
      </c>
      <c r="F32" s="46"/>
      <c r="G32" s="46" t="s">
        <v>28</v>
      </c>
      <c r="H32" s="44">
        <f>attached_heating_EFF!W18*0.01</f>
        <v>0.8</v>
      </c>
      <c r="I32" s="44">
        <f>attached_heating_EFF!AU18*0.01</f>
        <v>0.8</v>
      </c>
      <c r="J32" s="44">
        <f>attached_heating_EFF!BS18*0.01</f>
        <v>0.8</v>
      </c>
      <c r="K32" s="44">
        <f>attached_heating_EFF!CQ18/100</f>
        <v>0.8</v>
      </c>
      <c r="L32" s="44">
        <f>attached_heating_EFF!DO18*0.01</f>
        <v>0.8</v>
      </c>
      <c r="M32" s="44">
        <f>attached_heating_EFF!EM18/100</f>
        <v>0.8</v>
      </c>
      <c r="N32" s="44">
        <f>attached_heating_EFF!FK18/100</f>
        <v>0.8</v>
      </c>
      <c r="O32" s="32"/>
      <c r="P32" s="32"/>
      <c r="Q32" s="32"/>
      <c r="R32" s="32"/>
      <c r="S32" s="32"/>
      <c r="T32" s="32"/>
      <c r="U32" s="32"/>
      <c r="V32" s="32"/>
      <c r="W32" s="32"/>
      <c r="X32" s="32"/>
      <c r="Y32" s="32"/>
      <c r="Z32" s="32"/>
      <c r="AA32" s="32"/>
      <c r="AB32" s="32"/>
      <c r="AC32" s="32"/>
      <c r="AD32" s="32"/>
      <c r="AE32" s="32"/>
      <c r="AF32" s="32"/>
      <c r="AG32" s="32"/>
      <c r="AH32" s="32"/>
      <c r="AI32" s="32"/>
      <c r="AJ32" s="32"/>
      <c r="AK32" s="32"/>
      <c r="AL32" s="32"/>
    </row>
    <row r="33" spans="4:38">
      <c r="D33" s="46" t="s">
        <v>107</v>
      </c>
      <c r="E33" s="46" t="s">
        <v>74</v>
      </c>
      <c r="F33" s="46"/>
      <c r="G33" s="46" t="s">
        <v>28</v>
      </c>
      <c r="H33" s="44">
        <f>attached_heating_EFF!W19*0.01</f>
        <v>0.9</v>
      </c>
      <c r="I33" s="44">
        <f>attached_heating_EFF!AU19*0.01</f>
        <v>0.9</v>
      </c>
      <c r="J33" s="44">
        <f>attached_heating_EFF!BS19*0.01</f>
        <v>0.9</v>
      </c>
      <c r="K33" s="44">
        <f>attached_heating_EFF!CQ19/100</f>
        <v>0.9</v>
      </c>
      <c r="L33" s="44">
        <f>attached_heating_EFF!DO19*0.01</f>
        <v>0.9</v>
      </c>
      <c r="M33" s="44">
        <f>attached_heating_EFF!EM19/100</f>
        <v>0.9</v>
      </c>
      <c r="N33" s="44">
        <f>attached_heating_EFF!FK19/100</f>
        <v>0.9</v>
      </c>
      <c r="O33" s="32"/>
      <c r="P33" s="32"/>
      <c r="Q33" s="32"/>
      <c r="R33" s="32"/>
      <c r="S33" s="32"/>
      <c r="T33" s="32"/>
      <c r="U33" s="32"/>
      <c r="V33" s="32"/>
      <c r="W33" s="32"/>
      <c r="X33" s="32"/>
      <c r="Y33" s="32"/>
      <c r="Z33" s="32"/>
      <c r="AA33" s="32"/>
      <c r="AB33" s="32"/>
      <c r="AC33" s="32"/>
      <c r="AD33" s="32"/>
      <c r="AE33" s="32"/>
      <c r="AF33" s="32"/>
      <c r="AG33" s="32"/>
      <c r="AH33" s="32"/>
      <c r="AI33" s="32"/>
      <c r="AJ33" s="32"/>
      <c r="AK33" s="32"/>
      <c r="AL33" s="32"/>
    </row>
    <row r="34" spans="4:38">
      <c r="D34" s="46" t="s">
        <v>110</v>
      </c>
      <c r="E34" s="46" t="s">
        <v>71</v>
      </c>
      <c r="F34" s="46"/>
      <c r="G34" s="46" t="s">
        <v>28</v>
      </c>
      <c r="H34" s="44">
        <f>attached_heating_EFF!W20*0.01</f>
        <v>1</v>
      </c>
      <c r="I34" s="44">
        <f>attached_heating_EFF!AU20*0.01</f>
        <v>1</v>
      </c>
      <c r="J34" s="44">
        <f>attached_heating_EFF!BS20*0.01</f>
        <v>1</v>
      </c>
      <c r="K34" s="44">
        <f>attached_heating_EFF!CQ20/100</f>
        <v>1</v>
      </c>
      <c r="L34" s="44">
        <f>attached_heating_EFF!DO20*0.01</f>
        <v>1</v>
      </c>
      <c r="M34" s="44">
        <f>attached_heating_EFF!EM20/100</f>
        <v>1</v>
      </c>
      <c r="N34" s="44">
        <f>attached_heating_EFF!FK20/100</f>
        <v>1</v>
      </c>
      <c r="O34" s="32"/>
      <c r="P34" s="32"/>
      <c r="Q34" s="32"/>
      <c r="R34" s="32"/>
      <c r="S34" s="32"/>
      <c r="T34" s="32"/>
      <c r="U34" s="32"/>
      <c r="V34" s="32"/>
      <c r="W34" s="32"/>
      <c r="X34" s="32"/>
      <c r="Y34" s="32"/>
      <c r="Z34" s="32"/>
      <c r="AA34" s="32"/>
      <c r="AB34" s="32"/>
      <c r="AC34" s="32"/>
      <c r="AD34" s="32"/>
      <c r="AE34" s="32"/>
      <c r="AF34" s="32"/>
      <c r="AG34" s="32"/>
      <c r="AH34" s="32"/>
      <c r="AI34" s="32"/>
      <c r="AJ34" s="32"/>
      <c r="AK34" s="32"/>
      <c r="AL34" s="32"/>
    </row>
    <row r="35" spans="4:38">
      <c r="D35" s="46" t="s">
        <v>114</v>
      </c>
      <c r="E35" s="46" t="s">
        <v>71</v>
      </c>
      <c r="F35" s="46"/>
      <c r="G35" s="46" t="s">
        <v>28</v>
      </c>
      <c r="H35" s="108">
        <f>H34</f>
        <v>1</v>
      </c>
      <c r="I35" s="108">
        <f t="shared" ref="I35:N35" si="1">I34</f>
        <v>1</v>
      </c>
      <c r="J35" s="108">
        <f t="shared" si="1"/>
        <v>1</v>
      </c>
      <c r="K35" s="108">
        <f t="shared" si="1"/>
        <v>1</v>
      </c>
      <c r="L35" s="108">
        <f t="shared" si="1"/>
        <v>1</v>
      </c>
      <c r="M35" s="108">
        <f t="shared" si="1"/>
        <v>1</v>
      </c>
      <c r="N35" s="108">
        <f t="shared" si="1"/>
        <v>1</v>
      </c>
      <c r="O35" s="32"/>
      <c r="P35" s="32"/>
      <c r="Q35" s="32"/>
      <c r="R35" s="32"/>
      <c r="S35" s="32"/>
      <c r="T35" s="32"/>
      <c r="U35" s="32"/>
      <c r="V35" s="32"/>
      <c r="W35" s="32"/>
      <c r="X35" s="32"/>
      <c r="Y35" s="32"/>
      <c r="Z35" s="32"/>
      <c r="AA35" s="32"/>
      <c r="AB35" s="32"/>
      <c r="AC35" s="32"/>
      <c r="AD35" s="32"/>
      <c r="AE35" s="32"/>
      <c r="AF35" s="32"/>
      <c r="AG35" s="32"/>
      <c r="AH35" s="32"/>
      <c r="AI35" s="32"/>
      <c r="AJ35" s="32"/>
      <c r="AK35" s="32"/>
      <c r="AL35" s="32"/>
    </row>
    <row r="36" ht="14.5" spans="4:38">
      <c r="D36" s="46"/>
      <c r="E36" s="46"/>
      <c r="F36" s="235" t="str">
        <f>[2]COMM!$E$19</f>
        <v>RSDAHT</v>
      </c>
      <c r="G36" s="46"/>
      <c r="H36" s="44"/>
      <c r="I36" s="44"/>
      <c r="J36" s="44"/>
      <c r="K36" s="44"/>
      <c r="L36" s="44"/>
      <c r="M36" s="44"/>
      <c r="N36" s="44"/>
      <c r="O36" s="67"/>
      <c r="P36" s="67"/>
      <c r="Q36" s="67"/>
      <c r="R36" s="67"/>
      <c r="S36" s="67"/>
      <c r="T36" s="67"/>
      <c r="U36" s="67"/>
      <c r="V36" s="67"/>
      <c r="W36" s="67"/>
      <c r="X36" s="67"/>
      <c r="Y36" s="67"/>
      <c r="Z36" s="67"/>
      <c r="AA36" s="67"/>
      <c r="AB36" s="67"/>
      <c r="AC36" s="67"/>
      <c r="AD36" s="67"/>
      <c r="AE36" s="67"/>
      <c r="AF36" s="67"/>
      <c r="AG36" s="67"/>
      <c r="AH36" s="67"/>
      <c r="AI36" s="67"/>
      <c r="AJ36" s="67"/>
      <c r="AK36" s="67"/>
      <c r="AL36" s="67"/>
    </row>
    <row r="37" spans="4:14">
      <c r="D37" s="46" t="s">
        <v>117</v>
      </c>
      <c r="E37" s="46" t="s">
        <v>65</v>
      </c>
      <c r="F37" s="46"/>
      <c r="G37" s="46" t="s">
        <v>28</v>
      </c>
      <c r="H37" s="44">
        <f>attached_heating_EFF!W22*0.01</f>
        <v>0.5</v>
      </c>
      <c r="I37" s="44">
        <f>attached_heating_EFF!AU22*0.01</f>
        <v>0.5</v>
      </c>
      <c r="J37" s="44">
        <f>attached_heating_EFF!BS22*0.01</f>
        <v>0.5</v>
      </c>
      <c r="K37" s="44">
        <f>attached_heating_EFF!CQ22/100</f>
        <v>0.5</v>
      </c>
      <c r="L37" s="44">
        <f>attached_heating_EFF!DO22*0.01</f>
        <v>0.5</v>
      </c>
      <c r="M37" s="44">
        <f>attached_heating_EFF!EM22/100</f>
        <v>0.5</v>
      </c>
      <c r="N37" s="44">
        <f>attached_heating_EFF!FK22/100</f>
        <v>0.5</v>
      </c>
    </row>
    <row r="38" spans="4:14">
      <c r="D38" s="46" t="s">
        <v>120</v>
      </c>
      <c r="E38" s="46" t="s">
        <v>69</v>
      </c>
      <c r="F38" s="46"/>
      <c r="G38" s="46" t="s">
        <v>28</v>
      </c>
      <c r="H38" s="44">
        <f>attached_heating_EFF!W23*0.01</f>
        <v>0.5</v>
      </c>
      <c r="I38" s="44">
        <f>attached_heating_EFF!AU23*0.01</f>
        <v>0.5</v>
      </c>
      <c r="J38" s="44">
        <f>attached_heating_EFF!BS23*0.01</f>
        <v>0.5</v>
      </c>
      <c r="K38" s="44">
        <f>attached_heating_EFF!CQ23/100</f>
        <v>0.5</v>
      </c>
      <c r="L38" s="44">
        <f>attached_heating_EFF!DO23*0.01</f>
        <v>0.5</v>
      </c>
      <c r="M38" s="44">
        <f>attached_heating_EFF!EM23/100</f>
        <v>0.5</v>
      </c>
      <c r="N38" s="44">
        <f>attached_heating_EFF!FK23/100</f>
        <v>0.5</v>
      </c>
    </row>
    <row r="39" spans="4:22">
      <c r="D39" s="46" t="s">
        <v>122</v>
      </c>
      <c r="E39" s="46" t="s">
        <v>71</v>
      </c>
      <c r="F39" s="46"/>
      <c r="G39" s="46" t="s">
        <v>28</v>
      </c>
      <c r="H39" s="44">
        <v>0.75</v>
      </c>
      <c r="I39" s="44">
        <v>0.75</v>
      </c>
      <c r="J39" s="44">
        <v>0.75</v>
      </c>
      <c r="K39" s="44">
        <v>0.75</v>
      </c>
      <c r="L39" s="44">
        <v>0.75</v>
      </c>
      <c r="M39" s="44">
        <v>0.75</v>
      </c>
      <c r="N39" s="44">
        <v>0.75</v>
      </c>
      <c r="P39">
        <f>AVERAGE(H39:H40)</f>
        <v>0.75</v>
      </c>
      <c r="Q39">
        <f t="shared" ref="Q39:V39" si="2">AVERAGE(I39:I40)</f>
        <v>0.75</v>
      </c>
      <c r="R39">
        <f t="shared" si="2"/>
        <v>0.75</v>
      </c>
      <c r="S39">
        <f t="shared" si="2"/>
        <v>0.75</v>
      </c>
      <c r="T39">
        <f t="shared" si="2"/>
        <v>0.75</v>
      </c>
      <c r="U39">
        <f t="shared" si="2"/>
        <v>0.75</v>
      </c>
      <c r="V39">
        <f t="shared" si="2"/>
        <v>0.75</v>
      </c>
    </row>
    <row r="40" spans="4:14">
      <c r="D40" s="46"/>
      <c r="E40" s="46" t="s">
        <v>69</v>
      </c>
      <c r="F40" s="46"/>
      <c r="G40" s="46"/>
      <c r="H40" s="44"/>
      <c r="I40" s="44"/>
      <c r="J40" s="44"/>
      <c r="K40" s="44"/>
      <c r="L40" s="44"/>
      <c r="M40" s="44"/>
      <c r="N40" s="44"/>
    </row>
    <row r="41" ht="14.5" spans="1:22">
      <c r="A41" s="33"/>
      <c r="B41" s="33"/>
      <c r="D41" s="46" t="s">
        <v>123</v>
      </c>
      <c r="E41" s="46" t="s">
        <v>77</v>
      </c>
      <c r="F41" s="46"/>
      <c r="G41" s="46" t="s">
        <v>28</v>
      </c>
      <c r="H41" s="44">
        <v>0.675</v>
      </c>
      <c r="I41" s="44">
        <v>0.675</v>
      </c>
      <c r="J41" s="44">
        <v>0.675</v>
      </c>
      <c r="K41" s="44">
        <v>0.675</v>
      </c>
      <c r="L41" s="44">
        <v>0.675</v>
      </c>
      <c r="M41" s="44">
        <v>0.675</v>
      </c>
      <c r="N41" s="44">
        <v>0.675</v>
      </c>
      <c r="P41">
        <f>AVERAGE(H41:H42)</f>
        <v>0.675</v>
      </c>
      <c r="Q41">
        <f t="shared" ref="Q41" si="3">AVERAGE(I41:I42)</f>
        <v>0.675</v>
      </c>
      <c r="R41">
        <f t="shared" ref="R41" si="4">AVERAGE(J41:J42)</f>
        <v>0.675</v>
      </c>
      <c r="S41">
        <f t="shared" ref="S41" si="5">AVERAGE(K41:K42)</f>
        <v>0.675</v>
      </c>
      <c r="T41">
        <f t="shared" ref="T41" si="6">AVERAGE(L41:L42)</f>
        <v>0.675</v>
      </c>
      <c r="U41">
        <f t="shared" ref="U41" si="7">AVERAGE(M41:M42)</f>
        <v>0.675</v>
      </c>
      <c r="V41">
        <f t="shared" ref="V41" si="8">AVERAGE(N41:N42)</f>
        <v>0.675</v>
      </c>
    </row>
    <row r="42" ht="14.5" spans="1:14">
      <c r="A42" s="33"/>
      <c r="B42" s="33"/>
      <c r="D42" s="46"/>
      <c r="E42" s="46" t="s">
        <v>69</v>
      </c>
      <c r="F42" s="46"/>
      <c r="G42" s="46"/>
      <c r="H42" s="44"/>
      <c r="I42" s="44"/>
      <c r="J42" s="44"/>
      <c r="K42" s="44"/>
      <c r="L42" s="44"/>
      <c r="M42" s="44"/>
      <c r="N42" s="44"/>
    </row>
    <row r="43" ht="14.5" spans="1:22">
      <c r="A43" s="33"/>
      <c r="B43" s="33"/>
      <c r="D43" s="46" t="s">
        <v>124</v>
      </c>
      <c r="E43" s="46" t="s">
        <v>71</v>
      </c>
      <c r="F43" s="46"/>
      <c r="G43" s="46" t="s">
        <v>28</v>
      </c>
      <c r="H43" s="44">
        <v>0.9</v>
      </c>
      <c r="I43" s="44">
        <v>0.9</v>
      </c>
      <c r="J43" s="44">
        <v>0.9</v>
      </c>
      <c r="K43" s="44">
        <v>0.9</v>
      </c>
      <c r="L43" s="44">
        <v>0.9</v>
      </c>
      <c r="M43" s="44">
        <v>0.9</v>
      </c>
      <c r="N43" s="44">
        <v>0.9</v>
      </c>
      <c r="P43">
        <f>AVERAGE(H43:H44)</f>
        <v>0.9</v>
      </c>
      <c r="Q43">
        <f t="shared" ref="Q43" si="9">AVERAGE(I43:I44)</f>
        <v>0.9</v>
      </c>
      <c r="R43">
        <f t="shared" ref="R43" si="10">AVERAGE(J43:J44)</f>
        <v>0.9</v>
      </c>
      <c r="S43">
        <f t="shared" ref="S43" si="11">AVERAGE(K43:K44)</f>
        <v>0.9</v>
      </c>
      <c r="T43">
        <f t="shared" ref="T43" si="12">AVERAGE(L43:L44)</f>
        <v>0.9</v>
      </c>
      <c r="U43">
        <f t="shared" ref="U43" si="13">AVERAGE(M43:M44)</f>
        <v>0.9</v>
      </c>
      <c r="V43">
        <f t="shared" ref="V43" si="14">AVERAGE(N43:N44)</f>
        <v>0.9</v>
      </c>
    </row>
    <row r="44" ht="14.5" spans="1:14">
      <c r="A44" s="57"/>
      <c r="B44" s="33"/>
      <c r="D44" s="46"/>
      <c r="E44" s="46" t="s">
        <v>74</v>
      </c>
      <c r="F44" s="46"/>
      <c r="G44" s="46"/>
      <c r="H44" s="44"/>
      <c r="I44" s="44"/>
      <c r="J44" s="44"/>
      <c r="K44" s="44"/>
      <c r="L44" s="44"/>
      <c r="M44" s="44"/>
      <c r="N44" s="44"/>
    </row>
    <row r="45" ht="14.5" spans="1:22">
      <c r="A45" s="57"/>
      <c r="B45" s="33"/>
      <c r="D45" s="46" t="s">
        <v>125</v>
      </c>
      <c r="E45" s="46" t="s">
        <v>71</v>
      </c>
      <c r="F45" s="46"/>
      <c r="G45" s="46" t="s">
        <v>28</v>
      </c>
      <c r="H45" s="44">
        <v>0.89</v>
      </c>
      <c r="I45" s="44">
        <v>0.89</v>
      </c>
      <c r="J45" s="44">
        <v>0.89</v>
      </c>
      <c r="K45" s="44">
        <v>0.89</v>
      </c>
      <c r="L45" s="44">
        <v>0.89</v>
      </c>
      <c r="M45" s="44">
        <v>0.89</v>
      </c>
      <c r="N45" s="44">
        <v>0.89</v>
      </c>
      <c r="P45">
        <f>AVERAGE(H45:H46)</f>
        <v>0.89</v>
      </c>
      <c r="Q45">
        <f t="shared" ref="Q45" si="15">AVERAGE(I45:I46)</f>
        <v>0.89</v>
      </c>
      <c r="R45">
        <f t="shared" ref="R45" si="16">AVERAGE(J45:J46)</f>
        <v>0.89</v>
      </c>
      <c r="S45">
        <f t="shared" ref="S45" si="17">AVERAGE(K45:K46)</f>
        <v>0.89</v>
      </c>
      <c r="T45">
        <f t="shared" ref="T45" si="18">AVERAGE(L45:L46)</f>
        <v>0.89</v>
      </c>
      <c r="U45">
        <f t="shared" ref="U45" si="19">AVERAGE(M45:M46)</f>
        <v>0.89</v>
      </c>
      <c r="V45">
        <f t="shared" ref="V45" si="20">AVERAGE(N45:N46)</f>
        <v>0.89</v>
      </c>
    </row>
    <row r="46" ht="14.5" spans="1:14">
      <c r="A46" s="33"/>
      <c r="B46" s="33"/>
      <c r="D46" s="46"/>
      <c r="E46" s="46" t="s">
        <v>77</v>
      </c>
      <c r="F46" s="46"/>
      <c r="G46" s="46"/>
      <c r="H46" s="44"/>
      <c r="I46" s="44"/>
      <c r="J46" s="44"/>
      <c r="K46" s="44"/>
      <c r="L46" s="44"/>
      <c r="M46" s="44"/>
      <c r="N46" s="44"/>
    </row>
    <row r="47" ht="14.5" spans="1:14">
      <c r="A47" s="33"/>
      <c r="B47" s="33"/>
      <c r="D47" s="33"/>
      <c r="E47" s="33"/>
      <c r="F47" s="33"/>
      <c r="G47" s="33"/>
      <c r="H47" s="239"/>
      <c r="I47" s="239"/>
      <c r="J47" s="239"/>
      <c r="K47" s="239"/>
      <c r="L47" s="239"/>
      <c r="M47" s="239"/>
      <c r="N47" s="239"/>
    </row>
    <row r="48" ht="14.5" spans="1:14">
      <c r="A48" s="33"/>
      <c r="B48" s="33"/>
      <c r="D48" s="33"/>
      <c r="E48" s="33"/>
      <c r="F48" s="33"/>
      <c r="G48" s="33"/>
      <c r="H48" s="239"/>
      <c r="I48" s="239"/>
      <c r="J48" s="239"/>
      <c r="K48" s="239"/>
      <c r="L48" s="239"/>
      <c r="M48" s="239"/>
      <c r="N48" s="239"/>
    </row>
    <row r="49" ht="14.5" spans="1:14">
      <c r="A49" s="33"/>
      <c r="B49" s="33"/>
      <c r="D49" s="33"/>
      <c r="E49" s="33"/>
      <c r="F49" s="33"/>
      <c r="G49" s="33"/>
      <c r="H49" s="239"/>
      <c r="I49" s="239"/>
      <c r="J49" s="239"/>
      <c r="K49" s="239"/>
      <c r="L49" s="239"/>
      <c r="M49" s="239"/>
      <c r="N49" s="239"/>
    </row>
    <row r="52" spans="16:19">
      <c r="P52" s="36" t="s">
        <v>316</v>
      </c>
      <c r="S52" s="36" t="s">
        <v>317</v>
      </c>
    </row>
    <row r="53" ht="14.5" spans="1:19">
      <c r="A53" s="33"/>
      <c r="B53" s="33"/>
      <c r="D53" s="33"/>
      <c r="E53" s="33"/>
      <c r="F53" s="33"/>
      <c r="G53" s="34" t="s">
        <v>330</v>
      </c>
      <c r="H53" s="33"/>
      <c r="I53" s="33"/>
      <c r="J53" s="33"/>
      <c r="K53" s="33"/>
      <c r="L53" s="33"/>
      <c r="M53" s="33"/>
      <c r="S53" s="36" t="s">
        <v>319</v>
      </c>
    </row>
    <row r="54" ht="15.25" spans="1:28">
      <c r="A54" s="33"/>
      <c r="B54" s="33"/>
      <c r="D54" s="35" t="s">
        <v>11</v>
      </c>
      <c r="E54" s="35" t="s">
        <v>189</v>
      </c>
      <c r="F54" s="35"/>
      <c r="G54" s="35" t="s">
        <v>190</v>
      </c>
      <c r="H54" t="s">
        <v>191</v>
      </c>
      <c r="I54" t="s">
        <v>192</v>
      </c>
      <c r="J54" t="s">
        <v>193</v>
      </c>
      <c r="K54" t="s">
        <v>194</v>
      </c>
      <c r="L54" t="s">
        <v>195</v>
      </c>
      <c r="M54" t="s">
        <v>196</v>
      </c>
      <c r="N54" t="s">
        <v>197</v>
      </c>
      <c r="S54" s="35" t="s">
        <v>11</v>
      </c>
      <c r="T54" s="35" t="s">
        <v>6</v>
      </c>
      <c r="U54" s="35" t="s">
        <v>3</v>
      </c>
      <c r="V54" t="s">
        <v>191</v>
      </c>
      <c r="W54" t="s">
        <v>192</v>
      </c>
      <c r="X54" t="s">
        <v>193</v>
      </c>
      <c r="Y54" t="s">
        <v>194</v>
      </c>
      <c r="Z54" t="s">
        <v>195</v>
      </c>
      <c r="AA54" t="s">
        <v>196</v>
      </c>
      <c r="AB54" t="s">
        <v>197</v>
      </c>
    </row>
    <row r="55" ht="14.5" spans="1:28">
      <c r="A55" s="33"/>
      <c r="B55" s="33"/>
      <c r="D55" t="s">
        <v>92</v>
      </c>
      <c r="E55" t="s">
        <v>77</v>
      </c>
      <c r="G55" t="s">
        <v>28</v>
      </c>
      <c r="H55" s="59">
        <f>attached_space_heating_byenergy!W17/SUM(H3:H5)/31.54</f>
        <v>2.9721461852641</v>
      </c>
      <c r="I55" s="59">
        <f>attached_space_heating_byenergy!AU17/SUM(I3:I5)/31.54</f>
        <v>0.784576511030271</v>
      </c>
      <c r="J55" s="59">
        <f>attached_space_heating_byenergy!BS17/SUM(J3:J5)/31.54</f>
        <v>1.14168665508717</v>
      </c>
      <c r="K55" s="59">
        <f>attached_space_heating_byenergy!CQ17/SUM(K3:K5)/31.54</f>
        <v>0.80811091254972</v>
      </c>
      <c r="L55" s="59">
        <f>attached_space_heating_byenergy!DO17/SUM(L3:L5)/31.54</f>
        <v>0.569139716761784</v>
      </c>
      <c r="M55" s="59">
        <f>attached_space_heating_byenergy!EM17/SUM(M3:M5)/31.54</f>
        <v>0.0879377157753822</v>
      </c>
      <c r="N55" s="59">
        <f>attached_space_heating_byenergy!FK17/SUM(N3:N5)/31.54</f>
        <v>0.176113308706841</v>
      </c>
      <c r="S55" t="s">
        <v>92</v>
      </c>
      <c r="T55" t="s">
        <v>77</v>
      </c>
      <c r="U55" t="s">
        <v>28</v>
      </c>
      <c r="V55" s="59">
        <f>attached_space_heating_byendtyp!W23/100</f>
        <v>0.07954656</v>
      </c>
      <c r="W55" s="59">
        <f>attached_space_heating_byendtyp!AU23/100</f>
        <v>0.291862</v>
      </c>
      <c r="X55" s="59">
        <f>attached_space_heating_byendtyp!BS23/100</f>
        <v>0.13488554</v>
      </c>
      <c r="Y55" s="59">
        <f>attached_space_heating_byendtyp!CQ23/100</f>
        <v>0.12121634</v>
      </c>
      <c r="Z55" s="59">
        <f>attached_space_heating_byendtyp!DO23/100</f>
        <v>0.09037475</v>
      </c>
      <c r="AA55" s="59">
        <f>attached_space_heating_byendtyp!EM23/100</f>
        <v>0.10920009</v>
      </c>
      <c r="AB55" s="59">
        <f>attached_space_heating_byendtyp!FK23/100</f>
        <v>0.13879636</v>
      </c>
    </row>
    <row r="56" ht="14.5" spans="1:28">
      <c r="A56" s="57"/>
      <c r="B56" s="33"/>
      <c r="D56" t="s">
        <v>95</v>
      </c>
      <c r="E56" t="s">
        <v>77</v>
      </c>
      <c r="G56" t="s">
        <v>28</v>
      </c>
      <c r="H56" s="59">
        <f>H55</f>
        <v>2.9721461852641</v>
      </c>
      <c r="I56" s="59">
        <f t="shared" ref="I56:N56" si="21">I55</f>
        <v>0.784576511030271</v>
      </c>
      <c r="J56" s="59">
        <f t="shared" si="21"/>
        <v>1.14168665508717</v>
      </c>
      <c r="K56" s="59">
        <f t="shared" si="21"/>
        <v>0.80811091254972</v>
      </c>
      <c r="L56" s="59">
        <f t="shared" si="21"/>
        <v>0.569139716761784</v>
      </c>
      <c r="M56" s="59">
        <f t="shared" si="21"/>
        <v>0.0879377157753822</v>
      </c>
      <c r="N56" s="59">
        <f t="shared" si="21"/>
        <v>0.176113308706841</v>
      </c>
      <c r="S56" t="s">
        <v>95</v>
      </c>
      <c r="T56" t="s">
        <v>77</v>
      </c>
      <c r="U56" t="s">
        <v>28</v>
      </c>
      <c r="V56" s="59">
        <f>V55</f>
        <v>0.07954656</v>
      </c>
      <c r="W56" s="59">
        <f t="shared" ref="W56:AB56" si="22">W55</f>
        <v>0.291862</v>
      </c>
      <c r="X56" s="59">
        <f t="shared" si="22"/>
        <v>0.13488554</v>
      </c>
      <c r="Y56" s="59">
        <f t="shared" si="22"/>
        <v>0.12121634</v>
      </c>
      <c r="Z56" s="59">
        <f t="shared" si="22"/>
        <v>0.09037475</v>
      </c>
      <c r="AA56" s="59">
        <f t="shared" si="22"/>
        <v>0.10920009</v>
      </c>
      <c r="AB56" s="59">
        <f t="shared" si="22"/>
        <v>0.13879636</v>
      </c>
    </row>
    <row r="57" ht="14.5" spans="1:28">
      <c r="A57" s="57"/>
      <c r="B57" s="33"/>
      <c r="D57" t="s">
        <v>98</v>
      </c>
      <c r="E57" t="s">
        <v>77</v>
      </c>
      <c r="G57" t="s">
        <v>28</v>
      </c>
      <c r="H57" s="59">
        <f>H55</f>
        <v>2.9721461852641</v>
      </c>
      <c r="I57" s="59">
        <f t="shared" ref="I57:N57" si="23">I55</f>
        <v>0.784576511030271</v>
      </c>
      <c r="J57" s="59">
        <f t="shared" si="23"/>
        <v>1.14168665508717</v>
      </c>
      <c r="K57" s="59">
        <f t="shared" si="23"/>
        <v>0.80811091254972</v>
      </c>
      <c r="L57" s="59">
        <f t="shared" si="23"/>
        <v>0.569139716761784</v>
      </c>
      <c r="M57" s="59">
        <f t="shared" si="23"/>
        <v>0.0879377157753822</v>
      </c>
      <c r="N57" s="59">
        <f t="shared" si="23"/>
        <v>0.176113308706841</v>
      </c>
      <c r="S57" t="s">
        <v>98</v>
      </c>
      <c r="T57" t="s">
        <v>77</v>
      </c>
      <c r="U57" t="s">
        <v>28</v>
      </c>
      <c r="V57" s="59">
        <f>V55</f>
        <v>0.07954656</v>
      </c>
      <c r="W57" s="59">
        <f t="shared" ref="W57:AB57" si="24">W55</f>
        <v>0.291862</v>
      </c>
      <c r="X57" s="59">
        <f t="shared" si="24"/>
        <v>0.13488554</v>
      </c>
      <c r="Y57" s="59">
        <f t="shared" si="24"/>
        <v>0.12121634</v>
      </c>
      <c r="Z57" s="59">
        <f t="shared" si="24"/>
        <v>0.09037475</v>
      </c>
      <c r="AA57" s="59">
        <f t="shared" si="24"/>
        <v>0.10920009</v>
      </c>
      <c r="AB57" s="59">
        <f t="shared" si="24"/>
        <v>0.13879636</v>
      </c>
    </row>
    <row r="58" ht="14.5" spans="1:28">
      <c r="A58" s="33"/>
      <c r="B58" s="33"/>
      <c r="D58" t="s">
        <v>101</v>
      </c>
      <c r="E58" t="s">
        <v>74</v>
      </c>
      <c r="G58" t="s">
        <v>28</v>
      </c>
      <c r="H58" s="59">
        <f>attached_space_heating_byenergy!W16/SUM(H6:H8)/31.54</f>
        <v>0.65307729774935</v>
      </c>
      <c r="I58" s="59">
        <f>attached_space_heating_byenergy!AU16/SUM(I6:I8)/31.54</f>
        <v>1.288755847741</v>
      </c>
      <c r="J58" s="59">
        <f>attached_space_heating_byenergy!BS16/SUM(J6:J8)/31.54</f>
        <v>1.21205031953893</v>
      </c>
      <c r="K58" s="59">
        <f>attached_space_heating_byenergy!CQ16/SUM(K6:K8)/31.54</f>
        <v>1.41603760948664</v>
      </c>
      <c r="L58" s="59">
        <f>attached_space_heating_byenergy!DO16/SUM(L6:L8)/31.54</f>
        <v>2.14715707502668</v>
      </c>
      <c r="M58" s="59">
        <f>attached_space_heating_byenergy!EM16/SUM(M6:M8)/31.54</f>
        <v>2.33068418157554</v>
      </c>
      <c r="N58" s="59">
        <f>attached_space_heating_byenergy!FK16/SUM(N6:N8)/31.54</f>
        <v>0.801681591412885</v>
      </c>
      <c r="S58" t="s">
        <v>101</v>
      </c>
      <c r="T58" t="s">
        <v>74</v>
      </c>
      <c r="U58" t="s">
        <v>28</v>
      </c>
      <c r="V58" s="59">
        <f t="shared" ref="V58:AB58" si="25">V56</f>
        <v>0.07954656</v>
      </c>
      <c r="W58" s="59">
        <f t="shared" si="25"/>
        <v>0.291862</v>
      </c>
      <c r="X58" s="59">
        <f t="shared" si="25"/>
        <v>0.13488554</v>
      </c>
      <c r="Y58" s="59">
        <f t="shared" si="25"/>
        <v>0.12121634</v>
      </c>
      <c r="Z58" s="59">
        <f t="shared" si="25"/>
        <v>0.09037475</v>
      </c>
      <c r="AA58" s="59">
        <f t="shared" si="25"/>
        <v>0.10920009</v>
      </c>
      <c r="AB58" s="59">
        <f t="shared" si="25"/>
        <v>0.13879636</v>
      </c>
    </row>
    <row r="59" ht="14.5" spans="1:28">
      <c r="A59" s="33"/>
      <c r="B59" s="33"/>
      <c r="D59" t="s">
        <v>104</v>
      </c>
      <c r="E59" t="s">
        <v>74</v>
      </c>
      <c r="G59" t="s">
        <v>28</v>
      </c>
      <c r="H59" s="59">
        <f>H58</f>
        <v>0.65307729774935</v>
      </c>
      <c r="I59" s="59">
        <f t="shared" ref="I59:N60" si="26">I58</f>
        <v>1.288755847741</v>
      </c>
      <c r="J59" s="59">
        <f t="shared" si="26"/>
        <v>1.21205031953893</v>
      </c>
      <c r="K59" s="59">
        <f t="shared" si="26"/>
        <v>1.41603760948664</v>
      </c>
      <c r="L59" s="59">
        <f t="shared" si="26"/>
        <v>2.14715707502668</v>
      </c>
      <c r="M59" s="59">
        <f t="shared" si="26"/>
        <v>2.33068418157554</v>
      </c>
      <c r="N59" s="59">
        <f t="shared" si="26"/>
        <v>0.801681591412885</v>
      </c>
      <c r="S59" t="s">
        <v>104</v>
      </c>
      <c r="T59" t="s">
        <v>74</v>
      </c>
      <c r="U59" t="s">
        <v>28</v>
      </c>
      <c r="V59" s="59">
        <f t="shared" ref="V59:AB59" si="27">V57</f>
        <v>0.07954656</v>
      </c>
      <c r="W59" s="59">
        <f t="shared" si="27"/>
        <v>0.291862</v>
      </c>
      <c r="X59" s="59">
        <f t="shared" si="27"/>
        <v>0.13488554</v>
      </c>
      <c r="Y59" s="59">
        <f t="shared" si="27"/>
        <v>0.12121634</v>
      </c>
      <c r="Z59" s="59">
        <f t="shared" si="27"/>
        <v>0.09037475</v>
      </c>
      <c r="AA59" s="59">
        <f t="shared" si="27"/>
        <v>0.10920009</v>
      </c>
      <c r="AB59" s="59">
        <f t="shared" si="27"/>
        <v>0.13879636</v>
      </c>
    </row>
    <row r="60" ht="14.5" spans="1:28">
      <c r="A60" s="33"/>
      <c r="B60" s="33"/>
      <c r="D60" t="s">
        <v>107</v>
      </c>
      <c r="E60" t="s">
        <v>74</v>
      </c>
      <c r="G60" t="s">
        <v>28</v>
      </c>
      <c r="H60" s="59">
        <f>H59</f>
        <v>0.65307729774935</v>
      </c>
      <c r="I60" s="59">
        <f t="shared" si="26"/>
        <v>1.288755847741</v>
      </c>
      <c r="J60" s="59">
        <f t="shared" si="26"/>
        <v>1.21205031953893</v>
      </c>
      <c r="K60" s="59">
        <f t="shared" si="26"/>
        <v>1.41603760948664</v>
      </c>
      <c r="L60" s="59">
        <f t="shared" si="26"/>
        <v>2.14715707502668</v>
      </c>
      <c r="M60" s="59">
        <f t="shared" si="26"/>
        <v>2.33068418157554</v>
      </c>
      <c r="N60" s="59">
        <f t="shared" si="26"/>
        <v>0.801681591412885</v>
      </c>
      <c r="S60" t="s">
        <v>107</v>
      </c>
      <c r="T60" t="s">
        <v>74</v>
      </c>
      <c r="U60" t="s">
        <v>28</v>
      </c>
      <c r="V60" s="59">
        <f t="shared" ref="V60:AB60" si="28">V58</f>
        <v>0.07954656</v>
      </c>
      <c r="W60" s="59">
        <f t="shared" si="28"/>
        <v>0.291862</v>
      </c>
      <c r="X60" s="59">
        <f t="shared" si="28"/>
        <v>0.13488554</v>
      </c>
      <c r="Y60" s="59">
        <f t="shared" si="28"/>
        <v>0.12121634</v>
      </c>
      <c r="Z60" s="59">
        <f t="shared" si="28"/>
        <v>0.09037475</v>
      </c>
      <c r="AA60" s="59">
        <f t="shared" si="28"/>
        <v>0.10920009</v>
      </c>
      <c r="AB60" s="59">
        <f t="shared" si="28"/>
        <v>0.13879636</v>
      </c>
    </row>
    <row r="61" ht="14.5" spans="1:28">
      <c r="A61" s="33"/>
      <c r="B61" s="33"/>
      <c r="D61" t="s">
        <v>110</v>
      </c>
      <c r="E61" t="s">
        <v>71</v>
      </c>
      <c r="G61" t="s">
        <v>28</v>
      </c>
      <c r="H61" s="59">
        <f>attached_space_heating_byenergy!W15/'TechHeat-RES-AP'!H9/31.54</f>
        <v>1.26273589697348</v>
      </c>
      <c r="I61" s="59">
        <f>attached_space_heating_byenergy!AU15/'TechHeat-RES-AP'!I9/31.54</f>
        <v>0.554226531784377</v>
      </c>
      <c r="J61" s="59">
        <f>attached_space_heating_byenergy!BS15/'TechHeat-RES-AP'!J9/31.54</f>
        <v>0.909049680803173</v>
      </c>
      <c r="K61" s="59">
        <f>attached_space_heating_byenergy!CQ15/'TechHeat-RES-AP'!K9/31.54</f>
        <v>1.45614935650683</v>
      </c>
      <c r="L61" s="59">
        <f>attached_space_heating_byenergy!DO15/'TechHeat-RES-AP'!L9/31.54</f>
        <v>1.96087860212781</v>
      </c>
      <c r="M61" s="59">
        <f>attached_space_heating_byenergy!EM15/'TechHeat-RES-AP'!M9/31.54</f>
        <v>1.75426643657462</v>
      </c>
      <c r="N61" s="59">
        <f>attached_space_heating_byenergy!FK15/'TechHeat-RES-AP'!N9/31.54</f>
        <v>0.512488455059486</v>
      </c>
      <c r="S61" t="s">
        <v>110</v>
      </c>
      <c r="T61" t="s">
        <v>71</v>
      </c>
      <c r="U61" t="s">
        <v>28</v>
      </c>
      <c r="V61" s="59">
        <f t="shared" ref="V61:AB61" si="29">V59</f>
        <v>0.07954656</v>
      </c>
      <c r="W61" s="59">
        <f t="shared" si="29"/>
        <v>0.291862</v>
      </c>
      <c r="X61" s="59">
        <f t="shared" si="29"/>
        <v>0.13488554</v>
      </c>
      <c r="Y61" s="59">
        <f t="shared" si="29"/>
        <v>0.12121634</v>
      </c>
      <c r="Z61" s="59">
        <f t="shared" si="29"/>
        <v>0.09037475</v>
      </c>
      <c r="AA61" s="59">
        <f t="shared" si="29"/>
        <v>0.10920009</v>
      </c>
      <c r="AB61" s="59">
        <f t="shared" si="29"/>
        <v>0.13879636</v>
      </c>
    </row>
    <row r="62" ht="14.5" spans="1:28">
      <c r="A62" s="33"/>
      <c r="B62" s="33"/>
      <c r="D62" t="s">
        <v>114</v>
      </c>
      <c r="E62" s="46" t="s">
        <v>71</v>
      </c>
      <c r="F62" s="46"/>
      <c r="G62" t="s">
        <v>28</v>
      </c>
      <c r="H62" s="59"/>
      <c r="I62" s="59"/>
      <c r="J62" s="59"/>
      <c r="K62" s="59"/>
      <c r="L62" s="59"/>
      <c r="M62" s="59"/>
      <c r="N62" s="59"/>
      <c r="S62" t="s">
        <v>114</v>
      </c>
      <c r="T62" t="s">
        <v>320</v>
      </c>
      <c r="U62" t="s">
        <v>28</v>
      </c>
      <c r="V62" s="59">
        <f t="shared" ref="V62:AB62" si="30">V60</f>
        <v>0.07954656</v>
      </c>
      <c r="W62" s="59">
        <f t="shared" si="30"/>
        <v>0.291862</v>
      </c>
      <c r="X62" s="59">
        <f t="shared" si="30"/>
        <v>0.13488554</v>
      </c>
      <c r="Y62" s="59">
        <f t="shared" si="30"/>
        <v>0.12121634</v>
      </c>
      <c r="Z62" s="59">
        <f t="shared" si="30"/>
        <v>0.09037475</v>
      </c>
      <c r="AA62" s="59">
        <f t="shared" si="30"/>
        <v>0.10920009</v>
      </c>
      <c r="AB62" s="59">
        <f t="shared" si="30"/>
        <v>0.13879636</v>
      </c>
    </row>
    <row r="63" ht="14.5" spans="1:28">
      <c r="A63" s="33"/>
      <c r="B63" s="33"/>
      <c r="E63" s="46"/>
      <c r="F63" s="235" t="str">
        <f>[2]COMM!$E$19</f>
        <v>RSDAHT</v>
      </c>
      <c r="H63" s="59"/>
      <c r="I63" s="59"/>
      <c r="J63" s="59"/>
      <c r="K63" s="59"/>
      <c r="L63" s="59"/>
      <c r="M63" s="59"/>
      <c r="N63" s="59"/>
      <c r="V63" s="59"/>
      <c r="W63" s="59"/>
      <c r="X63" s="59"/>
      <c r="Y63" s="59"/>
      <c r="Z63" s="59"/>
      <c r="AA63" s="59"/>
      <c r="AB63" s="59"/>
    </row>
    <row r="64" ht="14.5" spans="1:28">
      <c r="A64" s="33"/>
      <c r="B64" s="33"/>
      <c r="D64" t="s">
        <v>117</v>
      </c>
      <c r="E64" t="s">
        <v>65</v>
      </c>
      <c r="G64" t="s">
        <v>28</v>
      </c>
      <c r="H64" s="59">
        <f>attached_space_heating_byenergy!W18/'TechHeat-RES-AP'!H12/31.54</f>
        <v>1.08200923996739</v>
      </c>
      <c r="I64" s="59">
        <f>attached_space_heating_byenergy!AU18/'TechHeat-RES-AP'!I12/31.54</f>
        <v>1.03357878883957</v>
      </c>
      <c r="J64" s="59">
        <f>attached_space_heating_byenergy!BS18/'TechHeat-RES-AP'!J12/31.54</f>
        <v>0.887097484899218</v>
      </c>
      <c r="K64" s="59">
        <f>attached_space_heating_byenergy!CQ18/'TechHeat-RES-AP'!K12/31.54</f>
        <v>3.67412809131262</v>
      </c>
      <c r="L64" s="59">
        <f>attached_space_heating_byenergy!DO18/'TechHeat-RES-AP'!L12/31.54</f>
        <v>1.02495244134432</v>
      </c>
      <c r="M64" s="59">
        <f>attached_space_heating_byenergy!EM18/'TechHeat-RES-AP'!M12/31.54</f>
        <v>3.32521120134187</v>
      </c>
      <c r="N64" s="59">
        <f>attached_space_heating_byenergy!FK18/'TechHeat-RES-AP'!N12/31.54</f>
        <v>0.939218116485079</v>
      </c>
      <c r="S64" t="s">
        <v>117</v>
      </c>
      <c r="T64" t="s">
        <v>65</v>
      </c>
      <c r="U64" t="s">
        <v>28</v>
      </c>
      <c r="V64" s="59">
        <f t="shared" ref="V64:AB64" si="31">V61</f>
        <v>0.07954656</v>
      </c>
      <c r="W64" s="59">
        <f t="shared" si="31"/>
        <v>0.291862</v>
      </c>
      <c r="X64" s="59">
        <f t="shared" si="31"/>
        <v>0.13488554</v>
      </c>
      <c r="Y64" s="59">
        <f t="shared" si="31"/>
        <v>0.12121634</v>
      </c>
      <c r="Z64" s="59">
        <f t="shared" si="31"/>
        <v>0.09037475</v>
      </c>
      <c r="AA64" s="59">
        <f t="shared" si="31"/>
        <v>0.10920009</v>
      </c>
      <c r="AB64" s="59">
        <f t="shared" si="31"/>
        <v>0.13879636</v>
      </c>
    </row>
    <row r="65" ht="14.5" spans="4:28">
      <c r="D65" t="s">
        <v>120</v>
      </c>
      <c r="E65" t="s">
        <v>69</v>
      </c>
      <c r="G65" t="s">
        <v>28</v>
      </c>
      <c r="H65">
        <f>attached_space_heating_byenergy!W19/'TechHeat-RES-AP'!H38/31.54</f>
        <v>0.819697970830691</v>
      </c>
      <c r="I65">
        <f>attached_space_heating_byenergy!AU19/'TechHeat-RES-AP'!I38/31.54</f>
        <v>2.35714280279011</v>
      </c>
      <c r="J65">
        <f>attached_space_heating_byenergy!BS19/'TechHeat-RES-AP'!J38/31.54</f>
        <v>1.11997324032974</v>
      </c>
      <c r="K65">
        <f>attached_space_heating_byenergy!CQ19/'TechHeat-RES-AP'!K38/31.54</f>
        <v>0.131752694990488</v>
      </c>
      <c r="L65">
        <f>attached_space_heating_byenergy!DO19/'TechHeat-RES-AP'!L38/31.54</f>
        <v>0.0493641090678504</v>
      </c>
      <c r="M65">
        <f>attached_space_heating_byenergy!EM19/'TechHeat-RES-AP'!M38/31.54</f>
        <v>0.133152504755866</v>
      </c>
      <c r="N65">
        <f>attached_space_heating_byenergy!FK19/'TechHeat-RES-AP'!N38/31.54</f>
        <v>0.372801268230818</v>
      </c>
      <c r="S65" t="s">
        <v>120</v>
      </c>
      <c r="T65" t="s">
        <v>69</v>
      </c>
      <c r="U65" t="s">
        <v>28</v>
      </c>
      <c r="V65" s="59">
        <f t="shared" ref="V65:AB65" si="32">V62</f>
        <v>0.07954656</v>
      </c>
      <c r="W65" s="59">
        <f t="shared" si="32"/>
        <v>0.291862</v>
      </c>
      <c r="X65" s="59">
        <f t="shared" si="32"/>
        <v>0.13488554</v>
      </c>
      <c r="Y65" s="59">
        <f t="shared" si="32"/>
        <v>0.12121634</v>
      </c>
      <c r="Z65" s="59">
        <f t="shared" si="32"/>
        <v>0.09037475</v>
      </c>
      <c r="AA65" s="59">
        <f t="shared" si="32"/>
        <v>0.10920009</v>
      </c>
      <c r="AB65" s="59">
        <f t="shared" si="32"/>
        <v>0.13879636</v>
      </c>
    </row>
    <row r="66" ht="14.5" spans="4:28">
      <c r="D66" s="36" t="s">
        <v>122</v>
      </c>
      <c r="E66" s="36" t="s">
        <v>71</v>
      </c>
      <c r="F66" s="36"/>
      <c r="G66" t="s">
        <v>28</v>
      </c>
      <c r="H66" s="257">
        <v>0.1</v>
      </c>
      <c r="I66" s="257">
        <v>0.1</v>
      </c>
      <c r="J66" s="257">
        <v>0.1</v>
      </c>
      <c r="K66" s="257">
        <v>0.1</v>
      </c>
      <c r="L66" s="257">
        <v>0.1</v>
      </c>
      <c r="M66" s="257">
        <v>0.1</v>
      </c>
      <c r="N66" s="257">
        <v>0.1</v>
      </c>
      <c r="S66" s="36" t="s">
        <v>122</v>
      </c>
      <c r="T66" s="36" t="s">
        <v>71</v>
      </c>
      <c r="U66" t="s">
        <v>28</v>
      </c>
      <c r="V66" s="59">
        <f t="shared" ref="V66:AB73" si="33">V64</f>
        <v>0.07954656</v>
      </c>
      <c r="W66" s="59">
        <f t="shared" si="33"/>
        <v>0.291862</v>
      </c>
      <c r="X66" s="59">
        <f t="shared" si="33"/>
        <v>0.13488554</v>
      </c>
      <c r="Y66" s="59">
        <f t="shared" si="33"/>
        <v>0.12121634</v>
      </c>
      <c r="Z66" s="59">
        <f t="shared" si="33"/>
        <v>0.09037475</v>
      </c>
      <c r="AA66" s="59">
        <f t="shared" si="33"/>
        <v>0.10920009</v>
      </c>
      <c r="AB66" s="59">
        <f t="shared" si="33"/>
        <v>0.13879636</v>
      </c>
    </row>
    <row r="67" ht="14.5" spans="5:28">
      <c r="E67" s="36" t="s">
        <v>69</v>
      </c>
      <c r="F67" s="36"/>
      <c r="H67" s="105"/>
      <c r="I67" s="105"/>
      <c r="J67" s="105"/>
      <c r="K67" s="105"/>
      <c r="L67" s="105"/>
      <c r="M67" s="105"/>
      <c r="N67" s="105"/>
      <c r="T67" s="36" t="s">
        <v>69</v>
      </c>
      <c r="U67" t="s">
        <v>28</v>
      </c>
      <c r="V67" s="59">
        <f t="shared" si="33"/>
        <v>0.07954656</v>
      </c>
      <c r="W67" s="59">
        <f t="shared" si="33"/>
        <v>0.291862</v>
      </c>
      <c r="X67" s="59">
        <f t="shared" si="33"/>
        <v>0.13488554</v>
      </c>
      <c r="Y67" s="59">
        <f t="shared" si="33"/>
        <v>0.12121634</v>
      </c>
      <c r="Z67" s="59">
        <f t="shared" si="33"/>
        <v>0.09037475</v>
      </c>
      <c r="AA67" s="59">
        <f t="shared" si="33"/>
        <v>0.10920009</v>
      </c>
      <c r="AB67" s="59">
        <f t="shared" si="33"/>
        <v>0.13879636</v>
      </c>
    </row>
    <row r="68" ht="14.5" spans="4:28">
      <c r="D68" s="36" t="s">
        <v>123</v>
      </c>
      <c r="E68" s="36" t="s">
        <v>77</v>
      </c>
      <c r="F68" s="36"/>
      <c r="G68" t="s">
        <v>28</v>
      </c>
      <c r="H68" s="257">
        <v>0.1</v>
      </c>
      <c r="I68" s="257">
        <v>0.1</v>
      </c>
      <c r="J68" s="257">
        <v>0.1</v>
      </c>
      <c r="K68" s="257">
        <v>0.1</v>
      </c>
      <c r="L68" s="257">
        <v>0.1</v>
      </c>
      <c r="M68" s="257">
        <v>0.1</v>
      </c>
      <c r="N68" s="257">
        <v>0.1</v>
      </c>
      <c r="S68" s="36" t="s">
        <v>123</v>
      </c>
      <c r="T68" s="36" t="s">
        <v>77</v>
      </c>
      <c r="U68" t="s">
        <v>28</v>
      </c>
      <c r="V68" s="59">
        <f t="shared" si="33"/>
        <v>0.07954656</v>
      </c>
      <c r="W68" s="59">
        <f t="shared" si="33"/>
        <v>0.291862</v>
      </c>
      <c r="X68" s="59">
        <f t="shared" si="33"/>
        <v>0.13488554</v>
      </c>
      <c r="Y68" s="59">
        <f t="shared" si="33"/>
        <v>0.12121634</v>
      </c>
      <c r="Z68" s="59">
        <f t="shared" si="33"/>
        <v>0.09037475</v>
      </c>
      <c r="AA68" s="59">
        <f t="shared" si="33"/>
        <v>0.10920009</v>
      </c>
      <c r="AB68" s="59">
        <f t="shared" si="33"/>
        <v>0.13879636</v>
      </c>
    </row>
    <row r="69" ht="14.5" spans="5:28">
      <c r="E69" s="36" t="s">
        <v>69</v>
      </c>
      <c r="F69" s="36"/>
      <c r="H69" s="105"/>
      <c r="I69" s="105"/>
      <c r="J69" s="105"/>
      <c r="K69" s="105"/>
      <c r="L69" s="105"/>
      <c r="M69" s="105"/>
      <c r="N69" s="105"/>
      <c r="T69" s="36" t="s">
        <v>69</v>
      </c>
      <c r="U69" t="s">
        <v>28</v>
      </c>
      <c r="V69" s="59">
        <f t="shared" si="33"/>
        <v>0.07954656</v>
      </c>
      <c r="W69" s="59">
        <f t="shared" si="33"/>
        <v>0.291862</v>
      </c>
      <c r="X69" s="59">
        <f t="shared" si="33"/>
        <v>0.13488554</v>
      </c>
      <c r="Y69" s="59">
        <f t="shared" si="33"/>
        <v>0.12121634</v>
      </c>
      <c r="Z69" s="59">
        <f t="shared" si="33"/>
        <v>0.09037475</v>
      </c>
      <c r="AA69" s="59">
        <f t="shared" si="33"/>
        <v>0.10920009</v>
      </c>
      <c r="AB69" s="59">
        <f t="shared" si="33"/>
        <v>0.13879636</v>
      </c>
    </row>
    <row r="70" ht="14.5" spans="4:28">
      <c r="D70" s="36" t="s">
        <v>124</v>
      </c>
      <c r="E70" s="36" t="s">
        <v>71</v>
      </c>
      <c r="F70" s="36"/>
      <c r="G70" t="s">
        <v>28</v>
      </c>
      <c r="H70" s="257">
        <v>0.1</v>
      </c>
      <c r="I70" s="257">
        <v>0.1</v>
      </c>
      <c r="J70" s="257">
        <v>0.1</v>
      </c>
      <c r="K70" s="257">
        <v>0.1</v>
      </c>
      <c r="L70" s="257">
        <v>0.1</v>
      </c>
      <c r="M70" s="257">
        <v>0.1</v>
      </c>
      <c r="N70" s="257">
        <v>0.1</v>
      </c>
      <c r="S70" s="36" t="s">
        <v>124</v>
      </c>
      <c r="T70" s="36" t="s">
        <v>71</v>
      </c>
      <c r="U70" t="s">
        <v>28</v>
      </c>
      <c r="V70" s="59">
        <f t="shared" si="33"/>
        <v>0.07954656</v>
      </c>
      <c r="W70" s="59">
        <f t="shared" si="33"/>
        <v>0.291862</v>
      </c>
      <c r="X70" s="59">
        <f t="shared" si="33"/>
        <v>0.13488554</v>
      </c>
      <c r="Y70" s="59">
        <f t="shared" si="33"/>
        <v>0.12121634</v>
      </c>
      <c r="Z70" s="59">
        <f t="shared" si="33"/>
        <v>0.09037475</v>
      </c>
      <c r="AA70" s="59">
        <f t="shared" si="33"/>
        <v>0.10920009</v>
      </c>
      <c r="AB70" s="59">
        <f t="shared" si="33"/>
        <v>0.13879636</v>
      </c>
    </row>
    <row r="71" ht="14.5" spans="5:28">
      <c r="E71" s="36" t="s">
        <v>74</v>
      </c>
      <c r="F71" s="36"/>
      <c r="H71" s="105"/>
      <c r="I71" s="105"/>
      <c r="J71" s="105"/>
      <c r="K71" s="105"/>
      <c r="L71" s="105"/>
      <c r="M71" s="105"/>
      <c r="N71" s="105"/>
      <c r="T71" s="36" t="s">
        <v>74</v>
      </c>
      <c r="U71" t="s">
        <v>28</v>
      </c>
      <c r="V71" s="59">
        <f t="shared" si="33"/>
        <v>0.07954656</v>
      </c>
      <c r="W71" s="59">
        <f t="shared" si="33"/>
        <v>0.291862</v>
      </c>
      <c r="X71" s="59">
        <f t="shared" si="33"/>
        <v>0.13488554</v>
      </c>
      <c r="Y71" s="59">
        <f t="shared" si="33"/>
        <v>0.12121634</v>
      </c>
      <c r="Z71" s="59">
        <f t="shared" si="33"/>
        <v>0.09037475</v>
      </c>
      <c r="AA71" s="59">
        <f t="shared" si="33"/>
        <v>0.10920009</v>
      </c>
      <c r="AB71" s="59">
        <f t="shared" si="33"/>
        <v>0.13879636</v>
      </c>
    </row>
    <row r="72" ht="14.5" spans="4:28">
      <c r="D72" s="36" t="s">
        <v>125</v>
      </c>
      <c r="E72" s="36" t="s">
        <v>71</v>
      </c>
      <c r="F72" s="36"/>
      <c r="G72" t="s">
        <v>28</v>
      </c>
      <c r="H72" s="257">
        <v>0.1</v>
      </c>
      <c r="I72" s="257">
        <v>0.1</v>
      </c>
      <c r="J72" s="257">
        <v>0.1</v>
      </c>
      <c r="K72" s="257">
        <v>0.1</v>
      </c>
      <c r="L72" s="257">
        <v>0.1</v>
      </c>
      <c r="M72" s="257">
        <v>0.1</v>
      </c>
      <c r="N72" s="257">
        <v>0.1</v>
      </c>
      <c r="S72" s="36" t="s">
        <v>125</v>
      </c>
      <c r="T72" s="36" t="s">
        <v>71</v>
      </c>
      <c r="U72" t="s">
        <v>28</v>
      </c>
      <c r="V72" s="59">
        <f t="shared" si="33"/>
        <v>0.07954656</v>
      </c>
      <c r="W72" s="59">
        <f t="shared" si="33"/>
        <v>0.291862</v>
      </c>
      <c r="X72" s="59">
        <f t="shared" si="33"/>
        <v>0.13488554</v>
      </c>
      <c r="Y72" s="59">
        <f t="shared" si="33"/>
        <v>0.12121634</v>
      </c>
      <c r="Z72" s="59">
        <f t="shared" si="33"/>
        <v>0.09037475</v>
      </c>
      <c r="AA72" s="59">
        <f t="shared" si="33"/>
        <v>0.10920009</v>
      </c>
      <c r="AB72" s="59">
        <f t="shared" si="33"/>
        <v>0.13879636</v>
      </c>
    </row>
    <row r="73" ht="14.5" spans="5:28">
      <c r="E73" s="36" t="s">
        <v>77</v>
      </c>
      <c r="F73" s="36"/>
      <c r="H73" s="105"/>
      <c r="I73" s="105"/>
      <c r="J73" s="105"/>
      <c r="K73" s="105"/>
      <c r="L73" s="105"/>
      <c r="M73" s="105"/>
      <c r="N73" s="105"/>
      <c r="T73" s="36" t="s">
        <v>77</v>
      </c>
      <c r="U73" t="s">
        <v>28</v>
      </c>
      <c r="V73" s="59">
        <f t="shared" si="33"/>
        <v>0.07954656</v>
      </c>
      <c r="W73" s="59">
        <f t="shared" si="33"/>
        <v>0.291862</v>
      </c>
      <c r="X73" s="59">
        <f t="shared" si="33"/>
        <v>0.13488554</v>
      </c>
      <c r="Y73" s="59">
        <f t="shared" si="33"/>
        <v>0.12121634</v>
      </c>
      <c r="Z73" s="59">
        <f t="shared" si="33"/>
        <v>0.09037475</v>
      </c>
      <c r="AA73" s="59">
        <f t="shared" si="33"/>
        <v>0.10920009</v>
      </c>
      <c r="AB73" s="59">
        <f t="shared" si="33"/>
        <v>0.13879636</v>
      </c>
    </row>
    <row r="77" ht="14.5" spans="7:7">
      <c r="G77" s="34" t="s">
        <v>212</v>
      </c>
    </row>
    <row r="78" ht="15.25" spans="3:14">
      <c r="C78" s="127" t="s">
        <v>141</v>
      </c>
      <c r="D78" s="35" t="s">
        <v>11</v>
      </c>
      <c r="E78" s="35" t="s">
        <v>189</v>
      </c>
      <c r="F78" s="233" t="s">
        <v>312</v>
      </c>
      <c r="G78" s="35" t="s">
        <v>190</v>
      </c>
      <c r="H78" t="s">
        <v>191</v>
      </c>
      <c r="I78" t="s">
        <v>192</v>
      </c>
      <c r="J78" t="s">
        <v>193</v>
      </c>
      <c r="K78" t="s">
        <v>194</v>
      </c>
      <c r="L78" t="s">
        <v>195</v>
      </c>
      <c r="M78" t="s">
        <v>196</v>
      </c>
      <c r="N78" t="s">
        <v>197</v>
      </c>
    </row>
    <row r="79" ht="50" spans="3:16">
      <c r="C79" s="128" t="s">
        <v>322</v>
      </c>
      <c r="D79" t="s">
        <v>92</v>
      </c>
      <c r="E79" t="s">
        <v>77</v>
      </c>
      <c r="G79" t="s">
        <v>28</v>
      </c>
      <c r="H79" s="59">
        <f>H55*V55*4</f>
        <v>0.945696019419527</v>
      </c>
      <c r="I79" s="59">
        <f t="shared" ref="I79:N79" si="34">I55*W55*4</f>
        <v>0.915952278649268</v>
      </c>
      <c r="J79" s="59">
        <f t="shared" si="34"/>
        <v>0.615988083928907</v>
      </c>
      <c r="K79" s="59">
        <f t="shared" si="34"/>
        <v>0.391824988533349</v>
      </c>
      <c r="L79" s="59">
        <f t="shared" si="34"/>
        <v>0.205743438469668</v>
      </c>
      <c r="M79" s="59">
        <f t="shared" si="34"/>
        <v>0.0384112259082646</v>
      </c>
      <c r="N79" s="59">
        <f t="shared" si="34"/>
        <v>0.0977755447842634</v>
      </c>
      <c r="P79" s="105">
        <f t="shared" ref="P79:P86" si="35">AVERAGE(H79:N79)</f>
        <v>0.458770225670464</v>
      </c>
    </row>
    <row r="80" ht="50" spans="3:16">
      <c r="C80" s="128" t="s">
        <v>322</v>
      </c>
      <c r="D80" t="s">
        <v>95</v>
      </c>
      <c r="E80" t="s">
        <v>77</v>
      </c>
      <c r="G80" t="s">
        <v>28</v>
      </c>
      <c r="H80" s="59">
        <f t="shared" ref="H80:H85" si="36">H56*V56*4</f>
        <v>0.945696019419527</v>
      </c>
      <c r="I80" s="59">
        <f t="shared" ref="I80:I85" si="37">I56*W56*4</f>
        <v>0.915952278649268</v>
      </c>
      <c r="J80" s="59">
        <f t="shared" ref="J80:J85" si="38">J56*X56*4</f>
        <v>0.615988083928907</v>
      </c>
      <c r="K80" s="59">
        <f t="shared" ref="K80:K85" si="39">K56*Y56*4</f>
        <v>0.391824988533349</v>
      </c>
      <c r="L80" s="59">
        <f t="shared" ref="L80:L85" si="40">L56*Z56*4</f>
        <v>0.205743438469668</v>
      </c>
      <c r="M80" s="59">
        <f t="shared" ref="M80:M85" si="41">M56*AA56*4</f>
        <v>0.0384112259082646</v>
      </c>
      <c r="N80" s="59">
        <f t="shared" ref="N80:N85" si="42">N56*AB56*4</f>
        <v>0.0977755447842634</v>
      </c>
      <c r="P80" s="105">
        <f t="shared" si="35"/>
        <v>0.458770225670464</v>
      </c>
    </row>
    <row r="81" ht="50" spans="3:19">
      <c r="C81" s="128" t="s">
        <v>322</v>
      </c>
      <c r="D81" t="s">
        <v>98</v>
      </c>
      <c r="E81" t="s">
        <v>77</v>
      </c>
      <c r="G81" t="s">
        <v>28</v>
      </c>
      <c r="H81" s="59">
        <f t="shared" si="36"/>
        <v>0.945696019419527</v>
      </c>
      <c r="I81" s="59">
        <f t="shared" si="37"/>
        <v>0.915952278649268</v>
      </c>
      <c r="J81" s="59">
        <f t="shared" si="38"/>
        <v>0.615988083928907</v>
      </c>
      <c r="K81" s="59">
        <f t="shared" si="39"/>
        <v>0.391824988533349</v>
      </c>
      <c r="L81" s="59">
        <f t="shared" si="40"/>
        <v>0.205743438469668</v>
      </c>
      <c r="M81" s="59">
        <f t="shared" si="41"/>
        <v>0.0384112259082646</v>
      </c>
      <c r="N81" s="59">
        <f t="shared" si="42"/>
        <v>0.0977755447842634</v>
      </c>
      <c r="P81" s="105">
        <f t="shared" si="35"/>
        <v>0.458770225670464</v>
      </c>
      <c r="S81" s="105"/>
    </row>
    <row r="82" ht="50" spans="3:16">
      <c r="C82" s="128" t="s">
        <v>322</v>
      </c>
      <c r="D82" t="s">
        <v>101</v>
      </c>
      <c r="E82" t="s">
        <v>74</v>
      </c>
      <c r="G82" t="s">
        <v>28</v>
      </c>
      <c r="H82" s="59">
        <f t="shared" si="36"/>
        <v>0.207800209800226</v>
      </c>
      <c r="I82" s="59">
        <f t="shared" si="37"/>
        <v>1.50455543693353</v>
      </c>
      <c r="J82" s="59">
        <f t="shared" si="38"/>
        <v>0.653952247432725</v>
      </c>
      <c r="K82" s="59">
        <f t="shared" si="39"/>
        <v>0.686587585297279</v>
      </c>
      <c r="L82" s="59">
        <f t="shared" si="40"/>
        <v>0.77619513546507</v>
      </c>
      <c r="M82" s="59">
        <f t="shared" si="41"/>
        <v>1.0180436895585</v>
      </c>
      <c r="N82" s="59">
        <f t="shared" si="42"/>
        <v>0.445081947068463</v>
      </c>
      <c r="P82" s="105">
        <f t="shared" si="35"/>
        <v>0.7560308930794</v>
      </c>
    </row>
    <row r="83" ht="50" spans="3:16">
      <c r="C83" s="128" t="s">
        <v>322</v>
      </c>
      <c r="D83" t="s">
        <v>104</v>
      </c>
      <c r="E83" t="s">
        <v>74</v>
      </c>
      <c r="G83" t="s">
        <v>28</v>
      </c>
      <c r="H83" s="59">
        <f t="shared" si="36"/>
        <v>0.207800209800226</v>
      </c>
      <c r="I83" s="59">
        <f t="shared" si="37"/>
        <v>1.50455543693353</v>
      </c>
      <c r="J83" s="59">
        <f t="shared" si="38"/>
        <v>0.653952247432725</v>
      </c>
      <c r="K83" s="59">
        <f t="shared" si="39"/>
        <v>0.686587585297279</v>
      </c>
      <c r="L83" s="59">
        <f t="shared" si="40"/>
        <v>0.77619513546507</v>
      </c>
      <c r="M83" s="59">
        <f t="shared" si="41"/>
        <v>1.0180436895585</v>
      </c>
      <c r="N83" s="59">
        <f t="shared" si="42"/>
        <v>0.445081947068463</v>
      </c>
      <c r="P83" s="105">
        <f t="shared" si="35"/>
        <v>0.7560308930794</v>
      </c>
    </row>
    <row r="84" ht="50" spans="3:16">
      <c r="C84" s="128" t="s">
        <v>322</v>
      </c>
      <c r="D84" t="s">
        <v>107</v>
      </c>
      <c r="E84" t="s">
        <v>74</v>
      </c>
      <c r="G84" t="s">
        <v>28</v>
      </c>
      <c r="H84" s="59">
        <f t="shared" si="36"/>
        <v>0.207800209800226</v>
      </c>
      <c r="I84" s="59">
        <f t="shared" si="37"/>
        <v>1.50455543693353</v>
      </c>
      <c r="J84" s="59">
        <f t="shared" si="38"/>
        <v>0.653952247432725</v>
      </c>
      <c r="K84" s="59">
        <f t="shared" si="39"/>
        <v>0.686587585297279</v>
      </c>
      <c r="L84" s="59">
        <f t="shared" si="40"/>
        <v>0.77619513546507</v>
      </c>
      <c r="M84" s="59">
        <f t="shared" si="41"/>
        <v>1.0180436895585</v>
      </c>
      <c r="N84" s="59">
        <f t="shared" si="42"/>
        <v>0.445081947068463</v>
      </c>
      <c r="P84" s="105">
        <f t="shared" si="35"/>
        <v>0.7560308930794</v>
      </c>
    </row>
    <row r="85" ht="50" spans="3:16">
      <c r="C85" s="128" t="s">
        <v>322</v>
      </c>
      <c r="D85" t="s">
        <v>110</v>
      </c>
      <c r="E85" t="s">
        <v>71</v>
      </c>
      <c r="G85" t="s">
        <v>28</v>
      </c>
      <c r="H85" s="59">
        <f t="shared" si="36"/>
        <v>0.401785187171019</v>
      </c>
      <c r="I85" s="59">
        <f t="shared" si="37"/>
        <v>0.647030656078607</v>
      </c>
      <c r="J85" s="59">
        <f t="shared" si="38"/>
        <v>0.490470628327855</v>
      </c>
      <c r="K85" s="59">
        <f t="shared" si="39"/>
        <v>0.706036381956452</v>
      </c>
      <c r="L85" s="59">
        <f t="shared" si="40"/>
        <v>0.708855653790601</v>
      </c>
      <c r="M85" s="59">
        <f t="shared" si="41"/>
        <v>0.766264211031711</v>
      </c>
      <c r="N85" s="59">
        <f t="shared" si="42"/>
        <v>0.284526128417121</v>
      </c>
      <c r="P85" s="105">
        <f t="shared" si="35"/>
        <v>0.57213840668191</v>
      </c>
    </row>
    <row r="86" ht="50" spans="3:19">
      <c r="C86" s="128" t="s">
        <v>322</v>
      </c>
      <c r="D86" t="s">
        <v>114</v>
      </c>
      <c r="E86" s="46" t="s">
        <v>71</v>
      </c>
      <c r="F86" s="46"/>
      <c r="G86" t="s">
        <v>28</v>
      </c>
      <c r="H86" s="243">
        <f t="shared" ref="H86:N86" si="43">AVERAGE(H79:H85,H88:H89)</f>
        <v>0.496374549090557</v>
      </c>
      <c r="I86" s="243">
        <f t="shared" si="43"/>
        <v>1.31856054928132</v>
      </c>
      <c r="J86" s="243">
        <f t="shared" si="43"/>
        <v>0.598132321863949</v>
      </c>
      <c r="K86" s="243">
        <f t="shared" si="43"/>
        <v>0.642957095668475</v>
      </c>
      <c r="L86" s="243">
        <f t="shared" si="43"/>
        <v>0.449226192694696</v>
      </c>
      <c r="M86" s="243">
        <f t="shared" si="43"/>
        <v>0.605138163251826</v>
      </c>
      <c r="N86" s="243">
        <f t="shared" si="43"/>
        <v>0.293501407040814</v>
      </c>
      <c r="P86" s="105">
        <f t="shared" si="35"/>
        <v>0.629127182698806</v>
      </c>
      <c r="S86" s="80"/>
    </row>
    <row r="87" ht="14.5" spans="5:19">
      <c r="E87" s="46"/>
      <c r="F87" s="235" t="str">
        <f>[2]COMM!$E$19</f>
        <v>RSDAHT</v>
      </c>
      <c r="H87" s="243"/>
      <c r="I87" s="243"/>
      <c r="J87" s="243"/>
      <c r="K87" s="243"/>
      <c r="L87" s="243"/>
      <c r="M87" s="243"/>
      <c r="N87" s="243"/>
      <c r="P87" s="105"/>
      <c r="S87" s="80"/>
    </row>
    <row r="88" ht="50" spans="3:16">
      <c r="C88" s="128" t="s">
        <v>322</v>
      </c>
      <c r="D88" t="s">
        <v>117</v>
      </c>
      <c r="E88" t="s">
        <v>65</v>
      </c>
      <c r="G88" t="s">
        <v>28</v>
      </c>
      <c r="H88" s="59">
        <f>H64*V64*4</f>
        <v>0.344280451710482</v>
      </c>
      <c r="I88" s="59">
        <f t="shared" ref="I88:N88" si="44">I64*W64*4</f>
        <v>1.20664948987318</v>
      </c>
      <c r="J88" s="59">
        <f t="shared" si="44"/>
        <v>0.478626493133091</v>
      </c>
      <c r="K88" s="59">
        <f t="shared" si="44"/>
        <v>1.78145743968041</v>
      </c>
      <c r="L88" s="59">
        <f t="shared" si="44"/>
        <v>0.37051928259353</v>
      </c>
      <c r="M88" s="59">
        <f t="shared" si="44"/>
        <v>1.45245344982216</v>
      </c>
      <c r="N88" s="59">
        <f t="shared" si="44"/>
        <v>0.52144022325674</v>
      </c>
      <c r="P88" s="105">
        <f t="shared" ref="P88:P96" si="45">AVERAGE(H88:N88)</f>
        <v>0.879346690009941</v>
      </c>
    </row>
    <row r="89" ht="50" spans="3:16">
      <c r="C89" s="128" t="s">
        <v>322</v>
      </c>
      <c r="D89" t="s">
        <v>120</v>
      </c>
      <c r="E89" t="s">
        <v>69</v>
      </c>
      <c r="G89" t="s">
        <v>28</v>
      </c>
      <c r="H89" s="59">
        <f t="shared" ref="H89:N89" si="46">H65*V65*4</f>
        <v>0.260816615274247</v>
      </c>
      <c r="I89" s="59">
        <f t="shared" si="46"/>
        <v>2.75184165083171</v>
      </c>
      <c r="J89" s="59">
        <f t="shared" si="46"/>
        <v>0.604272781229707</v>
      </c>
      <c r="K89" s="59">
        <f t="shared" si="46"/>
        <v>0.0638823178875332</v>
      </c>
      <c r="L89" s="59">
        <f t="shared" si="46"/>
        <v>0.0178450760639189</v>
      </c>
      <c r="M89" s="59">
        <f t="shared" si="46"/>
        <v>0.058161062012264</v>
      </c>
      <c r="N89" s="59">
        <f t="shared" si="46"/>
        <v>0.206973836135285</v>
      </c>
      <c r="P89" s="105">
        <f t="shared" si="45"/>
        <v>0.566256191347809</v>
      </c>
    </row>
    <row r="90" ht="50" spans="3:16">
      <c r="C90" s="128" t="s">
        <v>322</v>
      </c>
      <c r="D90" s="36" t="s">
        <v>122</v>
      </c>
      <c r="E90" s="36" t="s">
        <v>71</v>
      </c>
      <c r="F90" s="36"/>
      <c r="G90" t="s">
        <v>28</v>
      </c>
      <c r="H90" s="94">
        <f t="shared" ref="H90:N90" si="47">AVERAGE(H89,H85)</f>
        <v>0.331300901222633</v>
      </c>
      <c r="I90" s="94">
        <f t="shared" si="47"/>
        <v>1.69943615345516</v>
      </c>
      <c r="J90" s="94">
        <f t="shared" si="47"/>
        <v>0.547371704778781</v>
      </c>
      <c r="K90" s="94">
        <f t="shared" si="47"/>
        <v>0.384959349921993</v>
      </c>
      <c r="L90" s="94">
        <f t="shared" si="47"/>
        <v>0.36335036492726</v>
      </c>
      <c r="M90" s="94">
        <f t="shared" si="47"/>
        <v>0.412212636521988</v>
      </c>
      <c r="N90" s="94">
        <f t="shared" si="47"/>
        <v>0.245749982276203</v>
      </c>
      <c r="P90" s="105">
        <f t="shared" si="45"/>
        <v>0.569197299014859</v>
      </c>
    </row>
    <row r="91" ht="14.5" spans="5:16">
      <c r="E91" s="36" t="s">
        <v>69</v>
      </c>
      <c r="F91" s="36"/>
      <c r="H91" s="94"/>
      <c r="I91" s="94"/>
      <c r="J91" s="94"/>
      <c r="K91" s="94"/>
      <c r="L91" s="94"/>
      <c r="M91" s="94"/>
      <c r="N91" s="94"/>
      <c r="P91" s="105"/>
    </row>
    <row r="92" ht="50" spans="3:16">
      <c r="C92" s="128" t="s">
        <v>322</v>
      </c>
      <c r="D92" s="36" t="s">
        <v>123</v>
      </c>
      <c r="E92" s="36" t="s">
        <v>77</v>
      </c>
      <c r="F92" s="36"/>
      <c r="G92" t="s">
        <v>28</v>
      </c>
      <c r="H92" s="94">
        <f t="shared" ref="H92:N92" si="48">AVERAGE(H89,H79:H81)</f>
        <v>0.774476168383207</v>
      </c>
      <c r="I92" s="94">
        <f t="shared" si="48"/>
        <v>1.37492462169488</v>
      </c>
      <c r="J92" s="94">
        <f t="shared" si="48"/>
        <v>0.613059258254107</v>
      </c>
      <c r="K92" s="94">
        <f t="shared" si="48"/>
        <v>0.309839320871895</v>
      </c>
      <c r="L92" s="94">
        <f t="shared" si="48"/>
        <v>0.158768847868231</v>
      </c>
      <c r="M92" s="94">
        <f t="shared" si="48"/>
        <v>0.0433486849342645</v>
      </c>
      <c r="N92" s="94">
        <f t="shared" si="48"/>
        <v>0.125075117622019</v>
      </c>
      <c r="P92" s="105">
        <f t="shared" si="45"/>
        <v>0.4856417170898</v>
      </c>
    </row>
    <row r="93" ht="14.5" spans="5:16">
      <c r="E93" s="36" t="s">
        <v>69</v>
      </c>
      <c r="F93" s="36"/>
      <c r="H93" s="94"/>
      <c r="I93" s="94"/>
      <c r="J93" s="94"/>
      <c r="K93" s="94"/>
      <c r="L93" s="94"/>
      <c r="M93" s="94"/>
      <c r="N93" s="94"/>
      <c r="P93" s="105"/>
    </row>
    <row r="94" ht="50" spans="3:16">
      <c r="C94" s="128" t="s">
        <v>322</v>
      </c>
      <c r="D94" s="36" t="s">
        <v>124</v>
      </c>
      <c r="E94" s="36" t="s">
        <v>71</v>
      </c>
      <c r="F94" s="36"/>
      <c r="G94" t="s">
        <v>28</v>
      </c>
      <c r="H94" s="94">
        <f t="shared" ref="H94:N94" si="49">AVERAGE(H85,H82:H84)</f>
        <v>0.256296454142924</v>
      </c>
      <c r="I94" s="94">
        <f t="shared" si="49"/>
        <v>1.2901742417198</v>
      </c>
      <c r="J94" s="94">
        <f t="shared" si="49"/>
        <v>0.613081842656507</v>
      </c>
      <c r="K94" s="94">
        <f t="shared" si="49"/>
        <v>0.691449784462073</v>
      </c>
      <c r="L94" s="94">
        <f t="shared" si="49"/>
        <v>0.759360265046453</v>
      </c>
      <c r="M94" s="94">
        <f t="shared" si="49"/>
        <v>0.955098819926804</v>
      </c>
      <c r="N94" s="94">
        <f t="shared" si="49"/>
        <v>0.404942992405627</v>
      </c>
      <c r="P94" s="105">
        <f t="shared" si="45"/>
        <v>0.710057771480027</v>
      </c>
    </row>
    <row r="95" ht="14.5" spans="5:16">
      <c r="E95" s="36" t="s">
        <v>74</v>
      </c>
      <c r="F95" s="36"/>
      <c r="H95" s="94"/>
      <c r="I95" s="94"/>
      <c r="J95" s="94"/>
      <c r="K95" s="94"/>
      <c r="L95" s="94"/>
      <c r="M95" s="94"/>
      <c r="N95" s="94"/>
      <c r="P95" s="105"/>
    </row>
    <row r="96" ht="50" spans="3:16">
      <c r="C96" s="128" t="s">
        <v>322</v>
      </c>
      <c r="D96" s="36" t="s">
        <v>125</v>
      </c>
      <c r="E96" s="36" t="s">
        <v>71</v>
      </c>
      <c r="F96" s="36"/>
      <c r="G96" t="s">
        <v>28</v>
      </c>
      <c r="H96" s="94">
        <f t="shared" ref="H96:N96" si="50">AVERAGE(H79:H81,H85)</f>
        <v>0.8097183113574</v>
      </c>
      <c r="I96" s="94">
        <f t="shared" si="50"/>
        <v>0.848721873006603</v>
      </c>
      <c r="J96" s="94">
        <f t="shared" si="50"/>
        <v>0.584608720028644</v>
      </c>
      <c r="K96" s="94">
        <f t="shared" si="50"/>
        <v>0.470377836889124</v>
      </c>
      <c r="L96" s="94">
        <f t="shared" si="50"/>
        <v>0.331521492299901</v>
      </c>
      <c r="M96" s="94">
        <f t="shared" si="50"/>
        <v>0.220374472189126</v>
      </c>
      <c r="N96" s="94">
        <f t="shared" si="50"/>
        <v>0.144463190692478</v>
      </c>
      <c r="P96" s="105">
        <f t="shared" si="45"/>
        <v>0.487112270923325</v>
      </c>
    </row>
    <row r="97" ht="14.5" spans="5:14">
      <c r="E97" s="36" t="s">
        <v>77</v>
      </c>
      <c r="F97" s="36"/>
      <c r="H97" s="59"/>
      <c r="I97" s="59"/>
      <c r="J97" s="59"/>
      <c r="K97" s="59"/>
      <c r="L97" s="59"/>
      <c r="M97" s="59"/>
      <c r="N97" s="59"/>
    </row>
    <row r="104" ht="14.5" spans="4:7">
      <c r="D104" s="241"/>
      <c r="E104" s="241"/>
      <c r="F104" s="242"/>
      <c r="G104" s="39" t="s">
        <v>323</v>
      </c>
    </row>
    <row r="105" ht="15.25" spans="4:7">
      <c r="D105" s="40" t="s">
        <v>11</v>
      </c>
      <c r="E105" s="40" t="s">
        <v>189</v>
      </c>
      <c r="F105" s="40"/>
      <c r="G105" s="40" t="s">
        <v>190</v>
      </c>
    </row>
    <row r="106" spans="4:7">
      <c r="D106" s="97" t="s">
        <v>92</v>
      </c>
      <c r="E106" s="97" t="s">
        <v>77</v>
      </c>
      <c r="F106" s="97"/>
      <c r="G106" s="97" t="s">
        <v>28</v>
      </c>
    </row>
    <row r="107" spans="4:7">
      <c r="D107" s="97" t="s">
        <v>95</v>
      </c>
      <c r="E107" s="97" t="s">
        <v>77</v>
      </c>
      <c r="F107" s="97"/>
      <c r="G107" s="97" t="s">
        <v>28</v>
      </c>
    </row>
    <row r="108" spans="4:7">
      <c r="D108" s="97"/>
      <c r="E108" s="97" t="s">
        <v>77</v>
      </c>
      <c r="F108" s="97"/>
      <c r="G108" s="97" t="s">
        <v>28</v>
      </c>
    </row>
    <row r="109" spans="4:7">
      <c r="D109" s="97" t="s">
        <v>101</v>
      </c>
      <c r="E109" s="97" t="s">
        <v>74</v>
      </c>
      <c r="F109" s="97"/>
      <c r="G109" s="97" t="s">
        <v>28</v>
      </c>
    </row>
    <row r="110" spans="4:7">
      <c r="D110" s="97" t="s">
        <v>104</v>
      </c>
      <c r="E110" s="97" t="s">
        <v>74</v>
      </c>
      <c r="F110" s="97"/>
      <c r="G110" s="97" t="s">
        <v>28</v>
      </c>
    </row>
    <row r="111" spans="4:7">
      <c r="D111" s="97" t="s">
        <v>107</v>
      </c>
      <c r="E111" s="97" t="s">
        <v>74</v>
      </c>
      <c r="F111" s="97"/>
      <c r="G111" s="97" t="s">
        <v>28</v>
      </c>
    </row>
    <row r="112" spans="4:7">
      <c r="D112" s="97" t="s">
        <v>110</v>
      </c>
      <c r="E112" s="97" t="s">
        <v>71</v>
      </c>
      <c r="F112" s="97"/>
      <c r="G112" s="97" t="s">
        <v>28</v>
      </c>
    </row>
    <row r="113" spans="4:7">
      <c r="D113" s="97" t="s">
        <v>114</v>
      </c>
      <c r="E113" s="97" t="s">
        <v>320</v>
      </c>
      <c r="F113" s="97"/>
      <c r="G113" s="97" t="s">
        <v>28</v>
      </c>
    </row>
    <row r="114" spans="4:7">
      <c r="D114" s="97" t="s">
        <v>117</v>
      </c>
      <c r="E114" s="97" t="s">
        <v>65</v>
      </c>
      <c r="F114" s="97"/>
      <c r="G114" s="97" t="s">
        <v>28</v>
      </c>
    </row>
    <row r="115" spans="4:7">
      <c r="D115" s="97" t="s">
        <v>120</v>
      </c>
      <c r="E115" s="97" t="s">
        <v>69</v>
      </c>
      <c r="F115" s="97"/>
      <c r="G115" s="97" t="s">
        <v>28</v>
      </c>
    </row>
    <row r="116" spans="4:7">
      <c r="D116" s="41" t="s">
        <v>122</v>
      </c>
      <c r="E116" s="41" t="s">
        <v>71</v>
      </c>
      <c r="F116" s="41"/>
      <c r="G116" s="97" t="s">
        <v>28</v>
      </c>
    </row>
    <row r="117" spans="4:7">
      <c r="D117" s="97"/>
      <c r="E117" s="41" t="s">
        <v>69</v>
      </c>
      <c r="F117" s="41"/>
      <c r="G117" s="97" t="s">
        <v>28</v>
      </c>
    </row>
    <row r="118" spans="4:7">
      <c r="D118" s="41" t="s">
        <v>123</v>
      </c>
      <c r="E118" s="41" t="s">
        <v>77</v>
      </c>
      <c r="F118" s="41"/>
      <c r="G118" s="97" t="s">
        <v>28</v>
      </c>
    </row>
    <row r="119" spans="4:7">
      <c r="D119" s="97"/>
      <c r="E119" s="41" t="s">
        <v>69</v>
      </c>
      <c r="F119" s="41"/>
      <c r="G119" s="97" t="s">
        <v>28</v>
      </c>
    </row>
    <row r="120" spans="4:7">
      <c r="D120" s="41" t="s">
        <v>124</v>
      </c>
      <c r="E120" s="41" t="s">
        <v>71</v>
      </c>
      <c r="F120" s="41"/>
      <c r="G120" s="97" t="s">
        <v>28</v>
      </c>
    </row>
    <row r="121" spans="4:7">
      <c r="D121" s="97"/>
      <c r="E121" s="41" t="s">
        <v>74</v>
      </c>
      <c r="F121" s="41"/>
      <c r="G121" s="97" t="s">
        <v>28</v>
      </c>
    </row>
    <row r="122" spans="4:7">
      <c r="D122" s="41" t="s">
        <v>125</v>
      </c>
      <c r="E122" s="41" t="s">
        <v>71</v>
      </c>
      <c r="F122" s="41"/>
      <c r="G122" s="97" t="s">
        <v>28</v>
      </c>
    </row>
    <row r="123" spans="4:7">
      <c r="D123" s="97"/>
      <c r="E123" s="41" t="s">
        <v>77</v>
      </c>
      <c r="F123" s="41"/>
      <c r="G123" s="97" t="s">
        <v>28</v>
      </c>
    </row>
    <row r="128" ht="14.5" spans="7:7">
      <c r="G128" s="34" t="s">
        <v>325</v>
      </c>
    </row>
    <row r="129" ht="15.25" spans="4:14">
      <c r="D129" s="35" t="s">
        <v>11</v>
      </c>
      <c r="E129" s="35" t="s">
        <v>189</v>
      </c>
      <c r="F129" s="233" t="s">
        <v>312</v>
      </c>
      <c r="G129" s="35" t="s">
        <v>190</v>
      </c>
      <c r="H129" t="s">
        <v>191</v>
      </c>
      <c r="I129" t="s">
        <v>192</v>
      </c>
      <c r="J129" t="s">
        <v>193</v>
      </c>
      <c r="K129" t="s">
        <v>194</v>
      </c>
      <c r="L129" t="s">
        <v>195</v>
      </c>
      <c r="M129" t="s">
        <v>196</v>
      </c>
      <c r="N129" t="s">
        <v>197</v>
      </c>
    </row>
    <row r="130" ht="14.5" spans="4:16">
      <c r="D130" s="70" t="s">
        <v>122</v>
      </c>
      <c r="E130" s="70" t="s">
        <v>71</v>
      </c>
      <c r="F130" s="70"/>
      <c r="G130" s="67" t="s">
        <v>28</v>
      </c>
      <c r="H130" s="244">
        <f t="shared" ref="H130:N130" si="51">25/(25+16)</f>
        <v>0.609756097560976</v>
      </c>
      <c r="I130" s="244">
        <f t="shared" si="51"/>
        <v>0.609756097560976</v>
      </c>
      <c r="J130" s="244">
        <f t="shared" si="51"/>
        <v>0.609756097560976</v>
      </c>
      <c r="K130" s="244">
        <f t="shared" si="51"/>
        <v>0.609756097560976</v>
      </c>
      <c r="L130" s="244">
        <f t="shared" si="51"/>
        <v>0.609756097560976</v>
      </c>
      <c r="M130" s="244">
        <f t="shared" si="51"/>
        <v>0.609756097560976</v>
      </c>
      <c r="N130" s="244">
        <f t="shared" si="51"/>
        <v>0.609756097560976</v>
      </c>
      <c r="O130" s="187"/>
      <c r="P130" s="187"/>
    </row>
    <row r="131" ht="14.5" spans="4:16">
      <c r="D131" s="67"/>
      <c r="E131" s="70" t="s">
        <v>69</v>
      </c>
      <c r="F131" s="70"/>
      <c r="G131" s="67"/>
      <c r="H131" s="244"/>
      <c r="I131" s="244"/>
      <c r="J131" s="244"/>
      <c r="K131" s="244"/>
      <c r="L131" s="244"/>
      <c r="M131" s="244"/>
      <c r="N131" s="244"/>
      <c r="O131" s="187"/>
      <c r="P131" s="187"/>
    </row>
    <row r="132" ht="14.5" spans="4:16">
      <c r="D132" s="70" t="s">
        <v>123</v>
      </c>
      <c r="E132" s="70" t="s">
        <v>77</v>
      </c>
      <c r="F132" s="70"/>
      <c r="G132" s="67" t="s">
        <v>28</v>
      </c>
      <c r="H132" s="244">
        <f>5/(5+16)</f>
        <v>0.238095238095238</v>
      </c>
      <c r="I132" s="244">
        <f t="shared" ref="I132:N132" si="52">H132</f>
        <v>0.238095238095238</v>
      </c>
      <c r="J132" s="244">
        <f t="shared" si="52"/>
        <v>0.238095238095238</v>
      </c>
      <c r="K132" s="244">
        <f t="shared" si="52"/>
        <v>0.238095238095238</v>
      </c>
      <c r="L132" s="244">
        <f t="shared" si="52"/>
        <v>0.238095238095238</v>
      </c>
      <c r="M132" s="244">
        <f t="shared" si="52"/>
        <v>0.238095238095238</v>
      </c>
      <c r="N132" s="244">
        <f t="shared" si="52"/>
        <v>0.238095238095238</v>
      </c>
      <c r="O132" s="187"/>
      <c r="P132" s="187"/>
    </row>
    <row r="133" ht="14.5" spans="4:16">
      <c r="D133" s="67"/>
      <c r="E133" s="70" t="s">
        <v>69</v>
      </c>
      <c r="F133" s="70"/>
      <c r="G133" s="67"/>
      <c r="H133" s="244"/>
      <c r="I133" s="244"/>
      <c r="J133" s="244"/>
      <c r="K133" s="244"/>
      <c r="L133" s="244"/>
      <c r="M133" s="244"/>
      <c r="N133" s="244"/>
      <c r="O133" s="187"/>
      <c r="P133" s="187"/>
    </row>
    <row r="134" ht="14.5" spans="4:16">
      <c r="D134" s="70" t="s">
        <v>124</v>
      </c>
      <c r="E134" s="70" t="s">
        <v>71</v>
      </c>
      <c r="F134" s="70"/>
      <c r="G134" s="67" t="s">
        <v>28</v>
      </c>
      <c r="H134" s="244">
        <f>25/(25+53)</f>
        <v>0.320512820512821</v>
      </c>
      <c r="I134" s="244">
        <f t="shared" ref="I134:N134" si="53">H134</f>
        <v>0.320512820512821</v>
      </c>
      <c r="J134" s="244">
        <f t="shared" si="53"/>
        <v>0.320512820512821</v>
      </c>
      <c r="K134" s="244">
        <f t="shared" si="53"/>
        <v>0.320512820512821</v>
      </c>
      <c r="L134" s="244">
        <f t="shared" si="53"/>
        <v>0.320512820512821</v>
      </c>
      <c r="M134" s="244">
        <f t="shared" si="53"/>
        <v>0.320512820512821</v>
      </c>
      <c r="N134" s="244">
        <f t="shared" si="53"/>
        <v>0.320512820512821</v>
      </c>
      <c r="O134" s="187"/>
      <c r="P134" s="187" t="s">
        <v>327</v>
      </c>
    </row>
    <row r="135" ht="14.5" spans="4:16">
      <c r="D135" s="67"/>
      <c r="E135" s="70" t="s">
        <v>74</v>
      </c>
      <c r="F135" s="70"/>
      <c r="G135" s="67"/>
      <c r="H135" s="244"/>
      <c r="I135" s="244"/>
      <c r="J135" s="244"/>
      <c r="K135" s="244"/>
      <c r="L135" s="244"/>
      <c r="M135" s="244"/>
      <c r="N135" s="244"/>
      <c r="O135" s="187"/>
      <c r="P135" s="187"/>
    </row>
    <row r="136" ht="14.5" spans="4:16">
      <c r="D136" s="70" t="s">
        <v>125</v>
      </c>
      <c r="E136" s="70" t="s">
        <v>71</v>
      </c>
      <c r="F136" s="70"/>
      <c r="G136" s="67" t="s">
        <v>28</v>
      </c>
      <c r="H136" s="244">
        <f>25/30</f>
        <v>0.833333333333333</v>
      </c>
      <c r="I136" s="244">
        <f t="shared" ref="I136:N136" si="54">H136</f>
        <v>0.833333333333333</v>
      </c>
      <c r="J136" s="244">
        <f t="shared" si="54"/>
        <v>0.833333333333333</v>
      </c>
      <c r="K136" s="244">
        <f t="shared" si="54"/>
        <v>0.833333333333333</v>
      </c>
      <c r="L136" s="244">
        <f t="shared" si="54"/>
        <v>0.833333333333333</v>
      </c>
      <c r="M136" s="244">
        <f t="shared" si="54"/>
        <v>0.833333333333333</v>
      </c>
      <c r="N136" s="244">
        <f t="shared" si="54"/>
        <v>0.833333333333333</v>
      </c>
      <c r="O136" s="187"/>
      <c r="P136" s="187"/>
    </row>
    <row r="137" ht="14.5" spans="4:16">
      <c r="D137" s="67"/>
      <c r="E137" s="70" t="s">
        <v>77</v>
      </c>
      <c r="F137" s="70"/>
      <c r="G137" s="67"/>
      <c r="H137" s="244"/>
      <c r="I137" s="244"/>
      <c r="J137" s="244"/>
      <c r="K137" s="244"/>
      <c r="L137" s="244"/>
      <c r="M137" s="244"/>
      <c r="N137" s="244"/>
      <c r="O137" s="187"/>
      <c r="P137" s="187"/>
    </row>
    <row r="138" ht="14.5" spans="4:14">
      <c r="D138" t="s">
        <v>92</v>
      </c>
      <c r="E138" t="s">
        <v>77</v>
      </c>
      <c r="G138" t="s">
        <v>28</v>
      </c>
      <c r="H138" s="71">
        <v>1</v>
      </c>
      <c r="I138" s="71">
        <v>1</v>
      </c>
      <c r="J138" s="71">
        <v>1</v>
      </c>
      <c r="K138" s="71">
        <v>1</v>
      </c>
      <c r="L138" s="71">
        <v>1</v>
      </c>
      <c r="M138" s="71">
        <v>1</v>
      </c>
      <c r="N138" s="71">
        <v>1</v>
      </c>
    </row>
    <row r="139" ht="14.5" spans="4:14">
      <c r="D139" t="s">
        <v>95</v>
      </c>
      <c r="E139" t="s">
        <v>77</v>
      </c>
      <c r="G139" t="s">
        <v>28</v>
      </c>
      <c r="H139" s="71">
        <v>1</v>
      </c>
      <c r="I139" s="71">
        <v>1</v>
      </c>
      <c r="J139" s="71">
        <v>1</v>
      </c>
      <c r="K139" s="71">
        <v>1</v>
      </c>
      <c r="L139" s="71">
        <v>1</v>
      </c>
      <c r="M139" s="71">
        <v>1</v>
      </c>
      <c r="N139" s="71">
        <v>1</v>
      </c>
    </row>
    <row r="140" ht="14.5" spans="4:14">
      <c r="D140" t="s">
        <v>98</v>
      </c>
      <c r="E140" t="s">
        <v>77</v>
      </c>
      <c r="G140" t="s">
        <v>28</v>
      </c>
      <c r="H140" s="71">
        <v>1</v>
      </c>
      <c r="I140" s="71">
        <v>1</v>
      </c>
      <c r="J140" s="71">
        <v>1</v>
      </c>
      <c r="K140" s="71">
        <v>1</v>
      </c>
      <c r="L140" s="71">
        <v>1</v>
      </c>
      <c r="M140" s="71">
        <v>1</v>
      </c>
      <c r="N140" s="71">
        <v>1</v>
      </c>
    </row>
    <row r="141" ht="14.5" spans="4:14">
      <c r="D141" t="s">
        <v>101</v>
      </c>
      <c r="E141" t="s">
        <v>74</v>
      </c>
      <c r="G141" t="s">
        <v>28</v>
      </c>
      <c r="H141" s="71">
        <v>1</v>
      </c>
      <c r="I141" s="71">
        <v>1</v>
      </c>
      <c r="J141" s="71">
        <v>1</v>
      </c>
      <c r="K141" s="71">
        <v>1</v>
      </c>
      <c r="L141" s="71">
        <v>1</v>
      </c>
      <c r="M141" s="71">
        <v>1</v>
      </c>
      <c r="N141" s="71">
        <v>1</v>
      </c>
    </row>
    <row r="142" ht="14.5" spans="4:14">
      <c r="D142" t="s">
        <v>104</v>
      </c>
      <c r="E142" t="s">
        <v>74</v>
      </c>
      <c r="G142" t="s">
        <v>28</v>
      </c>
      <c r="H142" s="71">
        <v>1</v>
      </c>
      <c r="I142" s="71">
        <v>1</v>
      </c>
      <c r="J142" s="71">
        <v>1</v>
      </c>
      <c r="K142" s="71">
        <v>1</v>
      </c>
      <c r="L142" s="71">
        <v>1</v>
      </c>
      <c r="M142" s="71">
        <v>1</v>
      </c>
      <c r="N142" s="71">
        <v>1</v>
      </c>
    </row>
    <row r="143" ht="14.5" spans="4:14">
      <c r="D143" t="s">
        <v>107</v>
      </c>
      <c r="E143" t="s">
        <v>74</v>
      </c>
      <c r="G143" t="s">
        <v>28</v>
      </c>
      <c r="H143" s="71">
        <v>1</v>
      </c>
      <c r="I143" s="71">
        <v>1</v>
      </c>
      <c r="J143" s="71">
        <v>1</v>
      </c>
      <c r="K143" s="71">
        <v>1</v>
      </c>
      <c r="L143" s="71">
        <v>1</v>
      </c>
      <c r="M143" s="71">
        <v>1</v>
      </c>
      <c r="N143" s="71">
        <v>1</v>
      </c>
    </row>
    <row r="144" ht="14.5" spans="4:14">
      <c r="D144" t="s">
        <v>110</v>
      </c>
      <c r="E144" t="s">
        <v>71</v>
      </c>
      <c r="G144" t="s">
        <v>28</v>
      </c>
      <c r="H144" s="71">
        <v>1</v>
      </c>
      <c r="I144" s="71">
        <v>1</v>
      </c>
      <c r="J144" s="71">
        <v>1</v>
      </c>
      <c r="K144" s="71">
        <v>1</v>
      </c>
      <c r="L144" s="71">
        <v>1</v>
      </c>
      <c r="M144" s="71">
        <v>1</v>
      </c>
      <c r="N144" s="71">
        <v>1</v>
      </c>
    </row>
    <row r="145" ht="14.5" spans="4:14">
      <c r="D145" t="s">
        <v>114</v>
      </c>
      <c r="E145" s="46" t="s">
        <v>71</v>
      </c>
      <c r="F145" s="46"/>
      <c r="G145" t="s">
        <v>28</v>
      </c>
      <c r="H145" s="71"/>
      <c r="I145" s="71"/>
      <c r="J145" s="71"/>
      <c r="K145" s="71"/>
      <c r="L145" s="71"/>
      <c r="M145" s="71"/>
      <c r="N145" s="71"/>
    </row>
    <row r="146" ht="14.5" spans="5:14">
      <c r="E146" s="46"/>
      <c r="F146" s="235" t="str">
        <f>[2]COMM!$E$19</f>
        <v>RSDAHT</v>
      </c>
      <c r="H146" s="71"/>
      <c r="I146" s="71"/>
      <c r="J146" s="71"/>
      <c r="K146" s="71"/>
      <c r="L146" s="71"/>
      <c r="M146" s="71"/>
      <c r="N146" s="71"/>
    </row>
    <row r="147" ht="14.5" spans="4:14">
      <c r="D147" t="s">
        <v>117</v>
      </c>
      <c r="E147" t="s">
        <v>65</v>
      </c>
      <c r="G147" t="s">
        <v>28</v>
      </c>
      <c r="H147" s="71">
        <v>1</v>
      </c>
      <c r="I147" s="71">
        <v>1</v>
      </c>
      <c r="J147" s="71">
        <v>1</v>
      </c>
      <c r="K147" s="71">
        <v>1</v>
      </c>
      <c r="L147" s="71">
        <v>1</v>
      </c>
      <c r="M147" s="71">
        <v>1</v>
      </c>
      <c r="N147" s="71">
        <v>1</v>
      </c>
    </row>
    <row r="148" ht="14.5" spans="4:14">
      <c r="D148" t="s">
        <v>120</v>
      </c>
      <c r="E148" t="s">
        <v>69</v>
      </c>
      <c r="G148" t="s">
        <v>28</v>
      </c>
      <c r="H148" s="71">
        <v>1</v>
      </c>
      <c r="I148" s="71">
        <v>1</v>
      </c>
      <c r="J148" s="71">
        <v>1</v>
      </c>
      <c r="K148" s="71">
        <v>1</v>
      </c>
      <c r="L148" s="71">
        <v>1</v>
      </c>
      <c r="M148" s="71">
        <v>1</v>
      </c>
      <c r="N148" s="71">
        <v>1</v>
      </c>
    </row>
    <row r="155" ht="14.5" spans="4:14">
      <c r="D155" s="42"/>
      <c r="E155" s="42"/>
      <c r="F155" s="44"/>
      <c r="G155" s="43" t="s">
        <v>238</v>
      </c>
      <c r="H155" s="44"/>
      <c r="I155" s="44"/>
      <c r="J155" s="44"/>
      <c r="K155" s="44"/>
      <c r="L155" s="44"/>
      <c r="M155" s="44"/>
      <c r="N155" s="44"/>
    </row>
    <row r="156" ht="15.25" spans="4:14">
      <c r="D156" s="45" t="s">
        <v>11</v>
      </c>
      <c r="E156" s="45" t="s">
        <v>189</v>
      </c>
      <c r="F156" s="233" t="s">
        <v>312</v>
      </c>
      <c r="G156" s="45" t="s">
        <v>190</v>
      </c>
      <c r="H156" s="46" t="s">
        <v>191</v>
      </c>
      <c r="I156" s="46" t="s">
        <v>192</v>
      </c>
      <c r="J156" s="46" t="s">
        <v>193</v>
      </c>
      <c r="K156" s="46" t="s">
        <v>194</v>
      </c>
      <c r="L156" s="46" t="s">
        <v>195</v>
      </c>
      <c r="M156" s="46" t="s">
        <v>196</v>
      </c>
      <c r="N156" s="46" t="s">
        <v>197</v>
      </c>
    </row>
    <row r="157" ht="14.5" spans="4:14">
      <c r="D157" s="46" t="s">
        <v>92</v>
      </c>
      <c r="E157" s="46" t="s">
        <v>77</v>
      </c>
      <c r="F157" s="46"/>
      <c r="G157" s="46" t="s">
        <v>28</v>
      </c>
      <c r="H157" s="252">
        <f>[3]RSD!$Q$6</f>
        <v>26.5</v>
      </c>
      <c r="I157" s="252">
        <f>[3]RSD!$Q$6</f>
        <v>26.5</v>
      </c>
      <c r="J157" s="252">
        <f>[3]RSD!$Q$6</f>
        <v>26.5</v>
      </c>
      <c r="K157" s="252">
        <f>[3]RSD!$Q$6</f>
        <v>26.5</v>
      </c>
      <c r="L157" s="252">
        <f>[3]RSD!$Q$6</f>
        <v>26.5</v>
      </c>
      <c r="M157" s="252">
        <f>[3]RSD!$Q$6</f>
        <v>26.5</v>
      </c>
      <c r="N157" s="252">
        <f>[3]RSD!$Q$6</f>
        <v>26.5</v>
      </c>
    </row>
    <row r="158" ht="14.5" spans="4:14">
      <c r="D158" s="46" t="s">
        <v>95</v>
      </c>
      <c r="E158" s="46" t="s">
        <v>77</v>
      </c>
      <c r="F158" s="46"/>
      <c r="G158" s="46" t="s">
        <v>28</v>
      </c>
      <c r="H158" s="252">
        <f>[3]RSD!$Q$7</f>
        <v>26.5</v>
      </c>
      <c r="I158" s="252">
        <f>[3]RSD!$Q$7</f>
        <v>26.5</v>
      </c>
      <c r="J158" s="252">
        <f>[3]RSD!$Q$7</f>
        <v>26.5</v>
      </c>
      <c r="K158" s="252">
        <f>[3]RSD!$Q$7</f>
        <v>26.5</v>
      </c>
      <c r="L158" s="252">
        <f>[3]RSD!$Q$7</f>
        <v>26.5</v>
      </c>
      <c r="M158" s="252">
        <f>[3]RSD!$Q$7</f>
        <v>26.5</v>
      </c>
      <c r="N158" s="252">
        <f>[3]RSD!$Q$7</f>
        <v>26.5</v>
      </c>
    </row>
    <row r="159" ht="14.5" spans="4:14">
      <c r="D159" s="46" t="s">
        <v>98</v>
      </c>
      <c r="E159" s="46" t="s">
        <v>77</v>
      </c>
      <c r="F159" s="46"/>
      <c r="G159" s="46" t="s">
        <v>28</v>
      </c>
      <c r="H159" s="252">
        <f>[3]RSD!$Q$8</f>
        <v>26.5</v>
      </c>
      <c r="I159" s="252">
        <f>[3]RSD!$Q$8</f>
        <v>26.5</v>
      </c>
      <c r="J159" s="252">
        <f>[3]RSD!$Q$8</f>
        <v>26.5</v>
      </c>
      <c r="K159" s="252">
        <f>[3]RSD!$Q$8</f>
        <v>26.5</v>
      </c>
      <c r="L159" s="252">
        <f>[3]RSD!$Q$8</f>
        <v>26.5</v>
      </c>
      <c r="M159" s="252">
        <f>[3]RSD!$Q$8</f>
        <v>26.5</v>
      </c>
      <c r="N159" s="252">
        <f>[3]RSD!$Q$8</f>
        <v>26.5</v>
      </c>
    </row>
    <row r="160" ht="14.5" spans="4:14">
      <c r="D160" s="46" t="s">
        <v>101</v>
      </c>
      <c r="E160" s="46" t="s">
        <v>74</v>
      </c>
      <c r="F160" s="46"/>
      <c r="G160" s="46" t="s">
        <v>28</v>
      </c>
      <c r="H160" s="252">
        <f>[3]RSD!$Q$9</f>
        <v>22</v>
      </c>
      <c r="I160" s="252">
        <f>[3]RSD!$Q$9</f>
        <v>22</v>
      </c>
      <c r="J160" s="252">
        <f>[3]RSD!$Q$9</f>
        <v>22</v>
      </c>
      <c r="K160" s="252">
        <f>[3]RSD!$Q$9</f>
        <v>22</v>
      </c>
      <c r="L160" s="252">
        <f>[3]RSD!$Q$9</f>
        <v>22</v>
      </c>
      <c r="M160" s="252">
        <f>[3]RSD!$Q$9</f>
        <v>22</v>
      </c>
      <c r="N160" s="252">
        <f>[3]RSD!$Q$9</f>
        <v>22</v>
      </c>
    </row>
    <row r="161" ht="14.5" spans="4:14">
      <c r="D161" s="46" t="s">
        <v>104</v>
      </c>
      <c r="E161" s="46" t="s">
        <v>74</v>
      </c>
      <c r="F161" s="46"/>
      <c r="G161" s="46" t="s">
        <v>28</v>
      </c>
      <c r="H161" s="252">
        <f>[3]RSD!$Q$10</f>
        <v>22</v>
      </c>
      <c r="I161" s="252">
        <f>[3]RSD!$Q$10</f>
        <v>22</v>
      </c>
      <c r="J161" s="252">
        <f>[3]RSD!$Q$10</f>
        <v>22</v>
      </c>
      <c r="K161" s="252">
        <f>[3]RSD!$Q$10</f>
        <v>22</v>
      </c>
      <c r="L161" s="252">
        <f>[3]RSD!$Q$10</f>
        <v>22</v>
      </c>
      <c r="M161" s="252">
        <f>[3]RSD!$Q$10</f>
        <v>22</v>
      </c>
      <c r="N161" s="252">
        <f>[3]RSD!$Q$10</f>
        <v>22</v>
      </c>
    </row>
    <row r="162" ht="14.5" spans="4:14">
      <c r="D162" s="46" t="s">
        <v>107</v>
      </c>
      <c r="E162" s="46" t="s">
        <v>74</v>
      </c>
      <c r="F162" s="46"/>
      <c r="G162" s="46" t="s">
        <v>28</v>
      </c>
      <c r="H162" s="252">
        <f>[3]RSD!$Q$11</f>
        <v>22</v>
      </c>
      <c r="I162" s="252">
        <f>[3]RSD!$Q$11</f>
        <v>22</v>
      </c>
      <c r="J162" s="252">
        <f>[3]RSD!$Q$11</f>
        <v>22</v>
      </c>
      <c r="K162" s="252">
        <f>[3]RSD!$Q$11</f>
        <v>22</v>
      </c>
      <c r="L162" s="252">
        <f>[3]RSD!$Q$11</f>
        <v>22</v>
      </c>
      <c r="M162" s="252">
        <f>[3]RSD!$Q$11</f>
        <v>22</v>
      </c>
      <c r="N162" s="252">
        <f>[3]RSD!$Q$11</f>
        <v>22</v>
      </c>
    </row>
    <row r="163" ht="14.5" spans="4:14">
      <c r="D163" s="46" t="s">
        <v>110</v>
      </c>
      <c r="E163" s="46" t="s">
        <v>71</v>
      </c>
      <c r="F163" s="46"/>
      <c r="G163" s="46" t="s">
        <v>28</v>
      </c>
      <c r="H163" s="252">
        <f>[3]RSD!$Q$12</f>
        <v>22.5</v>
      </c>
      <c r="I163" s="252">
        <f>[3]RSD!$Q$12</f>
        <v>22.5</v>
      </c>
      <c r="J163" s="252">
        <f>[3]RSD!$Q$12</f>
        <v>22.5</v>
      </c>
      <c r="K163" s="252">
        <f>[3]RSD!$Q$12</f>
        <v>22.5</v>
      </c>
      <c r="L163" s="252">
        <f>[3]RSD!$Q$12</f>
        <v>22.5</v>
      </c>
      <c r="M163" s="252">
        <f>[3]RSD!$Q$12</f>
        <v>22.5</v>
      </c>
      <c r="N163" s="252">
        <f>[3]RSD!$Q$12</f>
        <v>22.5</v>
      </c>
    </row>
    <row r="164" ht="14.5" spans="4:14">
      <c r="D164" s="46" t="s">
        <v>114</v>
      </c>
      <c r="E164" s="46" t="s">
        <v>71</v>
      </c>
      <c r="F164" s="46"/>
      <c r="G164" s="46" t="s">
        <v>28</v>
      </c>
      <c r="H164" s="253">
        <f>[3]RSD!$Q$13</f>
        <v>15.3</v>
      </c>
      <c r="I164" s="253">
        <f>[3]RSD!$Q$13</f>
        <v>15.3</v>
      </c>
      <c r="J164" s="253">
        <f>[3]RSD!$Q$13</f>
        <v>15.3</v>
      </c>
      <c r="K164" s="253">
        <f>[3]RSD!$Q$13</f>
        <v>15.3</v>
      </c>
      <c r="L164" s="253">
        <f>[3]RSD!$Q$13</f>
        <v>15.3</v>
      </c>
      <c r="M164" s="253">
        <f>[3]RSD!$Q$13</f>
        <v>15.3</v>
      </c>
      <c r="N164" s="253">
        <f>[3]RSD!$Q$13</f>
        <v>15.3</v>
      </c>
    </row>
    <row r="165" ht="14.5" spans="4:14">
      <c r="D165" s="46"/>
      <c r="E165" s="46"/>
      <c r="F165" s="235" t="str">
        <f>[2]COMM!$E$19</f>
        <v>RSDAHT</v>
      </c>
      <c r="G165" s="46"/>
      <c r="H165" s="253"/>
      <c r="I165" s="253"/>
      <c r="J165" s="253"/>
      <c r="K165" s="253"/>
      <c r="L165" s="253"/>
      <c r="M165" s="253"/>
      <c r="N165" s="253"/>
    </row>
    <row r="166" ht="14.5" spans="4:14">
      <c r="D166" s="46" t="s">
        <v>117</v>
      </c>
      <c r="E166" s="46" t="s">
        <v>65</v>
      </c>
      <c r="F166" s="46"/>
      <c r="G166" s="46" t="s">
        <v>28</v>
      </c>
      <c r="H166" s="253">
        <f>[3]RSD!$Q$15</f>
        <v>19</v>
      </c>
      <c r="I166" s="253">
        <f>[3]RSD!$Q$15</f>
        <v>19</v>
      </c>
      <c r="J166" s="253">
        <f>[3]RSD!$Q$15</f>
        <v>19</v>
      </c>
      <c r="K166" s="253">
        <f>[3]RSD!$Q$15</f>
        <v>19</v>
      </c>
      <c r="L166" s="253">
        <f>[3]RSD!$Q$15</f>
        <v>19</v>
      </c>
      <c r="M166" s="253">
        <f>[3]RSD!$Q$15</f>
        <v>19</v>
      </c>
      <c r="N166" s="253">
        <f>[3]RSD!$Q$15</f>
        <v>19</v>
      </c>
    </row>
    <row r="167" ht="14.5" spans="4:14">
      <c r="D167" s="46" t="s">
        <v>120</v>
      </c>
      <c r="E167" s="46" t="s">
        <v>69</v>
      </c>
      <c r="F167" s="46"/>
      <c r="G167" s="46" t="s">
        <v>28</v>
      </c>
      <c r="H167" s="253">
        <f>[3]RSD!$Q$16</f>
        <v>19</v>
      </c>
      <c r="I167" s="253">
        <f>[3]RSD!$Q$16</f>
        <v>19</v>
      </c>
      <c r="J167" s="253">
        <f>[3]RSD!$Q$16</f>
        <v>19</v>
      </c>
      <c r="K167" s="253">
        <f>[3]RSD!$Q$16</f>
        <v>19</v>
      </c>
      <c r="L167" s="253">
        <f>[3]RSD!$Q$16</f>
        <v>19</v>
      </c>
      <c r="M167" s="253">
        <f>[3]RSD!$Q$16</f>
        <v>19</v>
      </c>
      <c r="N167" s="253">
        <f>[3]RSD!$Q$16</f>
        <v>19</v>
      </c>
    </row>
    <row r="168" ht="14.5" spans="4:14">
      <c r="D168" s="46" t="s">
        <v>122</v>
      </c>
      <c r="E168" s="46" t="s">
        <v>71</v>
      </c>
      <c r="F168" s="46"/>
      <c r="G168" s="46" t="s">
        <v>28</v>
      </c>
      <c r="H168" s="253">
        <f>[3]RSD!$Q$17</f>
        <v>20.75</v>
      </c>
      <c r="I168" s="253">
        <f>[3]RSD!$Q$17</f>
        <v>20.75</v>
      </c>
      <c r="J168" s="253">
        <f>[3]RSD!$Q$17</f>
        <v>20.75</v>
      </c>
      <c r="K168" s="253">
        <f>[3]RSD!$Q$17</f>
        <v>20.75</v>
      </c>
      <c r="L168" s="253">
        <f>[3]RSD!$Q$17</f>
        <v>20.75</v>
      </c>
      <c r="M168" s="253">
        <f>[3]RSD!$Q$17</f>
        <v>20.75</v>
      </c>
      <c r="N168" s="253">
        <f>[3]RSD!$Q$17</f>
        <v>20.75</v>
      </c>
    </row>
    <row r="169" ht="14.5" spans="4:14">
      <c r="D169" s="46"/>
      <c r="E169" s="46" t="s">
        <v>69</v>
      </c>
      <c r="F169" s="46"/>
      <c r="G169" s="46"/>
      <c r="H169" s="253"/>
      <c r="I169" s="253"/>
      <c r="J169" s="253"/>
      <c r="K169" s="253"/>
      <c r="L169" s="253"/>
      <c r="M169" s="253"/>
      <c r="N169" s="253"/>
    </row>
    <row r="170" ht="14.5" spans="4:14">
      <c r="D170" s="46" t="s">
        <v>123</v>
      </c>
      <c r="E170" s="46" t="s">
        <v>77</v>
      </c>
      <c r="F170" s="46"/>
      <c r="G170" s="46" t="s">
        <v>28</v>
      </c>
      <c r="H170" s="253">
        <f>[3]RSD!$Q$19</f>
        <v>22.75</v>
      </c>
      <c r="I170" s="253">
        <f>[3]RSD!$Q$19</f>
        <v>22.75</v>
      </c>
      <c r="J170" s="253">
        <f>[3]RSD!$Q$19</f>
        <v>22.75</v>
      </c>
      <c r="K170" s="253">
        <f>[3]RSD!$Q$19</f>
        <v>22.75</v>
      </c>
      <c r="L170" s="253">
        <f>[3]RSD!$Q$19</f>
        <v>22.75</v>
      </c>
      <c r="M170" s="253">
        <f>[3]RSD!$Q$19</f>
        <v>22.75</v>
      </c>
      <c r="N170" s="253">
        <f>[3]RSD!$Q$19</f>
        <v>22.75</v>
      </c>
    </row>
    <row r="171" ht="14.5" spans="4:14">
      <c r="D171" s="46"/>
      <c r="E171" s="46" t="s">
        <v>69</v>
      </c>
      <c r="F171" s="46"/>
      <c r="G171" s="46"/>
      <c r="H171" s="253"/>
      <c r="I171" s="253"/>
      <c r="J171" s="253"/>
      <c r="K171" s="253"/>
      <c r="L171" s="253"/>
      <c r="M171" s="253"/>
      <c r="N171" s="253"/>
    </row>
    <row r="172" ht="14.5" spans="4:14">
      <c r="D172" s="46" t="s">
        <v>124</v>
      </c>
      <c r="E172" s="46" t="s">
        <v>71</v>
      </c>
      <c r="F172" s="46"/>
      <c r="G172" s="46" t="s">
        <v>28</v>
      </c>
      <c r="H172" s="253">
        <f>[3]RSD!$Q$21</f>
        <v>22.25</v>
      </c>
      <c r="I172" s="253">
        <f>[3]RSD!$Q$21</f>
        <v>22.25</v>
      </c>
      <c r="J172" s="253">
        <f>[3]RSD!$Q$21</f>
        <v>22.25</v>
      </c>
      <c r="K172" s="253">
        <f>[3]RSD!$Q$21</f>
        <v>22.25</v>
      </c>
      <c r="L172" s="253">
        <f>[3]RSD!$Q$21</f>
        <v>22.25</v>
      </c>
      <c r="M172" s="253">
        <f>[3]RSD!$Q$21</f>
        <v>22.25</v>
      </c>
      <c r="N172" s="253">
        <f>[3]RSD!$Q$21</f>
        <v>22.25</v>
      </c>
    </row>
    <row r="173" ht="14.5" spans="4:14">
      <c r="D173" s="46"/>
      <c r="E173" s="46" t="s">
        <v>74</v>
      </c>
      <c r="F173" s="46"/>
      <c r="G173" s="46"/>
      <c r="H173" s="253"/>
      <c r="I173" s="253"/>
      <c r="J173" s="253"/>
      <c r="K173" s="253"/>
      <c r="L173" s="253"/>
      <c r="M173" s="253"/>
      <c r="N173" s="253"/>
    </row>
    <row r="174" ht="14.5" spans="4:14">
      <c r="D174" s="46" t="s">
        <v>125</v>
      </c>
      <c r="E174" s="46" t="s">
        <v>71</v>
      </c>
      <c r="F174" s="46"/>
      <c r="G174" s="46" t="s">
        <v>28</v>
      </c>
      <c r="H174" s="252">
        <f>[3]RSD!$Q$23</f>
        <v>24.5</v>
      </c>
      <c r="I174" s="252">
        <f>[3]RSD!$Q$23</f>
        <v>24.5</v>
      </c>
      <c r="J174" s="252">
        <f>[3]RSD!$Q$23</f>
        <v>24.5</v>
      </c>
      <c r="K174" s="252">
        <f>[3]RSD!$Q$23</f>
        <v>24.5</v>
      </c>
      <c r="L174" s="252">
        <f>[3]RSD!$Q$23</f>
        <v>24.5</v>
      </c>
      <c r="M174" s="252">
        <f>[3]RSD!$Q$23</f>
        <v>24.5</v>
      </c>
      <c r="N174" s="252">
        <f>[3]RSD!$Q$23</f>
        <v>24.5</v>
      </c>
    </row>
    <row r="175" spans="4:14">
      <c r="D175" s="46"/>
      <c r="E175" s="46" t="s">
        <v>77</v>
      </c>
      <c r="F175" s="46"/>
      <c r="G175" s="46"/>
      <c r="H175" s="44"/>
      <c r="I175" s="44"/>
      <c r="J175" s="44"/>
      <c r="K175" s="44"/>
      <c r="L175" s="44"/>
      <c r="M175" s="44"/>
      <c r="N175" s="44"/>
    </row>
    <row r="176" spans="4:14">
      <c r="D176" s="46"/>
      <c r="E176" s="46"/>
      <c r="F176" s="46"/>
      <c r="G176" s="46"/>
      <c r="H176" s="46"/>
      <c r="I176" s="46"/>
      <c r="J176" s="46"/>
      <c r="K176" s="46"/>
      <c r="L176" s="46"/>
      <c r="M176" s="46"/>
      <c r="N176" s="46"/>
    </row>
    <row r="177" spans="4:14">
      <c r="D177" s="46"/>
      <c r="E177" s="46"/>
      <c r="F177" s="46"/>
      <c r="G177" s="46"/>
      <c r="H177" s="46"/>
      <c r="I177" s="46"/>
      <c r="J177" s="46"/>
      <c r="K177" s="46"/>
      <c r="L177" s="46"/>
      <c r="M177" s="46"/>
      <c r="N177" s="46"/>
    </row>
    <row r="178" spans="4:14">
      <c r="D178" s="46"/>
      <c r="E178" s="46"/>
      <c r="F178" s="46"/>
      <c r="G178" s="46"/>
      <c r="H178" s="46"/>
      <c r="I178" s="46"/>
      <c r="J178" s="46"/>
      <c r="K178" s="46"/>
      <c r="L178" s="46"/>
      <c r="M178" s="46"/>
      <c r="N178" s="46"/>
    </row>
    <row r="179" spans="4:14">
      <c r="D179" s="46"/>
      <c r="E179" s="46"/>
      <c r="F179" s="46"/>
      <c r="G179" s="46"/>
      <c r="H179" s="46"/>
      <c r="I179" s="46"/>
      <c r="J179" s="46"/>
      <c r="K179" s="46"/>
      <c r="L179" s="46"/>
      <c r="M179" s="46"/>
      <c r="N179" s="46"/>
    </row>
    <row r="182" ht="14.5" spans="4:14">
      <c r="D182" s="245"/>
      <c r="E182" s="245"/>
      <c r="F182" s="246"/>
      <c r="G182" s="247" t="s">
        <v>328</v>
      </c>
      <c r="H182" s="246"/>
      <c r="I182" s="246"/>
      <c r="J182" s="246"/>
      <c r="K182" s="246"/>
      <c r="L182" s="246"/>
      <c r="M182" s="246"/>
      <c r="N182" s="246"/>
    </row>
    <row r="183" ht="15.25" spans="4:14">
      <c r="D183" s="248" t="s">
        <v>11</v>
      </c>
      <c r="E183" s="248" t="s">
        <v>189</v>
      </c>
      <c r="F183" s="249" t="s">
        <v>312</v>
      </c>
      <c r="G183" s="248" t="s">
        <v>190</v>
      </c>
      <c r="H183" s="250" t="s">
        <v>191</v>
      </c>
      <c r="I183" s="250" t="s">
        <v>192</v>
      </c>
      <c r="J183" s="250" t="s">
        <v>193</v>
      </c>
      <c r="K183" s="250" t="s">
        <v>194</v>
      </c>
      <c r="L183" s="250" t="s">
        <v>195</v>
      </c>
      <c r="M183" s="250" t="s">
        <v>196</v>
      </c>
      <c r="N183" s="250" t="s">
        <v>197</v>
      </c>
    </row>
    <row r="184" ht="14.5" spans="4:14">
      <c r="D184" s="250" t="s">
        <v>114</v>
      </c>
      <c r="E184" s="250" t="s">
        <v>71</v>
      </c>
      <c r="F184" s="250"/>
      <c r="G184" s="250" t="s">
        <v>28</v>
      </c>
      <c r="H184" s="254"/>
      <c r="I184" s="254"/>
      <c r="J184" s="254"/>
      <c r="K184" s="254"/>
      <c r="L184" s="254"/>
      <c r="M184" s="254"/>
      <c r="N184" s="254"/>
    </row>
    <row r="185" ht="14.5" spans="4:14">
      <c r="D185" s="80"/>
      <c r="E185" s="250"/>
      <c r="F185" s="251" t="str">
        <f>[2]COMM!$E$19</f>
        <v>RSDAHT</v>
      </c>
      <c r="G185" s="80"/>
      <c r="H185" s="255">
        <f>1/1.9</f>
        <v>0.526315789473684</v>
      </c>
      <c r="I185" s="255">
        <f t="shared" ref="I185:N185" si="55">1/1.9</f>
        <v>0.526315789473684</v>
      </c>
      <c r="J185" s="255">
        <f t="shared" si="55"/>
        <v>0.526315789473684</v>
      </c>
      <c r="K185" s="255">
        <f t="shared" si="55"/>
        <v>0.526315789473684</v>
      </c>
      <c r="L185" s="255">
        <f t="shared" si="55"/>
        <v>0.526315789473684</v>
      </c>
      <c r="M185" s="255">
        <f t="shared" si="55"/>
        <v>0.526315789473684</v>
      </c>
      <c r="N185" s="255">
        <f t="shared" si="55"/>
        <v>0.526315789473684</v>
      </c>
    </row>
  </sheetData>
  <pageMargins left="0.7" right="0.7" top="0.75" bottom="0.75" header="0.3" footer="0.3"/>
  <pageSetup paperSize="1" orientation="portrait"/>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85"/>
  <sheetViews>
    <sheetView zoomScale="40" zoomScaleNormal="40" topLeftCell="A57" workbookViewId="0">
      <selection activeCell="C77" sqref="C77"/>
    </sheetView>
  </sheetViews>
  <sheetFormatPr defaultColWidth="8.72727272727273" defaultRowHeight="12.5"/>
  <cols>
    <col min="2" max="2" width="13.8181818181818" customWidth="1"/>
    <col min="3" max="4" width="27.2727272727273" customWidth="1"/>
    <col min="5" max="5" width="26.1818181818182" customWidth="1"/>
    <col min="6" max="7" width="17.4545454545455" customWidth="1"/>
    <col min="8" max="8" width="29.7272727272727" customWidth="1"/>
    <col min="9" max="9" width="27.2727272727273" customWidth="1"/>
    <col min="10" max="10" width="17" customWidth="1"/>
    <col min="11" max="11" width="11" customWidth="1"/>
    <col min="12" max="15" width="12" customWidth="1"/>
    <col min="16" max="16" width="12.4545454545455" customWidth="1"/>
    <col min="20" max="20" width="53.5454545454545" customWidth="1"/>
    <col min="21" max="21" width="19.1818181818182" customWidth="1"/>
    <col min="22" max="22" width="17" customWidth="1"/>
  </cols>
  <sheetData>
    <row r="1" ht="14.5" spans="5:33">
      <c r="E1" s="33"/>
      <c r="F1" s="33"/>
      <c r="G1" s="33"/>
      <c r="H1" s="34" t="s">
        <v>311</v>
      </c>
      <c r="I1" s="33"/>
      <c r="J1" s="33"/>
      <c r="K1" s="33"/>
      <c r="L1" s="33"/>
      <c r="M1" s="33"/>
      <c r="N1" s="33"/>
      <c r="O1" s="33"/>
      <c r="AG1" s="34" t="s">
        <v>211</v>
      </c>
    </row>
    <row r="2" ht="15.25" spans="5:40">
      <c r="E2" s="35" t="s">
        <v>11</v>
      </c>
      <c r="F2" s="35" t="s">
        <v>189</v>
      </c>
      <c r="G2" s="233" t="s">
        <v>312</v>
      </c>
      <c r="H2" s="35" t="s">
        <v>190</v>
      </c>
      <c r="I2" s="236" t="s">
        <v>191</v>
      </c>
      <c r="J2" t="s">
        <v>192</v>
      </c>
      <c r="K2" t="s">
        <v>193</v>
      </c>
      <c r="L2" t="s">
        <v>194</v>
      </c>
      <c r="M2" t="s">
        <v>195</v>
      </c>
      <c r="N2" t="s">
        <v>196</v>
      </c>
      <c r="O2" t="s">
        <v>197</v>
      </c>
      <c r="Q2" s="240" t="s">
        <v>329</v>
      </c>
      <c r="T2" s="36" t="s">
        <v>331</v>
      </c>
      <c r="V2" s="168" t="s">
        <v>332</v>
      </c>
      <c r="AD2" s="35" t="s">
        <v>11</v>
      </c>
      <c r="AE2" s="35" t="s">
        <v>189</v>
      </c>
      <c r="AF2" s="233" t="s">
        <v>312</v>
      </c>
      <c r="AG2" s="35" t="s">
        <v>190</v>
      </c>
      <c r="AH2" t="s">
        <v>191</v>
      </c>
      <c r="AI2" t="s">
        <v>192</v>
      </c>
      <c r="AJ2" t="s">
        <v>193</v>
      </c>
      <c r="AK2" t="s">
        <v>194</v>
      </c>
      <c r="AL2" t="s">
        <v>195</v>
      </c>
      <c r="AM2" t="s">
        <v>196</v>
      </c>
      <c r="AN2" t="s">
        <v>197</v>
      </c>
    </row>
    <row r="3" ht="14.5" spans="2:40">
      <c r="B3" s="234" t="s">
        <v>306</v>
      </c>
      <c r="C3" s="62" t="str">
        <f>attached_heating_EFF!B14</f>
        <v>Heating Oil – Normal Efficiency</v>
      </c>
      <c r="D3" s="63"/>
      <c r="E3" t="s">
        <v>126</v>
      </c>
      <c r="F3" t="s">
        <v>77</v>
      </c>
      <c r="H3" t="s">
        <v>30</v>
      </c>
      <c r="I3">
        <f>attached_MobileHeatingStock!W15*'TechHeat-RES-MOB'!Q3</f>
        <v>0</v>
      </c>
      <c r="J3">
        <f>attached_MobileHeatingStock!AU15*'TechHeat-RES-MOB'!Q3</f>
        <v>0</v>
      </c>
      <c r="K3">
        <f>attached_MobileHeatingStock!BS15*'TechHeat-RES-MOB'!Q3</f>
        <v>0</v>
      </c>
      <c r="L3">
        <f>attached_MobileHeatingStock!CQ15*'TechHeat-RES-MOB'!Q3</f>
        <v>0</v>
      </c>
      <c r="M3">
        <f>attached_MobileHeatingStock!DO15*'TechHeat-RES-MOB'!Q3</f>
        <v>0</v>
      </c>
      <c r="N3">
        <f>attached_MobileHeatingStock!EM15*'TechHeat-RES-MOB'!Q3</f>
        <v>0</v>
      </c>
      <c r="O3">
        <f>attached_MobileHeatingStock!FK15*'TechHeat-RES-MOB'!Q3</f>
        <v>0.0005</v>
      </c>
      <c r="Q3">
        <v>0.005</v>
      </c>
      <c r="V3" s="168" t="s">
        <v>333</v>
      </c>
      <c r="AD3" t="s">
        <v>126</v>
      </c>
      <c r="AE3" t="s">
        <v>77</v>
      </c>
      <c r="AG3" t="s">
        <v>30</v>
      </c>
      <c r="AH3" s="59">
        <v>31.54</v>
      </c>
      <c r="AI3" s="59">
        <v>31.54</v>
      </c>
      <c r="AJ3" s="59">
        <v>31.54</v>
      </c>
      <c r="AK3" s="59">
        <v>31.54</v>
      </c>
      <c r="AL3" s="59">
        <v>31.54</v>
      </c>
      <c r="AM3" s="59">
        <v>31.54</v>
      </c>
      <c r="AN3" s="59">
        <v>31.54</v>
      </c>
    </row>
    <row r="4" ht="14.5" spans="2:40">
      <c r="B4" s="234"/>
      <c r="C4" s="62" t="str">
        <f>attached_heating_EFF!B15</f>
        <v>Heating Oil – Medium Efficiency</v>
      </c>
      <c r="D4" s="63"/>
      <c r="E4" t="s">
        <v>127</v>
      </c>
      <c r="F4" t="s">
        <v>77</v>
      </c>
      <c r="H4" t="s">
        <v>30</v>
      </c>
      <c r="I4">
        <f>attached_MobileHeatingStock!W16*'TechHeat-RES-MOB'!Q4</f>
        <v>0.0445</v>
      </c>
      <c r="J4">
        <f>attached_MobileHeatingStock!AU16*'TechHeat-RES-MOB'!Q4</f>
        <v>0.011</v>
      </c>
      <c r="K4">
        <f>attached_MobileHeatingStock!BS16*'TechHeat-RES-MOB'!Q4</f>
        <v>0.0035</v>
      </c>
      <c r="L4">
        <f>attached_MobileHeatingStock!CQ16*'TechHeat-RES-MOB'!Q4</f>
        <v>0.0005</v>
      </c>
      <c r="M4">
        <f>attached_MobileHeatingStock!DO16*'TechHeat-RES-MOB'!Q4</f>
        <v>0.001</v>
      </c>
      <c r="N4">
        <f>attached_MobileHeatingStock!EM16*'TechHeat-RES-MOB'!Q4</f>
        <v>0.0005</v>
      </c>
      <c r="O4">
        <f>attached_MobileHeatingStock!FK16*'TechHeat-RES-MOB'!Q4</f>
        <v>0.0165</v>
      </c>
      <c r="Q4">
        <v>0.005</v>
      </c>
      <c r="AD4" t="s">
        <v>127</v>
      </c>
      <c r="AE4" t="s">
        <v>77</v>
      </c>
      <c r="AG4" t="s">
        <v>30</v>
      </c>
      <c r="AH4" s="59">
        <v>31.54</v>
      </c>
      <c r="AI4" s="59">
        <v>31.54</v>
      </c>
      <c r="AJ4" s="59">
        <v>31.54</v>
      </c>
      <c r="AK4" s="59">
        <v>31.54</v>
      </c>
      <c r="AL4" s="59">
        <v>31.54</v>
      </c>
      <c r="AM4" s="59">
        <v>31.54</v>
      </c>
      <c r="AN4" s="59">
        <v>31.54</v>
      </c>
    </row>
    <row r="5" ht="14.5" spans="2:40">
      <c r="B5" s="234"/>
      <c r="C5" s="62" t="str">
        <f>attached_heating_EFF!B16</f>
        <v>Heating Oil – High Efficiency</v>
      </c>
      <c r="D5" s="63"/>
      <c r="E5" t="s">
        <v>128</v>
      </c>
      <c r="F5" t="s">
        <v>77</v>
      </c>
      <c r="H5" t="s">
        <v>30</v>
      </c>
      <c r="I5">
        <f>attached_MobileHeatingStock!W17*'TechHeat-RES-MOB'!Q5</f>
        <v>0</v>
      </c>
      <c r="J5">
        <f>attached_MobileHeatingStock!AU17*'TechHeat-RES-MOB'!Q5</f>
        <v>0</v>
      </c>
      <c r="K5">
        <f>attached_MobileHeatingStock!BS17*'TechHeat-RES-MOB'!Q5</f>
        <v>0</v>
      </c>
      <c r="L5">
        <f>attached_MobileHeatingStock!CQ17*'TechHeat-RES-MOB'!Q5</f>
        <v>0</v>
      </c>
      <c r="M5">
        <f>attached_MobileHeatingStock!DO17*'TechHeat-RES-MOB'!Q5</f>
        <v>0</v>
      </c>
      <c r="N5">
        <f>attached_MobileHeatingStock!EM17*'TechHeat-RES-MOB'!Q5</f>
        <v>0</v>
      </c>
      <c r="O5">
        <f>attached_MobileHeatingStock!FK17*'TechHeat-RES-MOB'!Q5</f>
        <v>0</v>
      </c>
      <c r="Q5">
        <v>0.005</v>
      </c>
      <c r="AD5" t="s">
        <v>128</v>
      </c>
      <c r="AE5" t="s">
        <v>77</v>
      </c>
      <c r="AG5" t="s">
        <v>30</v>
      </c>
      <c r="AH5" s="59">
        <v>31.54</v>
      </c>
      <c r="AI5" s="59">
        <v>31.54</v>
      </c>
      <c r="AJ5" s="59">
        <v>31.54</v>
      </c>
      <c r="AK5" s="59">
        <v>31.54</v>
      </c>
      <c r="AL5" s="59">
        <v>31.54</v>
      </c>
      <c r="AM5" s="59">
        <v>31.54</v>
      </c>
      <c r="AN5" s="59">
        <v>31.54</v>
      </c>
    </row>
    <row r="6" ht="14.5" spans="2:40">
      <c r="B6" s="234"/>
      <c r="C6" s="62" t="str">
        <f>attached_heating_EFF!B17</f>
        <v>Natural Gas – Normal Efficiency</v>
      </c>
      <c r="D6" s="63"/>
      <c r="E6" t="s">
        <v>129</v>
      </c>
      <c r="F6" t="s">
        <v>74</v>
      </c>
      <c r="H6" t="s">
        <v>30</v>
      </c>
      <c r="I6">
        <f>attached_MobileHeatingStock!W18*'TechHeat-RES-MOB'!Q6</f>
        <v>0</v>
      </c>
      <c r="J6">
        <f>attached_MobileHeatingStock!AU18*'TechHeat-RES-MOB'!Q6</f>
        <v>0</v>
      </c>
      <c r="K6">
        <f>attached_MobileHeatingStock!BS18*'TechHeat-RES-MOB'!Q6</f>
        <v>0</v>
      </c>
      <c r="L6">
        <f>attached_MobileHeatingStock!CQ18*'TechHeat-RES-MOB'!Q6</f>
        <v>0.0005</v>
      </c>
      <c r="M6">
        <f>attached_MobileHeatingStock!DO18*'TechHeat-RES-MOB'!Q6</f>
        <v>0.0005</v>
      </c>
      <c r="N6">
        <f>attached_MobileHeatingStock!EM18*'TechHeat-RES-MOB'!Q6</f>
        <v>0</v>
      </c>
      <c r="O6">
        <f>attached_MobileHeatingStock!FK18*'TechHeat-RES-MOB'!Q6</f>
        <v>0</v>
      </c>
      <c r="Q6">
        <v>0.005</v>
      </c>
      <c r="AD6" t="s">
        <v>129</v>
      </c>
      <c r="AE6" t="s">
        <v>74</v>
      </c>
      <c r="AG6" t="s">
        <v>30</v>
      </c>
      <c r="AH6" s="59">
        <v>31.54</v>
      </c>
      <c r="AI6" s="59">
        <v>31.54</v>
      </c>
      <c r="AJ6" s="59">
        <v>31.54</v>
      </c>
      <c r="AK6" s="59">
        <v>31.54</v>
      </c>
      <c r="AL6" s="59">
        <v>31.54</v>
      </c>
      <c r="AM6" s="59">
        <v>31.54</v>
      </c>
      <c r="AN6" s="59">
        <v>31.54</v>
      </c>
    </row>
    <row r="7" ht="14.5" spans="2:40">
      <c r="B7" s="234"/>
      <c r="C7" s="62" t="str">
        <f>attached_heating_EFF!B18</f>
        <v>Natural Gas – Medium Efficiency</v>
      </c>
      <c r="D7" s="63"/>
      <c r="E7" t="s">
        <v>130</v>
      </c>
      <c r="F7" t="s">
        <v>74</v>
      </c>
      <c r="H7" t="s">
        <v>30</v>
      </c>
      <c r="I7">
        <f>attached_MobileHeatingStock!W19*'TechHeat-RES-MOB'!Q7</f>
        <v>0.006</v>
      </c>
      <c r="J7">
        <f>attached_MobileHeatingStock!AU19*'TechHeat-RES-MOB'!Q7</f>
        <v>0.01</v>
      </c>
      <c r="K7">
        <f>attached_MobileHeatingStock!BS19*'TechHeat-RES-MOB'!Q7</f>
        <v>0.08</v>
      </c>
      <c r="L7">
        <f>attached_MobileHeatingStock!CQ19*'TechHeat-RES-MOB'!Q7</f>
        <v>0.03</v>
      </c>
      <c r="M7">
        <f>attached_MobileHeatingStock!DO19*'TechHeat-RES-MOB'!Q7</f>
        <v>0.054</v>
      </c>
      <c r="N7">
        <f>attached_MobileHeatingStock!EM19*'TechHeat-RES-MOB'!Q7</f>
        <v>0.259</v>
      </c>
      <c r="O7">
        <f>attached_MobileHeatingStock!FK19*'TechHeat-RES-MOB'!Q7</f>
        <v>0.1625</v>
      </c>
      <c r="Q7">
        <v>0.005</v>
      </c>
      <c r="AD7" t="s">
        <v>130</v>
      </c>
      <c r="AE7" t="s">
        <v>74</v>
      </c>
      <c r="AG7" t="s">
        <v>30</v>
      </c>
      <c r="AH7" s="59">
        <v>31.54</v>
      </c>
      <c r="AI7" s="59">
        <v>31.54</v>
      </c>
      <c r="AJ7" s="59">
        <v>31.54</v>
      </c>
      <c r="AK7" s="59">
        <v>31.54</v>
      </c>
      <c r="AL7" s="59">
        <v>31.54</v>
      </c>
      <c r="AM7" s="59">
        <v>31.54</v>
      </c>
      <c r="AN7" s="59">
        <v>31.54</v>
      </c>
    </row>
    <row r="8" ht="14.5" spans="2:40">
      <c r="B8" s="234"/>
      <c r="C8" s="62" t="str">
        <f>attached_heating_EFF!B19</f>
        <v>Natural Gas – High Efficiency</v>
      </c>
      <c r="D8" s="63"/>
      <c r="E8" t="s">
        <v>131</v>
      </c>
      <c r="F8" t="s">
        <v>74</v>
      </c>
      <c r="H8" t="s">
        <v>30</v>
      </c>
      <c r="I8">
        <f>attached_MobileHeatingStock!W20*'TechHeat-RES-MOB'!Q8</f>
        <v>0</v>
      </c>
      <c r="J8">
        <f>attached_MobileHeatingStock!AU20*'TechHeat-RES-MOB'!Q8</f>
        <v>0</v>
      </c>
      <c r="K8">
        <f>attached_MobileHeatingStock!BS20*'TechHeat-RES-MOB'!Q8</f>
        <v>0</v>
      </c>
      <c r="L8">
        <f>attached_MobileHeatingStock!CQ20*'TechHeat-RES-MOB'!Q8</f>
        <v>0</v>
      </c>
      <c r="M8">
        <f>attached_MobileHeatingStock!DO20*'TechHeat-RES-MOB'!Q8</f>
        <v>0</v>
      </c>
      <c r="N8">
        <f>attached_MobileHeatingStock!EM20*'TechHeat-RES-MOB'!Q8</f>
        <v>0</v>
      </c>
      <c r="O8">
        <f>attached_MobileHeatingStock!FK20*'TechHeat-RES-MOB'!Q8</f>
        <v>0</v>
      </c>
      <c r="Q8">
        <v>0.005</v>
      </c>
      <c r="AD8" t="s">
        <v>131</v>
      </c>
      <c r="AE8" t="s">
        <v>74</v>
      </c>
      <c r="AG8" t="s">
        <v>30</v>
      </c>
      <c r="AH8" s="59">
        <v>31.54</v>
      </c>
      <c r="AI8" s="59">
        <v>31.54</v>
      </c>
      <c r="AJ8" s="59">
        <v>31.54</v>
      </c>
      <c r="AK8" s="59">
        <v>31.54</v>
      </c>
      <c r="AL8" s="59">
        <v>31.54</v>
      </c>
      <c r="AM8" s="59">
        <v>31.54</v>
      </c>
      <c r="AN8" s="59">
        <v>31.54</v>
      </c>
    </row>
    <row r="9" ht="14.5" spans="2:40">
      <c r="B9" s="234"/>
      <c r="C9" s="62" t="str">
        <f>attached_heating_EFF!B20</f>
        <v>Electric</v>
      </c>
      <c r="D9" s="63"/>
      <c r="E9" t="s">
        <v>132</v>
      </c>
      <c r="F9" t="s">
        <v>71</v>
      </c>
      <c r="H9" t="s">
        <v>30</v>
      </c>
      <c r="I9">
        <f>attached_MobileHeatingStock!W21*'TechHeat-RES-MOB'!Q9</f>
        <v>0.127</v>
      </c>
      <c r="J9">
        <f>attached_MobileHeatingStock!AU21*'TechHeat-RES-MOB'!Q9</f>
        <v>0.143</v>
      </c>
      <c r="K9">
        <f>attached_MobileHeatingStock!BS21*'TechHeat-RES-MOB'!Q9</f>
        <v>0.0205</v>
      </c>
      <c r="L9">
        <f>attached_MobileHeatingStock!CQ21*'TechHeat-RES-MOB'!Q9</f>
        <v>0.02</v>
      </c>
      <c r="M9">
        <f>attached_MobileHeatingStock!DO21*'TechHeat-RES-MOB'!Q9</f>
        <v>0.0085</v>
      </c>
      <c r="N9">
        <f>attached_MobileHeatingStock!EM21*'TechHeat-RES-MOB'!Q9</f>
        <v>0.0355</v>
      </c>
      <c r="O9">
        <f>attached_MobileHeatingStock!FK21*'TechHeat-RES-MOB'!Q9</f>
        <v>0.144</v>
      </c>
      <c r="Q9">
        <v>0.005</v>
      </c>
      <c r="AD9" t="s">
        <v>132</v>
      </c>
      <c r="AE9" t="s">
        <v>71</v>
      </c>
      <c r="AG9" t="s">
        <v>30</v>
      </c>
      <c r="AH9" s="59">
        <v>31.54</v>
      </c>
      <c r="AI9" s="59">
        <v>31.54</v>
      </c>
      <c r="AJ9" s="59">
        <v>31.54</v>
      </c>
      <c r="AK9" s="59">
        <v>31.54</v>
      </c>
      <c r="AL9" s="59">
        <v>31.54</v>
      </c>
      <c r="AM9" s="59">
        <v>31.54</v>
      </c>
      <c r="AN9" s="59">
        <v>31.54</v>
      </c>
    </row>
    <row r="10" ht="14.5" spans="2:40">
      <c r="B10" s="234"/>
      <c r="C10" s="62" t="str">
        <f>attached_heating_EFF!B21</f>
        <v>Heat Pump</v>
      </c>
      <c r="D10" s="63"/>
      <c r="E10" t="s">
        <v>133</v>
      </c>
      <c r="F10" s="46" t="s">
        <v>71</v>
      </c>
      <c r="G10" s="46"/>
      <c r="H10" t="s">
        <v>30</v>
      </c>
      <c r="I10">
        <f>attached_MobileHeatingStock!W22*'TechHeat-RES-MOB'!Q10</f>
        <v>0.002</v>
      </c>
      <c r="J10">
        <f>attached_MobileHeatingStock!AU22*'TechHeat-RES-MOB'!Q10</f>
        <v>0</v>
      </c>
      <c r="K10">
        <f>attached_MobileHeatingStock!BS22*'TechHeat-RES-MOB'!Q10</f>
        <v>0.004</v>
      </c>
      <c r="L10">
        <f>attached_MobileHeatingStock!CQ22*'TechHeat-RES-MOB'!Q10</f>
        <v>0</v>
      </c>
      <c r="M10">
        <f>attached_MobileHeatingStock!DO22*'TechHeat-RES-MOB'!Q10</f>
        <v>0</v>
      </c>
      <c r="N10">
        <f>attached_MobileHeatingStock!EM22*'TechHeat-RES-MOB'!Q10</f>
        <v>0.024</v>
      </c>
      <c r="O10">
        <f>attached_MobileHeatingStock!FK22*'TechHeat-RES-MOB'!Q10</f>
        <v>0.029</v>
      </c>
      <c r="Q10">
        <v>0.005</v>
      </c>
      <c r="AD10" t="s">
        <v>133</v>
      </c>
      <c r="AE10" t="str">
        <f>AE9</f>
        <v>RSDELC</v>
      </c>
      <c r="AF10" s="46"/>
      <c r="AG10" t="s">
        <v>30</v>
      </c>
      <c r="AH10" s="59">
        <v>31.54</v>
      </c>
      <c r="AI10" s="59">
        <v>31.54</v>
      </c>
      <c r="AJ10" s="59">
        <v>31.54</v>
      </c>
      <c r="AK10" s="59">
        <v>31.54</v>
      </c>
      <c r="AL10" s="59">
        <v>31.54</v>
      </c>
      <c r="AM10" s="59">
        <v>31.54</v>
      </c>
      <c r="AN10" s="59">
        <v>31.54</v>
      </c>
    </row>
    <row r="11" ht="14.5" spans="2:40">
      <c r="B11" s="234"/>
      <c r="C11" s="62"/>
      <c r="D11" s="63"/>
      <c r="F11" s="46"/>
      <c r="G11" s="235" t="str">
        <f>[2]COMM!$E$19</f>
        <v>RSDAHT</v>
      </c>
      <c r="Q11">
        <v>0.005</v>
      </c>
      <c r="AF11" s="235" t="str">
        <f>[2]COMM!$E$19</f>
        <v>RSDAHT</v>
      </c>
      <c r="AH11" s="105">
        <f>AH10</f>
        <v>31.54</v>
      </c>
      <c r="AI11" s="105">
        <f t="shared" ref="AI11:AN11" si="0">AI10</f>
        <v>31.54</v>
      </c>
      <c r="AJ11" s="105">
        <f t="shared" si="0"/>
        <v>31.54</v>
      </c>
      <c r="AK11" s="105">
        <f t="shared" si="0"/>
        <v>31.54</v>
      </c>
      <c r="AL11" s="105">
        <f t="shared" si="0"/>
        <v>31.54</v>
      </c>
      <c r="AM11" s="105">
        <f t="shared" si="0"/>
        <v>31.54</v>
      </c>
      <c r="AN11" s="105">
        <f t="shared" si="0"/>
        <v>31.54</v>
      </c>
    </row>
    <row r="12" ht="14.5" spans="2:40">
      <c r="B12" s="234"/>
      <c r="C12" s="62" t="str">
        <f>attached_heating_EFF!B22</f>
        <v>Other1</v>
      </c>
      <c r="D12" s="63"/>
      <c r="E12" t="s">
        <v>134</v>
      </c>
      <c r="F12" t="s">
        <v>65</v>
      </c>
      <c r="H12" t="s">
        <v>30</v>
      </c>
      <c r="I12">
        <f>attached_MobileHeatingStock!W23*'TechHeat-RES-MOB'!Q12</f>
        <v>0.003</v>
      </c>
      <c r="J12">
        <f>attached_MobileHeatingStock!AU23*'TechHeat-RES-MOB'!Q12</f>
        <v>0.001</v>
      </c>
      <c r="K12">
        <f>attached_MobileHeatingStock!BS23*'TechHeat-RES-MOB'!Q12</f>
        <v>0.004</v>
      </c>
      <c r="L12">
        <f>attached_MobileHeatingStock!CQ23*'TechHeat-RES-MOB'!Q12</f>
        <v>0</v>
      </c>
      <c r="M12">
        <f>attached_MobileHeatingStock!DO23*'TechHeat-RES-MOB'!Q12</f>
        <v>0.001</v>
      </c>
      <c r="N12">
        <f>attached_MobileHeatingStock!EM23*'TechHeat-RES-MOB'!Q12</f>
        <v>0.0025</v>
      </c>
      <c r="O12">
        <f>attached_MobileHeatingStock!FK23*'TechHeat-RES-MOB'!Q12</f>
        <v>0.004</v>
      </c>
      <c r="Q12">
        <v>0.005</v>
      </c>
      <c r="AD12" t="s">
        <v>134</v>
      </c>
      <c r="AE12" t="s">
        <v>65</v>
      </c>
      <c r="AG12" t="s">
        <v>30</v>
      </c>
      <c r="AH12" s="59">
        <v>31.54</v>
      </c>
      <c r="AI12" s="59">
        <v>31.54</v>
      </c>
      <c r="AJ12" s="59">
        <v>31.54</v>
      </c>
      <c r="AK12" s="59">
        <v>31.54</v>
      </c>
      <c r="AL12" s="59">
        <v>31.54</v>
      </c>
      <c r="AM12" s="59">
        <v>31.54</v>
      </c>
      <c r="AN12" s="59">
        <v>31.54</v>
      </c>
    </row>
    <row r="13" ht="14.5" spans="2:40">
      <c r="B13" s="234"/>
      <c r="C13" s="62" t="str">
        <f>attached_heating_EFF!B23</f>
        <v>Wood</v>
      </c>
      <c r="D13" s="63"/>
      <c r="E13" t="s">
        <v>135</v>
      </c>
      <c r="F13" t="s">
        <v>69</v>
      </c>
      <c r="H13" t="s">
        <v>30</v>
      </c>
      <c r="I13">
        <f>attached_MobileHeatingStock!W24*'TechHeat-RES-MOB'!Q13</f>
        <v>0.0085</v>
      </c>
      <c r="J13">
        <f>attached_MobileHeatingStock!AU24*'TechHeat-RES-MOB'!Q13</f>
        <v>0</v>
      </c>
      <c r="K13">
        <f>attached_MobileHeatingStock!BS24*'TechHeat-RES-MOB'!Q13</f>
        <v>0</v>
      </c>
      <c r="L13">
        <f>attached_MobileHeatingStock!CQ24*'TechHeat-RES-MOB'!Q13</f>
        <v>0</v>
      </c>
      <c r="M13">
        <f>attached_MobileHeatingStock!DO24*'TechHeat-RES-MOB'!Q13</f>
        <v>0</v>
      </c>
      <c r="N13">
        <f>attached_MobileHeatingStock!EM24*'TechHeat-RES-MOB'!Q13</f>
        <v>0</v>
      </c>
      <c r="O13">
        <f>attached_MobileHeatingStock!FK24*'TechHeat-RES-MOB'!Q13</f>
        <v>0.001</v>
      </c>
      <c r="Q13">
        <v>0.005</v>
      </c>
      <c r="AD13" t="s">
        <v>135</v>
      </c>
      <c r="AE13" t="s">
        <v>69</v>
      </c>
      <c r="AG13" t="s">
        <v>30</v>
      </c>
      <c r="AH13" s="59">
        <v>31.54</v>
      </c>
      <c r="AI13" s="59">
        <v>31.54</v>
      </c>
      <c r="AJ13" s="59">
        <v>31.54</v>
      </c>
      <c r="AK13" s="59">
        <v>31.54</v>
      </c>
      <c r="AL13" s="59">
        <v>31.54</v>
      </c>
      <c r="AM13" s="59">
        <v>31.54</v>
      </c>
      <c r="AN13" s="59">
        <v>31.54</v>
      </c>
    </row>
    <row r="14" ht="14.5" spans="2:40">
      <c r="B14" s="234"/>
      <c r="C14" s="10" t="s">
        <v>266</v>
      </c>
      <c r="D14" s="10"/>
      <c r="E14" s="36" t="s">
        <v>136</v>
      </c>
      <c r="F14" s="36" t="s">
        <v>71</v>
      </c>
      <c r="G14" s="36"/>
      <c r="H14" t="s">
        <v>30</v>
      </c>
      <c r="I14">
        <f>attached_MobileHeatingStock!W26*'TechHeat-RES-MOB'!Q14</f>
        <v>0.006</v>
      </c>
      <c r="J14">
        <f>attached_MobileHeatingStock!AU26*'TechHeat-RES-MOB'!Q14</f>
        <v>0.0495</v>
      </c>
      <c r="K14">
        <f>attached_MobileHeatingStock!BS26*'TechHeat-RES-MOB'!Q14</f>
        <v>0.0065</v>
      </c>
      <c r="L14">
        <f>attached_MobileHeatingStock!CQ26*'TechHeat-RES-MOB'!Q14</f>
        <v>0.006</v>
      </c>
      <c r="M14">
        <f>attached_MobileHeatingStock!DO26*'TechHeat-RES-MOB'!Q14</f>
        <v>0</v>
      </c>
      <c r="N14">
        <f>attached_MobileHeatingStock!EM26*'TechHeat-RES-MOB'!Q14</f>
        <v>0.0045</v>
      </c>
      <c r="O14">
        <f>attached_MobileHeatingStock!FK26*'TechHeat-RES-MOB'!Q14</f>
        <v>0.011</v>
      </c>
      <c r="Q14">
        <v>0.005</v>
      </c>
      <c r="AD14" s="36" t="s">
        <v>136</v>
      </c>
      <c r="AE14" s="36" t="s">
        <v>71</v>
      </c>
      <c r="AF14" s="36"/>
      <c r="AG14" t="s">
        <v>30</v>
      </c>
      <c r="AH14" s="59">
        <v>31.54</v>
      </c>
      <c r="AI14" s="59">
        <v>31.54</v>
      </c>
      <c r="AJ14" s="59">
        <v>31.54</v>
      </c>
      <c r="AK14" s="59">
        <v>31.54</v>
      </c>
      <c r="AL14" s="59">
        <v>31.54</v>
      </c>
      <c r="AM14" s="59">
        <v>31.54</v>
      </c>
      <c r="AN14" s="59">
        <v>31.54</v>
      </c>
    </row>
    <row r="15" ht="14.5" spans="2:40">
      <c r="B15" s="234"/>
      <c r="F15" s="36" t="s">
        <v>69</v>
      </c>
      <c r="G15" s="36"/>
      <c r="Q15">
        <v>0.005</v>
      </c>
      <c r="AE15" s="36" t="s">
        <v>69</v>
      </c>
      <c r="AF15" s="36"/>
      <c r="AH15" s="59"/>
      <c r="AI15" s="59"/>
      <c r="AJ15" s="59"/>
      <c r="AK15" s="59"/>
      <c r="AL15" s="59"/>
      <c r="AM15" s="59"/>
      <c r="AN15" s="59"/>
    </row>
    <row r="16" ht="14.5" spans="2:40">
      <c r="B16" s="234"/>
      <c r="C16" s="10" t="s">
        <v>267</v>
      </c>
      <c r="D16" s="10"/>
      <c r="E16" s="36" t="s">
        <v>137</v>
      </c>
      <c r="F16" s="36" t="s">
        <v>77</v>
      </c>
      <c r="G16" s="36"/>
      <c r="H16" t="s">
        <v>30</v>
      </c>
      <c r="I16">
        <f>attached_MobileHeatingStock!W27*'TechHeat-RES-MOB'!Q16</f>
        <v>0.0095</v>
      </c>
      <c r="J16">
        <f>attached_MobileHeatingStock!AU27*'TechHeat-RES-MOB'!Q16</f>
        <v>0.0105</v>
      </c>
      <c r="K16">
        <f>attached_MobileHeatingStock!BS27*'TechHeat-RES-MOB'!Q16</f>
        <v>0.014</v>
      </c>
      <c r="L16">
        <f>attached_MobileHeatingStock!CQ27*'TechHeat-RES-MOB'!Q16</f>
        <v>0.0015</v>
      </c>
      <c r="M16">
        <f>attached_MobileHeatingStock!DO27*'TechHeat-RES-MOB'!Q16</f>
        <v>0.002</v>
      </c>
      <c r="N16">
        <f>attached_MobileHeatingStock!EM27*'TechHeat-RES-MOB'!Q16</f>
        <v>0.015</v>
      </c>
      <c r="O16">
        <f>attached_MobileHeatingStock!FK27*'TechHeat-RES-MOB'!Q16</f>
        <v>0.0255</v>
      </c>
      <c r="Q16">
        <v>0.005</v>
      </c>
      <c r="AD16" s="36" t="s">
        <v>137</v>
      </c>
      <c r="AE16" s="36" t="s">
        <v>77</v>
      </c>
      <c r="AF16" s="36"/>
      <c r="AG16" t="s">
        <v>30</v>
      </c>
      <c r="AH16" s="59">
        <v>31.54</v>
      </c>
      <c r="AI16" s="59">
        <v>31.54</v>
      </c>
      <c r="AJ16" s="59">
        <v>31.54</v>
      </c>
      <c r="AK16" s="59">
        <v>31.54</v>
      </c>
      <c r="AL16" s="59">
        <v>31.54</v>
      </c>
      <c r="AM16" s="59">
        <v>31.54</v>
      </c>
      <c r="AN16" s="59">
        <v>31.54</v>
      </c>
    </row>
    <row r="17" ht="14.5" spans="2:40">
      <c r="B17" s="234"/>
      <c r="F17" s="36" t="s">
        <v>69</v>
      </c>
      <c r="G17" s="36"/>
      <c r="Q17">
        <v>0.005</v>
      </c>
      <c r="AE17" s="36" t="s">
        <v>69</v>
      </c>
      <c r="AF17" s="36"/>
      <c r="AH17" s="59"/>
      <c r="AI17" s="59"/>
      <c r="AJ17" s="59"/>
      <c r="AK17" s="59"/>
      <c r="AL17" s="59"/>
      <c r="AM17" s="59"/>
      <c r="AN17" s="59"/>
    </row>
    <row r="18" ht="14.5" spans="2:40">
      <c r="B18" s="234"/>
      <c r="C18" s="10" t="s">
        <v>268</v>
      </c>
      <c r="D18" s="10"/>
      <c r="E18" s="36" t="s">
        <v>138</v>
      </c>
      <c r="F18" s="36" t="s">
        <v>71</v>
      </c>
      <c r="G18" s="36"/>
      <c r="H18" t="s">
        <v>30</v>
      </c>
      <c r="I18">
        <f>attached_MobileHeatingStock!W28*'TechHeat-RES-MOB'!Q18</f>
        <v>0</v>
      </c>
      <c r="J18">
        <f>attached_MobileHeatingStock!AU28*'TechHeat-RES-MOB'!Q18</f>
        <v>0</v>
      </c>
      <c r="K18">
        <f>attached_MobileHeatingStock!BS28*'TechHeat-RES-MOB'!Q18</f>
        <v>0</v>
      </c>
      <c r="L18">
        <f>attached_MobileHeatingStock!CQ28*'TechHeat-RES-MOB'!Q18</f>
        <v>0</v>
      </c>
      <c r="M18">
        <f>attached_MobileHeatingStock!DO28*'TechHeat-RES-MOB'!Q18</f>
        <v>0</v>
      </c>
      <c r="N18">
        <f>attached_MobileHeatingStock!EM28*'TechHeat-RES-MOB'!Q18</f>
        <v>0</v>
      </c>
      <c r="O18">
        <f>attached_MobileHeatingStock!FK28*'TechHeat-RES-MOB'!Q18</f>
        <v>0</v>
      </c>
      <c r="Q18">
        <v>0.005</v>
      </c>
      <c r="AD18" s="36" t="s">
        <v>138</v>
      </c>
      <c r="AE18" s="36" t="s">
        <v>71</v>
      </c>
      <c r="AF18" s="36"/>
      <c r="AG18" t="s">
        <v>30</v>
      </c>
      <c r="AH18" s="59">
        <v>31.54</v>
      </c>
      <c r="AI18" s="59">
        <v>31.54</v>
      </c>
      <c r="AJ18" s="59">
        <v>31.54</v>
      </c>
      <c r="AK18" s="59">
        <v>31.54</v>
      </c>
      <c r="AL18" s="59">
        <v>31.54</v>
      </c>
      <c r="AM18" s="59">
        <v>31.54</v>
      </c>
      <c r="AN18" s="59">
        <v>31.54</v>
      </c>
    </row>
    <row r="19" ht="14.5" spans="2:40">
      <c r="B19" s="234"/>
      <c r="F19" s="36" t="s">
        <v>74</v>
      </c>
      <c r="G19" s="36"/>
      <c r="Q19">
        <v>0.005</v>
      </c>
      <c r="AE19" s="36" t="s">
        <v>74</v>
      </c>
      <c r="AF19" s="36"/>
      <c r="AH19" s="59"/>
      <c r="AI19" s="59"/>
      <c r="AJ19" s="59"/>
      <c r="AK19" s="59"/>
      <c r="AL19" s="59"/>
      <c r="AM19" s="59"/>
      <c r="AN19" s="59"/>
    </row>
    <row r="20" ht="14.5" spans="2:40">
      <c r="B20" s="234"/>
      <c r="C20" s="10" t="s">
        <v>269</v>
      </c>
      <c r="D20" s="10"/>
      <c r="E20" s="36" t="s">
        <v>139</v>
      </c>
      <c r="F20" s="36" t="s">
        <v>71</v>
      </c>
      <c r="G20" s="36"/>
      <c r="H20" t="s">
        <v>30</v>
      </c>
      <c r="I20">
        <f>attached_MobileHeatingStock!W29*'TechHeat-RES-MOB'!Q20</f>
        <v>0.0005</v>
      </c>
      <c r="J20">
        <f>attached_MobileHeatingStock!AU29*'TechHeat-RES-MOB'!Q20</f>
        <v>0.0025</v>
      </c>
      <c r="K20">
        <f>attached_MobileHeatingStock!BS29*'TechHeat-RES-MOB'!Q20</f>
        <v>0.002</v>
      </c>
      <c r="L20">
        <f>attached_MobileHeatingStock!CQ29*'TechHeat-RES-MOB'!Q20</f>
        <v>0.0005</v>
      </c>
      <c r="M20">
        <f>attached_MobileHeatingStock!DO29*'TechHeat-RES-MOB'!Q20</f>
        <v>0</v>
      </c>
      <c r="N20">
        <f>attached_MobileHeatingStock!EM29*'TechHeat-RES-MOB'!Q20</f>
        <v>0</v>
      </c>
      <c r="O20">
        <f>attached_MobileHeatingStock!FK29*'TechHeat-RES-MOB'!Q20</f>
        <v>0.001</v>
      </c>
      <c r="Q20">
        <v>0.005</v>
      </c>
      <c r="AD20" s="36" t="s">
        <v>139</v>
      </c>
      <c r="AE20" s="36" t="s">
        <v>71</v>
      </c>
      <c r="AF20" s="36"/>
      <c r="AG20" t="s">
        <v>30</v>
      </c>
      <c r="AH20" s="59">
        <v>31.54</v>
      </c>
      <c r="AI20" s="59">
        <v>31.54</v>
      </c>
      <c r="AJ20" s="59">
        <v>31.54</v>
      </c>
      <c r="AK20" s="59">
        <v>31.54</v>
      </c>
      <c r="AL20" s="59">
        <v>31.54</v>
      </c>
      <c r="AM20" s="59">
        <v>31.54</v>
      </c>
      <c r="AN20" s="59">
        <v>31.54</v>
      </c>
    </row>
    <row r="21" ht="14.5" spans="2:40">
      <c r="B21" s="234"/>
      <c r="F21" s="36" t="s">
        <v>77</v>
      </c>
      <c r="G21" s="36"/>
      <c r="Q21">
        <v>0.005</v>
      </c>
      <c r="AE21" s="36" t="s">
        <v>77</v>
      </c>
      <c r="AF21" s="36"/>
      <c r="AH21" s="59"/>
      <c r="AI21" s="59"/>
      <c r="AJ21" s="59"/>
      <c r="AK21" s="59"/>
      <c r="AL21" s="59"/>
      <c r="AM21" s="59"/>
      <c r="AN21" s="59"/>
    </row>
    <row r="22" spans="17:17">
      <c r="Q22">
        <v>0.005</v>
      </c>
    </row>
    <row r="26" ht="14.5" spans="5:36">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189</v>
      </c>
      <c r="G27" s="233" t="s">
        <v>312</v>
      </c>
      <c r="H27" s="45" t="s">
        <v>190</v>
      </c>
      <c r="I27" s="46" t="s">
        <v>191</v>
      </c>
      <c r="J27" s="46" t="s">
        <v>192</v>
      </c>
      <c r="K27" s="46" t="s">
        <v>193</v>
      </c>
      <c r="L27" s="46" t="s">
        <v>194</v>
      </c>
      <c r="M27" s="46" t="s">
        <v>195</v>
      </c>
      <c r="N27" s="46" t="s">
        <v>196</v>
      </c>
      <c r="O27" s="46" t="s">
        <v>197</v>
      </c>
      <c r="P27" s="237"/>
      <c r="Q27" s="237"/>
      <c r="R27" s="237"/>
      <c r="S27" s="237"/>
      <c r="T27" s="237"/>
      <c r="U27" s="237"/>
      <c r="V27" s="237"/>
      <c r="W27" s="237"/>
      <c r="X27" s="237"/>
      <c r="Y27" s="237"/>
      <c r="Z27" s="237"/>
      <c r="AA27" s="237"/>
      <c r="AB27" s="237"/>
      <c r="AC27" s="237"/>
      <c r="AD27" s="237"/>
      <c r="AE27" s="237"/>
      <c r="AF27" s="237"/>
      <c r="AG27" s="237"/>
      <c r="AH27" s="237"/>
      <c r="AI27" s="237"/>
      <c r="AJ27" s="237"/>
      <c r="AK27" s="32"/>
    </row>
    <row r="28" spans="5:37">
      <c r="E28" s="46" t="s">
        <v>126</v>
      </c>
      <c r="F28" s="46" t="s">
        <v>77</v>
      </c>
      <c r="G28" s="46"/>
      <c r="H28" s="46" t="s">
        <v>30</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127</v>
      </c>
      <c r="F29" s="46" t="s">
        <v>77</v>
      </c>
      <c r="G29" s="46"/>
      <c r="H29" s="46" t="s">
        <v>30</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128</v>
      </c>
      <c r="F30" s="46" t="s">
        <v>77</v>
      </c>
      <c r="G30" s="46"/>
      <c r="H30" s="46" t="s">
        <v>30</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129</v>
      </c>
      <c r="F31" s="46" t="s">
        <v>74</v>
      </c>
      <c r="G31" s="46"/>
      <c r="H31" s="46" t="s">
        <v>30</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130</v>
      </c>
      <c r="F32" s="46" t="s">
        <v>74</v>
      </c>
      <c r="G32" s="46"/>
      <c r="H32" s="46" t="s">
        <v>30</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131</v>
      </c>
      <c r="F33" s="46" t="s">
        <v>74</v>
      </c>
      <c r="G33" s="46"/>
      <c r="H33" s="46" t="s">
        <v>30</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132</v>
      </c>
      <c r="F34" s="46" t="s">
        <v>71</v>
      </c>
      <c r="G34" s="46"/>
      <c r="H34" s="46" t="s">
        <v>30</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133</v>
      </c>
      <c r="F35" s="46" t="s">
        <v>71</v>
      </c>
      <c r="G35" s="46"/>
      <c r="H35" s="46" t="s">
        <v>30</v>
      </c>
      <c r="I35">
        <f>I34</f>
        <v>1</v>
      </c>
      <c r="J35">
        <f t="shared" ref="J35:O35" si="1">J34</f>
        <v>1</v>
      </c>
      <c r="K35">
        <f t="shared" si="1"/>
        <v>1</v>
      </c>
      <c r="L35">
        <f t="shared" si="1"/>
        <v>1</v>
      </c>
      <c r="M35">
        <f t="shared" si="1"/>
        <v>1</v>
      </c>
      <c r="N35">
        <f t="shared" si="1"/>
        <v>1</v>
      </c>
      <c r="O35">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35"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134</v>
      </c>
      <c r="F37" s="46" t="s">
        <v>65</v>
      </c>
      <c r="G37" s="46"/>
      <c r="H37" s="46" t="s">
        <v>30</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135</v>
      </c>
      <c r="F38" s="46" t="s">
        <v>69</v>
      </c>
      <c r="G38" s="46"/>
      <c r="H38" s="46" t="s">
        <v>30</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15">
      <c r="E39" s="46" t="s">
        <v>136</v>
      </c>
      <c r="F39" s="46" t="s">
        <v>71</v>
      </c>
      <c r="G39" s="46"/>
      <c r="H39" s="46" t="s">
        <v>30</v>
      </c>
      <c r="I39" s="44">
        <v>0.75</v>
      </c>
      <c r="J39" s="44">
        <v>0.75</v>
      </c>
      <c r="K39" s="44">
        <v>0.75</v>
      </c>
      <c r="L39" s="44">
        <v>0.75</v>
      </c>
      <c r="M39" s="44">
        <v>0.75</v>
      </c>
      <c r="N39" s="44">
        <v>0.75</v>
      </c>
      <c r="O39" s="44">
        <v>0.75</v>
      </c>
    </row>
    <row r="40" spans="5:15">
      <c r="E40" s="46"/>
      <c r="F40" s="46" t="s">
        <v>69</v>
      </c>
      <c r="G40" s="46"/>
      <c r="H40" s="46" t="s">
        <v>30</v>
      </c>
      <c r="I40" s="44"/>
      <c r="J40" s="44"/>
      <c r="K40" s="44"/>
      <c r="L40" s="44"/>
      <c r="M40" s="44"/>
      <c r="N40" s="44"/>
      <c r="O40" s="44"/>
    </row>
    <row r="41" ht="14.5" spans="1:15">
      <c r="A41" s="33"/>
      <c r="B41" s="33"/>
      <c r="C41" s="33"/>
      <c r="D41" s="33"/>
      <c r="E41" s="46" t="s">
        <v>137</v>
      </c>
      <c r="F41" s="46" t="s">
        <v>77</v>
      </c>
      <c r="G41" s="46"/>
      <c r="H41" s="46" t="s">
        <v>30</v>
      </c>
      <c r="I41" s="44">
        <v>0.675</v>
      </c>
      <c r="J41" s="44">
        <v>0.675</v>
      </c>
      <c r="K41" s="44">
        <v>0.675</v>
      </c>
      <c r="L41" s="44">
        <v>0.675</v>
      </c>
      <c r="M41" s="44">
        <v>0.675</v>
      </c>
      <c r="N41" s="44">
        <v>0.675</v>
      </c>
      <c r="O41" s="44">
        <v>0.675</v>
      </c>
    </row>
    <row r="42" ht="14.5" spans="1:15">
      <c r="A42" s="33"/>
      <c r="B42" s="33"/>
      <c r="C42" s="33"/>
      <c r="D42" s="33"/>
      <c r="E42" s="46"/>
      <c r="F42" s="46" t="s">
        <v>69</v>
      </c>
      <c r="G42" s="46"/>
      <c r="H42" s="46" t="s">
        <v>30</v>
      </c>
      <c r="I42" s="44"/>
      <c r="J42" s="44"/>
      <c r="K42" s="44"/>
      <c r="L42" s="44"/>
      <c r="M42" s="44"/>
      <c r="N42" s="44"/>
      <c r="O42" s="44"/>
    </row>
    <row r="43" ht="14.5" spans="1:15">
      <c r="A43" s="33"/>
      <c r="B43" s="33"/>
      <c r="C43" s="33"/>
      <c r="D43" s="33"/>
      <c r="E43" s="46" t="s">
        <v>138</v>
      </c>
      <c r="F43" s="46" t="s">
        <v>71</v>
      </c>
      <c r="G43" s="46"/>
      <c r="H43" s="46" t="s">
        <v>30</v>
      </c>
      <c r="I43" s="44">
        <v>0.9</v>
      </c>
      <c r="J43" s="44">
        <v>0.9</v>
      </c>
      <c r="K43" s="44">
        <v>0.9</v>
      </c>
      <c r="L43" s="44">
        <v>0.9</v>
      </c>
      <c r="M43" s="44">
        <v>0.9</v>
      </c>
      <c r="N43" s="44">
        <v>0.9</v>
      </c>
      <c r="O43" s="44">
        <v>0.9</v>
      </c>
    </row>
    <row r="44" ht="14.5" spans="1:15">
      <c r="A44" s="57"/>
      <c r="B44" s="57"/>
      <c r="C44" s="33"/>
      <c r="D44" s="33"/>
      <c r="E44" s="46"/>
      <c r="F44" s="46" t="s">
        <v>74</v>
      </c>
      <c r="G44" s="46"/>
      <c r="H44" s="46" t="s">
        <v>30</v>
      </c>
      <c r="I44" s="44"/>
      <c r="J44" s="44"/>
      <c r="K44" s="44"/>
      <c r="L44" s="44"/>
      <c r="M44" s="44"/>
      <c r="N44" s="44"/>
      <c r="O44" s="44"/>
    </row>
    <row r="45" ht="14.5" spans="1:15">
      <c r="A45" s="57"/>
      <c r="B45" s="57"/>
      <c r="C45" s="33"/>
      <c r="D45" s="33"/>
      <c r="E45" s="46" t="s">
        <v>139</v>
      </c>
      <c r="F45" s="46" t="s">
        <v>71</v>
      </c>
      <c r="G45" s="46"/>
      <c r="H45" s="46" t="s">
        <v>30</v>
      </c>
      <c r="I45" s="44">
        <v>0.89</v>
      </c>
      <c r="J45" s="44">
        <v>0.89</v>
      </c>
      <c r="K45" s="44">
        <v>0.89</v>
      </c>
      <c r="L45" s="44">
        <v>0.89</v>
      </c>
      <c r="M45" s="44">
        <v>0.89</v>
      </c>
      <c r="N45" s="44">
        <v>0.89</v>
      </c>
      <c r="O45" s="44">
        <v>0.89</v>
      </c>
    </row>
    <row r="46" ht="14.5" spans="1:15">
      <c r="A46" s="33"/>
      <c r="B46" s="33"/>
      <c r="C46" s="33"/>
      <c r="D46" s="33"/>
      <c r="E46" s="46"/>
      <c r="F46" s="46" t="s">
        <v>77</v>
      </c>
      <c r="G46" s="46"/>
      <c r="H46" s="46" t="s">
        <v>30</v>
      </c>
      <c r="I46" s="44"/>
      <c r="J46" s="44"/>
      <c r="K46" s="44"/>
      <c r="L46" s="44"/>
      <c r="M46" s="44"/>
      <c r="N46" s="44"/>
      <c r="O46" s="44"/>
    </row>
    <row r="47" ht="14.5" spans="1:15">
      <c r="A47" s="33"/>
      <c r="B47" s="33"/>
      <c r="C47" s="33"/>
      <c r="D47" s="33"/>
      <c r="E47" s="92"/>
      <c r="F47" s="92"/>
      <c r="G47" s="92"/>
      <c r="H47" s="92"/>
      <c r="I47" s="238"/>
      <c r="J47" s="238"/>
      <c r="K47" s="238"/>
      <c r="L47" s="238"/>
      <c r="M47" s="238"/>
      <c r="N47" s="238"/>
      <c r="O47" s="238"/>
    </row>
    <row r="48" ht="14.5" spans="1:15">
      <c r="A48" s="33"/>
      <c r="B48" s="33"/>
      <c r="C48" s="33"/>
      <c r="D48" s="33"/>
      <c r="E48" s="33"/>
      <c r="F48" s="33"/>
      <c r="G48" s="33"/>
      <c r="H48" s="33"/>
      <c r="I48" s="239"/>
      <c r="J48" s="239"/>
      <c r="K48" s="239"/>
      <c r="L48" s="239"/>
      <c r="M48" s="239"/>
      <c r="N48" s="239"/>
      <c r="O48" s="239"/>
    </row>
    <row r="49" ht="14.5" spans="1:15">
      <c r="A49" s="33"/>
      <c r="B49" s="33"/>
      <c r="C49" s="33"/>
      <c r="D49" s="33"/>
      <c r="E49" s="33"/>
      <c r="F49" s="33"/>
      <c r="G49" s="33"/>
      <c r="H49" s="33"/>
      <c r="I49" s="239"/>
      <c r="J49" s="239"/>
      <c r="K49" s="239"/>
      <c r="L49" s="239"/>
      <c r="M49" s="239"/>
      <c r="N49" s="239"/>
      <c r="O49" s="239"/>
    </row>
    <row r="52" spans="17:20">
      <c r="Q52" s="70" t="s">
        <v>316</v>
      </c>
      <c r="T52" s="36" t="s">
        <v>317</v>
      </c>
    </row>
    <row r="53" ht="14.5" spans="1:20">
      <c r="A53" s="33"/>
      <c r="B53" s="33"/>
      <c r="C53" s="33"/>
      <c r="D53" s="33"/>
      <c r="E53" s="33"/>
      <c r="F53" s="33"/>
      <c r="G53" s="33"/>
      <c r="H53" s="34" t="s">
        <v>330</v>
      </c>
      <c r="I53" s="33"/>
      <c r="J53" s="33"/>
      <c r="K53" s="33"/>
      <c r="L53" s="33"/>
      <c r="M53" s="33"/>
      <c r="N53" s="33"/>
      <c r="T53" s="36" t="s">
        <v>319</v>
      </c>
    </row>
    <row r="54" ht="15.25" spans="1:29">
      <c r="A54" s="33"/>
      <c r="B54" s="33"/>
      <c r="C54" s="33"/>
      <c r="D54" s="33"/>
      <c r="E54" s="35" t="s">
        <v>11</v>
      </c>
      <c r="F54" s="35" t="s">
        <v>189</v>
      </c>
      <c r="G54" s="35"/>
      <c r="H54" s="35" t="s">
        <v>190</v>
      </c>
      <c r="I54" t="s">
        <v>191</v>
      </c>
      <c r="J54" t="s">
        <v>192</v>
      </c>
      <c r="K54" t="s">
        <v>193</v>
      </c>
      <c r="L54" t="s">
        <v>194</v>
      </c>
      <c r="M54" t="s">
        <v>195</v>
      </c>
      <c r="N54" t="s">
        <v>196</v>
      </c>
      <c r="O54" t="s">
        <v>197</v>
      </c>
      <c r="T54" s="35" t="s">
        <v>11</v>
      </c>
      <c r="U54" s="35" t="s">
        <v>6</v>
      </c>
      <c r="V54" s="35" t="s">
        <v>3</v>
      </c>
      <c r="W54" t="s">
        <v>191</v>
      </c>
      <c r="X54" t="s">
        <v>192</v>
      </c>
      <c r="Y54" t="s">
        <v>193</v>
      </c>
      <c r="Z54" t="s">
        <v>194</v>
      </c>
      <c r="AA54" t="s">
        <v>195</v>
      </c>
      <c r="AB54" t="s">
        <v>196</v>
      </c>
      <c r="AC54" t="s">
        <v>197</v>
      </c>
    </row>
    <row r="55" ht="14.5" spans="1:29">
      <c r="A55" s="33"/>
      <c r="B55" s="33"/>
      <c r="C55" s="33"/>
      <c r="D55" s="33"/>
      <c r="E55" t="s">
        <v>126</v>
      </c>
      <c r="F55" t="s">
        <v>77</v>
      </c>
      <c r="H55" t="s">
        <v>30</v>
      </c>
      <c r="I55" s="59">
        <f>attached_space_heating_byenergy!W17/SUM(I3:I5)/31.54</f>
        <v>16.1297371627254</v>
      </c>
      <c r="J55" s="59">
        <f>attached_space_heating_byenergy!AU17/SUM(J3:J5)/31.54</f>
        <v>33.8794402490344</v>
      </c>
      <c r="K55" s="59">
        <f>attached_space_heating_byenergy!BS17/SUM(K3:K5)/31.54</f>
        <v>67.5226107437268</v>
      </c>
      <c r="L55" s="59">
        <f>attached_space_heating_byenergy!CQ17/SUM(L3:L5)/31.54</f>
        <v>8.88922003804692</v>
      </c>
      <c r="M55" s="59">
        <f>attached_space_heating_byenergy!DO17/SUM(M3:M5)/31.54</f>
        <v>4.26854787571338</v>
      </c>
      <c r="N55" s="59">
        <f>attached_space_heating_byenergy!EM17/SUM(N3:N5)/31.54</f>
        <v>0.79143944197844</v>
      </c>
      <c r="O55" s="59">
        <f>attached_space_heating_byenergy!FK17/SUM(O3:O5)/31.54</f>
        <v>0.978982804282144</v>
      </c>
      <c r="T55" t="s">
        <v>126</v>
      </c>
      <c r="U55" t="s">
        <v>77</v>
      </c>
      <c r="V55" t="s">
        <v>30</v>
      </c>
      <c r="W55" s="59">
        <f>attached_space_heating_byendtyp!W24/100</f>
        <v>0.03807101</v>
      </c>
      <c r="X55" s="59">
        <f>attached_space_heating_byendtyp!AU24/100</f>
        <v>0.01674702</v>
      </c>
      <c r="Y55" s="59">
        <f>attached_space_heating_byendtyp!BS24/100</f>
        <v>0.0052453</v>
      </c>
      <c r="Z55" s="59">
        <f>attached_space_heating_byendtyp!CQ24/100</f>
        <v>0.02860998</v>
      </c>
      <c r="AA55" s="59">
        <f>attached_space_heating_byendtyp!DO24/100</f>
        <v>0.03384043</v>
      </c>
      <c r="AB55" s="59">
        <f>attached_space_heating_byendtyp!EM24/100</f>
        <v>0.04667229</v>
      </c>
      <c r="AC55" s="59">
        <f>attached_space_heating_byendtyp!FK24/100</f>
        <v>0.03771028</v>
      </c>
    </row>
    <row r="56" ht="14.5" spans="1:29">
      <c r="A56" s="57"/>
      <c r="B56" s="57"/>
      <c r="C56" s="33"/>
      <c r="D56" s="33"/>
      <c r="E56" t="s">
        <v>127</v>
      </c>
      <c r="F56" t="s">
        <v>77</v>
      </c>
      <c r="H56" t="s">
        <v>30</v>
      </c>
      <c r="I56" s="59">
        <f>I55</f>
        <v>16.1297371627254</v>
      </c>
      <c r="J56" s="59">
        <f t="shared" ref="J56:O56" si="2">J55</f>
        <v>33.8794402490344</v>
      </c>
      <c r="K56" s="59">
        <f t="shared" si="2"/>
        <v>67.5226107437268</v>
      </c>
      <c r="L56" s="59">
        <f t="shared" si="2"/>
        <v>8.88922003804692</v>
      </c>
      <c r="M56" s="59">
        <f t="shared" si="2"/>
        <v>4.26854787571338</v>
      </c>
      <c r="N56" s="59">
        <f t="shared" si="2"/>
        <v>0.79143944197844</v>
      </c>
      <c r="O56" s="59">
        <f t="shared" si="2"/>
        <v>0.978982804282144</v>
      </c>
      <c r="T56" t="s">
        <v>127</v>
      </c>
      <c r="U56" t="s">
        <v>77</v>
      </c>
      <c r="V56" t="s">
        <v>30</v>
      </c>
      <c r="W56" s="59">
        <f>W55</f>
        <v>0.03807101</v>
      </c>
      <c r="X56" s="59">
        <f t="shared" ref="X56:AC56" si="3">X55</f>
        <v>0.01674702</v>
      </c>
      <c r="Y56" s="59">
        <f t="shared" si="3"/>
        <v>0.0052453</v>
      </c>
      <c r="Z56" s="59">
        <f t="shared" si="3"/>
        <v>0.02860998</v>
      </c>
      <c r="AA56" s="59">
        <f t="shared" si="3"/>
        <v>0.03384043</v>
      </c>
      <c r="AB56" s="59">
        <f t="shared" si="3"/>
        <v>0.04667229</v>
      </c>
      <c r="AC56" s="59">
        <f t="shared" si="3"/>
        <v>0.03771028</v>
      </c>
    </row>
    <row r="57" ht="14.5" spans="1:29">
      <c r="A57" s="57"/>
      <c r="B57" s="57"/>
      <c r="C57" s="33"/>
      <c r="D57" s="33"/>
      <c r="E57" t="s">
        <v>128</v>
      </c>
      <c r="F57" t="s">
        <v>77</v>
      </c>
      <c r="H57" t="s">
        <v>30</v>
      </c>
      <c r="I57" s="59">
        <f>I55</f>
        <v>16.1297371627254</v>
      </c>
      <c r="J57" s="59">
        <f t="shared" ref="J57:O57" si="4">J55</f>
        <v>33.8794402490344</v>
      </c>
      <c r="K57" s="59">
        <f t="shared" si="4"/>
        <v>67.5226107437268</v>
      </c>
      <c r="L57" s="59">
        <f t="shared" si="4"/>
        <v>8.88922003804692</v>
      </c>
      <c r="M57" s="59">
        <f t="shared" si="4"/>
        <v>4.26854787571338</v>
      </c>
      <c r="N57" s="59">
        <f t="shared" si="4"/>
        <v>0.79143944197844</v>
      </c>
      <c r="O57" s="59">
        <f t="shared" si="4"/>
        <v>0.978982804282144</v>
      </c>
      <c r="T57" t="s">
        <v>128</v>
      </c>
      <c r="U57" t="s">
        <v>77</v>
      </c>
      <c r="V57" t="s">
        <v>30</v>
      </c>
      <c r="W57" s="59">
        <f>W55</f>
        <v>0.03807101</v>
      </c>
      <c r="X57" s="59">
        <f t="shared" ref="X57:AC57" si="5">X55</f>
        <v>0.01674702</v>
      </c>
      <c r="Y57" s="59">
        <f t="shared" si="5"/>
        <v>0.0052453</v>
      </c>
      <c r="Z57" s="59">
        <f t="shared" si="5"/>
        <v>0.02860998</v>
      </c>
      <c r="AA57" s="59">
        <f t="shared" si="5"/>
        <v>0.03384043</v>
      </c>
      <c r="AB57" s="59">
        <f t="shared" si="5"/>
        <v>0.04667229</v>
      </c>
      <c r="AC57" s="59">
        <f t="shared" si="5"/>
        <v>0.03771028</v>
      </c>
    </row>
    <row r="58" ht="14.5" spans="1:29">
      <c r="A58" s="33"/>
      <c r="B58" s="33"/>
      <c r="C58" s="33"/>
      <c r="D58" s="33"/>
      <c r="E58" t="s">
        <v>129</v>
      </c>
      <c r="F58" t="s">
        <v>74</v>
      </c>
      <c r="H58" t="s">
        <v>30</v>
      </c>
      <c r="I58" s="59">
        <f>attached_space_heating_byenergy!W16/SUM(I6:I8)/31.54</f>
        <v>3.75519446205876</v>
      </c>
      <c r="J58" s="59">
        <f>attached_space_heating_byenergy!AU16/SUM(J6:J8)/31.54</f>
        <v>64.1800412175016</v>
      </c>
      <c r="K58" s="59">
        <f>attached_space_heating_byenergy!BS16/SUM(K6:K8)/31.54</f>
        <v>90.7977195624604</v>
      </c>
      <c r="L58" s="59">
        <f>attached_space_heating_byenergy!CQ16/SUM(L6:L8)/31.54</f>
        <v>17.3638710146886</v>
      </c>
      <c r="M58" s="59">
        <f>attached_space_heating_byenergy!DO16/SUM(M6:M8)/31.54</f>
        <v>16.1529247846044</v>
      </c>
      <c r="N58" s="59">
        <f>attached_space_heating_byenergy!EM16/SUM(N6:N8)/31.54</f>
        <v>15.2754301089748</v>
      </c>
      <c r="O58" s="59">
        <f>attached_space_heating_byenergy!FK16/SUM(O6:O8)/31.54</f>
        <v>9.23537193307643</v>
      </c>
      <c r="T58" t="s">
        <v>129</v>
      </c>
      <c r="U58" t="s">
        <v>74</v>
      </c>
      <c r="V58" t="s">
        <v>30</v>
      </c>
      <c r="W58" s="59">
        <f t="shared" ref="W58:AC72" si="6">W56</f>
        <v>0.03807101</v>
      </c>
      <c r="X58" s="59">
        <f t="shared" si="6"/>
        <v>0.01674702</v>
      </c>
      <c r="Y58" s="59">
        <f t="shared" si="6"/>
        <v>0.0052453</v>
      </c>
      <c r="Z58" s="59">
        <f t="shared" si="6"/>
        <v>0.02860998</v>
      </c>
      <c r="AA58" s="59">
        <f t="shared" si="6"/>
        <v>0.03384043</v>
      </c>
      <c r="AB58" s="59">
        <f t="shared" si="6"/>
        <v>0.04667229</v>
      </c>
      <c r="AC58" s="59">
        <f t="shared" si="6"/>
        <v>0.03771028</v>
      </c>
    </row>
    <row r="59" ht="14.5" spans="1:29">
      <c r="A59" s="33"/>
      <c r="B59" s="33"/>
      <c r="C59" s="33"/>
      <c r="D59" s="33"/>
      <c r="E59" t="s">
        <v>130</v>
      </c>
      <c r="F59" t="s">
        <v>74</v>
      </c>
      <c r="H59" t="s">
        <v>30</v>
      </c>
      <c r="I59" s="59">
        <f>I58</f>
        <v>3.75519446205876</v>
      </c>
      <c r="J59" s="59">
        <f t="shared" ref="J59:O60" si="7">J58</f>
        <v>64.1800412175016</v>
      </c>
      <c r="K59" s="59">
        <f t="shared" si="7"/>
        <v>90.7977195624604</v>
      </c>
      <c r="L59" s="59">
        <f t="shared" si="7"/>
        <v>17.3638710146886</v>
      </c>
      <c r="M59" s="59">
        <f t="shared" si="7"/>
        <v>16.1529247846044</v>
      </c>
      <c r="N59" s="59">
        <f t="shared" si="7"/>
        <v>15.2754301089748</v>
      </c>
      <c r="O59" s="59">
        <f t="shared" si="7"/>
        <v>9.23537193307643</v>
      </c>
      <c r="T59" t="s">
        <v>130</v>
      </c>
      <c r="U59" t="s">
        <v>74</v>
      </c>
      <c r="V59" t="s">
        <v>30</v>
      </c>
      <c r="W59" s="59">
        <f t="shared" si="6"/>
        <v>0.03807101</v>
      </c>
      <c r="X59" s="59">
        <f t="shared" si="6"/>
        <v>0.01674702</v>
      </c>
      <c r="Y59" s="59">
        <f t="shared" si="6"/>
        <v>0.0052453</v>
      </c>
      <c r="Z59" s="59">
        <f t="shared" si="6"/>
        <v>0.02860998</v>
      </c>
      <c r="AA59" s="59">
        <f t="shared" si="6"/>
        <v>0.03384043</v>
      </c>
      <c r="AB59" s="59">
        <f t="shared" si="6"/>
        <v>0.04667229</v>
      </c>
      <c r="AC59" s="59">
        <f t="shared" si="6"/>
        <v>0.03771028</v>
      </c>
    </row>
    <row r="60" ht="14.5" spans="1:29">
      <c r="A60" s="33"/>
      <c r="B60" s="33"/>
      <c r="C60" s="33"/>
      <c r="D60" s="33"/>
      <c r="E60" t="s">
        <v>131</v>
      </c>
      <c r="F60" t="s">
        <v>74</v>
      </c>
      <c r="H60" t="s">
        <v>30</v>
      </c>
      <c r="I60" s="59">
        <f>I59</f>
        <v>3.75519446205876</v>
      </c>
      <c r="J60" s="59">
        <f t="shared" si="7"/>
        <v>64.1800412175016</v>
      </c>
      <c r="K60" s="59">
        <f t="shared" si="7"/>
        <v>90.7977195624604</v>
      </c>
      <c r="L60" s="59">
        <f t="shared" si="7"/>
        <v>17.3638710146886</v>
      </c>
      <c r="M60" s="59">
        <f t="shared" si="7"/>
        <v>16.1529247846044</v>
      </c>
      <c r="N60" s="59">
        <f t="shared" si="7"/>
        <v>15.2754301089748</v>
      </c>
      <c r="O60" s="59">
        <f t="shared" si="7"/>
        <v>9.23537193307643</v>
      </c>
      <c r="T60" t="s">
        <v>131</v>
      </c>
      <c r="U60" t="s">
        <v>74</v>
      </c>
      <c r="V60" t="s">
        <v>30</v>
      </c>
      <c r="W60" s="59">
        <f t="shared" si="6"/>
        <v>0.03807101</v>
      </c>
      <c r="X60" s="59">
        <f t="shared" si="6"/>
        <v>0.01674702</v>
      </c>
      <c r="Y60" s="59">
        <f t="shared" si="6"/>
        <v>0.0052453</v>
      </c>
      <c r="Z60" s="59">
        <f t="shared" si="6"/>
        <v>0.02860998</v>
      </c>
      <c r="AA60" s="59">
        <f t="shared" si="6"/>
        <v>0.03384043</v>
      </c>
      <c r="AB60" s="59">
        <f t="shared" si="6"/>
        <v>0.04667229</v>
      </c>
      <c r="AC60" s="59">
        <f t="shared" si="6"/>
        <v>0.03771028</v>
      </c>
    </row>
    <row r="61" ht="14.5" spans="1:29">
      <c r="A61" s="33"/>
      <c r="B61" s="33"/>
      <c r="C61" s="33"/>
      <c r="D61" s="33"/>
      <c r="E61" t="s">
        <v>132</v>
      </c>
      <c r="F61" t="s">
        <v>71</v>
      </c>
      <c r="H61" t="s">
        <v>30</v>
      </c>
      <c r="I61" s="59">
        <f>attached_space_heating_byenergy!W15/'TechHeat-RES-MOB'!I9/31.54</f>
        <v>7.04447545673785</v>
      </c>
      <c r="J61" s="59">
        <f>attached_space_heating_byenergy!AU15/'TechHeat-RES-MOB'!J9/31.54</f>
        <v>29.1937856689918</v>
      </c>
      <c r="K61" s="59">
        <f>attached_space_heating_byenergy!BS15/'TechHeat-RES-MOB'!K9/31.54</f>
        <v>81.1714849126931</v>
      </c>
      <c r="L61" s="59">
        <f>attached_space_heating_byenergy!CQ15/'TechHeat-RES-MOB'!L9/31.54</f>
        <v>20.677320862397</v>
      </c>
      <c r="M61" s="59">
        <f>attached_space_heating_byenergy!DO15/'TechHeat-RES-MOB'!M9/31.54</f>
        <v>14.5335708157708</v>
      </c>
      <c r="N61" s="59">
        <f>attached_space_heating_byenergy!EM15/'TechHeat-RES-MOB'!N9/31.54</f>
        <v>11.8845374083435</v>
      </c>
      <c r="O61" s="59">
        <f>attached_space_heating_byenergy!FK15/'TechHeat-RES-MOB'!O9/31.54</f>
        <v>6.42390042626647</v>
      </c>
      <c r="T61" t="s">
        <v>132</v>
      </c>
      <c r="U61" t="s">
        <v>71</v>
      </c>
      <c r="V61" t="s">
        <v>30</v>
      </c>
      <c r="W61" s="59">
        <f t="shared" si="6"/>
        <v>0.03807101</v>
      </c>
      <c r="X61" s="59">
        <f t="shared" si="6"/>
        <v>0.01674702</v>
      </c>
      <c r="Y61" s="59">
        <f t="shared" si="6"/>
        <v>0.0052453</v>
      </c>
      <c r="Z61" s="59">
        <f t="shared" si="6"/>
        <v>0.02860998</v>
      </c>
      <c r="AA61" s="59">
        <f t="shared" si="6"/>
        <v>0.03384043</v>
      </c>
      <c r="AB61" s="59">
        <f t="shared" si="6"/>
        <v>0.04667229</v>
      </c>
      <c r="AC61" s="59">
        <f t="shared" si="6"/>
        <v>0.03771028</v>
      </c>
    </row>
    <row r="62" ht="14.5" spans="1:29">
      <c r="A62" s="33"/>
      <c r="B62" s="33"/>
      <c r="C62" s="33"/>
      <c r="D62" s="33"/>
      <c r="E62" t="s">
        <v>133</v>
      </c>
      <c r="F62" t="s">
        <v>320</v>
      </c>
      <c r="H62" t="s">
        <v>30</v>
      </c>
      <c r="I62" s="59"/>
      <c r="J62" s="59"/>
      <c r="K62" s="59"/>
      <c r="L62" s="59"/>
      <c r="M62" s="59"/>
      <c r="N62" s="59"/>
      <c r="O62" s="59"/>
      <c r="T62" t="s">
        <v>133</v>
      </c>
      <c r="U62" t="s">
        <v>320</v>
      </c>
      <c r="V62" t="s">
        <v>30</v>
      </c>
      <c r="W62" s="59">
        <f t="shared" si="6"/>
        <v>0.03807101</v>
      </c>
      <c r="X62" s="59">
        <f t="shared" si="6"/>
        <v>0.01674702</v>
      </c>
      <c r="Y62" s="59">
        <f t="shared" si="6"/>
        <v>0.0052453</v>
      </c>
      <c r="Z62" s="59">
        <f t="shared" si="6"/>
        <v>0.02860998</v>
      </c>
      <c r="AA62" s="59">
        <f t="shared" si="6"/>
        <v>0.03384043</v>
      </c>
      <c r="AB62" s="59">
        <f t="shared" si="6"/>
        <v>0.04667229</v>
      </c>
      <c r="AC62" s="59">
        <f t="shared" si="6"/>
        <v>0.03771028</v>
      </c>
    </row>
    <row r="63" ht="14.5" spans="1:29">
      <c r="A63" s="33"/>
      <c r="B63" s="33"/>
      <c r="C63" s="33"/>
      <c r="D63" s="33"/>
      <c r="E63" t="s">
        <v>134</v>
      </c>
      <c r="F63" t="s">
        <v>65</v>
      </c>
      <c r="H63" t="s">
        <v>30</v>
      </c>
      <c r="I63" s="59">
        <f>attached_space_heating_byenergy!W18/'TechHeat-RES-MOB'!I12/31.54</f>
        <v>6.31172056647643</v>
      </c>
      <c r="J63" s="59">
        <f>attached_space_heating_byenergy!AU18/'TechHeat-RES-MOB'!J12/31.54</f>
        <v>41.3431515535828</v>
      </c>
      <c r="K63" s="59">
        <f>attached_space_heating_byenergy!BS18/'TechHeat-RES-MOB'!K12/31.54</f>
        <v>62.8730342422321</v>
      </c>
      <c r="L63" s="59">
        <f>AVEDEV(I63:K63,M63:O63)</f>
        <v>18.6228974964184</v>
      </c>
      <c r="M63" s="59">
        <f>attached_space_heating_byenergy!DO18/'TechHeat-RES-MOB'!M12/31.54</f>
        <v>6.14971464806595</v>
      </c>
      <c r="N63" s="59">
        <f>attached_space_heating_byenergy!EM18/'TechHeat-RES-MOB'!N12/31.54</f>
        <v>20.6163094483196</v>
      </c>
      <c r="O63" s="59">
        <f>attached_space_heating_byenergy!FK18/'TechHeat-RES-MOB'!O12/31.54</f>
        <v>7.7485494610019</v>
      </c>
      <c r="T63" t="s">
        <v>134</v>
      </c>
      <c r="U63" t="s">
        <v>65</v>
      </c>
      <c r="V63" t="s">
        <v>30</v>
      </c>
      <c r="W63" s="59">
        <f t="shared" si="6"/>
        <v>0.03807101</v>
      </c>
      <c r="X63" s="59">
        <f t="shared" si="6"/>
        <v>0.01674702</v>
      </c>
      <c r="Y63" s="59">
        <f t="shared" si="6"/>
        <v>0.0052453</v>
      </c>
      <c r="Z63" s="59">
        <f t="shared" si="6"/>
        <v>0.02860998</v>
      </c>
      <c r="AA63" s="59">
        <f t="shared" si="6"/>
        <v>0.03384043</v>
      </c>
      <c r="AB63" s="59">
        <f t="shared" si="6"/>
        <v>0.04667229</v>
      </c>
      <c r="AC63" s="59">
        <f t="shared" si="6"/>
        <v>0.03771028</v>
      </c>
    </row>
    <row r="64" ht="14.5" spans="5:29">
      <c r="E64" t="s">
        <v>135</v>
      </c>
      <c r="F64" t="s">
        <v>69</v>
      </c>
      <c r="H64" t="s">
        <v>30</v>
      </c>
      <c r="I64">
        <f>attached_space_heating_byenergy!W19/'TechHeat-RES-MOB'!I38/31.54</f>
        <v>0.819697970830691</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0.0493641090678504</v>
      </c>
      <c r="N64">
        <f>attached_space_heating_byenergy!EM19/'TechHeat-RES-MOB'!N38/31.54</f>
        <v>0.133152504755866</v>
      </c>
      <c r="O64">
        <f>attached_space_heating_byenergy!FK19/'TechHeat-RES-MOB'!O38/31.54</f>
        <v>0.372801268230818</v>
      </c>
      <c r="T64" t="s">
        <v>135</v>
      </c>
      <c r="U64" t="s">
        <v>69</v>
      </c>
      <c r="V64" t="s">
        <v>30</v>
      </c>
      <c r="W64" s="59">
        <f t="shared" si="6"/>
        <v>0.03807101</v>
      </c>
      <c r="X64" s="59">
        <f t="shared" si="6"/>
        <v>0.01674702</v>
      </c>
      <c r="Y64" s="59">
        <f t="shared" si="6"/>
        <v>0.0052453</v>
      </c>
      <c r="Z64" s="59">
        <f t="shared" si="6"/>
        <v>0.02860998</v>
      </c>
      <c r="AA64" s="59">
        <f t="shared" si="6"/>
        <v>0.03384043</v>
      </c>
      <c r="AB64" s="59">
        <f t="shared" si="6"/>
        <v>0.04667229</v>
      </c>
      <c r="AC64" s="59">
        <f t="shared" si="6"/>
        <v>0.03771028</v>
      </c>
    </row>
    <row r="65" ht="14.5" spans="5:29">
      <c r="E65" s="36" t="s">
        <v>136</v>
      </c>
      <c r="F65" s="36" t="s">
        <v>71</v>
      </c>
      <c r="G65" s="36"/>
      <c r="H65" t="s">
        <v>30</v>
      </c>
      <c r="I65" s="105">
        <v>0</v>
      </c>
      <c r="J65" s="105">
        <v>0</v>
      </c>
      <c r="K65" s="105">
        <v>0</v>
      </c>
      <c r="L65" s="105">
        <v>0</v>
      </c>
      <c r="M65" s="105">
        <v>0</v>
      </c>
      <c r="N65" s="105">
        <v>0</v>
      </c>
      <c r="O65" s="105">
        <v>0</v>
      </c>
      <c r="T65" s="36" t="s">
        <v>136</v>
      </c>
      <c r="U65" s="36" t="s">
        <v>71</v>
      </c>
      <c r="V65" t="s">
        <v>30</v>
      </c>
      <c r="W65" s="59">
        <f t="shared" si="6"/>
        <v>0.03807101</v>
      </c>
      <c r="X65" s="59">
        <f t="shared" si="6"/>
        <v>0.01674702</v>
      </c>
      <c r="Y65" s="59">
        <f t="shared" si="6"/>
        <v>0.0052453</v>
      </c>
      <c r="Z65" s="59">
        <f t="shared" si="6"/>
        <v>0.02860998</v>
      </c>
      <c r="AA65" s="59">
        <f t="shared" si="6"/>
        <v>0.03384043</v>
      </c>
      <c r="AB65" s="59">
        <f t="shared" si="6"/>
        <v>0.04667229</v>
      </c>
      <c r="AC65" s="59">
        <f t="shared" si="6"/>
        <v>0.03771028</v>
      </c>
    </row>
    <row r="66" ht="14.5" spans="6:29">
      <c r="F66" s="36" t="s">
        <v>69</v>
      </c>
      <c r="G66" s="36"/>
      <c r="H66" t="s">
        <v>30</v>
      </c>
      <c r="I66" s="105">
        <v>0</v>
      </c>
      <c r="J66" s="105">
        <v>0</v>
      </c>
      <c r="K66" s="105">
        <v>0</v>
      </c>
      <c r="L66" s="105">
        <v>0</v>
      </c>
      <c r="M66" s="105">
        <v>0</v>
      </c>
      <c r="N66" s="105">
        <v>0</v>
      </c>
      <c r="O66" s="105">
        <v>0</v>
      </c>
      <c r="U66" s="36" t="s">
        <v>69</v>
      </c>
      <c r="V66" t="s">
        <v>30</v>
      </c>
      <c r="W66" s="59">
        <f t="shared" si="6"/>
        <v>0.03807101</v>
      </c>
      <c r="X66" s="59">
        <f t="shared" si="6"/>
        <v>0.01674702</v>
      </c>
      <c r="Y66" s="59">
        <f t="shared" si="6"/>
        <v>0.0052453</v>
      </c>
      <c r="Z66" s="59">
        <f t="shared" si="6"/>
        <v>0.02860998</v>
      </c>
      <c r="AA66" s="59">
        <f t="shared" si="6"/>
        <v>0.03384043</v>
      </c>
      <c r="AB66" s="59">
        <f t="shared" si="6"/>
        <v>0.04667229</v>
      </c>
      <c r="AC66" s="59">
        <f t="shared" si="6"/>
        <v>0.03771028</v>
      </c>
    </row>
    <row r="67" ht="14.5" spans="5:29">
      <c r="E67" s="36" t="s">
        <v>137</v>
      </c>
      <c r="F67" s="36" t="s">
        <v>77</v>
      </c>
      <c r="G67" s="36"/>
      <c r="H67" t="s">
        <v>30</v>
      </c>
      <c r="I67" s="105">
        <v>0</v>
      </c>
      <c r="J67" s="105">
        <v>0</v>
      </c>
      <c r="K67" s="105">
        <v>0</v>
      </c>
      <c r="L67" s="105">
        <v>0</v>
      </c>
      <c r="M67" s="105">
        <v>0</v>
      </c>
      <c r="N67" s="105">
        <v>0</v>
      </c>
      <c r="O67" s="105">
        <v>0</v>
      </c>
      <c r="T67" s="36" t="s">
        <v>137</v>
      </c>
      <c r="U67" s="36" t="s">
        <v>77</v>
      </c>
      <c r="V67" t="s">
        <v>30</v>
      </c>
      <c r="W67" s="59">
        <f t="shared" si="6"/>
        <v>0.03807101</v>
      </c>
      <c r="X67" s="59">
        <f t="shared" si="6"/>
        <v>0.01674702</v>
      </c>
      <c r="Y67" s="59">
        <f t="shared" si="6"/>
        <v>0.0052453</v>
      </c>
      <c r="Z67" s="59">
        <f t="shared" si="6"/>
        <v>0.02860998</v>
      </c>
      <c r="AA67" s="59">
        <f t="shared" si="6"/>
        <v>0.03384043</v>
      </c>
      <c r="AB67" s="59">
        <f t="shared" si="6"/>
        <v>0.04667229</v>
      </c>
      <c r="AC67" s="59">
        <f t="shared" si="6"/>
        <v>0.03771028</v>
      </c>
    </row>
    <row r="68" ht="14.5" spans="6:29">
      <c r="F68" s="36" t="s">
        <v>69</v>
      </c>
      <c r="G68" s="36"/>
      <c r="H68" t="s">
        <v>30</v>
      </c>
      <c r="I68" s="105">
        <v>0</v>
      </c>
      <c r="J68" s="105">
        <v>0</v>
      </c>
      <c r="K68" s="105">
        <v>0</v>
      </c>
      <c r="L68" s="105">
        <v>0</v>
      </c>
      <c r="M68" s="105">
        <v>0</v>
      </c>
      <c r="N68" s="105">
        <v>0</v>
      </c>
      <c r="O68" s="105">
        <v>0</v>
      </c>
      <c r="U68" s="36" t="s">
        <v>69</v>
      </c>
      <c r="V68" t="s">
        <v>30</v>
      </c>
      <c r="W68" s="59">
        <f t="shared" si="6"/>
        <v>0.03807101</v>
      </c>
      <c r="X68" s="59">
        <f t="shared" si="6"/>
        <v>0.01674702</v>
      </c>
      <c r="Y68" s="59">
        <f t="shared" si="6"/>
        <v>0.0052453</v>
      </c>
      <c r="Z68" s="59">
        <f t="shared" si="6"/>
        <v>0.02860998</v>
      </c>
      <c r="AA68" s="59">
        <f t="shared" si="6"/>
        <v>0.03384043</v>
      </c>
      <c r="AB68" s="59">
        <f t="shared" si="6"/>
        <v>0.04667229</v>
      </c>
      <c r="AC68" s="59">
        <f t="shared" si="6"/>
        <v>0.03771028</v>
      </c>
    </row>
    <row r="69" ht="14.5" spans="5:29">
      <c r="E69" s="36" t="s">
        <v>138</v>
      </c>
      <c r="F69" s="36" t="s">
        <v>71</v>
      </c>
      <c r="G69" s="36"/>
      <c r="H69" t="s">
        <v>30</v>
      </c>
      <c r="I69" s="105">
        <v>0</v>
      </c>
      <c r="J69" s="105">
        <v>0</v>
      </c>
      <c r="K69" s="105">
        <v>0</v>
      </c>
      <c r="L69" s="105">
        <v>0</v>
      </c>
      <c r="M69" s="105">
        <v>0</v>
      </c>
      <c r="N69" s="105">
        <v>0</v>
      </c>
      <c r="O69" s="105">
        <v>0</v>
      </c>
      <c r="T69" s="36" t="s">
        <v>138</v>
      </c>
      <c r="U69" s="36" t="s">
        <v>71</v>
      </c>
      <c r="V69" t="s">
        <v>30</v>
      </c>
      <c r="W69" s="59">
        <f t="shared" si="6"/>
        <v>0.03807101</v>
      </c>
      <c r="X69" s="59">
        <f t="shared" si="6"/>
        <v>0.01674702</v>
      </c>
      <c r="Y69" s="59">
        <f t="shared" si="6"/>
        <v>0.0052453</v>
      </c>
      <c r="Z69" s="59">
        <f t="shared" si="6"/>
        <v>0.02860998</v>
      </c>
      <c r="AA69" s="59">
        <f t="shared" si="6"/>
        <v>0.03384043</v>
      </c>
      <c r="AB69" s="59">
        <f t="shared" si="6"/>
        <v>0.04667229</v>
      </c>
      <c r="AC69" s="59">
        <f t="shared" si="6"/>
        <v>0.03771028</v>
      </c>
    </row>
    <row r="70" ht="14.5" spans="6:29">
      <c r="F70" s="36" t="s">
        <v>74</v>
      </c>
      <c r="G70" s="36"/>
      <c r="H70" t="s">
        <v>30</v>
      </c>
      <c r="I70" s="105">
        <v>0</v>
      </c>
      <c r="J70" s="105">
        <v>0</v>
      </c>
      <c r="K70" s="105">
        <v>0</v>
      </c>
      <c r="L70" s="105">
        <v>0</v>
      </c>
      <c r="M70" s="105">
        <v>0</v>
      </c>
      <c r="N70" s="105">
        <v>0</v>
      </c>
      <c r="O70" s="105">
        <v>0</v>
      </c>
      <c r="U70" s="36" t="s">
        <v>74</v>
      </c>
      <c r="V70" t="s">
        <v>30</v>
      </c>
      <c r="W70" s="59">
        <f t="shared" si="6"/>
        <v>0.03807101</v>
      </c>
      <c r="X70" s="59">
        <f t="shared" si="6"/>
        <v>0.01674702</v>
      </c>
      <c r="Y70" s="59">
        <f t="shared" si="6"/>
        <v>0.0052453</v>
      </c>
      <c r="Z70" s="59">
        <f t="shared" si="6"/>
        <v>0.02860998</v>
      </c>
      <c r="AA70" s="59">
        <f t="shared" si="6"/>
        <v>0.03384043</v>
      </c>
      <c r="AB70" s="59">
        <f t="shared" si="6"/>
        <v>0.04667229</v>
      </c>
      <c r="AC70" s="59">
        <f t="shared" si="6"/>
        <v>0.03771028</v>
      </c>
    </row>
    <row r="71" ht="14.5" spans="5:29">
      <c r="E71" s="36" t="s">
        <v>139</v>
      </c>
      <c r="F71" s="36" t="s">
        <v>71</v>
      </c>
      <c r="G71" s="36"/>
      <c r="H71" t="s">
        <v>30</v>
      </c>
      <c r="I71" s="105">
        <v>0</v>
      </c>
      <c r="J71" s="105">
        <v>0</v>
      </c>
      <c r="K71" s="105">
        <v>0</v>
      </c>
      <c r="L71" s="105">
        <v>0</v>
      </c>
      <c r="M71" s="105">
        <v>0</v>
      </c>
      <c r="N71" s="105">
        <v>0</v>
      </c>
      <c r="O71" s="105">
        <v>0</v>
      </c>
      <c r="T71" s="36" t="s">
        <v>139</v>
      </c>
      <c r="U71" s="36" t="s">
        <v>71</v>
      </c>
      <c r="V71" t="s">
        <v>30</v>
      </c>
      <c r="W71" s="59">
        <f t="shared" si="6"/>
        <v>0.03807101</v>
      </c>
      <c r="X71" s="59">
        <f t="shared" si="6"/>
        <v>0.01674702</v>
      </c>
      <c r="Y71" s="59">
        <f t="shared" si="6"/>
        <v>0.0052453</v>
      </c>
      <c r="Z71" s="59">
        <f t="shared" si="6"/>
        <v>0.02860998</v>
      </c>
      <c r="AA71" s="59">
        <f t="shared" si="6"/>
        <v>0.03384043</v>
      </c>
      <c r="AB71" s="59">
        <f t="shared" si="6"/>
        <v>0.04667229</v>
      </c>
      <c r="AC71" s="59">
        <f t="shared" si="6"/>
        <v>0.03771028</v>
      </c>
    </row>
    <row r="72" ht="14.5" spans="6:29">
      <c r="F72" s="36" t="s">
        <v>77</v>
      </c>
      <c r="G72" s="36"/>
      <c r="H72" t="s">
        <v>30</v>
      </c>
      <c r="I72" s="105">
        <v>0</v>
      </c>
      <c r="J72" s="105">
        <v>0</v>
      </c>
      <c r="K72" s="105">
        <v>0</v>
      </c>
      <c r="L72" s="105">
        <v>0</v>
      </c>
      <c r="M72" s="105">
        <v>0</v>
      </c>
      <c r="N72" s="105">
        <v>0</v>
      </c>
      <c r="O72" s="105">
        <v>0</v>
      </c>
      <c r="U72" s="36" t="s">
        <v>77</v>
      </c>
      <c r="V72" t="s">
        <v>30</v>
      </c>
      <c r="W72" s="59">
        <f t="shared" si="6"/>
        <v>0.03807101</v>
      </c>
      <c r="X72" s="59">
        <f t="shared" si="6"/>
        <v>0.01674702</v>
      </c>
      <c r="Y72" s="59">
        <f t="shared" si="6"/>
        <v>0.0052453</v>
      </c>
      <c r="Z72" s="59">
        <f t="shared" si="6"/>
        <v>0.02860998</v>
      </c>
      <c r="AA72" s="59">
        <f t="shared" si="6"/>
        <v>0.03384043</v>
      </c>
      <c r="AB72" s="59">
        <f t="shared" si="6"/>
        <v>0.04667229</v>
      </c>
      <c r="AC72" s="59">
        <f t="shared" si="6"/>
        <v>0.03771028</v>
      </c>
    </row>
    <row r="76" ht="14.5" spans="8:8">
      <c r="H76" s="34" t="s">
        <v>212</v>
      </c>
    </row>
    <row r="77" ht="15.25" spans="4:15">
      <c r="D77" s="127" t="s">
        <v>141</v>
      </c>
      <c r="E77" s="35" t="s">
        <v>11</v>
      </c>
      <c r="F77" s="35" t="s">
        <v>189</v>
      </c>
      <c r="G77" s="233" t="s">
        <v>312</v>
      </c>
      <c r="H77" s="35" t="s">
        <v>190</v>
      </c>
      <c r="I77" t="s">
        <v>191</v>
      </c>
      <c r="J77" t="s">
        <v>192</v>
      </c>
      <c r="K77" t="s">
        <v>193</v>
      </c>
      <c r="L77" t="s">
        <v>194</v>
      </c>
      <c r="M77" t="s">
        <v>195</v>
      </c>
      <c r="N77" t="s">
        <v>196</v>
      </c>
      <c r="O77" t="s">
        <v>197</v>
      </c>
    </row>
    <row r="78" ht="62.5" spans="4:17">
      <c r="D78" s="128" t="s">
        <v>322</v>
      </c>
      <c r="E78" t="s">
        <v>126</v>
      </c>
      <c r="F78" t="s">
        <v>77</v>
      </c>
      <c r="H78" t="s">
        <v>30</v>
      </c>
      <c r="I78" s="59">
        <f>I55*W55*4</f>
        <v>2.45630153927796</v>
      </c>
      <c r="J78" s="59">
        <f t="shared" ref="J78:O78" si="8">J55*X55*4</f>
        <v>2.26951865375754</v>
      </c>
      <c r="K78" s="59">
        <f t="shared" si="8"/>
        <v>1.41670540053628</v>
      </c>
      <c r="L78" s="59">
        <f t="shared" si="8"/>
        <v>1.01728163001649</v>
      </c>
      <c r="M78" s="59">
        <f t="shared" si="8"/>
        <v>0.577797982358909</v>
      </c>
      <c r="N78" s="59">
        <f t="shared" si="8"/>
        <v>0.147753164613824</v>
      </c>
      <c r="O78" s="59">
        <f t="shared" si="8"/>
        <v>0.147670862658659</v>
      </c>
      <c r="Q78" s="105">
        <f t="shared" ref="Q78:Q85" si="9">AVERAGE(I78:O78)</f>
        <v>1.14757560474567</v>
      </c>
    </row>
    <row r="79" ht="62.5" spans="4:17">
      <c r="D79" s="128" t="s">
        <v>322</v>
      </c>
      <c r="E79" t="s">
        <v>127</v>
      </c>
      <c r="F79" t="s">
        <v>77</v>
      </c>
      <c r="H79" t="s">
        <v>30</v>
      </c>
      <c r="I79" s="59">
        <f t="shared" ref="I79:I84" si="10">I56*W56*4</f>
        <v>2.45630153927796</v>
      </c>
      <c r="J79" s="59">
        <f t="shared" ref="J79:J84" si="11">J56*X56*4</f>
        <v>2.26951865375754</v>
      </c>
      <c r="K79" s="59">
        <f t="shared" ref="K79:K84" si="12">K56*Y56*4</f>
        <v>1.41670540053628</v>
      </c>
      <c r="L79" s="59">
        <f t="shared" ref="L79:L84" si="13">L56*Z56*4</f>
        <v>1.01728163001649</v>
      </c>
      <c r="M79" s="59">
        <f t="shared" ref="M79:M84" si="14">M56*AA56*4</f>
        <v>0.577797982358909</v>
      </c>
      <c r="N79" s="59">
        <f t="shared" ref="N79:N84" si="15">N56*AB56*4</f>
        <v>0.147753164613824</v>
      </c>
      <c r="O79" s="59">
        <f t="shared" ref="O79:O84" si="16">O56*AC56*4</f>
        <v>0.147670862658659</v>
      </c>
      <c r="Q79" s="105">
        <f t="shared" si="9"/>
        <v>1.14757560474567</v>
      </c>
    </row>
    <row r="80" ht="62.5" spans="4:17">
      <c r="D80" s="128" t="s">
        <v>322</v>
      </c>
      <c r="E80" t="s">
        <v>128</v>
      </c>
      <c r="F80" t="s">
        <v>77</v>
      </c>
      <c r="H80" t="s">
        <v>30</v>
      </c>
      <c r="I80" s="59">
        <f t="shared" si="10"/>
        <v>2.45630153927796</v>
      </c>
      <c r="J80" s="59">
        <f t="shared" si="11"/>
        <v>2.26951865375754</v>
      </c>
      <c r="K80" s="59">
        <f t="shared" si="12"/>
        <v>1.41670540053628</v>
      </c>
      <c r="L80" s="59">
        <f t="shared" si="13"/>
        <v>1.01728163001649</v>
      </c>
      <c r="M80" s="59">
        <f t="shared" si="14"/>
        <v>0.577797982358909</v>
      </c>
      <c r="N80" s="59">
        <f t="shared" si="15"/>
        <v>0.147753164613824</v>
      </c>
      <c r="O80" s="59">
        <f t="shared" si="16"/>
        <v>0.147670862658659</v>
      </c>
      <c r="Q80" s="105">
        <f t="shared" si="9"/>
        <v>1.14757560474567</v>
      </c>
    </row>
    <row r="81" ht="62.5" spans="4:17">
      <c r="D81" s="128" t="s">
        <v>322</v>
      </c>
      <c r="E81" t="s">
        <v>129</v>
      </c>
      <c r="F81" t="s">
        <v>74</v>
      </c>
      <c r="H81" t="s">
        <v>30</v>
      </c>
      <c r="I81" s="59">
        <f t="shared" si="10"/>
        <v>0.571856183667935</v>
      </c>
      <c r="J81" s="59">
        <f t="shared" si="11"/>
        <v>4.29929773548129</v>
      </c>
      <c r="K81" s="59">
        <f t="shared" si="12"/>
        <v>1.90504511368389</v>
      </c>
      <c r="L81" s="59">
        <f t="shared" si="13"/>
        <v>1.98712000981128</v>
      </c>
      <c r="M81" s="59">
        <f t="shared" si="14"/>
        <v>2.18648768187468</v>
      </c>
      <c r="N81" s="59">
        <f t="shared" si="15"/>
        <v>2.85175721568321</v>
      </c>
      <c r="O81" s="59">
        <f t="shared" si="16"/>
        <v>1.39307384600181</v>
      </c>
      <c r="Q81" s="105">
        <f t="shared" si="9"/>
        <v>2.1706625408863</v>
      </c>
    </row>
    <row r="82" ht="62.5" spans="4:17">
      <c r="D82" s="128" t="s">
        <v>322</v>
      </c>
      <c r="E82" t="s">
        <v>130</v>
      </c>
      <c r="F82" t="s">
        <v>74</v>
      </c>
      <c r="H82" t="s">
        <v>30</v>
      </c>
      <c r="I82" s="59">
        <f t="shared" si="10"/>
        <v>0.571856183667935</v>
      </c>
      <c r="J82" s="59">
        <f t="shared" si="11"/>
        <v>4.29929773548129</v>
      </c>
      <c r="K82" s="59">
        <f t="shared" si="12"/>
        <v>1.90504511368389</v>
      </c>
      <c r="L82" s="59">
        <f t="shared" si="13"/>
        <v>1.98712000981128</v>
      </c>
      <c r="M82" s="59">
        <f t="shared" si="14"/>
        <v>2.18648768187468</v>
      </c>
      <c r="N82" s="59">
        <f t="shared" si="15"/>
        <v>2.85175721568321</v>
      </c>
      <c r="O82" s="59">
        <f t="shared" si="16"/>
        <v>1.39307384600181</v>
      </c>
      <c r="Q82" s="105">
        <f t="shared" si="9"/>
        <v>2.1706625408863</v>
      </c>
    </row>
    <row r="83" ht="62.5" spans="4:17">
      <c r="D83" s="128" t="s">
        <v>322</v>
      </c>
      <c r="E83" t="s">
        <v>131</v>
      </c>
      <c r="F83" t="s">
        <v>74</v>
      </c>
      <c r="H83" t="s">
        <v>30</v>
      </c>
      <c r="I83" s="59">
        <f t="shared" si="10"/>
        <v>0.571856183667935</v>
      </c>
      <c r="J83" s="59">
        <f t="shared" si="11"/>
        <v>4.29929773548129</v>
      </c>
      <c r="K83" s="59">
        <f t="shared" si="12"/>
        <v>1.90504511368389</v>
      </c>
      <c r="L83" s="59">
        <f t="shared" si="13"/>
        <v>1.98712000981128</v>
      </c>
      <c r="M83" s="59">
        <f t="shared" si="14"/>
        <v>2.18648768187468</v>
      </c>
      <c r="N83" s="59">
        <f t="shared" si="15"/>
        <v>2.85175721568321</v>
      </c>
      <c r="O83" s="59">
        <f t="shared" si="16"/>
        <v>1.39307384600181</v>
      </c>
      <c r="Q83" s="105">
        <f t="shared" si="9"/>
        <v>2.1706625408863</v>
      </c>
    </row>
    <row r="84" ht="62.5" spans="4:17">
      <c r="D84" s="128" t="s">
        <v>322</v>
      </c>
      <c r="E84" t="s">
        <v>132</v>
      </c>
      <c r="F84" t="s">
        <v>71</v>
      </c>
      <c r="H84" t="s">
        <v>30</v>
      </c>
      <c r="I84" s="59">
        <f t="shared" si="10"/>
        <v>1.07276118223289</v>
      </c>
      <c r="J84" s="59">
        <f t="shared" si="11"/>
        <v>1.95563564989728</v>
      </c>
      <c r="K84" s="59">
        <f t="shared" si="12"/>
        <v>1.7030751592502</v>
      </c>
      <c r="L84" s="59">
        <f t="shared" si="13"/>
        <v>2.36631094530704</v>
      </c>
      <c r="M84" s="59">
        <f t="shared" si="14"/>
        <v>1.96728914336454</v>
      </c>
      <c r="N84" s="59">
        <f t="shared" si="15"/>
        <v>2.21871430575222</v>
      </c>
      <c r="O84" s="59">
        <f t="shared" si="16"/>
        <v>0.968988335066512</v>
      </c>
      <c r="Q84" s="105">
        <f t="shared" si="9"/>
        <v>1.75039638869581</v>
      </c>
    </row>
    <row r="85" ht="62.5" spans="4:17">
      <c r="D85" s="128" t="s">
        <v>322</v>
      </c>
      <c r="E85" t="s">
        <v>133</v>
      </c>
      <c r="F85" s="46" t="s">
        <v>71</v>
      </c>
      <c r="G85" s="46"/>
      <c r="H85" t="s">
        <v>30</v>
      </c>
      <c r="I85" s="243">
        <f t="shared" ref="I85:O85" si="17">AVERAGE(I78:I84,I87:I88)</f>
        <v>1.24924839742918</v>
      </c>
      <c r="J85" s="243">
        <f t="shared" si="17"/>
        <v>2.732164847998</v>
      </c>
      <c r="K85" s="243">
        <f t="shared" si="17"/>
        <v>1.44566408783376</v>
      </c>
      <c r="L85" s="243">
        <f t="shared" si="17"/>
        <v>1.50286628136924</v>
      </c>
      <c r="M85" s="243">
        <f t="shared" si="17"/>
        <v>1.23325156656071</v>
      </c>
      <c r="N85" s="243">
        <f t="shared" si="17"/>
        <v>1.67677167434611</v>
      </c>
      <c r="O85" s="243">
        <f t="shared" si="17"/>
        <v>0.757361788995357</v>
      </c>
      <c r="Q85" s="105">
        <f t="shared" si="9"/>
        <v>1.51390409207605</v>
      </c>
    </row>
    <row r="86" ht="14.5" spans="6:17">
      <c r="F86" s="46"/>
      <c r="G86" s="235" t="str">
        <f>[2]COMM!$E$19</f>
        <v>RSDAHT</v>
      </c>
      <c r="I86" s="243"/>
      <c r="J86" s="243"/>
      <c r="K86" s="243"/>
      <c r="L86" s="243"/>
      <c r="M86" s="243"/>
      <c r="N86" s="243"/>
      <c r="O86" s="243"/>
      <c r="Q86" s="105"/>
    </row>
    <row r="87" ht="62.5" spans="4:17">
      <c r="D87" s="128" t="s">
        <v>322</v>
      </c>
      <c r="E87" t="s">
        <v>134</v>
      </c>
      <c r="F87" t="s">
        <v>65</v>
      </c>
      <c r="H87" t="s">
        <v>30</v>
      </c>
      <c r="I87" s="59">
        <f>I63*W63*4</f>
        <v>0.961174307214119</v>
      </c>
      <c r="J87" s="59">
        <f t="shared" ref="J87:O87" si="18">J63*X63*4</f>
        <v>2.76949834372353</v>
      </c>
      <c r="K87" s="59">
        <f t="shared" si="18"/>
        <v>1.31915170604312</v>
      </c>
      <c r="L87" s="59">
        <f t="shared" si="18"/>
        <v>2.13120289965832</v>
      </c>
      <c r="M87" s="59">
        <f t="shared" si="18"/>
        <v>0.832435952271402</v>
      </c>
      <c r="N87" s="59">
        <f t="shared" si="18"/>
        <v>3.84884149320685</v>
      </c>
      <c r="O87" s="59">
        <f t="shared" si="18"/>
        <v>1.16879987907292</v>
      </c>
      <c r="Q87" s="105">
        <f t="shared" ref="Q87:Q95" si="19">AVERAGE(I87:O87)</f>
        <v>1.86158636874147</v>
      </c>
    </row>
    <row r="88" ht="62.5" spans="4:17">
      <c r="D88" s="128" t="s">
        <v>322</v>
      </c>
      <c r="E88" t="s">
        <v>135</v>
      </c>
      <c r="F88" t="s">
        <v>69</v>
      </c>
      <c r="H88" t="s">
        <v>30</v>
      </c>
      <c r="I88" s="59">
        <f>I64*W64*4</f>
        <v>0.1248269185779</v>
      </c>
      <c r="J88" s="59">
        <f t="shared" ref="J88:O88" si="20">J64*X64*4</f>
        <v>0.157900470644728</v>
      </c>
      <c r="K88" s="59">
        <f t="shared" si="20"/>
        <v>0.0234983825500063</v>
      </c>
      <c r="L88" s="59">
        <f t="shared" si="20"/>
        <v>0.0150777678744958</v>
      </c>
      <c r="M88" s="59">
        <f t="shared" si="20"/>
        <v>0.00668201070969183</v>
      </c>
      <c r="N88" s="59">
        <f t="shared" si="20"/>
        <v>0.0248581292647686</v>
      </c>
      <c r="O88" s="59">
        <f t="shared" si="20"/>
        <v>0.056233760837357</v>
      </c>
      <c r="Q88" s="105">
        <f t="shared" si="19"/>
        <v>0.0584396343512782</v>
      </c>
    </row>
    <row r="89" ht="62.5" spans="4:17">
      <c r="D89" s="128" t="s">
        <v>322</v>
      </c>
      <c r="E89" s="36" t="s">
        <v>136</v>
      </c>
      <c r="F89" s="36" t="s">
        <v>71</v>
      </c>
      <c r="G89" s="36"/>
      <c r="H89" t="s">
        <v>30</v>
      </c>
      <c r="I89" s="94">
        <f t="shared" ref="I89:O89" si="21">AVERAGE(I88,I84)</f>
        <v>0.598794050405392</v>
      </c>
      <c r="J89" s="94">
        <f t="shared" si="21"/>
        <v>1.056768060271</v>
      </c>
      <c r="K89" s="94">
        <f t="shared" si="21"/>
        <v>0.863286770900101</v>
      </c>
      <c r="L89" s="94">
        <f t="shared" si="21"/>
        <v>1.19069435659077</v>
      </c>
      <c r="M89" s="94">
        <f t="shared" si="21"/>
        <v>0.986985577037115</v>
      </c>
      <c r="N89" s="94">
        <f t="shared" si="21"/>
        <v>1.1217862175085</v>
      </c>
      <c r="O89" s="94">
        <f t="shared" si="21"/>
        <v>0.512611047951934</v>
      </c>
      <c r="Q89" s="105">
        <f t="shared" si="19"/>
        <v>0.904418011523545</v>
      </c>
    </row>
    <row r="90" ht="14.5" spans="6:17">
      <c r="F90" s="36" t="s">
        <v>69</v>
      </c>
      <c r="G90" s="36"/>
      <c r="H90" t="s">
        <v>30</v>
      </c>
      <c r="I90" s="94"/>
      <c r="J90" s="94"/>
      <c r="K90" s="94"/>
      <c r="L90" s="94"/>
      <c r="M90" s="94"/>
      <c r="N90" s="94"/>
      <c r="O90" s="94"/>
      <c r="Q90" s="105"/>
    </row>
    <row r="91" ht="62.5" spans="4:17">
      <c r="D91" s="128" t="s">
        <v>322</v>
      </c>
      <c r="E91" s="36" t="s">
        <v>137</v>
      </c>
      <c r="F91" s="36" t="s">
        <v>77</v>
      </c>
      <c r="G91" s="36"/>
      <c r="H91" t="s">
        <v>30</v>
      </c>
      <c r="I91" s="94">
        <f t="shared" ref="I91:O91" si="22">AVERAGE(I88,I78:I80)</f>
        <v>1.87343288410295</v>
      </c>
      <c r="J91" s="94">
        <f t="shared" si="22"/>
        <v>1.74161410797933</v>
      </c>
      <c r="K91" s="94">
        <f t="shared" si="22"/>
        <v>1.06840364603971</v>
      </c>
      <c r="L91" s="94">
        <f t="shared" si="22"/>
        <v>0.766730664480989</v>
      </c>
      <c r="M91" s="94">
        <f t="shared" si="22"/>
        <v>0.435018989446605</v>
      </c>
      <c r="N91" s="94">
        <f t="shared" si="22"/>
        <v>0.11702940577656</v>
      </c>
      <c r="O91" s="94">
        <f t="shared" si="22"/>
        <v>0.124811587203334</v>
      </c>
      <c r="Q91" s="105">
        <f t="shared" si="19"/>
        <v>0.875291612147069</v>
      </c>
    </row>
    <row r="92" ht="14.5" spans="6:17">
      <c r="F92" s="36" t="s">
        <v>69</v>
      </c>
      <c r="G92" s="36"/>
      <c r="H92" t="s">
        <v>30</v>
      </c>
      <c r="I92" s="94"/>
      <c r="J92" s="94"/>
      <c r="K92" s="94"/>
      <c r="L92" s="94"/>
      <c r="M92" s="94"/>
      <c r="N92" s="94"/>
      <c r="O92" s="94"/>
      <c r="Q92" s="105"/>
    </row>
    <row r="93" ht="62.5" spans="4:17">
      <c r="D93" s="128" t="s">
        <v>322</v>
      </c>
      <c r="E93" s="36" t="s">
        <v>138</v>
      </c>
      <c r="F93" s="36" t="s">
        <v>71</v>
      </c>
      <c r="G93" s="36"/>
      <c r="H93" t="s">
        <v>30</v>
      </c>
      <c r="I93" s="94">
        <f t="shared" ref="I93:O93" si="23">AVERAGE(I84,I81:I83)</f>
        <v>0.697082433309172</v>
      </c>
      <c r="J93" s="94">
        <f t="shared" si="23"/>
        <v>3.71338221408529</v>
      </c>
      <c r="K93" s="94">
        <f t="shared" si="23"/>
        <v>1.85455262507547</v>
      </c>
      <c r="L93" s="94">
        <f t="shared" si="23"/>
        <v>2.08191774368522</v>
      </c>
      <c r="M93" s="94">
        <f t="shared" si="23"/>
        <v>2.13168804724715</v>
      </c>
      <c r="N93" s="94">
        <f t="shared" si="23"/>
        <v>2.69349648820047</v>
      </c>
      <c r="O93" s="94">
        <f t="shared" si="23"/>
        <v>1.28705246826799</v>
      </c>
      <c r="Q93" s="105">
        <f t="shared" si="19"/>
        <v>2.06559600283868</v>
      </c>
    </row>
    <row r="94" ht="14.5" spans="6:17">
      <c r="F94" s="36" t="s">
        <v>74</v>
      </c>
      <c r="G94" s="36"/>
      <c r="H94" t="s">
        <v>30</v>
      </c>
      <c r="I94" s="94"/>
      <c r="J94" s="94"/>
      <c r="K94" s="94"/>
      <c r="L94" s="94"/>
      <c r="M94" s="94"/>
      <c r="N94" s="94"/>
      <c r="O94" s="94"/>
      <c r="Q94" s="105"/>
    </row>
    <row r="95" ht="62.5" spans="4:17">
      <c r="D95" s="128" t="s">
        <v>322</v>
      </c>
      <c r="E95" s="36" t="s">
        <v>139</v>
      </c>
      <c r="F95" s="36" t="s">
        <v>71</v>
      </c>
      <c r="G95" s="36"/>
      <c r="H95" t="s">
        <v>30</v>
      </c>
      <c r="I95" s="94">
        <f t="shared" ref="I95:O95" si="24">AVERAGE(I78:I80,I84)</f>
        <v>2.11041645001669</v>
      </c>
      <c r="J95" s="94">
        <f t="shared" si="24"/>
        <v>2.19104790279247</v>
      </c>
      <c r="K95" s="94">
        <f t="shared" si="24"/>
        <v>1.48829784021476</v>
      </c>
      <c r="L95" s="94">
        <f t="shared" si="24"/>
        <v>1.35453895883913</v>
      </c>
      <c r="M95" s="94">
        <f t="shared" si="24"/>
        <v>0.925170772610317</v>
      </c>
      <c r="N95" s="94">
        <f t="shared" si="24"/>
        <v>0.665493449898424</v>
      </c>
      <c r="O95" s="94">
        <f t="shared" si="24"/>
        <v>0.353000230760622</v>
      </c>
      <c r="Q95" s="105">
        <f t="shared" si="19"/>
        <v>1.2982808007332</v>
      </c>
    </row>
    <row r="96" ht="14.5" spans="6:15">
      <c r="F96" s="36" t="s">
        <v>77</v>
      </c>
      <c r="G96" s="36"/>
      <c r="H96" t="s">
        <v>30</v>
      </c>
      <c r="I96" s="59"/>
      <c r="J96" s="59"/>
      <c r="K96" s="59"/>
      <c r="L96" s="59"/>
      <c r="M96" s="59"/>
      <c r="N96" s="59"/>
      <c r="O96" s="59"/>
    </row>
    <row r="102" ht="14.5" spans="5:8">
      <c r="E102" s="241"/>
      <c r="F102" s="241"/>
      <c r="G102" s="242"/>
      <c r="H102" s="39" t="s">
        <v>323</v>
      </c>
    </row>
    <row r="103" ht="15.25" spans="5:8">
      <c r="E103" s="40" t="s">
        <v>11</v>
      </c>
      <c r="F103" s="40" t="s">
        <v>189</v>
      </c>
      <c r="G103" s="40"/>
      <c r="H103" s="40" t="s">
        <v>190</v>
      </c>
    </row>
    <row r="104" spans="5:8">
      <c r="E104" s="97" t="s">
        <v>126</v>
      </c>
      <c r="F104" s="97" t="s">
        <v>77</v>
      </c>
      <c r="G104" s="97"/>
      <c r="H104" s="97" t="s">
        <v>30</v>
      </c>
    </row>
    <row r="105" spans="5:8">
      <c r="E105" s="97" t="s">
        <v>127</v>
      </c>
      <c r="F105" s="97" t="s">
        <v>77</v>
      </c>
      <c r="G105" s="97"/>
      <c r="H105" s="97" t="s">
        <v>30</v>
      </c>
    </row>
    <row r="106" spans="5:8">
      <c r="E106" s="97" t="s">
        <v>128</v>
      </c>
      <c r="F106" s="97" t="s">
        <v>77</v>
      </c>
      <c r="G106" s="97"/>
      <c r="H106" s="97" t="s">
        <v>30</v>
      </c>
    </row>
    <row r="107" spans="5:8">
      <c r="E107" s="97" t="s">
        <v>129</v>
      </c>
      <c r="F107" s="97" t="s">
        <v>74</v>
      </c>
      <c r="G107" s="97"/>
      <c r="H107" s="97" t="s">
        <v>30</v>
      </c>
    </row>
    <row r="108" spans="5:8">
      <c r="E108" s="97" t="s">
        <v>130</v>
      </c>
      <c r="F108" s="97" t="s">
        <v>74</v>
      </c>
      <c r="G108" s="97"/>
      <c r="H108" s="97" t="s">
        <v>30</v>
      </c>
    </row>
    <row r="109" spans="5:8">
      <c r="E109" s="97" t="s">
        <v>131</v>
      </c>
      <c r="F109" s="97" t="s">
        <v>74</v>
      </c>
      <c r="G109" s="97"/>
      <c r="H109" s="97" t="s">
        <v>30</v>
      </c>
    </row>
    <row r="110" spans="5:8">
      <c r="E110" s="97" t="s">
        <v>132</v>
      </c>
      <c r="F110" s="97" t="s">
        <v>71</v>
      </c>
      <c r="G110" s="97"/>
      <c r="H110" s="97" t="s">
        <v>30</v>
      </c>
    </row>
    <row r="111" spans="5:8">
      <c r="E111" s="97" t="s">
        <v>133</v>
      </c>
      <c r="F111" s="97" t="s">
        <v>320</v>
      </c>
      <c r="G111" s="97"/>
      <c r="H111" s="97" t="s">
        <v>30</v>
      </c>
    </row>
    <row r="112" spans="5:8">
      <c r="E112" s="97" t="s">
        <v>134</v>
      </c>
      <c r="F112" s="97" t="s">
        <v>65</v>
      </c>
      <c r="G112" s="97"/>
      <c r="H112" s="97" t="s">
        <v>30</v>
      </c>
    </row>
    <row r="113" spans="5:8">
      <c r="E113" s="97" t="s">
        <v>135</v>
      </c>
      <c r="F113" s="97" t="s">
        <v>69</v>
      </c>
      <c r="G113" s="97"/>
      <c r="H113" s="97" t="s">
        <v>30</v>
      </c>
    </row>
    <row r="114" spans="5:8">
      <c r="E114" s="41" t="s">
        <v>136</v>
      </c>
      <c r="F114" s="41" t="s">
        <v>71</v>
      </c>
      <c r="G114" s="41"/>
      <c r="H114" s="97" t="s">
        <v>30</v>
      </c>
    </row>
    <row r="115" spans="5:8">
      <c r="E115" s="97"/>
      <c r="F115" s="41" t="s">
        <v>69</v>
      </c>
      <c r="G115" s="41"/>
      <c r="H115" s="97" t="s">
        <v>30</v>
      </c>
    </row>
    <row r="116" spans="5:8">
      <c r="E116" s="41" t="s">
        <v>137</v>
      </c>
      <c r="F116" s="41" t="s">
        <v>77</v>
      </c>
      <c r="G116" s="41"/>
      <c r="H116" s="97" t="s">
        <v>30</v>
      </c>
    </row>
    <row r="117" spans="5:8">
      <c r="E117" s="97"/>
      <c r="F117" s="41" t="s">
        <v>69</v>
      </c>
      <c r="G117" s="41"/>
      <c r="H117" s="97" t="s">
        <v>30</v>
      </c>
    </row>
    <row r="118" spans="5:8">
      <c r="E118" s="41" t="s">
        <v>138</v>
      </c>
      <c r="F118" s="41" t="s">
        <v>71</v>
      </c>
      <c r="G118" s="41"/>
      <c r="H118" s="97" t="s">
        <v>30</v>
      </c>
    </row>
    <row r="119" spans="5:8">
      <c r="E119" s="97"/>
      <c r="F119" s="41" t="s">
        <v>74</v>
      </c>
      <c r="G119" s="41"/>
      <c r="H119" s="97" t="s">
        <v>30</v>
      </c>
    </row>
    <row r="120" spans="5:8">
      <c r="E120" s="41" t="s">
        <v>139</v>
      </c>
      <c r="F120" s="41" t="s">
        <v>71</v>
      </c>
      <c r="G120" s="41"/>
      <c r="H120" s="97" t="s">
        <v>30</v>
      </c>
    </row>
    <row r="121" spans="5:8">
      <c r="E121" s="97"/>
      <c r="F121" s="41" t="s">
        <v>77</v>
      </c>
      <c r="G121" s="41"/>
      <c r="H121" s="97" t="s">
        <v>30</v>
      </c>
    </row>
    <row r="126" ht="14.5" spans="8:8">
      <c r="H126" s="34" t="s">
        <v>325</v>
      </c>
    </row>
    <row r="127" ht="15.25" spans="5:15">
      <c r="E127" s="35" t="s">
        <v>11</v>
      </c>
      <c r="F127" s="35" t="s">
        <v>189</v>
      </c>
      <c r="G127" s="233" t="s">
        <v>312</v>
      </c>
      <c r="H127" s="35" t="s">
        <v>190</v>
      </c>
      <c r="I127" t="s">
        <v>191</v>
      </c>
      <c r="J127" t="s">
        <v>192</v>
      </c>
      <c r="K127" t="s">
        <v>193</v>
      </c>
      <c r="L127" t="s">
        <v>194</v>
      </c>
      <c r="M127" t="s">
        <v>195</v>
      </c>
      <c r="N127" t="s">
        <v>196</v>
      </c>
      <c r="O127" t="s">
        <v>197</v>
      </c>
    </row>
    <row r="128" ht="14.5" spans="5:17">
      <c r="E128" s="187" t="s">
        <v>136</v>
      </c>
      <c r="F128" s="187" t="s">
        <v>71</v>
      </c>
      <c r="G128" s="187"/>
      <c r="H128" s="187" t="s">
        <v>30</v>
      </c>
      <c r="I128" s="244">
        <f t="shared" ref="I128:O128" si="25">25/(25+16)</f>
        <v>0.609756097560976</v>
      </c>
      <c r="J128" s="244">
        <f t="shared" si="25"/>
        <v>0.609756097560976</v>
      </c>
      <c r="K128" s="244">
        <f t="shared" si="25"/>
        <v>0.609756097560976</v>
      </c>
      <c r="L128" s="244">
        <f t="shared" si="25"/>
        <v>0.609756097560976</v>
      </c>
      <c r="M128" s="244">
        <f t="shared" si="25"/>
        <v>0.609756097560976</v>
      </c>
      <c r="N128" s="244">
        <f t="shared" si="25"/>
        <v>0.609756097560976</v>
      </c>
      <c r="O128" s="244">
        <f t="shared" si="25"/>
        <v>0.609756097560976</v>
      </c>
      <c r="P128" s="187"/>
      <c r="Q128" s="187"/>
    </row>
    <row r="129" ht="14.5" spans="5:17">
      <c r="E129" s="187"/>
      <c r="F129" s="187" t="s">
        <v>69</v>
      </c>
      <c r="G129" s="187"/>
      <c r="H129" s="187"/>
      <c r="I129" s="244"/>
      <c r="J129" s="244"/>
      <c r="K129" s="244"/>
      <c r="L129" s="244"/>
      <c r="M129" s="244"/>
      <c r="N129" s="244"/>
      <c r="O129" s="244"/>
      <c r="P129" s="187"/>
      <c r="Q129" s="187"/>
    </row>
    <row r="130" ht="14.5" spans="5:17">
      <c r="E130" s="187" t="s">
        <v>137</v>
      </c>
      <c r="F130" s="187" t="s">
        <v>77</v>
      </c>
      <c r="G130" s="187"/>
      <c r="H130" s="187" t="s">
        <v>30</v>
      </c>
      <c r="I130" s="244">
        <f>5/(5+16)</f>
        <v>0.238095238095238</v>
      </c>
      <c r="J130" s="244">
        <f t="shared" ref="J130:O130" si="26">I130</f>
        <v>0.238095238095238</v>
      </c>
      <c r="K130" s="244">
        <f t="shared" si="26"/>
        <v>0.238095238095238</v>
      </c>
      <c r="L130" s="244">
        <f t="shared" si="26"/>
        <v>0.238095238095238</v>
      </c>
      <c r="M130" s="244">
        <f t="shared" si="26"/>
        <v>0.238095238095238</v>
      </c>
      <c r="N130" s="244">
        <f t="shared" si="26"/>
        <v>0.238095238095238</v>
      </c>
      <c r="O130" s="244">
        <f t="shared" si="26"/>
        <v>0.238095238095238</v>
      </c>
      <c r="P130" s="187"/>
      <c r="Q130" s="187"/>
    </row>
    <row r="131" ht="14.5" spans="5:17">
      <c r="E131" s="187"/>
      <c r="F131" s="187" t="s">
        <v>69</v>
      </c>
      <c r="G131" s="187"/>
      <c r="H131" s="187"/>
      <c r="I131" s="244"/>
      <c r="J131" s="244"/>
      <c r="K131" s="244"/>
      <c r="L131" s="244"/>
      <c r="M131" s="244"/>
      <c r="N131" s="244"/>
      <c r="O131" s="244"/>
      <c r="P131" s="187"/>
      <c r="Q131" s="187"/>
    </row>
    <row r="132" ht="14.5" spans="5:17">
      <c r="E132" s="187" t="s">
        <v>138</v>
      </c>
      <c r="F132" s="187" t="s">
        <v>71</v>
      </c>
      <c r="G132" s="187"/>
      <c r="H132" s="187" t="s">
        <v>30</v>
      </c>
      <c r="I132" s="244">
        <f>25/(25+53)</f>
        <v>0.320512820512821</v>
      </c>
      <c r="J132" s="244">
        <f t="shared" ref="J132:O132" si="27">I132</f>
        <v>0.320512820512821</v>
      </c>
      <c r="K132" s="244">
        <f t="shared" si="27"/>
        <v>0.320512820512821</v>
      </c>
      <c r="L132" s="244">
        <f t="shared" si="27"/>
        <v>0.320512820512821</v>
      </c>
      <c r="M132" s="244">
        <f t="shared" si="27"/>
        <v>0.320512820512821</v>
      </c>
      <c r="N132" s="244">
        <f t="shared" si="27"/>
        <v>0.320512820512821</v>
      </c>
      <c r="O132" s="244">
        <f t="shared" si="27"/>
        <v>0.320512820512821</v>
      </c>
      <c r="P132" s="187"/>
      <c r="Q132" s="187" t="s">
        <v>327</v>
      </c>
    </row>
    <row r="133" ht="14.5" spans="5:17">
      <c r="E133" s="187"/>
      <c r="F133" s="187" t="s">
        <v>74</v>
      </c>
      <c r="G133" s="187"/>
      <c r="H133" s="187"/>
      <c r="I133" s="244"/>
      <c r="J133" s="244"/>
      <c r="K133" s="244"/>
      <c r="L133" s="244"/>
      <c r="M133" s="244"/>
      <c r="N133" s="244"/>
      <c r="O133" s="244"/>
      <c r="P133" s="187"/>
      <c r="Q133" s="187"/>
    </row>
    <row r="134" ht="14.5" spans="5:17">
      <c r="E134" s="187" t="s">
        <v>139</v>
      </c>
      <c r="F134" s="187" t="s">
        <v>71</v>
      </c>
      <c r="G134" s="187"/>
      <c r="H134" s="187" t="s">
        <v>30</v>
      </c>
      <c r="I134" s="244">
        <f>25/30</f>
        <v>0.833333333333333</v>
      </c>
      <c r="J134" s="244">
        <f t="shared" ref="J134:O134" si="28">I134</f>
        <v>0.833333333333333</v>
      </c>
      <c r="K134" s="244">
        <f t="shared" si="28"/>
        <v>0.833333333333333</v>
      </c>
      <c r="L134" s="244">
        <f t="shared" si="28"/>
        <v>0.833333333333333</v>
      </c>
      <c r="M134" s="244">
        <f t="shared" si="28"/>
        <v>0.833333333333333</v>
      </c>
      <c r="N134" s="244">
        <f t="shared" si="28"/>
        <v>0.833333333333333</v>
      </c>
      <c r="O134" s="244">
        <f t="shared" si="28"/>
        <v>0.833333333333333</v>
      </c>
      <c r="P134" s="187"/>
      <c r="Q134" s="187"/>
    </row>
    <row r="135" ht="14.5" spans="5:17">
      <c r="E135" s="187"/>
      <c r="F135" s="187" t="s">
        <v>77</v>
      </c>
      <c r="G135" s="187"/>
      <c r="H135" s="187"/>
      <c r="I135" s="244"/>
      <c r="J135" s="244"/>
      <c r="K135" s="244"/>
      <c r="L135" s="244"/>
      <c r="M135" s="244"/>
      <c r="N135" s="244"/>
      <c r="O135" s="244"/>
      <c r="P135" s="187"/>
      <c r="Q135" s="187"/>
    </row>
    <row r="136" spans="5:15">
      <c r="E136" t="s">
        <v>126</v>
      </c>
      <c r="F136" t="s">
        <v>77</v>
      </c>
      <c r="H136" t="s">
        <v>30</v>
      </c>
      <c r="I136" s="131">
        <v>1</v>
      </c>
      <c r="J136" s="131">
        <v>1</v>
      </c>
      <c r="K136" s="131">
        <v>1</v>
      </c>
      <c r="L136" s="131">
        <v>1</v>
      </c>
      <c r="M136" s="131">
        <v>1</v>
      </c>
      <c r="N136" s="131">
        <v>1</v>
      </c>
      <c r="O136" s="131">
        <v>1</v>
      </c>
    </row>
    <row r="137" spans="5:15">
      <c r="E137" t="s">
        <v>127</v>
      </c>
      <c r="F137" t="s">
        <v>77</v>
      </c>
      <c r="H137" t="s">
        <v>30</v>
      </c>
      <c r="I137" s="131">
        <v>1</v>
      </c>
      <c r="J137" s="131">
        <v>1</v>
      </c>
      <c r="K137" s="131">
        <v>1</v>
      </c>
      <c r="L137" s="131">
        <v>1</v>
      </c>
      <c r="M137" s="131">
        <v>1</v>
      </c>
      <c r="N137" s="131">
        <v>1</v>
      </c>
      <c r="O137" s="131">
        <v>1</v>
      </c>
    </row>
    <row r="138" spans="5:15">
      <c r="E138" t="s">
        <v>128</v>
      </c>
      <c r="F138" t="s">
        <v>77</v>
      </c>
      <c r="H138" t="s">
        <v>30</v>
      </c>
      <c r="I138" s="131">
        <v>1</v>
      </c>
      <c r="J138" s="131">
        <v>1</v>
      </c>
      <c r="K138" s="131">
        <v>1</v>
      </c>
      <c r="L138" s="131">
        <v>1</v>
      </c>
      <c r="M138" s="131">
        <v>1</v>
      </c>
      <c r="N138" s="131">
        <v>1</v>
      </c>
      <c r="O138" s="131">
        <v>1</v>
      </c>
    </row>
    <row r="139" spans="5:15">
      <c r="E139" t="s">
        <v>129</v>
      </c>
      <c r="F139" t="s">
        <v>74</v>
      </c>
      <c r="H139" t="s">
        <v>30</v>
      </c>
      <c r="I139" s="131">
        <v>1</v>
      </c>
      <c r="J139" s="131">
        <v>1</v>
      </c>
      <c r="K139" s="131">
        <v>1</v>
      </c>
      <c r="L139" s="131">
        <v>1</v>
      </c>
      <c r="M139" s="131">
        <v>1</v>
      </c>
      <c r="N139" s="131">
        <v>1</v>
      </c>
      <c r="O139" s="131">
        <v>1</v>
      </c>
    </row>
    <row r="140" spans="5:15">
      <c r="E140" t="s">
        <v>130</v>
      </c>
      <c r="F140" t="s">
        <v>74</v>
      </c>
      <c r="H140" t="s">
        <v>30</v>
      </c>
      <c r="I140" s="131">
        <v>1</v>
      </c>
      <c r="J140" s="131">
        <v>1</v>
      </c>
      <c r="K140" s="131">
        <v>1</v>
      </c>
      <c r="L140" s="131">
        <v>1</v>
      </c>
      <c r="M140" s="131">
        <v>1</v>
      </c>
      <c r="N140" s="131">
        <v>1</v>
      </c>
      <c r="O140" s="131">
        <v>1</v>
      </c>
    </row>
    <row r="141" spans="5:15">
      <c r="E141" t="s">
        <v>131</v>
      </c>
      <c r="F141" t="s">
        <v>74</v>
      </c>
      <c r="H141" t="s">
        <v>30</v>
      </c>
      <c r="I141" s="131">
        <v>1</v>
      </c>
      <c r="J141" s="131">
        <v>1</v>
      </c>
      <c r="K141" s="131">
        <v>1</v>
      </c>
      <c r="L141" s="131">
        <v>1</v>
      </c>
      <c r="M141" s="131">
        <v>1</v>
      </c>
      <c r="N141" s="131">
        <v>1</v>
      </c>
      <c r="O141" s="131">
        <v>1</v>
      </c>
    </row>
    <row r="142" spans="5:15">
      <c r="E142" t="s">
        <v>132</v>
      </c>
      <c r="F142" t="s">
        <v>71</v>
      </c>
      <c r="H142" t="s">
        <v>30</v>
      </c>
      <c r="I142" s="131">
        <v>1</v>
      </c>
      <c r="J142" s="131">
        <v>1</v>
      </c>
      <c r="K142" s="131">
        <v>1</v>
      </c>
      <c r="L142" s="131">
        <v>1</v>
      </c>
      <c r="M142" s="131">
        <v>1</v>
      </c>
      <c r="N142" s="131">
        <v>1</v>
      </c>
      <c r="O142" s="131">
        <v>1</v>
      </c>
    </row>
    <row r="143" spans="5:15">
      <c r="E143" t="s">
        <v>133</v>
      </c>
      <c r="F143" s="46" t="s">
        <v>71</v>
      </c>
      <c r="G143" s="46"/>
      <c r="H143" t="s">
        <v>30</v>
      </c>
      <c r="I143" s="131"/>
      <c r="J143" s="131"/>
      <c r="K143" s="131"/>
      <c r="L143" s="131"/>
      <c r="M143" s="131"/>
      <c r="N143" s="131"/>
      <c r="O143" s="131"/>
    </row>
    <row r="144" ht="14.5" spans="6:15">
      <c r="F144" s="46"/>
      <c r="G144" s="235" t="str">
        <f>[2]COMM!$E$19</f>
        <v>RSDAHT</v>
      </c>
      <c r="I144" s="131"/>
      <c r="J144" s="131"/>
      <c r="K144" s="131"/>
      <c r="L144" s="131"/>
      <c r="M144" s="131"/>
      <c r="N144" s="131"/>
      <c r="O144" s="131"/>
    </row>
    <row r="145" spans="5:15">
      <c r="E145" t="s">
        <v>134</v>
      </c>
      <c r="F145" t="s">
        <v>65</v>
      </c>
      <c r="H145" t="s">
        <v>30</v>
      </c>
      <c r="I145" s="131">
        <v>1</v>
      </c>
      <c r="J145" s="131">
        <v>1</v>
      </c>
      <c r="K145" s="131">
        <v>1</v>
      </c>
      <c r="L145" s="131">
        <v>1</v>
      </c>
      <c r="M145" s="131">
        <v>1</v>
      </c>
      <c r="N145" s="131">
        <v>1</v>
      </c>
      <c r="O145" s="131">
        <v>1</v>
      </c>
    </row>
    <row r="146" spans="5:15">
      <c r="E146" t="s">
        <v>135</v>
      </c>
      <c r="F146" t="s">
        <v>69</v>
      </c>
      <c r="H146" t="s">
        <v>30</v>
      </c>
      <c r="I146" s="131">
        <v>1</v>
      </c>
      <c r="J146" s="131">
        <v>1</v>
      </c>
      <c r="K146" s="131">
        <v>1</v>
      </c>
      <c r="L146" s="131">
        <v>1</v>
      </c>
      <c r="M146" s="131">
        <v>1</v>
      </c>
      <c r="N146" s="131">
        <v>1</v>
      </c>
      <c r="O146" s="131">
        <v>1</v>
      </c>
    </row>
    <row r="157" ht="14.5" spans="5:15">
      <c r="E157" s="42"/>
      <c r="F157" s="42"/>
      <c r="G157" s="44"/>
      <c r="H157" s="43" t="s">
        <v>238</v>
      </c>
      <c r="I157" s="44"/>
      <c r="J157" s="44"/>
      <c r="K157" s="44"/>
      <c r="L157" s="44"/>
      <c r="M157" s="44"/>
      <c r="N157" s="44"/>
      <c r="O157" s="44"/>
    </row>
    <row r="158" ht="15.25" spans="5:15">
      <c r="E158" s="45" t="s">
        <v>11</v>
      </c>
      <c r="F158" s="45" t="s">
        <v>189</v>
      </c>
      <c r="G158" s="233" t="s">
        <v>312</v>
      </c>
      <c r="H158" s="45" t="s">
        <v>190</v>
      </c>
      <c r="I158" s="46" t="s">
        <v>191</v>
      </c>
      <c r="J158" s="46" t="s">
        <v>192</v>
      </c>
      <c r="K158" s="46" t="s">
        <v>193</v>
      </c>
      <c r="L158" s="46" t="s">
        <v>194</v>
      </c>
      <c r="M158" s="46" t="s">
        <v>195</v>
      </c>
      <c r="N158" s="46" t="s">
        <v>196</v>
      </c>
      <c r="O158" s="46" t="s">
        <v>197</v>
      </c>
    </row>
    <row r="159" ht="14.5" spans="5:15">
      <c r="E159" s="46" t="s">
        <v>126</v>
      </c>
      <c r="F159" s="46" t="s">
        <v>77</v>
      </c>
      <c r="G159" s="46"/>
      <c r="H159" s="46" t="s">
        <v>30</v>
      </c>
      <c r="I159" s="252">
        <f>[3]RSD!$Q$6</f>
        <v>26.5</v>
      </c>
      <c r="J159" s="252">
        <f>[3]RSD!$Q$6</f>
        <v>26.5</v>
      </c>
      <c r="K159" s="252">
        <f>[3]RSD!$Q$6</f>
        <v>26.5</v>
      </c>
      <c r="L159" s="252">
        <f>[3]RSD!$Q$6</f>
        <v>26.5</v>
      </c>
      <c r="M159" s="252">
        <f>[3]RSD!$Q$6</f>
        <v>26.5</v>
      </c>
      <c r="N159" s="252">
        <f>[3]RSD!$Q$6</f>
        <v>26.5</v>
      </c>
      <c r="O159" s="252">
        <f>[3]RSD!$Q$6</f>
        <v>26.5</v>
      </c>
    </row>
    <row r="160" ht="14.5" spans="5:15">
      <c r="E160" s="46" t="s">
        <v>127</v>
      </c>
      <c r="F160" s="46" t="s">
        <v>77</v>
      </c>
      <c r="G160" s="46"/>
      <c r="H160" s="46" t="s">
        <v>30</v>
      </c>
      <c r="I160" s="252">
        <f>[3]RSD!$Q$7</f>
        <v>26.5</v>
      </c>
      <c r="J160" s="252">
        <f>[3]RSD!$Q$7</f>
        <v>26.5</v>
      </c>
      <c r="K160" s="252">
        <f>[3]RSD!$Q$7</f>
        <v>26.5</v>
      </c>
      <c r="L160" s="252">
        <f>[3]RSD!$Q$7</f>
        <v>26.5</v>
      </c>
      <c r="M160" s="252">
        <f>[3]RSD!$Q$7</f>
        <v>26.5</v>
      </c>
      <c r="N160" s="252">
        <f>[3]RSD!$Q$7</f>
        <v>26.5</v>
      </c>
      <c r="O160" s="252">
        <f>[3]RSD!$Q$7</f>
        <v>26.5</v>
      </c>
    </row>
    <row r="161" ht="14.5" spans="5:15">
      <c r="E161" s="46" t="s">
        <v>128</v>
      </c>
      <c r="F161" s="46" t="s">
        <v>77</v>
      </c>
      <c r="G161" s="46"/>
      <c r="H161" s="46" t="s">
        <v>30</v>
      </c>
      <c r="I161" s="252">
        <f>[3]RSD!$Q$8</f>
        <v>26.5</v>
      </c>
      <c r="J161" s="252">
        <f>[3]RSD!$Q$8</f>
        <v>26.5</v>
      </c>
      <c r="K161" s="252">
        <f>[3]RSD!$Q$8</f>
        <v>26.5</v>
      </c>
      <c r="L161" s="252">
        <f>[3]RSD!$Q$8</f>
        <v>26.5</v>
      </c>
      <c r="M161" s="252">
        <f>[3]RSD!$Q$8</f>
        <v>26.5</v>
      </c>
      <c r="N161" s="252">
        <f>[3]RSD!$Q$8</f>
        <v>26.5</v>
      </c>
      <c r="O161" s="252">
        <f>[3]RSD!$Q$8</f>
        <v>26.5</v>
      </c>
    </row>
    <row r="162" ht="14.5" spans="5:15">
      <c r="E162" s="46" t="s">
        <v>129</v>
      </c>
      <c r="F162" s="46" t="s">
        <v>74</v>
      </c>
      <c r="G162" s="46"/>
      <c r="H162" s="46" t="s">
        <v>30</v>
      </c>
      <c r="I162" s="252">
        <f>[3]RSD!$Q$9</f>
        <v>22</v>
      </c>
      <c r="J162" s="252">
        <f>[3]RSD!$Q$9</f>
        <v>22</v>
      </c>
      <c r="K162" s="252">
        <f>[3]RSD!$Q$9</f>
        <v>22</v>
      </c>
      <c r="L162" s="252">
        <f>[3]RSD!$Q$9</f>
        <v>22</v>
      </c>
      <c r="M162" s="252">
        <f>[3]RSD!$Q$9</f>
        <v>22</v>
      </c>
      <c r="N162" s="252">
        <f>[3]RSD!$Q$9</f>
        <v>22</v>
      </c>
      <c r="O162" s="252">
        <f>[3]RSD!$Q$9</f>
        <v>22</v>
      </c>
    </row>
    <row r="163" ht="14.5" spans="5:15">
      <c r="E163" s="46" t="s">
        <v>130</v>
      </c>
      <c r="F163" s="46" t="s">
        <v>74</v>
      </c>
      <c r="G163" s="46"/>
      <c r="H163" s="46" t="s">
        <v>30</v>
      </c>
      <c r="I163" s="253">
        <f>[3]RSD!$Q$10</f>
        <v>22</v>
      </c>
      <c r="J163" s="253">
        <f>[3]RSD!$Q$10</f>
        <v>22</v>
      </c>
      <c r="K163" s="253">
        <f>[3]RSD!$Q$10</f>
        <v>22</v>
      </c>
      <c r="L163" s="253">
        <f>[3]RSD!$Q$10</f>
        <v>22</v>
      </c>
      <c r="M163" s="253">
        <f>[3]RSD!$Q$10</f>
        <v>22</v>
      </c>
      <c r="N163" s="253">
        <f>[3]RSD!$Q$10</f>
        <v>22</v>
      </c>
      <c r="O163" s="253">
        <f>[3]RSD!$Q$10</f>
        <v>22</v>
      </c>
    </row>
    <row r="164" ht="14.5" spans="5:15">
      <c r="E164" s="46" t="s">
        <v>131</v>
      </c>
      <c r="F164" s="46" t="s">
        <v>74</v>
      </c>
      <c r="G164" s="46"/>
      <c r="H164" s="46" t="s">
        <v>30</v>
      </c>
      <c r="I164" s="253">
        <f>[3]RSD!$Q$11</f>
        <v>22</v>
      </c>
      <c r="J164" s="253">
        <f>[3]RSD!$Q$11</f>
        <v>22</v>
      </c>
      <c r="K164" s="253">
        <f>[3]RSD!$Q$11</f>
        <v>22</v>
      </c>
      <c r="L164" s="253">
        <f>[3]RSD!$Q$11</f>
        <v>22</v>
      </c>
      <c r="M164" s="253">
        <f>[3]RSD!$Q$11</f>
        <v>22</v>
      </c>
      <c r="N164" s="253">
        <f>[3]RSD!$Q$11</f>
        <v>22</v>
      </c>
      <c r="O164" s="253">
        <f>[3]RSD!$Q$11</f>
        <v>22</v>
      </c>
    </row>
    <row r="165" ht="14.5" spans="5:15">
      <c r="E165" s="46" t="s">
        <v>132</v>
      </c>
      <c r="F165" s="46" t="s">
        <v>71</v>
      </c>
      <c r="G165" s="46"/>
      <c r="H165" s="46" t="s">
        <v>30</v>
      </c>
      <c r="I165" s="253">
        <f>[3]RSD!$Q$12</f>
        <v>22.5</v>
      </c>
      <c r="J165" s="253">
        <f>[3]RSD!$Q$12</f>
        <v>22.5</v>
      </c>
      <c r="K165" s="253">
        <f>[3]RSD!$Q$12</f>
        <v>22.5</v>
      </c>
      <c r="L165" s="253">
        <f>[3]RSD!$Q$12</f>
        <v>22.5</v>
      </c>
      <c r="M165" s="253">
        <f>[3]RSD!$Q$12</f>
        <v>22.5</v>
      </c>
      <c r="N165" s="253">
        <f>[3]RSD!$Q$12</f>
        <v>22.5</v>
      </c>
      <c r="O165" s="253">
        <f>[3]RSD!$Q$12</f>
        <v>22.5</v>
      </c>
    </row>
    <row r="166" ht="14.5" spans="5:15">
      <c r="E166" s="46" t="s">
        <v>133</v>
      </c>
      <c r="F166" s="46" t="s">
        <v>71</v>
      </c>
      <c r="G166" s="46"/>
      <c r="H166" s="46" t="s">
        <v>30</v>
      </c>
      <c r="I166" s="253">
        <f>[3]RSD!$Q$13</f>
        <v>15.3</v>
      </c>
      <c r="J166" s="253">
        <f>[3]RSD!$Q$13</f>
        <v>15.3</v>
      </c>
      <c r="K166" s="253">
        <f>[3]RSD!$Q$13</f>
        <v>15.3</v>
      </c>
      <c r="L166" s="253">
        <f>[3]RSD!$Q$13</f>
        <v>15.3</v>
      </c>
      <c r="M166" s="253">
        <f>[3]RSD!$Q$13</f>
        <v>15.3</v>
      </c>
      <c r="N166" s="253">
        <f>[3]RSD!$Q$13</f>
        <v>15.3</v>
      </c>
      <c r="O166" s="253">
        <f>[3]RSD!$Q$13</f>
        <v>15.3</v>
      </c>
    </row>
    <row r="167" ht="14.5" spans="5:15">
      <c r="E167" s="46"/>
      <c r="F167" s="46"/>
      <c r="G167" s="235" t="str">
        <f>[2]COMM!$E$19</f>
        <v>RSDAHT</v>
      </c>
      <c r="H167" s="46"/>
      <c r="I167" s="253"/>
      <c r="J167" s="253"/>
      <c r="K167" s="253"/>
      <c r="L167" s="253"/>
      <c r="M167" s="253"/>
      <c r="N167" s="253"/>
      <c r="O167" s="253"/>
    </row>
    <row r="168" ht="14.5" spans="5:15">
      <c r="E168" s="46" t="s">
        <v>134</v>
      </c>
      <c r="F168" s="46" t="s">
        <v>65</v>
      </c>
      <c r="G168" s="46"/>
      <c r="H168" s="46" t="s">
        <v>30</v>
      </c>
      <c r="I168" s="253">
        <f>[3]RSD!$Q$15</f>
        <v>19</v>
      </c>
      <c r="J168" s="253">
        <f>[3]RSD!$Q$15</f>
        <v>19</v>
      </c>
      <c r="K168" s="253">
        <f>[3]RSD!$Q$15</f>
        <v>19</v>
      </c>
      <c r="L168" s="253">
        <f>[3]RSD!$Q$15</f>
        <v>19</v>
      </c>
      <c r="M168" s="253">
        <f>[3]RSD!$Q$15</f>
        <v>19</v>
      </c>
      <c r="N168" s="253">
        <f>[3]RSD!$Q$15</f>
        <v>19</v>
      </c>
      <c r="O168" s="253">
        <f>[3]RSD!$Q$15</f>
        <v>19</v>
      </c>
    </row>
    <row r="169" ht="14.5" spans="5:15">
      <c r="E169" s="46" t="s">
        <v>135</v>
      </c>
      <c r="F169" s="46" t="s">
        <v>69</v>
      </c>
      <c r="G169" s="46"/>
      <c r="H169" s="46" t="s">
        <v>30</v>
      </c>
      <c r="I169" s="253">
        <f>[3]RSD!$Q$16</f>
        <v>19</v>
      </c>
      <c r="J169" s="253">
        <f>[3]RSD!$Q$16</f>
        <v>19</v>
      </c>
      <c r="K169" s="253">
        <f>[3]RSD!$Q$16</f>
        <v>19</v>
      </c>
      <c r="L169" s="253">
        <f>[3]RSD!$Q$16</f>
        <v>19</v>
      </c>
      <c r="M169" s="253">
        <f>[3]RSD!$Q$16</f>
        <v>19</v>
      </c>
      <c r="N169" s="253">
        <f>[3]RSD!$Q$16</f>
        <v>19</v>
      </c>
      <c r="O169" s="253">
        <f>[3]RSD!$Q$16</f>
        <v>19</v>
      </c>
    </row>
    <row r="170" ht="14.5" spans="5:15">
      <c r="E170" s="46" t="s">
        <v>136</v>
      </c>
      <c r="F170" s="46" t="s">
        <v>71</v>
      </c>
      <c r="G170" s="46"/>
      <c r="H170" s="46" t="s">
        <v>30</v>
      </c>
      <c r="I170" s="252">
        <f>[3]RSD!$Q$17</f>
        <v>20.75</v>
      </c>
      <c r="J170" s="252">
        <f>[3]RSD!$Q$17</f>
        <v>20.75</v>
      </c>
      <c r="K170" s="252">
        <f>[3]RSD!$Q$17</f>
        <v>20.75</v>
      </c>
      <c r="L170" s="252">
        <f>[3]RSD!$Q$17</f>
        <v>20.75</v>
      </c>
      <c r="M170" s="252">
        <f>[3]RSD!$Q$17</f>
        <v>20.75</v>
      </c>
      <c r="N170" s="252">
        <f>[3]RSD!$Q$17</f>
        <v>20.75</v>
      </c>
      <c r="O170" s="252">
        <f>[3]RSD!$Q$17</f>
        <v>20.75</v>
      </c>
    </row>
    <row r="171" ht="14.5" spans="5:15">
      <c r="E171" s="46"/>
      <c r="F171" s="46" t="s">
        <v>69</v>
      </c>
      <c r="G171" s="46"/>
      <c r="H171" s="46" t="s">
        <v>30</v>
      </c>
      <c r="I171" s="252"/>
      <c r="J171" s="252"/>
      <c r="K171" s="252"/>
      <c r="L171" s="252"/>
      <c r="M171" s="252"/>
      <c r="N171" s="252"/>
      <c r="O171" s="252"/>
    </row>
    <row r="172" ht="14.5" spans="5:15">
      <c r="E172" s="46" t="s">
        <v>137</v>
      </c>
      <c r="F172" s="46" t="s">
        <v>77</v>
      </c>
      <c r="G172" s="46"/>
      <c r="H172" s="46" t="s">
        <v>30</v>
      </c>
      <c r="I172" s="252">
        <f>[3]RSD!$Q$19</f>
        <v>22.75</v>
      </c>
      <c r="J172" s="252">
        <f>[3]RSD!$Q$19</f>
        <v>22.75</v>
      </c>
      <c r="K172" s="252">
        <f>[3]RSD!$Q$19</f>
        <v>22.75</v>
      </c>
      <c r="L172" s="252">
        <f>[3]RSD!$Q$19</f>
        <v>22.75</v>
      </c>
      <c r="M172" s="252">
        <f>[3]RSD!$Q$19</f>
        <v>22.75</v>
      </c>
      <c r="N172" s="252">
        <f>[3]RSD!$Q$19</f>
        <v>22.75</v>
      </c>
      <c r="O172" s="252">
        <f>[3]RSD!$Q$19</f>
        <v>22.75</v>
      </c>
    </row>
    <row r="173" ht="14.5" spans="5:15">
      <c r="E173" s="46"/>
      <c r="F173" s="46" t="s">
        <v>69</v>
      </c>
      <c r="G173" s="46"/>
      <c r="H173" s="46" t="s">
        <v>30</v>
      </c>
      <c r="I173" s="252"/>
      <c r="J173" s="252"/>
      <c r="K173" s="252"/>
      <c r="L173" s="252"/>
      <c r="M173" s="252"/>
      <c r="N173" s="252"/>
      <c r="O173" s="252"/>
    </row>
    <row r="174" ht="14.5" spans="5:15">
      <c r="E174" s="46" t="s">
        <v>138</v>
      </c>
      <c r="F174" s="46" t="s">
        <v>71</v>
      </c>
      <c r="G174" s="46"/>
      <c r="H174" s="46" t="s">
        <v>30</v>
      </c>
      <c r="I174" s="252">
        <f>[3]RSD!$Q$21</f>
        <v>22.25</v>
      </c>
      <c r="J174" s="252">
        <f>[3]RSD!$Q$21</f>
        <v>22.25</v>
      </c>
      <c r="K174" s="252">
        <f>[3]RSD!$Q$21</f>
        <v>22.25</v>
      </c>
      <c r="L174" s="252">
        <f>[3]RSD!$Q$21</f>
        <v>22.25</v>
      </c>
      <c r="M174" s="252">
        <f>[3]RSD!$Q$21</f>
        <v>22.25</v>
      </c>
      <c r="N174" s="252">
        <f>[3]RSD!$Q$21</f>
        <v>22.25</v>
      </c>
      <c r="O174" s="252">
        <f>[3]RSD!$Q$21</f>
        <v>22.25</v>
      </c>
    </row>
    <row r="175" ht="14.5" spans="5:15">
      <c r="E175" s="46"/>
      <c r="F175" s="46" t="s">
        <v>74</v>
      </c>
      <c r="G175" s="46"/>
      <c r="H175" s="46" t="s">
        <v>30</v>
      </c>
      <c r="I175" s="252"/>
      <c r="J175" s="252"/>
      <c r="K175" s="252"/>
      <c r="L175" s="252"/>
      <c r="M175" s="252"/>
      <c r="N175" s="252"/>
      <c r="O175" s="252"/>
    </row>
    <row r="176" ht="14.5" spans="5:15">
      <c r="E176" s="46" t="s">
        <v>139</v>
      </c>
      <c r="F176" s="46" t="s">
        <v>71</v>
      </c>
      <c r="G176" s="46"/>
      <c r="H176" s="46" t="s">
        <v>30</v>
      </c>
      <c r="I176" s="252">
        <f>[3]RSD!$Q$23</f>
        <v>24.5</v>
      </c>
      <c r="J176" s="252">
        <f>[3]RSD!$Q$23</f>
        <v>24.5</v>
      </c>
      <c r="K176" s="252">
        <f>[3]RSD!$Q$23</f>
        <v>24.5</v>
      </c>
      <c r="L176" s="252">
        <f>[3]RSD!$Q$23</f>
        <v>24.5</v>
      </c>
      <c r="M176" s="252">
        <f>[3]RSD!$Q$23</f>
        <v>24.5</v>
      </c>
      <c r="N176" s="252">
        <f>[3]RSD!$Q$23</f>
        <v>24.5</v>
      </c>
      <c r="O176" s="252">
        <f>[3]RSD!$Q$23</f>
        <v>24.5</v>
      </c>
    </row>
    <row r="177" spans="5:15">
      <c r="E177" s="46"/>
      <c r="F177" s="46" t="s">
        <v>77</v>
      </c>
      <c r="G177" s="46"/>
      <c r="H177" s="46" t="s">
        <v>30</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ht="14.5" spans="5:15">
      <c r="E182" s="245"/>
      <c r="F182" s="245"/>
      <c r="G182" s="246"/>
      <c r="H182" s="247" t="s">
        <v>328</v>
      </c>
      <c r="I182" s="246"/>
      <c r="J182" s="246"/>
      <c r="K182" s="246"/>
      <c r="L182" s="246"/>
      <c r="M182" s="246"/>
      <c r="N182" s="246"/>
      <c r="O182" s="246"/>
    </row>
    <row r="183" ht="15.25" spans="5:15">
      <c r="E183" s="248" t="s">
        <v>11</v>
      </c>
      <c r="F183" s="248" t="s">
        <v>189</v>
      </c>
      <c r="G183" s="249" t="s">
        <v>312</v>
      </c>
      <c r="H183" s="248" t="s">
        <v>190</v>
      </c>
      <c r="I183" s="250" t="s">
        <v>191</v>
      </c>
      <c r="J183" s="250" t="s">
        <v>192</v>
      </c>
      <c r="K183" s="250" t="s">
        <v>193</v>
      </c>
      <c r="L183" s="250" t="s">
        <v>194</v>
      </c>
      <c r="M183" s="250" t="s">
        <v>195</v>
      </c>
      <c r="N183" s="250" t="s">
        <v>196</v>
      </c>
      <c r="O183" s="250" t="s">
        <v>197</v>
      </c>
    </row>
    <row r="184" ht="14.5" spans="5:15">
      <c r="E184" s="46" t="s">
        <v>133</v>
      </c>
      <c r="F184" s="46" t="s">
        <v>71</v>
      </c>
      <c r="G184" s="46"/>
      <c r="H184" s="46" t="s">
        <v>30</v>
      </c>
      <c r="I184" s="254"/>
      <c r="J184" s="254"/>
      <c r="K184" s="254"/>
      <c r="L184" s="254"/>
      <c r="M184" s="254"/>
      <c r="N184" s="254"/>
      <c r="O184" s="254"/>
    </row>
    <row r="185" ht="14.5" spans="5:15">
      <c r="E185" s="80"/>
      <c r="F185" s="250"/>
      <c r="G185" s="251" t="str">
        <f>[2]COMM!$E$19</f>
        <v>RSDAHT</v>
      </c>
      <c r="H185" s="80"/>
      <c r="I185" s="255">
        <f>1/1.9</f>
        <v>0.526315789473684</v>
      </c>
      <c r="J185" s="255">
        <f t="shared" ref="J185:O185" si="29">1/1.9</f>
        <v>0.526315789473684</v>
      </c>
      <c r="K185" s="255">
        <f t="shared" si="29"/>
        <v>0.526315789473684</v>
      </c>
      <c r="L185" s="255">
        <f t="shared" si="29"/>
        <v>0.526315789473684</v>
      </c>
      <c r="M185" s="255">
        <f t="shared" si="29"/>
        <v>0.526315789473684</v>
      </c>
      <c r="N185" s="255">
        <f t="shared" si="29"/>
        <v>0.526315789473684</v>
      </c>
      <c r="O185" s="255">
        <f t="shared" si="29"/>
        <v>0.526315789473684</v>
      </c>
    </row>
  </sheetData>
  <mergeCells count="1">
    <mergeCell ref="B3:B21"/>
  </mergeCells>
  <pageMargins left="0.7" right="0.7" top="0.75" bottom="0.75" header="0.3" footer="0.3"/>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5" workbookViewId="0">
      <selection activeCell="Y8" sqref="Y8:Z8"/>
    </sheetView>
  </sheetViews>
  <sheetFormatPr defaultColWidth="9" defaultRowHeight="12.5"/>
  <cols>
    <col min="2" max="2" width="30.5454545454545" customWidth="1"/>
    <col min="4" max="22" width="9" hidden="1" customWidth="1"/>
    <col min="28" max="46" width="9" hidden="1" customWidth="1"/>
    <col min="50" max="50" width="35.9090909090909"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334</v>
      </c>
      <c r="B8" s="4"/>
      <c r="C8" s="5"/>
      <c r="D8" s="5"/>
      <c r="E8" s="5"/>
      <c r="F8" s="5"/>
      <c r="G8" s="5"/>
      <c r="H8" s="5"/>
      <c r="I8" s="5"/>
      <c r="J8" s="5"/>
      <c r="K8" s="5"/>
      <c r="L8" s="5"/>
      <c r="M8" s="5"/>
      <c r="N8" s="5"/>
      <c r="O8" s="5"/>
      <c r="P8" s="5"/>
      <c r="Q8" s="5"/>
      <c r="R8" s="5"/>
      <c r="S8" s="5"/>
      <c r="T8" s="5"/>
      <c r="U8" s="5"/>
      <c r="V8" s="5"/>
      <c r="W8" s="5"/>
      <c r="Y8" s="4" t="s">
        <v>334</v>
      </c>
      <c r="Z8" s="4"/>
      <c r="AA8" s="5"/>
      <c r="AB8" s="5"/>
      <c r="AC8" s="5"/>
      <c r="AD8" s="5"/>
      <c r="AE8" s="5"/>
      <c r="AF8" s="5"/>
      <c r="AG8" s="5"/>
      <c r="AH8" s="5"/>
      <c r="AI8" s="5"/>
      <c r="AJ8" s="5"/>
      <c r="AK8" s="5"/>
      <c r="AL8" s="5"/>
      <c r="AM8" s="5"/>
      <c r="AN8" s="5"/>
      <c r="AO8" s="5"/>
      <c r="AP8" s="5"/>
      <c r="AQ8" s="5"/>
      <c r="AR8" s="5"/>
      <c r="AS8" s="5"/>
      <c r="AT8" s="5"/>
      <c r="AU8" s="5"/>
      <c r="AW8" s="4" t="s">
        <v>334</v>
      </c>
      <c r="AX8" s="4"/>
      <c r="AY8" s="5"/>
      <c r="AZ8" s="5"/>
      <c r="BA8" s="5"/>
      <c r="BB8" s="5"/>
      <c r="BC8" s="5"/>
      <c r="BD8" s="5"/>
      <c r="BE8" s="5"/>
      <c r="BF8" s="5"/>
      <c r="BG8" s="5"/>
      <c r="BH8" s="5"/>
      <c r="BI8" s="5"/>
      <c r="BJ8" s="5"/>
      <c r="BK8" s="5"/>
      <c r="BL8" s="5"/>
      <c r="BM8" s="5"/>
      <c r="BN8" s="5"/>
      <c r="BO8" s="5"/>
      <c r="BP8" s="5"/>
      <c r="BQ8" s="5"/>
      <c r="BR8" s="5"/>
      <c r="BS8" s="5"/>
      <c r="BU8" s="4" t="s">
        <v>334</v>
      </c>
      <c r="BV8" s="4"/>
      <c r="BW8" s="5"/>
      <c r="BX8" s="5"/>
      <c r="BY8" s="5"/>
      <c r="BZ8" s="5"/>
      <c r="CA8" s="5"/>
      <c r="CB8" s="5"/>
      <c r="CC8" s="5"/>
      <c r="CD8" s="5"/>
      <c r="CE8" s="5"/>
      <c r="CF8" s="5"/>
      <c r="CG8" s="5"/>
      <c r="CH8" s="5"/>
      <c r="CI8" s="5"/>
      <c r="CJ8" s="5"/>
      <c r="CK8" s="5"/>
      <c r="CL8" s="5"/>
      <c r="CM8" s="5"/>
      <c r="CN8" s="5"/>
      <c r="CO8" s="5"/>
      <c r="CP8" s="5"/>
      <c r="CQ8" s="5"/>
      <c r="CS8" s="4" t="s">
        <v>334</v>
      </c>
      <c r="CT8" s="4"/>
      <c r="CU8" s="5"/>
      <c r="CV8" s="5"/>
      <c r="CW8" s="5"/>
      <c r="CX8" s="5"/>
      <c r="CY8" s="5"/>
      <c r="CZ8" s="5"/>
      <c r="DA8" s="5"/>
      <c r="DB8" s="5"/>
      <c r="DC8" s="5"/>
      <c r="DD8" s="5"/>
      <c r="DE8" s="5"/>
      <c r="DF8" s="5"/>
      <c r="DG8" s="5"/>
      <c r="DH8" s="5"/>
      <c r="DI8" s="5"/>
      <c r="DJ8" s="5"/>
      <c r="DK8" s="5"/>
      <c r="DL8" s="5"/>
      <c r="DM8" s="5"/>
      <c r="DN8" s="5"/>
      <c r="DO8" s="5"/>
      <c r="DQ8" s="4" t="s">
        <v>334</v>
      </c>
      <c r="DR8" s="4"/>
      <c r="DS8" s="5"/>
      <c r="DT8" s="5"/>
      <c r="DU8" s="5"/>
      <c r="DV8" s="5"/>
      <c r="DW8" s="5"/>
      <c r="DX8" s="5"/>
      <c r="DY8" s="5"/>
      <c r="DZ8" s="5"/>
      <c r="EA8" s="5"/>
      <c r="EB8" s="5"/>
      <c r="EC8" s="5"/>
      <c r="ED8" s="5"/>
      <c r="EE8" s="5"/>
      <c r="EF8" s="5"/>
      <c r="EG8" s="5"/>
      <c r="EH8" s="5"/>
      <c r="EI8" s="5"/>
      <c r="EJ8" s="5"/>
      <c r="EK8" s="5"/>
      <c r="EL8" s="5"/>
      <c r="EM8" s="5"/>
      <c r="EO8" s="4" t="s">
        <v>334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335</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335</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335</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335</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335</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335</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335</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254</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254</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254</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254</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254</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254</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254</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255</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255</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255</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255</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255</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255</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255</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257</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257</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257</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257</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257</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257</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257</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258</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258</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258</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258</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258</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258</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258</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259</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259</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259</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259</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259</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259</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259</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260</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261</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261</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261</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261</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261</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260</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262</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262</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262</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262</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262</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262</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262</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336</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336</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336</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336</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336</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336</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336</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264</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264</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264</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264</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264</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264</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264</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266</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266</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266</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267</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267</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267</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267</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268</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268</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268</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269</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269</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269</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269</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254</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254</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254</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254</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254</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255</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255</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255</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255</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255</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255</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255</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257</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257</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257</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257</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257</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257</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257</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258</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258</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258</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258</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258</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258</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258</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259</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259</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259</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259</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259</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259</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259</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260</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261</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261</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261</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261</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261</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260</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262</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262</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262</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262</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262</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262</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262</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336</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263</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263</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263</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336</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264</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264</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264</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264</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264</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264</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264</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266</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266</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266</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267</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267</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267</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267</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268</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268</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268</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269</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269</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269</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269</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337</v>
      </c>
      <c r="B8" s="4"/>
      <c r="C8" s="5"/>
      <c r="D8" s="5"/>
      <c r="E8" s="5"/>
      <c r="F8" s="5"/>
      <c r="G8" s="5"/>
      <c r="H8" s="5"/>
      <c r="I8" s="5"/>
      <c r="J8" s="5"/>
      <c r="K8" s="5"/>
      <c r="L8" s="5"/>
      <c r="M8" s="5"/>
      <c r="N8" s="5"/>
      <c r="O8" s="5"/>
      <c r="P8" s="5"/>
      <c r="Q8" s="5"/>
      <c r="R8" s="5"/>
      <c r="S8" s="5"/>
      <c r="T8" s="5"/>
      <c r="U8" s="5"/>
      <c r="V8" s="5"/>
      <c r="W8" s="5"/>
      <c r="Y8" s="4" t="s">
        <v>337</v>
      </c>
      <c r="Z8" s="4"/>
      <c r="AA8" s="5"/>
      <c r="AB8" s="5"/>
      <c r="AC8" s="5"/>
      <c r="AD8" s="5"/>
      <c r="AE8" s="5"/>
      <c r="AF8" s="5"/>
      <c r="AG8" s="5"/>
      <c r="AH8" s="5"/>
      <c r="AI8" s="5"/>
      <c r="AJ8" s="5"/>
      <c r="AK8" s="5"/>
      <c r="AL8" s="5"/>
      <c r="AM8" s="5"/>
      <c r="AN8" s="5"/>
      <c r="AO8" s="5"/>
      <c r="AP8" s="5"/>
      <c r="AQ8" s="5"/>
      <c r="AR8" s="5"/>
      <c r="AS8" s="5"/>
      <c r="AT8" s="5"/>
      <c r="AU8" s="5"/>
      <c r="AW8" s="4" t="s">
        <v>337</v>
      </c>
      <c r="AX8" s="4"/>
      <c r="AY8" s="5"/>
      <c r="AZ8" s="5"/>
      <c r="BA8" s="5"/>
      <c r="BB8" s="5"/>
      <c r="BC8" s="5"/>
      <c r="BD8" s="5"/>
      <c r="BE8" s="5"/>
      <c r="BF8" s="5"/>
      <c r="BG8" s="5"/>
      <c r="BH8" s="5"/>
      <c r="BI8" s="5"/>
      <c r="BJ8" s="5"/>
      <c r="BK8" s="5"/>
      <c r="BL8" s="5"/>
      <c r="BM8" s="5"/>
      <c r="BN8" s="5"/>
      <c r="BO8" s="5"/>
      <c r="BP8" s="5"/>
      <c r="BQ8" s="5"/>
      <c r="BR8" s="5"/>
      <c r="BS8" s="5"/>
      <c r="BU8" s="4" t="s">
        <v>337</v>
      </c>
      <c r="BV8" s="4"/>
      <c r="BW8" s="5"/>
      <c r="BX8" s="5"/>
      <c r="BY8" s="5"/>
      <c r="BZ8" s="5"/>
      <c r="CA8" s="5"/>
      <c r="CB8" s="5"/>
      <c r="CC8" s="5"/>
      <c r="CD8" s="5"/>
      <c r="CE8" s="5"/>
      <c r="CF8" s="5"/>
      <c r="CG8" s="5"/>
      <c r="CH8" s="5"/>
      <c r="CI8" s="5"/>
      <c r="CJ8" s="5"/>
      <c r="CK8" s="5"/>
      <c r="CL8" s="5"/>
      <c r="CM8" s="5"/>
      <c r="CN8" s="5"/>
      <c r="CO8" s="5"/>
      <c r="CP8" s="5"/>
      <c r="CQ8" s="5"/>
      <c r="CS8" s="4" t="s">
        <v>337</v>
      </c>
      <c r="CT8" s="4"/>
      <c r="CU8" s="5"/>
      <c r="CV8" s="5"/>
      <c r="CW8" s="5"/>
      <c r="CX8" s="5"/>
      <c r="CY8" s="5"/>
      <c r="CZ8" s="5"/>
      <c r="DA8" s="5"/>
      <c r="DB8" s="5"/>
      <c r="DC8" s="5"/>
      <c r="DD8" s="5"/>
      <c r="DE8" s="5"/>
      <c r="DF8" s="5"/>
      <c r="DG8" s="5"/>
      <c r="DH8" s="5"/>
      <c r="DI8" s="5"/>
      <c r="DJ8" s="5"/>
      <c r="DK8" s="5"/>
      <c r="DL8" s="5"/>
      <c r="DM8" s="5"/>
      <c r="DN8" s="5"/>
      <c r="DO8" s="5"/>
      <c r="DQ8" s="4" t="s">
        <v>337</v>
      </c>
      <c r="DR8" s="4"/>
      <c r="DS8" s="5"/>
      <c r="DT8" s="5"/>
      <c r="DU8" s="5"/>
      <c r="DV8" s="5"/>
      <c r="DW8" s="5"/>
      <c r="DX8" s="5"/>
      <c r="DY8" s="5"/>
      <c r="DZ8" s="5"/>
      <c r="EA8" s="5"/>
      <c r="EB8" s="5"/>
      <c r="EC8" s="5"/>
      <c r="ED8" s="5"/>
      <c r="EE8" s="5"/>
      <c r="EF8" s="5"/>
      <c r="EG8" s="5"/>
      <c r="EH8" s="5"/>
      <c r="EI8" s="5"/>
      <c r="EJ8" s="5"/>
      <c r="EK8" s="5"/>
      <c r="EL8" s="5"/>
      <c r="EM8" s="5"/>
      <c r="EO8" s="4" t="s">
        <v>337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338</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339</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339</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339</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339</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339</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338</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254</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254</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254</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254</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255</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255</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255</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255</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255</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255</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255</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257</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257</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257</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257</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257</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257</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258</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258</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258</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258</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258</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258</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258</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259</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259</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259</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259</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259</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259</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259</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260</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261</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261</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261</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261</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261</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260</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262</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262</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262</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262</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262</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262</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262</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263</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263</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263</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263</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263</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263</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263</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264</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264</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264</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264</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264</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264</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264</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266</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266</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266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266</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267</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267</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267</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267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267</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268</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268</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268</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269</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269</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269</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269</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254</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254</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254</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254</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255</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255</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255</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255</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255</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255</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255</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257</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257</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257</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257</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257</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257</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258</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258</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258</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258</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258</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258</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258</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259</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259</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259</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259</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259</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259</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259</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260</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261</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261</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261</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261</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261</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260</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262</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262</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262</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262</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262</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262</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262</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263</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263</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263</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263</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263</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264</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264</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264</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264</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264</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264</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264</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266</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266</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266</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267</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267</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267</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267</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268</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268</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268</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269</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269</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269</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269</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340</v>
      </c>
      <c r="B8" s="4"/>
      <c r="C8" s="5"/>
      <c r="D8" s="5"/>
      <c r="E8" s="5"/>
      <c r="F8" s="5"/>
      <c r="G8" s="5"/>
      <c r="H8" s="5"/>
      <c r="I8" s="5"/>
      <c r="J8" s="5"/>
      <c r="K8" s="5"/>
      <c r="L8" s="5"/>
      <c r="M8" s="5"/>
      <c r="N8" s="5"/>
      <c r="O8" s="5"/>
      <c r="P8" s="5"/>
      <c r="Q8" s="5"/>
      <c r="R8" s="5"/>
      <c r="S8" s="5"/>
      <c r="T8" s="5"/>
      <c r="U8" s="5"/>
      <c r="V8" s="5"/>
      <c r="W8" s="5"/>
      <c r="Y8" s="4" t="s">
        <v>340</v>
      </c>
      <c r="Z8" s="4"/>
      <c r="AA8" s="5"/>
      <c r="AB8" s="5"/>
      <c r="AC8" s="5"/>
      <c r="AD8" s="5"/>
      <c r="AE8" s="5"/>
      <c r="AF8" s="5"/>
      <c r="AG8" s="5"/>
      <c r="AH8" s="5"/>
      <c r="AI8" s="5"/>
      <c r="AJ8" s="5"/>
      <c r="AK8" s="5"/>
      <c r="AL8" s="5"/>
      <c r="AM8" s="5"/>
      <c r="AN8" s="5"/>
      <c r="AO8" s="5"/>
      <c r="AP8" s="5"/>
      <c r="AQ8" s="5"/>
      <c r="AR8" s="5"/>
      <c r="AS8" s="5"/>
      <c r="AT8" s="5"/>
      <c r="AU8" s="5"/>
      <c r="AW8" s="4" t="s">
        <v>340</v>
      </c>
      <c r="AX8" s="4"/>
      <c r="AY8" s="5"/>
      <c r="AZ8" s="5"/>
      <c r="BA8" s="5"/>
      <c r="BB8" s="5"/>
      <c r="BC8" s="5"/>
      <c r="BD8" s="5"/>
      <c r="BE8" s="5"/>
      <c r="BF8" s="5"/>
      <c r="BG8" s="5"/>
      <c r="BH8" s="5"/>
      <c r="BI8" s="5"/>
      <c r="BJ8" s="5"/>
      <c r="BK8" s="5"/>
      <c r="BL8" s="5"/>
      <c r="BM8" s="5"/>
      <c r="BN8" s="5"/>
      <c r="BO8" s="5"/>
      <c r="BP8" s="5"/>
      <c r="BQ8" s="5"/>
      <c r="BR8" s="5"/>
      <c r="BS8" s="5"/>
      <c r="BU8" s="4" t="s">
        <v>340</v>
      </c>
      <c r="BV8" s="4"/>
      <c r="BW8" s="5"/>
      <c r="BX8" s="5"/>
      <c r="BY8" s="5"/>
      <c r="BZ8" s="5"/>
      <c r="CA8" s="5"/>
      <c r="CB8" s="5"/>
      <c r="CC8" s="5"/>
      <c r="CD8" s="5"/>
      <c r="CE8" s="5"/>
      <c r="CF8" s="5"/>
      <c r="CG8" s="5"/>
      <c r="CH8" s="5"/>
      <c r="CI8" s="5"/>
      <c r="CJ8" s="5"/>
      <c r="CK8" s="5"/>
      <c r="CL8" s="5"/>
      <c r="CM8" s="5"/>
      <c r="CN8" s="5"/>
      <c r="CO8" s="5"/>
      <c r="CP8" s="5"/>
      <c r="CQ8" s="5"/>
      <c r="CS8" s="4" t="s">
        <v>340</v>
      </c>
      <c r="CT8" s="4"/>
      <c r="CU8" s="5"/>
      <c r="CV8" s="5"/>
      <c r="CW8" s="5"/>
      <c r="CX8" s="5"/>
      <c r="CY8" s="5"/>
      <c r="CZ8" s="5"/>
      <c r="DA8" s="5"/>
      <c r="DB8" s="5"/>
      <c r="DC8" s="5"/>
      <c r="DD8" s="5"/>
      <c r="DE8" s="5"/>
      <c r="DF8" s="5"/>
      <c r="DG8" s="5"/>
      <c r="DH8" s="5"/>
      <c r="DI8" s="5"/>
      <c r="DJ8" s="5"/>
      <c r="DK8" s="5"/>
      <c r="DL8" s="5"/>
      <c r="DM8" s="5"/>
      <c r="DN8" s="5"/>
      <c r="DO8" s="5"/>
      <c r="DQ8" s="4" t="s">
        <v>340</v>
      </c>
      <c r="DR8" s="4"/>
      <c r="DS8" s="5"/>
      <c r="DT8" s="5"/>
      <c r="DU8" s="5"/>
      <c r="DV8" s="5"/>
      <c r="DW8" s="5"/>
      <c r="DX8" s="5"/>
      <c r="DY8" s="5"/>
      <c r="DZ8" s="5"/>
      <c r="EA8" s="5"/>
      <c r="EB8" s="5"/>
      <c r="EC8" s="5"/>
      <c r="ED8" s="5"/>
      <c r="EE8" s="5"/>
      <c r="EF8" s="5"/>
      <c r="EG8" s="5"/>
      <c r="EH8" s="5"/>
      <c r="EI8" s="5"/>
      <c r="EJ8" s="5"/>
      <c r="EK8" s="5"/>
      <c r="EL8" s="5"/>
      <c r="EM8" s="5"/>
      <c r="EO8" s="4" t="s">
        <v>340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232" t="s">
        <v>341</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341</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341</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341</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341</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341</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232" t="s">
        <v>341</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254</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254</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254</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254</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255</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255</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255</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255</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255</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255</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255</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257</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257</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257</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257</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257</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257</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258</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258</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258</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258</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258</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258</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258</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259</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259</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259</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259</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259</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259</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259</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260</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261</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261</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261</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261</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261</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260</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262</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262</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262</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262</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262</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262</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262</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263</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263</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263</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263</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263</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263</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263</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264</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264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264</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264</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266</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266</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266</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266</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267</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267</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267</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267</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267</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267</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267</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268</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268</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268</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269</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269</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269</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269</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254</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254</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254</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254</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255</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255</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255</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255</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255</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255</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255</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257</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257</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257</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257</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257</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257</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258</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258</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258</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258</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258</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258</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258</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259</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259</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259</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259</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259</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259</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259</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260</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261</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261</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261</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261</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261</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260</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262</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262</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262</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262</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262</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262</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262</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263</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263</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263</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263</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263</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263</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263</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264</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264</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264</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264</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264</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264</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264</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266</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266</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266</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266</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266</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266</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267</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267</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267</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267</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267</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267</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267</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268</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268</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268</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269</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269</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269</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269</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zoomScale="55" zoomScaleNormal="55" workbookViewId="0">
      <selection activeCell="Q54" sqref="Q54"/>
    </sheetView>
  </sheetViews>
  <sheetFormatPr defaultColWidth="9" defaultRowHeight="12.5"/>
  <cols>
    <col min="3" max="3" width="17.8181818181818" customWidth="1"/>
    <col min="5" max="5" width="12.8181818181818"/>
    <col min="6" max="7" width="12.1818181818182" customWidth="1"/>
    <col min="8" max="8" width="21.6454545454545" customWidth="1"/>
    <col min="9" max="12" width="12" customWidth="1"/>
    <col min="14" max="14" width="25.5454545454545" customWidth="1"/>
    <col min="15" max="15" width="12.1818181818182" customWidth="1"/>
    <col min="16" max="16" width="11" customWidth="1"/>
    <col min="17" max="20" width="12" customWidth="1"/>
    <col min="21" max="21" width="11" customWidth="1"/>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32"/>
      <c r="AN1" s="32"/>
      <c r="AO1" s="32"/>
      <c r="AP1" s="32"/>
      <c r="AQ1" s="32"/>
      <c r="AR1" s="32"/>
      <c r="AS1" s="32"/>
      <c r="AT1" s="32"/>
      <c r="AU1" s="32"/>
    </row>
    <row r="2" spans="39:47">
      <c r="AM2" s="32"/>
      <c r="AN2" s="32"/>
      <c r="AO2" s="32"/>
      <c r="AP2" s="32"/>
      <c r="AQ2" s="32"/>
      <c r="AR2" s="32"/>
      <c r="AS2" s="32"/>
      <c r="AT2" s="32"/>
      <c r="AU2" s="32"/>
    </row>
    <row r="3" spans="39:47">
      <c r="AM3" s="32"/>
      <c r="AN3" s="32"/>
      <c r="AO3" s="32"/>
      <c r="AP3" s="32"/>
      <c r="AQ3" s="32"/>
      <c r="AR3" s="32"/>
      <c r="AS3" s="32"/>
      <c r="AT3" s="32"/>
      <c r="AU3" s="32"/>
    </row>
    <row r="4" ht="13" spans="8:47">
      <c r="H4" s="215"/>
      <c r="AM4" s="32"/>
      <c r="AN4" s="32"/>
      <c r="AO4" s="32"/>
      <c r="AP4" s="32"/>
      <c r="AQ4" s="32"/>
      <c r="AR4" s="32"/>
      <c r="AS4" s="32"/>
      <c r="AT4" s="32"/>
      <c r="AU4" s="32"/>
    </row>
    <row r="5" spans="14:47">
      <c r="N5" s="168" t="s">
        <v>342</v>
      </c>
      <c r="AM5" s="32"/>
      <c r="AN5" s="32"/>
      <c r="AO5" s="32"/>
      <c r="AP5" s="54"/>
      <c r="AQ5" s="32"/>
      <c r="AR5" s="32"/>
      <c r="AS5" s="32"/>
      <c r="AT5" s="32"/>
      <c r="AU5" s="32"/>
    </row>
    <row r="6" ht="14.5" spans="2:47">
      <c r="B6" s="186"/>
      <c r="C6" s="216" t="s">
        <v>343</v>
      </c>
      <c r="D6" s="186"/>
      <c r="E6" s="186"/>
      <c r="F6" s="186"/>
      <c r="G6" s="186"/>
      <c r="H6" s="186"/>
      <c r="I6" s="186"/>
      <c r="J6" s="186"/>
      <c r="K6" s="186"/>
      <c r="L6" s="186"/>
      <c r="AM6" s="32"/>
      <c r="AN6" s="32"/>
      <c r="AO6" s="32"/>
      <c r="AP6" s="152"/>
      <c r="AQ6" s="152"/>
      <c r="AR6" s="32"/>
      <c r="AS6" s="32"/>
      <c r="AT6" s="32"/>
      <c r="AU6" s="32"/>
    </row>
    <row r="7" ht="14.5" spans="2:47">
      <c r="B7" s="148" t="s">
        <v>344</v>
      </c>
      <c r="C7" s="217" t="s">
        <v>3</v>
      </c>
      <c r="D7" s="148" t="s">
        <v>345</v>
      </c>
      <c r="E7" s="186">
        <v>2020</v>
      </c>
      <c r="F7" s="186" t="s">
        <v>191</v>
      </c>
      <c r="G7" s="186" t="s">
        <v>192</v>
      </c>
      <c r="H7" s="186" t="s">
        <v>193</v>
      </c>
      <c r="I7" s="186" t="s">
        <v>194</v>
      </c>
      <c r="J7" s="186" t="s">
        <v>195</v>
      </c>
      <c r="K7" s="186" t="s">
        <v>196</v>
      </c>
      <c r="L7" s="186" t="s">
        <v>197</v>
      </c>
      <c r="AM7" s="32"/>
      <c r="AN7" s="32"/>
      <c r="AO7" s="32"/>
      <c r="AP7" s="227"/>
      <c r="AQ7" s="32"/>
      <c r="AR7" s="32"/>
      <c r="AS7" s="32"/>
      <c r="AT7" s="32"/>
      <c r="AU7" s="32"/>
    </row>
    <row r="8" ht="14.5" spans="2:47">
      <c r="B8" s="148" t="s">
        <v>346</v>
      </c>
      <c r="C8" s="186" t="s">
        <v>19</v>
      </c>
      <c r="D8" s="148" t="s">
        <v>20</v>
      </c>
      <c r="E8" s="186"/>
      <c r="F8" s="186">
        <f>O8</f>
        <v>263.164229853988</v>
      </c>
      <c r="G8" s="186">
        <f t="shared" ref="G8:L11" si="0">P8</f>
        <v>1080.17881884013</v>
      </c>
      <c r="H8" s="186">
        <f t="shared" si="0"/>
        <v>1143.22768071222</v>
      </c>
      <c r="I8" s="186">
        <f t="shared" si="0"/>
        <v>105.846313864509</v>
      </c>
      <c r="J8" s="186">
        <f t="shared" si="0"/>
        <v>109.911141229022</v>
      </c>
      <c r="K8" s="186">
        <f t="shared" si="0"/>
        <v>442.642437360886</v>
      </c>
      <c r="L8" s="186">
        <f t="shared" si="0"/>
        <v>268.039106069744</v>
      </c>
      <c r="N8" s="221" t="s">
        <v>347</v>
      </c>
      <c r="O8" s="168">
        <f>SUMPRODUCT('TechHeat-RES-SD'!I3:I21,'TechHeat-RES-SD'!I78:I96,'TechHeat-RES-SD'!I136:I154)</f>
        <v>263.164229853988</v>
      </c>
      <c r="P8" s="168">
        <f>SUMPRODUCT('TechHeat-RES-SD'!J3:J21,'TechHeat-RES-SD'!J78:J96,'TechHeat-RES-SD'!J136:J154)</f>
        <v>1080.17881884013</v>
      </c>
      <c r="Q8" s="168">
        <f>SUMPRODUCT('TechHeat-RES-SD'!K3:K21,'TechHeat-RES-SD'!K78:K96,'TechHeat-RES-SD'!K136:K154)</f>
        <v>1143.22768071222</v>
      </c>
      <c r="R8" s="168">
        <f>SUMPRODUCT('TechHeat-RES-SD'!L3:L21,'TechHeat-RES-SD'!L78:L96,'TechHeat-RES-SD'!L136:L154)</f>
        <v>105.846313864509</v>
      </c>
      <c r="S8" s="168">
        <f>SUMPRODUCT('TechHeat-RES-SD'!M3:M21,'TechHeat-RES-SD'!M78:M96,'TechHeat-RES-SD'!M136:M154)</f>
        <v>109.911141229022</v>
      </c>
      <c r="T8" s="168">
        <f>SUMPRODUCT('TechHeat-RES-SD'!N3:N21,'TechHeat-RES-SD'!N78:N96,'TechHeat-RES-SD'!N136:N154)</f>
        <v>442.642437360886</v>
      </c>
      <c r="U8" s="168">
        <f>SUMPRODUCT('TechHeat-RES-SD'!O3:O21,'TechHeat-RES-SD'!O78:O96,'TechHeat-RES-SD'!O136:O154)</f>
        <v>268.039106069744</v>
      </c>
      <c r="X8" s="36" t="s">
        <v>348</v>
      </c>
      <c r="Y8" s="226">
        <f>attached_space_heating_byendtyp!W15</f>
        <v>53.342952</v>
      </c>
      <c r="Z8" s="226">
        <f>attached_space_heating_byendtyp!AU15</f>
        <v>124.50964</v>
      </c>
      <c r="AA8" s="226">
        <f>attached_space_heating_byendtyp!BS15</f>
        <v>227.962187</v>
      </c>
      <c r="AB8" s="226">
        <f>attached_space_heating_byendtyp!CQ15</f>
        <v>25.618392</v>
      </c>
      <c r="AC8" s="226">
        <f>attached_space_heating_byendtyp!DO15</f>
        <v>27.017457</v>
      </c>
      <c r="AD8" s="226">
        <f>attached_space_heating_byendtyp!EM15</f>
        <v>109.281769</v>
      </c>
      <c r="AE8" s="226">
        <f>attached_space_heating_byendtyp!FK15</f>
        <v>60.31598</v>
      </c>
      <c r="AM8" s="32"/>
      <c r="AN8" s="32"/>
      <c r="AO8" s="32"/>
      <c r="AP8" s="227"/>
      <c r="AQ8" s="32"/>
      <c r="AR8" s="32"/>
      <c r="AS8" s="32"/>
      <c r="AT8" s="32"/>
      <c r="AU8" s="32"/>
    </row>
    <row r="9" ht="14.5" spans="2:47">
      <c r="B9" s="148" t="s">
        <v>346</v>
      </c>
      <c r="C9" s="186" t="s">
        <v>26</v>
      </c>
      <c r="D9" s="148" t="s">
        <v>20</v>
      </c>
      <c r="E9" s="186"/>
      <c r="F9" s="186">
        <f t="shared" ref="F9:F11" si="1">O9</f>
        <v>14.6353537413684</v>
      </c>
      <c r="G9" s="186">
        <f t="shared" si="0"/>
        <v>63.9341060386955</v>
      </c>
      <c r="H9" s="186">
        <f t="shared" si="0"/>
        <v>170.781699539618</v>
      </c>
      <c r="I9" s="186">
        <f t="shared" si="0"/>
        <v>7.20664052049908</v>
      </c>
      <c r="J9" s="186">
        <f t="shared" si="0"/>
        <v>6.58352180590095</v>
      </c>
      <c r="K9" s="186">
        <f t="shared" si="0"/>
        <v>41.3662481360712</v>
      </c>
      <c r="L9" s="186">
        <f t="shared" si="0"/>
        <v>33.9617287098268</v>
      </c>
      <c r="O9">
        <f>SUMPRODUCT('TechHeat-RES-SA'!I3:I21,'TechHeat-RES-SA'!I78:I96,'TechHeat-RES-SA'!AL3:AL21)</f>
        <v>14.6353537413684</v>
      </c>
      <c r="P9">
        <f>SUMPRODUCT('TechHeat-RES-SA'!J3:J21,'TechHeat-RES-SA'!J78:J96,'TechHeat-RES-SA'!AM3:AM21)</f>
        <v>63.9341060386955</v>
      </c>
      <c r="Q9">
        <f>SUMPRODUCT('TechHeat-RES-SA'!K3:K21,'TechHeat-RES-SA'!K78:K96,'TechHeat-RES-SA'!AN3:AN21)</f>
        <v>170.781699539618</v>
      </c>
      <c r="R9">
        <f>SUMPRODUCT('TechHeat-RES-SA'!L3:L21,'TechHeat-RES-SA'!L78:L96,'TechHeat-RES-SA'!AO3:AO21)</f>
        <v>7.20664052049908</v>
      </c>
      <c r="S9">
        <f>SUMPRODUCT('TechHeat-RES-SA'!M3:M21,'TechHeat-RES-SA'!M78:M96,'TechHeat-RES-SA'!AP3:AP21)</f>
        <v>6.58352180590095</v>
      </c>
      <c r="T9">
        <f>SUMPRODUCT('TechHeat-RES-SA'!N3:N21,'TechHeat-RES-SA'!N78:N96,'TechHeat-RES-SA'!AQ3:AQ21)</f>
        <v>41.3662481360712</v>
      </c>
      <c r="U9">
        <f>SUMPRODUCT('TechHeat-RES-SA'!O3:O21,'TechHeat-RES-SA'!O78:O96,'TechHeat-RES-SA'!AR3:AR21)</f>
        <v>33.9617287098268</v>
      </c>
      <c r="Y9" s="226">
        <f>attached_space_heating_byendtyp!W16</f>
        <v>4.091554</v>
      </c>
      <c r="Z9" s="226">
        <f>attached_space_heating_byendtyp!AU16</f>
        <v>15.25022</v>
      </c>
      <c r="AA9" s="226">
        <f>attached_space_heating_byendtyp!BS16</f>
        <v>42.57992</v>
      </c>
      <c r="AB9" s="226">
        <f>attached_space_heating_byendtyp!CQ16</f>
        <v>1.852714</v>
      </c>
      <c r="AC9" s="226">
        <f>attached_space_heating_byendtyp!DO16</f>
        <v>1.681238</v>
      </c>
      <c r="AD9" s="226">
        <f>attached_space_heating_byendtyp!EM16</f>
        <v>10.438742</v>
      </c>
      <c r="AE9" s="226">
        <f>attached_space_heating_byendtyp!FK16</f>
        <v>8.767658</v>
      </c>
      <c r="AM9" s="32"/>
      <c r="AN9" s="32"/>
      <c r="AO9" s="32"/>
      <c r="AP9" s="228"/>
      <c r="AQ9" s="32"/>
      <c r="AR9" s="32"/>
      <c r="AS9" s="32"/>
      <c r="AT9" s="32"/>
      <c r="AU9" s="32"/>
    </row>
    <row r="10" ht="14.5" spans="2:47">
      <c r="B10" s="148" t="s">
        <v>346</v>
      </c>
      <c r="C10" s="186" t="s">
        <v>28</v>
      </c>
      <c r="D10" s="148" t="s">
        <v>20</v>
      </c>
      <c r="E10" s="186"/>
      <c r="F10" s="186">
        <f t="shared" si="1"/>
        <v>17.8255391457581</v>
      </c>
      <c r="G10" s="186">
        <f t="shared" si="0"/>
        <v>232.925600809599</v>
      </c>
      <c r="H10" s="186">
        <f t="shared" si="0"/>
        <v>165.346624801656</v>
      </c>
      <c r="I10" s="186">
        <f t="shared" si="0"/>
        <v>15.0006596672718</v>
      </c>
      <c r="J10" s="186">
        <f t="shared" si="0"/>
        <v>11.5659928996036</v>
      </c>
      <c r="K10" s="186">
        <f t="shared" si="0"/>
        <v>61.7994083485489</v>
      </c>
      <c r="L10" s="186">
        <f t="shared" si="0"/>
        <v>44.8262553619073</v>
      </c>
      <c r="O10">
        <f>SUMPRODUCT('TechHeat-RES-AP'!H3:H21,'TechHeat-RES-AP'!H79:H97,'TechHeat-RES-AP'!AN3:AN21)</f>
        <v>17.8255391457581</v>
      </c>
      <c r="P10">
        <f>SUMPRODUCT('TechHeat-RES-AP'!I3:I21,'TechHeat-RES-AP'!I79:I97,'TechHeat-RES-AP'!AO3:AO21)</f>
        <v>232.925600809599</v>
      </c>
      <c r="Q10">
        <f>SUMPRODUCT('TechHeat-RES-AP'!J3:J21,'TechHeat-RES-AP'!J79:J97,'TechHeat-RES-AP'!AP3:AP21)</f>
        <v>165.346624801656</v>
      </c>
      <c r="R10">
        <f>SUMPRODUCT('TechHeat-RES-AP'!K3:K21,'TechHeat-RES-AP'!K79:K97,'TechHeat-RES-AP'!AQ3:AQ21)</f>
        <v>15.0006596672718</v>
      </c>
      <c r="S10">
        <f>SUMPRODUCT('TechHeat-RES-AP'!L3:L21,'TechHeat-RES-AP'!L79:L97,'TechHeat-RES-AP'!AR3:AR21)</f>
        <v>11.5659928996036</v>
      </c>
      <c r="T10">
        <f>SUMPRODUCT('TechHeat-RES-AP'!M3:M21,'TechHeat-RES-AP'!M79:M97,'TechHeat-RES-AP'!AS3:AS21)</f>
        <v>61.7994083485489</v>
      </c>
      <c r="U10">
        <f>SUMPRODUCT('TechHeat-RES-AP'!N3:N21,'TechHeat-RES-AP'!N79:N97,'TechHeat-RES-AP'!AT3:AT21)</f>
        <v>44.8262553619073</v>
      </c>
      <c r="Y10" s="226">
        <f>attached_space_heating_byendtyp!W17</f>
        <v>5.177707</v>
      </c>
      <c r="Z10" s="226">
        <f>attached_space_heating_byendtyp!AU17</f>
        <v>58.997867</v>
      </c>
      <c r="AA10" s="226">
        <f>attached_space_heating_byendtyp!BS17</f>
        <v>42.439269</v>
      </c>
      <c r="AB10" s="226">
        <f>attached_space_heating_byendtyp!CQ17</f>
        <v>3.916784</v>
      </c>
      <c r="AC10" s="226">
        <f>attached_space_heating_byendtyp!DO17</f>
        <v>2.961501</v>
      </c>
      <c r="AD10" s="226">
        <f>attached_space_heating_byendtyp!EM17</f>
        <v>15.487576</v>
      </c>
      <c r="AE10" s="226">
        <f>attached_space_heating_byendtyp!FK17</f>
        <v>11.643758</v>
      </c>
      <c r="AM10" s="32"/>
      <c r="AN10" s="32"/>
      <c r="AO10" s="32"/>
      <c r="AP10" s="228"/>
      <c r="AQ10" s="32"/>
      <c r="AR10" s="32"/>
      <c r="AS10" s="32"/>
      <c r="AT10" s="32"/>
      <c r="AU10" s="32"/>
    </row>
    <row r="11" ht="14.5" spans="2:47">
      <c r="B11" s="148" t="s">
        <v>346</v>
      </c>
      <c r="C11" s="186" t="s">
        <v>30</v>
      </c>
      <c r="D11" s="148" t="s">
        <v>20</v>
      </c>
      <c r="E11" s="186"/>
      <c r="F11" s="186">
        <f t="shared" si="1"/>
        <v>8.76388919898775</v>
      </c>
      <c r="G11" s="186">
        <f t="shared" si="0"/>
        <v>13.4504747761578</v>
      </c>
      <c r="H11" s="186">
        <f t="shared" si="0"/>
        <v>7.15579496889258</v>
      </c>
      <c r="I11" s="186">
        <f t="shared" si="0"/>
        <v>3.70322341860193</v>
      </c>
      <c r="J11" s="186">
        <f t="shared" si="0"/>
        <v>4.35774959360198</v>
      </c>
      <c r="K11" s="186">
        <f t="shared" si="0"/>
        <v>27.5694753311098</v>
      </c>
      <c r="L11" s="186">
        <f t="shared" si="0"/>
        <v>12.7512614120106</v>
      </c>
      <c r="O11">
        <f>SUMPRODUCT('TechHeat-RES-MOB'!I3:I21,'TechHeat-RES-MOB'!I78:I96,'TechHeat-RES-MOB'!AH3:AH21)</f>
        <v>8.76388919898775</v>
      </c>
      <c r="P11">
        <f>SUMPRODUCT('TechHeat-RES-MOB'!J3:J21,'TechHeat-RES-MOB'!J78:J96,'TechHeat-RES-MOB'!AI3:AI21)</f>
        <v>13.4504747761578</v>
      </c>
      <c r="Q11">
        <f>SUMPRODUCT('TechHeat-RES-MOB'!K3:K21,'TechHeat-RES-MOB'!K78:K96,'TechHeat-RES-MOB'!AJ3:AJ21)</f>
        <v>7.15579496889258</v>
      </c>
      <c r="R11">
        <f>SUMPRODUCT('TechHeat-RES-MOB'!L3:L21,'TechHeat-RES-MOB'!L78:L96,'TechHeat-RES-MOB'!AK3:AK21)</f>
        <v>3.70322341860193</v>
      </c>
      <c r="S11">
        <f>SUMPRODUCT('TechHeat-RES-MOB'!M3:M21,'TechHeat-RES-MOB'!M78:M96,'TechHeat-RES-MOB'!AL3:AL21)</f>
        <v>4.35774959360198</v>
      </c>
      <c r="T11">
        <f>SUMPRODUCT('TechHeat-RES-MOB'!N3:N21,'TechHeat-RES-MOB'!N78:N96,'TechHeat-RES-MOB'!AM3:AM21)</f>
        <v>27.5694753311098</v>
      </c>
      <c r="U11">
        <f>SUMPRODUCT('TechHeat-RES-MOB'!O3:O21,'TechHeat-RES-MOB'!O78:O96,'TechHeat-RES-MOB'!AN3:AN21)</f>
        <v>12.7512614120106</v>
      </c>
      <c r="Y11" s="226">
        <f>attached_space_heating_byendtyp!W18</f>
        <v>2.478052</v>
      </c>
      <c r="Z11" s="226">
        <f>attached_space_heating_byendtyp!AU18</f>
        <v>3.385293</v>
      </c>
      <c r="AA11" s="226">
        <f>attached_space_heating_byendtyp!BS18</f>
        <v>1.650337</v>
      </c>
      <c r="AB11" s="226">
        <f>attached_space_heating_byendtyp!CQ18</f>
        <v>0.924455</v>
      </c>
      <c r="AC11" s="226">
        <f>attached_space_heating_byendtyp!DO18</f>
        <v>1.108921</v>
      </c>
      <c r="AD11" s="226">
        <f>attached_space_heating_byendtyp!EM18</f>
        <v>6.619415</v>
      </c>
      <c r="AE11" s="226">
        <f>attached_space_heating_byendtyp!FK18</f>
        <v>3.163551</v>
      </c>
      <c r="AM11" s="32"/>
      <c r="AN11" s="32"/>
      <c r="AO11" s="32"/>
      <c r="AP11" s="228"/>
      <c r="AQ11" s="32"/>
      <c r="AR11" s="32"/>
      <c r="AS11" s="32"/>
      <c r="AT11" s="32"/>
      <c r="AU11" s="32"/>
    </row>
    <row r="12" spans="2:47">
      <c r="B12" s="148" t="s">
        <v>346</v>
      </c>
      <c r="C12" s="218" t="s">
        <v>32</v>
      </c>
      <c r="D12" s="148" t="s">
        <v>20</v>
      </c>
      <c r="E12" s="186"/>
      <c r="F12" s="186">
        <f>'TechCooling-RES'!U3*attached_coolingsecuse!W13</f>
        <v>0.32287300349784</v>
      </c>
      <c r="G12" s="186">
        <f>'TechCooling-RES'!V3*attached_coolingsecuse!AU13</f>
        <v>2.566813537084</v>
      </c>
      <c r="H12" s="186">
        <f>'TechCooling-RES'!W3*attached_coolingsecuse!BS13</f>
        <v>13.703384696134</v>
      </c>
      <c r="I12" s="186">
        <f>'TechCooling-RES'!X3*attached_coolingsecuse!CQ13</f>
        <v>1.68723300593026</v>
      </c>
      <c r="J12" s="186">
        <f>'TechCooling-RES'!Y3*attached_coolingsecuse!DO13</f>
        <v>0.47763621997262</v>
      </c>
      <c r="K12" s="186">
        <f>'TechCooling-RES'!Z3*attached_coolingsecuse!EM13</f>
        <v>0.17504331539595</v>
      </c>
      <c r="L12" s="186">
        <f>'TechCooling-RES'!AA3*attached_coolingsecuse!FK13</f>
        <v>0.36544633966764</v>
      </c>
      <c r="AM12" s="32"/>
      <c r="AN12" s="32"/>
      <c r="AO12" s="32"/>
      <c r="AP12" s="228"/>
      <c r="AQ12" s="32"/>
      <c r="AR12" s="32"/>
      <c r="AS12" s="32"/>
      <c r="AT12" s="32"/>
      <c r="AU12" s="32"/>
    </row>
    <row r="13" spans="2:47">
      <c r="B13" s="148" t="s">
        <v>346</v>
      </c>
      <c r="C13" s="218" t="s">
        <v>34</v>
      </c>
      <c r="D13" s="148" t="s">
        <v>20</v>
      </c>
      <c r="E13" s="186"/>
      <c r="F13" s="186">
        <f>'TechCooling-RES'!U5*attached_coolingsecuse!W13</f>
        <v>0.03666161887608</v>
      </c>
      <c r="G13" s="186">
        <f>'TechCooling-RES'!V5*attached_coolingsecuse!AU13</f>
        <v>0.4923777387002</v>
      </c>
      <c r="H13" s="186">
        <f>'TechCooling-RES'!W5*attached_coolingsecuse!BS13</f>
        <v>3.9534163604664</v>
      </c>
      <c r="I13" s="186">
        <f>'TechCooling-RES'!X5*attached_coolingsecuse!CQ13</f>
        <v>0.19411534009974</v>
      </c>
      <c r="J13" s="186">
        <f>'TechCooling-RES'!Y5*attached_coolingsecuse!DO13</f>
        <v>0.05193201320539</v>
      </c>
      <c r="K13" s="186">
        <f>'TechCooling-RES'!Z5*attached_coolingsecuse!EM13</f>
        <v>0.0424707728775</v>
      </c>
      <c r="L13" s="186">
        <f>'TechCooling-RES'!AA5*attached_coolingsecuse!FK13</f>
        <v>0.09653183407206</v>
      </c>
      <c r="AM13" s="32"/>
      <c r="AN13" s="32"/>
      <c r="AO13" s="32"/>
      <c r="AP13" s="228"/>
      <c r="AQ13" s="32"/>
      <c r="AR13" s="32"/>
      <c r="AS13" s="32"/>
      <c r="AT13" s="32"/>
      <c r="AU13" s="32"/>
    </row>
    <row r="14" spans="2:47">
      <c r="B14" s="148" t="s">
        <v>346</v>
      </c>
      <c r="C14" s="218" t="s">
        <v>36</v>
      </c>
      <c r="D14" s="148" t="s">
        <v>20</v>
      </c>
      <c r="E14" s="186"/>
      <c r="F14" s="186">
        <f>'TechCooling-RES'!U7*attached_coolingsecuse!W13</f>
        <v>0.09315830299302</v>
      </c>
      <c r="G14" s="186">
        <f>'TechCooling-RES'!V7*attached_coolingsecuse!AU13</f>
        <v>2.7526786978974</v>
      </c>
      <c r="H14" s="186">
        <f>'TechCooling-RES'!W7*attached_coolingsecuse!BS13</f>
        <v>7.40832007827252</v>
      </c>
      <c r="I14" s="186">
        <f>'TechCooling-RES'!X7*attached_coolingsecuse!CQ13</f>
        <v>0.6476276460937</v>
      </c>
      <c r="J14" s="186">
        <f>'TechCooling-RES'!Y7*attached_coolingsecuse!DO13</f>
        <v>0.13547921432063</v>
      </c>
      <c r="K14" s="186">
        <f>'TechCooling-RES'!Z7*attached_coolingsecuse!EM13</f>
        <v>0.065968583859</v>
      </c>
      <c r="L14" s="186">
        <f>'TechCooling-RES'!AA7*attached_coolingsecuse!FK13</f>
        <v>0.2824844116239</v>
      </c>
      <c r="AM14" s="32"/>
      <c r="AN14" s="32"/>
      <c r="AO14" s="32"/>
      <c r="AP14" s="228"/>
      <c r="AQ14" s="32"/>
      <c r="AR14" s="32"/>
      <c r="AS14" s="32"/>
      <c r="AT14" s="32"/>
      <c r="AU14" s="32"/>
    </row>
    <row r="15" spans="2:47">
      <c r="B15" s="148" t="s">
        <v>346</v>
      </c>
      <c r="C15" s="218" t="s">
        <v>38</v>
      </c>
      <c r="D15" s="148" t="s">
        <v>20</v>
      </c>
      <c r="E15" s="186"/>
      <c r="F15" s="186">
        <f>'TechCooling-RES'!U9*attached_coolingsecuse!W13</f>
        <v>0.01722107463306</v>
      </c>
      <c r="G15" s="186">
        <f>'TechCooling-RES'!V9*attached_coolingsecuse!AU13</f>
        <v>0.0673100263184</v>
      </c>
      <c r="H15" s="186">
        <f>'TechCooling-RES'!W9*attached_coolingsecuse!BS13</f>
        <v>0.11548986512706</v>
      </c>
      <c r="I15" s="186">
        <f>'TechCooling-RES'!X9*attached_coolingsecuse!CQ13</f>
        <v>0.0557020078763</v>
      </c>
      <c r="J15" s="186">
        <f>'TechCooling-RES'!Y9*attached_coolingsecuse!DO13</f>
        <v>0.01844955250136</v>
      </c>
      <c r="K15" s="186">
        <f>'TechCooling-RES'!Z9*attached_coolingsecuse!EM13</f>
        <v>0.01128232786755</v>
      </c>
      <c r="L15" s="186">
        <f>'TechCooling-RES'!AA9*attached_coolingsecuse!FK13</f>
        <v>0.0278994146364</v>
      </c>
      <c r="N15" s="221" t="s">
        <v>347</v>
      </c>
      <c r="O15" t="e">
        <f>SUMPRODUCT('TechCooling-RES'!G22:G23,'TechCooling-RES'!G57:G58,'TechCooling-RES'!G82:G82)</f>
        <v>#VALUE!</v>
      </c>
      <c r="AM15" s="32"/>
      <c r="AN15" s="32"/>
      <c r="AO15" s="32"/>
      <c r="AP15" s="228"/>
      <c r="AQ15" s="32"/>
      <c r="AR15" s="32"/>
      <c r="AS15" s="32"/>
      <c r="AT15" s="32"/>
      <c r="AU15" s="32"/>
    </row>
    <row r="16" spans="2:47">
      <c r="B16" s="148" t="s">
        <v>346</v>
      </c>
      <c r="C16" s="148" t="s">
        <v>40</v>
      </c>
      <c r="D16" s="148" t="s">
        <v>20</v>
      </c>
      <c r="E16" s="186"/>
      <c r="F16" s="219">
        <f>attached_WatHeaSecEneUse!W15</f>
        <v>9.941026</v>
      </c>
      <c r="G16" s="219">
        <f>attached_WatHeaSecEneUse!AU15</f>
        <v>24.893886</v>
      </c>
      <c r="H16" s="219">
        <f>attached_WatHeaSecEneUse!BS15</f>
        <v>55.8924</v>
      </c>
      <c r="I16" s="219">
        <f>attached_WatHeaSecEneUse!CQ15</f>
        <v>7.137875</v>
      </c>
      <c r="J16" s="219">
        <f>attached_WatHeaSecEneUse!DO15</f>
        <v>8.336168</v>
      </c>
      <c r="K16" s="219">
        <f>attached_WatHeaSecEneUse!EM15</f>
        <v>31.563828</v>
      </c>
      <c r="L16" s="219">
        <f>attached_WatHeaSecEneUse!FK15</f>
        <v>22.658503</v>
      </c>
      <c r="AM16" s="32"/>
      <c r="AN16" s="32"/>
      <c r="AO16" s="32"/>
      <c r="AP16" s="228"/>
      <c r="AQ16" s="32"/>
      <c r="AR16" s="32"/>
      <c r="AS16" s="32"/>
      <c r="AT16" s="32"/>
      <c r="AU16" s="32"/>
    </row>
    <row r="17" spans="2:47">
      <c r="B17" s="148" t="s">
        <v>346</v>
      </c>
      <c r="C17" s="148" t="s">
        <v>42</v>
      </c>
      <c r="D17" s="148" t="s">
        <v>20</v>
      </c>
      <c r="E17" s="186"/>
      <c r="F17" s="219">
        <f>attached_WatHeaSecEneUse!W16</f>
        <v>1.035603</v>
      </c>
      <c r="G17" s="219">
        <f>attached_WatHeaSecEneUse!AU16</f>
        <v>4.459298</v>
      </c>
      <c r="H17" s="219">
        <f>attached_WatHeaSecEneUse!BS16</f>
        <v>14.072972</v>
      </c>
      <c r="I17" s="219">
        <f>attached_WatHeaSecEneUse!CQ16</f>
        <v>0.511973</v>
      </c>
      <c r="J17" s="219">
        <f>attached_WatHeaSecEneUse!DO16</f>
        <v>0.616728</v>
      </c>
      <c r="K17" s="219">
        <f>attached_WatHeaSecEneUse!EM16</f>
        <v>5.427296</v>
      </c>
      <c r="L17" s="219">
        <f>attached_WatHeaSecEneUse!FK16</f>
        <v>5.603568</v>
      </c>
      <c r="AM17" s="32"/>
      <c r="AN17" s="32"/>
      <c r="AO17" s="32"/>
      <c r="AP17" s="228"/>
      <c r="AQ17" s="32"/>
      <c r="AR17" s="32"/>
      <c r="AS17" s="32"/>
      <c r="AT17" s="32"/>
      <c r="AU17" s="32"/>
    </row>
    <row r="18" spans="2:47">
      <c r="B18" s="148" t="s">
        <v>346</v>
      </c>
      <c r="C18" s="148" t="s">
        <v>44</v>
      </c>
      <c r="D18" s="148" t="s">
        <v>20</v>
      </c>
      <c r="E18" s="186"/>
      <c r="F18" s="219">
        <f>attached_WatHeaSecEneUse!W17</f>
        <v>2.101473</v>
      </c>
      <c r="G18" s="219">
        <f>attached_WatHeaSecEneUse!AU17</f>
        <v>16.715567</v>
      </c>
      <c r="H18" s="219">
        <f>attached_WatHeaSecEneUse!BS17</f>
        <v>20.511383</v>
      </c>
      <c r="I18" s="219">
        <f>attached_WatHeaSecEneUse!CQ17</f>
        <v>1.607726</v>
      </c>
      <c r="J18" s="219">
        <f>attached_WatHeaSecEneUse!DO17</f>
        <v>1.392631</v>
      </c>
      <c r="K18" s="219">
        <f>attached_WatHeaSecEneUse!EM17</f>
        <v>6.813086</v>
      </c>
      <c r="L18" s="219">
        <f>attached_WatHeaSecEneUse!FK17</f>
        <v>12.603456</v>
      </c>
      <c r="AM18" s="32"/>
      <c r="AN18" s="32"/>
      <c r="AO18" s="32"/>
      <c r="AP18" s="229"/>
      <c r="AQ18" s="32"/>
      <c r="AR18" s="32"/>
      <c r="AS18" s="32"/>
      <c r="AT18" s="32"/>
      <c r="AU18" s="32"/>
    </row>
    <row r="19" spans="2:47">
      <c r="B19" s="148" t="s">
        <v>346</v>
      </c>
      <c r="C19" s="148" t="s">
        <v>46</v>
      </c>
      <c r="D19" s="148" t="s">
        <v>20</v>
      </c>
      <c r="E19" s="186"/>
      <c r="F19" s="219">
        <f>attached_WatHeaSecEneUse!W18</f>
        <v>0.379977</v>
      </c>
      <c r="G19" s="219">
        <f>attached_WatHeaSecEneUse!AU18</f>
        <v>0.279053</v>
      </c>
      <c r="H19" s="219">
        <f>attached_WatHeaSecEneUse!BS18</f>
        <v>0.164087</v>
      </c>
      <c r="I19" s="219">
        <f>attached_WatHeaSecEneUse!CQ18</f>
        <v>0.130327</v>
      </c>
      <c r="J19" s="219">
        <f>attached_WatHeaSecEneUse!DO18</f>
        <v>0.263527</v>
      </c>
      <c r="K19" s="219">
        <f>attached_WatHeaSecEneUse!EM18</f>
        <v>1.728686</v>
      </c>
      <c r="L19" s="219">
        <f>attached_WatHeaSecEneUse!FK18</f>
        <v>1.294958</v>
      </c>
      <c r="N19" s="168" t="s">
        <v>349</v>
      </c>
      <c r="O19" cm="1">
        <f t="array" ref="O19">SUMPRODUCT('TechWatHea-MobileHome'!F3:F8*'TechWatHea-MobileHome'!F54:F59)*31.54</f>
        <v>13.7277713666502</v>
      </c>
      <c r="P19" cm="1">
        <f t="array" ref="P19">SUMPRODUCT('TechWatHea-MobileHome'!G3:G8*'TechWatHea-MobileHome'!G54:G59)*31.54</f>
        <v>46.2971004750849</v>
      </c>
      <c r="Q19" cm="1">
        <f t="array" ref="Q19">SUMPRODUCT('TechWatHea-MobileHome'!H3:H8*'TechWatHea-MobileHome'!H54:H59)*31.54</f>
        <v>89.8549039999999</v>
      </c>
      <c r="R19" cm="1">
        <f t="array" ref="R19">SUMPRODUCT('TechWatHea-MobileHome'!I3:I8*'TechWatHea-MobileHome'!I54:I59)*31.54</f>
        <v>9.359578</v>
      </c>
      <c r="S19" cm="1">
        <f t="array" ref="S19">SUMPRODUCT('TechWatHea-MobileHome'!J3:J8*'TechWatHea-MobileHome'!J54:J59)*31.54</f>
        <v>10.573016</v>
      </c>
      <c r="T19" cm="1">
        <f t="array" ref="T19">SUMPRODUCT('TechWatHea-MobileHome'!K3:K8*'TechWatHea-MobileHome'!K54:K59)*31.54</f>
        <v>45.4643249771987</v>
      </c>
      <c r="U19" cm="1">
        <f t="array" ref="U19">SUMPRODUCT('TechWatHea-MobileHome'!L3:L8*'TechWatHea-MobileHome'!L54:L59)*31.54</f>
        <v>42.0036258509765</v>
      </c>
      <c r="AM19" s="32"/>
      <c r="AN19" s="32"/>
      <c r="AO19" s="32"/>
      <c r="AP19" s="32"/>
      <c r="AQ19" s="32"/>
      <c r="AR19" s="32"/>
      <c r="AS19" s="32"/>
      <c r="AT19" s="32"/>
      <c r="AU19" s="32"/>
    </row>
    <row r="20" spans="2:47">
      <c r="B20" s="148" t="s">
        <v>346</v>
      </c>
      <c r="C20" s="148" t="s">
        <v>48</v>
      </c>
      <c r="D20" s="148" t="s">
        <v>20</v>
      </c>
      <c r="E20" s="186"/>
      <c r="F20" s="219">
        <f>'Tech-Appliance'!F3*'Tech-Appliance'!F45*31.54</f>
        <v>0.24066849193894</v>
      </c>
      <c r="G20" s="219">
        <f>'Tech-Appliance'!G3*'Tech-Appliance'!G45*31.54</f>
        <v>1.19165988764971</v>
      </c>
      <c r="H20" s="219">
        <f>'Tech-Appliance'!H3*'Tech-Appliance'!H45*31.54</f>
        <v>1.15723553594285</v>
      </c>
      <c r="I20" s="219">
        <f>'Tech-Appliance'!I3*'Tech-Appliance'!I45*31.54</f>
        <v>0.185285541416712</v>
      </c>
      <c r="J20" s="219">
        <f>'Tech-Appliance'!J3*'Tech-Appliance'!J45*31.54</f>
        <v>0.115391334721569</v>
      </c>
      <c r="K20" s="219">
        <f>'Tech-Appliance'!K3*'Tech-Appliance'!K45*31.54</f>
        <v>0.368470350442422</v>
      </c>
      <c r="L20" s="219">
        <f>'Tech-Appliance'!L3*'Tech-Appliance'!L45*31.54</f>
        <v>0.521510964347799</v>
      </c>
      <c r="N20" s="221" t="s">
        <v>347</v>
      </c>
      <c r="O20" s="127">
        <f t="shared" ref="O20:U20" si="2">SUM(F20:F26)</f>
        <v>14.110132</v>
      </c>
      <c r="P20" s="127">
        <f t="shared" si="2"/>
        <v>61.385534</v>
      </c>
      <c r="Q20" s="127">
        <f t="shared" si="2"/>
        <v>59.851027</v>
      </c>
      <c r="R20" s="127">
        <f t="shared" si="2"/>
        <v>9.924747</v>
      </c>
      <c r="S20" s="127">
        <f t="shared" si="2"/>
        <v>6.13511</v>
      </c>
      <c r="T20" s="127">
        <f t="shared" si="2"/>
        <v>20.379356</v>
      </c>
      <c r="U20" s="127">
        <f t="shared" si="2"/>
        <v>27.950074</v>
      </c>
      <c r="AM20" s="32"/>
      <c r="AN20" s="32"/>
      <c r="AO20" s="32"/>
      <c r="AP20" s="32"/>
      <c r="AQ20" s="32"/>
      <c r="AR20" s="32"/>
      <c r="AS20" s="32"/>
      <c r="AT20" s="32"/>
      <c r="AU20" s="32"/>
    </row>
    <row r="21" spans="2:47">
      <c r="B21" s="148" t="s">
        <v>346</v>
      </c>
      <c r="C21" s="148" t="s">
        <v>50</v>
      </c>
      <c r="D21" s="148" t="s">
        <v>20</v>
      </c>
      <c r="E21" s="186"/>
      <c r="F21" s="219">
        <f>'Tech-Appliance'!F4*'Tech-Appliance'!F46*31.54</f>
        <v>0.143727064790553</v>
      </c>
      <c r="G21" s="219">
        <f>'Tech-Appliance'!G4*'Tech-Appliance'!G46*31.54</f>
        <v>0.468798213227213</v>
      </c>
      <c r="H21" s="219">
        <f>'Tech-Appliance'!H4*'Tech-Appliance'!H46*31.54</f>
        <v>0.454133622510275</v>
      </c>
      <c r="I21" s="219">
        <f>'Tech-Appliance'!I4*'Tech-Appliance'!I46*31.54</f>
        <v>0.0947905938314246</v>
      </c>
      <c r="J21" s="219">
        <f>'Tech-Appliance'!J4*'Tech-Appliance'!J46*31.54</f>
        <v>0.0641717116563829</v>
      </c>
      <c r="K21" s="219">
        <f>'Tech-Appliance'!K4*'Tech-Appliance'!K46*31.54</f>
        <v>0.186555967157137</v>
      </c>
      <c r="L21" s="219">
        <f>'Tech-Appliance'!L4*'Tech-Appliance'!L46*31.54</f>
        <v>0.203761362061145</v>
      </c>
      <c r="N21" s="221" t="s">
        <v>350</v>
      </c>
      <c r="O21" s="127">
        <f>attached_ApplianceConsume!W13</f>
        <v>14.1791</v>
      </c>
      <c r="P21" s="127">
        <f>attached_ApplianceConsume!AU13</f>
        <v>62.20982</v>
      </c>
      <c r="Q21" s="127">
        <f>attached_ApplianceConsume!BS13</f>
        <v>63.938434</v>
      </c>
      <c r="R21" s="127">
        <f>attached_ApplianceConsume!CQ13</f>
        <v>10.119953</v>
      </c>
      <c r="S21" s="127">
        <f>attached_ApplianceConsume!DO13</f>
        <v>6.780106</v>
      </c>
      <c r="T21" s="127">
        <f>attached_ApplianceConsume!EM13</f>
        <v>22.089604</v>
      </c>
      <c r="U21" s="127">
        <f>attached_ApplianceConsume!FK13</f>
        <v>29.498608</v>
      </c>
      <c r="AM21" s="32"/>
      <c r="AN21" s="32"/>
      <c r="AO21" s="32"/>
      <c r="AP21" s="32"/>
      <c r="AQ21" s="32"/>
      <c r="AR21" s="32"/>
      <c r="AS21" s="32"/>
      <c r="AT21" s="32"/>
      <c r="AU21" s="32"/>
    </row>
    <row r="22" spans="2:21">
      <c r="B22" s="148" t="s">
        <v>346</v>
      </c>
      <c r="C22" s="148" t="s">
        <v>52</v>
      </c>
      <c r="D22" s="148" t="s">
        <v>20</v>
      </c>
      <c r="E22" s="186"/>
      <c r="F22" s="219">
        <f>'Tech-Appliance'!F5*'Tech-Appliance'!F47*31.54</f>
        <v>0.216879184663262</v>
      </c>
      <c r="G22" s="219">
        <f>'Tech-Appliance'!G5*'Tech-Appliance'!G47*31.54</f>
        <v>1.10067947378515</v>
      </c>
      <c r="H22" s="219">
        <f>'Tech-Appliance'!H5*'Tech-Appliance'!H47*31.54</f>
        <v>1.03452283369007</v>
      </c>
      <c r="I22" s="219">
        <f>'Tech-Appliance'!I5*'Tech-Appliance'!I47*31.54</f>
        <v>0.161516298854754</v>
      </c>
      <c r="J22" s="219">
        <f>'Tech-Appliance'!J5*'Tech-Appliance'!J47*31.54</f>
        <v>0.109896509258637</v>
      </c>
      <c r="K22" s="219">
        <f>'Tech-Appliance'!K5*'Tech-Appliance'!K47*31.54</f>
        <v>0.445592051697813</v>
      </c>
      <c r="L22" s="219">
        <f>'Tech-Appliance'!L5*'Tech-Appliance'!L47*31.54</f>
        <v>0.537457505726498</v>
      </c>
      <c r="N22" s="221"/>
      <c r="O22" s="127"/>
      <c r="P22" s="127"/>
      <c r="Q22" s="127"/>
      <c r="R22" s="127"/>
      <c r="S22" s="127"/>
      <c r="T22" s="127"/>
      <c r="U22" s="127"/>
    </row>
    <row r="23" ht="13" spans="2:48">
      <c r="B23" s="148" t="s">
        <v>346</v>
      </c>
      <c r="C23" s="148" t="s">
        <v>54</v>
      </c>
      <c r="D23" s="148" t="s">
        <v>20</v>
      </c>
      <c r="E23" s="186"/>
      <c r="F23" s="219">
        <f>'Tech-Appliance'!F6*'Tech-Appliance'!F48*31.54</f>
        <v>0.0361200982135707</v>
      </c>
      <c r="G23" s="219">
        <f>'Tech-Appliance'!G6*'Tech-Appliance'!G48*31.54</f>
        <v>0.1675403010359</v>
      </c>
      <c r="H23" s="219">
        <f>'Tech-Appliance'!H6*'Tech-Appliance'!H48*31.54</f>
        <v>0.136819831803096</v>
      </c>
      <c r="I23" s="219">
        <f>'Tech-Appliance'!I6*'Tech-Appliance'!I48*31.54</f>
        <v>0.0214782312306853</v>
      </c>
      <c r="J23" s="219">
        <f>'Tech-Appliance'!J6*'Tech-Appliance'!J48*31.54</f>
        <v>0.0149930237631427</v>
      </c>
      <c r="K23" s="219">
        <f>'Tech-Appliance'!K6*'Tech-Appliance'!K48*31.54</f>
        <v>0.0511645360643402</v>
      </c>
      <c r="L23" s="219">
        <f>'Tech-Appliance'!L6*'Tech-Appliance'!L48*31.54</f>
        <v>0.0622899468175325</v>
      </c>
      <c r="N23" s="222" t="s">
        <v>351</v>
      </c>
      <c r="O23" s="127">
        <f>O21/O20</f>
        <v>1.00488783520948</v>
      </c>
      <c r="P23" s="127">
        <f>P21/P20</f>
        <v>1.01342801709601</v>
      </c>
      <c r="Q23" s="127">
        <f>Q21/Q20</f>
        <v>1.06829301358521</v>
      </c>
      <c r="R23" s="127">
        <f t="shared" ref="R23:U23" si="3">R21/R20</f>
        <v>1.01966861220744</v>
      </c>
      <c r="S23" s="127">
        <f t="shared" si="3"/>
        <v>1.10513193732468</v>
      </c>
      <c r="T23" s="127">
        <f t="shared" si="3"/>
        <v>1.08392061064147</v>
      </c>
      <c r="U23" s="127">
        <f t="shared" si="3"/>
        <v>1.05540357424456</v>
      </c>
      <c r="AP23" s="54"/>
      <c r="AQ23" s="32"/>
      <c r="AR23" s="32"/>
      <c r="AS23" s="32"/>
      <c r="AT23" s="32"/>
      <c r="AU23" s="32"/>
      <c r="AV23" s="32"/>
    </row>
    <row r="24" ht="14.5" spans="2:48">
      <c r="B24" s="148" t="s">
        <v>346</v>
      </c>
      <c r="C24" s="148" t="s">
        <v>56</v>
      </c>
      <c r="D24" s="148" t="s">
        <v>20</v>
      </c>
      <c r="E24" s="186"/>
      <c r="F24" s="219">
        <f>'Tech-Appliance'!F7*'Tech-Appliance'!F49*31.54</f>
        <v>0.714472195179521</v>
      </c>
      <c r="G24" s="219">
        <f>'Tech-Appliance'!G7*'Tech-Appliance'!G49*31.54</f>
        <v>3.23963686948291</v>
      </c>
      <c r="H24" s="219">
        <f>'Tech-Appliance'!H7*'Tech-Appliance'!H49*31.54</f>
        <v>2.83559745573082</v>
      </c>
      <c r="I24" s="219">
        <f>'Tech-Appliance'!I7*'Tech-Appliance'!I49*31.54</f>
        <v>0.463929794582803</v>
      </c>
      <c r="J24" s="219">
        <f>'Tech-Appliance'!J7*'Tech-Appliance'!J49*31.54</f>
        <v>0.406617084256958</v>
      </c>
      <c r="K24" s="219">
        <f>'Tech-Appliance'!K7*'Tech-Appliance'!K49*31.54</f>
        <v>1.14040145282277</v>
      </c>
      <c r="L24" s="219">
        <f>'Tech-Appliance'!L7*'Tech-Appliance'!L49*31.54</f>
        <v>1.27178589267149</v>
      </c>
      <c r="N24" s="219"/>
      <c r="O24" s="186"/>
      <c r="P24" s="186"/>
      <c r="Q24" s="186"/>
      <c r="R24" s="186"/>
      <c r="S24" s="186"/>
      <c r="T24" s="186"/>
      <c r="U24" s="186"/>
      <c r="V24" s="186"/>
      <c r="W24" s="186"/>
      <c r="X24" s="186"/>
      <c r="Y24" s="186"/>
      <c r="AP24" s="152"/>
      <c r="AQ24" s="152"/>
      <c r="AR24" s="32"/>
      <c r="AS24" s="32"/>
      <c r="AT24" s="32"/>
      <c r="AU24" s="32"/>
      <c r="AV24" s="32"/>
    </row>
    <row r="25" spans="2:48">
      <c r="B25" s="148" t="s">
        <v>346</v>
      </c>
      <c r="C25" s="148" t="s">
        <v>58</v>
      </c>
      <c r="D25" s="148" t="s">
        <v>20</v>
      </c>
      <c r="E25" s="186"/>
      <c r="F25" s="219">
        <f>'Tech-Appliance'!F8*'Tech-Appliance'!F50*31.54</f>
        <v>1.64146220202176</v>
      </c>
      <c r="G25" s="219">
        <f>'Tech-Appliance'!G8*'Tech-Appliance'!G50*31.54</f>
        <v>7.66857390406574</v>
      </c>
      <c r="H25" s="219">
        <f>'Tech-Appliance'!H8*'Tech-Appliance'!H50*31.54</f>
        <v>7.20945177749645</v>
      </c>
      <c r="I25" s="219">
        <f>'Tech-Appliance'!I8*'Tech-Appliance'!I50*31.54</f>
        <v>1.12717757498637</v>
      </c>
      <c r="J25" s="219">
        <f>'Tech-Appliance'!J8*'Tech-Appliance'!J50*31.54</f>
        <v>0.687638157932616</v>
      </c>
      <c r="K25" s="219">
        <f>'Tech-Appliance'!K8*'Tech-Appliance'!K50*31.54</f>
        <v>2.31793557662035</v>
      </c>
      <c r="L25" s="219">
        <f>'Tech-Appliance'!L8*'Tech-Appliance'!L50*31.54</f>
        <v>3.28538126577428</v>
      </c>
      <c r="N25" s="219"/>
      <c r="O25" s="186"/>
      <c r="P25" s="186"/>
      <c r="Q25" s="186"/>
      <c r="R25" s="186"/>
      <c r="S25" s="186"/>
      <c r="T25" s="186"/>
      <c r="U25" s="186"/>
      <c r="V25" s="186"/>
      <c r="W25" s="186"/>
      <c r="X25" s="186"/>
      <c r="Y25" s="186"/>
      <c r="AP25" s="153"/>
      <c r="AQ25" s="153"/>
      <c r="AR25" s="32"/>
      <c r="AS25" s="32"/>
      <c r="AT25" s="32"/>
      <c r="AU25" s="162"/>
      <c r="AV25" s="32"/>
    </row>
    <row r="26" spans="2:43">
      <c r="B26" s="148" t="s">
        <v>346</v>
      </c>
      <c r="C26" s="148" t="s">
        <v>60</v>
      </c>
      <c r="D26" s="148" t="s">
        <v>20</v>
      </c>
      <c r="E26" s="186"/>
      <c r="F26" s="219">
        <f>'Tech-Appliance'!F9*'Tech-Appliance'!F51*31.54</f>
        <v>11.1168027631924</v>
      </c>
      <c r="G26" s="219">
        <f>'Tech-Appliance'!G9*'Tech-Appliance'!G51*31.54</f>
        <v>47.5486453507534</v>
      </c>
      <c r="H26" s="219">
        <f>'Tech-Appliance'!H9*'Tech-Appliance'!H51*31.54</f>
        <v>47.0232659428264</v>
      </c>
      <c r="I26" s="219">
        <f>'Tech-Appliance'!I9*'Tech-Appliance'!I51*31.54</f>
        <v>7.87056896509726</v>
      </c>
      <c r="J26" s="219">
        <f>'Tech-Appliance'!J9*'Tech-Appliance'!J51*31.54</f>
        <v>4.73640217841069</v>
      </c>
      <c r="K26" s="219">
        <f>'Tech-Appliance'!K9*'Tech-Appliance'!K51*31.54</f>
        <v>15.8692360651952</v>
      </c>
      <c r="L26" s="219">
        <f>'Tech-Appliance'!L9*'Tech-Appliance'!L51*31.54</f>
        <v>22.0678870626013</v>
      </c>
      <c r="N26" s="219"/>
      <c r="O26" s="186"/>
      <c r="P26" s="186"/>
      <c r="Q26" s="186"/>
      <c r="R26" s="186"/>
      <c r="S26" s="186"/>
      <c r="T26" s="186"/>
      <c r="U26" s="186"/>
      <c r="V26" s="186"/>
      <c r="W26" s="186"/>
      <c r="X26" s="186"/>
      <c r="Y26" s="186"/>
      <c r="AP26" s="167"/>
      <c r="AQ26" s="167"/>
    </row>
    <row r="27" spans="2:43">
      <c r="B27" s="148" t="s">
        <v>346</v>
      </c>
      <c r="C27" s="148" t="s">
        <v>62</v>
      </c>
      <c r="D27" s="148" t="s">
        <v>20</v>
      </c>
      <c r="E27" s="186"/>
      <c r="F27" s="186">
        <f>TechLighting!F3*31.54*TechLighting!F54</f>
        <v>3</v>
      </c>
      <c r="G27" s="186">
        <f>TechLighting!G3*31.54*TechLighting!G54</f>
        <v>15.103673</v>
      </c>
      <c r="H27" s="186">
        <f>TechLighting!H3*31.54*TechLighting!H54</f>
        <v>17.356068</v>
      </c>
      <c r="I27" s="186">
        <f>TechLighting!I3*31.54*TechLighting!I54</f>
        <v>2.200014</v>
      </c>
      <c r="J27" s="186">
        <f>TechLighting!J3*31.54*TechLighting!J54</f>
        <v>1.763456</v>
      </c>
      <c r="K27" s="186">
        <f>TechLighting!K3*31.54*TechLighting!K54</f>
        <v>5.920701</v>
      </c>
      <c r="L27" s="186">
        <f>TechLighting!L3*31.54*TechLighting!L54</f>
        <v>7.46243</v>
      </c>
      <c r="N27" s="219"/>
      <c r="O27" s="186"/>
      <c r="P27" s="186"/>
      <c r="Q27" s="186"/>
      <c r="R27" s="186"/>
      <c r="S27" s="186"/>
      <c r="T27" s="186"/>
      <c r="U27" s="186"/>
      <c r="V27" s="186"/>
      <c r="W27" s="186"/>
      <c r="X27" s="186"/>
      <c r="Y27" s="186"/>
      <c r="AP27" s="167"/>
      <c r="AQ27" s="167"/>
    </row>
    <row r="28" ht="13" spans="42:98">
      <c r="AP28" s="167"/>
      <c r="AQ28" s="167"/>
      <c r="AR28" s="204"/>
      <c r="AY28" s="167"/>
      <c r="AZ28" s="167"/>
      <c r="BA28" s="204"/>
      <c r="BH28" s="167"/>
      <c r="BI28" s="167"/>
      <c r="BJ28" s="204"/>
      <c r="BQ28" s="167"/>
      <c r="BR28" s="167"/>
      <c r="BS28" s="204"/>
      <c r="BZ28" s="167"/>
      <c r="CA28" s="167"/>
      <c r="CB28" s="204"/>
      <c r="CI28" s="167"/>
      <c r="CJ28" s="167"/>
      <c r="CK28" s="204"/>
      <c r="CR28" s="167"/>
      <c r="CS28" s="167"/>
      <c r="CT28" s="204"/>
    </row>
    <row r="29" ht="13" spans="42:100">
      <c r="AP29" s="205"/>
      <c r="AQ29" s="205"/>
      <c r="AR29" s="205"/>
      <c r="AS29" s="205"/>
      <c r="AT29" s="209"/>
      <c r="AY29" s="205"/>
      <c r="AZ29" s="205"/>
      <c r="BA29" s="205"/>
      <c r="BB29" s="205"/>
      <c r="BC29" s="209"/>
      <c r="BH29" s="205"/>
      <c r="BI29" s="205"/>
      <c r="BJ29" s="205"/>
      <c r="BK29" s="205"/>
      <c r="BL29" s="209"/>
      <c r="BQ29" s="205"/>
      <c r="BR29" s="205"/>
      <c r="BS29" s="205"/>
      <c r="BT29" s="205"/>
      <c r="BU29" s="209"/>
      <c r="BZ29" s="205"/>
      <c r="CA29" s="205"/>
      <c r="CB29" s="205"/>
      <c r="CC29" s="205"/>
      <c r="CD29" s="209"/>
      <c r="CI29" s="205"/>
      <c r="CJ29" s="205"/>
      <c r="CK29" s="205"/>
      <c r="CL29" s="205"/>
      <c r="CM29" s="209"/>
      <c r="CR29" s="205"/>
      <c r="CS29" s="205"/>
      <c r="CT29" s="205"/>
      <c r="CU29" s="205"/>
      <c r="CV29" s="209"/>
    </row>
    <row r="30" spans="42:100">
      <c r="AP30" s="206"/>
      <c r="AQ30" s="206"/>
      <c r="AR30" s="206"/>
      <c r="AS30" s="206"/>
      <c r="AT30" s="160"/>
      <c r="AY30" s="206"/>
      <c r="AZ30" s="206"/>
      <c r="BA30" s="206"/>
      <c r="BB30" s="206"/>
      <c r="BC30" s="160"/>
      <c r="BH30" s="206"/>
      <c r="BI30" s="206"/>
      <c r="BJ30" s="206"/>
      <c r="BK30" s="206"/>
      <c r="BL30" s="160"/>
      <c r="BQ30" s="206"/>
      <c r="BR30" s="206"/>
      <c r="BS30" s="206"/>
      <c r="BT30" s="206"/>
      <c r="BU30" s="160"/>
      <c r="BZ30" s="206"/>
      <c r="CA30" s="206"/>
      <c r="CB30" s="206"/>
      <c r="CC30" s="206"/>
      <c r="CD30" s="160"/>
      <c r="CI30" s="206"/>
      <c r="CJ30" s="206"/>
      <c r="CK30" s="206"/>
      <c r="CL30" s="206"/>
      <c r="CM30" s="160"/>
      <c r="CR30" s="206"/>
      <c r="CS30" s="206"/>
      <c r="CT30" s="206"/>
      <c r="CU30" s="206"/>
      <c r="CV30" s="160"/>
    </row>
    <row r="31" ht="13.25" spans="42:100">
      <c r="AP31" s="207"/>
      <c r="AQ31" s="207"/>
      <c r="AR31" s="207"/>
      <c r="AS31" s="207"/>
      <c r="AT31" s="160"/>
      <c r="AY31" s="207"/>
      <c r="AZ31" s="207"/>
      <c r="BA31" s="207"/>
      <c r="BB31" s="207"/>
      <c r="BC31" s="160"/>
      <c r="BH31" s="207"/>
      <c r="BI31" s="207"/>
      <c r="BJ31" s="207"/>
      <c r="BK31" s="207"/>
      <c r="BL31" s="160"/>
      <c r="BQ31" s="207"/>
      <c r="BR31" s="207"/>
      <c r="BS31" s="207"/>
      <c r="BT31" s="207"/>
      <c r="BU31" s="160"/>
      <c r="BZ31" s="207"/>
      <c r="CA31" s="207"/>
      <c r="CB31" s="207"/>
      <c r="CC31" s="207"/>
      <c r="CD31" s="160"/>
      <c r="CI31" s="207"/>
      <c r="CJ31" s="207"/>
      <c r="CK31" s="207"/>
      <c r="CL31" s="207"/>
      <c r="CM31" s="160"/>
      <c r="CR31" s="207"/>
      <c r="CS31" s="207"/>
      <c r="CT31" s="207"/>
      <c r="CU31" s="207"/>
      <c r="CV31" s="160"/>
    </row>
    <row r="32" spans="42:101">
      <c r="AP32" s="208"/>
      <c r="AQ32" s="46"/>
      <c r="AR32" s="208"/>
      <c r="AS32" s="208"/>
      <c r="AT32" s="208"/>
      <c r="AU32" s="46"/>
      <c r="AY32" s="208"/>
      <c r="AZ32" s="46"/>
      <c r="BA32" s="208"/>
      <c r="BB32" s="208"/>
      <c r="BC32" s="208"/>
      <c r="BD32" s="46"/>
      <c r="BH32" s="208"/>
      <c r="BI32" s="46"/>
      <c r="BJ32" s="208"/>
      <c r="BK32" s="208"/>
      <c r="BL32" s="208"/>
      <c r="BM32" s="46"/>
      <c r="BQ32" s="208"/>
      <c r="BR32" s="46"/>
      <c r="BS32" s="208"/>
      <c r="BT32" s="208"/>
      <c r="BU32" s="208"/>
      <c r="BV32" s="46"/>
      <c r="BZ32" s="208"/>
      <c r="CA32" s="46"/>
      <c r="CB32" s="208"/>
      <c r="CC32" s="208"/>
      <c r="CD32" s="208"/>
      <c r="CE32" s="46"/>
      <c r="CI32" s="208"/>
      <c r="CJ32" s="46"/>
      <c r="CK32" s="208"/>
      <c r="CL32" s="208"/>
      <c r="CM32" s="208"/>
      <c r="CN32" s="46"/>
      <c r="CR32" s="208"/>
      <c r="CS32" s="46"/>
      <c r="CT32" s="208"/>
      <c r="CU32" s="208"/>
      <c r="CV32" s="208"/>
      <c r="CW32" s="46"/>
    </row>
    <row r="33" spans="42:101">
      <c r="AP33" s="208"/>
      <c r="AQ33" s="46"/>
      <c r="AR33" s="208"/>
      <c r="AS33" s="208"/>
      <c r="AT33" s="208"/>
      <c r="AU33" s="46"/>
      <c r="AY33" s="208"/>
      <c r="AZ33" s="46"/>
      <c r="BA33" s="208"/>
      <c r="BB33" s="208"/>
      <c r="BC33" s="208"/>
      <c r="BD33" s="46"/>
      <c r="BH33" s="208"/>
      <c r="BI33" s="46"/>
      <c r="BJ33" s="208"/>
      <c r="BK33" s="208"/>
      <c r="BL33" s="208"/>
      <c r="BM33" s="46"/>
      <c r="BQ33" s="208"/>
      <c r="BR33" s="46"/>
      <c r="BS33" s="208"/>
      <c r="BT33" s="208"/>
      <c r="BU33" s="208"/>
      <c r="BV33" s="46"/>
      <c r="BZ33" s="208"/>
      <c r="CA33" s="46"/>
      <c r="CB33" s="208"/>
      <c r="CC33" s="208"/>
      <c r="CD33" s="208"/>
      <c r="CE33" s="46"/>
      <c r="CI33" s="208"/>
      <c r="CJ33" s="46"/>
      <c r="CK33" s="208"/>
      <c r="CL33" s="208"/>
      <c r="CM33" s="208"/>
      <c r="CN33" s="46"/>
      <c r="CR33" s="208"/>
      <c r="CS33" s="46"/>
      <c r="CT33" s="208"/>
      <c r="CU33" s="208"/>
      <c r="CV33" s="208"/>
      <c r="CW33" s="46"/>
    </row>
    <row r="34" spans="42:101">
      <c r="AP34" s="208"/>
      <c r="AQ34" s="46"/>
      <c r="AR34" s="208"/>
      <c r="AS34" s="208"/>
      <c r="AT34" s="208"/>
      <c r="AU34" s="46"/>
      <c r="AY34" s="208"/>
      <c r="AZ34" s="46"/>
      <c r="BA34" s="208"/>
      <c r="BB34" s="208"/>
      <c r="BC34" s="208"/>
      <c r="BD34" s="46"/>
      <c r="BH34" s="208"/>
      <c r="BI34" s="46"/>
      <c r="BJ34" s="208"/>
      <c r="BK34" s="208"/>
      <c r="BL34" s="208"/>
      <c r="BM34" s="46"/>
      <c r="BQ34" s="208"/>
      <c r="BR34" s="46"/>
      <c r="BS34" s="208"/>
      <c r="BT34" s="208"/>
      <c r="BU34" s="208"/>
      <c r="BV34" s="46"/>
      <c r="BZ34" s="208"/>
      <c r="CA34" s="46"/>
      <c r="CB34" s="208"/>
      <c r="CC34" s="208"/>
      <c r="CD34" s="208"/>
      <c r="CE34" s="46"/>
      <c r="CI34" s="208"/>
      <c r="CJ34" s="46"/>
      <c r="CK34" s="208"/>
      <c r="CL34" s="208"/>
      <c r="CM34" s="208"/>
      <c r="CN34" s="46"/>
      <c r="CR34" s="208"/>
      <c r="CS34" s="46"/>
      <c r="CT34" s="208"/>
      <c r="CU34" s="208"/>
      <c r="CV34" s="208"/>
      <c r="CW34" s="46"/>
    </row>
    <row r="35" spans="42:101">
      <c r="AP35" s="230"/>
      <c r="AQ35" s="46"/>
      <c r="AR35" s="208"/>
      <c r="AS35" s="208"/>
      <c r="AT35" s="208"/>
      <c r="AU35" s="46"/>
      <c r="AY35" s="208"/>
      <c r="AZ35" s="46"/>
      <c r="BA35" s="208"/>
      <c r="BB35" s="208"/>
      <c r="BC35" s="208"/>
      <c r="BD35" s="46"/>
      <c r="BH35" s="208"/>
      <c r="BI35" s="46"/>
      <c r="BJ35" s="208"/>
      <c r="BK35" s="208"/>
      <c r="BL35" s="208"/>
      <c r="BM35" s="46"/>
      <c r="BQ35" s="208"/>
      <c r="BR35" s="46"/>
      <c r="BS35" s="208"/>
      <c r="BT35" s="208"/>
      <c r="BU35" s="208"/>
      <c r="BV35" s="46"/>
      <c r="BZ35" s="208"/>
      <c r="CA35" s="46"/>
      <c r="CB35" s="208"/>
      <c r="CC35" s="208"/>
      <c r="CD35" s="208"/>
      <c r="CE35" s="46"/>
      <c r="CI35" s="208"/>
      <c r="CJ35" s="46"/>
      <c r="CK35" s="208"/>
      <c r="CL35" s="208"/>
      <c r="CM35" s="208"/>
      <c r="CN35" s="46"/>
      <c r="CR35" s="208"/>
      <c r="CS35" s="46"/>
      <c r="CT35" s="208"/>
      <c r="CU35" s="208"/>
      <c r="CV35" s="208"/>
      <c r="CW35" s="46"/>
    </row>
    <row r="36" spans="42:101">
      <c r="AP36" s="208"/>
      <c r="AQ36" s="46"/>
      <c r="AR36" s="208"/>
      <c r="AS36" s="208"/>
      <c r="AT36" s="208"/>
      <c r="AU36" s="46"/>
      <c r="AY36" s="208"/>
      <c r="AZ36" s="46"/>
      <c r="BA36" s="208"/>
      <c r="BB36" s="208"/>
      <c r="BC36" s="208"/>
      <c r="BD36" s="46"/>
      <c r="BH36" s="208"/>
      <c r="BI36" s="46"/>
      <c r="BJ36" s="208"/>
      <c r="BK36" s="208"/>
      <c r="BL36" s="208"/>
      <c r="BM36" s="46"/>
      <c r="BQ36" s="208"/>
      <c r="BR36" s="46"/>
      <c r="BS36" s="208"/>
      <c r="BT36" s="208"/>
      <c r="BU36" s="208"/>
      <c r="BV36" s="46"/>
      <c r="BZ36" s="208"/>
      <c r="CA36" s="46"/>
      <c r="CB36" s="208"/>
      <c r="CC36" s="208"/>
      <c r="CD36" s="208"/>
      <c r="CE36" s="46"/>
      <c r="CI36" s="208"/>
      <c r="CJ36" s="46"/>
      <c r="CK36" s="208"/>
      <c r="CL36" s="208"/>
      <c r="CM36" s="208"/>
      <c r="CN36" s="46"/>
      <c r="CR36" s="208"/>
      <c r="CS36" s="46"/>
      <c r="CT36" s="208"/>
      <c r="CU36" s="208"/>
      <c r="CV36" s="208"/>
      <c r="CW36" s="46"/>
    </row>
    <row r="37" ht="13.25" spans="42:101">
      <c r="AP37" s="208"/>
      <c r="AQ37" s="46"/>
      <c r="AR37" s="208"/>
      <c r="AS37" s="208"/>
      <c r="AT37" s="208"/>
      <c r="AU37" s="46"/>
      <c r="AY37" s="208"/>
      <c r="AZ37" s="46"/>
      <c r="BA37" s="208"/>
      <c r="BB37" s="208"/>
      <c r="BC37" s="208"/>
      <c r="BD37" s="46"/>
      <c r="BH37" s="208"/>
      <c r="BI37" s="46"/>
      <c r="BJ37" s="208"/>
      <c r="BK37" s="208"/>
      <c r="BL37" s="208"/>
      <c r="BM37" s="46"/>
      <c r="BQ37" s="208"/>
      <c r="BR37" s="46"/>
      <c r="BS37" s="208"/>
      <c r="BT37" s="208"/>
      <c r="BU37" s="208"/>
      <c r="BV37" s="46"/>
      <c r="BZ37" s="208"/>
      <c r="CA37" s="46"/>
      <c r="CB37" s="208"/>
      <c r="CC37" s="208"/>
      <c r="CD37" s="208"/>
      <c r="CE37" s="46"/>
      <c r="CI37" s="208"/>
      <c r="CJ37" s="46"/>
      <c r="CK37" s="208"/>
      <c r="CL37" s="208"/>
      <c r="CM37" s="208"/>
      <c r="CN37" s="46"/>
      <c r="CR37" s="208"/>
      <c r="CS37" s="46"/>
      <c r="CT37" s="208"/>
      <c r="CU37" s="208"/>
      <c r="CV37" s="208"/>
      <c r="CW37" s="46"/>
    </row>
    <row r="38" ht="13.25" spans="15:101">
      <c r="O38" s="223">
        <v>0.01</v>
      </c>
      <c r="P38" s="223">
        <v>0.0095</v>
      </c>
      <c r="Q38" s="223">
        <v>0.0074</v>
      </c>
      <c r="R38" s="223">
        <v>0.0047</v>
      </c>
      <c r="S38" s="223">
        <v>0.0021</v>
      </c>
      <c r="T38" s="225"/>
      <c r="U38" s="225"/>
      <c r="V38" s="225"/>
      <c r="AP38" s="208"/>
      <c r="AQ38" s="46"/>
      <c r="AR38" s="208"/>
      <c r="AS38" s="208"/>
      <c r="AT38" s="208"/>
      <c r="AU38" s="46"/>
      <c r="AY38" s="208"/>
      <c r="AZ38" s="46"/>
      <c r="BA38" s="208"/>
      <c r="BB38" s="208"/>
      <c r="BC38" s="208"/>
      <c r="BD38" s="46"/>
      <c r="BH38" s="208"/>
      <c r="BI38" s="46"/>
      <c r="BJ38" s="208"/>
      <c r="BK38" s="208"/>
      <c r="BL38" s="208"/>
      <c r="BM38" s="46"/>
      <c r="BQ38" s="208"/>
      <c r="BR38" s="46"/>
      <c r="BS38" s="208"/>
      <c r="BT38" s="208"/>
      <c r="BU38" s="208"/>
      <c r="BV38" s="46"/>
      <c r="BZ38" s="208"/>
      <c r="CA38" s="46"/>
      <c r="CB38" s="208"/>
      <c r="CC38" s="208"/>
      <c r="CD38" s="208"/>
      <c r="CE38" s="46"/>
      <c r="CI38" s="208"/>
      <c r="CJ38" s="46"/>
      <c r="CK38" s="208"/>
      <c r="CL38" s="208"/>
      <c r="CM38" s="208"/>
      <c r="CN38" s="46"/>
      <c r="CR38" s="208"/>
      <c r="CS38" s="46"/>
      <c r="CT38" s="208"/>
      <c r="CU38" s="208"/>
      <c r="CV38" s="208"/>
      <c r="CW38" s="46"/>
    </row>
    <row r="39" ht="23.75" spans="12:101">
      <c r="L39" s="224" t="s">
        <v>110</v>
      </c>
      <c r="M39" s="224" t="s">
        <v>28</v>
      </c>
      <c r="N39" s="224" t="s">
        <v>352</v>
      </c>
      <c r="O39" s="223">
        <v>0.15</v>
      </c>
      <c r="P39" s="223">
        <v>0.15</v>
      </c>
      <c r="Q39" s="223">
        <v>0.12</v>
      </c>
      <c r="R39" s="223">
        <v>0.085</v>
      </c>
      <c r="S39" s="223">
        <v>0.05</v>
      </c>
      <c r="T39" s="223">
        <v>0.014</v>
      </c>
      <c r="U39" s="223"/>
      <c r="V39" s="223"/>
      <c r="AP39" s="230"/>
      <c r="AQ39" s="46"/>
      <c r="AR39" s="208"/>
      <c r="AS39" s="208"/>
      <c r="AT39" s="208"/>
      <c r="AU39" s="46"/>
      <c r="AY39" s="208"/>
      <c r="AZ39" s="46"/>
      <c r="BA39" s="208"/>
      <c r="BB39" s="208"/>
      <c r="BC39" s="208"/>
      <c r="BD39" s="46"/>
      <c r="BH39" s="208"/>
      <c r="BI39" s="46"/>
      <c r="BJ39" s="208"/>
      <c r="BK39" s="208"/>
      <c r="BL39" s="208"/>
      <c r="BM39" s="46"/>
      <c r="BQ39" s="208"/>
      <c r="BR39" s="46"/>
      <c r="BS39" s="208"/>
      <c r="BT39" s="208"/>
      <c r="BU39" s="208"/>
      <c r="BV39" s="46"/>
      <c r="BZ39" s="208"/>
      <c r="CA39" s="46"/>
      <c r="CB39" s="208"/>
      <c r="CC39" s="208"/>
      <c r="CD39" s="208"/>
      <c r="CE39" s="46"/>
      <c r="CI39" s="208"/>
      <c r="CJ39" s="46"/>
      <c r="CK39" s="208"/>
      <c r="CL39" s="208"/>
      <c r="CM39" s="208"/>
      <c r="CN39" s="46"/>
      <c r="CR39" s="208"/>
      <c r="CS39" s="46"/>
      <c r="CT39" s="208"/>
      <c r="CU39" s="208"/>
      <c r="CV39" s="208"/>
      <c r="CW39" s="46"/>
    </row>
    <row r="40" ht="23.75" spans="12:101">
      <c r="L40" s="224" t="s">
        <v>353</v>
      </c>
      <c r="M40" s="224" t="s">
        <v>28</v>
      </c>
      <c r="N40" s="224" t="s">
        <v>352</v>
      </c>
      <c r="O40" s="223"/>
      <c r="P40" s="223"/>
      <c r="Q40" s="223"/>
      <c r="R40" s="223"/>
      <c r="S40" s="223">
        <v>0.49</v>
      </c>
      <c r="T40" s="223">
        <v>1.47</v>
      </c>
      <c r="U40" s="223">
        <v>1.49</v>
      </c>
      <c r="V40" s="223">
        <v>1.49</v>
      </c>
      <c r="AP40" s="208"/>
      <c r="AQ40" s="46"/>
      <c r="AR40" s="208"/>
      <c r="AS40" s="208"/>
      <c r="AT40" s="208"/>
      <c r="AU40" s="46"/>
      <c r="AY40" s="208"/>
      <c r="AZ40" s="46"/>
      <c r="BA40" s="208"/>
      <c r="BB40" s="208"/>
      <c r="BC40" s="208"/>
      <c r="BD40" s="46"/>
      <c r="BH40" s="208"/>
      <c r="BI40" s="46"/>
      <c r="BJ40" s="208"/>
      <c r="BK40" s="208"/>
      <c r="BL40" s="208"/>
      <c r="BM40" s="46"/>
      <c r="BQ40" s="208"/>
      <c r="BR40" s="46"/>
      <c r="BS40" s="208"/>
      <c r="BT40" s="208"/>
      <c r="BU40" s="208"/>
      <c r="BV40" s="46"/>
      <c r="BZ40" s="208"/>
      <c r="CA40" s="46"/>
      <c r="CB40" s="208"/>
      <c r="CC40" s="208"/>
      <c r="CD40" s="208"/>
      <c r="CE40" s="46"/>
      <c r="CI40" s="208"/>
      <c r="CJ40" s="46"/>
      <c r="CK40" s="208"/>
      <c r="CL40" s="208"/>
      <c r="CM40" s="208"/>
      <c r="CN40" s="46"/>
      <c r="CR40" s="208"/>
      <c r="CS40" s="46"/>
      <c r="CT40" s="208"/>
      <c r="CU40" s="208"/>
      <c r="CV40" s="208"/>
      <c r="CW40" s="46"/>
    </row>
    <row r="41" ht="23.75" spans="12:101">
      <c r="L41" s="224" t="s">
        <v>124</v>
      </c>
      <c r="M41" s="224" t="s">
        <v>28</v>
      </c>
      <c r="N41" s="224" t="s">
        <v>352</v>
      </c>
      <c r="O41" s="223">
        <v>0.011</v>
      </c>
      <c r="P41" s="223">
        <v>0.011</v>
      </c>
      <c r="Q41" s="223">
        <v>0.0047</v>
      </c>
      <c r="R41" s="223">
        <v>0.0033</v>
      </c>
      <c r="S41" s="223">
        <v>0.0037</v>
      </c>
      <c r="T41" s="223">
        <v>0.001</v>
      </c>
      <c r="U41" s="223"/>
      <c r="V41" s="223"/>
      <c r="AP41" s="208"/>
      <c r="AQ41" s="46"/>
      <c r="AR41" s="208"/>
      <c r="AS41" s="208"/>
      <c r="AT41" s="208"/>
      <c r="AU41" s="46"/>
      <c r="AY41" s="208"/>
      <c r="AZ41" s="46"/>
      <c r="BA41" s="208"/>
      <c r="BB41" s="208"/>
      <c r="BC41" s="208"/>
      <c r="BD41" s="46"/>
      <c r="BH41" s="208"/>
      <c r="BI41" s="46"/>
      <c r="BJ41" s="208"/>
      <c r="BK41" s="208"/>
      <c r="BL41" s="208"/>
      <c r="BM41" s="46"/>
      <c r="BQ41" s="208"/>
      <c r="BR41" s="46"/>
      <c r="BS41" s="208"/>
      <c r="BT41" s="208"/>
      <c r="BU41" s="208"/>
      <c r="BV41" s="46"/>
      <c r="BZ41" s="208"/>
      <c r="CA41" s="46"/>
      <c r="CB41" s="208"/>
      <c r="CC41" s="208"/>
      <c r="CD41" s="208"/>
      <c r="CE41" s="46"/>
      <c r="CI41" s="208"/>
      <c r="CJ41" s="46"/>
      <c r="CK41" s="208"/>
      <c r="CL41" s="208"/>
      <c r="CM41" s="208"/>
      <c r="CN41" s="46"/>
      <c r="CR41" s="208"/>
      <c r="CS41" s="46"/>
      <c r="CT41" s="208"/>
      <c r="CU41" s="208"/>
      <c r="CV41" s="208"/>
      <c r="CW41" s="46"/>
    </row>
    <row r="42" ht="23.75" spans="12:101">
      <c r="L42" s="224" t="s">
        <v>107</v>
      </c>
      <c r="M42" s="224" t="s">
        <v>28</v>
      </c>
      <c r="N42" s="224" t="s">
        <v>352</v>
      </c>
      <c r="O42" s="223">
        <v>0.67</v>
      </c>
      <c r="P42" s="223">
        <v>0.64</v>
      </c>
      <c r="Q42" s="223">
        <v>0.52</v>
      </c>
      <c r="R42" s="223">
        <v>0.36</v>
      </c>
      <c r="S42" s="223">
        <v>0.21</v>
      </c>
      <c r="T42" s="223"/>
      <c r="U42" s="223"/>
      <c r="V42" s="223"/>
      <c r="AP42" s="208"/>
      <c r="AQ42" s="46"/>
      <c r="AR42" s="208"/>
      <c r="AS42" s="208"/>
      <c r="AT42" s="208"/>
      <c r="AU42" s="46"/>
      <c r="AY42" s="208"/>
      <c r="AZ42" s="46"/>
      <c r="BA42" s="208"/>
      <c r="BB42" s="208"/>
      <c r="BC42" s="208"/>
      <c r="BD42" s="46"/>
      <c r="BH42" s="208"/>
      <c r="BI42" s="46"/>
      <c r="BJ42" s="208"/>
      <c r="BK42" s="208"/>
      <c r="BL42" s="208"/>
      <c r="BM42" s="46"/>
      <c r="BQ42" s="208"/>
      <c r="BR42" s="46"/>
      <c r="BS42" s="208"/>
      <c r="BT42" s="208"/>
      <c r="BU42" s="208"/>
      <c r="BV42" s="46"/>
      <c r="BZ42" s="208"/>
      <c r="CA42" s="46"/>
      <c r="CB42" s="208"/>
      <c r="CC42" s="208"/>
      <c r="CD42" s="208"/>
      <c r="CE42" s="46"/>
      <c r="CI42" s="208"/>
      <c r="CJ42" s="46"/>
      <c r="CK42" s="208"/>
      <c r="CL42" s="208"/>
      <c r="CM42" s="208"/>
      <c r="CN42" s="46"/>
      <c r="CR42" s="208"/>
      <c r="CS42" s="46"/>
      <c r="CT42" s="208"/>
      <c r="CU42" s="208"/>
      <c r="CV42" s="208"/>
      <c r="CW42" s="46"/>
    </row>
    <row r="43" ht="23.75" spans="2:101">
      <c r="B43" s="160"/>
      <c r="C43" s="160"/>
      <c r="D43" s="204"/>
      <c r="E43" s="160"/>
      <c r="F43" s="160"/>
      <c r="L43" s="224" t="s">
        <v>104</v>
      </c>
      <c r="M43" s="224" t="s">
        <v>28</v>
      </c>
      <c r="N43" s="224" t="s">
        <v>352</v>
      </c>
      <c r="O43" s="223">
        <v>0.43</v>
      </c>
      <c r="P43" s="223">
        <v>0.41</v>
      </c>
      <c r="Q43" s="223">
        <v>0.33</v>
      </c>
      <c r="R43" s="223">
        <v>0.23</v>
      </c>
      <c r="S43" s="223">
        <v>0.13</v>
      </c>
      <c r="T43" s="223"/>
      <c r="U43" s="223"/>
      <c r="V43" s="223"/>
      <c r="AP43" s="230"/>
      <c r="AQ43" s="46"/>
      <c r="AR43" s="208"/>
      <c r="AS43" s="208"/>
      <c r="AT43" s="208"/>
      <c r="AU43" s="46"/>
      <c r="AY43" s="208"/>
      <c r="AZ43" s="46"/>
      <c r="BA43" s="208"/>
      <c r="BB43" s="208"/>
      <c r="BC43" s="208"/>
      <c r="BD43" s="46"/>
      <c r="BH43" s="208"/>
      <c r="BI43" s="46"/>
      <c r="BJ43" s="208"/>
      <c r="BK43" s="208"/>
      <c r="BL43" s="208"/>
      <c r="BM43" s="46"/>
      <c r="BQ43" s="208"/>
      <c r="BR43" s="46"/>
      <c r="BS43" s="208"/>
      <c r="BT43" s="208"/>
      <c r="BU43" s="208"/>
      <c r="BV43" s="46"/>
      <c r="BZ43" s="208"/>
      <c r="CA43" s="46"/>
      <c r="CB43" s="208"/>
      <c r="CC43" s="208"/>
      <c r="CD43" s="208"/>
      <c r="CE43" s="46"/>
      <c r="CI43" s="208"/>
      <c r="CJ43" s="46"/>
      <c r="CK43" s="208"/>
      <c r="CL43" s="208"/>
      <c r="CM43" s="208"/>
      <c r="CN43" s="46"/>
      <c r="CR43" s="208"/>
      <c r="CS43" s="46"/>
      <c r="CT43" s="208"/>
      <c r="CU43" s="208"/>
      <c r="CV43" s="208"/>
      <c r="CW43" s="46"/>
    </row>
    <row r="44" ht="23.75" spans="2:101">
      <c r="B44" s="205" t="s">
        <v>344</v>
      </c>
      <c r="C44" s="205" t="s">
        <v>3</v>
      </c>
      <c r="D44" s="205" t="s">
        <v>354</v>
      </c>
      <c r="E44" s="205">
        <v>2020</v>
      </c>
      <c r="F44" s="209"/>
      <c r="L44" s="224" t="s">
        <v>114</v>
      </c>
      <c r="M44" s="224" t="s">
        <v>28</v>
      </c>
      <c r="N44" s="224" t="s">
        <v>352</v>
      </c>
      <c r="O44" s="223">
        <v>0.0075</v>
      </c>
      <c r="P44" s="223">
        <v>0.007</v>
      </c>
      <c r="Q44" s="223">
        <v>0.0015</v>
      </c>
      <c r="R44" s="223">
        <v>0.00075</v>
      </c>
      <c r="S44" s="223"/>
      <c r="T44" s="223"/>
      <c r="U44" s="223"/>
      <c r="V44" s="223"/>
      <c r="AP44" s="208"/>
      <c r="AQ44" s="46"/>
      <c r="AR44" s="208"/>
      <c r="AS44" s="208"/>
      <c r="AT44" s="208"/>
      <c r="AU44" s="46"/>
      <c r="AY44" s="208"/>
      <c r="AZ44" s="46"/>
      <c r="BA44" s="208"/>
      <c r="BB44" s="208"/>
      <c r="BC44" s="208"/>
      <c r="BD44" s="46"/>
      <c r="BH44" s="208"/>
      <c r="BI44" s="46"/>
      <c r="BJ44" s="208"/>
      <c r="BK44" s="208"/>
      <c r="BL44" s="208"/>
      <c r="BM44" s="46"/>
      <c r="BQ44" s="208"/>
      <c r="BR44" s="46"/>
      <c r="BS44" s="208"/>
      <c r="BT44" s="208"/>
      <c r="BU44" s="208"/>
      <c r="BV44" s="46"/>
      <c r="BZ44" s="208"/>
      <c r="CA44" s="46"/>
      <c r="CB44" s="208"/>
      <c r="CC44" s="208"/>
      <c r="CD44" s="208"/>
      <c r="CE44" s="46"/>
      <c r="CI44" s="208"/>
      <c r="CJ44" s="46"/>
      <c r="CK44" s="208"/>
      <c r="CL44" s="208"/>
      <c r="CM44" s="208"/>
      <c r="CN44" s="46"/>
      <c r="CR44" s="208"/>
      <c r="CS44" s="46"/>
      <c r="CT44" s="208"/>
      <c r="CU44" s="208"/>
      <c r="CV44" s="208"/>
      <c r="CW44" s="46"/>
    </row>
    <row r="45" ht="23.75" spans="2:101">
      <c r="B45" s="206" t="s">
        <v>141</v>
      </c>
      <c r="C45" s="206" t="s">
        <v>355</v>
      </c>
      <c r="D45" s="206"/>
      <c r="E45" s="206"/>
      <c r="F45" s="160"/>
      <c r="L45" s="224" t="s">
        <v>95</v>
      </c>
      <c r="M45" s="224" t="s">
        <v>28</v>
      </c>
      <c r="N45" s="224" t="s">
        <v>352</v>
      </c>
      <c r="O45" s="223">
        <v>0.0001</v>
      </c>
      <c r="P45" s="223">
        <v>0.00011</v>
      </c>
      <c r="Q45" s="223"/>
      <c r="R45" s="223"/>
      <c r="S45" s="223"/>
      <c r="T45" s="223"/>
      <c r="U45" s="223"/>
      <c r="V45" s="223"/>
      <c r="AP45" s="208"/>
      <c r="AQ45" s="46"/>
      <c r="AR45" s="208"/>
      <c r="AS45" s="208"/>
      <c r="AT45" s="208"/>
      <c r="AU45" s="46"/>
      <c r="AY45" s="208"/>
      <c r="AZ45" s="46"/>
      <c r="BA45" s="208"/>
      <c r="BB45" s="208"/>
      <c r="BC45" s="208"/>
      <c r="BD45" s="46"/>
      <c r="BH45" s="208"/>
      <c r="BI45" s="46"/>
      <c r="BJ45" s="208"/>
      <c r="BK45" s="208"/>
      <c r="BL45" s="208"/>
      <c r="BM45" s="46"/>
      <c r="BQ45" s="208"/>
      <c r="BR45" s="46"/>
      <c r="BS45" s="208"/>
      <c r="BT45" s="208"/>
      <c r="BU45" s="208"/>
      <c r="BV45" s="46"/>
      <c r="BZ45" s="208"/>
      <c r="CA45" s="46"/>
      <c r="CB45" s="208"/>
      <c r="CC45" s="208"/>
      <c r="CD45" s="208"/>
      <c r="CE45" s="46"/>
      <c r="CI45" s="208"/>
      <c r="CJ45" s="46"/>
      <c r="CK45" s="208"/>
      <c r="CL45" s="208"/>
      <c r="CM45" s="208"/>
      <c r="CN45" s="46"/>
      <c r="CR45" s="208"/>
      <c r="CS45" s="46"/>
      <c r="CT45" s="208"/>
      <c r="CU45" s="208"/>
      <c r="CV45" s="208"/>
      <c r="CW45" s="46"/>
    </row>
    <row r="46" ht="23.75" spans="2:101">
      <c r="B46" s="207" t="s">
        <v>356</v>
      </c>
      <c r="C46" s="207"/>
      <c r="D46" s="207"/>
      <c r="E46" s="207"/>
      <c r="F46" s="160"/>
      <c r="L46" s="224" t="s">
        <v>120</v>
      </c>
      <c r="M46" s="224" t="s">
        <v>28</v>
      </c>
      <c r="N46" s="224" t="s">
        <v>352</v>
      </c>
      <c r="O46" s="223">
        <v>0.0011</v>
      </c>
      <c r="P46" s="223">
        <v>0.001</v>
      </c>
      <c r="Q46" s="225"/>
      <c r="R46" s="225"/>
      <c r="S46" s="225"/>
      <c r="T46" s="225"/>
      <c r="U46" s="225"/>
      <c r="V46" s="225"/>
      <c r="AP46" s="208"/>
      <c r="AQ46" s="46"/>
      <c r="AR46" s="208"/>
      <c r="AS46" s="208"/>
      <c r="AT46" s="208"/>
      <c r="AU46" s="46"/>
      <c r="AY46" s="208"/>
      <c r="AZ46" s="46"/>
      <c r="BA46" s="208"/>
      <c r="BB46" s="208"/>
      <c r="BC46" s="208"/>
      <c r="BD46" s="46"/>
      <c r="BH46" s="208"/>
      <c r="BI46" s="46"/>
      <c r="BJ46" s="208"/>
      <c r="BK46" s="208"/>
      <c r="BL46" s="208"/>
      <c r="BM46" s="46"/>
      <c r="BQ46" s="208"/>
      <c r="BR46" s="46"/>
      <c r="BS46" s="208"/>
      <c r="BT46" s="208"/>
      <c r="BU46" s="208"/>
      <c r="BV46" s="46"/>
      <c r="BZ46" s="208"/>
      <c r="CA46" s="46"/>
      <c r="CB46" s="208"/>
      <c r="CC46" s="208"/>
      <c r="CD46" s="208"/>
      <c r="CE46" s="46"/>
      <c r="CI46" s="208"/>
      <c r="CJ46" s="46"/>
      <c r="CK46" s="208"/>
      <c r="CL46" s="208"/>
      <c r="CM46" s="208"/>
      <c r="CN46" s="46"/>
      <c r="CR46" s="208"/>
      <c r="CS46" s="46"/>
      <c r="CT46" s="208"/>
      <c r="CU46" s="208"/>
      <c r="CV46" s="208"/>
      <c r="CW46" s="46"/>
    </row>
    <row r="47" spans="2:101">
      <c r="B47" s="160" t="s">
        <v>357</v>
      </c>
      <c r="C47" s="191" t="s">
        <v>19</v>
      </c>
      <c r="D47" s="161" t="s">
        <v>358</v>
      </c>
      <c r="E47" s="67">
        <v>0.133312251951666</v>
      </c>
      <c r="F47" s="160" t="s">
        <v>18</v>
      </c>
      <c r="AP47" s="230"/>
      <c r="AQ47" s="46"/>
      <c r="AR47" s="208"/>
      <c r="AS47" s="208"/>
      <c r="AT47" s="208"/>
      <c r="AU47" s="46"/>
      <c r="AY47" s="208"/>
      <c r="AZ47" s="46"/>
      <c r="BA47" s="208"/>
      <c r="BB47" s="208"/>
      <c r="BC47" s="208"/>
      <c r="BD47" s="46"/>
      <c r="BH47" s="208"/>
      <c r="BI47" s="46"/>
      <c r="BJ47" s="208"/>
      <c r="BK47" s="208"/>
      <c r="BL47" s="208"/>
      <c r="BM47" s="46"/>
      <c r="BQ47" s="208"/>
      <c r="BR47" s="46"/>
      <c r="BS47" s="208"/>
      <c r="BT47" s="208"/>
      <c r="BU47" s="208"/>
      <c r="BV47" s="46"/>
      <c r="BZ47" s="208"/>
      <c r="CA47" s="46"/>
      <c r="CB47" s="208"/>
      <c r="CC47" s="208"/>
      <c r="CD47" s="208"/>
      <c r="CE47" s="46"/>
      <c r="CI47" s="208"/>
      <c r="CJ47" s="46"/>
      <c r="CK47" s="208"/>
      <c r="CL47" s="208"/>
      <c r="CM47" s="208"/>
      <c r="CN47" s="46"/>
      <c r="CR47" s="208"/>
      <c r="CS47" s="46"/>
      <c r="CT47" s="208"/>
      <c r="CU47" s="208"/>
      <c r="CV47" s="208"/>
      <c r="CW47" s="46"/>
    </row>
    <row r="48" spans="2:101">
      <c r="B48" s="160" t="s">
        <v>357</v>
      </c>
      <c r="C48" s="191" t="s">
        <v>19</v>
      </c>
      <c r="D48" s="161" t="s">
        <v>359</v>
      </c>
      <c r="E48" s="67">
        <v>0.0628996208422015</v>
      </c>
      <c r="F48" s="160" t="s">
        <v>18</v>
      </c>
      <c r="AP48" s="208"/>
      <c r="AQ48" s="46"/>
      <c r="AR48" s="208"/>
      <c r="AS48" s="208"/>
      <c r="AT48" s="208"/>
      <c r="AU48" s="46"/>
      <c r="AY48" s="208"/>
      <c r="AZ48" s="46"/>
      <c r="BA48" s="208"/>
      <c r="BB48" s="208"/>
      <c r="BC48" s="208"/>
      <c r="BD48" s="46"/>
      <c r="BH48" s="208"/>
      <c r="BI48" s="46"/>
      <c r="BJ48" s="208"/>
      <c r="BK48" s="208"/>
      <c r="BL48" s="208"/>
      <c r="BM48" s="46"/>
      <c r="BQ48" s="208"/>
      <c r="BR48" s="46"/>
      <c r="BS48" s="208"/>
      <c r="BT48" s="208"/>
      <c r="BU48" s="208"/>
      <c r="BV48" s="46"/>
      <c r="BZ48" s="208"/>
      <c r="CA48" s="46"/>
      <c r="CB48" s="208"/>
      <c r="CC48" s="208"/>
      <c r="CD48" s="208"/>
      <c r="CE48" s="46"/>
      <c r="CI48" s="208"/>
      <c r="CJ48" s="46"/>
      <c r="CK48" s="208"/>
      <c r="CL48" s="208"/>
      <c r="CM48" s="208"/>
      <c r="CN48" s="46"/>
      <c r="CR48" s="208"/>
      <c r="CS48" s="46"/>
      <c r="CT48" s="208"/>
      <c r="CU48" s="208"/>
      <c r="CV48" s="208"/>
      <c r="CW48" s="46"/>
    </row>
    <row r="49" spans="2:101">
      <c r="B49" s="160" t="s">
        <v>357</v>
      </c>
      <c r="C49" s="191" t="s">
        <v>19</v>
      </c>
      <c r="D49" s="161" t="s">
        <v>360</v>
      </c>
      <c r="E49" s="67">
        <v>0.0134535300134709</v>
      </c>
      <c r="F49" s="160" t="s">
        <v>18</v>
      </c>
      <c r="AP49" s="208"/>
      <c r="AQ49" s="46"/>
      <c r="AR49" s="208"/>
      <c r="AS49" s="208"/>
      <c r="AT49" s="208"/>
      <c r="AU49" s="46"/>
      <c r="AY49" s="208"/>
      <c r="AZ49" s="46"/>
      <c r="BA49" s="208"/>
      <c r="BB49" s="208"/>
      <c r="BC49" s="208"/>
      <c r="BD49" s="46"/>
      <c r="BH49" s="208"/>
      <c r="BI49" s="46"/>
      <c r="BJ49" s="208"/>
      <c r="BK49" s="208"/>
      <c r="BL49" s="208"/>
      <c r="BM49" s="46"/>
      <c r="BQ49" s="208"/>
      <c r="BR49" s="46"/>
      <c r="BS49" s="208"/>
      <c r="BT49" s="208"/>
      <c r="BU49" s="208"/>
      <c r="BV49" s="46"/>
      <c r="BZ49" s="208"/>
      <c r="CA49" s="46"/>
      <c r="CB49" s="208"/>
      <c r="CC49" s="208"/>
      <c r="CD49" s="208"/>
      <c r="CE49" s="46"/>
      <c r="CI49" s="208"/>
      <c r="CJ49" s="46"/>
      <c r="CK49" s="208"/>
      <c r="CL49" s="208"/>
      <c r="CM49" s="208"/>
      <c r="CN49" s="46"/>
      <c r="CR49" s="208"/>
      <c r="CS49" s="46"/>
      <c r="CT49" s="208"/>
      <c r="CU49" s="208"/>
      <c r="CV49" s="208"/>
      <c r="CW49" s="46"/>
    </row>
    <row r="50" spans="2:101">
      <c r="B50" s="188" t="s">
        <v>357</v>
      </c>
      <c r="C50" s="191" t="s">
        <v>19</v>
      </c>
      <c r="D50" s="161" t="s">
        <v>361</v>
      </c>
      <c r="E50" s="67">
        <v>0.0148556186702159</v>
      </c>
      <c r="F50" s="160" t="s">
        <v>18</v>
      </c>
      <c r="AP50" s="208"/>
      <c r="AQ50" s="46"/>
      <c r="AR50" s="208"/>
      <c r="AS50" s="208"/>
      <c r="AT50" s="208"/>
      <c r="AU50" s="46"/>
      <c r="AY50" s="208"/>
      <c r="AZ50" s="46"/>
      <c r="BA50" s="208"/>
      <c r="BB50" s="208"/>
      <c r="BC50" s="208"/>
      <c r="BD50" s="46"/>
      <c r="BH50" s="208"/>
      <c r="BI50" s="46"/>
      <c r="BJ50" s="208"/>
      <c r="BK50" s="208"/>
      <c r="BL50" s="208"/>
      <c r="BM50" s="46"/>
      <c r="BQ50" s="208"/>
      <c r="BR50" s="46"/>
      <c r="BS50" s="208"/>
      <c r="BT50" s="208"/>
      <c r="BU50" s="208"/>
      <c r="BV50" s="46"/>
      <c r="BZ50" s="208"/>
      <c r="CA50" s="46"/>
      <c r="CB50" s="208"/>
      <c r="CC50" s="208"/>
      <c r="CD50" s="208"/>
      <c r="CE50" s="46"/>
      <c r="CI50" s="208"/>
      <c r="CJ50" s="46"/>
      <c r="CK50" s="208"/>
      <c r="CL50" s="208"/>
      <c r="CM50" s="208"/>
      <c r="CN50" s="46"/>
      <c r="CR50" s="208"/>
      <c r="CS50" s="46"/>
      <c r="CT50" s="208"/>
      <c r="CU50" s="208"/>
      <c r="CV50" s="208"/>
      <c r="CW50" s="46"/>
    </row>
    <row r="51" spans="2:101">
      <c r="B51" s="160" t="s">
        <v>357</v>
      </c>
      <c r="C51" s="191" t="s">
        <v>19</v>
      </c>
      <c r="D51" s="161" t="s">
        <v>362</v>
      </c>
      <c r="E51" s="67">
        <v>0.00700920409079652</v>
      </c>
      <c r="F51" s="160" t="s">
        <v>18</v>
      </c>
      <c r="AP51" s="230"/>
      <c r="AQ51" s="46"/>
      <c r="AR51" s="208"/>
      <c r="AS51" s="208"/>
      <c r="AT51" s="208"/>
      <c r="AU51" s="46"/>
      <c r="AY51" s="208"/>
      <c r="AZ51" s="46"/>
      <c r="BA51" s="208"/>
      <c r="BB51" s="208"/>
      <c r="BC51" s="208"/>
      <c r="BD51" s="46"/>
      <c r="BH51" s="208"/>
      <c r="BI51" s="46"/>
      <c r="BJ51" s="208"/>
      <c r="BK51" s="208"/>
      <c r="BL51" s="208"/>
      <c r="BM51" s="46"/>
      <c r="BQ51" s="208"/>
      <c r="BR51" s="46"/>
      <c r="BS51" s="208"/>
      <c r="BT51" s="208"/>
      <c r="BU51" s="208"/>
      <c r="BV51" s="46"/>
      <c r="BZ51" s="208"/>
      <c r="CA51" s="46"/>
      <c r="CB51" s="208"/>
      <c r="CC51" s="208"/>
      <c r="CD51" s="208"/>
      <c r="CE51" s="46"/>
      <c r="CI51" s="208"/>
      <c r="CJ51" s="46"/>
      <c r="CK51" s="208"/>
      <c r="CL51" s="208"/>
      <c r="CM51" s="208"/>
      <c r="CN51" s="46"/>
      <c r="CR51" s="208"/>
      <c r="CS51" s="46"/>
      <c r="CT51" s="208"/>
      <c r="CU51" s="208"/>
      <c r="CV51" s="208"/>
      <c r="CW51" s="46"/>
    </row>
    <row r="52" spans="2:101">
      <c r="B52" s="160" t="s">
        <v>357</v>
      </c>
      <c r="C52" s="191" t="s">
        <v>19</v>
      </c>
      <c r="D52" s="161" t="s">
        <v>363</v>
      </c>
      <c r="E52" s="67">
        <v>0.00149919087497592</v>
      </c>
      <c r="F52" s="160" t="s">
        <v>18</v>
      </c>
      <c r="AP52" s="208"/>
      <c r="AQ52" s="46"/>
      <c r="AR52" s="208"/>
      <c r="AS52" s="208"/>
      <c r="AT52" s="208"/>
      <c r="AU52" s="46"/>
      <c r="AY52" s="208"/>
      <c r="AZ52" s="46"/>
      <c r="BA52" s="208"/>
      <c r="BB52" s="208"/>
      <c r="BC52" s="208"/>
      <c r="BD52" s="46"/>
      <c r="BH52" s="208"/>
      <c r="BI52" s="46"/>
      <c r="BJ52" s="208"/>
      <c r="BK52" s="208"/>
      <c r="BL52" s="208"/>
      <c r="BM52" s="46"/>
      <c r="BQ52" s="208"/>
      <c r="BR52" s="46"/>
      <c r="BS52" s="208"/>
      <c r="BT52" s="208"/>
      <c r="BU52" s="208"/>
      <c r="BV52" s="46"/>
      <c r="BZ52" s="208"/>
      <c r="CA52" s="46"/>
      <c r="CB52" s="208"/>
      <c r="CC52" s="208"/>
      <c r="CD52" s="208"/>
      <c r="CE52" s="46"/>
      <c r="CI52" s="208"/>
      <c r="CJ52" s="46"/>
      <c r="CK52" s="208"/>
      <c r="CL52" s="208"/>
      <c r="CM52" s="208"/>
      <c r="CN52" s="46"/>
      <c r="CR52" s="208"/>
      <c r="CS52" s="46"/>
      <c r="CT52" s="208"/>
      <c r="CU52" s="208"/>
      <c r="CV52" s="208"/>
      <c r="CW52" s="46"/>
    </row>
    <row r="53" spans="2:101">
      <c r="B53" s="160" t="s">
        <v>357</v>
      </c>
      <c r="C53" s="191" t="s">
        <v>19</v>
      </c>
      <c r="D53" s="161" t="s">
        <v>364</v>
      </c>
      <c r="E53" s="67">
        <v>0.0963716523333071</v>
      </c>
      <c r="F53" s="160" t="s">
        <v>18</v>
      </c>
      <c r="AP53" s="208"/>
      <c r="AQ53" s="46"/>
      <c r="AR53" s="208"/>
      <c r="AS53" s="208"/>
      <c r="AT53" s="208"/>
      <c r="AU53" s="46"/>
      <c r="AY53" s="208"/>
      <c r="AZ53" s="46"/>
      <c r="BA53" s="208"/>
      <c r="BB53" s="208"/>
      <c r="BC53" s="208"/>
      <c r="BD53" s="46"/>
      <c r="BH53" s="208"/>
      <c r="BI53" s="46"/>
      <c r="BJ53" s="208"/>
      <c r="BK53" s="208"/>
      <c r="BL53" s="208"/>
      <c r="BM53" s="46"/>
      <c r="BQ53" s="208"/>
      <c r="BR53" s="46"/>
      <c r="BS53" s="208"/>
      <c r="BT53" s="208"/>
      <c r="BU53" s="208"/>
      <c r="BV53" s="46"/>
      <c r="BZ53" s="208"/>
      <c r="CA53" s="46"/>
      <c r="CB53" s="208"/>
      <c r="CC53" s="208"/>
      <c r="CD53" s="208"/>
      <c r="CE53" s="46"/>
      <c r="CI53" s="208"/>
      <c r="CJ53" s="46"/>
      <c r="CK53" s="208"/>
      <c r="CL53" s="208"/>
      <c r="CM53" s="208"/>
      <c r="CN53" s="46"/>
      <c r="CR53" s="208"/>
      <c r="CS53" s="46"/>
      <c r="CT53" s="208"/>
      <c r="CU53" s="208"/>
      <c r="CV53" s="208"/>
      <c r="CW53" s="46"/>
    </row>
    <row r="54" spans="2:101">
      <c r="B54" s="188" t="s">
        <v>357</v>
      </c>
      <c r="C54" s="191" t="s">
        <v>19</v>
      </c>
      <c r="D54" s="161" t="s">
        <v>365</v>
      </c>
      <c r="E54" s="67">
        <v>0.0454702422542472</v>
      </c>
      <c r="F54" s="160" t="s">
        <v>18</v>
      </c>
      <c r="AP54" s="208"/>
      <c r="AQ54" s="46"/>
      <c r="AR54" s="208"/>
      <c r="AS54" s="208"/>
      <c r="AT54" s="208"/>
      <c r="AU54" s="46"/>
      <c r="AY54" s="208"/>
      <c r="AZ54" s="46"/>
      <c r="BA54" s="208"/>
      <c r="BB54" s="208"/>
      <c r="BC54" s="208"/>
      <c r="BD54" s="46"/>
      <c r="BH54" s="208"/>
      <c r="BI54" s="46"/>
      <c r="BJ54" s="208"/>
      <c r="BK54" s="208"/>
      <c r="BL54" s="208"/>
      <c r="BM54" s="46"/>
      <c r="BQ54" s="208"/>
      <c r="BR54" s="46"/>
      <c r="BS54" s="208"/>
      <c r="BT54" s="208"/>
      <c r="BU54" s="208"/>
      <c r="BV54" s="46"/>
      <c r="BZ54" s="208"/>
      <c r="CA54" s="46"/>
      <c r="CB54" s="208"/>
      <c r="CC54" s="208"/>
      <c r="CD54" s="208"/>
      <c r="CE54" s="46"/>
      <c r="CI54" s="208"/>
      <c r="CJ54" s="46"/>
      <c r="CK54" s="208"/>
      <c r="CL54" s="208"/>
      <c r="CM54" s="208"/>
      <c r="CN54" s="46"/>
      <c r="CR54" s="208"/>
      <c r="CS54" s="46"/>
      <c r="CT54" s="208"/>
      <c r="CU54" s="208"/>
      <c r="CV54" s="208"/>
      <c r="CW54" s="46"/>
    </row>
    <row r="55" spans="2:101">
      <c r="B55" s="160" t="s">
        <v>357</v>
      </c>
      <c r="C55" s="191" t="s">
        <v>19</v>
      </c>
      <c r="D55" s="161" t="s">
        <v>366</v>
      </c>
      <c r="E55" s="67">
        <v>0.00972557959326953</v>
      </c>
      <c r="F55" s="160" t="s">
        <v>18</v>
      </c>
      <c r="AP55" s="230"/>
      <c r="AQ55" s="46"/>
      <c r="AR55" s="208"/>
      <c r="AS55" s="208"/>
      <c r="AT55" s="208"/>
      <c r="AU55" s="46"/>
      <c r="AY55" s="208"/>
      <c r="AZ55" s="46"/>
      <c r="BA55" s="208"/>
      <c r="BB55" s="208"/>
      <c r="BC55" s="208"/>
      <c r="BD55" s="46"/>
      <c r="BH55" s="208"/>
      <c r="BI55" s="46"/>
      <c r="BJ55" s="208"/>
      <c r="BK55" s="208"/>
      <c r="BL55" s="208"/>
      <c r="BM55" s="46"/>
      <c r="BQ55" s="208"/>
      <c r="BR55" s="46"/>
      <c r="BS55" s="208"/>
      <c r="BT55" s="208"/>
      <c r="BU55" s="208"/>
      <c r="BV55" s="46"/>
      <c r="BZ55" s="208"/>
      <c r="CA55" s="46"/>
      <c r="CB55" s="208"/>
      <c r="CC55" s="208"/>
      <c r="CD55" s="208"/>
      <c r="CE55" s="46"/>
      <c r="CI55" s="208"/>
      <c r="CJ55" s="46"/>
      <c r="CK55" s="208"/>
      <c r="CL55" s="208"/>
      <c r="CM55" s="208"/>
      <c r="CN55" s="46"/>
      <c r="CR55" s="208"/>
      <c r="CS55" s="46"/>
      <c r="CT55" s="208"/>
      <c r="CU55" s="208"/>
      <c r="CV55" s="208"/>
      <c r="CW55" s="46"/>
    </row>
    <row r="56" spans="2:101">
      <c r="B56" s="160" t="s">
        <v>357</v>
      </c>
      <c r="C56" s="191" t="s">
        <v>19</v>
      </c>
      <c r="D56" s="161" t="s">
        <v>367</v>
      </c>
      <c r="E56" s="67">
        <v>0.347068325725956</v>
      </c>
      <c r="F56" s="160" t="s">
        <v>18</v>
      </c>
      <c r="AP56" s="208"/>
      <c r="AQ56" s="46"/>
      <c r="AR56" s="208"/>
      <c r="AS56" s="46"/>
      <c r="AT56" s="208"/>
      <c r="AU56" s="46"/>
      <c r="AY56" s="208"/>
      <c r="AZ56" s="46"/>
      <c r="BA56" s="208"/>
      <c r="BB56" s="46"/>
      <c r="BC56" s="208"/>
      <c r="BD56" s="46"/>
      <c r="BH56" s="208"/>
      <c r="BI56" s="46"/>
      <c r="BJ56" s="208"/>
      <c r="BK56" s="46"/>
      <c r="BL56" s="208"/>
      <c r="BM56" s="46"/>
      <c r="BQ56" s="208"/>
      <c r="BR56" s="46"/>
      <c r="BS56" s="208"/>
      <c r="BT56" s="46"/>
      <c r="BU56" s="208"/>
      <c r="BV56" s="46"/>
      <c r="BZ56" s="208"/>
      <c r="CA56" s="46"/>
      <c r="CB56" s="208"/>
      <c r="CC56" s="46"/>
      <c r="CD56" s="208"/>
      <c r="CE56" s="46"/>
      <c r="CI56" s="208"/>
      <c r="CJ56" s="46"/>
      <c r="CK56" s="208"/>
      <c r="CL56" s="208"/>
      <c r="CM56" s="208"/>
      <c r="CN56" s="46"/>
      <c r="CR56" s="208"/>
      <c r="CS56" s="46"/>
      <c r="CT56" s="208"/>
      <c r="CU56" s="208"/>
      <c r="CV56" s="208"/>
      <c r="CW56" s="46"/>
    </row>
    <row r="57" spans="2:101">
      <c r="B57" s="160" t="s">
        <v>357</v>
      </c>
      <c r="C57" s="191" t="s">
        <v>19</v>
      </c>
      <c r="D57" s="161" t="s">
        <v>368</v>
      </c>
      <c r="E57" s="67">
        <v>0.184620932812755</v>
      </c>
      <c r="F57" s="160" t="s">
        <v>18</v>
      </c>
      <c r="AP57" s="208"/>
      <c r="AQ57" s="46"/>
      <c r="AR57" s="208"/>
      <c r="AS57" s="46"/>
      <c r="AT57" s="208"/>
      <c r="AU57" s="46"/>
      <c r="AY57" s="208"/>
      <c r="AZ57" s="46"/>
      <c r="BA57" s="208"/>
      <c r="BB57" s="46"/>
      <c r="BC57" s="208"/>
      <c r="BD57" s="46"/>
      <c r="BH57" s="208"/>
      <c r="BI57" s="46"/>
      <c r="BJ57" s="208"/>
      <c r="BK57" s="46"/>
      <c r="BL57" s="208"/>
      <c r="BM57" s="46"/>
      <c r="BQ57" s="208"/>
      <c r="BR57" s="46"/>
      <c r="BS57" s="208"/>
      <c r="BT57" s="46"/>
      <c r="BU57" s="208"/>
      <c r="BV57" s="46"/>
      <c r="BZ57" s="208"/>
      <c r="CA57" s="46"/>
      <c r="CB57" s="208"/>
      <c r="CC57" s="46"/>
      <c r="CD57" s="208"/>
      <c r="CE57" s="46"/>
      <c r="CI57" s="208"/>
      <c r="CJ57" s="46"/>
      <c r="CK57" s="208"/>
      <c r="CL57" s="208"/>
      <c r="CM57" s="208"/>
      <c r="CN57" s="46"/>
      <c r="CR57" s="208"/>
      <c r="CS57" s="46"/>
      <c r="CT57" s="208"/>
      <c r="CU57" s="208"/>
      <c r="CV57" s="208"/>
      <c r="CW57" s="46"/>
    </row>
    <row r="58" spans="2:101">
      <c r="B58" s="188" t="s">
        <v>357</v>
      </c>
      <c r="C58" s="191" t="s">
        <v>19</v>
      </c>
      <c r="D58" s="161" t="s">
        <v>369</v>
      </c>
      <c r="E58" s="67">
        <v>0.0837138508371387</v>
      </c>
      <c r="F58" s="160" t="s">
        <v>18</v>
      </c>
      <c r="H58" s="220" t="s">
        <v>370</v>
      </c>
      <c r="AP58" s="208"/>
      <c r="AQ58" s="46"/>
      <c r="AR58" s="208"/>
      <c r="AS58" s="46"/>
      <c r="AT58" s="208"/>
      <c r="AU58" s="46"/>
      <c r="AY58" s="208"/>
      <c r="AZ58" s="46"/>
      <c r="BA58" s="208"/>
      <c r="BB58" s="46"/>
      <c r="BC58" s="208"/>
      <c r="BD58" s="46"/>
      <c r="BH58" s="208"/>
      <c r="BI58" s="46"/>
      <c r="BJ58" s="208"/>
      <c r="BK58" s="46"/>
      <c r="BL58" s="208"/>
      <c r="BM58" s="46"/>
      <c r="BQ58" s="208"/>
      <c r="BR58" s="46"/>
      <c r="BS58" s="208"/>
      <c r="BT58" s="46"/>
      <c r="BU58" s="208"/>
      <c r="BV58" s="46"/>
      <c r="BZ58" s="208"/>
      <c r="CA58" s="46"/>
      <c r="CB58" s="208"/>
      <c r="CC58" s="46"/>
      <c r="CD58" s="208"/>
      <c r="CE58" s="46"/>
      <c r="CI58" s="208"/>
      <c r="CJ58" s="46"/>
      <c r="CK58" s="208"/>
      <c r="CL58" s="208"/>
      <c r="CM58" s="208"/>
      <c r="CN58" s="46"/>
      <c r="CR58" s="208"/>
      <c r="CS58" s="46"/>
      <c r="CT58" s="208"/>
      <c r="CU58" s="208"/>
      <c r="CV58" s="208"/>
      <c r="CW58" s="46"/>
    </row>
    <row r="59" spans="2:101">
      <c r="B59" s="160" t="s">
        <v>357</v>
      </c>
      <c r="C59" s="191" t="s">
        <v>26</v>
      </c>
      <c r="D59" s="161" t="s">
        <v>358</v>
      </c>
      <c r="E59" s="67">
        <v>0.133312251951666</v>
      </c>
      <c r="F59" s="160" t="s">
        <v>18</v>
      </c>
      <c r="AP59" s="230"/>
      <c r="AQ59" s="46"/>
      <c r="AR59" s="208"/>
      <c r="AS59" s="46"/>
      <c r="AT59" s="208"/>
      <c r="AU59" s="46"/>
      <c r="AY59" s="208"/>
      <c r="AZ59" s="46"/>
      <c r="BA59" s="208"/>
      <c r="BB59" s="46"/>
      <c r="BC59" s="208"/>
      <c r="BD59" s="46"/>
      <c r="BH59" s="208"/>
      <c r="BI59" s="46"/>
      <c r="BJ59" s="208"/>
      <c r="BK59" s="46"/>
      <c r="BL59" s="208"/>
      <c r="BM59" s="46"/>
      <c r="BQ59" s="208"/>
      <c r="BR59" s="46"/>
      <c r="BS59" s="208"/>
      <c r="BT59" s="46"/>
      <c r="BU59" s="208"/>
      <c r="BV59" s="46"/>
      <c r="BZ59" s="208"/>
      <c r="CA59" s="46"/>
      <c r="CB59" s="208"/>
      <c r="CC59" s="46"/>
      <c r="CD59" s="208"/>
      <c r="CE59" s="46"/>
      <c r="CI59" s="208"/>
      <c r="CJ59" s="46"/>
      <c r="CK59" s="208"/>
      <c r="CL59" s="208"/>
      <c r="CM59" s="208"/>
      <c r="CN59" s="46"/>
      <c r="CR59" s="208"/>
      <c r="CS59" s="46"/>
      <c r="CT59" s="208"/>
      <c r="CU59" s="208"/>
      <c r="CV59" s="208"/>
      <c r="CW59" s="46"/>
    </row>
    <row r="60" spans="2:101">
      <c r="B60" s="160" t="s">
        <v>357</v>
      </c>
      <c r="C60" s="191" t="s">
        <v>26</v>
      </c>
      <c r="D60" s="161" t="s">
        <v>359</v>
      </c>
      <c r="E60" s="67">
        <v>0.0628996208422015</v>
      </c>
      <c r="F60" s="160" t="s">
        <v>18</v>
      </c>
      <c r="AP60" s="208"/>
      <c r="AQ60" s="46"/>
      <c r="AR60" s="208"/>
      <c r="AS60" s="46"/>
      <c r="AT60" s="208"/>
      <c r="AU60" s="46"/>
      <c r="AY60" s="208"/>
      <c r="AZ60" s="46"/>
      <c r="BA60" s="208"/>
      <c r="BB60" s="46"/>
      <c r="BC60" s="208"/>
      <c r="BD60" s="46"/>
      <c r="BH60" s="208"/>
      <c r="BI60" s="46"/>
      <c r="BJ60" s="208"/>
      <c r="BK60" s="46"/>
      <c r="BL60" s="208"/>
      <c r="BM60" s="46"/>
      <c r="BQ60" s="208"/>
      <c r="BR60" s="46"/>
      <c r="BS60" s="208"/>
      <c r="BT60" s="46"/>
      <c r="BU60" s="208"/>
      <c r="BV60" s="46"/>
      <c r="BZ60" s="208"/>
      <c r="CA60" s="46"/>
      <c r="CB60" s="208"/>
      <c r="CC60" s="46"/>
      <c r="CD60" s="208"/>
      <c r="CE60" s="46"/>
      <c r="CI60" s="208"/>
      <c r="CJ60" s="46"/>
      <c r="CK60" s="208"/>
      <c r="CL60" s="208"/>
      <c r="CM60" s="208"/>
      <c r="CN60" s="46"/>
      <c r="CR60" s="208"/>
      <c r="CS60" s="46"/>
      <c r="CT60" s="208"/>
      <c r="CU60" s="208"/>
      <c r="CV60" s="208"/>
      <c r="CW60" s="46"/>
    </row>
    <row r="61" spans="2:101">
      <c r="B61" s="160" t="s">
        <v>357</v>
      </c>
      <c r="C61" s="191" t="s">
        <v>26</v>
      </c>
      <c r="D61" s="161" t="s">
        <v>360</v>
      </c>
      <c r="E61" s="67">
        <v>0.0134535300134709</v>
      </c>
      <c r="F61" s="160" t="s">
        <v>18</v>
      </c>
      <c r="AP61" s="208"/>
      <c r="AQ61" s="46"/>
      <c r="AR61" s="208"/>
      <c r="AS61" s="46"/>
      <c r="AT61" s="208"/>
      <c r="AU61" s="46"/>
      <c r="AY61" s="208"/>
      <c r="AZ61" s="46"/>
      <c r="BA61" s="208"/>
      <c r="BB61" s="46"/>
      <c r="BC61" s="208"/>
      <c r="BD61" s="46"/>
      <c r="BH61" s="208"/>
      <c r="BI61" s="46"/>
      <c r="BJ61" s="208"/>
      <c r="BK61" s="46"/>
      <c r="BL61" s="208"/>
      <c r="BM61" s="46"/>
      <c r="BQ61" s="208"/>
      <c r="BR61" s="46"/>
      <c r="BS61" s="208"/>
      <c r="BT61" s="46"/>
      <c r="BU61" s="208"/>
      <c r="BV61" s="46"/>
      <c r="BZ61" s="208"/>
      <c r="CA61" s="46"/>
      <c r="CB61" s="208"/>
      <c r="CC61" s="46"/>
      <c r="CD61" s="208"/>
      <c r="CE61" s="46"/>
      <c r="CI61" s="208"/>
      <c r="CJ61" s="46"/>
      <c r="CK61" s="208"/>
      <c r="CL61" s="208"/>
      <c r="CM61" s="208"/>
      <c r="CN61" s="46"/>
      <c r="CR61" s="208"/>
      <c r="CS61" s="46"/>
      <c r="CT61" s="208"/>
      <c r="CU61" s="208"/>
      <c r="CV61" s="208"/>
      <c r="CW61" s="46"/>
    </row>
    <row r="62" spans="2:101">
      <c r="B62" s="188" t="s">
        <v>357</v>
      </c>
      <c r="C62" s="191" t="s">
        <v>26</v>
      </c>
      <c r="D62" s="161" t="s">
        <v>361</v>
      </c>
      <c r="E62" s="67">
        <v>0.0148556186702159</v>
      </c>
      <c r="F62" s="160" t="s">
        <v>18</v>
      </c>
      <c r="AP62" s="208"/>
      <c r="AQ62" s="46"/>
      <c r="AR62" s="208"/>
      <c r="AS62" s="46"/>
      <c r="AT62" s="208"/>
      <c r="AU62" s="46"/>
      <c r="AY62" s="208"/>
      <c r="AZ62" s="46"/>
      <c r="BA62" s="208"/>
      <c r="BB62" s="46"/>
      <c r="BC62" s="208"/>
      <c r="BD62" s="46"/>
      <c r="BH62" s="208"/>
      <c r="BI62" s="46"/>
      <c r="BJ62" s="208"/>
      <c r="BK62" s="46"/>
      <c r="BL62" s="208"/>
      <c r="BM62" s="46"/>
      <c r="BQ62" s="208"/>
      <c r="BR62" s="46"/>
      <c r="BS62" s="208"/>
      <c r="BT62" s="46"/>
      <c r="BU62" s="208"/>
      <c r="BV62" s="46"/>
      <c r="BZ62" s="208"/>
      <c r="CA62" s="46"/>
      <c r="CB62" s="208"/>
      <c r="CC62" s="46"/>
      <c r="CD62" s="208"/>
      <c r="CE62" s="46"/>
      <c r="CI62" s="208"/>
      <c r="CJ62" s="46"/>
      <c r="CK62" s="208"/>
      <c r="CL62" s="208"/>
      <c r="CM62" s="208"/>
      <c r="CN62" s="46"/>
      <c r="CR62" s="208"/>
      <c r="CS62" s="46"/>
      <c r="CT62" s="208"/>
      <c r="CU62" s="208"/>
      <c r="CV62" s="208"/>
      <c r="CW62" s="46"/>
    </row>
    <row r="63" spans="2:101">
      <c r="B63" s="160" t="s">
        <v>357</v>
      </c>
      <c r="C63" s="191" t="s">
        <v>26</v>
      </c>
      <c r="D63" s="161" t="s">
        <v>362</v>
      </c>
      <c r="E63" s="67">
        <v>0.00700920409079652</v>
      </c>
      <c r="F63" s="160" t="s">
        <v>18</v>
      </c>
      <c r="AP63" s="230"/>
      <c r="AQ63" s="46"/>
      <c r="AR63" s="208"/>
      <c r="AS63" s="46"/>
      <c r="AT63" s="208"/>
      <c r="AU63" s="46"/>
      <c r="AY63" s="208"/>
      <c r="AZ63" s="46"/>
      <c r="BA63" s="208"/>
      <c r="BB63" s="46"/>
      <c r="BC63" s="208"/>
      <c r="BD63" s="46"/>
      <c r="BH63" s="208"/>
      <c r="BI63" s="46"/>
      <c r="BJ63" s="208"/>
      <c r="BK63" s="46"/>
      <c r="BL63" s="208"/>
      <c r="BM63" s="46"/>
      <c r="BQ63" s="208"/>
      <c r="BR63" s="46"/>
      <c r="BS63" s="208"/>
      <c r="BT63" s="46"/>
      <c r="BU63" s="208"/>
      <c r="BV63" s="46"/>
      <c r="BZ63" s="208"/>
      <c r="CA63" s="46"/>
      <c r="CB63" s="208"/>
      <c r="CC63" s="46"/>
      <c r="CD63" s="208"/>
      <c r="CE63" s="46"/>
      <c r="CI63" s="208"/>
      <c r="CJ63" s="46"/>
      <c r="CK63" s="208"/>
      <c r="CL63" s="208"/>
      <c r="CM63" s="208"/>
      <c r="CN63" s="46"/>
      <c r="CR63" s="208"/>
      <c r="CS63" s="46"/>
      <c r="CT63" s="208"/>
      <c r="CU63" s="208"/>
      <c r="CV63" s="208"/>
      <c r="CW63" s="46"/>
    </row>
    <row r="64" spans="2:101">
      <c r="B64" s="160" t="s">
        <v>357</v>
      </c>
      <c r="C64" s="191" t="s">
        <v>26</v>
      </c>
      <c r="D64" s="161" t="s">
        <v>363</v>
      </c>
      <c r="E64" s="67">
        <v>0.00149919087497592</v>
      </c>
      <c r="F64" s="160" t="s">
        <v>18</v>
      </c>
      <c r="AP64" s="208"/>
      <c r="AQ64" s="46"/>
      <c r="AR64" s="208"/>
      <c r="AS64" s="46"/>
      <c r="AT64" s="208"/>
      <c r="AU64" s="46"/>
      <c r="AY64" s="208"/>
      <c r="AZ64" s="46"/>
      <c r="BA64" s="208"/>
      <c r="BB64" s="46"/>
      <c r="BC64" s="208"/>
      <c r="BD64" s="46"/>
      <c r="BH64" s="208"/>
      <c r="BI64" s="46"/>
      <c r="BJ64" s="208"/>
      <c r="BK64" s="46"/>
      <c r="BL64" s="208"/>
      <c r="BM64" s="46"/>
      <c r="BQ64" s="208"/>
      <c r="BR64" s="46"/>
      <c r="BS64" s="208"/>
      <c r="BT64" s="46"/>
      <c r="BU64" s="208"/>
      <c r="BV64" s="46"/>
      <c r="BZ64" s="208"/>
      <c r="CA64" s="46"/>
      <c r="CB64" s="208"/>
      <c r="CC64" s="46"/>
      <c r="CD64" s="208"/>
      <c r="CE64" s="46"/>
      <c r="CI64" s="208"/>
      <c r="CJ64" s="46"/>
      <c r="CK64" s="208"/>
      <c r="CL64" s="208"/>
      <c r="CM64" s="208"/>
      <c r="CN64" s="46"/>
      <c r="CR64" s="208"/>
      <c r="CS64" s="46"/>
      <c r="CT64" s="208"/>
      <c r="CU64" s="208"/>
      <c r="CV64" s="208"/>
      <c r="CW64" s="46"/>
    </row>
    <row r="65" spans="2:101">
      <c r="B65" s="160" t="s">
        <v>357</v>
      </c>
      <c r="C65" s="191" t="s">
        <v>26</v>
      </c>
      <c r="D65" s="161" t="s">
        <v>364</v>
      </c>
      <c r="E65" s="67">
        <v>0.0963716523333071</v>
      </c>
      <c r="F65" s="160" t="s">
        <v>18</v>
      </c>
      <c r="AP65" s="208"/>
      <c r="AQ65" s="46"/>
      <c r="AR65" s="208"/>
      <c r="AS65" s="46"/>
      <c r="AT65" s="208"/>
      <c r="AU65" s="46"/>
      <c r="AY65" s="208"/>
      <c r="AZ65" s="46"/>
      <c r="BA65" s="208"/>
      <c r="BB65" s="46"/>
      <c r="BC65" s="208"/>
      <c r="BD65" s="46"/>
      <c r="BH65" s="208"/>
      <c r="BI65" s="46"/>
      <c r="BJ65" s="208"/>
      <c r="BK65" s="46"/>
      <c r="BL65" s="208"/>
      <c r="BM65" s="46"/>
      <c r="BQ65" s="208"/>
      <c r="BR65" s="46"/>
      <c r="BS65" s="208"/>
      <c r="BT65" s="46"/>
      <c r="BU65" s="208"/>
      <c r="BV65" s="46"/>
      <c r="BZ65" s="208"/>
      <c r="CA65" s="46"/>
      <c r="CB65" s="208"/>
      <c r="CC65" s="46"/>
      <c r="CD65" s="208"/>
      <c r="CE65" s="46"/>
      <c r="CI65" s="208"/>
      <c r="CJ65" s="46"/>
      <c r="CK65" s="208"/>
      <c r="CL65" s="208"/>
      <c r="CM65" s="208"/>
      <c r="CN65" s="46"/>
      <c r="CR65" s="208"/>
      <c r="CS65" s="46"/>
      <c r="CT65" s="208"/>
      <c r="CU65" s="208"/>
      <c r="CV65" s="208"/>
      <c r="CW65" s="46"/>
    </row>
    <row r="66" spans="2:101">
      <c r="B66" s="188" t="s">
        <v>357</v>
      </c>
      <c r="C66" s="191" t="s">
        <v>26</v>
      </c>
      <c r="D66" s="161" t="s">
        <v>365</v>
      </c>
      <c r="E66" s="67">
        <v>0.0454702422542472</v>
      </c>
      <c r="F66" s="160" t="s">
        <v>18</v>
      </c>
      <c r="AP66" s="208"/>
      <c r="AQ66" s="46"/>
      <c r="AR66" s="208"/>
      <c r="AS66" s="46"/>
      <c r="AT66" s="208"/>
      <c r="AU66" s="46"/>
      <c r="AY66" s="208"/>
      <c r="AZ66" s="46"/>
      <c r="BA66" s="208"/>
      <c r="BB66" s="46"/>
      <c r="BC66" s="208"/>
      <c r="BD66" s="46"/>
      <c r="BH66" s="208"/>
      <c r="BI66" s="46"/>
      <c r="BJ66" s="208"/>
      <c r="BK66" s="46"/>
      <c r="BL66" s="208"/>
      <c r="BM66" s="46"/>
      <c r="BQ66" s="208"/>
      <c r="BR66" s="46"/>
      <c r="BS66" s="208"/>
      <c r="BT66" s="46"/>
      <c r="BU66" s="208"/>
      <c r="BV66" s="46"/>
      <c r="BZ66" s="208"/>
      <c r="CA66" s="46"/>
      <c r="CB66" s="208"/>
      <c r="CC66" s="46"/>
      <c r="CD66" s="208"/>
      <c r="CE66" s="46"/>
      <c r="CI66" s="208"/>
      <c r="CJ66" s="46"/>
      <c r="CK66" s="208"/>
      <c r="CL66" s="208"/>
      <c r="CM66" s="208"/>
      <c r="CN66" s="46"/>
      <c r="CR66" s="208"/>
      <c r="CS66" s="46"/>
      <c r="CT66" s="208"/>
      <c r="CU66" s="208"/>
      <c r="CV66" s="208"/>
      <c r="CW66" s="46"/>
    </row>
    <row r="67" spans="2:101">
      <c r="B67" s="160" t="s">
        <v>357</v>
      </c>
      <c r="C67" s="191" t="s">
        <v>26</v>
      </c>
      <c r="D67" s="161" t="s">
        <v>366</v>
      </c>
      <c r="E67" s="67">
        <v>0.00972557959326953</v>
      </c>
      <c r="F67" s="160" t="s">
        <v>18</v>
      </c>
      <c r="AP67" s="230"/>
      <c r="AQ67" s="46"/>
      <c r="AR67" s="208"/>
      <c r="AS67" s="46"/>
      <c r="AT67" s="208"/>
      <c r="AU67" s="46"/>
      <c r="AY67" s="208"/>
      <c r="AZ67" s="46"/>
      <c r="BA67" s="208"/>
      <c r="BB67" s="46"/>
      <c r="BC67" s="208"/>
      <c r="BD67" s="46"/>
      <c r="BH67" s="208"/>
      <c r="BI67" s="46"/>
      <c r="BJ67" s="208"/>
      <c r="BK67" s="46"/>
      <c r="BL67" s="208"/>
      <c r="BM67" s="46"/>
      <c r="BQ67" s="208"/>
      <c r="BR67" s="46"/>
      <c r="BS67" s="208"/>
      <c r="BT67" s="46"/>
      <c r="BU67" s="208"/>
      <c r="BV67" s="46"/>
      <c r="BZ67" s="208"/>
      <c r="CA67" s="46"/>
      <c r="CB67" s="208"/>
      <c r="CC67" s="46"/>
      <c r="CD67" s="208"/>
      <c r="CE67" s="46"/>
      <c r="CI67" s="208"/>
      <c r="CJ67" s="46"/>
      <c r="CK67" s="208"/>
      <c r="CL67" s="208"/>
      <c r="CM67" s="208"/>
      <c r="CN67" s="46"/>
      <c r="CR67" s="208"/>
      <c r="CS67" s="46"/>
      <c r="CT67" s="208"/>
      <c r="CU67" s="208"/>
      <c r="CV67" s="208"/>
      <c r="CW67" s="46"/>
    </row>
    <row r="68" spans="2:101">
      <c r="B68" s="160" t="s">
        <v>357</v>
      </c>
      <c r="C68" s="191" t="s">
        <v>26</v>
      </c>
      <c r="D68" s="161" t="s">
        <v>367</v>
      </c>
      <c r="E68" s="67">
        <v>0.347068325725956</v>
      </c>
      <c r="F68" s="160" t="s">
        <v>18</v>
      </c>
      <c r="AP68" s="208"/>
      <c r="AQ68" s="46"/>
      <c r="AR68" s="208"/>
      <c r="AS68" s="46"/>
      <c r="AT68" s="208"/>
      <c r="AU68" s="46"/>
      <c r="AY68" s="208"/>
      <c r="AZ68" s="46"/>
      <c r="BA68" s="208"/>
      <c r="BB68" s="46"/>
      <c r="BC68" s="208"/>
      <c r="BD68" s="46"/>
      <c r="BH68" s="208"/>
      <c r="BI68" s="46"/>
      <c r="BJ68" s="208"/>
      <c r="BK68" s="46"/>
      <c r="BL68" s="208"/>
      <c r="BM68" s="46"/>
      <c r="BQ68" s="208"/>
      <c r="BR68" s="46"/>
      <c r="BS68" s="208"/>
      <c r="BT68" s="46"/>
      <c r="BU68" s="208"/>
      <c r="BV68" s="46"/>
      <c r="BZ68" s="208"/>
      <c r="CA68" s="46"/>
      <c r="CB68" s="208"/>
      <c r="CC68" s="46"/>
      <c r="CD68" s="208"/>
      <c r="CE68" s="46"/>
      <c r="CI68" s="208"/>
      <c r="CJ68" s="46"/>
      <c r="CK68" s="208"/>
      <c r="CL68" s="208"/>
      <c r="CM68" s="208"/>
      <c r="CN68" s="46"/>
      <c r="CR68" s="208"/>
      <c r="CS68" s="46"/>
      <c r="CT68" s="208"/>
      <c r="CU68" s="208"/>
      <c r="CV68" s="208"/>
      <c r="CW68" s="46"/>
    </row>
    <row r="69" spans="2:101">
      <c r="B69" s="160" t="s">
        <v>357</v>
      </c>
      <c r="C69" s="191" t="s">
        <v>26</v>
      </c>
      <c r="D69" s="161" t="s">
        <v>368</v>
      </c>
      <c r="E69" s="67">
        <v>0.184620932812755</v>
      </c>
      <c r="F69" s="160" t="s">
        <v>18</v>
      </c>
      <c r="AP69" s="208"/>
      <c r="AQ69" s="46"/>
      <c r="AR69" s="208"/>
      <c r="AS69" s="46"/>
      <c r="AT69" s="208"/>
      <c r="AU69" s="46"/>
      <c r="AY69" s="208"/>
      <c r="AZ69" s="46"/>
      <c r="BA69" s="208"/>
      <c r="BB69" s="46"/>
      <c r="BC69" s="208"/>
      <c r="BD69" s="46"/>
      <c r="BH69" s="208"/>
      <c r="BI69" s="46"/>
      <c r="BJ69" s="208"/>
      <c r="BK69" s="46"/>
      <c r="BL69" s="208"/>
      <c r="BM69" s="46"/>
      <c r="BQ69" s="208"/>
      <c r="BR69" s="46"/>
      <c r="BS69" s="208"/>
      <c r="BT69" s="46"/>
      <c r="BU69" s="208"/>
      <c r="BV69" s="46"/>
      <c r="BZ69" s="208"/>
      <c r="CA69" s="46"/>
      <c r="CB69" s="208"/>
      <c r="CC69" s="46"/>
      <c r="CD69" s="208"/>
      <c r="CE69" s="46"/>
      <c r="CI69" s="208"/>
      <c r="CJ69" s="46"/>
      <c r="CK69" s="208"/>
      <c r="CL69" s="208"/>
      <c r="CM69" s="208"/>
      <c r="CN69" s="46"/>
      <c r="CR69" s="208"/>
      <c r="CS69" s="46"/>
      <c r="CT69" s="208"/>
      <c r="CU69" s="208"/>
      <c r="CV69" s="208"/>
      <c r="CW69" s="46"/>
    </row>
    <row r="70" spans="2:101">
      <c r="B70" s="188" t="s">
        <v>357</v>
      </c>
      <c r="C70" s="191" t="s">
        <v>26</v>
      </c>
      <c r="D70" s="161" t="s">
        <v>369</v>
      </c>
      <c r="E70" s="67">
        <v>0.0837138508371387</v>
      </c>
      <c r="F70" s="160" t="s">
        <v>18</v>
      </c>
      <c r="AP70" s="208"/>
      <c r="AQ70" s="46"/>
      <c r="AR70" s="208"/>
      <c r="AS70" s="46"/>
      <c r="AT70" s="208"/>
      <c r="AU70" s="46"/>
      <c r="AY70" s="208"/>
      <c r="AZ70" s="46"/>
      <c r="BA70" s="208"/>
      <c r="BB70" s="46"/>
      <c r="BC70" s="208"/>
      <c r="BD70" s="46"/>
      <c r="BH70" s="208"/>
      <c r="BI70" s="46"/>
      <c r="BJ70" s="208"/>
      <c r="BK70" s="46"/>
      <c r="BL70" s="208"/>
      <c r="BM70" s="46"/>
      <c r="BQ70" s="208"/>
      <c r="BR70" s="46"/>
      <c r="BS70" s="208"/>
      <c r="BT70" s="46"/>
      <c r="BU70" s="208"/>
      <c r="BV70" s="46"/>
      <c r="BZ70" s="208"/>
      <c r="CA70" s="46"/>
      <c r="CB70" s="208"/>
      <c r="CC70" s="46"/>
      <c r="CD70" s="208"/>
      <c r="CE70" s="46"/>
      <c r="CI70" s="208"/>
      <c r="CJ70" s="46"/>
      <c r="CK70" s="208"/>
      <c r="CL70" s="208"/>
      <c r="CM70" s="208"/>
      <c r="CN70" s="46"/>
      <c r="CR70" s="208"/>
      <c r="CS70" s="46"/>
      <c r="CT70" s="208"/>
      <c r="CU70" s="208"/>
      <c r="CV70" s="208"/>
      <c r="CW70" s="46"/>
    </row>
    <row r="71" spans="2:101">
      <c r="B71" s="160" t="s">
        <v>357</v>
      </c>
      <c r="C71" s="191" t="s">
        <v>28</v>
      </c>
      <c r="D71" s="161" t="s">
        <v>358</v>
      </c>
      <c r="E71" s="67">
        <v>0.133312251951666</v>
      </c>
      <c r="F71" s="160" t="s">
        <v>18</v>
      </c>
      <c r="AP71" s="230"/>
      <c r="AQ71" s="46"/>
      <c r="AR71" s="208"/>
      <c r="AS71" s="46"/>
      <c r="AT71" s="208"/>
      <c r="AU71" s="46"/>
      <c r="AY71" s="208"/>
      <c r="AZ71" s="46"/>
      <c r="BA71" s="208"/>
      <c r="BB71" s="46"/>
      <c r="BC71" s="208"/>
      <c r="BD71" s="46"/>
      <c r="BH71" s="208"/>
      <c r="BI71" s="46"/>
      <c r="BJ71" s="208"/>
      <c r="BK71" s="46"/>
      <c r="BL71" s="208"/>
      <c r="BM71" s="46"/>
      <c r="BQ71" s="208"/>
      <c r="BR71" s="46"/>
      <c r="BS71" s="208"/>
      <c r="BT71" s="46"/>
      <c r="BU71" s="208"/>
      <c r="BV71" s="46"/>
      <c r="BZ71" s="208"/>
      <c r="CA71" s="46"/>
      <c r="CB71" s="208"/>
      <c r="CC71" s="46"/>
      <c r="CD71" s="208"/>
      <c r="CE71" s="46"/>
      <c r="CI71" s="208"/>
      <c r="CJ71" s="46"/>
      <c r="CK71" s="208"/>
      <c r="CL71" s="208"/>
      <c r="CM71" s="208"/>
      <c r="CN71" s="46"/>
      <c r="CR71" s="208"/>
      <c r="CS71" s="46"/>
      <c r="CT71" s="208"/>
      <c r="CU71" s="208"/>
      <c r="CV71" s="208"/>
      <c r="CW71" s="46"/>
    </row>
    <row r="72" spans="2:101">
      <c r="B72" s="160" t="s">
        <v>357</v>
      </c>
      <c r="C72" s="191" t="s">
        <v>28</v>
      </c>
      <c r="D72" s="161" t="s">
        <v>359</v>
      </c>
      <c r="E72" s="67">
        <v>0.0628996208422015</v>
      </c>
      <c r="F72" s="160" t="s">
        <v>18</v>
      </c>
      <c r="AP72" s="208"/>
      <c r="AQ72" s="46"/>
      <c r="AR72" s="208"/>
      <c r="AS72" s="46"/>
      <c r="AT72" s="208"/>
      <c r="AU72" s="46"/>
      <c r="AY72" s="208"/>
      <c r="AZ72" s="46"/>
      <c r="BA72" s="208"/>
      <c r="BB72" s="46"/>
      <c r="BC72" s="208"/>
      <c r="BD72" s="46"/>
      <c r="BH72" s="208"/>
      <c r="BI72" s="46"/>
      <c r="BJ72" s="208"/>
      <c r="BK72" s="46"/>
      <c r="BL72" s="208"/>
      <c r="BM72" s="46"/>
      <c r="BQ72" s="208"/>
      <c r="BR72" s="46"/>
      <c r="BS72" s="208"/>
      <c r="BT72" s="46"/>
      <c r="BU72" s="208"/>
      <c r="BV72" s="46"/>
      <c r="BZ72" s="208"/>
      <c r="CA72" s="46"/>
      <c r="CB72" s="208"/>
      <c r="CC72" s="46"/>
      <c r="CD72" s="208"/>
      <c r="CE72" s="46"/>
      <c r="CI72" s="208"/>
      <c r="CJ72" s="46"/>
      <c r="CK72" s="208"/>
      <c r="CL72" s="208"/>
      <c r="CM72" s="208"/>
      <c r="CN72" s="46"/>
      <c r="CR72" s="208"/>
      <c r="CS72" s="46"/>
      <c r="CT72" s="208"/>
      <c r="CU72" s="208"/>
      <c r="CV72" s="208"/>
      <c r="CW72" s="46"/>
    </row>
    <row r="73" spans="2:101">
      <c r="B73" s="160" t="s">
        <v>357</v>
      </c>
      <c r="C73" s="191" t="s">
        <v>28</v>
      </c>
      <c r="D73" s="161" t="s">
        <v>360</v>
      </c>
      <c r="E73" s="67">
        <v>0.0134535300134709</v>
      </c>
      <c r="F73" s="160" t="s">
        <v>18</v>
      </c>
      <c r="AP73" s="208"/>
      <c r="AQ73" s="46"/>
      <c r="AR73" s="208"/>
      <c r="AS73" s="46"/>
      <c r="AT73" s="208"/>
      <c r="AU73" s="46"/>
      <c r="AY73" s="208"/>
      <c r="AZ73" s="46"/>
      <c r="BA73" s="208"/>
      <c r="BB73" s="46"/>
      <c r="BC73" s="208"/>
      <c r="BD73" s="46"/>
      <c r="BH73" s="208"/>
      <c r="BI73" s="46"/>
      <c r="BJ73" s="208"/>
      <c r="BK73" s="46"/>
      <c r="BL73" s="208"/>
      <c r="BM73" s="46"/>
      <c r="BQ73" s="208"/>
      <c r="BR73" s="46"/>
      <c r="BS73" s="208"/>
      <c r="BT73" s="46"/>
      <c r="BU73" s="208"/>
      <c r="BV73" s="46"/>
      <c r="BZ73" s="208"/>
      <c r="CA73" s="46"/>
      <c r="CB73" s="208"/>
      <c r="CC73" s="46"/>
      <c r="CD73" s="208"/>
      <c r="CE73" s="46"/>
      <c r="CI73" s="208"/>
      <c r="CJ73" s="46"/>
      <c r="CK73" s="208"/>
      <c r="CL73" s="208"/>
      <c r="CM73" s="208"/>
      <c r="CN73" s="46"/>
      <c r="CR73" s="208"/>
      <c r="CS73" s="46"/>
      <c r="CT73" s="208"/>
      <c r="CU73" s="208"/>
      <c r="CV73" s="208"/>
      <c r="CW73" s="46"/>
    </row>
    <row r="74" spans="2:101">
      <c r="B74" s="188" t="s">
        <v>357</v>
      </c>
      <c r="C74" s="191" t="s">
        <v>28</v>
      </c>
      <c r="D74" s="161" t="s">
        <v>361</v>
      </c>
      <c r="E74" s="67">
        <v>0.0148556186702159</v>
      </c>
      <c r="F74" s="160" t="s">
        <v>18</v>
      </c>
      <c r="AP74" s="208"/>
      <c r="AQ74" s="46"/>
      <c r="AR74" s="208"/>
      <c r="AS74" s="46"/>
      <c r="AT74" s="208"/>
      <c r="AU74" s="46"/>
      <c r="AY74" s="208"/>
      <c r="AZ74" s="46"/>
      <c r="BA74" s="208"/>
      <c r="BB74" s="46"/>
      <c r="BC74" s="208"/>
      <c r="BD74" s="46"/>
      <c r="BH74" s="208"/>
      <c r="BI74" s="46"/>
      <c r="BJ74" s="208"/>
      <c r="BK74" s="46"/>
      <c r="BL74" s="208"/>
      <c r="BM74" s="46"/>
      <c r="BQ74" s="208"/>
      <c r="BR74" s="46"/>
      <c r="BS74" s="208"/>
      <c r="BT74" s="46"/>
      <c r="BU74" s="208"/>
      <c r="BV74" s="46"/>
      <c r="BZ74" s="208"/>
      <c r="CA74" s="46"/>
      <c r="CB74" s="208"/>
      <c r="CC74" s="46"/>
      <c r="CD74" s="208"/>
      <c r="CE74" s="46"/>
      <c r="CI74" s="208"/>
      <c r="CJ74" s="46"/>
      <c r="CK74" s="208"/>
      <c r="CL74" s="208"/>
      <c r="CM74" s="208"/>
      <c r="CN74" s="46"/>
      <c r="CR74" s="208"/>
      <c r="CS74" s="46"/>
      <c r="CT74" s="208"/>
      <c r="CU74" s="208"/>
      <c r="CV74" s="208"/>
      <c r="CW74" s="46"/>
    </row>
    <row r="75" spans="2:101">
      <c r="B75" s="160" t="s">
        <v>357</v>
      </c>
      <c r="C75" s="191" t="s">
        <v>28</v>
      </c>
      <c r="D75" s="161" t="s">
        <v>362</v>
      </c>
      <c r="E75" s="67">
        <v>0.00700920409079652</v>
      </c>
      <c r="F75" s="160" t="s">
        <v>18</v>
      </c>
      <c r="AP75" s="230"/>
      <c r="AQ75" s="46"/>
      <c r="AR75" s="208"/>
      <c r="AS75" s="46"/>
      <c r="AT75" s="208"/>
      <c r="AU75" s="46"/>
      <c r="AY75" s="208"/>
      <c r="AZ75" s="46"/>
      <c r="BA75" s="208"/>
      <c r="BB75" s="46"/>
      <c r="BC75" s="208"/>
      <c r="BD75" s="46"/>
      <c r="BH75" s="208"/>
      <c r="BI75" s="46"/>
      <c r="BJ75" s="208"/>
      <c r="BK75" s="46"/>
      <c r="BL75" s="208"/>
      <c r="BM75" s="46"/>
      <c r="BQ75" s="208"/>
      <c r="BR75" s="46"/>
      <c r="BS75" s="208"/>
      <c r="BT75" s="46"/>
      <c r="BU75" s="208"/>
      <c r="BV75" s="46"/>
      <c r="BZ75" s="208"/>
      <c r="CA75" s="46"/>
      <c r="CB75" s="208"/>
      <c r="CC75" s="46"/>
      <c r="CD75" s="208"/>
      <c r="CE75" s="46"/>
      <c r="CI75" s="208"/>
      <c r="CJ75" s="46"/>
      <c r="CK75" s="208"/>
      <c r="CL75" s="208"/>
      <c r="CM75" s="208"/>
      <c r="CN75" s="46"/>
      <c r="CR75" s="208"/>
      <c r="CS75" s="46"/>
      <c r="CT75" s="208"/>
      <c r="CU75" s="208"/>
      <c r="CV75" s="208"/>
      <c r="CW75" s="46"/>
    </row>
    <row r="76" spans="2:101">
      <c r="B76" s="160" t="s">
        <v>357</v>
      </c>
      <c r="C76" s="191" t="s">
        <v>28</v>
      </c>
      <c r="D76" s="161" t="s">
        <v>363</v>
      </c>
      <c r="E76" s="67">
        <v>0.00149919087497592</v>
      </c>
      <c r="F76" s="160" t="s">
        <v>18</v>
      </c>
      <c r="AP76" s="208"/>
      <c r="AQ76" s="46"/>
      <c r="AR76" s="208"/>
      <c r="AS76" s="46"/>
      <c r="AT76" s="208"/>
      <c r="AU76" s="46"/>
      <c r="AY76" s="208"/>
      <c r="AZ76" s="46"/>
      <c r="BA76" s="208"/>
      <c r="BB76" s="46"/>
      <c r="BC76" s="208"/>
      <c r="BD76" s="46"/>
      <c r="BH76" s="208"/>
      <c r="BI76" s="46"/>
      <c r="BJ76" s="208"/>
      <c r="BK76" s="46"/>
      <c r="BL76" s="208"/>
      <c r="BM76" s="46"/>
      <c r="BQ76" s="208"/>
      <c r="BR76" s="46"/>
      <c r="BS76" s="208"/>
      <c r="BT76" s="46"/>
      <c r="BU76" s="208"/>
      <c r="BV76" s="46"/>
      <c r="BZ76" s="208"/>
      <c r="CA76" s="46"/>
      <c r="CB76" s="208"/>
      <c r="CC76" s="46"/>
      <c r="CD76" s="208"/>
      <c r="CE76" s="46"/>
      <c r="CI76" s="208"/>
      <c r="CJ76" s="46"/>
      <c r="CK76" s="208"/>
      <c r="CL76" s="208"/>
      <c r="CM76" s="208"/>
      <c r="CN76" s="46"/>
      <c r="CR76" s="208"/>
      <c r="CS76" s="46"/>
      <c r="CT76" s="208"/>
      <c r="CU76" s="208"/>
      <c r="CV76" s="208"/>
      <c r="CW76" s="46"/>
    </row>
    <row r="77" spans="2:101">
      <c r="B77" s="160" t="s">
        <v>357</v>
      </c>
      <c r="C77" s="191" t="s">
        <v>28</v>
      </c>
      <c r="D77" s="161" t="s">
        <v>364</v>
      </c>
      <c r="E77" s="67">
        <v>0.0963716523333071</v>
      </c>
      <c r="F77" s="160" t="s">
        <v>18</v>
      </c>
      <c r="AP77" s="208"/>
      <c r="AQ77" s="46"/>
      <c r="AR77" s="208"/>
      <c r="AS77" s="46"/>
      <c r="AT77" s="208"/>
      <c r="AU77" s="46"/>
      <c r="AY77" s="208"/>
      <c r="AZ77" s="46"/>
      <c r="BA77" s="208"/>
      <c r="BB77" s="46"/>
      <c r="BC77" s="208"/>
      <c r="BD77" s="46"/>
      <c r="BH77" s="208"/>
      <c r="BI77" s="46"/>
      <c r="BJ77" s="208"/>
      <c r="BK77" s="46"/>
      <c r="BL77" s="208"/>
      <c r="BM77" s="46"/>
      <c r="BQ77" s="208"/>
      <c r="BR77" s="46"/>
      <c r="BS77" s="208"/>
      <c r="BT77" s="46"/>
      <c r="BU77" s="208"/>
      <c r="BV77" s="46"/>
      <c r="BZ77" s="208"/>
      <c r="CA77" s="46"/>
      <c r="CB77" s="208"/>
      <c r="CC77" s="46"/>
      <c r="CD77" s="208"/>
      <c r="CE77" s="46"/>
      <c r="CI77" s="208"/>
      <c r="CJ77" s="46"/>
      <c r="CK77" s="208"/>
      <c r="CL77" s="208"/>
      <c r="CM77" s="208"/>
      <c r="CN77" s="46"/>
      <c r="CR77" s="208"/>
      <c r="CS77" s="46"/>
      <c r="CT77" s="208"/>
      <c r="CU77" s="208"/>
      <c r="CV77" s="208"/>
      <c r="CW77" s="46"/>
    </row>
    <row r="78" spans="2:101">
      <c r="B78" s="188" t="s">
        <v>357</v>
      </c>
      <c r="C78" s="191" t="s">
        <v>28</v>
      </c>
      <c r="D78" s="161" t="s">
        <v>365</v>
      </c>
      <c r="E78" s="67">
        <v>0.0454702422542472</v>
      </c>
      <c r="F78" s="160" t="s">
        <v>18</v>
      </c>
      <c r="AP78" s="208"/>
      <c r="AQ78" s="46"/>
      <c r="AR78" s="208"/>
      <c r="AS78" s="46"/>
      <c r="AT78" s="208"/>
      <c r="AU78" s="46"/>
      <c r="AY78" s="208"/>
      <c r="AZ78" s="46"/>
      <c r="BA78" s="208"/>
      <c r="BB78" s="46"/>
      <c r="BC78" s="208"/>
      <c r="BD78" s="46"/>
      <c r="BH78" s="208"/>
      <c r="BI78" s="46"/>
      <c r="BJ78" s="208"/>
      <c r="BK78" s="46"/>
      <c r="BL78" s="208"/>
      <c r="BM78" s="46"/>
      <c r="BQ78" s="208"/>
      <c r="BR78" s="46"/>
      <c r="BS78" s="208"/>
      <c r="BT78" s="46"/>
      <c r="BU78" s="208"/>
      <c r="BV78" s="46"/>
      <c r="BZ78" s="208"/>
      <c r="CA78" s="46"/>
      <c r="CB78" s="208"/>
      <c r="CC78" s="46"/>
      <c r="CD78" s="208"/>
      <c r="CE78" s="46"/>
      <c r="CI78" s="208"/>
      <c r="CJ78" s="46"/>
      <c r="CK78" s="208"/>
      <c r="CL78" s="208"/>
      <c r="CM78" s="208"/>
      <c r="CN78" s="46"/>
      <c r="CR78" s="208"/>
      <c r="CS78" s="46"/>
      <c r="CT78" s="208"/>
      <c r="CU78" s="208"/>
      <c r="CV78" s="208"/>
      <c r="CW78" s="46"/>
    </row>
    <row r="79" spans="2:101">
      <c r="B79" s="160" t="s">
        <v>357</v>
      </c>
      <c r="C79" s="191" t="s">
        <v>28</v>
      </c>
      <c r="D79" s="161" t="s">
        <v>366</v>
      </c>
      <c r="E79" s="67">
        <v>0.00972557959326953</v>
      </c>
      <c r="F79" s="160" t="s">
        <v>18</v>
      </c>
      <c r="AP79" s="230"/>
      <c r="AQ79" s="46"/>
      <c r="AR79" s="208"/>
      <c r="AS79" s="46"/>
      <c r="AT79" s="208"/>
      <c r="AU79" s="46"/>
      <c r="AY79" s="208"/>
      <c r="AZ79" s="46"/>
      <c r="BA79" s="208"/>
      <c r="BB79" s="46"/>
      <c r="BC79" s="208"/>
      <c r="BD79" s="46"/>
      <c r="BH79" s="208"/>
      <c r="BI79" s="46"/>
      <c r="BJ79" s="208"/>
      <c r="BK79" s="46"/>
      <c r="BL79" s="208"/>
      <c r="BM79" s="46"/>
      <c r="BQ79" s="208"/>
      <c r="BR79" s="46"/>
      <c r="BS79" s="208"/>
      <c r="BT79" s="46"/>
      <c r="BU79" s="208"/>
      <c r="BV79" s="46"/>
      <c r="BZ79" s="208"/>
      <c r="CA79" s="46"/>
      <c r="CB79" s="208"/>
      <c r="CC79" s="46"/>
      <c r="CD79" s="208"/>
      <c r="CE79" s="46"/>
      <c r="CI79" s="208"/>
      <c r="CJ79" s="46"/>
      <c r="CK79" s="208"/>
      <c r="CL79" s="208"/>
      <c r="CM79" s="208"/>
      <c r="CN79" s="46"/>
      <c r="CR79" s="208"/>
      <c r="CS79" s="46"/>
      <c r="CT79" s="208"/>
      <c r="CU79" s="208"/>
      <c r="CV79" s="208"/>
      <c r="CW79" s="46"/>
    </row>
    <row r="80" spans="2:101">
      <c r="B80" s="160" t="s">
        <v>357</v>
      </c>
      <c r="C80" s="191" t="s">
        <v>28</v>
      </c>
      <c r="D80" s="161" t="s">
        <v>367</v>
      </c>
      <c r="E80" s="67">
        <v>0.347068325725956</v>
      </c>
      <c r="F80" s="160" t="s">
        <v>18</v>
      </c>
      <c r="AP80" s="208"/>
      <c r="AQ80" s="46"/>
      <c r="AR80" s="46"/>
      <c r="AS80" s="46"/>
      <c r="AT80" s="208"/>
      <c r="AU80" s="46"/>
      <c r="AY80" s="208"/>
      <c r="AZ80" s="46"/>
      <c r="BA80" s="208"/>
      <c r="BB80" s="46"/>
      <c r="BC80" s="208"/>
      <c r="BD80" s="46"/>
      <c r="BH80" s="208"/>
      <c r="BI80" s="46"/>
      <c r="BJ80" s="208"/>
      <c r="BK80" s="46"/>
      <c r="BL80" s="208"/>
      <c r="BM80" s="46"/>
      <c r="BQ80" s="208"/>
      <c r="BR80" s="46"/>
      <c r="BS80" s="208"/>
      <c r="BT80" s="46"/>
      <c r="BU80" s="208"/>
      <c r="BV80" s="46"/>
      <c r="BZ80" s="208"/>
      <c r="CA80" s="46"/>
      <c r="CB80" s="208"/>
      <c r="CC80" s="46"/>
      <c r="CD80" s="208"/>
      <c r="CE80" s="46"/>
      <c r="CI80" s="208"/>
      <c r="CJ80" s="46"/>
      <c r="CK80" s="208"/>
      <c r="CL80" s="208"/>
      <c r="CM80" s="208"/>
      <c r="CN80" s="46"/>
      <c r="CR80" s="208"/>
      <c r="CS80" s="46"/>
      <c r="CT80" s="208"/>
      <c r="CU80" s="208"/>
      <c r="CV80" s="208"/>
      <c r="CW80" s="46"/>
    </row>
    <row r="81" spans="2:101">
      <c r="B81" s="160" t="s">
        <v>357</v>
      </c>
      <c r="C81" s="191" t="s">
        <v>28</v>
      </c>
      <c r="D81" s="161" t="s">
        <v>368</v>
      </c>
      <c r="E81" s="67">
        <v>0.184620932812755</v>
      </c>
      <c r="F81" s="160" t="s">
        <v>18</v>
      </c>
      <c r="AP81" s="208"/>
      <c r="AQ81" s="46"/>
      <c r="AR81" s="46"/>
      <c r="AS81" s="46"/>
      <c r="AT81" s="208"/>
      <c r="AU81" s="46"/>
      <c r="AY81" s="208"/>
      <c r="AZ81" s="46"/>
      <c r="BA81" s="208"/>
      <c r="BB81" s="46"/>
      <c r="BC81" s="208"/>
      <c r="BD81" s="46"/>
      <c r="BH81" s="208"/>
      <c r="BI81" s="46"/>
      <c r="BJ81" s="208"/>
      <c r="BK81" s="46"/>
      <c r="BL81" s="208"/>
      <c r="BM81" s="46"/>
      <c r="BQ81" s="208"/>
      <c r="BR81" s="46"/>
      <c r="BS81" s="208"/>
      <c r="BT81" s="46"/>
      <c r="BU81" s="208"/>
      <c r="BV81" s="46"/>
      <c r="BZ81" s="208"/>
      <c r="CA81" s="46"/>
      <c r="CB81" s="208"/>
      <c r="CC81" s="46"/>
      <c r="CD81" s="208"/>
      <c r="CE81" s="46"/>
      <c r="CI81" s="208"/>
      <c r="CJ81" s="46"/>
      <c r="CK81" s="208"/>
      <c r="CL81" s="208"/>
      <c r="CM81" s="208"/>
      <c r="CN81" s="46"/>
      <c r="CR81" s="208"/>
      <c r="CS81" s="46"/>
      <c r="CT81" s="208"/>
      <c r="CU81" s="208"/>
      <c r="CV81" s="208"/>
      <c r="CW81" s="46"/>
    </row>
    <row r="82" spans="2:101">
      <c r="B82" s="188" t="s">
        <v>357</v>
      </c>
      <c r="C82" s="191" t="s">
        <v>28</v>
      </c>
      <c r="D82" s="161" t="s">
        <v>369</v>
      </c>
      <c r="E82" s="67">
        <v>0.0837138508371387</v>
      </c>
      <c r="F82" s="160" t="s">
        <v>18</v>
      </c>
      <c r="AP82" s="208"/>
      <c r="AQ82" s="46"/>
      <c r="AR82" s="46"/>
      <c r="AS82" s="46"/>
      <c r="AT82" s="208"/>
      <c r="AU82" s="46"/>
      <c r="AY82" s="208"/>
      <c r="AZ82" s="46"/>
      <c r="BA82" s="208"/>
      <c r="BB82" s="46"/>
      <c r="BC82" s="208"/>
      <c r="BD82" s="46"/>
      <c r="BH82" s="208"/>
      <c r="BI82" s="46"/>
      <c r="BJ82" s="208"/>
      <c r="BK82" s="46"/>
      <c r="BL82" s="208"/>
      <c r="BM82" s="46"/>
      <c r="BQ82" s="208"/>
      <c r="BR82" s="46"/>
      <c r="BS82" s="208"/>
      <c r="BT82" s="46"/>
      <c r="BU82" s="208"/>
      <c r="BV82" s="46"/>
      <c r="BZ82" s="208"/>
      <c r="CA82" s="46"/>
      <c r="CB82" s="208"/>
      <c r="CC82" s="46"/>
      <c r="CD82" s="208"/>
      <c r="CE82" s="46"/>
      <c r="CI82" s="208"/>
      <c r="CJ82" s="46"/>
      <c r="CK82" s="208"/>
      <c r="CL82" s="208"/>
      <c r="CM82" s="208"/>
      <c r="CN82" s="46"/>
      <c r="CR82" s="208"/>
      <c r="CS82" s="46"/>
      <c r="CT82" s="208"/>
      <c r="CU82" s="208"/>
      <c r="CV82" s="208"/>
      <c r="CW82" s="46"/>
    </row>
    <row r="83" spans="2:101">
      <c r="B83" s="160" t="s">
        <v>357</v>
      </c>
      <c r="C83" s="191" t="s">
        <v>30</v>
      </c>
      <c r="D83" s="161" t="s">
        <v>358</v>
      </c>
      <c r="E83" s="67">
        <v>0.133312251951666</v>
      </c>
      <c r="F83" s="160" t="s">
        <v>18</v>
      </c>
      <c r="AP83" s="230"/>
      <c r="AQ83" s="46"/>
      <c r="AR83" s="46"/>
      <c r="AS83" s="46"/>
      <c r="AT83" s="208"/>
      <c r="AU83" s="46"/>
      <c r="AY83" s="208"/>
      <c r="AZ83" s="46"/>
      <c r="BA83" s="208"/>
      <c r="BB83" s="46"/>
      <c r="BC83" s="208"/>
      <c r="BD83" s="46"/>
      <c r="BH83" s="208"/>
      <c r="BI83" s="46"/>
      <c r="BJ83" s="208"/>
      <c r="BK83" s="46"/>
      <c r="BL83" s="208"/>
      <c r="BM83" s="46"/>
      <c r="BQ83" s="208"/>
      <c r="BR83" s="46"/>
      <c r="BS83" s="208"/>
      <c r="BT83" s="46"/>
      <c r="BU83" s="208"/>
      <c r="BV83" s="46"/>
      <c r="BZ83" s="208"/>
      <c r="CA83" s="46"/>
      <c r="CB83" s="208"/>
      <c r="CC83" s="46"/>
      <c r="CD83" s="208"/>
      <c r="CE83" s="46"/>
      <c r="CI83" s="208"/>
      <c r="CJ83" s="46"/>
      <c r="CK83" s="208"/>
      <c r="CL83" s="208"/>
      <c r="CM83" s="208"/>
      <c r="CN83" s="46"/>
      <c r="CR83" s="208"/>
      <c r="CS83" s="46"/>
      <c r="CT83" s="208"/>
      <c r="CU83" s="208"/>
      <c r="CV83" s="208"/>
      <c r="CW83" s="46"/>
    </row>
    <row r="84" spans="2:101">
      <c r="B84" s="160" t="s">
        <v>357</v>
      </c>
      <c r="C84" s="191" t="s">
        <v>30</v>
      </c>
      <c r="D84" s="161" t="s">
        <v>359</v>
      </c>
      <c r="E84" s="67">
        <v>0.0628996208422015</v>
      </c>
      <c r="F84" s="160" t="s">
        <v>18</v>
      </c>
      <c r="AP84" s="208"/>
      <c r="AQ84" s="46"/>
      <c r="AR84" s="46"/>
      <c r="AS84" s="46"/>
      <c r="AT84" s="208"/>
      <c r="AU84" s="46"/>
      <c r="AY84" s="208"/>
      <c r="AZ84" s="46"/>
      <c r="BA84" s="208"/>
      <c r="BB84" s="46"/>
      <c r="BC84" s="208"/>
      <c r="BD84" s="46"/>
      <c r="BH84" s="208"/>
      <c r="BI84" s="46"/>
      <c r="BJ84" s="208"/>
      <c r="BK84" s="46"/>
      <c r="BL84" s="208"/>
      <c r="BM84" s="46"/>
      <c r="BQ84" s="208"/>
      <c r="BR84" s="46"/>
      <c r="BS84" s="208"/>
      <c r="BT84" s="46"/>
      <c r="BU84" s="208"/>
      <c r="BV84" s="46"/>
      <c r="BZ84" s="208"/>
      <c r="CA84" s="46"/>
      <c r="CB84" s="208"/>
      <c r="CC84" s="46"/>
      <c r="CD84" s="208"/>
      <c r="CE84" s="46"/>
      <c r="CI84" s="208"/>
      <c r="CJ84" s="46"/>
      <c r="CK84" s="208"/>
      <c r="CL84" s="208"/>
      <c r="CM84" s="208"/>
      <c r="CN84" s="46"/>
      <c r="CR84" s="208"/>
      <c r="CS84" s="46"/>
      <c r="CT84" s="208"/>
      <c r="CU84" s="208"/>
      <c r="CV84" s="208"/>
      <c r="CW84" s="46"/>
    </row>
    <row r="85" spans="2:101">
      <c r="B85" s="160" t="s">
        <v>357</v>
      </c>
      <c r="C85" s="191" t="s">
        <v>30</v>
      </c>
      <c r="D85" s="161" t="s">
        <v>360</v>
      </c>
      <c r="E85" s="67">
        <v>0.0134535300134709</v>
      </c>
      <c r="F85" s="160" t="s">
        <v>18</v>
      </c>
      <c r="AP85" s="208"/>
      <c r="AQ85" s="46"/>
      <c r="AR85" s="46"/>
      <c r="AS85" s="46"/>
      <c r="AT85" s="208"/>
      <c r="AU85" s="46"/>
      <c r="AY85" s="208"/>
      <c r="AZ85" s="46"/>
      <c r="BA85" s="208"/>
      <c r="BB85" s="46"/>
      <c r="BC85" s="208"/>
      <c r="BD85" s="46"/>
      <c r="BH85" s="208"/>
      <c r="BI85" s="46"/>
      <c r="BJ85" s="208"/>
      <c r="BK85" s="46"/>
      <c r="BL85" s="208"/>
      <c r="BM85" s="46"/>
      <c r="BQ85" s="208"/>
      <c r="BR85" s="46"/>
      <c r="BS85" s="208"/>
      <c r="BT85" s="46"/>
      <c r="BU85" s="208"/>
      <c r="BV85" s="46"/>
      <c r="BZ85" s="208"/>
      <c r="CA85" s="46"/>
      <c r="CB85" s="208"/>
      <c r="CC85" s="46"/>
      <c r="CD85" s="208"/>
      <c r="CE85" s="46"/>
      <c r="CI85" s="208"/>
      <c r="CJ85" s="46"/>
      <c r="CK85" s="208"/>
      <c r="CL85" s="208"/>
      <c r="CM85" s="208"/>
      <c r="CN85" s="46"/>
      <c r="CR85" s="208"/>
      <c r="CS85" s="46"/>
      <c r="CT85" s="208"/>
      <c r="CU85" s="208"/>
      <c r="CV85" s="208"/>
      <c r="CW85" s="46"/>
    </row>
    <row r="86" spans="2:101">
      <c r="B86" s="188" t="s">
        <v>357</v>
      </c>
      <c r="C86" s="191" t="s">
        <v>30</v>
      </c>
      <c r="D86" s="161" t="s">
        <v>361</v>
      </c>
      <c r="E86" s="67">
        <v>0.0148556186702159</v>
      </c>
      <c r="F86" s="160" t="s">
        <v>18</v>
      </c>
      <c r="AP86" s="208"/>
      <c r="AQ86" s="46"/>
      <c r="AR86" s="46"/>
      <c r="AS86" s="46"/>
      <c r="AT86" s="208"/>
      <c r="AU86" s="46"/>
      <c r="AY86" s="208"/>
      <c r="AZ86" s="46"/>
      <c r="BA86" s="208"/>
      <c r="BB86" s="46"/>
      <c r="BC86" s="208"/>
      <c r="BD86" s="46"/>
      <c r="BH86" s="208"/>
      <c r="BI86" s="46"/>
      <c r="BJ86" s="208"/>
      <c r="BK86" s="46"/>
      <c r="BL86" s="208"/>
      <c r="BM86" s="46"/>
      <c r="BQ86" s="208"/>
      <c r="BR86" s="46"/>
      <c r="BS86" s="208"/>
      <c r="BT86" s="46"/>
      <c r="BU86" s="208"/>
      <c r="BV86" s="46"/>
      <c r="BZ86" s="208"/>
      <c r="CA86" s="46"/>
      <c r="CB86" s="208"/>
      <c r="CC86" s="46"/>
      <c r="CD86" s="208"/>
      <c r="CE86" s="46"/>
      <c r="CI86" s="208"/>
      <c r="CJ86" s="46"/>
      <c r="CK86" s="208"/>
      <c r="CL86" s="208"/>
      <c r="CM86" s="208"/>
      <c r="CN86" s="46"/>
      <c r="CR86" s="208"/>
      <c r="CS86" s="46"/>
      <c r="CT86" s="208"/>
      <c r="CU86" s="208"/>
      <c r="CV86" s="208"/>
      <c r="CW86" s="46"/>
    </row>
    <row r="87" spans="2:101">
      <c r="B87" s="160" t="s">
        <v>357</v>
      </c>
      <c r="C87" s="191" t="s">
        <v>30</v>
      </c>
      <c r="D87" s="161" t="s">
        <v>362</v>
      </c>
      <c r="E87" s="67">
        <v>0.00700920409079652</v>
      </c>
      <c r="F87" s="160" t="s">
        <v>18</v>
      </c>
      <c r="AP87" s="230"/>
      <c r="AQ87" s="46"/>
      <c r="AR87" s="46"/>
      <c r="AS87" s="46"/>
      <c r="AT87" s="208"/>
      <c r="AU87" s="46"/>
      <c r="AY87" s="208"/>
      <c r="AZ87" s="46"/>
      <c r="BA87" s="208"/>
      <c r="BB87" s="46"/>
      <c r="BC87" s="208"/>
      <c r="BD87" s="46"/>
      <c r="BH87" s="208"/>
      <c r="BI87" s="46"/>
      <c r="BJ87" s="208"/>
      <c r="BK87" s="46"/>
      <c r="BL87" s="208"/>
      <c r="BM87" s="46"/>
      <c r="BQ87" s="208"/>
      <c r="BR87" s="46"/>
      <c r="BS87" s="208"/>
      <c r="BT87" s="46"/>
      <c r="BU87" s="208"/>
      <c r="BV87" s="46"/>
      <c r="BZ87" s="208"/>
      <c r="CA87" s="46"/>
      <c r="CB87" s="208"/>
      <c r="CC87" s="46"/>
      <c r="CD87" s="208"/>
      <c r="CE87" s="46"/>
      <c r="CI87" s="208"/>
      <c r="CJ87" s="46"/>
      <c r="CK87" s="208"/>
      <c r="CL87" s="208"/>
      <c r="CM87" s="208"/>
      <c r="CN87" s="46"/>
      <c r="CR87" s="208"/>
      <c r="CS87" s="46"/>
      <c r="CT87" s="208"/>
      <c r="CU87" s="208"/>
      <c r="CV87" s="208"/>
      <c r="CW87" s="46"/>
    </row>
    <row r="88" spans="2:101">
      <c r="B88" s="160" t="s">
        <v>357</v>
      </c>
      <c r="C88" s="191" t="s">
        <v>30</v>
      </c>
      <c r="D88" s="161" t="s">
        <v>363</v>
      </c>
      <c r="E88" s="67">
        <v>0.00149919087497592</v>
      </c>
      <c r="F88" s="160" t="s">
        <v>18</v>
      </c>
      <c r="AP88" s="208"/>
      <c r="AQ88" s="46"/>
      <c r="AR88" s="46"/>
      <c r="AS88" s="46"/>
      <c r="AT88" s="208"/>
      <c r="AU88" s="46"/>
      <c r="AY88" s="208"/>
      <c r="AZ88" s="46"/>
      <c r="BA88" s="208"/>
      <c r="BB88" s="46"/>
      <c r="BC88" s="208"/>
      <c r="BD88" s="46"/>
      <c r="BH88" s="208"/>
      <c r="BI88" s="46"/>
      <c r="BJ88" s="208"/>
      <c r="BK88" s="46"/>
      <c r="BL88" s="208"/>
      <c r="BM88" s="46"/>
      <c r="BQ88" s="208"/>
      <c r="BR88" s="46"/>
      <c r="BS88" s="208"/>
      <c r="BT88" s="46"/>
      <c r="BU88" s="208"/>
      <c r="BV88" s="46"/>
      <c r="BZ88" s="208"/>
      <c r="CA88" s="46"/>
      <c r="CB88" s="208"/>
      <c r="CC88" s="46"/>
      <c r="CD88" s="208"/>
      <c r="CE88" s="46"/>
      <c r="CI88" s="208"/>
      <c r="CJ88" s="46"/>
      <c r="CK88" s="208"/>
      <c r="CL88" s="208"/>
      <c r="CM88" s="208"/>
      <c r="CN88" s="46"/>
      <c r="CR88" s="208"/>
      <c r="CS88" s="46"/>
      <c r="CT88" s="208"/>
      <c r="CU88" s="208"/>
      <c r="CV88" s="208"/>
      <c r="CW88" s="46"/>
    </row>
    <row r="89" spans="2:101">
      <c r="B89" s="160" t="s">
        <v>357</v>
      </c>
      <c r="C89" s="191" t="s">
        <v>30</v>
      </c>
      <c r="D89" s="161" t="s">
        <v>364</v>
      </c>
      <c r="E89" s="67">
        <v>0.0963716523333071</v>
      </c>
      <c r="F89" s="160" t="s">
        <v>18</v>
      </c>
      <c r="AP89" s="208"/>
      <c r="AQ89" s="46"/>
      <c r="AR89" s="46"/>
      <c r="AS89" s="46"/>
      <c r="AT89" s="208"/>
      <c r="AU89" s="46"/>
      <c r="AY89" s="208"/>
      <c r="AZ89" s="46"/>
      <c r="BA89" s="208"/>
      <c r="BB89" s="46"/>
      <c r="BC89" s="208"/>
      <c r="BD89" s="46"/>
      <c r="BH89" s="208"/>
      <c r="BI89" s="46"/>
      <c r="BJ89" s="208"/>
      <c r="BK89" s="46"/>
      <c r="BL89" s="208"/>
      <c r="BM89" s="46"/>
      <c r="BQ89" s="208"/>
      <c r="BR89" s="46"/>
      <c r="BS89" s="208"/>
      <c r="BT89" s="46"/>
      <c r="BU89" s="208"/>
      <c r="BV89" s="46"/>
      <c r="BZ89" s="208"/>
      <c r="CA89" s="46"/>
      <c r="CB89" s="208"/>
      <c r="CC89" s="46"/>
      <c r="CD89" s="208"/>
      <c r="CE89" s="46"/>
      <c r="CI89" s="208"/>
      <c r="CJ89" s="46"/>
      <c r="CK89" s="208"/>
      <c r="CL89" s="208"/>
      <c r="CM89" s="208"/>
      <c r="CN89" s="46"/>
      <c r="CR89" s="208"/>
      <c r="CS89" s="46"/>
      <c r="CT89" s="208"/>
      <c r="CU89" s="208"/>
      <c r="CV89" s="208"/>
      <c r="CW89" s="46"/>
    </row>
    <row r="90" spans="2:101">
      <c r="B90" s="188" t="s">
        <v>357</v>
      </c>
      <c r="C90" s="191" t="s">
        <v>30</v>
      </c>
      <c r="D90" s="161" t="s">
        <v>365</v>
      </c>
      <c r="E90" s="67">
        <v>0.0454702422542472</v>
      </c>
      <c r="F90" s="160" t="s">
        <v>18</v>
      </c>
      <c r="AP90" s="208"/>
      <c r="AQ90" s="46"/>
      <c r="AR90" s="46"/>
      <c r="AS90" s="46"/>
      <c r="AT90" s="208"/>
      <c r="AU90" s="46"/>
      <c r="AY90" s="208"/>
      <c r="AZ90" s="46"/>
      <c r="BA90" s="208"/>
      <c r="BB90" s="46"/>
      <c r="BC90" s="208"/>
      <c r="BD90" s="46"/>
      <c r="BH90" s="208"/>
      <c r="BI90" s="46"/>
      <c r="BJ90" s="208"/>
      <c r="BK90" s="46"/>
      <c r="BL90" s="208"/>
      <c r="BM90" s="46"/>
      <c r="BQ90" s="208"/>
      <c r="BR90" s="46"/>
      <c r="BS90" s="208"/>
      <c r="BT90" s="46"/>
      <c r="BU90" s="208"/>
      <c r="BV90" s="46"/>
      <c r="BZ90" s="208"/>
      <c r="CA90" s="46"/>
      <c r="CB90" s="208"/>
      <c r="CC90" s="46"/>
      <c r="CD90" s="208"/>
      <c r="CE90" s="46"/>
      <c r="CI90" s="208"/>
      <c r="CJ90" s="46"/>
      <c r="CK90" s="208"/>
      <c r="CL90" s="208"/>
      <c r="CM90" s="208"/>
      <c r="CN90" s="46"/>
      <c r="CR90" s="208"/>
      <c r="CS90" s="46"/>
      <c r="CT90" s="208"/>
      <c r="CU90" s="208"/>
      <c r="CV90" s="208"/>
      <c r="CW90" s="46"/>
    </row>
    <row r="91" spans="2:101">
      <c r="B91" s="160" t="s">
        <v>357</v>
      </c>
      <c r="C91" s="191" t="s">
        <v>30</v>
      </c>
      <c r="D91" s="161" t="s">
        <v>366</v>
      </c>
      <c r="E91" s="67">
        <v>0.00972557959326953</v>
      </c>
      <c r="F91" s="160" t="s">
        <v>18</v>
      </c>
      <c r="AP91" s="230"/>
      <c r="AQ91" s="46"/>
      <c r="AR91" s="46"/>
      <c r="AS91" s="46"/>
      <c r="AT91" s="208"/>
      <c r="AU91" s="46"/>
      <c r="AY91" s="208"/>
      <c r="AZ91" s="46"/>
      <c r="BA91" s="208"/>
      <c r="BB91" s="46"/>
      <c r="BC91" s="208"/>
      <c r="BD91" s="46"/>
      <c r="BH91" s="208"/>
      <c r="BI91" s="46"/>
      <c r="BJ91" s="208"/>
      <c r="BK91" s="46"/>
      <c r="BL91" s="208"/>
      <c r="BM91" s="46"/>
      <c r="BQ91" s="208"/>
      <c r="BR91" s="46"/>
      <c r="BS91" s="208"/>
      <c r="BT91" s="46"/>
      <c r="BU91" s="208"/>
      <c r="BV91" s="46"/>
      <c r="BZ91" s="208"/>
      <c r="CA91" s="46"/>
      <c r="CB91" s="208"/>
      <c r="CC91" s="46"/>
      <c r="CD91" s="208"/>
      <c r="CE91" s="46"/>
      <c r="CI91" s="208"/>
      <c r="CJ91" s="46"/>
      <c r="CK91" s="208"/>
      <c r="CL91" s="208"/>
      <c r="CM91" s="208"/>
      <c r="CN91" s="46"/>
      <c r="CR91" s="208"/>
      <c r="CS91" s="46"/>
      <c r="CT91" s="208"/>
      <c r="CU91" s="208"/>
      <c r="CV91" s="208"/>
      <c r="CW91" s="46"/>
    </row>
    <row r="92" spans="2:101">
      <c r="B92" s="160" t="s">
        <v>357</v>
      </c>
      <c r="C92" s="191" t="s">
        <v>30</v>
      </c>
      <c r="D92" s="161" t="s">
        <v>367</v>
      </c>
      <c r="E92" s="67">
        <v>0.347068325725956</v>
      </c>
      <c r="F92" s="160" t="s">
        <v>18</v>
      </c>
      <c r="AP92" s="208"/>
      <c r="AQ92" s="46"/>
      <c r="AR92" s="46"/>
      <c r="AS92" s="46"/>
      <c r="AT92" s="208"/>
      <c r="AU92" s="46"/>
      <c r="AY92" s="208"/>
      <c r="AZ92" s="46"/>
      <c r="BA92" s="208"/>
      <c r="BB92" s="46"/>
      <c r="BC92" s="208"/>
      <c r="BD92" s="46"/>
      <c r="BH92" s="208"/>
      <c r="BI92" s="46"/>
      <c r="BJ92" s="208"/>
      <c r="BK92" s="46"/>
      <c r="BL92" s="208"/>
      <c r="BM92" s="46"/>
      <c r="BQ92" s="208"/>
      <c r="BR92" s="46"/>
      <c r="BS92" s="208"/>
      <c r="BT92" s="46"/>
      <c r="BU92" s="208"/>
      <c r="BV92" s="46"/>
      <c r="BZ92" s="208"/>
      <c r="CA92" s="46"/>
      <c r="CB92" s="208"/>
      <c r="CC92" s="46"/>
      <c r="CD92" s="208"/>
      <c r="CE92" s="46"/>
      <c r="CI92" s="208"/>
      <c r="CJ92" s="46"/>
      <c r="CK92" s="208"/>
      <c r="CL92" s="208"/>
      <c r="CM92" s="208"/>
      <c r="CN92" s="46"/>
      <c r="CR92" s="208"/>
      <c r="CS92" s="46"/>
      <c r="CT92" s="208"/>
      <c r="CU92" s="208"/>
      <c r="CV92" s="208"/>
      <c r="CW92" s="46"/>
    </row>
    <row r="93" spans="2:101">
      <c r="B93" s="160" t="s">
        <v>357</v>
      </c>
      <c r="C93" s="191" t="s">
        <v>30</v>
      </c>
      <c r="D93" s="161" t="s">
        <v>368</v>
      </c>
      <c r="E93" s="67">
        <v>0.184620932812755</v>
      </c>
      <c r="F93" s="160" t="s">
        <v>18</v>
      </c>
      <c r="AP93" s="208"/>
      <c r="AQ93" s="46"/>
      <c r="AR93" s="46"/>
      <c r="AS93" s="46"/>
      <c r="AT93" s="208"/>
      <c r="AU93" s="46"/>
      <c r="AY93" s="208"/>
      <c r="AZ93" s="46"/>
      <c r="BA93" s="208"/>
      <c r="BB93" s="46"/>
      <c r="BC93" s="208"/>
      <c r="BD93" s="46"/>
      <c r="BH93" s="208"/>
      <c r="BI93" s="46"/>
      <c r="BJ93" s="208"/>
      <c r="BK93" s="46"/>
      <c r="BL93" s="208"/>
      <c r="BM93" s="46"/>
      <c r="BQ93" s="208"/>
      <c r="BR93" s="46"/>
      <c r="BS93" s="208"/>
      <c r="BT93" s="46"/>
      <c r="BU93" s="208"/>
      <c r="BV93" s="46"/>
      <c r="BZ93" s="208"/>
      <c r="CA93" s="46"/>
      <c r="CB93" s="208"/>
      <c r="CC93" s="46"/>
      <c r="CD93" s="208"/>
      <c r="CE93" s="46"/>
      <c r="CI93" s="208"/>
      <c r="CJ93" s="46"/>
      <c r="CK93" s="208"/>
      <c r="CL93" s="208"/>
      <c r="CM93" s="208"/>
      <c r="CN93" s="46"/>
      <c r="CR93" s="208"/>
      <c r="CS93" s="46"/>
      <c r="CT93" s="208"/>
      <c r="CU93" s="208"/>
      <c r="CV93" s="208"/>
      <c r="CW93" s="46"/>
    </row>
    <row r="94" spans="2:101">
      <c r="B94" s="188" t="s">
        <v>357</v>
      </c>
      <c r="C94" s="191" t="s">
        <v>30</v>
      </c>
      <c r="D94" s="161" t="s">
        <v>369</v>
      </c>
      <c r="E94" s="67">
        <v>0.0837138508371387</v>
      </c>
      <c r="F94" s="160" t="s">
        <v>18</v>
      </c>
      <c r="AP94" s="208"/>
      <c r="AQ94" s="46"/>
      <c r="AR94" s="46"/>
      <c r="AS94" s="46"/>
      <c r="AT94" s="208"/>
      <c r="AU94" s="46"/>
      <c r="AY94" s="208"/>
      <c r="AZ94" s="46"/>
      <c r="BA94" s="208"/>
      <c r="BB94" s="46"/>
      <c r="BC94" s="208"/>
      <c r="BD94" s="46"/>
      <c r="BH94" s="208"/>
      <c r="BI94" s="46"/>
      <c r="BJ94" s="208"/>
      <c r="BK94" s="46"/>
      <c r="BL94" s="208"/>
      <c r="BM94" s="46"/>
      <c r="BQ94" s="208"/>
      <c r="BR94" s="46"/>
      <c r="BS94" s="208"/>
      <c r="BT94" s="46"/>
      <c r="BU94" s="208"/>
      <c r="BV94" s="46"/>
      <c r="BZ94" s="208"/>
      <c r="CA94" s="46"/>
      <c r="CB94" s="208"/>
      <c r="CC94" s="46"/>
      <c r="CD94" s="208"/>
      <c r="CE94" s="46"/>
      <c r="CI94" s="208"/>
      <c r="CJ94" s="46"/>
      <c r="CK94" s="208"/>
      <c r="CL94" s="208"/>
      <c r="CM94" s="208"/>
      <c r="CN94" s="46"/>
      <c r="CR94" s="208"/>
      <c r="CS94" s="46"/>
      <c r="CT94" s="208"/>
      <c r="CU94" s="208"/>
      <c r="CV94" s="208"/>
      <c r="CW94" s="46"/>
    </row>
    <row r="95" spans="2:101">
      <c r="B95" s="160" t="s">
        <v>357</v>
      </c>
      <c r="C95" s="191" t="s">
        <v>32</v>
      </c>
      <c r="D95" s="161" t="s">
        <v>358</v>
      </c>
      <c r="E95" s="231">
        <v>0.0459541420118343</v>
      </c>
      <c r="F95" s="160" t="s">
        <v>18</v>
      </c>
      <c r="AP95" s="230"/>
      <c r="AQ95" s="46"/>
      <c r="AR95" s="46"/>
      <c r="AS95" s="46"/>
      <c r="AT95" s="208"/>
      <c r="AU95" s="46"/>
      <c r="AY95" s="208"/>
      <c r="AZ95" s="46"/>
      <c r="BA95" s="208"/>
      <c r="BB95" s="46"/>
      <c r="BC95" s="208"/>
      <c r="BD95" s="46"/>
      <c r="BH95" s="208"/>
      <c r="BI95" s="46"/>
      <c r="BJ95" s="208"/>
      <c r="BK95" s="46"/>
      <c r="BL95" s="208"/>
      <c r="BM95" s="46"/>
      <c r="BQ95" s="208"/>
      <c r="BR95" s="46"/>
      <c r="BS95" s="208"/>
      <c r="BT95" s="46"/>
      <c r="BU95" s="208"/>
      <c r="BV95" s="46"/>
      <c r="BZ95" s="208"/>
      <c r="CA95" s="46"/>
      <c r="CB95" s="208"/>
      <c r="CC95" s="46"/>
      <c r="CD95" s="208"/>
      <c r="CE95" s="46"/>
      <c r="CI95" s="208"/>
      <c r="CJ95" s="46"/>
      <c r="CK95" s="208"/>
      <c r="CL95" s="208"/>
      <c r="CM95" s="208"/>
      <c r="CN95" s="46"/>
      <c r="CR95" s="208"/>
      <c r="CS95" s="46"/>
      <c r="CT95" s="208"/>
      <c r="CU95" s="208"/>
      <c r="CV95" s="208"/>
      <c r="CW95" s="46"/>
    </row>
    <row r="96" spans="2:101">
      <c r="B96" s="160" t="s">
        <v>357</v>
      </c>
      <c r="C96" s="191" t="s">
        <v>32</v>
      </c>
      <c r="D96" s="161" t="s">
        <v>359</v>
      </c>
      <c r="E96" s="231">
        <v>0.00562130177514793</v>
      </c>
      <c r="F96" s="160" t="s">
        <v>18</v>
      </c>
      <c r="AP96" s="208"/>
      <c r="AQ96" s="46"/>
      <c r="AR96" s="46"/>
      <c r="AS96" s="46"/>
      <c r="AT96" s="208"/>
      <c r="AU96" s="46"/>
      <c r="AY96" s="208"/>
      <c r="AZ96" s="46"/>
      <c r="BA96" s="208"/>
      <c r="BB96" s="46"/>
      <c r="BC96" s="208"/>
      <c r="BD96" s="46"/>
      <c r="BH96" s="208"/>
      <c r="BI96" s="46"/>
      <c r="BJ96" s="208"/>
      <c r="BK96" s="46"/>
      <c r="BL96" s="208"/>
      <c r="BM96" s="46"/>
      <c r="BQ96" s="208"/>
      <c r="BR96" s="46"/>
      <c r="BS96" s="208"/>
      <c r="BT96" s="46"/>
      <c r="BU96" s="208"/>
      <c r="BV96" s="46"/>
      <c r="BZ96" s="208"/>
      <c r="CA96" s="46"/>
      <c r="CB96" s="208"/>
      <c r="CC96" s="46"/>
      <c r="CD96" s="208"/>
      <c r="CE96" s="46"/>
      <c r="CI96" s="208"/>
      <c r="CJ96" s="46"/>
      <c r="CK96" s="208"/>
      <c r="CL96" s="208"/>
      <c r="CM96" s="208"/>
      <c r="CN96" s="46"/>
      <c r="CR96" s="208"/>
      <c r="CS96" s="46"/>
      <c r="CT96" s="208"/>
      <c r="CU96" s="208"/>
      <c r="CV96" s="208"/>
      <c r="CW96" s="46"/>
    </row>
    <row r="97" spans="2:101">
      <c r="B97" s="160" t="s">
        <v>357</v>
      </c>
      <c r="C97" s="191" t="s">
        <v>32</v>
      </c>
      <c r="D97" s="161" t="s">
        <v>360</v>
      </c>
      <c r="E97" s="231">
        <v>0.00463757396449704</v>
      </c>
      <c r="F97" s="160" t="s">
        <v>18</v>
      </c>
      <c r="AP97" s="208"/>
      <c r="AQ97" s="46"/>
      <c r="AR97" s="46"/>
      <c r="AS97" s="46"/>
      <c r="AT97" s="208"/>
      <c r="AU97" s="46"/>
      <c r="AY97" s="208"/>
      <c r="AZ97" s="46"/>
      <c r="BA97" s="208"/>
      <c r="BB97" s="46"/>
      <c r="BC97" s="208"/>
      <c r="BD97" s="46"/>
      <c r="BH97" s="208"/>
      <c r="BI97" s="46"/>
      <c r="BJ97" s="208"/>
      <c r="BK97" s="46"/>
      <c r="BL97" s="208"/>
      <c r="BM97" s="46"/>
      <c r="BQ97" s="208"/>
      <c r="BR97" s="46"/>
      <c r="BS97" s="208"/>
      <c r="BT97" s="46"/>
      <c r="BU97" s="208"/>
      <c r="BV97" s="46"/>
      <c r="BZ97" s="208"/>
      <c r="CA97" s="46"/>
      <c r="CB97" s="208"/>
      <c r="CC97" s="46"/>
      <c r="CD97" s="208"/>
      <c r="CE97" s="46"/>
      <c r="CI97" s="208"/>
      <c r="CJ97" s="46"/>
      <c r="CK97" s="208"/>
      <c r="CL97" s="208"/>
      <c r="CM97" s="208"/>
      <c r="CN97" s="46"/>
      <c r="CR97" s="208"/>
      <c r="CS97" s="46"/>
      <c r="CT97" s="208"/>
      <c r="CU97" s="208"/>
      <c r="CV97" s="208"/>
      <c r="CW97" s="46"/>
    </row>
    <row r="98" spans="2:101">
      <c r="B98" s="188" t="s">
        <v>357</v>
      </c>
      <c r="C98" s="191" t="s">
        <v>32</v>
      </c>
      <c r="D98" s="161" t="s">
        <v>361</v>
      </c>
      <c r="E98" s="231">
        <v>0.689312130177515</v>
      </c>
      <c r="F98" s="160" t="s">
        <v>18</v>
      </c>
      <c r="AP98" s="208"/>
      <c r="AQ98" s="46"/>
      <c r="AR98" s="46"/>
      <c r="AS98" s="46"/>
      <c r="AT98" s="208"/>
      <c r="AU98" s="46"/>
      <c r="AY98" s="208"/>
      <c r="AZ98" s="46"/>
      <c r="BA98" s="208"/>
      <c r="BB98" s="46"/>
      <c r="BC98" s="208"/>
      <c r="BD98" s="46"/>
      <c r="BH98" s="208"/>
      <c r="BI98" s="46"/>
      <c r="BJ98" s="208"/>
      <c r="BK98" s="46"/>
      <c r="BL98" s="208"/>
      <c r="BM98" s="46"/>
      <c r="BQ98" s="208"/>
      <c r="BR98" s="46"/>
      <c r="BS98" s="208"/>
      <c r="BT98" s="46"/>
      <c r="BU98" s="208"/>
      <c r="BV98" s="46"/>
      <c r="BZ98" s="208"/>
      <c r="CA98" s="46"/>
      <c r="CB98" s="208"/>
      <c r="CC98" s="46"/>
      <c r="CD98" s="208"/>
      <c r="CE98" s="46"/>
      <c r="CI98" s="208"/>
      <c r="CJ98" s="46"/>
      <c r="CK98" s="208"/>
      <c r="CL98" s="208"/>
      <c r="CM98" s="208"/>
      <c r="CN98" s="46"/>
      <c r="CR98" s="208"/>
      <c r="CS98" s="46"/>
      <c r="CT98" s="208"/>
      <c r="CU98" s="208"/>
      <c r="CV98" s="208"/>
      <c r="CW98" s="46"/>
    </row>
    <row r="99" spans="2:101">
      <c r="B99" s="160" t="s">
        <v>357</v>
      </c>
      <c r="C99" s="191" t="s">
        <v>32</v>
      </c>
      <c r="D99" s="161" t="s">
        <v>362</v>
      </c>
      <c r="E99" s="231">
        <v>0.0843195266272189</v>
      </c>
      <c r="F99" s="160" t="s">
        <v>18</v>
      </c>
      <c r="AP99" s="230"/>
      <c r="AQ99" s="46"/>
      <c r="AR99" s="46"/>
      <c r="AS99" s="46"/>
      <c r="AT99" s="208"/>
      <c r="AU99" s="46"/>
      <c r="AY99" s="208"/>
      <c r="AZ99" s="46"/>
      <c r="BA99" s="208"/>
      <c r="BB99" s="46"/>
      <c r="BC99" s="208"/>
      <c r="BD99" s="46"/>
      <c r="BH99" s="208"/>
      <c r="BI99" s="46"/>
      <c r="BJ99" s="208"/>
      <c r="BK99" s="46"/>
      <c r="BL99" s="208"/>
      <c r="BM99" s="46"/>
      <c r="BQ99" s="208"/>
      <c r="BR99" s="46"/>
      <c r="BS99" s="208"/>
      <c r="BT99" s="46"/>
      <c r="BU99" s="208"/>
      <c r="BV99" s="46"/>
      <c r="BZ99" s="208"/>
      <c r="CA99" s="46"/>
      <c r="CB99" s="208"/>
      <c r="CC99" s="46"/>
      <c r="CD99" s="208"/>
      <c r="CE99" s="46"/>
      <c r="CI99" s="208"/>
      <c r="CJ99" s="46"/>
      <c r="CK99" s="208"/>
      <c r="CL99" s="208"/>
      <c r="CM99" s="208"/>
      <c r="CN99" s="46"/>
      <c r="CR99" s="208"/>
      <c r="CS99" s="46"/>
      <c r="CT99" s="208"/>
      <c r="CU99" s="208"/>
      <c r="CV99" s="208"/>
      <c r="CW99" s="46"/>
    </row>
    <row r="100" spans="2:101">
      <c r="B100" s="160" t="s">
        <v>357</v>
      </c>
      <c r="C100" s="191" t="s">
        <v>32</v>
      </c>
      <c r="D100" s="161" t="s">
        <v>363</v>
      </c>
      <c r="E100" s="231">
        <v>0.0695636094674556</v>
      </c>
      <c r="F100" s="160" t="s">
        <v>18</v>
      </c>
      <c r="AP100" s="208"/>
      <c r="AQ100" s="46"/>
      <c r="AR100" s="46"/>
      <c r="AS100" s="46"/>
      <c r="AT100" s="208"/>
      <c r="AU100" s="46"/>
      <c r="AY100" s="208"/>
      <c r="AZ100" s="46"/>
      <c r="BA100" s="208"/>
      <c r="BB100" s="46"/>
      <c r="BC100" s="208"/>
      <c r="BD100" s="46"/>
      <c r="BH100" s="208"/>
      <c r="BI100" s="46"/>
      <c r="BJ100" s="208"/>
      <c r="BK100" s="46"/>
      <c r="BL100" s="208"/>
      <c r="BM100" s="46"/>
      <c r="BQ100" s="208"/>
      <c r="BR100" s="46"/>
      <c r="BS100" s="208"/>
      <c r="BT100" s="46"/>
      <c r="BU100" s="208"/>
      <c r="BV100" s="46"/>
      <c r="BZ100" s="208"/>
      <c r="CA100" s="46"/>
      <c r="CB100" s="208"/>
      <c r="CC100" s="46"/>
      <c r="CD100" s="208"/>
      <c r="CE100" s="46"/>
      <c r="CI100" s="208"/>
      <c r="CJ100" s="46"/>
      <c r="CK100" s="208"/>
      <c r="CL100" s="208"/>
      <c r="CM100" s="208"/>
      <c r="CN100" s="46"/>
      <c r="CR100" s="208"/>
      <c r="CS100" s="46"/>
      <c r="CT100" s="208"/>
      <c r="CU100" s="208"/>
      <c r="CV100" s="208"/>
      <c r="CW100" s="46"/>
    </row>
    <row r="101" spans="2:101">
      <c r="B101" s="160" t="s">
        <v>357</v>
      </c>
      <c r="C101" s="191" t="s">
        <v>32</v>
      </c>
      <c r="D101" s="161" t="s">
        <v>364</v>
      </c>
      <c r="E101" s="231">
        <v>0.0822337278106509</v>
      </c>
      <c r="F101" s="160" t="s">
        <v>18</v>
      </c>
      <c r="AP101" s="208"/>
      <c r="AQ101" s="46"/>
      <c r="AR101" s="46"/>
      <c r="AS101" s="46"/>
      <c r="AT101" s="208"/>
      <c r="AU101" s="46"/>
      <c r="AY101" s="208"/>
      <c r="AZ101" s="46"/>
      <c r="BA101" s="208"/>
      <c r="BB101" s="46"/>
      <c r="BC101" s="208"/>
      <c r="BD101" s="46"/>
      <c r="BH101" s="208"/>
      <c r="BI101" s="46"/>
      <c r="BJ101" s="208"/>
      <c r="BK101" s="46"/>
      <c r="BL101" s="208"/>
      <c r="BM101" s="46"/>
      <c r="BQ101" s="208"/>
      <c r="BR101" s="46"/>
      <c r="BS101" s="208"/>
      <c r="BT101" s="46"/>
      <c r="BU101" s="208"/>
      <c r="BV101" s="46"/>
      <c r="BZ101" s="208"/>
      <c r="CA101" s="46"/>
      <c r="CB101" s="208"/>
      <c r="CC101" s="46"/>
      <c r="CD101" s="208"/>
      <c r="CE101" s="46"/>
      <c r="CI101" s="208"/>
      <c r="CJ101" s="46"/>
      <c r="CK101" s="208"/>
      <c r="CL101" s="208"/>
      <c r="CM101" s="208"/>
      <c r="CN101" s="46"/>
      <c r="CR101" s="208"/>
      <c r="CS101" s="46"/>
      <c r="CT101" s="208"/>
      <c r="CU101" s="208"/>
      <c r="CV101" s="208"/>
      <c r="CW101" s="46"/>
    </row>
    <row r="102" spans="2:101">
      <c r="B102" s="188" t="s">
        <v>357</v>
      </c>
      <c r="C102" s="191" t="s">
        <v>32</v>
      </c>
      <c r="D102" s="161" t="s">
        <v>365</v>
      </c>
      <c r="E102" s="231">
        <v>0.0100591715976331</v>
      </c>
      <c r="F102" s="160" t="s">
        <v>18</v>
      </c>
      <c r="AP102" s="208"/>
      <c r="AQ102" s="46"/>
      <c r="AR102" s="46"/>
      <c r="AS102" s="46"/>
      <c r="AT102" s="208"/>
      <c r="AU102" s="46"/>
      <c r="AY102" s="208"/>
      <c r="AZ102" s="46"/>
      <c r="BA102" s="208"/>
      <c r="BB102" s="46"/>
      <c r="BC102" s="208"/>
      <c r="BD102" s="46"/>
      <c r="BH102" s="208"/>
      <c r="BI102" s="46"/>
      <c r="BJ102" s="208"/>
      <c r="BK102" s="46"/>
      <c r="BL102" s="208"/>
      <c r="BM102" s="46"/>
      <c r="BQ102" s="208"/>
      <c r="BR102" s="46"/>
      <c r="BS102" s="208"/>
      <c r="BT102" s="46"/>
      <c r="BU102" s="208"/>
      <c r="BV102" s="46"/>
      <c r="BZ102" s="208"/>
      <c r="CA102" s="46"/>
      <c r="CB102" s="208"/>
      <c r="CC102" s="46"/>
      <c r="CD102" s="208"/>
      <c r="CE102" s="46"/>
      <c r="CI102" s="208"/>
      <c r="CJ102" s="46"/>
      <c r="CK102" s="208"/>
      <c r="CL102" s="208"/>
      <c r="CM102" s="208"/>
      <c r="CN102" s="46"/>
      <c r="CR102" s="208"/>
      <c r="CS102" s="46"/>
      <c r="CT102" s="208"/>
      <c r="CU102" s="208"/>
      <c r="CV102" s="208"/>
      <c r="CW102" s="46"/>
    </row>
    <row r="103" spans="2:101">
      <c r="B103" s="160" t="s">
        <v>357</v>
      </c>
      <c r="C103" s="191" t="s">
        <v>32</v>
      </c>
      <c r="D103" s="161" t="s">
        <v>366</v>
      </c>
      <c r="E103" s="231">
        <v>0.00829881656804734</v>
      </c>
      <c r="F103" s="160" t="s">
        <v>18</v>
      </c>
      <c r="AP103" s="230"/>
      <c r="AQ103" s="46"/>
      <c r="AR103" s="46"/>
      <c r="AS103" s="46"/>
      <c r="AT103" s="208"/>
      <c r="AU103" s="46"/>
      <c r="AY103" s="208"/>
      <c r="AZ103" s="46"/>
      <c r="BA103" s="208"/>
      <c r="BB103" s="46"/>
      <c r="BC103" s="208"/>
      <c r="BD103" s="46"/>
      <c r="BH103" s="208"/>
      <c r="BI103" s="46"/>
      <c r="BJ103" s="208"/>
      <c r="BK103" s="46"/>
      <c r="BL103" s="208"/>
      <c r="BM103" s="46"/>
      <c r="BQ103" s="208"/>
      <c r="BR103" s="46"/>
      <c r="BS103" s="208"/>
      <c r="BT103" s="46"/>
      <c r="BU103" s="208"/>
      <c r="BV103" s="46"/>
      <c r="BZ103" s="208"/>
      <c r="CA103" s="46"/>
      <c r="CB103" s="208"/>
      <c r="CC103" s="46"/>
      <c r="CD103" s="208"/>
      <c r="CE103" s="46"/>
      <c r="CI103" s="208"/>
      <c r="CJ103" s="46"/>
      <c r="CK103" s="208"/>
      <c r="CL103" s="208"/>
      <c r="CM103" s="208"/>
      <c r="CN103" s="46"/>
      <c r="CR103" s="208"/>
      <c r="CS103" s="46"/>
      <c r="CT103" s="208"/>
      <c r="CU103" s="208"/>
      <c r="CV103" s="208"/>
      <c r="CW103" s="46"/>
    </row>
    <row r="104" spans="2:101">
      <c r="B104" s="160" t="s">
        <v>357</v>
      </c>
      <c r="C104" s="191" t="s">
        <v>32</v>
      </c>
      <c r="D104" s="161" t="s">
        <v>367</v>
      </c>
      <c r="E104" s="231">
        <v>0</v>
      </c>
      <c r="F104" s="160" t="s">
        <v>18</v>
      </c>
      <c r="AP104" s="208"/>
      <c r="AQ104" s="46"/>
      <c r="AR104" s="46"/>
      <c r="AS104" s="46"/>
      <c r="AT104" s="208"/>
      <c r="AU104" s="46"/>
      <c r="AY104" s="208"/>
      <c r="AZ104" s="46"/>
      <c r="BA104" s="208"/>
      <c r="BB104" s="46"/>
      <c r="BC104" s="208"/>
      <c r="BD104" s="46"/>
      <c r="BH104" s="208"/>
      <c r="BI104" s="46"/>
      <c r="BJ104" s="208"/>
      <c r="BK104" s="46"/>
      <c r="BL104" s="208"/>
      <c r="BM104" s="46"/>
      <c r="BQ104" s="208"/>
      <c r="BR104" s="46"/>
      <c r="BS104" s="208"/>
      <c r="BT104" s="46"/>
      <c r="BU104" s="208"/>
      <c r="BV104" s="46"/>
      <c r="BZ104" s="208"/>
      <c r="CA104" s="46"/>
      <c r="CB104" s="208"/>
      <c r="CC104" s="46"/>
      <c r="CD104" s="208"/>
      <c r="CE104" s="46"/>
      <c r="CI104" s="208"/>
      <c r="CJ104" s="46"/>
      <c r="CK104" s="208"/>
      <c r="CL104" s="208"/>
      <c r="CM104" s="208"/>
      <c r="CN104" s="46"/>
      <c r="CR104" s="208"/>
      <c r="CS104" s="46"/>
      <c r="CT104" s="208"/>
      <c r="CU104" s="208"/>
      <c r="CV104" s="208"/>
      <c r="CW104" s="46"/>
    </row>
    <row r="105" spans="2:101">
      <c r="B105" s="160" t="s">
        <v>357</v>
      </c>
      <c r="C105" s="191" t="s">
        <v>32</v>
      </c>
      <c r="D105" s="161" t="s">
        <v>368</v>
      </c>
      <c r="E105" s="231">
        <v>0</v>
      </c>
      <c r="F105" s="160" t="s">
        <v>18</v>
      </c>
      <c r="AP105" s="208"/>
      <c r="AQ105" s="46"/>
      <c r="AR105" s="46"/>
      <c r="AS105" s="46"/>
      <c r="AT105" s="208"/>
      <c r="AU105" s="46"/>
      <c r="AY105" s="208"/>
      <c r="AZ105" s="46"/>
      <c r="BA105" s="208"/>
      <c r="BB105" s="46"/>
      <c r="BC105" s="208"/>
      <c r="BD105" s="46"/>
      <c r="BH105" s="208"/>
      <c r="BI105" s="46"/>
      <c r="BJ105" s="208"/>
      <c r="BK105" s="46"/>
      <c r="BL105" s="208"/>
      <c r="BM105" s="46"/>
      <c r="BQ105" s="208"/>
      <c r="BR105" s="46"/>
      <c r="BS105" s="208"/>
      <c r="BT105" s="46"/>
      <c r="BU105" s="208"/>
      <c r="BV105" s="46"/>
      <c r="BZ105" s="208"/>
      <c r="CA105" s="46"/>
      <c r="CB105" s="208"/>
      <c r="CC105" s="46"/>
      <c r="CD105" s="208"/>
      <c r="CE105" s="46"/>
      <c r="CI105" s="208"/>
      <c r="CJ105" s="46"/>
      <c r="CK105" s="208"/>
      <c r="CL105" s="208"/>
      <c r="CM105" s="208"/>
      <c r="CN105" s="46"/>
      <c r="CR105" s="208"/>
      <c r="CS105" s="46"/>
      <c r="CT105" s="208"/>
      <c r="CU105" s="208"/>
      <c r="CV105" s="208"/>
      <c r="CW105" s="46"/>
    </row>
    <row r="106" spans="2:101">
      <c r="B106" s="188" t="s">
        <v>357</v>
      </c>
      <c r="C106" s="191" t="s">
        <v>32</v>
      </c>
      <c r="D106" s="161" t="s">
        <v>369</v>
      </c>
      <c r="E106" s="231">
        <v>0</v>
      </c>
      <c r="F106" s="160" t="s">
        <v>18</v>
      </c>
      <c r="AP106" s="208"/>
      <c r="AQ106" s="46"/>
      <c r="AR106" s="46"/>
      <c r="AS106" s="46"/>
      <c r="AT106" s="208"/>
      <c r="AU106" s="46"/>
      <c r="AY106" s="208"/>
      <c r="AZ106" s="46"/>
      <c r="BA106" s="208"/>
      <c r="BB106" s="46"/>
      <c r="BC106" s="208"/>
      <c r="BD106" s="46"/>
      <c r="BH106" s="208"/>
      <c r="BI106" s="46"/>
      <c r="BJ106" s="208"/>
      <c r="BK106" s="46"/>
      <c r="BL106" s="208"/>
      <c r="BM106" s="46"/>
      <c r="BQ106" s="208"/>
      <c r="BR106" s="46"/>
      <c r="BS106" s="208"/>
      <c r="BT106" s="46"/>
      <c r="BU106" s="208"/>
      <c r="BV106" s="46"/>
      <c r="BZ106" s="208"/>
      <c r="CA106" s="46"/>
      <c r="CB106" s="208"/>
      <c r="CC106" s="46"/>
      <c r="CD106" s="208"/>
      <c r="CE106" s="46"/>
      <c r="CI106" s="208"/>
      <c r="CJ106" s="46"/>
      <c r="CK106" s="208"/>
      <c r="CL106" s="208"/>
      <c r="CM106" s="208"/>
      <c r="CN106" s="46"/>
      <c r="CR106" s="208"/>
      <c r="CS106" s="46"/>
      <c r="CT106" s="208"/>
      <c r="CU106" s="208"/>
      <c r="CV106" s="208"/>
      <c r="CW106" s="46"/>
    </row>
    <row r="107" spans="2:101">
      <c r="B107" s="160" t="s">
        <v>357</v>
      </c>
      <c r="C107" s="191" t="s">
        <v>34</v>
      </c>
      <c r="D107" s="161" t="s">
        <v>358</v>
      </c>
      <c r="E107" s="231">
        <v>0.0459541420118343</v>
      </c>
      <c r="F107" s="160" t="s">
        <v>18</v>
      </c>
      <c r="AP107" s="230"/>
      <c r="AQ107" s="46"/>
      <c r="AR107" s="46"/>
      <c r="AS107" s="46"/>
      <c r="AT107" s="208"/>
      <c r="AU107" s="46"/>
      <c r="AY107" s="208"/>
      <c r="AZ107" s="46"/>
      <c r="BA107" s="208"/>
      <c r="BB107" s="46"/>
      <c r="BC107" s="208"/>
      <c r="BD107" s="46"/>
      <c r="BH107" s="208"/>
      <c r="BI107" s="46"/>
      <c r="BJ107" s="208"/>
      <c r="BK107" s="46"/>
      <c r="BL107" s="208"/>
      <c r="BM107" s="46"/>
      <c r="BQ107" s="208"/>
      <c r="BR107" s="46"/>
      <c r="BS107" s="208"/>
      <c r="BT107" s="46"/>
      <c r="BU107" s="208"/>
      <c r="BV107" s="46"/>
      <c r="BZ107" s="208"/>
      <c r="CA107" s="46"/>
      <c r="CB107" s="208"/>
      <c r="CC107" s="46"/>
      <c r="CD107" s="208"/>
      <c r="CE107" s="46"/>
      <c r="CI107" s="208"/>
      <c r="CJ107" s="46"/>
      <c r="CK107" s="208"/>
      <c r="CL107" s="208"/>
      <c r="CM107" s="208"/>
      <c r="CN107" s="46"/>
      <c r="CR107" s="208"/>
      <c r="CS107" s="46"/>
      <c r="CT107" s="208"/>
      <c r="CU107" s="208"/>
      <c r="CV107" s="208"/>
      <c r="CW107" s="46"/>
    </row>
    <row r="108" spans="2:101">
      <c r="B108" s="160" t="s">
        <v>357</v>
      </c>
      <c r="C108" s="191" t="s">
        <v>34</v>
      </c>
      <c r="D108" s="161" t="s">
        <v>359</v>
      </c>
      <c r="E108" s="231">
        <v>0.00562130177514793</v>
      </c>
      <c r="F108" s="160" t="s">
        <v>18</v>
      </c>
      <c r="AP108" s="208"/>
      <c r="AQ108" s="46"/>
      <c r="AR108" s="46"/>
      <c r="AS108" s="46"/>
      <c r="AT108" s="208"/>
      <c r="AU108" s="46"/>
      <c r="AY108" s="208"/>
      <c r="AZ108" s="46"/>
      <c r="BA108" s="208"/>
      <c r="BB108" s="46"/>
      <c r="BC108" s="208"/>
      <c r="BD108" s="46"/>
      <c r="BH108" s="208"/>
      <c r="BI108" s="46"/>
      <c r="BJ108" s="208"/>
      <c r="BK108" s="46"/>
      <c r="BL108" s="208"/>
      <c r="BM108" s="46"/>
      <c r="BQ108" s="208"/>
      <c r="BR108" s="46"/>
      <c r="BS108" s="208"/>
      <c r="BT108" s="46"/>
      <c r="BU108" s="208"/>
      <c r="BV108" s="46"/>
      <c r="BZ108" s="208"/>
      <c r="CA108" s="46"/>
      <c r="CB108" s="208"/>
      <c r="CC108" s="46"/>
      <c r="CD108" s="208"/>
      <c r="CE108" s="46"/>
      <c r="CI108" s="208"/>
      <c r="CJ108" s="46"/>
      <c r="CK108" s="208"/>
      <c r="CL108" s="208"/>
      <c r="CM108" s="208"/>
      <c r="CN108" s="46"/>
      <c r="CR108" s="208"/>
      <c r="CS108" s="46"/>
      <c r="CT108" s="208"/>
      <c r="CU108" s="208"/>
      <c r="CV108" s="208"/>
      <c r="CW108" s="46"/>
    </row>
    <row r="109" spans="2:101">
      <c r="B109" s="160" t="s">
        <v>357</v>
      </c>
      <c r="C109" s="191" t="s">
        <v>34</v>
      </c>
      <c r="D109" s="161" t="s">
        <v>360</v>
      </c>
      <c r="E109" s="231">
        <v>0.00463757396449704</v>
      </c>
      <c r="F109" s="160" t="s">
        <v>18</v>
      </c>
      <c r="AP109" s="208"/>
      <c r="AQ109" s="46"/>
      <c r="AR109" s="46"/>
      <c r="AS109" s="46"/>
      <c r="AT109" s="208"/>
      <c r="AU109" s="46"/>
      <c r="AY109" s="208"/>
      <c r="AZ109" s="46"/>
      <c r="BA109" s="208"/>
      <c r="BB109" s="46"/>
      <c r="BC109" s="208"/>
      <c r="BD109" s="46"/>
      <c r="BH109" s="208"/>
      <c r="BI109" s="46"/>
      <c r="BJ109" s="208"/>
      <c r="BK109" s="46"/>
      <c r="BL109" s="208"/>
      <c r="BM109" s="46"/>
      <c r="BQ109" s="208"/>
      <c r="BR109" s="46"/>
      <c r="BS109" s="208"/>
      <c r="BT109" s="46"/>
      <c r="BU109" s="208"/>
      <c r="BV109" s="46"/>
      <c r="BZ109" s="208"/>
      <c r="CA109" s="46"/>
      <c r="CB109" s="208"/>
      <c r="CC109" s="46"/>
      <c r="CD109" s="208"/>
      <c r="CE109" s="46"/>
      <c r="CI109" s="208"/>
      <c r="CJ109" s="46"/>
      <c r="CK109" s="208"/>
      <c r="CL109" s="208"/>
      <c r="CM109" s="208"/>
      <c r="CN109" s="46"/>
      <c r="CR109" s="208"/>
      <c r="CS109" s="46"/>
      <c r="CT109" s="208"/>
      <c r="CU109" s="208"/>
      <c r="CV109" s="208"/>
      <c r="CW109" s="46"/>
    </row>
    <row r="110" spans="2:101">
      <c r="B110" s="188" t="s">
        <v>357</v>
      </c>
      <c r="C110" s="191" t="s">
        <v>34</v>
      </c>
      <c r="D110" s="161" t="s">
        <v>361</v>
      </c>
      <c r="E110" s="231">
        <v>0.689312130177515</v>
      </c>
      <c r="F110" s="160" t="s">
        <v>18</v>
      </c>
      <c r="AP110" s="208"/>
      <c r="AQ110" s="46"/>
      <c r="AR110" s="46"/>
      <c r="AS110" s="46"/>
      <c r="AT110" s="208"/>
      <c r="AU110" s="46"/>
      <c r="AY110" s="208"/>
      <c r="AZ110" s="46"/>
      <c r="BA110" s="208"/>
      <c r="BB110" s="46"/>
      <c r="BC110" s="208"/>
      <c r="BD110" s="46"/>
      <c r="BH110" s="208"/>
      <c r="BI110" s="46"/>
      <c r="BJ110" s="208"/>
      <c r="BK110" s="46"/>
      <c r="BL110" s="208"/>
      <c r="BM110" s="46"/>
      <c r="BQ110" s="208"/>
      <c r="BR110" s="46"/>
      <c r="BS110" s="208"/>
      <c r="BT110" s="46"/>
      <c r="BU110" s="208"/>
      <c r="BV110" s="46"/>
      <c r="BZ110" s="208"/>
      <c r="CA110" s="46"/>
      <c r="CB110" s="208"/>
      <c r="CC110" s="46"/>
      <c r="CD110" s="208"/>
      <c r="CE110" s="46"/>
      <c r="CI110" s="208"/>
      <c r="CJ110" s="46"/>
      <c r="CK110" s="208"/>
      <c r="CL110" s="208"/>
      <c r="CM110" s="208"/>
      <c r="CN110" s="46"/>
      <c r="CR110" s="208"/>
      <c r="CS110" s="46"/>
      <c r="CT110" s="208"/>
      <c r="CU110" s="208"/>
      <c r="CV110" s="208"/>
      <c r="CW110" s="46"/>
    </row>
    <row r="111" spans="2:101">
      <c r="B111" s="160" t="s">
        <v>357</v>
      </c>
      <c r="C111" s="191" t="s">
        <v>34</v>
      </c>
      <c r="D111" s="161" t="s">
        <v>362</v>
      </c>
      <c r="E111" s="231">
        <v>0.0843195266272189</v>
      </c>
      <c r="F111" s="160" t="s">
        <v>18</v>
      </c>
      <c r="AP111" s="230"/>
      <c r="AQ111" s="46"/>
      <c r="AR111" s="46"/>
      <c r="AS111" s="46"/>
      <c r="AT111" s="208"/>
      <c r="AU111" s="46"/>
      <c r="AY111" s="208"/>
      <c r="AZ111" s="46"/>
      <c r="BA111" s="208"/>
      <c r="BB111" s="46"/>
      <c r="BC111" s="208"/>
      <c r="BD111" s="46"/>
      <c r="BH111" s="208"/>
      <c r="BI111" s="46"/>
      <c r="BJ111" s="208"/>
      <c r="BK111" s="46"/>
      <c r="BL111" s="208"/>
      <c r="BM111" s="46"/>
      <c r="BQ111" s="208"/>
      <c r="BR111" s="46"/>
      <c r="BS111" s="208"/>
      <c r="BT111" s="46"/>
      <c r="BU111" s="208"/>
      <c r="BV111" s="46"/>
      <c r="BZ111" s="208"/>
      <c r="CA111" s="46"/>
      <c r="CB111" s="208"/>
      <c r="CC111" s="46"/>
      <c r="CD111" s="208"/>
      <c r="CE111" s="46"/>
      <c r="CI111" s="208"/>
      <c r="CJ111" s="46"/>
      <c r="CK111" s="208"/>
      <c r="CL111" s="208"/>
      <c r="CM111" s="208"/>
      <c r="CN111" s="46"/>
      <c r="CR111" s="208"/>
      <c r="CS111" s="46"/>
      <c r="CT111" s="208"/>
      <c r="CU111" s="208"/>
      <c r="CV111" s="208"/>
      <c r="CW111" s="46"/>
    </row>
    <row r="112" spans="2:101">
      <c r="B112" s="160" t="s">
        <v>357</v>
      </c>
      <c r="C112" s="191" t="s">
        <v>34</v>
      </c>
      <c r="D112" s="161" t="s">
        <v>363</v>
      </c>
      <c r="E112" s="231">
        <v>0.0695636094674556</v>
      </c>
      <c r="F112" s="160" t="s">
        <v>18</v>
      </c>
      <c r="AP112" s="208"/>
      <c r="AQ112" s="46"/>
      <c r="AR112" s="46"/>
      <c r="AS112" s="46"/>
      <c r="AT112" s="208"/>
      <c r="AU112" s="46"/>
      <c r="AY112" s="208"/>
      <c r="AZ112" s="46"/>
      <c r="BA112" s="208"/>
      <c r="BB112" s="46"/>
      <c r="BC112" s="208"/>
      <c r="BD112" s="46"/>
      <c r="BH112" s="208"/>
      <c r="BI112" s="46"/>
      <c r="BJ112" s="208"/>
      <c r="BK112" s="46"/>
      <c r="BL112" s="208"/>
      <c r="BM112" s="46"/>
      <c r="BQ112" s="208"/>
      <c r="BR112" s="46"/>
      <c r="BS112" s="208"/>
      <c r="BT112" s="46"/>
      <c r="BU112" s="208"/>
      <c r="BV112" s="46"/>
      <c r="BZ112" s="208"/>
      <c r="CA112" s="46"/>
      <c r="CB112" s="208"/>
      <c r="CC112" s="46"/>
      <c r="CD112" s="208"/>
      <c r="CE112" s="46"/>
      <c r="CI112" s="208"/>
      <c r="CJ112" s="46"/>
      <c r="CK112" s="208"/>
      <c r="CL112" s="208"/>
      <c r="CM112" s="208"/>
      <c r="CN112" s="46"/>
      <c r="CR112" s="208"/>
      <c r="CS112" s="46"/>
      <c r="CT112" s="208"/>
      <c r="CU112" s="208"/>
      <c r="CV112" s="208"/>
      <c r="CW112" s="46"/>
    </row>
    <row r="113" spans="2:101">
      <c r="B113" s="160" t="s">
        <v>357</v>
      </c>
      <c r="C113" s="191" t="s">
        <v>34</v>
      </c>
      <c r="D113" s="161" t="s">
        <v>364</v>
      </c>
      <c r="E113" s="231">
        <v>0.0822337278106509</v>
      </c>
      <c r="F113" s="160" t="s">
        <v>18</v>
      </c>
      <c r="AP113" s="208"/>
      <c r="AQ113" s="46"/>
      <c r="AR113" s="46"/>
      <c r="AS113" s="46"/>
      <c r="AT113" s="208"/>
      <c r="AU113" s="46"/>
      <c r="AY113" s="208"/>
      <c r="AZ113" s="46"/>
      <c r="BA113" s="208"/>
      <c r="BB113" s="46"/>
      <c r="BC113" s="208"/>
      <c r="BD113" s="46"/>
      <c r="BH113" s="208"/>
      <c r="BI113" s="46"/>
      <c r="BJ113" s="208"/>
      <c r="BK113" s="46"/>
      <c r="BL113" s="208"/>
      <c r="BM113" s="46"/>
      <c r="BQ113" s="208"/>
      <c r="BR113" s="46"/>
      <c r="BS113" s="208"/>
      <c r="BT113" s="46"/>
      <c r="BU113" s="208"/>
      <c r="BV113" s="46"/>
      <c r="BZ113" s="208"/>
      <c r="CA113" s="46"/>
      <c r="CB113" s="208"/>
      <c r="CC113" s="46"/>
      <c r="CD113" s="208"/>
      <c r="CE113" s="46"/>
      <c r="CI113" s="208"/>
      <c r="CJ113" s="46"/>
      <c r="CK113" s="208"/>
      <c r="CL113" s="208"/>
      <c r="CM113" s="208"/>
      <c r="CN113" s="46"/>
      <c r="CR113" s="208"/>
      <c r="CS113" s="46"/>
      <c r="CT113" s="208"/>
      <c r="CU113" s="208"/>
      <c r="CV113" s="208"/>
      <c r="CW113" s="46"/>
    </row>
    <row r="114" spans="2:101">
      <c r="B114" s="188" t="s">
        <v>357</v>
      </c>
      <c r="C114" s="191" t="s">
        <v>34</v>
      </c>
      <c r="D114" s="161" t="s">
        <v>365</v>
      </c>
      <c r="E114" s="231">
        <v>0.0100591715976331</v>
      </c>
      <c r="F114" s="160" t="s">
        <v>18</v>
      </c>
      <c r="AP114" s="208"/>
      <c r="AQ114" s="46"/>
      <c r="AR114" s="46"/>
      <c r="AS114" s="46"/>
      <c r="AT114" s="208"/>
      <c r="AU114" s="46"/>
      <c r="AY114" s="208"/>
      <c r="AZ114" s="46"/>
      <c r="BA114" s="208"/>
      <c r="BB114" s="46"/>
      <c r="BC114" s="208"/>
      <c r="BD114" s="46"/>
      <c r="BH114" s="208"/>
      <c r="BI114" s="46"/>
      <c r="BJ114" s="208"/>
      <c r="BK114" s="46"/>
      <c r="BL114" s="208"/>
      <c r="BM114" s="46"/>
      <c r="BQ114" s="208"/>
      <c r="BR114" s="46"/>
      <c r="BS114" s="208"/>
      <c r="BT114" s="46"/>
      <c r="BU114" s="208"/>
      <c r="BV114" s="46"/>
      <c r="BZ114" s="208"/>
      <c r="CA114" s="46"/>
      <c r="CB114" s="208"/>
      <c r="CC114" s="46"/>
      <c r="CD114" s="208"/>
      <c r="CE114" s="46"/>
      <c r="CI114" s="208"/>
      <c r="CJ114" s="46"/>
      <c r="CK114" s="208"/>
      <c r="CL114" s="208"/>
      <c r="CM114" s="208"/>
      <c r="CN114" s="46"/>
      <c r="CR114" s="208"/>
      <c r="CS114" s="46"/>
      <c r="CT114" s="208"/>
      <c r="CU114" s="208"/>
      <c r="CV114" s="208"/>
      <c r="CW114" s="46"/>
    </row>
    <row r="115" spans="2:101">
      <c r="B115" s="160" t="s">
        <v>357</v>
      </c>
      <c r="C115" s="191" t="s">
        <v>34</v>
      </c>
      <c r="D115" s="161" t="s">
        <v>366</v>
      </c>
      <c r="E115" s="231">
        <v>0.00829881656804734</v>
      </c>
      <c r="F115" s="160" t="s">
        <v>18</v>
      </c>
      <c r="AP115" s="230"/>
      <c r="AQ115" s="46"/>
      <c r="AR115" s="46"/>
      <c r="AS115" s="46"/>
      <c r="AT115" s="208"/>
      <c r="AU115" s="46"/>
      <c r="AY115" s="208"/>
      <c r="AZ115" s="46"/>
      <c r="BA115" s="208"/>
      <c r="BB115" s="46"/>
      <c r="BC115" s="208"/>
      <c r="BD115" s="46"/>
      <c r="BH115" s="208"/>
      <c r="BI115" s="46"/>
      <c r="BJ115" s="208"/>
      <c r="BK115" s="46"/>
      <c r="BL115" s="208"/>
      <c r="BM115" s="46"/>
      <c r="BQ115" s="208"/>
      <c r="BR115" s="46"/>
      <c r="BS115" s="208"/>
      <c r="BT115" s="46"/>
      <c r="BU115" s="208"/>
      <c r="BV115" s="46"/>
      <c r="BZ115" s="208"/>
      <c r="CA115" s="46"/>
      <c r="CB115" s="208"/>
      <c r="CC115" s="46"/>
      <c r="CD115" s="208"/>
      <c r="CE115" s="46"/>
      <c r="CI115" s="208"/>
      <c r="CJ115" s="46"/>
      <c r="CK115" s="208"/>
      <c r="CL115" s="208"/>
      <c r="CM115" s="208"/>
      <c r="CN115" s="46"/>
      <c r="CR115" s="208"/>
      <c r="CS115" s="46"/>
      <c r="CT115" s="208"/>
      <c r="CU115" s="208"/>
      <c r="CV115" s="208"/>
      <c r="CW115" s="46"/>
    </row>
    <row r="116" spans="2:101">
      <c r="B116" s="160" t="s">
        <v>357</v>
      </c>
      <c r="C116" s="191" t="s">
        <v>34</v>
      </c>
      <c r="D116" s="161" t="s">
        <v>367</v>
      </c>
      <c r="E116" s="231">
        <v>0</v>
      </c>
      <c r="F116" s="160" t="s">
        <v>18</v>
      </c>
      <c r="AP116" s="208"/>
      <c r="AQ116" s="46"/>
      <c r="AR116" s="46"/>
      <c r="AS116" s="46"/>
      <c r="AT116" s="208"/>
      <c r="AU116" s="46"/>
      <c r="AY116" s="208"/>
      <c r="AZ116" s="46"/>
      <c r="BA116" s="208"/>
      <c r="BB116" s="46"/>
      <c r="BC116" s="208"/>
      <c r="BD116" s="46"/>
      <c r="BH116" s="208"/>
      <c r="BI116" s="46"/>
      <c r="BJ116" s="208"/>
      <c r="BK116" s="46"/>
      <c r="BL116" s="208"/>
      <c r="BM116" s="46"/>
      <c r="BQ116" s="208"/>
      <c r="BR116" s="46"/>
      <c r="BS116" s="208"/>
      <c r="BT116" s="46"/>
      <c r="BU116" s="208"/>
      <c r="BV116" s="46"/>
      <c r="BZ116" s="208"/>
      <c r="CA116" s="46"/>
      <c r="CB116" s="208"/>
      <c r="CC116" s="46"/>
      <c r="CD116" s="208"/>
      <c r="CE116" s="46"/>
      <c r="CI116" s="208"/>
      <c r="CJ116" s="46"/>
      <c r="CK116" s="208"/>
      <c r="CL116" s="208"/>
      <c r="CM116" s="208"/>
      <c r="CN116" s="46"/>
      <c r="CR116" s="208"/>
      <c r="CS116" s="46"/>
      <c r="CT116" s="208"/>
      <c r="CU116" s="208"/>
      <c r="CV116" s="208"/>
      <c r="CW116" s="46"/>
    </row>
    <row r="117" spans="2:101">
      <c r="B117" s="160" t="s">
        <v>357</v>
      </c>
      <c r="C117" s="191" t="s">
        <v>34</v>
      </c>
      <c r="D117" s="161" t="s">
        <v>368</v>
      </c>
      <c r="E117" s="231">
        <v>0</v>
      </c>
      <c r="F117" s="160" t="s">
        <v>18</v>
      </c>
      <c r="AP117" s="208"/>
      <c r="AQ117" s="46"/>
      <c r="AR117" s="46"/>
      <c r="AS117" s="46"/>
      <c r="AT117" s="208"/>
      <c r="AU117" s="46"/>
      <c r="AY117" s="208"/>
      <c r="AZ117" s="46"/>
      <c r="BA117" s="208"/>
      <c r="BB117" s="46"/>
      <c r="BC117" s="208"/>
      <c r="BD117" s="46"/>
      <c r="BH117" s="208"/>
      <c r="BI117" s="46"/>
      <c r="BJ117" s="208"/>
      <c r="BK117" s="46"/>
      <c r="BL117" s="208"/>
      <c r="BM117" s="46"/>
      <c r="BQ117" s="208"/>
      <c r="BR117" s="46"/>
      <c r="BS117" s="208"/>
      <c r="BT117" s="46"/>
      <c r="BU117" s="208"/>
      <c r="BV117" s="46"/>
      <c r="BZ117" s="208"/>
      <c r="CA117" s="46"/>
      <c r="CB117" s="208"/>
      <c r="CC117" s="46"/>
      <c r="CD117" s="208"/>
      <c r="CE117" s="46"/>
      <c r="CI117" s="208"/>
      <c r="CJ117" s="46"/>
      <c r="CK117" s="208"/>
      <c r="CL117" s="208"/>
      <c r="CM117" s="208"/>
      <c r="CN117" s="46"/>
      <c r="CR117" s="208"/>
      <c r="CS117" s="46"/>
      <c r="CT117" s="208"/>
      <c r="CU117" s="208"/>
      <c r="CV117" s="208"/>
      <c r="CW117" s="46"/>
    </row>
    <row r="118" spans="2:101">
      <c r="B118" s="188" t="s">
        <v>357</v>
      </c>
      <c r="C118" s="191" t="s">
        <v>34</v>
      </c>
      <c r="D118" s="161" t="s">
        <v>369</v>
      </c>
      <c r="E118" s="231">
        <v>0</v>
      </c>
      <c r="F118" s="160" t="s">
        <v>18</v>
      </c>
      <c r="AP118" s="208"/>
      <c r="AQ118" s="46"/>
      <c r="AR118" s="46"/>
      <c r="AS118" s="46"/>
      <c r="AT118" s="208"/>
      <c r="AU118" s="46"/>
      <c r="AY118" s="208"/>
      <c r="AZ118" s="46"/>
      <c r="BA118" s="208"/>
      <c r="BB118" s="46"/>
      <c r="BC118" s="208"/>
      <c r="BD118" s="46"/>
      <c r="BH118" s="208"/>
      <c r="BI118" s="46"/>
      <c r="BJ118" s="208"/>
      <c r="BK118" s="46"/>
      <c r="BL118" s="208"/>
      <c r="BM118" s="46"/>
      <c r="BQ118" s="208"/>
      <c r="BR118" s="46"/>
      <c r="BS118" s="208"/>
      <c r="BT118" s="46"/>
      <c r="BU118" s="208"/>
      <c r="BV118" s="46"/>
      <c r="BZ118" s="208"/>
      <c r="CA118" s="46"/>
      <c r="CB118" s="208"/>
      <c r="CC118" s="46"/>
      <c r="CD118" s="208"/>
      <c r="CE118" s="46"/>
      <c r="CI118" s="208"/>
      <c r="CJ118" s="46"/>
      <c r="CK118" s="208"/>
      <c r="CL118" s="208"/>
      <c r="CM118" s="208"/>
      <c r="CN118" s="46"/>
      <c r="CR118" s="208"/>
      <c r="CS118" s="46"/>
      <c r="CT118" s="208"/>
      <c r="CU118" s="208"/>
      <c r="CV118" s="208"/>
      <c r="CW118" s="46"/>
    </row>
    <row r="119" spans="2:101">
      <c r="B119" s="160" t="s">
        <v>357</v>
      </c>
      <c r="C119" s="191" t="s">
        <v>36</v>
      </c>
      <c r="D119" s="161" t="s">
        <v>358</v>
      </c>
      <c r="E119" s="231">
        <v>0.0459541420118343</v>
      </c>
      <c r="F119" s="160" t="s">
        <v>18</v>
      </c>
      <c r="AP119" s="230"/>
      <c r="AQ119" s="46"/>
      <c r="AR119" s="46"/>
      <c r="AS119" s="46"/>
      <c r="AT119" s="208"/>
      <c r="AU119" s="46"/>
      <c r="AY119" s="208"/>
      <c r="AZ119" s="46"/>
      <c r="BA119" s="208"/>
      <c r="BB119" s="46"/>
      <c r="BC119" s="208"/>
      <c r="BD119" s="46"/>
      <c r="BH119" s="208"/>
      <c r="BI119" s="46"/>
      <c r="BJ119" s="208"/>
      <c r="BK119" s="46"/>
      <c r="BL119" s="208"/>
      <c r="BM119" s="46"/>
      <c r="BQ119" s="208"/>
      <c r="BR119" s="46"/>
      <c r="BS119" s="208"/>
      <c r="BT119" s="46"/>
      <c r="BU119" s="208"/>
      <c r="BV119" s="46"/>
      <c r="BZ119" s="208"/>
      <c r="CA119" s="46"/>
      <c r="CB119" s="208"/>
      <c r="CC119" s="46"/>
      <c r="CD119" s="208"/>
      <c r="CE119" s="46"/>
      <c r="CI119" s="208"/>
      <c r="CJ119" s="46"/>
      <c r="CK119" s="208"/>
      <c r="CL119" s="208"/>
      <c r="CM119" s="208"/>
      <c r="CN119" s="46"/>
      <c r="CR119" s="208"/>
      <c r="CS119" s="46"/>
      <c r="CT119" s="208"/>
      <c r="CU119" s="208"/>
      <c r="CV119" s="208"/>
      <c r="CW119" s="46"/>
    </row>
    <row r="120" spans="2:101">
      <c r="B120" s="160" t="s">
        <v>357</v>
      </c>
      <c r="C120" s="191" t="s">
        <v>36</v>
      </c>
      <c r="D120" s="161" t="s">
        <v>359</v>
      </c>
      <c r="E120" s="231">
        <v>0.00562130177514793</v>
      </c>
      <c r="F120" s="160" t="s">
        <v>18</v>
      </c>
      <c r="AP120" s="208"/>
      <c r="AQ120" s="46"/>
      <c r="AR120" s="46"/>
      <c r="AS120" s="46"/>
      <c r="AT120" s="208"/>
      <c r="AU120" s="46"/>
      <c r="AY120" s="208"/>
      <c r="AZ120" s="46"/>
      <c r="BA120" s="208"/>
      <c r="BB120" s="46"/>
      <c r="BC120" s="208"/>
      <c r="BD120" s="46"/>
      <c r="BH120" s="208"/>
      <c r="BI120" s="46"/>
      <c r="BJ120" s="208"/>
      <c r="BK120" s="46"/>
      <c r="BL120" s="208"/>
      <c r="BM120" s="46"/>
      <c r="BQ120" s="208"/>
      <c r="BR120" s="46"/>
      <c r="BS120" s="208"/>
      <c r="BT120" s="46"/>
      <c r="BU120" s="208"/>
      <c r="BV120" s="46"/>
      <c r="BZ120" s="208"/>
      <c r="CA120" s="46"/>
      <c r="CB120" s="208"/>
      <c r="CC120" s="46"/>
      <c r="CD120" s="208"/>
      <c r="CE120" s="46"/>
      <c r="CI120" s="208"/>
      <c r="CJ120" s="46"/>
      <c r="CK120" s="208"/>
      <c r="CL120" s="208"/>
      <c r="CM120" s="208"/>
      <c r="CN120" s="46"/>
      <c r="CR120" s="208"/>
      <c r="CS120" s="46"/>
      <c r="CT120" s="208"/>
      <c r="CU120" s="208"/>
      <c r="CV120" s="208"/>
      <c r="CW120" s="46"/>
    </row>
    <row r="121" spans="2:101">
      <c r="B121" s="160" t="s">
        <v>357</v>
      </c>
      <c r="C121" s="191" t="s">
        <v>36</v>
      </c>
      <c r="D121" s="161" t="s">
        <v>360</v>
      </c>
      <c r="E121" s="231">
        <v>0.00463757396449704</v>
      </c>
      <c r="F121" s="160" t="s">
        <v>18</v>
      </c>
      <c r="AP121" s="208"/>
      <c r="AQ121" s="46"/>
      <c r="AR121" s="46"/>
      <c r="AS121" s="46"/>
      <c r="AT121" s="208"/>
      <c r="AU121" s="46"/>
      <c r="AY121" s="208"/>
      <c r="AZ121" s="46"/>
      <c r="BA121" s="208"/>
      <c r="BB121" s="46"/>
      <c r="BC121" s="208"/>
      <c r="BD121" s="46"/>
      <c r="BH121" s="208"/>
      <c r="BI121" s="46"/>
      <c r="BJ121" s="208"/>
      <c r="BK121" s="46"/>
      <c r="BL121" s="208"/>
      <c r="BM121" s="46"/>
      <c r="BQ121" s="208"/>
      <c r="BR121" s="46"/>
      <c r="BS121" s="208"/>
      <c r="BT121" s="46"/>
      <c r="BU121" s="208"/>
      <c r="BV121" s="46"/>
      <c r="BZ121" s="208"/>
      <c r="CA121" s="46"/>
      <c r="CB121" s="208"/>
      <c r="CC121" s="46"/>
      <c r="CD121" s="208"/>
      <c r="CE121" s="46"/>
      <c r="CI121" s="208"/>
      <c r="CJ121" s="46"/>
      <c r="CK121" s="208"/>
      <c r="CL121" s="208"/>
      <c r="CM121" s="208"/>
      <c r="CN121" s="46"/>
      <c r="CR121" s="208"/>
      <c r="CS121" s="46"/>
      <c r="CT121" s="208"/>
      <c r="CU121" s="208"/>
      <c r="CV121" s="208"/>
      <c r="CW121" s="46"/>
    </row>
    <row r="122" spans="2:101">
      <c r="B122" s="188" t="s">
        <v>357</v>
      </c>
      <c r="C122" s="191" t="s">
        <v>36</v>
      </c>
      <c r="D122" s="161" t="s">
        <v>361</v>
      </c>
      <c r="E122" s="231">
        <v>0.689312130177515</v>
      </c>
      <c r="F122" s="160" t="s">
        <v>18</v>
      </c>
      <c r="AP122" s="208"/>
      <c r="AQ122" s="46"/>
      <c r="AR122" s="46"/>
      <c r="AS122" s="46"/>
      <c r="AT122" s="208"/>
      <c r="AU122" s="46"/>
      <c r="AY122" s="208"/>
      <c r="AZ122" s="46"/>
      <c r="BA122" s="208"/>
      <c r="BB122" s="46"/>
      <c r="BC122" s="208"/>
      <c r="BD122" s="46"/>
      <c r="BH122" s="208"/>
      <c r="BI122" s="46"/>
      <c r="BJ122" s="208"/>
      <c r="BK122" s="46"/>
      <c r="BL122" s="208"/>
      <c r="BM122" s="46"/>
      <c r="BQ122" s="208"/>
      <c r="BR122" s="46"/>
      <c r="BS122" s="208"/>
      <c r="BT122" s="46"/>
      <c r="BU122" s="208"/>
      <c r="BV122" s="46"/>
      <c r="BZ122" s="208"/>
      <c r="CA122" s="46"/>
      <c r="CB122" s="208"/>
      <c r="CC122" s="46"/>
      <c r="CD122" s="208"/>
      <c r="CE122" s="46"/>
      <c r="CI122" s="208"/>
      <c r="CJ122" s="46"/>
      <c r="CK122" s="208"/>
      <c r="CL122" s="208"/>
      <c r="CM122" s="208"/>
      <c r="CN122" s="46"/>
      <c r="CR122" s="208"/>
      <c r="CS122" s="46"/>
      <c r="CT122" s="208"/>
      <c r="CU122" s="208"/>
      <c r="CV122" s="208"/>
      <c r="CW122" s="46"/>
    </row>
    <row r="123" spans="2:101">
      <c r="B123" s="160" t="s">
        <v>357</v>
      </c>
      <c r="C123" s="191" t="s">
        <v>36</v>
      </c>
      <c r="D123" s="161" t="s">
        <v>362</v>
      </c>
      <c r="E123" s="231">
        <v>0.0843195266272189</v>
      </c>
      <c r="F123" s="160" t="s">
        <v>18</v>
      </c>
      <c r="AP123" s="230"/>
      <c r="AQ123" s="46"/>
      <c r="AR123" s="46"/>
      <c r="AS123" s="46"/>
      <c r="AT123" s="208"/>
      <c r="AU123" s="46"/>
      <c r="AY123" s="208"/>
      <c r="AZ123" s="46"/>
      <c r="BA123" s="208"/>
      <c r="BB123" s="46"/>
      <c r="BC123" s="208"/>
      <c r="BD123" s="46"/>
      <c r="BH123" s="208"/>
      <c r="BI123" s="46"/>
      <c r="BJ123" s="208"/>
      <c r="BK123" s="46"/>
      <c r="BL123" s="208"/>
      <c r="BM123" s="46"/>
      <c r="BQ123" s="208"/>
      <c r="BR123" s="46"/>
      <c r="BS123" s="208"/>
      <c r="BT123" s="46"/>
      <c r="BU123" s="208"/>
      <c r="BV123" s="46"/>
      <c r="BZ123" s="208"/>
      <c r="CA123" s="46"/>
      <c r="CB123" s="208"/>
      <c r="CC123" s="46"/>
      <c r="CD123" s="208"/>
      <c r="CE123" s="46"/>
      <c r="CI123" s="208"/>
      <c r="CJ123" s="46"/>
      <c r="CK123" s="208"/>
      <c r="CL123" s="208"/>
      <c r="CM123" s="208"/>
      <c r="CN123" s="46"/>
      <c r="CR123" s="208"/>
      <c r="CS123" s="46"/>
      <c r="CT123" s="208"/>
      <c r="CU123" s="208"/>
      <c r="CV123" s="208"/>
      <c r="CW123" s="46"/>
    </row>
    <row r="124" spans="2:101">
      <c r="B124" s="160" t="s">
        <v>357</v>
      </c>
      <c r="C124" s="191" t="s">
        <v>36</v>
      </c>
      <c r="D124" s="161" t="s">
        <v>363</v>
      </c>
      <c r="E124" s="231">
        <v>0.0695636094674556</v>
      </c>
      <c r="F124" s="160" t="s">
        <v>18</v>
      </c>
      <c r="AP124" s="208"/>
      <c r="AQ124" s="46"/>
      <c r="AR124" s="46"/>
      <c r="AS124" s="46"/>
      <c r="AT124" s="208"/>
      <c r="AU124" s="46"/>
      <c r="AY124" s="208"/>
      <c r="AZ124" s="46"/>
      <c r="BA124" s="208"/>
      <c r="BB124" s="46"/>
      <c r="BC124" s="208"/>
      <c r="BD124" s="46"/>
      <c r="BH124" s="208"/>
      <c r="BI124" s="46"/>
      <c r="BJ124" s="208"/>
      <c r="BK124" s="46"/>
      <c r="BL124" s="208"/>
      <c r="BM124" s="46"/>
      <c r="BQ124" s="208"/>
      <c r="BR124" s="46"/>
      <c r="BS124" s="208"/>
      <c r="BT124" s="46"/>
      <c r="BU124" s="208"/>
      <c r="BV124" s="46"/>
      <c r="BZ124" s="208"/>
      <c r="CA124" s="46"/>
      <c r="CB124" s="208"/>
      <c r="CC124" s="46"/>
      <c r="CD124" s="208"/>
      <c r="CE124" s="46"/>
      <c r="CI124" s="208"/>
      <c r="CJ124" s="46"/>
      <c r="CK124" s="208"/>
      <c r="CL124" s="208"/>
      <c r="CM124" s="208"/>
      <c r="CN124" s="46"/>
      <c r="CR124" s="208"/>
      <c r="CS124" s="46"/>
      <c r="CT124" s="208"/>
      <c r="CU124" s="208"/>
      <c r="CV124" s="208"/>
      <c r="CW124" s="46"/>
    </row>
    <row r="125" spans="2:101">
      <c r="B125" s="160" t="s">
        <v>357</v>
      </c>
      <c r="C125" s="191" t="s">
        <v>36</v>
      </c>
      <c r="D125" s="161" t="s">
        <v>364</v>
      </c>
      <c r="E125" s="231">
        <v>0.0822337278106509</v>
      </c>
      <c r="F125" s="160" t="s">
        <v>18</v>
      </c>
      <c r="AP125" s="208"/>
      <c r="AQ125" s="46"/>
      <c r="AR125" s="46"/>
      <c r="AS125" s="46"/>
      <c r="AT125" s="208"/>
      <c r="AU125" s="46"/>
      <c r="AY125" s="208"/>
      <c r="AZ125" s="46"/>
      <c r="BA125" s="208"/>
      <c r="BB125" s="46"/>
      <c r="BC125" s="208"/>
      <c r="BD125" s="46"/>
      <c r="BH125" s="208"/>
      <c r="BI125" s="46"/>
      <c r="BJ125" s="208"/>
      <c r="BK125" s="46"/>
      <c r="BL125" s="208"/>
      <c r="BM125" s="46"/>
      <c r="BQ125" s="208"/>
      <c r="BR125" s="46"/>
      <c r="BS125" s="208"/>
      <c r="BT125" s="46"/>
      <c r="BU125" s="208"/>
      <c r="BV125" s="46"/>
      <c r="BZ125" s="208"/>
      <c r="CA125" s="46"/>
      <c r="CB125" s="208"/>
      <c r="CC125" s="46"/>
      <c r="CD125" s="208"/>
      <c r="CE125" s="46"/>
      <c r="CI125" s="208"/>
      <c r="CJ125" s="46"/>
      <c r="CK125" s="208"/>
      <c r="CL125" s="208"/>
      <c r="CM125" s="208"/>
      <c r="CN125" s="46"/>
      <c r="CR125" s="208"/>
      <c r="CS125" s="46"/>
      <c r="CT125" s="208"/>
      <c r="CU125" s="208"/>
      <c r="CV125" s="208"/>
      <c r="CW125" s="46"/>
    </row>
    <row r="126" spans="2:101">
      <c r="B126" s="188" t="s">
        <v>357</v>
      </c>
      <c r="C126" s="191" t="s">
        <v>36</v>
      </c>
      <c r="D126" s="161" t="s">
        <v>365</v>
      </c>
      <c r="E126" s="231">
        <v>0.0100591715976331</v>
      </c>
      <c r="F126" s="160" t="s">
        <v>18</v>
      </c>
      <c r="AP126" s="208"/>
      <c r="AQ126" s="46"/>
      <c r="AR126" s="46"/>
      <c r="AS126" s="46"/>
      <c r="AT126" s="208"/>
      <c r="AU126" s="46"/>
      <c r="AY126" s="208"/>
      <c r="AZ126" s="46"/>
      <c r="BA126" s="208"/>
      <c r="BB126" s="46"/>
      <c r="BC126" s="208"/>
      <c r="BD126" s="46"/>
      <c r="BH126" s="208"/>
      <c r="BI126" s="46"/>
      <c r="BJ126" s="208"/>
      <c r="BK126" s="46"/>
      <c r="BL126" s="208"/>
      <c r="BM126" s="46"/>
      <c r="BQ126" s="208"/>
      <c r="BR126" s="46"/>
      <c r="BS126" s="208"/>
      <c r="BT126" s="46"/>
      <c r="BU126" s="208"/>
      <c r="BV126" s="46"/>
      <c r="BZ126" s="208"/>
      <c r="CA126" s="46"/>
      <c r="CB126" s="208"/>
      <c r="CC126" s="46"/>
      <c r="CD126" s="208"/>
      <c r="CE126" s="46"/>
      <c r="CI126" s="208"/>
      <c r="CJ126" s="46"/>
      <c r="CK126" s="208"/>
      <c r="CL126" s="208"/>
      <c r="CM126" s="208"/>
      <c r="CN126" s="46"/>
      <c r="CR126" s="208"/>
      <c r="CS126" s="46"/>
      <c r="CT126" s="208"/>
      <c r="CU126" s="208"/>
      <c r="CV126" s="208"/>
      <c r="CW126" s="46"/>
    </row>
    <row r="127" spans="2:101">
      <c r="B127" s="160" t="s">
        <v>357</v>
      </c>
      <c r="C127" s="191" t="s">
        <v>36</v>
      </c>
      <c r="D127" s="161" t="s">
        <v>366</v>
      </c>
      <c r="E127" s="231">
        <v>0.00829881656804734</v>
      </c>
      <c r="F127" s="160" t="s">
        <v>18</v>
      </c>
      <c r="AP127" s="230"/>
      <c r="AQ127" s="46"/>
      <c r="AR127" s="46"/>
      <c r="AS127" s="46"/>
      <c r="AT127" s="208"/>
      <c r="AU127" s="46"/>
      <c r="AY127" s="208"/>
      <c r="AZ127" s="46"/>
      <c r="BA127" s="208"/>
      <c r="BB127" s="46"/>
      <c r="BC127" s="208"/>
      <c r="BD127" s="46"/>
      <c r="BH127" s="208"/>
      <c r="BI127" s="46"/>
      <c r="BJ127" s="208"/>
      <c r="BK127" s="46"/>
      <c r="BL127" s="208"/>
      <c r="BM127" s="46"/>
      <c r="BQ127" s="208"/>
      <c r="BR127" s="46"/>
      <c r="BS127" s="208"/>
      <c r="BT127" s="46"/>
      <c r="BU127" s="208"/>
      <c r="BV127" s="46"/>
      <c r="BZ127" s="208"/>
      <c r="CA127" s="46"/>
      <c r="CB127" s="208"/>
      <c r="CC127" s="46"/>
      <c r="CD127" s="208"/>
      <c r="CE127" s="46"/>
      <c r="CI127" s="208"/>
      <c r="CJ127" s="46"/>
      <c r="CK127" s="208"/>
      <c r="CL127" s="208"/>
      <c r="CM127" s="208"/>
      <c r="CN127" s="46"/>
      <c r="CR127" s="208"/>
      <c r="CS127" s="46"/>
      <c r="CT127" s="208"/>
      <c r="CU127" s="208"/>
      <c r="CV127" s="208"/>
      <c r="CW127" s="46"/>
    </row>
    <row r="128" spans="2:101">
      <c r="B128" s="160" t="s">
        <v>357</v>
      </c>
      <c r="C128" s="191" t="s">
        <v>36</v>
      </c>
      <c r="D128" s="161" t="s">
        <v>367</v>
      </c>
      <c r="E128" s="231">
        <v>0</v>
      </c>
      <c r="F128" s="160" t="s">
        <v>18</v>
      </c>
      <c r="AP128" s="208"/>
      <c r="AQ128" s="46"/>
      <c r="AR128" s="208"/>
      <c r="AS128" s="208"/>
      <c r="AT128" s="208"/>
      <c r="AU128" s="46"/>
      <c r="AY128" s="208"/>
      <c r="AZ128" s="46"/>
      <c r="BA128" s="208"/>
      <c r="BB128" s="208"/>
      <c r="BC128" s="208"/>
      <c r="BD128" s="46"/>
      <c r="BH128" s="208"/>
      <c r="BI128" s="46"/>
      <c r="BJ128" s="208"/>
      <c r="BK128" s="208"/>
      <c r="BL128" s="208"/>
      <c r="BM128" s="46"/>
      <c r="BQ128" s="208"/>
      <c r="BR128" s="46"/>
      <c r="BS128" s="208"/>
      <c r="BT128" s="208"/>
      <c r="BU128" s="208"/>
      <c r="BV128" s="46"/>
      <c r="BZ128" s="208"/>
      <c r="CA128" s="46"/>
      <c r="CB128" s="208"/>
      <c r="CC128" s="208"/>
      <c r="CD128" s="208"/>
      <c r="CE128" s="46"/>
      <c r="CI128" s="208"/>
      <c r="CJ128" s="46"/>
      <c r="CK128" s="208"/>
      <c r="CL128" s="208"/>
      <c r="CM128" s="208"/>
      <c r="CN128" s="46"/>
      <c r="CR128" s="208"/>
      <c r="CS128" s="46"/>
      <c r="CT128" s="208"/>
      <c r="CU128" s="208"/>
      <c r="CV128" s="208"/>
      <c r="CW128" s="46"/>
    </row>
    <row r="129" spans="2:101">
      <c r="B129" s="160" t="s">
        <v>357</v>
      </c>
      <c r="C129" s="191" t="s">
        <v>36</v>
      </c>
      <c r="D129" s="161" t="s">
        <v>368</v>
      </c>
      <c r="E129" s="231">
        <v>0</v>
      </c>
      <c r="F129" s="160" t="s">
        <v>18</v>
      </c>
      <c r="AP129" s="208"/>
      <c r="AQ129" s="46"/>
      <c r="AR129" s="208"/>
      <c r="AS129" s="208"/>
      <c r="AT129" s="208"/>
      <c r="AU129" s="46"/>
      <c r="AY129" s="208"/>
      <c r="AZ129" s="46"/>
      <c r="BA129" s="208"/>
      <c r="BB129" s="208"/>
      <c r="BC129" s="208"/>
      <c r="BD129" s="46"/>
      <c r="BH129" s="208"/>
      <c r="BI129" s="46"/>
      <c r="BJ129" s="208"/>
      <c r="BK129" s="208"/>
      <c r="BL129" s="208"/>
      <c r="BM129" s="46"/>
      <c r="BQ129" s="208"/>
      <c r="BR129" s="46"/>
      <c r="BS129" s="208"/>
      <c r="BT129" s="208"/>
      <c r="BU129" s="208"/>
      <c r="BV129" s="46"/>
      <c r="BZ129" s="208"/>
      <c r="CA129" s="46"/>
      <c r="CB129" s="208"/>
      <c r="CC129" s="208"/>
      <c r="CD129" s="208"/>
      <c r="CE129" s="46"/>
      <c r="CI129" s="208"/>
      <c r="CJ129" s="46"/>
      <c r="CK129" s="208"/>
      <c r="CL129" s="208"/>
      <c r="CM129" s="208"/>
      <c r="CN129" s="46"/>
      <c r="CR129" s="208"/>
      <c r="CS129" s="46"/>
      <c r="CT129" s="208"/>
      <c r="CU129" s="208"/>
      <c r="CV129" s="208"/>
      <c r="CW129" s="46"/>
    </row>
    <row r="130" spans="2:101">
      <c r="B130" s="188" t="s">
        <v>357</v>
      </c>
      <c r="C130" s="191" t="s">
        <v>36</v>
      </c>
      <c r="D130" s="161" t="s">
        <v>369</v>
      </c>
      <c r="E130" s="231">
        <v>0</v>
      </c>
      <c r="F130" s="160" t="s">
        <v>18</v>
      </c>
      <c r="AP130" s="208"/>
      <c r="AQ130" s="46"/>
      <c r="AR130" s="208"/>
      <c r="AS130" s="208"/>
      <c r="AT130" s="208"/>
      <c r="AU130" s="46"/>
      <c r="AY130" s="208"/>
      <c r="AZ130" s="46"/>
      <c r="BA130" s="208"/>
      <c r="BB130" s="208"/>
      <c r="BC130" s="208"/>
      <c r="BD130" s="46"/>
      <c r="BH130" s="208"/>
      <c r="BI130" s="46"/>
      <c r="BJ130" s="208"/>
      <c r="BK130" s="208"/>
      <c r="BL130" s="208"/>
      <c r="BM130" s="46"/>
      <c r="BQ130" s="208"/>
      <c r="BR130" s="46"/>
      <c r="BS130" s="208"/>
      <c r="BT130" s="208"/>
      <c r="BU130" s="208"/>
      <c r="BV130" s="46"/>
      <c r="BZ130" s="208"/>
      <c r="CA130" s="46"/>
      <c r="CB130" s="208"/>
      <c r="CC130" s="208"/>
      <c r="CD130" s="208"/>
      <c r="CE130" s="46"/>
      <c r="CI130" s="208"/>
      <c r="CJ130" s="46"/>
      <c r="CK130" s="208"/>
      <c r="CL130" s="208"/>
      <c r="CM130" s="208"/>
      <c r="CN130" s="46"/>
      <c r="CR130" s="208"/>
      <c r="CS130" s="46"/>
      <c r="CT130" s="208"/>
      <c r="CU130" s="208"/>
      <c r="CV130" s="208"/>
      <c r="CW130" s="46"/>
    </row>
    <row r="131" spans="2:101">
      <c r="B131" s="160" t="s">
        <v>357</v>
      </c>
      <c r="C131" s="191" t="s">
        <v>38</v>
      </c>
      <c r="D131" s="161" t="s">
        <v>358</v>
      </c>
      <c r="E131" s="231">
        <v>0.0459541420118343</v>
      </c>
      <c r="F131" s="160" t="s">
        <v>18</v>
      </c>
      <c r="AP131" s="230"/>
      <c r="AQ131" s="46"/>
      <c r="AR131" s="208"/>
      <c r="AS131" s="208"/>
      <c r="AT131" s="208"/>
      <c r="AU131" s="46"/>
      <c r="AY131" s="208"/>
      <c r="AZ131" s="46"/>
      <c r="BA131" s="208"/>
      <c r="BB131" s="208"/>
      <c r="BC131" s="208"/>
      <c r="BD131" s="46"/>
      <c r="BH131" s="208"/>
      <c r="BI131" s="46"/>
      <c r="BJ131" s="208"/>
      <c r="BK131" s="208"/>
      <c r="BL131" s="208"/>
      <c r="BM131" s="46"/>
      <c r="BQ131" s="208"/>
      <c r="BR131" s="46"/>
      <c r="BS131" s="208"/>
      <c r="BT131" s="208"/>
      <c r="BU131" s="208"/>
      <c r="BV131" s="46"/>
      <c r="BZ131" s="208"/>
      <c r="CA131" s="46"/>
      <c r="CB131" s="208"/>
      <c r="CC131" s="208"/>
      <c r="CD131" s="208"/>
      <c r="CE131" s="46"/>
      <c r="CI131" s="208"/>
      <c r="CJ131" s="46"/>
      <c r="CK131" s="208"/>
      <c r="CL131" s="208"/>
      <c r="CM131" s="208"/>
      <c r="CN131" s="46"/>
      <c r="CR131" s="208"/>
      <c r="CS131" s="46"/>
      <c r="CT131" s="208"/>
      <c r="CU131" s="208"/>
      <c r="CV131" s="208"/>
      <c r="CW131" s="46"/>
    </row>
    <row r="132" spans="2:101">
      <c r="B132" s="160" t="s">
        <v>357</v>
      </c>
      <c r="C132" s="191" t="s">
        <v>38</v>
      </c>
      <c r="D132" s="161" t="s">
        <v>359</v>
      </c>
      <c r="E132" s="231">
        <v>0.00562130177514793</v>
      </c>
      <c r="F132" s="160" t="s">
        <v>18</v>
      </c>
      <c r="AP132" s="208"/>
      <c r="AQ132" s="46"/>
      <c r="AR132" s="208"/>
      <c r="AS132" s="208"/>
      <c r="AT132" s="208"/>
      <c r="AU132" s="46"/>
      <c r="AY132" s="208"/>
      <c r="AZ132" s="46"/>
      <c r="BA132" s="208"/>
      <c r="BB132" s="208"/>
      <c r="BC132" s="208"/>
      <c r="BD132" s="46"/>
      <c r="BH132" s="208"/>
      <c r="BI132" s="46"/>
      <c r="BJ132" s="208"/>
      <c r="BK132" s="208"/>
      <c r="BL132" s="208"/>
      <c r="BM132" s="46"/>
      <c r="BQ132" s="208"/>
      <c r="BR132" s="46"/>
      <c r="BS132" s="208"/>
      <c r="BT132" s="208"/>
      <c r="BU132" s="208"/>
      <c r="BV132" s="46"/>
      <c r="BZ132" s="208"/>
      <c r="CA132" s="46"/>
      <c r="CB132" s="208"/>
      <c r="CC132" s="208"/>
      <c r="CD132" s="208"/>
      <c r="CE132" s="46"/>
      <c r="CI132" s="208"/>
      <c r="CJ132" s="46"/>
      <c r="CK132" s="208"/>
      <c r="CL132" s="208"/>
      <c r="CM132" s="208"/>
      <c r="CN132" s="46"/>
      <c r="CR132" s="208"/>
      <c r="CS132" s="46"/>
      <c r="CT132" s="208"/>
      <c r="CU132" s="208"/>
      <c r="CV132" s="208"/>
      <c r="CW132" s="46"/>
    </row>
    <row r="133" spans="2:101">
      <c r="B133" s="160" t="s">
        <v>357</v>
      </c>
      <c r="C133" s="191" t="s">
        <v>38</v>
      </c>
      <c r="D133" s="161" t="s">
        <v>360</v>
      </c>
      <c r="E133" s="231">
        <v>0.00463757396449704</v>
      </c>
      <c r="F133" s="160" t="s">
        <v>18</v>
      </c>
      <c r="AP133" s="208"/>
      <c r="AQ133" s="46"/>
      <c r="AR133" s="208"/>
      <c r="AS133" s="208"/>
      <c r="AT133" s="208"/>
      <c r="AU133" s="46"/>
      <c r="AY133" s="208"/>
      <c r="AZ133" s="46"/>
      <c r="BA133" s="208"/>
      <c r="BB133" s="208"/>
      <c r="BC133" s="208"/>
      <c r="BD133" s="46"/>
      <c r="BH133" s="208"/>
      <c r="BI133" s="46"/>
      <c r="BJ133" s="208"/>
      <c r="BK133" s="208"/>
      <c r="BL133" s="208"/>
      <c r="BM133" s="46"/>
      <c r="BQ133" s="208"/>
      <c r="BR133" s="46"/>
      <c r="BS133" s="208"/>
      <c r="BT133" s="208"/>
      <c r="BU133" s="208"/>
      <c r="BV133" s="46"/>
      <c r="BZ133" s="208"/>
      <c r="CA133" s="46"/>
      <c r="CB133" s="208"/>
      <c r="CC133" s="208"/>
      <c r="CD133" s="208"/>
      <c r="CE133" s="46"/>
      <c r="CI133" s="208"/>
      <c r="CJ133" s="46"/>
      <c r="CK133" s="208"/>
      <c r="CL133" s="208"/>
      <c r="CM133" s="208"/>
      <c r="CN133" s="46"/>
      <c r="CR133" s="208"/>
      <c r="CS133" s="46"/>
      <c r="CT133" s="208"/>
      <c r="CU133" s="208"/>
      <c r="CV133" s="208"/>
      <c r="CW133" s="46"/>
    </row>
    <row r="134" spans="2:101">
      <c r="B134" s="188" t="s">
        <v>357</v>
      </c>
      <c r="C134" s="191" t="s">
        <v>38</v>
      </c>
      <c r="D134" s="161" t="s">
        <v>361</v>
      </c>
      <c r="E134" s="231">
        <v>0.689312130177515</v>
      </c>
      <c r="F134" s="160" t="s">
        <v>18</v>
      </c>
      <c r="AP134" s="208"/>
      <c r="AQ134" s="46"/>
      <c r="AR134" s="208"/>
      <c r="AS134" s="208"/>
      <c r="AT134" s="208"/>
      <c r="AU134" s="46"/>
      <c r="AY134" s="208"/>
      <c r="AZ134" s="46"/>
      <c r="BA134" s="208"/>
      <c r="BB134" s="208"/>
      <c r="BC134" s="208"/>
      <c r="BD134" s="46"/>
      <c r="BH134" s="208"/>
      <c r="BI134" s="46"/>
      <c r="BJ134" s="208"/>
      <c r="BK134" s="208"/>
      <c r="BL134" s="208"/>
      <c r="BM134" s="46"/>
      <c r="BQ134" s="208"/>
      <c r="BR134" s="46"/>
      <c r="BS134" s="208"/>
      <c r="BT134" s="208"/>
      <c r="BU134" s="208"/>
      <c r="BV134" s="46"/>
      <c r="BZ134" s="208"/>
      <c r="CA134" s="46"/>
      <c r="CB134" s="208"/>
      <c r="CC134" s="208"/>
      <c r="CD134" s="208"/>
      <c r="CE134" s="46"/>
      <c r="CI134" s="208"/>
      <c r="CJ134" s="46"/>
      <c r="CK134" s="208"/>
      <c r="CL134" s="208"/>
      <c r="CM134" s="208"/>
      <c r="CN134" s="46"/>
      <c r="CR134" s="208"/>
      <c r="CS134" s="46"/>
      <c r="CT134" s="208"/>
      <c r="CU134" s="208"/>
      <c r="CV134" s="208"/>
      <c r="CW134" s="46"/>
    </row>
    <row r="135" spans="2:101">
      <c r="B135" s="160" t="s">
        <v>357</v>
      </c>
      <c r="C135" s="191" t="s">
        <v>38</v>
      </c>
      <c r="D135" s="161" t="s">
        <v>362</v>
      </c>
      <c r="E135" s="231">
        <v>0.0843195266272189</v>
      </c>
      <c r="F135" s="160" t="s">
        <v>18</v>
      </c>
      <c r="AP135" s="230"/>
      <c r="AQ135" s="46"/>
      <c r="AR135" s="208"/>
      <c r="AS135" s="208"/>
      <c r="AT135" s="208"/>
      <c r="AU135" s="46"/>
      <c r="AY135" s="208"/>
      <c r="AZ135" s="46"/>
      <c r="BA135" s="208"/>
      <c r="BB135" s="208"/>
      <c r="BC135" s="208"/>
      <c r="BD135" s="46"/>
      <c r="BH135" s="208"/>
      <c r="BI135" s="46"/>
      <c r="BJ135" s="208"/>
      <c r="BK135" s="208"/>
      <c r="BL135" s="208"/>
      <c r="BM135" s="46"/>
      <c r="BQ135" s="208"/>
      <c r="BR135" s="46"/>
      <c r="BS135" s="208"/>
      <c r="BT135" s="208"/>
      <c r="BU135" s="208"/>
      <c r="BV135" s="46"/>
      <c r="BZ135" s="208"/>
      <c r="CA135" s="46"/>
      <c r="CB135" s="208"/>
      <c r="CC135" s="208"/>
      <c r="CD135" s="208"/>
      <c r="CE135" s="46"/>
      <c r="CI135" s="208"/>
      <c r="CJ135" s="46"/>
      <c r="CK135" s="208"/>
      <c r="CL135" s="208"/>
      <c r="CM135" s="208"/>
      <c r="CN135" s="46"/>
      <c r="CR135" s="208"/>
      <c r="CS135" s="46"/>
      <c r="CT135" s="208"/>
      <c r="CU135" s="208"/>
      <c r="CV135" s="208"/>
      <c r="CW135" s="46"/>
    </row>
    <row r="136" spans="2:101">
      <c r="B136" s="160" t="s">
        <v>357</v>
      </c>
      <c r="C136" s="191" t="s">
        <v>38</v>
      </c>
      <c r="D136" s="161" t="s">
        <v>363</v>
      </c>
      <c r="E136" s="231">
        <v>0.0695636094674556</v>
      </c>
      <c r="F136" s="160" t="s">
        <v>18</v>
      </c>
      <c r="AP136" s="208"/>
      <c r="AQ136" s="46"/>
      <c r="AR136" s="208"/>
      <c r="AS136" s="208"/>
      <c r="AT136" s="208"/>
      <c r="AU136" s="46"/>
      <c r="AY136" s="208"/>
      <c r="AZ136" s="46"/>
      <c r="BA136" s="208"/>
      <c r="BB136" s="208"/>
      <c r="BC136" s="208"/>
      <c r="BD136" s="46"/>
      <c r="BH136" s="208"/>
      <c r="BI136" s="46"/>
      <c r="BJ136" s="208"/>
      <c r="BK136" s="208"/>
      <c r="BL136" s="208"/>
      <c r="BM136" s="46"/>
      <c r="BQ136" s="208"/>
      <c r="BR136" s="46"/>
      <c r="BS136" s="208"/>
      <c r="BT136" s="208"/>
      <c r="BU136" s="208"/>
      <c r="BV136" s="46"/>
      <c r="BZ136" s="208"/>
      <c r="CA136" s="46"/>
      <c r="CB136" s="208"/>
      <c r="CC136" s="208"/>
      <c r="CD136" s="208"/>
      <c r="CE136" s="46"/>
      <c r="CI136" s="208"/>
      <c r="CJ136" s="46"/>
      <c r="CK136" s="208"/>
      <c r="CL136" s="208"/>
      <c r="CM136" s="208"/>
      <c r="CN136" s="46"/>
      <c r="CR136" s="208"/>
      <c r="CS136" s="46"/>
      <c r="CT136" s="208"/>
      <c r="CU136" s="208"/>
      <c r="CV136" s="208"/>
      <c r="CW136" s="46"/>
    </row>
    <row r="137" spans="2:101">
      <c r="B137" s="160" t="s">
        <v>357</v>
      </c>
      <c r="C137" s="191" t="s">
        <v>38</v>
      </c>
      <c r="D137" s="161" t="s">
        <v>364</v>
      </c>
      <c r="E137" s="231">
        <v>0.0822337278106509</v>
      </c>
      <c r="F137" s="160" t="s">
        <v>18</v>
      </c>
      <c r="AP137" s="208"/>
      <c r="AQ137" s="46"/>
      <c r="AR137" s="208"/>
      <c r="AS137" s="208"/>
      <c r="AT137" s="208"/>
      <c r="AU137" s="46"/>
      <c r="AY137" s="208"/>
      <c r="AZ137" s="46"/>
      <c r="BA137" s="208"/>
      <c r="BB137" s="208"/>
      <c r="BC137" s="208"/>
      <c r="BD137" s="46"/>
      <c r="BH137" s="208"/>
      <c r="BI137" s="46"/>
      <c r="BJ137" s="208"/>
      <c r="BK137" s="208"/>
      <c r="BL137" s="208"/>
      <c r="BM137" s="46"/>
      <c r="BQ137" s="208"/>
      <c r="BR137" s="46"/>
      <c r="BS137" s="208"/>
      <c r="BT137" s="208"/>
      <c r="BU137" s="208"/>
      <c r="BV137" s="46"/>
      <c r="BZ137" s="208"/>
      <c r="CA137" s="46"/>
      <c r="CB137" s="208"/>
      <c r="CC137" s="208"/>
      <c r="CD137" s="208"/>
      <c r="CE137" s="46"/>
      <c r="CI137" s="208"/>
      <c r="CJ137" s="46"/>
      <c r="CK137" s="208"/>
      <c r="CL137" s="208"/>
      <c r="CM137" s="208"/>
      <c r="CN137" s="46"/>
      <c r="CR137" s="208"/>
      <c r="CS137" s="46"/>
      <c r="CT137" s="208"/>
      <c r="CU137" s="208"/>
      <c r="CV137" s="208"/>
      <c r="CW137" s="46"/>
    </row>
    <row r="138" spans="2:101">
      <c r="B138" s="188" t="s">
        <v>357</v>
      </c>
      <c r="C138" s="191" t="s">
        <v>38</v>
      </c>
      <c r="D138" s="161" t="s">
        <v>365</v>
      </c>
      <c r="E138" s="231">
        <v>0.0100591715976331</v>
      </c>
      <c r="F138" s="160" t="s">
        <v>18</v>
      </c>
      <c r="AP138" s="208"/>
      <c r="AQ138" s="46"/>
      <c r="AR138" s="208"/>
      <c r="AS138" s="208"/>
      <c r="AT138" s="208"/>
      <c r="AU138" s="46"/>
      <c r="AY138" s="208"/>
      <c r="AZ138" s="46"/>
      <c r="BA138" s="208"/>
      <c r="BB138" s="208"/>
      <c r="BC138" s="208"/>
      <c r="BD138" s="46"/>
      <c r="BH138" s="208"/>
      <c r="BI138" s="46"/>
      <c r="BJ138" s="208"/>
      <c r="BK138" s="208"/>
      <c r="BL138" s="208"/>
      <c r="BM138" s="46"/>
      <c r="BQ138" s="208"/>
      <c r="BR138" s="46"/>
      <c r="BS138" s="208"/>
      <c r="BT138" s="208"/>
      <c r="BU138" s="208"/>
      <c r="BV138" s="46"/>
      <c r="BZ138" s="208"/>
      <c r="CA138" s="46"/>
      <c r="CB138" s="208"/>
      <c r="CC138" s="208"/>
      <c r="CD138" s="208"/>
      <c r="CE138" s="46"/>
      <c r="CI138" s="208"/>
      <c r="CJ138" s="46"/>
      <c r="CK138" s="208"/>
      <c r="CL138" s="208"/>
      <c r="CM138" s="208"/>
      <c r="CN138" s="46"/>
      <c r="CR138" s="208"/>
      <c r="CS138" s="46"/>
      <c r="CT138" s="208"/>
      <c r="CU138" s="208"/>
      <c r="CV138" s="208"/>
      <c r="CW138" s="46"/>
    </row>
    <row r="139" spans="2:101">
      <c r="B139" s="160" t="s">
        <v>357</v>
      </c>
      <c r="C139" s="191" t="s">
        <v>38</v>
      </c>
      <c r="D139" s="161" t="s">
        <v>366</v>
      </c>
      <c r="E139" s="231">
        <v>0.00829881656804734</v>
      </c>
      <c r="F139" s="160" t="s">
        <v>18</v>
      </c>
      <c r="AP139" s="230"/>
      <c r="AQ139" s="46"/>
      <c r="AR139" s="208"/>
      <c r="AS139" s="208"/>
      <c r="AT139" s="208"/>
      <c r="AU139" s="46"/>
      <c r="AY139" s="208"/>
      <c r="AZ139" s="46"/>
      <c r="BA139" s="208"/>
      <c r="BB139" s="208"/>
      <c r="BC139" s="208"/>
      <c r="BD139" s="46"/>
      <c r="BH139" s="208"/>
      <c r="BI139" s="46"/>
      <c r="BJ139" s="208"/>
      <c r="BK139" s="208"/>
      <c r="BL139" s="208"/>
      <c r="BM139" s="46"/>
      <c r="BQ139" s="208"/>
      <c r="BR139" s="46"/>
      <c r="BS139" s="208"/>
      <c r="BT139" s="208"/>
      <c r="BU139" s="208"/>
      <c r="BV139" s="46"/>
      <c r="BZ139" s="208"/>
      <c r="CA139" s="46"/>
      <c r="CB139" s="208"/>
      <c r="CC139" s="208"/>
      <c r="CD139" s="208"/>
      <c r="CE139" s="46"/>
      <c r="CI139" s="208"/>
      <c r="CJ139" s="46"/>
      <c r="CK139" s="208"/>
      <c r="CL139" s="208"/>
      <c r="CM139" s="208"/>
      <c r="CN139" s="46"/>
      <c r="CR139" s="208"/>
      <c r="CS139" s="46"/>
      <c r="CT139" s="208"/>
      <c r="CU139" s="208"/>
      <c r="CV139" s="208"/>
      <c r="CW139" s="46"/>
    </row>
    <row r="140" spans="2:101">
      <c r="B140" s="160" t="s">
        <v>357</v>
      </c>
      <c r="C140" s="191" t="s">
        <v>38</v>
      </c>
      <c r="D140" s="161" t="s">
        <v>367</v>
      </c>
      <c r="E140" s="231">
        <v>0</v>
      </c>
      <c r="F140" s="160" t="s">
        <v>18</v>
      </c>
      <c r="AP140" s="208"/>
      <c r="AQ140" s="46"/>
      <c r="AR140" s="208"/>
      <c r="AS140" s="208"/>
      <c r="AT140" s="208"/>
      <c r="AU140" s="46"/>
      <c r="AY140" s="208"/>
      <c r="AZ140" s="46"/>
      <c r="BA140" s="208"/>
      <c r="BB140" s="208"/>
      <c r="BC140" s="208"/>
      <c r="BD140" s="46"/>
      <c r="BH140" s="208"/>
      <c r="BI140" s="46"/>
      <c r="BJ140" s="208"/>
      <c r="BK140" s="208"/>
      <c r="BL140" s="208"/>
      <c r="BM140" s="46"/>
      <c r="BQ140" s="208"/>
      <c r="BR140" s="46"/>
      <c r="BS140" s="208"/>
      <c r="BT140" s="208"/>
      <c r="BU140" s="208"/>
      <c r="BV140" s="46"/>
      <c r="BZ140" s="208"/>
      <c r="CA140" s="46"/>
      <c r="CB140" s="208"/>
      <c r="CC140" s="208"/>
      <c r="CD140" s="208"/>
      <c r="CE140" s="46"/>
      <c r="CI140" s="208"/>
      <c r="CJ140" s="46"/>
      <c r="CK140" s="208"/>
      <c r="CL140" s="208"/>
      <c r="CM140" s="208"/>
      <c r="CN140" s="46"/>
      <c r="CR140" s="208"/>
      <c r="CS140" s="46"/>
      <c r="CT140" s="208"/>
      <c r="CU140" s="208"/>
      <c r="CV140" s="208"/>
      <c r="CW140" s="46"/>
    </row>
    <row r="141" spans="2:101">
      <c r="B141" s="160" t="s">
        <v>357</v>
      </c>
      <c r="C141" s="191" t="s">
        <v>38</v>
      </c>
      <c r="D141" s="161" t="s">
        <v>368</v>
      </c>
      <c r="E141" s="231">
        <v>0</v>
      </c>
      <c r="F141" s="160" t="s">
        <v>18</v>
      </c>
      <c r="AP141" s="208"/>
      <c r="AQ141" s="46"/>
      <c r="AR141" s="208"/>
      <c r="AS141" s="208"/>
      <c r="AT141" s="208"/>
      <c r="AU141" s="46"/>
      <c r="AY141" s="208"/>
      <c r="AZ141" s="46"/>
      <c r="BA141" s="208"/>
      <c r="BB141" s="208"/>
      <c r="BC141" s="208"/>
      <c r="BD141" s="46"/>
      <c r="BH141" s="208"/>
      <c r="BI141" s="46"/>
      <c r="BJ141" s="208"/>
      <c r="BK141" s="208"/>
      <c r="BL141" s="208"/>
      <c r="BM141" s="46"/>
      <c r="BQ141" s="208"/>
      <c r="BR141" s="46"/>
      <c r="BS141" s="208"/>
      <c r="BT141" s="208"/>
      <c r="BU141" s="208"/>
      <c r="BV141" s="46"/>
      <c r="BZ141" s="208"/>
      <c r="CA141" s="46"/>
      <c r="CB141" s="208"/>
      <c r="CC141" s="208"/>
      <c r="CD141" s="208"/>
      <c r="CE141" s="46"/>
      <c r="CI141" s="208"/>
      <c r="CJ141" s="46"/>
      <c r="CK141" s="208"/>
      <c r="CL141" s="208"/>
      <c r="CM141" s="208"/>
      <c r="CN141" s="46"/>
      <c r="CR141" s="208"/>
      <c r="CS141" s="46"/>
      <c r="CT141" s="208"/>
      <c r="CU141" s="208"/>
      <c r="CV141" s="208"/>
      <c r="CW141" s="46"/>
    </row>
    <row r="142" spans="2:101">
      <c r="B142" s="188" t="s">
        <v>357</v>
      </c>
      <c r="C142" s="191" t="s">
        <v>38</v>
      </c>
      <c r="D142" s="161" t="s">
        <v>369</v>
      </c>
      <c r="E142" s="231">
        <v>0</v>
      </c>
      <c r="F142" s="160" t="s">
        <v>18</v>
      </c>
      <c r="AP142" s="208"/>
      <c r="AQ142" s="46"/>
      <c r="AR142" s="208"/>
      <c r="AS142" s="208"/>
      <c r="AT142" s="208"/>
      <c r="AU142" s="46"/>
      <c r="AY142" s="208"/>
      <c r="AZ142" s="46"/>
      <c r="BA142" s="208"/>
      <c r="BB142" s="208"/>
      <c r="BC142" s="208"/>
      <c r="BD142" s="46"/>
      <c r="BH142" s="208"/>
      <c r="BI142" s="46"/>
      <c r="BJ142" s="208"/>
      <c r="BK142" s="208"/>
      <c r="BL142" s="208"/>
      <c r="BM142" s="46"/>
      <c r="BQ142" s="208"/>
      <c r="BR142" s="46"/>
      <c r="BS142" s="208"/>
      <c r="BT142" s="208"/>
      <c r="BU142" s="208"/>
      <c r="BV142" s="46"/>
      <c r="BZ142" s="208"/>
      <c r="CA142" s="46"/>
      <c r="CB142" s="208"/>
      <c r="CC142" s="208"/>
      <c r="CD142" s="208"/>
      <c r="CE142" s="46"/>
      <c r="CI142" s="208"/>
      <c r="CJ142" s="46"/>
      <c r="CK142" s="208"/>
      <c r="CL142" s="208"/>
      <c r="CM142" s="208"/>
      <c r="CN142" s="46"/>
      <c r="CR142" s="208"/>
      <c r="CS142" s="46"/>
      <c r="CT142" s="208"/>
      <c r="CU142" s="208"/>
      <c r="CV142" s="208"/>
      <c r="CW142" s="46"/>
    </row>
    <row r="143" spans="2:101">
      <c r="B143" s="160" t="s">
        <v>357</v>
      </c>
      <c r="C143" s="191" t="s">
        <v>40</v>
      </c>
      <c r="D143" s="161" t="s">
        <v>358</v>
      </c>
      <c r="E143" s="67">
        <v>0.132592323903861</v>
      </c>
      <c r="F143" s="160" t="s">
        <v>18</v>
      </c>
      <c r="AP143" s="230"/>
      <c r="AQ143" s="46"/>
      <c r="AR143" s="208"/>
      <c r="AS143" s="208"/>
      <c r="AT143" s="208"/>
      <c r="AU143" s="46"/>
      <c r="AY143" s="208"/>
      <c r="AZ143" s="46"/>
      <c r="BA143" s="208"/>
      <c r="BB143" s="208"/>
      <c r="BC143" s="208"/>
      <c r="BD143" s="46"/>
      <c r="BH143" s="208"/>
      <c r="BI143" s="46"/>
      <c r="BJ143" s="208"/>
      <c r="BK143" s="208"/>
      <c r="BL143" s="208"/>
      <c r="BM143" s="46"/>
      <c r="BQ143" s="208"/>
      <c r="BR143" s="46"/>
      <c r="BS143" s="208"/>
      <c r="BT143" s="208"/>
      <c r="BU143" s="208"/>
      <c r="BV143" s="46"/>
      <c r="BZ143" s="208"/>
      <c r="CA143" s="46"/>
      <c r="CB143" s="208"/>
      <c r="CC143" s="208"/>
      <c r="CD143" s="208"/>
      <c r="CE143" s="46"/>
      <c r="CI143" s="208"/>
      <c r="CJ143" s="46"/>
      <c r="CK143" s="208"/>
      <c r="CL143" s="208"/>
      <c r="CM143" s="208"/>
      <c r="CN143" s="46"/>
      <c r="CR143" s="208"/>
      <c r="CS143" s="46"/>
      <c r="CT143" s="208"/>
      <c r="CU143" s="208"/>
      <c r="CV143" s="208"/>
      <c r="CW143" s="46"/>
    </row>
    <row r="144" spans="2:101">
      <c r="B144" s="160" t="s">
        <v>357</v>
      </c>
      <c r="C144" s="191" t="s">
        <v>40</v>
      </c>
      <c r="D144" s="161" t="s">
        <v>359</v>
      </c>
      <c r="E144" s="67">
        <v>0.0625599431263302</v>
      </c>
      <c r="F144" s="160" t="s">
        <v>18</v>
      </c>
      <c r="AP144" s="208"/>
      <c r="AQ144" s="46"/>
      <c r="AR144" s="208"/>
      <c r="AS144" s="208"/>
      <c r="AT144" s="208"/>
      <c r="AU144" s="46"/>
      <c r="AY144" s="208"/>
      <c r="AZ144" s="46"/>
      <c r="BA144" s="208"/>
      <c r="BB144" s="208"/>
      <c r="BC144" s="208"/>
      <c r="BD144" s="46"/>
      <c r="BH144" s="208"/>
      <c r="BI144" s="46"/>
      <c r="BJ144" s="208"/>
      <c r="BK144" s="208"/>
      <c r="BL144" s="208"/>
      <c r="BM144" s="46"/>
      <c r="BQ144" s="208"/>
      <c r="BR144" s="46"/>
      <c r="BS144" s="208"/>
      <c r="BT144" s="208"/>
      <c r="BU144" s="208"/>
      <c r="BV144" s="46"/>
      <c r="BZ144" s="208"/>
      <c r="CA144" s="46"/>
      <c r="CB144" s="208"/>
      <c r="CC144" s="208"/>
      <c r="CD144" s="208"/>
      <c r="CE144" s="46"/>
      <c r="CI144" s="208"/>
      <c r="CJ144" s="46"/>
      <c r="CK144" s="208"/>
      <c r="CL144" s="208"/>
      <c r="CM144" s="208"/>
      <c r="CN144" s="46"/>
      <c r="CR144" s="208"/>
      <c r="CS144" s="46"/>
      <c r="CT144" s="208"/>
      <c r="CU144" s="208"/>
      <c r="CV144" s="208"/>
      <c r="CW144" s="46"/>
    </row>
    <row r="145" spans="2:101">
      <c r="B145" s="160" t="s">
        <v>357</v>
      </c>
      <c r="C145" s="191" t="s">
        <v>40</v>
      </c>
      <c r="D145" s="161" t="s">
        <v>360</v>
      </c>
      <c r="E145" s="67">
        <v>0.0133808767242429</v>
      </c>
      <c r="F145" s="160" t="s">
        <v>18</v>
      </c>
      <c r="AP145" s="208"/>
      <c r="AQ145" s="46"/>
      <c r="AR145" s="208"/>
      <c r="AS145" s="208"/>
      <c r="AT145" s="208"/>
      <c r="AU145" s="46"/>
      <c r="AY145" s="208"/>
      <c r="AZ145" s="46"/>
      <c r="BA145" s="208"/>
      <c r="BB145" s="208"/>
      <c r="BC145" s="208"/>
      <c r="BD145" s="46"/>
      <c r="BH145" s="208"/>
      <c r="BI145" s="46"/>
      <c r="BJ145" s="208"/>
      <c r="BK145" s="208"/>
      <c r="BL145" s="208"/>
      <c r="BM145" s="46"/>
      <c r="BQ145" s="208"/>
      <c r="BR145" s="46"/>
      <c r="BS145" s="208"/>
      <c r="BT145" s="208"/>
      <c r="BU145" s="208"/>
      <c r="BV145" s="46"/>
      <c r="BZ145" s="208"/>
      <c r="CA145" s="46"/>
      <c r="CB145" s="208"/>
      <c r="CC145" s="208"/>
      <c r="CD145" s="208"/>
      <c r="CE145" s="46"/>
      <c r="CI145" s="208"/>
      <c r="CJ145" s="46"/>
      <c r="CK145" s="208"/>
      <c r="CL145" s="208"/>
      <c r="CM145" s="208"/>
      <c r="CN145" s="46"/>
      <c r="CR145" s="208"/>
      <c r="CS145" s="46"/>
      <c r="CT145" s="208"/>
      <c r="CU145" s="208"/>
      <c r="CV145" s="208"/>
      <c r="CW145" s="46"/>
    </row>
    <row r="146" spans="2:101">
      <c r="B146" s="188" t="s">
        <v>357</v>
      </c>
      <c r="C146" s="191" t="s">
        <v>40</v>
      </c>
      <c r="D146" s="161" t="s">
        <v>361</v>
      </c>
      <c r="E146" s="67">
        <v>0.137342926133866</v>
      </c>
      <c r="F146" s="160" t="s">
        <v>18</v>
      </c>
      <c r="H146">
        <v>0.132592323903861</v>
      </c>
      <c r="AP146" s="208"/>
      <c r="AQ146" s="46"/>
      <c r="AR146" s="208"/>
      <c r="AS146" s="208"/>
      <c r="AT146" s="208"/>
      <c r="AU146" s="46"/>
      <c r="AY146" s="208"/>
      <c r="AZ146" s="46"/>
      <c r="BA146" s="208"/>
      <c r="BB146" s="208"/>
      <c r="BC146" s="208"/>
      <c r="BD146" s="46"/>
      <c r="BH146" s="208"/>
      <c r="BI146" s="46"/>
      <c r="BJ146" s="208"/>
      <c r="BK146" s="208"/>
      <c r="BL146" s="208"/>
      <c r="BM146" s="46"/>
      <c r="BQ146" s="208"/>
      <c r="BR146" s="46"/>
      <c r="BS146" s="208"/>
      <c r="BT146" s="208"/>
      <c r="BU146" s="208"/>
      <c r="BV146" s="46"/>
      <c r="BZ146" s="208"/>
      <c r="CA146" s="46"/>
      <c r="CB146" s="208"/>
      <c r="CC146" s="208"/>
      <c r="CD146" s="208"/>
      <c r="CE146" s="46"/>
      <c r="CI146" s="208"/>
      <c r="CJ146" s="46"/>
      <c r="CK146" s="208"/>
      <c r="CL146" s="208"/>
      <c r="CM146" s="208"/>
      <c r="CN146" s="46"/>
      <c r="CR146" s="208"/>
      <c r="CS146" s="46"/>
      <c r="CT146" s="208"/>
      <c r="CU146" s="208"/>
      <c r="CV146" s="208"/>
      <c r="CW146" s="46"/>
    </row>
    <row r="147" spans="2:101">
      <c r="B147" s="160" t="s">
        <v>357</v>
      </c>
      <c r="C147" s="191" t="s">
        <v>40</v>
      </c>
      <c r="D147" s="161" t="s">
        <v>362</v>
      </c>
      <c r="E147" s="67">
        <v>0.0648013806136195</v>
      </c>
      <c r="F147" s="160" t="s">
        <v>18</v>
      </c>
      <c r="H147">
        <v>0.0625599431263302</v>
      </c>
      <c r="AP147" s="230"/>
      <c r="AQ147" s="46"/>
      <c r="AR147" s="208"/>
      <c r="AS147" s="208"/>
      <c r="AT147" s="208"/>
      <c r="AU147" s="46"/>
      <c r="AY147" s="208"/>
      <c r="AZ147" s="46"/>
      <c r="BA147" s="208"/>
      <c r="BB147" s="208"/>
      <c r="BC147" s="208"/>
      <c r="BD147" s="46"/>
      <c r="BH147" s="208"/>
      <c r="BI147" s="46"/>
      <c r="BJ147" s="208"/>
      <c r="BK147" s="208"/>
      <c r="BL147" s="208"/>
      <c r="BM147" s="46"/>
      <c r="BQ147" s="208"/>
      <c r="BR147" s="46"/>
      <c r="BS147" s="208"/>
      <c r="BT147" s="208"/>
      <c r="BU147" s="208"/>
      <c r="BV147" s="46"/>
      <c r="BZ147" s="208"/>
      <c r="CA147" s="46"/>
      <c r="CB147" s="208"/>
      <c r="CC147" s="208"/>
      <c r="CD147" s="208"/>
      <c r="CE147" s="46"/>
      <c r="CI147" s="208"/>
      <c r="CJ147" s="46"/>
      <c r="CK147" s="208"/>
      <c r="CL147" s="208"/>
      <c r="CM147" s="208"/>
      <c r="CN147" s="46"/>
      <c r="CR147" s="208"/>
      <c r="CS147" s="46"/>
      <c r="CT147" s="208"/>
      <c r="CU147" s="208"/>
      <c r="CV147" s="208"/>
      <c r="CW147" s="46"/>
    </row>
    <row r="148" spans="2:101">
      <c r="B148" s="160" t="s">
        <v>357</v>
      </c>
      <c r="C148" s="191" t="s">
        <v>40</v>
      </c>
      <c r="D148" s="161" t="s">
        <v>363</v>
      </c>
      <c r="E148" s="67">
        <v>0.0138602952979131</v>
      </c>
      <c r="F148" s="160" t="s">
        <v>18</v>
      </c>
      <c r="H148">
        <v>0.0133808767242429</v>
      </c>
      <c r="AP148" s="208"/>
      <c r="AQ148" s="46"/>
      <c r="AR148" s="208"/>
      <c r="AS148" s="208"/>
      <c r="AT148" s="208"/>
      <c r="AU148" s="46"/>
      <c r="AY148" s="208"/>
      <c r="AZ148" s="46"/>
      <c r="BA148" s="208"/>
      <c r="BB148" s="208"/>
      <c r="BC148" s="208"/>
      <c r="BD148" s="46"/>
      <c r="BH148" s="208"/>
      <c r="BI148" s="46"/>
      <c r="BJ148" s="208"/>
      <c r="BK148" s="208"/>
      <c r="BL148" s="208"/>
      <c r="BM148" s="46"/>
      <c r="BQ148" s="208"/>
      <c r="BR148" s="46"/>
      <c r="BS148" s="208"/>
      <c r="BT148" s="208"/>
      <c r="BU148" s="208"/>
      <c r="BV148" s="46"/>
      <c r="BZ148" s="208"/>
      <c r="CA148" s="46"/>
      <c r="CB148" s="208"/>
      <c r="CC148" s="208"/>
      <c r="CD148" s="208"/>
      <c r="CE148" s="46"/>
      <c r="CI148" s="208"/>
      <c r="CJ148" s="46"/>
      <c r="CK148" s="208"/>
      <c r="CL148" s="208"/>
      <c r="CM148" s="208"/>
      <c r="CN148" s="46"/>
      <c r="CR148" s="208"/>
      <c r="CS148" s="46"/>
      <c r="CT148" s="208"/>
      <c r="CU148" s="208"/>
      <c r="CV148" s="208"/>
      <c r="CW148" s="46"/>
    </row>
    <row r="149" spans="2:101">
      <c r="B149" s="160" t="s">
        <v>357</v>
      </c>
      <c r="C149" s="191" t="s">
        <v>40</v>
      </c>
      <c r="D149" s="161" t="s">
        <v>364</v>
      </c>
      <c r="E149" s="67">
        <v>0.127051233961107</v>
      </c>
      <c r="F149" s="160" t="s">
        <v>18</v>
      </c>
      <c r="H149">
        <v>0.137342926133866</v>
      </c>
      <c r="AP149" s="208"/>
      <c r="AQ149" s="46"/>
      <c r="AR149" s="208"/>
      <c r="AS149" s="208"/>
      <c r="AT149" s="208"/>
      <c r="AU149" s="46"/>
      <c r="AY149" s="208"/>
      <c r="AZ149" s="46"/>
      <c r="BA149" s="208"/>
      <c r="BB149" s="208"/>
      <c r="BC149" s="208"/>
      <c r="BD149" s="46"/>
      <c r="BH149" s="208"/>
      <c r="BI149" s="46"/>
      <c r="BJ149" s="208"/>
      <c r="BK149" s="208"/>
      <c r="BL149" s="208"/>
      <c r="BM149" s="46"/>
      <c r="BQ149" s="208"/>
      <c r="BR149" s="46"/>
      <c r="BS149" s="208"/>
      <c r="BT149" s="208"/>
      <c r="BU149" s="208"/>
      <c r="BV149" s="46"/>
      <c r="BZ149" s="208"/>
      <c r="CA149" s="46"/>
      <c r="CB149" s="208"/>
      <c r="CC149" s="208"/>
      <c r="CD149" s="208"/>
      <c r="CE149" s="46"/>
      <c r="CI149" s="208"/>
      <c r="CJ149" s="46"/>
      <c r="CK149" s="208"/>
      <c r="CL149" s="208"/>
      <c r="CM149" s="208"/>
      <c r="CN149" s="46"/>
      <c r="CR149" s="208"/>
      <c r="CS149" s="46"/>
      <c r="CT149" s="208"/>
      <c r="CU149" s="208"/>
      <c r="CV149" s="208"/>
      <c r="CW149" s="46"/>
    </row>
    <row r="150" spans="2:101">
      <c r="B150" s="188" t="s">
        <v>357</v>
      </c>
      <c r="C150" s="191" t="s">
        <v>40</v>
      </c>
      <c r="D150" s="161" t="s">
        <v>365</v>
      </c>
      <c r="E150" s="67">
        <v>0.0599455363381371</v>
      </c>
      <c r="F150" s="160" t="s">
        <v>18</v>
      </c>
      <c r="H150">
        <v>0.0648013806136195</v>
      </c>
      <c r="AP150" s="208"/>
      <c r="AQ150" s="46"/>
      <c r="AR150" s="208"/>
      <c r="AS150" s="208"/>
      <c r="AT150" s="208"/>
      <c r="AU150" s="46"/>
      <c r="AY150" s="208"/>
      <c r="AZ150" s="46"/>
      <c r="BA150" s="208"/>
      <c r="BB150" s="208"/>
      <c r="BC150" s="208"/>
      <c r="BD150" s="46"/>
      <c r="BH150" s="208"/>
      <c r="BI150" s="46"/>
      <c r="BJ150" s="208"/>
      <c r="BK150" s="208"/>
      <c r="BL150" s="208"/>
      <c r="BM150" s="46"/>
      <c r="BQ150" s="208"/>
      <c r="BR150" s="46"/>
      <c r="BS150" s="208"/>
      <c r="BT150" s="208"/>
      <c r="BU150" s="208"/>
      <c r="BV150" s="46"/>
      <c r="BZ150" s="208"/>
      <c r="CA150" s="46"/>
      <c r="CB150" s="208"/>
      <c r="CC150" s="208"/>
      <c r="CD150" s="208"/>
      <c r="CE150" s="46"/>
      <c r="CI150" s="208"/>
      <c r="CJ150" s="46"/>
      <c r="CK150" s="208"/>
      <c r="CL150" s="208"/>
      <c r="CM150" s="208"/>
      <c r="CN150" s="46"/>
      <c r="CR150" s="208"/>
      <c r="CS150" s="46"/>
      <c r="CT150" s="208"/>
      <c r="CU150" s="208"/>
      <c r="CV150" s="208"/>
      <c r="CW150" s="46"/>
    </row>
    <row r="151" spans="2:101">
      <c r="B151" s="160" t="s">
        <v>357</v>
      </c>
      <c r="C151" s="191" t="s">
        <v>40</v>
      </c>
      <c r="D151" s="161" t="s">
        <v>366</v>
      </c>
      <c r="E151" s="67">
        <v>0.0128216841612127</v>
      </c>
      <c r="F151" s="160" t="s">
        <v>18</v>
      </c>
      <c r="H151">
        <v>0.0138602952979131</v>
      </c>
      <c r="AP151" s="230"/>
      <c r="AQ151" s="46"/>
      <c r="AR151" s="208"/>
      <c r="AS151" s="208"/>
      <c r="AT151" s="208"/>
      <c r="AU151" s="46"/>
      <c r="AY151" s="208"/>
      <c r="AZ151" s="46"/>
      <c r="BA151" s="208"/>
      <c r="BB151" s="208"/>
      <c r="BC151" s="208"/>
      <c r="BD151" s="46"/>
      <c r="BH151" s="208"/>
      <c r="BI151" s="46"/>
      <c r="BJ151" s="208"/>
      <c r="BK151" s="208"/>
      <c r="BL151" s="208"/>
      <c r="BM151" s="46"/>
      <c r="BQ151" s="208"/>
      <c r="BR151" s="46"/>
      <c r="BS151" s="208"/>
      <c r="BT151" s="208"/>
      <c r="BU151" s="208"/>
      <c r="BV151" s="46"/>
      <c r="BZ151" s="208"/>
      <c r="CA151" s="46"/>
      <c r="CB151" s="208"/>
      <c r="CC151" s="208"/>
      <c r="CD151" s="208"/>
      <c r="CE151" s="46"/>
      <c r="CI151" s="208"/>
      <c r="CJ151" s="46"/>
      <c r="CK151" s="208"/>
      <c r="CL151" s="208"/>
      <c r="CM151" s="208"/>
      <c r="CN151" s="46"/>
      <c r="CR151" s="208"/>
      <c r="CS151" s="46"/>
      <c r="CT151" s="208"/>
      <c r="CU151" s="208"/>
      <c r="CV151" s="208"/>
      <c r="CW151" s="46"/>
    </row>
    <row r="152" spans="2:101">
      <c r="B152" s="160" t="s">
        <v>357</v>
      </c>
      <c r="C152" s="191" t="s">
        <v>40</v>
      </c>
      <c r="D152" s="161" t="s">
        <v>367</v>
      </c>
      <c r="E152" s="67">
        <v>0.238846849334499</v>
      </c>
      <c r="F152" s="160" t="s">
        <v>18</v>
      </c>
      <c r="H152">
        <v>0.127051233961107</v>
      </c>
      <c r="AP152" s="208"/>
      <c r="AQ152" s="46"/>
      <c r="AR152" s="208"/>
      <c r="AS152" s="208"/>
      <c r="AT152" s="208"/>
      <c r="AU152" s="46"/>
      <c r="AY152" s="208"/>
      <c r="AZ152" s="46"/>
      <c r="BA152" s="208"/>
      <c r="BB152" s="208"/>
      <c r="BC152" s="208"/>
      <c r="BD152" s="46"/>
      <c r="BH152" s="208"/>
      <c r="BI152" s="46"/>
      <c r="BJ152" s="208"/>
      <c r="BK152" s="208"/>
      <c r="BL152" s="208"/>
      <c r="BM152" s="46"/>
      <c r="BQ152" s="208"/>
      <c r="BR152" s="46"/>
      <c r="BS152" s="208"/>
      <c r="BT152" s="208"/>
      <c r="BU152" s="208"/>
      <c r="BV152" s="46"/>
      <c r="BZ152" s="208"/>
      <c r="CA152" s="46"/>
      <c r="CB152" s="208"/>
      <c r="CC152" s="208"/>
      <c r="CD152" s="208"/>
      <c r="CE152" s="46"/>
      <c r="CI152" s="208"/>
      <c r="CJ152" s="46"/>
      <c r="CK152" s="208"/>
      <c r="CL152" s="208"/>
      <c r="CM152" s="208"/>
      <c r="CN152" s="46"/>
      <c r="CR152" s="208"/>
      <c r="CS152" s="46"/>
      <c r="CT152" s="208"/>
      <c r="CU152" s="208"/>
      <c r="CV152" s="208"/>
      <c r="CW152" s="46"/>
    </row>
    <row r="153" spans="2:101">
      <c r="B153" s="160" t="s">
        <v>357</v>
      </c>
      <c r="C153" s="191" t="s">
        <v>40</v>
      </c>
      <c r="D153" s="161" t="s">
        <v>368</v>
      </c>
      <c r="E153" s="67">
        <v>0.112693139921913</v>
      </c>
      <c r="F153" s="160" t="s">
        <v>18</v>
      </c>
      <c r="H153">
        <v>0.0599455363381371</v>
      </c>
      <c r="AP153" s="208"/>
      <c r="AQ153" s="46"/>
      <c r="AR153" s="208"/>
      <c r="AS153" s="208"/>
      <c r="AT153" s="208"/>
      <c r="AU153" s="46"/>
      <c r="AY153" s="208"/>
      <c r="AZ153" s="46"/>
      <c r="BA153" s="208"/>
      <c r="BB153" s="208"/>
      <c r="BC153" s="208"/>
      <c r="BD153" s="46"/>
      <c r="BH153" s="208"/>
      <c r="BI153" s="46"/>
      <c r="BJ153" s="208"/>
      <c r="BK153" s="208"/>
      <c r="BL153" s="208"/>
      <c r="BM153" s="46"/>
      <c r="BQ153" s="208"/>
      <c r="BR153" s="46"/>
      <c r="BS153" s="208"/>
      <c r="BT153" s="208"/>
      <c r="BU153" s="208"/>
      <c r="BV153" s="46"/>
      <c r="BZ153" s="208"/>
      <c r="CA153" s="46"/>
      <c r="CB153" s="208"/>
      <c r="CC153" s="208"/>
      <c r="CD153" s="208"/>
      <c r="CE153" s="46"/>
      <c r="CI153" s="208"/>
      <c r="CJ153" s="46"/>
      <c r="CK153" s="208"/>
      <c r="CL153" s="208"/>
      <c r="CM153" s="208"/>
      <c r="CN153" s="46"/>
      <c r="CR153" s="208"/>
      <c r="CS153" s="46"/>
      <c r="CT153" s="208"/>
      <c r="CU153" s="208"/>
      <c r="CV153" s="208"/>
      <c r="CW153" s="46"/>
    </row>
    <row r="154" spans="2:101">
      <c r="B154" s="188" t="s">
        <v>357</v>
      </c>
      <c r="C154" s="191" t="s">
        <v>40</v>
      </c>
      <c r="D154" s="161" t="s">
        <v>369</v>
      </c>
      <c r="E154" s="67">
        <v>0.0241038104832981</v>
      </c>
      <c r="F154" s="160" t="s">
        <v>18</v>
      </c>
      <c r="H154">
        <v>0.0128216841612127</v>
      </c>
      <c r="AP154" s="208"/>
      <c r="AQ154" s="46"/>
      <c r="AR154" s="208"/>
      <c r="AS154" s="208"/>
      <c r="AT154" s="208"/>
      <c r="AU154" s="46"/>
      <c r="AY154" s="208"/>
      <c r="AZ154" s="46"/>
      <c r="BA154" s="208"/>
      <c r="BB154" s="208"/>
      <c r="BC154" s="208"/>
      <c r="BD154" s="46"/>
      <c r="BH154" s="208"/>
      <c r="BI154" s="46"/>
      <c r="BJ154" s="208"/>
      <c r="BK154" s="208"/>
      <c r="BL154" s="208"/>
      <c r="BM154" s="46"/>
      <c r="BQ154" s="208"/>
      <c r="BR154" s="46"/>
      <c r="BS154" s="208"/>
      <c r="BT154" s="208"/>
      <c r="BU154" s="208"/>
      <c r="BV154" s="46"/>
      <c r="BZ154" s="208"/>
      <c r="CA154" s="46"/>
      <c r="CB154" s="208"/>
      <c r="CC154" s="208"/>
      <c r="CD154" s="208"/>
      <c r="CE154" s="46"/>
      <c r="CI154" s="208"/>
      <c r="CJ154" s="46"/>
      <c r="CK154" s="208"/>
      <c r="CL154" s="208"/>
      <c r="CM154" s="208"/>
      <c r="CN154" s="46"/>
      <c r="CR154" s="208"/>
      <c r="CS154" s="46"/>
      <c r="CT154" s="208"/>
      <c r="CU154" s="208"/>
      <c r="CV154" s="208"/>
      <c r="CW154" s="46"/>
    </row>
    <row r="155" spans="2:101">
      <c r="B155" s="160" t="s">
        <v>357</v>
      </c>
      <c r="C155" s="191" t="s">
        <v>42</v>
      </c>
      <c r="D155" s="161" t="s">
        <v>358</v>
      </c>
      <c r="E155" s="67">
        <v>0.132592323903861</v>
      </c>
      <c r="F155" s="160" t="s">
        <v>18</v>
      </c>
      <c r="AP155" s="230"/>
      <c r="AQ155" s="46"/>
      <c r="AR155" s="208"/>
      <c r="AS155" s="208"/>
      <c r="AT155" s="208"/>
      <c r="AU155" s="46"/>
      <c r="AY155" s="208"/>
      <c r="AZ155" s="46"/>
      <c r="BA155" s="208"/>
      <c r="BB155" s="208"/>
      <c r="BC155" s="208"/>
      <c r="BD155" s="46"/>
      <c r="BH155" s="208"/>
      <c r="BI155" s="46"/>
      <c r="BJ155" s="208"/>
      <c r="BK155" s="208"/>
      <c r="BL155" s="208"/>
      <c r="BM155" s="46"/>
      <c r="BQ155" s="208"/>
      <c r="BR155" s="46"/>
      <c r="BS155" s="208"/>
      <c r="BT155" s="208"/>
      <c r="BU155" s="208"/>
      <c r="BV155" s="46"/>
      <c r="BZ155" s="208"/>
      <c r="CA155" s="46"/>
      <c r="CB155" s="208"/>
      <c r="CC155" s="208"/>
      <c r="CD155" s="208"/>
      <c r="CE155" s="46"/>
      <c r="CI155" s="208"/>
      <c r="CJ155" s="46"/>
      <c r="CK155" s="208"/>
      <c r="CL155" s="208"/>
      <c r="CM155" s="208"/>
      <c r="CN155" s="46"/>
      <c r="CR155" s="208"/>
      <c r="CS155" s="46"/>
      <c r="CT155" s="208"/>
      <c r="CU155" s="208"/>
      <c r="CV155" s="208"/>
      <c r="CW155" s="46"/>
    </row>
    <row r="156" spans="2:101">
      <c r="B156" s="160" t="s">
        <v>357</v>
      </c>
      <c r="C156" s="191" t="s">
        <v>42</v>
      </c>
      <c r="D156" s="161" t="s">
        <v>359</v>
      </c>
      <c r="E156" s="67">
        <v>0.0625599431263302</v>
      </c>
      <c r="F156" s="160" t="s">
        <v>18</v>
      </c>
      <c r="AP156" s="208"/>
      <c r="AQ156" s="46"/>
      <c r="AR156" s="208"/>
      <c r="AS156" s="208"/>
      <c r="AT156" s="208"/>
      <c r="AU156" s="46"/>
      <c r="AY156" s="208"/>
      <c r="AZ156" s="46"/>
      <c r="BA156" s="208"/>
      <c r="BB156" s="208"/>
      <c r="BC156" s="208"/>
      <c r="BD156" s="46"/>
      <c r="BH156" s="208"/>
      <c r="BI156" s="46"/>
      <c r="BJ156" s="208"/>
      <c r="BK156" s="208"/>
      <c r="BL156" s="208"/>
      <c r="BM156" s="46"/>
      <c r="BQ156" s="208"/>
      <c r="BR156" s="46"/>
      <c r="BS156" s="208"/>
      <c r="BT156" s="208"/>
      <c r="BU156" s="208"/>
      <c r="BV156" s="46"/>
      <c r="BZ156" s="208"/>
      <c r="CA156" s="46"/>
      <c r="CB156" s="208"/>
      <c r="CC156" s="208"/>
      <c r="CD156" s="208"/>
      <c r="CE156" s="46"/>
      <c r="CI156" s="208"/>
      <c r="CJ156" s="46"/>
      <c r="CK156" s="208"/>
      <c r="CL156" s="208"/>
      <c r="CM156" s="208"/>
      <c r="CN156" s="46"/>
      <c r="CR156" s="208"/>
      <c r="CS156" s="46"/>
      <c r="CT156" s="208"/>
      <c r="CU156" s="208"/>
      <c r="CV156" s="208"/>
      <c r="CW156" s="46"/>
    </row>
    <row r="157" spans="2:101">
      <c r="B157" s="160" t="s">
        <v>357</v>
      </c>
      <c r="C157" s="191" t="s">
        <v>42</v>
      </c>
      <c r="D157" s="161" t="s">
        <v>360</v>
      </c>
      <c r="E157" s="67">
        <v>0.0133808767242429</v>
      </c>
      <c r="F157" s="160" t="s">
        <v>18</v>
      </c>
      <c r="AP157" s="208"/>
      <c r="AQ157" s="46"/>
      <c r="AR157" s="208"/>
      <c r="AS157" s="208"/>
      <c r="AT157" s="208"/>
      <c r="AU157" s="46"/>
      <c r="AY157" s="208"/>
      <c r="AZ157" s="46"/>
      <c r="BA157" s="208"/>
      <c r="BB157" s="208"/>
      <c r="BC157" s="208"/>
      <c r="BD157" s="46"/>
      <c r="BH157" s="208"/>
      <c r="BI157" s="46"/>
      <c r="BJ157" s="208"/>
      <c r="BK157" s="208"/>
      <c r="BL157" s="208"/>
      <c r="BM157" s="46"/>
      <c r="BQ157" s="208"/>
      <c r="BR157" s="46"/>
      <c r="BS157" s="208"/>
      <c r="BT157" s="208"/>
      <c r="BU157" s="208"/>
      <c r="BV157" s="46"/>
      <c r="BZ157" s="208"/>
      <c r="CA157" s="46"/>
      <c r="CB157" s="208"/>
      <c r="CC157" s="208"/>
      <c r="CD157" s="208"/>
      <c r="CE157" s="46"/>
      <c r="CI157" s="208"/>
      <c r="CJ157" s="46"/>
      <c r="CK157" s="208"/>
      <c r="CL157" s="208"/>
      <c r="CM157" s="208"/>
      <c r="CN157" s="46"/>
      <c r="CR157" s="208"/>
      <c r="CS157" s="46"/>
      <c r="CT157" s="208"/>
      <c r="CU157" s="208"/>
      <c r="CV157" s="208"/>
      <c r="CW157" s="46"/>
    </row>
    <row r="158" spans="2:101">
      <c r="B158" s="188" t="s">
        <v>357</v>
      </c>
      <c r="C158" s="191" t="s">
        <v>42</v>
      </c>
      <c r="D158" s="161" t="s">
        <v>361</v>
      </c>
      <c r="E158" s="67">
        <v>0.137342926133866</v>
      </c>
      <c r="F158" s="160" t="s">
        <v>18</v>
      </c>
      <c r="AP158" s="208"/>
      <c r="AQ158" s="46"/>
      <c r="AR158" s="208"/>
      <c r="AS158" s="208"/>
      <c r="AT158" s="208"/>
      <c r="AU158" s="46"/>
      <c r="AY158" s="208"/>
      <c r="AZ158" s="46"/>
      <c r="BA158" s="208"/>
      <c r="BB158" s="208"/>
      <c r="BC158" s="208"/>
      <c r="BD158" s="46"/>
      <c r="BH158" s="208"/>
      <c r="BI158" s="46"/>
      <c r="BJ158" s="208"/>
      <c r="BK158" s="208"/>
      <c r="BL158" s="208"/>
      <c r="BM158" s="46"/>
      <c r="BQ158" s="208"/>
      <c r="BR158" s="46"/>
      <c r="BS158" s="208"/>
      <c r="BT158" s="208"/>
      <c r="BU158" s="208"/>
      <c r="BV158" s="46"/>
      <c r="BZ158" s="208"/>
      <c r="CA158" s="46"/>
      <c r="CB158" s="208"/>
      <c r="CC158" s="208"/>
      <c r="CD158" s="208"/>
      <c r="CE158" s="46"/>
      <c r="CI158" s="208"/>
      <c r="CJ158" s="46"/>
      <c r="CK158" s="208"/>
      <c r="CL158" s="208"/>
      <c r="CM158" s="208"/>
      <c r="CN158" s="46"/>
      <c r="CR158" s="208"/>
      <c r="CS158" s="46"/>
      <c r="CT158" s="208"/>
      <c r="CU158" s="208"/>
      <c r="CV158" s="208"/>
      <c r="CW158" s="46"/>
    </row>
    <row r="159" spans="2:101">
      <c r="B159" s="160" t="s">
        <v>357</v>
      </c>
      <c r="C159" s="191" t="s">
        <v>42</v>
      </c>
      <c r="D159" s="161" t="s">
        <v>362</v>
      </c>
      <c r="E159" s="67">
        <v>0.0648013806136195</v>
      </c>
      <c r="F159" s="160" t="s">
        <v>18</v>
      </c>
      <c r="AP159" s="230"/>
      <c r="AQ159" s="46"/>
      <c r="AR159" s="208"/>
      <c r="AS159" s="208"/>
      <c r="AT159" s="208"/>
      <c r="AU159" s="46"/>
      <c r="AY159" s="208"/>
      <c r="AZ159" s="46"/>
      <c r="BA159" s="208"/>
      <c r="BB159" s="208"/>
      <c r="BC159" s="208"/>
      <c r="BD159" s="46"/>
      <c r="BH159" s="208"/>
      <c r="BI159" s="46"/>
      <c r="BJ159" s="208"/>
      <c r="BK159" s="208"/>
      <c r="BL159" s="208"/>
      <c r="BM159" s="46"/>
      <c r="BQ159" s="208"/>
      <c r="BR159" s="46"/>
      <c r="BS159" s="208"/>
      <c r="BT159" s="208"/>
      <c r="BU159" s="208"/>
      <c r="BV159" s="46"/>
      <c r="BZ159" s="208"/>
      <c r="CA159" s="46"/>
      <c r="CB159" s="208"/>
      <c r="CC159" s="208"/>
      <c r="CD159" s="208"/>
      <c r="CE159" s="46"/>
      <c r="CI159" s="208"/>
      <c r="CJ159" s="46"/>
      <c r="CK159" s="208"/>
      <c r="CL159" s="208"/>
      <c r="CM159" s="208"/>
      <c r="CN159" s="46"/>
      <c r="CR159" s="208"/>
      <c r="CS159" s="46"/>
      <c r="CT159" s="208"/>
      <c r="CU159" s="208"/>
      <c r="CV159" s="208"/>
      <c r="CW159" s="46"/>
    </row>
    <row r="160" spans="2:101">
      <c r="B160" s="160" t="s">
        <v>357</v>
      </c>
      <c r="C160" s="191" t="s">
        <v>42</v>
      </c>
      <c r="D160" s="161" t="s">
        <v>363</v>
      </c>
      <c r="E160" s="67">
        <v>0.0138602952979131</v>
      </c>
      <c r="F160" s="160" t="s">
        <v>18</v>
      </c>
      <c r="AP160" s="208"/>
      <c r="AQ160" s="46"/>
      <c r="AR160" s="208"/>
      <c r="AS160" s="208"/>
      <c r="AT160" s="208"/>
      <c r="AU160" s="46"/>
      <c r="AY160" s="208"/>
      <c r="AZ160" s="46"/>
      <c r="BA160" s="208"/>
      <c r="BB160" s="208"/>
      <c r="BC160" s="208"/>
      <c r="BD160" s="46"/>
      <c r="BH160" s="208"/>
      <c r="BI160" s="46"/>
      <c r="BJ160" s="208"/>
      <c r="BK160" s="208"/>
      <c r="BL160" s="208"/>
      <c r="BM160" s="46"/>
      <c r="BQ160" s="208"/>
      <c r="BR160" s="46"/>
      <c r="BS160" s="208"/>
      <c r="BT160" s="208"/>
      <c r="BU160" s="208"/>
      <c r="BV160" s="46"/>
      <c r="BZ160" s="208"/>
      <c r="CA160" s="46"/>
      <c r="CB160" s="208"/>
      <c r="CC160" s="208"/>
      <c r="CD160" s="208"/>
      <c r="CE160" s="46"/>
      <c r="CI160" s="208"/>
      <c r="CJ160" s="46"/>
      <c r="CK160" s="208"/>
      <c r="CL160" s="208"/>
      <c r="CM160" s="208"/>
      <c r="CN160" s="46"/>
      <c r="CR160" s="208"/>
      <c r="CS160" s="46"/>
      <c r="CT160" s="208"/>
      <c r="CU160" s="208"/>
      <c r="CV160" s="208"/>
      <c r="CW160" s="46"/>
    </row>
    <row r="161" spans="2:101">
      <c r="B161" s="160" t="s">
        <v>357</v>
      </c>
      <c r="C161" s="191" t="s">
        <v>42</v>
      </c>
      <c r="D161" s="161" t="s">
        <v>364</v>
      </c>
      <c r="E161" s="67">
        <v>0.127051233961107</v>
      </c>
      <c r="F161" s="160" t="s">
        <v>18</v>
      </c>
      <c r="AP161" s="208"/>
      <c r="AQ161" s="46"/>
      <c r="AR161" s="208"/>
      <c r="AS161" s="208"/>
      <c r="AT161" s="208"/>
      <c r="AU161" s="46"/>
      <c r="AY161" s="208"/>
      <c r="AZ161" s="46"/>
      <c r="BA161" s="208"/>
      <c r="BB161" s="208"/>
      <c r="BC161" s="208"/>
      <c r="BD161" s="46"/>
      <c r="BH161" s="208"/>
      <c r="BI161" s="46"/>
      <c r="BJ161" s="208"/>
      <c r="BK161" s="208"/>
      <c r="BL161" s="208"/>
      <c r="BM161" s="46"/>
      <c r="BQ161" s="208"/>
      <c r="BR161" s="46"/>
      <c r="BS161" s="208"/>
      <c r="BT161" s="208"/>
      <c r="BU161" s="208"/>
      <c r="BV161" s="46"/>
      <c r="BZ161" s="208"/>
      <c r="CA161" s="46"/>
      <c r="CB161" s="208"/>
      <c r="CC161" s="208"/>
      <c r="CD161" s="208"/>
      <c r="CE161" s="46"/>
      <c r="CI161" s="208"/>
      <c r="CJ161" s="46"/>
      <c r="CK161" s="208"/>
      <c r="CL161" s="208"/>
      <c r="CM161" s="208"/>
      <c r="CN161" s="46"/>
      <c r="CR161" s="208"/>
      <c r="CS161" s="46"/>
      <c r="CT161" s="208"/>
      <c r="CU161" s="208"/>
      <c r="CV161" s="208"/>
      <c r="CW161" s="46"/>
    </row>
    <row r="162" spans="2:101">
      <c r="B162" s="188" t="s">
        <v>357</v>
      </c>
      <c r="C162" s="191" t="s">
        <v>42</v>
      </c>
      <c r="D162" s="161" t="s">
        <v>365</v>
      </c>
      <c r="E162" s="67">
        <v>0.0599455363381371</v>
      </c>
      <c r="F162" s="160" t="s">
        <v>18</v>
      </c>
      <c r="AP162" s="208"/>
      <c r="AQ162" s="46"/>
      <c r="AR162" s="208"/>
      <c r="AS162" s="208"/>
      <c r="AT162" s="208"/>
      <c r="AU162" s="46"/>
      <c r="AY162" s="208"/>
      <c r="AZ162" s="46"/>
      <c r="BA162" s="208"/>
      <c r="BB162" s="208"/>
      <c r="BC162" s="208"/>
      <c r="BD162" s="46"/>
      <c r="BH162" s="208"/>
      <c r="BI162" s="46"/>
      <c r="BJ162" s="208"/>
      <c r="BK162" s="208"/>
      <c r="BL162" s="208"/>
      <c r="BM162" s="46"/>
      <c r="BQ162" s="208"/>
      <c r="BR162" s="46"/>
      <c r="BS162" s="208"/>
      <c r="BT162" s="208"/>
      <c r="BU162" s="208"/>
      <c r="BV162" s="46"/>
      <c r="BZ162" s="208"/>
      <c r="CA162" s="46"/>
      <c r="CB162" s="208"/>
      <c r="CC162" s="208"/>
      <c r="CD162" s="208"/>
      <c r="CE162" s="46"/>
      <c r="CI162" s="208"/>
      <c r="CJ162" s="46"/>
      <c r="CK162" s="208"/>
      <c r="CL162" s="208"/>
      <c r="CM162" s="208"/>
      <c r="CN162" s="46"/>
      <c r="CR162" s="208"/>
      <c r="CS162" s="46"/>
      <c r="CT162" s="208"/>
      <c r="CU162" s="208"/>
      <c r="CV162" s="208"/>
      <c r="CW162" s="46"/>
    </row>
    <row r="163" spans="2:101">
      <c r="B163" s="160" t="s">
        <v>357</v>
      </c>
      <c r="C163" s="191" t="s">
        <v>42</v>
      </c>
      <c r="D163" s="161" t="s">
        <v>366</v>
      </c>
      <c r="E163" s="67">
        <v>0.0128216841612127</v>
      </c>
      <c r="F163" s="160" t="s">
        <v>18</v>
      </c>
      <c r="AP163" s="230"/>
      <c r="AQ163" s="46"/>
      <c r="AR163" s="208"/>
      <c r="AS163" s="208"/>
      <c r="AT163" s="208"/>
      <c r="AU163" s="46"/>
      <c r="AY163" s="208"/>
      <c r="AZ163" s="46"/>
      <c r="BA163" s="208"/>
      <c r="BB163" s="208"/>
      <c r="BC163" s="208"/>
      <c r="BD163" s="46"/>
      <c r="BH163" s="208"/>
      <c r="BI163" s="46"/>
      <c r="BJ163" s="208"/>
      <c r="BK163" s="208"/>
      <c r="BL163" s="208"/>
      <c r="BM163" s="46"/>
      <c r="BQ163" s="208"/>
      <c r="BR163" s="46"/>
      <c r="BS163" s="208"/>
      <c r="BT163" s="208"/>
      <c r="BU163" s="208"/>
      <c r="BV163" s="46"/>
      <c r="BZ163" s="208"/>
      <c r="CA163" s="46"/>
      <c r="CB163" s="208"/>
      <c r="CC163" s="208"/>
      <c r="CD163" s="208"/>
      <c r="CE163" s="46"/>
      <c r="CI163" s="208"/>
      <c r="CJ163" s="46"/>
      <c r="CK163" s="208"/>
      <c r="CL163" s="208"/>
      <c r="CM163" s="208"/>
      <c r="CN163" s="46"/>
      <c r="CR163" s="208"/>
      <c r="CS163" s="46"/>
      <c r="CT163" s="208"/>
      <c r="CU163" s="208"/>
      <c r="CV163" s="208"/>
      <c r="CW163" s="46"/>
    </row>
    <row r="164" spans="2:101">
      <c r="B164" s="160" t="s">
        <v>357</v>
      </c>
      <c r="C164" s="191" t="s">
        <v>42</v>
      </c>
      <c r="D164" s="161" t="s">
        <v>367</v>
      </c>
      <c r="E164" s="67">
        <v>0.238846849334499</v>
      </c>
      <c r="F164" s="160" t="s">
        <v>18</v>
      </c>
      <c r="AP164" s="208"/>
      <c r="AQ164" s="46"/>
      <c r="AR164" s="208"/>
      <c r="AS164" s="208"/>
      <c r="AT164" s="208"/>
      <c r="AU164" s="46"/>
      <c r="AY164" s="208"/>
      <c r="AZ164" s="46"/>
      <c r="BA164" s="208"/>
      <c r="BB164" s="208"/>
      <c r="BC164" s="208"/>
      <c r="BD164" s="46"/>
      <c r="BH164" s="208"/>
      <c r="BI164" s="46"/>
      <c r="BJ164" s="208"/>
      <c r="BK164" s="208"/>
      <c r="BL164" s="208"/>
      <c r="BM164" s="46"/>
      <c r="BQ164" s="208"/>
      <c r="BR164" s="46"/>
      <c r="BS164" s="208"/>
      <c r="BT164" s="208"/>
      <c r="BU164" s="208"/>
      <c r="BV164" s="46"/>
      <c r="BZ164" s="208"/>
      <c r="CA164" s="46"/>
      <c r="CB164" s="208"/>
      <c r="CC164" s="208"/>
      <c r="CD164" s="208"/>
      <c r="CE164" s="46"/>
      <c r="CI164" s="208"/>
      <c r="CJ164" s="46"/>
      <c r="CK164" s="208"/>
      <c r="CL164" s="208"/>
      <c r="CM164" s="208"/>
      <c r="CN164" s="46"/>
      <c r="CR164" s="208"/>
      <c r="CS164" s="46"/>
      <c r="CT164" s="208"/>
      <c r="CU164" s="208"/>
      <c r="CV164" s="208"/>
      <c r="CW164" s="46"/>
    </row>
    <row r="165" spans="2:101">
      <c r="B165" s="160" t="s">
        <v>357</v>
      </c>
      <c r="C165" s="191" t="s">
        <v>42</v>
      </c>
      <c r="D165" s="161" t="s">
        <v>368</v>
      </c>
      <c r="E165" s="67">
        <v>0.112693139921913</v>
      </c>
      <c r="F165" s="160" t="s">
        <v>18</v>
      </c>
      <c r="AP165" s="208"/>
      <c r="AQ165" s="46"/>
      <c r="AR165" s="208"/>
      <c r="AS165" s="208"/>
      <c r="AT165" s="208"/>
      <c r="AU165" s="46"/>
      <c r="AY165" s="208"/>
      <c r="AZ165" s="46"/>
      <c r="BA165" s="208"/>
      <c r="BB165" s="208"/>
      <c r="BC165" s="208"/>
      <c r="BD165" s="46"/>
      <c r="BH165" s="208"/>
      <c r="BI165" s="46"/>
      <c r="BJ165" s="208"/>
      <c r="BK165" s="208"/>
      <c r="BL165" s="208"/>
      <c r="BM165" s="46"/>
      <c r="BQ165" s="208"/>
      <c r="BR165" s="46"/>
      <c r="BS165" s="208"/>
      <c r="BT165" s="208"/>
      <c r="BU165" s="208"/>
      <c r="BV165" s="46"/>
      <c r="BZ165" s="208"/>
      <c r="CA165" s="46"/>
      <c r="CB165" s="208"/>
      <c r="CC165" s="208"/>
      <c r="CD165" s="208"/>
      <c r="CE165" s="46"/>
      <c r="CI165" s="208"/>
      <c r="CJ165" s="46"/>
      <c r="CK165" s="208"/>
      <c r="CL165" s="208"/>
      <c r="CM165" s="208"/>
      <c r="CN165" s="46"/>
      <c r="CR165" s="208"/>
      <c r="CS165" s="46"/>
      <c r="CT165" s="208"/>
      <c r="CU165" s="208"/>
      <c r="CV165" s="208"/>
      <c r="CW165" s="46"/>
    </row>
    <row r="166" spans="2:101">
      <c r="B166" s="188" t="s">
        <v>357</v>
      </c>
      <c r="C166" s="191" t="s">
        <v>42</v>
      </c>
      <c r="D166" s="161" t="s">
        <v>369</v>
      </c>
      <c r="E166" s="67">
        <v>0.0241038104832981</v>
      </c>
      <c r="F166" s="160" t="s">
        <v>18</v>
      </c>
      <c r="AP166" s="208"/>
      <c r="AQ166" s="46"/>
      <c r="AR166" s="208"/>
      <c r="AS166" s="208"/>
      <c r="AT166" s="208"/>
      <c r="AU166" s="46"/>
      <c r="AY166" s="208"/>
      <c r="AZ166" s="46"/>
      <c r="BA166" s="208"/>
      <c r="BB166" s="208"/>
      <c r="BC166" s="208"/>
      <c r="BD166" s="46"/>
      <c r="BH166" s="208"/>
      <c r="BI166" s="46"/>
      <c r="BJ166" s="208"/>
      <c r="BK166" s="208"/>
      <c r="BL166" s="208"/>
      <c r="BM166" s="46"/>
      <c r="BQ166" s="208"/>
      <c r="BR166" s="46"/>
      <c r="BS166" s="208"/>
      <c r="BT166" s="208"/>
      <c r="BU166" s="208"/>
      <c r="BV166" s="46"/>
      <c r="BZ166" s="208"/>
      <c r="CA166" s="46"/>
      <c r="CB166" s="208"/>
      <c r="CC166" s="208"/>
      <c r="CD166" s="208"/>
      <c r="CE166" s="46"/>
      <c r="CI166" s="208"/>
      <c r="CJ166" s="46"/>
      <c r="CK166" s="208"/>
      <c r="CL166" s="208"/>
      <c r="CM166" s="208"/>
      <c r="CN166" s="46"/>
      <c r="CR166" s="208"/>
      <c r="CS166" s="46"/>
      <c r="CT166" s="208"/>
      <c r="CU166" s="208"/>
      <c r="CV166" s="208"/>
      <c r="CW166" s="46"/>
    </row>
    <row r="167" spans="2:101">
      <c r="B167" s="160" t="s">
        <v>357</v>
      </c>
      <c r="C167" s="191" t="s">
        <v>44</v>
      </c>
      <c r="D167" s="161" t="s">
        <v>358</v>
      </c>
      <c r="E167" s="67">
        <v>0.132592323903861</v>
      </c>
      <c r="F167" s="160" t="s">
        <v>18</v>
      </c>
      <c r="AP167" s="230"/>
      <c r="AQ167" s="46"/>
      <c r="AR167" s="208"/>
      <c r="AS167" s="208"/>
      <c r="AT167" s="208"/>
      <c r="AU167" s="46"/>
      <c r="AY167" s="208"/>
      <c r="AZ167" s="46"/>
      <c r="BA167" s="208"/>
      <c r="BB167" s="208"/>
      <c r="BC167" s="208"/>
      <c r="BD167" s="46"/>
      <c r="BH167" s="208"/>
      <c r="BI167" s="46"/>
      <c r="BJ167" s="208"/>
      <c r="BK167" s="208"/>
      <c r="BL167" s="208"/>
      <c r="BM167" s="46"/>
      <c r="BQ167" s="208"/>
      <c r="BR167" s="46"/>
      <c r="BS167" s="208"/>
      <c r="BT167" s="208"/>
      <c r="BU167" s="208"/>
      <c r="BV167" s="46"/>
      <c r="BZ167" s="208"/>
      <c r="CA167" s="46"/>
      <c r="CB167" s="208"/>
      <c r="CC167" s="208"/>
      <c r="CD167" s="208"/>
      <c r="CE167" s="46"/>
      <c r="CI167" s="208"/>
      <c r="CJ167" s="46"/>
      <c r="CK167" s="208"/>
      <c r="CL167" s="208"/>
      <c r="CM167" s="208"/>
      <c r="CN167" s="46"/>
      <c r="CR167" s="208"/>
      <c r="CS167" s="46"/>
      <c r="CT167" s="208"/>
      <c r="CU167" s="208"/>
      <c r="CV167" s="208"/>
      <c r="CW167" s="46"/>
    </row>
    <row r="168" spans="2:101">
      <c r="B168" s="160" t="s">
        <v>357</v>
      </c>
      <c r="C168" s="191" t="s">
        <v>44</v>
      </c>
      <c r="D168" s="161" t="s">
        <v>359</v>
      </c>
      <c r="E168" s="67">
        <v>0.0625599431263302</v>
      </c>
      <c r="F168" s="160" t="s">
        <v>18</v>
      </c>
      <c r="AP168" s="208"/>
      <c r="AQ168" s="46"/>
      <c r="AR168" s="208"/>
      <c r="AS168" s="208"/>
      <c r="AT168" s="208"/>
      <c r="AU168" s="46"/>
      <c r="AY168" s="208"/>
      <c r="AZ168" s="46"/>
      <c r="BA168" s="208"/>
      <c r="BB168" s="208"/>
      <c r="BC168" s="208"/>
      <c r="BD168" s="46"/>
      <c r="BH168" s="208"/>
      <c r="BI168" s="46"/>
      <c r="BJ168" s="208"/>
      <c r="BK168" s="208"/>
      <c r="BL168" s="208"/>
      <c r="BM168" s="46"/>
      <c r="BQ168" s="208"/>
      <c r="BR168" s="46"/>
      <c r="BS168" s="208"/>
      <c r="BT168" s="208"/>
      <c r="BU168" s="208"/>
      <c r="BV168" s="46"/>
      <c r="BZ168" s="208"/>
      <c r="CA168" s="46"/>
      <c r="CB168" s="208"/>
      <c r="CC168" s="208"/>
      <c r="CD168" s="208"/>
      <c r="CE168" s="46"/>
      <c r="CI168" s="208"/>
      <c r="CJ168" s="46"/>
      <c r="CK168" s="208"/>
      <c r="CL168" s="208"/>
      <c r="CM168" s="208"/>
      <c r="CN168" s="46"/>
      <c r="CR168" s="208"/>
      <c r="CS168" s="46"/>
      <c r="CT168" s="208"/>
      <c r="CU168" s="208"/>
      <c r="CV168" s="208"/>
      <c r="CW168" s="46"/>
    </row>
    <row r="169" spans="2:101">
      <c r="B169" s="160" t="s">
        <v>357</v>
      </c>
      <c r="C169" s="191" t="s">
        <v>44</v>
      </c>
      <c r="D169" s="161" t="s">
        <v>360</v>
      </c>
      <c r="E169" s="67">
        <v>0.0133808767242429</v>
      </c>
      <c r="F169" s="160" t="s">
        <v>18</v>
      </c>
      <c r="AP169" s="208"/>
      <c r="AQ169" s="46"/>
      <c r="AR169" s="208"/>
      <c r="AS169" s="208"/>
      <c r="AT169" s="208"/>
      <c r="AU169" s="46"/>
      <c r="AY169" s="208"/>
      <c r="AZ169" s="46"/>
      <c r="BA169" s="208"/>
      <c r="BB169" s="208"/>
      <c r="BC169" s="208"/>
      <c r="BD169" s="46"/>
      <c r="BH169" s="208"/>
      <c r="BI169" s="46"/>
      <c r="BJ169" s="208"/>
      <c r="BK169" s="208"/>
      <c r="BL169" s="208"/>
      <c r="BM169" s="46"/>
      <c r="BQ169" s="208"/>
      <c r="BR169" s="46"/>
      <c r="BS169" s="208"/>
      <c r="BT169" s="208"/>
      <c r="BU169" s="208"/>
      <c r="BV169" s="46"/>
      <c r="BZ169" s="208"/>
      <c r="CA169" s="46"/>
      <c r="CB169" s="208"/>
      <c r="CC169" s="208"/>
      <c r="CD169" s="208"/>
      <c r="CE169" s="46"/>
      <c r="CI169" s="208"/>
      <c r="CJ169" s="46"/>
      <c r="CK169" s="208"/>
      <c r="CL169" s="208"/>
      <c r="CM169" s="208"/>
      <c r="CN169" s="46"/>
      <c r="CR169" s="208"/>
      <c r="CS169" s="46"/>
      <c r="CT169" s="208"/>
      <c r="CU169" s="208"/>
      <c r="CV169" s="208"/>
      <c r="CW169" s="46"/>
    </row>
    <row r="170" spans="2:101">
      <c r="B170" s="188" t="s">
        <v>357</v>
      </c>
      <c r="C170" s="191" t="s">
        <v>44</v>
      </c>
      <c r="D170" s="161" t="s">
        <v>361</v>
      </c>
      <c r="E170" s="67">
        <v>0.137342926133866</v>
      </c>
      <c r="F170" s="160" t="s">
        <v>18</v>
      </c>
      <c r="AP170" s="208"/>
      <c r="AQ170" s="46"/>
      <c r="AR170" s="208"/>
      <c r="AS170" s="208"/>
      <c r="AT170" s="208"/>
      <c r="AU170" s="46"/>
      <c r="AY170" s="208"/>
      <c r="AZ170" s="46"/>
      <c r="BA170" s="208"/>
      <c r="BB170" s="208"/>
      <c r="BC170" s="208"/>
      <c r="BD170" s="46"/>
      <c r="BH170" s="208"/>
      <c r="BI170" s="46"/>
      <c r="BJ170" s="208"/>
      <c r="BK170" s="208"/>
      <c r="BL170" s="208"/>
      <c r="BM170" s="46"/>
      <c r="BQ170" s="208"/>
      <c r="BR170" s="46"/>
      <c r="BS170" s="208"/>
      <c r="BT170" s="208"/>
      <c r="BU170" s="208"/>
      <c r="BV170" s="46"/>
      <c r="BZ170" s="208"/>
      <c r="CA170" s="46"/>
      <c r="CB170" s="208"/>
      <c r="CC170" s="208"/>
      <c r="CD170" s="208"/>
      <c r="CE170" s="46"/>
      <c r="CI170" s="208"/>
      <c r="CJ170" s="46"/>
      <c r="CK170" s="208"/>
      <c r="CL170" s="208"/>
      <c r="CM170" s="208"/>
      <c r="CN170" s="46"/>
      <c r="CR170" s="208"/>
      <c r="CS170" s="46"/>
      <c r="CT170" s="208"/>
      <c r="CU170" s="208"/>
      <c r="CV170" s="208"/>
      <c r="CW170" s="46"/>
    </row>
    <row r="171" spans="2:101">
      <c r="B171" s="160" t="s">
        <v>357</v>
      </c>
      <c r="C171" s="191" t="s">
        <v>44</v>
      </c>
      <c r="D171" s="161" t="s">
        <v>362</v>
      </c>
      <c r="E171" s="67">
        <v>0.0648013806136195</v>
      </c>
      <c r="F171" s="160" t="s">
        <v>18</v>
      </c>
      <c r="AP171" s="230"/>
      <c r="AQ171" s="46"/>
      <c r="AR171" s="208"/>
      <c r="AS171" s="208"/>
      <c r="AT171" s="208"/>
      <c r="AU171" s="46"/>
      <c r="AY171" s="208"/>
      <c r="AZ171" s="46"/>
      <c r="BA171" s="208"/>
      <c r="BB171" s="208"/>
      <c r="BC171" s="208"/>
      <c r="BD171" s="46"/>
      <c r="BH171" s="208"/>
      <c r="BI171" s="46"/>
      <c r="BJ171" s="208"/>
      <c r="BK171" s="208"/>
      <c r="BL171" s="208"/>
      <c r="BM171" s="46"/>
      <c r="BQ171" s="208"/>
      <c r="BR171" s="46"/>
      <c r="BS171" s="208"/>
      <c r="BT171" s="208"/>
      <c r="BU171" s="208"/>
      <c r="BV171" s="46"/>
      <c r="BZ171" s="208"/>
      <c r="CA171" s="46"/>
      <c r="CB171" s="208"/>
      <c r="CC171" s="208"/>
      <c r="CD171" s="208"/>
      <c r="CE171" s="46"/>
      <c r="CI171" s="208"/>
      <c r="CJ171" s="46"/>
      <c r="CK171" s="208"/>
      <c r="CL171" s="208"/>
      <c r="CM171" s="208"/>
      <c r="CN171" s="46"/>
      <c r="CR171" s="208"/>
      <c r="CS171" s="46"/>
      <c r="CT171" s="208"/>
      <c r="CU171" s="208"/>
      <c r="CV171" s="208"/>
      <c r="CW171" s="46"/>
    </row>
    <row r="172" spans="2:101">
      <c r="B172" s="160" t="s">
        <v>357</v>
      </c>
      <c r="C172" s="191" t="s">
        <v>44</v>
      </c>
      <c r="D172" s="161" t="s">
        <v>363</v>
      </c>
      <c r="E172" s="67">
        <v>0.0138602952979131</v>
      </c>
      <c r="F172" s="160" t="s">
        <v>18</v>
      </c>
      <c r="AP172" s="208"/>
      <c r="AQ172" s="46"/>
      <c r="AR172" s="208"/>
      <c r="AS172" s="208"/>
      <c r="AT172" s="208"/>
      <c r="AU172" s="46"/>
      <c r="AY172" s="208"/>
      <c r="AZ172" s="46"/>
      <c r="BA172" s="208"/>
      <c r="BB172" s="208"/>
      <c r="BC172" s="208"/>
      <c r="BD172" s="46"/>
      <c r="BH172" s="208"/>
      <c r="BI172" s="46"/>
      <c r="BJ172" s="208"/>
      <c r="BK172" s="208"/>
      <c r="BL172" s="208"/>
      <c r="BM172" s="46"/>
      <c r="BQ172" s="208"/>
      <c r="BR172" s="46"/>
      <c r="BS172" s="208"/>
      <c r="BT172" s="208"/>
      <c r="BU172" s="208"/>
      <c r="BV172" s="46"/>
      <c r="BZ172" s="208"/>
      <c r="CA172" s="46"/>
      <c r="CB172" s="208"/>
      <c r="CC172" s="208"/>
      <c r="CD172" s="208"/>
      <c r="CE172" s="46"/>
      <c r="CI172" s="208"/>
      <c r="CJ172" s="46"/>
      <c r="CK172" s="208"/>
      <c r="CL172" s="208"/>
      <c r="CM172" s="208"/>
      <c r="CN172" s="46"/>
      <c r="CR172" s="208"/>
      <c r="CS172" s="46"/>
      <c r="CT172" s="208"/>
      <c r="CU172" s="208"/>
      <c r="CV172" s="208"/>
      <c r="CW172" s="46"/>
    </row>
    <row r="173" spans="2:101">
      <c r="B173" s="160" t="s">
        <v>357</v>
      </c>
      <c r="C173" s="191" t="s">
        <v>44</v>
      </c>
      <c r="D173" s="161" t="s">
        <v>364</v>
      </c>
      <c r="E173" s="67">
        <v>0.127051233961107</v>
      </c>
      <c r="F173" s="160" t="s">
        <v>18</v>
      </c>
      <c r="AP173" s="208"/>
      <c r="AQ173" s="46"/>
      <c r="AR173" s="208"/>
      <c r="AS173" s="208"/>
      <c r="AT173" s="208"/>
      <c r="AU173" s="46"/>
      <c r="AY173" s="208"/>
      <c r="AZ173" s="46"/>
      <c r="BA173" s="208"/>
      <c r="BB173" s="208"/>
      <c r="BC173" s="208"/>
      <c r="BD173" s="46"/>
      <c r="BH173" s="208"/>
      <c r="BI173" s="46"/>
      <c r="BJ173" s="208"/>
      <c r="BK173" s="208"/>
      <c r="BL173" s="208"/>
      <c r="BM173" s="46"/>
      <c r="BQ173" s="208"/>
      <c r="BR173" s="46"/>
      <c r="BS173" s="208"/>
      <c r="BT173" s="208"/>
      <c r="BU173" s="208"/>
      <c r="BV173" s="46"/>
      <c r="BZ173" s="208"/>
      <c r="CA173" s="46"/>
      <c r="CB173" s="208"/>
      <c r="CC173" s="208"/>
      <c r="CD173" s="208"/>
      <c r="CE173" s="46"/>
      <c r="CI173" s="208"/>
      <c r="CJ173" s="46"/>
      <c r="CK173" s="208"/>
      <c r="CL173" s="208"/>
      <c r="CM173" s="208"/>
      <c r="CN173" s="46"/>
      <c r="CR173" s="208"/>
      <c r="CS173" s="46"/>
      <c r="CT173" s="208"/>
      <c r="CU173" s="208"/>
      <c r="CV173" s="208"/>
      <c r="CW173" s="46"/>
    </row>
    <row r="174" spans="2:101">
      <c r="B174" s="188" t="s">
        <v>357</v>
      </c>
      <c r="C174" s="191" t="s">
        <v>44</v>
      </c>
      <c r="D174" s="161" t="s">
        <v>365</v>
      </c>
      <c r="E174" s="67">
        <v>0.0599455363381371</v>
      </c>
      <c r="F174" s="160" t="s">
        <v>18</v>
      </c>
      <c r="AP174" s="208"/>
      <c r="AQ174" s="46"/>
      <c r="AR174" s="208"/>
      <c r="AS174" s="208"/>
      <c r="AT174" s="208"/>
      <c r="AU174" s="46"/>
      <c r="AY174" s="208"/>
      <c r="AZ174" s="46"/>
      <c r="BA174" s="208"/>
      <c r="BB174" s="208"/>
      <c r="BC174" s="208"/>
      <c r="BD174" s="46"/>
      <c r="BH174" s="208"/>
      <c r="BI174" s="46"/>
      <c r="BJ174" s="208"/>
      <c r="BK174" s="208"/>
      <c r="BL174" s="208"/>
      <c r="BM174" s="46"/>
      <c r="BQ174" s="208"/>
      <c r="BR174" s="46"/>
      <c r="BS174" s="208"/>
      <c r="BT174" s="208"/>
      <c r="BU174" s="208"/>
      <c r="BV174" s="46"/>
      <c r="BZ174" s="208"/>
      <c r="CA174" s="46"/>
      <c r="CB174" s="208"/>
      <c r="CC174" s="208"/>
      <c r="CD174" s="208"/>
      <c r="CE174" s="46"/>
      <c r="CI174" s="208"/>
      <c r="CJ174" s="46"/>
      <c r="CK174" s="208"/>
      <c r="CL174" s="208"/>
      <c r="CM174" s="208"/>
      <c r="CN174" s="46"/>
      <c r="CR174" s="208"/>
      <c r="CS174" s="46"/>
      <c r="CT174" s="208"/>
      <c r="CU174" s="208"/>
      <c r="CV174" s="208"/>
      <c r="CW174" s="46"/>
    </row>
    <row r="175" spans="2:101">
      <c r="B175" s="160" t="s">
        <v>357</v>
      </c>
      <c r="C175" s="191" t="s">
        <v>44</v>
      </c>
      <c r="D175" s="161" t="s">
        <v>366</v>
      </c>
      <c r="E175" s="67">
        <v>0.0128216841612127</v>
      </c>
      <c r="F175" s="160" t="s">
        <v>18</v>
      </c>
      <c r="AP175" s="230"/>
      <c r="AQ175" s="46"/>
      <c r="AR175" s="208"/>
      <c r="AS175" s="208"/>
      <c r="AT175" s="208"/>
      <c r="AU175" s="46"/>
      <c r="AY175" s="208"/>
      <c r="AZ175" s="46"/>
      <c r="BA175" s="208"/>
      <c r="BB175" s="208"/>
      <c r="BC175" s="208"/>
      <c r="BD175" s="46"/>
      <c r="BH175" s="208"/>
      <c r="BI175" s="46"/>
      <c r="BJ175" s="208"/>
      <c r="BK175" s="208"/>
      <c r="BL175" s="208"/>
      <c r="BM175" s="46"/>
      <c r="BQ175" s="208"/>
      <c r="BR175" s="46"/>
      <c r="BS175" s="208"/>
      <c r="BT175" s="208"/>
      <c r="BU175" s="208"/>
      <c r="BV175" s="46"/>
      <c r="BZ175" s="208"/>
      <c r="CA175" s="46"/>
      <c r="CB175" s="208"/>
      <c r="CC175" s="208"/>
      <c r="CD175" s="208"/>
      <c r="CE175" s="46"/>
      <c r="CI175" s="208"/>
      <c r="CJ175" s="46"/>
      <c r="CK175" s="208"/>
      <c r="CL175" s="208"/>
      <c r="CM175" s="208"/>
      <c r="CN175" s="46"/>
      <c r="CR175" s="208"/>
      <c r="CS175" s="46"/>
      <c r="CT175" s="208"/>
      <c r="CU175" s="208"/>
      <c r="CV175" s="208"/>
      <c r="CW175" s="46"/>
    </row>
    <row r="176" spans="2:101">
      <c r="B176" s="160" t="s">
        <v>357</v>
      </c>
      <c r="C176" s="191" t="s">
        <v>44</v>
      </c>
      <c r="D176" s="161" t="s">
        <v>367</v>
      </c>
      <c r="E176" s="67">
        <v>0.238846849334499</v>
      </c>
      <c r="F176" s="160" t="s">
        <v>18</v>
      </c>
      <c r="AP176" s="208"/>
      <c r="AQ176" s="46"/>
      <c r="AR176" s="46"/>
      <c r="AS176" s="208"/>
      <c r="AT176" s="208"/>
      <c r="AU176" s="46"/>
      <c r="AY176" s="208"/>
      <c r="AZ176" s="46"/>
      <c r="BA176" s="208"/>
      <c r="BB176" s="208"/>
      <c r="BC176" s="208"/>
      <c r="BD176" s="46"/>
      <c r="BH176" s="208"/>
      <c r="BI176" s="46"/>
      <c r="BJ176" s="208"/>
      <c r="BK176" s="208"/>
      <c r="BL176" s="208"/>
      <c r="BM176" s="46"/>
      <c r="BQ176" s="208"/>
      <c r="BR176" s="46"/>
      <c r="BS176" s="208"/>
      <c r="BT176" s="208"/>
      <c r="BU176" s="208"/>
      <c r="BV176" s="46"/>
      <c r="BZ176" s="208"/>
      <c r="CA176" s="46"/>
      <c r="CB176" s="208"/>
      <c r="CC176" s="208"/>
      <c r="CD176" s="208"/>
      <c r="CE176" s="46"/>
      <c r="CI176" s="208"/>
      <c r="CJ176" s="46"/>
      <c r="CK176" s="208"/>
      <c r="CL176" s="208"/>
      <c r="CM176" s="208"/>
      <c r="CN176" s="46"/>
      <c r="CR176" s="208"/>
      <c r="CS176" s="46"/>
      <c r="CT176" s="208"/>
      <c r="CU176" s="208"/>
      <c r="CV176" s="208"/>
      <c r="CW176" s="46"/>
    </row>
    <row r="177" spans="2:101">
      <c r="B177" s="160" t="s">
        <v>357</v>
      </c>
      <c r="C177" s="191" t="s">
        <v>44</v>
      </c>
      <c r="D177" s="161" t="s">
        <v>368</v>
      </c>
      <c r="E177" s="67">
        <v>0.112693139921913</v>
      </c>
      <c r="F177" s="160" t="s">
        <v>18</v>
      </c>
      <c r="AP177" s="208"/>
      <c r="AQ177" s="46"/>
      <c r="AR177" s="46"/>
      <c r="AS177" s="208"/>
      <c r="AT177" s="208"/>
      <c r="AU177" s="46"/>
      <c r="AY177" s="208"/>
      <c r="AZ177" s="46"/>
      <c r="BA177" s="208"/>
      <c r="BB177" s="208"/>
      <c r="BC177" s="208"/>
      <c r="BD177" s="46"/>
      <c r="BH177" s="208"/>
      <c r="BI177" s="46"/>
      <c r="BJ177" s="208"/>
      <c r="BK177" s="208"/>
      <c r="BL177" s="208"/>
      <c r="BM177" s="46"/>
      <c r="BQ177" s="208"/>
      <c r="BR177" s="46"/>
      <c r="BS177" s="208"/>
      <c r="BT177" s="208"/>
      <c r="BU177" s="208"/>
      <c r="BV177" s="46"/>
      <c r="BZ177" s="208"/>
      <c r="CA177" s="46"/>
      <c r="CB177" s="208"/>
      <c r="CC177" s="208"/>
      <c r="CD177" s="208"/>
      <c r="CE177" s="46"/>
      <c r="CI177" s="208"/>
      <c r="CJ177" s="46"/>
      <c r="CK177" s="208"/>
      <c r="CL177" s="208"/>
      <c r="CM177" s="208"/>
      <c r="CN177" s="46"/>
      <c r="CR177" s="208"/>
      <c r="CS177" s="46"/>
      <c r="CT177" s="208"/>
      <c r="CU177" s="208"/>
      <c r="CV177" s="208"/>
      <c r="CW177" s="46"/>
    </row>
    <row r="178" spans="2:101">
      <c r="B178" s="188" t="s">
        <v>357</v>
      </c>
      <c r="C178" s="191" t="s">
        <v>44</v>
      </c>
      <c r="D178" s="161" t="s">
        <v>369</v>
      </c>
      <c r="E178" s="67">
        <v>0.0241038104832981</v>
      </c>
      <c r="F178" s="160" t="s">
        <v>18</v>
      </c>
      <c r="AP178" s="208"/>
      <c r="AQ178" s="46"/>
      <c r="AR178" s="46"/>
      <c r="AS178" s="208"/>
      <c r="AT178" s="208"/>
      <c r="AU178" s="46"/>
      <c r="AY178" s="208"/>
      <c r="AZ178" s="46"/>
      <c r="BA178" s="208"/>
      <c r="BB178" s="208"/>
      <c r="BC178" s="208"/>
      <c r="BD178" s="46"/>
      <c r="BH178" s="208"/>
      <c r="BI178" s="46"/>
      <c r="BJ178" s="208"/>
      <c r="BK178" s="208"/>
      <c r="BL178" s="208"/>
      <c r="BM178" s="46"/>
      <c r="BQ178" s="208"/>
      <c r="BR178" s="46"/>
      <c r="BS178" s="208"/>
      <c r="BT178" s="208"/>
      <c r="BU178" s="208"/>
      <c r="BV178" s="46"/>
      <c r="BZ178" s="208"/>
      <c r="CA178" s="46"/>
      <c r="CB178" s="208"/>
      <c r="CC178" s="208"/>
      <c r="CD178" s="208"/>
      <c r="CE178" s="46"/>
      <c r="CI178" s="208"/>
      <c r="CJ178" s="46"/>
      <c r="CK178" s="208"/>
      <c r="CL178" s="208"/>
      <c r="CM178" s="208"/>
      <c r="CN178" s="46"/>
      <c r="CR178" s="208"/>
      <c r="CS178" s="46"/>
      <c r="CT178" s="208"/>
      <c r="CU178" s="208"/>
      <c r="CV178" s="208"/>
      <c r="CW178" s="46"/>
    </row>
    <row r="179" spans="2:101">
      <c r="B179" s="160" t="s">
        <v>357</v>
      </c>
      <c r="C179" s="191" t="s">
        <v>46</v>
      </c>
      <c r="D179" s="161" t="s">
        <v>358</v>
      </c>
      <c r="E179" s="67">
        <v>0.132592323903861</v>
      </c>
      <c r="F179" s="160" t="s">
        <v>18</v>
      </c>
      <c r="AP179" s="230"/>
      <c r="AQ179" s="46"/>
      <c r="AR179" s="46"/>
      <c r="AS179" s="208"/>
      <c r="AT179" s="208"/>
      <c r="AU179" s="46"/>
      <c r="AY179" s="208"/>
      <c r="AZ179" s="46"/>
      <c r="BA179" s="208"/>
      <c r="BB179" s="208"/>
      <c r="BC179" s="208"/>
      <c r="BD179" s="46"/>
      <c r="BH179" s="208"/>
      <c r="BI179" s="46"/>
      <c r="BJ179" s="208"/>
      <c r="BK179" s="208"/>
      <c r="BL179" s="208"/>
      <c r="BM179" s="46"/>
      <c r="BQ179" s="208"/>
      <c r="BR179" s="46"/>
      <c r="BS179" s="208"/>
      <c r="BT179" s="208"/>
      <c r="BU179" s="208"/>
      <c r="BV179" s="46"/>
      <c r="BZ179" s="208"/>
      <c r="CA179" s="46"/>
      <c r="CB179" s="208"/>
      <c r="CC179" s="208"/>
      <c r="CD179" s="208"/>
      <c r="CE179" s="46"/>
      <c r="CI179" s="208"/>
      <c r="CJ179" s="46"/>
      <c r="CK179" s="208"/>
      <c r="CL179" s="208"/>
      <c r="CM179" s="208"/>
      <c r="CN179" s="46"/>
      <c r="CR179" s="208"/>
      <c r="CS179" s="46"/>
      <c r="CT179" s="208"/>
      <c r="CU179" s="208"/>
      <c r="CV179" s="208"/>
      <c r="CW179" s="46"/>
    </row>
    <row r="180" spans="2:101">
      <c r="B180" s="160" t="s">
        <v>357</v>
      </c>
      <c r="C180" s="191" t="s">
        <v>46</v>
      </c>
      <c r="D180" s="161" t="s">
        <v>359</v>
      </c>
      <c r="E180" s="67">
        <v>0.0625599431263302</v>
      </c>
      <c r="F180" s="160" t="s">
        <v>18</v>
      </c>
      <c r="AP180" s="208"/>
      <c r="AQ180" s="46"/>
      <c r="AR180" s="46"/>
      <c r="AS180" s="208"/>
      <c r="AT180" s="208"/>
      <c r="AU180" s="46"/>
      <c r="AY180" s="208"/>
      <c r="AZ180" s="46"/>
      <c r="BA180" s="208"/>
      <c r="BB180" s="208"/>
      <c r="BC180" s="208"/>
      <c r="BD180" s="46"/>
      <c r="BH180" s="208"/>
      <c r="BI180" s="46"/>
      <c r="BJ180" s="208"/>
      <c r="BK180" s="208"/>
      <c r="BL180" s="208"/>
      <c r="BM180" s="46"/>
      <c r="BQ180" s="208"/>
      <c r="BR180" s="46"/>
      <c r="BS180" s="208"/>
      <c r="BT180" s="208"/>
      <c r="BU180" s="208"/>
      <c r="BV180" s="46"/>
      <c r="BZ180" s="208"/>
      <c r="CA180" s="46"/>
      <c r="CB180" s="208"/>
      <c r="CC180" s="208"/>
      <c r="CD180" s="208"/>
      <c r="CE180" s="46"/>
      <c r="CI180" s="208"/>
      <c r="CJ180" s="46"/>
      <c r="CK180" s="208"/>
      <c r="CL180" s="208"/>
      <c r="CM180" s="208"/>
      <c r="CN180" s="46"/>
      <c r="CR180" s="208"/>
      <c r="CS180" s="46"/>
      <c r="CT180" s="208"/>
      <c r="CU180" s="208"/>
      <c r="CV180" s="208"/>
      <c r="CW180" s="46"/>
    </row>
    <row r="181" spans="2:101">
      <c r="B181" s="160" t="s">
        <v>357</v>
      </c>
      <c r="C181" s="191" t="s">
        <v>46</v>
      </c>
      <c r="D181" s="161" t="s">
        <v>360</v>
      </c>
      <c r="E181" s="67">
        <v>0.0133808767242429</v>
      </c>
      <c r="F181" s="160" t="s">
        <v>18</v>
      </c>
      <c r="AP181" s="208"/>
      <c r="AQ181" s="46"/>
      <c r="AR181" s="46"/>
      <c r="AS181" s="208"/>
      <c r="AT181" s="208"/>
      <c r="AU181" s="46"/>
      <c r="AY181" s="208"/>
      <c r="AZ181" s="46"/>
      <c r="BA181" s="208"/>
      <c r="BB181" s="208"/>
      <c r="BC181" s="208"/>
      <c r="BD181" s="46"/>
      <c r="BH181" s="208"/>
      <c r="BI181" s="46"/>
      <c r="BJ181" s="208"/>
      <c r="BK181" s="208"/>
      <c r="BL181" s="208"/>
      <c r="BM181" s="46"/>
      <c r="BQ181" s="208"/>
      <c r="BR181" s="46"/>
      <c r="BS181" s="208"/>
      <c r="BT181" s="208"/>
      <c r="BU181" s="208"/>
      <c r="BV181" s="46"/>
      <c r="BZ181" s="208"/>
      <c r="CA181" s="46"/>
      <c r="CB181" s="208"/>
      <c r="CC181" s="208"/>
      <c r="CD181" s="208"/>
      <c r="CE181" s="46"/>
      <c r="CI181" s="208"/>
      <c r="CJ181" s="46"/>
      <c r="CK181" s="208"/>
      <c r="CL181" s="208"/>
      <c r="CM181" s="208"/>
      <c r="CN181" s="46"/>
      <c r="CR181" s="208"/>
      <c r="CS181" s="46"/>
      <c r="CT181" s="208"/>
      <c r="CU181" s="208"/>
      <c r="CV181" s="208"/>
      <c r="CW181" s="46"/>
    </row>
    <row r="182" spans="2:101">
      <c r="B182" s="188" t="s">
        <v>357</v>
      </c>
      <c r="C182" s="191" t="s">
        <v>46</v>
      </c>
      <c r="D182" s="161" t="s">
        <v>361</v>
      </c>
      <c r="E182" s="67">
        <v>0.137342926133866</v>
      </c>
      <c r="F182" s="160" t="s">
        <v>18</v>
      </c>
      <c r="AP182" s="208"/>
      <c r="AQ182" s="46"/>
      <c r="AR182" s="46"/>
      <c r="AS182" s="208"/>
      <c r="AT182" s="208"/>
      <c r="AU182" s="46"/>
      <c r="AY182" s="208"/>
      <c r="AZ182" s="46"/>
      <c r="BA182" s="208"/>
      <c r="BB182" s="208"/>
      <c r="BC182" s="208"/>
      <c r="BD182" s="46"/>
      <c r="BH182" s="208"/>
      <c r="BI182" s="46"/>
      <c r="BJ182" s="208"/>
      <c r="BK182" s="208"/>
      <c r="BL182" s="208"/>
      <c r="BM182" s="46"/>
      <c r="BQ182" s="208"/>
      <c r="BR182" s="46"/>
      <c r="BS182" s="208"/>
      <c r="BT182" s="208"/>
      <c r="BU182" s="208"/>
      <c r="BV182" s="46"/>
      <c r="BZ182" s="208"/>
      <c r="CA182" s="46"/>
      <c r="CB182" s="208"/>
      <c r="CC182" s="208"/>
      <c r="CD182" s="208"/>
      <c r="CE182" s="46"/>
      <c r="CI182" s="208"/>
      <c r="CJ182" s="46"/>
      <c r="CK182" s="208"/>
      <c r="CL182" s="208"/>
      <c r="CM182" s="208"/>
      <c r="CN182" s="46"/>
      <c r="CR182" s="208"/>
      <c r="CS182" s="46"/>
      <c r="CT182" s="208"/>
      <c r="CU182" s="208"/>
      <c r="CV182" s="208"/>
      <c r="CW182" s="46"/>
    </row>
    <row r="183" spans="2:101">
      <c r="B183" s="160" t="s">
        <v>357</v>
      </c>
      <c r="C183" s="191" t="s">
        <v>46</v>
      </c>
      <c r="D183" s="161" t="s">
        <v>362</v>
      </c>
      <c r="E183" s="67">
        <v>0.0648013806136195</v>
      </c>
      <c r="F183" s="160" t="s">
        <v>18</v>
      </c>
      <c r="AP183" s="230"/>
      <c r="AQ183" s="46"/>
      <c r="AR183" s="46"/>
      <c r="AS183" s="208"/>
      <c r="AT183" s="208"/>
      <c r="AU183" s="46"/>
      <c r="AY183" s="208"/>
      <c r="AZ183" s="46"/>
      <c r="BA183" s="208"/>
      <c r="BB183" s="208"/>
      <c r="BC183" s="208"/>
      <c r="BD183" s="46"/>
      <c r="BH183" s="208"/>
      <c r="BI183" s="46"/>
      <c r="BJ183" s="208"/>
      <c r="BK183" s="208"/>
      <c r="BL183" s="208"/>
      <c r="BM183" s="46"/>
      <c r="BQ183" s="208"/>
      <c r="BR183" s="46"/>
      <c r="BS183" s="208"/>
      <c r="BT183" s="208"/>
      <c r="BU183" s="208"/>
      <c r="BV183" s="46"/>
      <c r="BZ183" s="208"/>
      <c r="CA183" s="46"/>
      <c r="CB183" s="208"/>
      <c r="CC183" s="208"/>
      <c r="CD183" s="208"/>
      <c r="CE183" s="46"/>
      <c r="CI183" s="208"/>
      <c r="CJ183" s="46"/>
      <c r="CK183" s="208"/>
      <c r="CL183" s="208"/>
      <c r="CM183" s="208"/>
      <c r="CN183" s="46"/>
      <c r="CR183" s="208"/>
      <c r="CS183" s="46"/>
      <c r="CT183" s="208"/>
      <c r="CU183" s="208"/>
      <c r="CV183" s="208"/>
      <c r="CW183" s="46"/>
    </row>
    <row r="184" spans="2:101">
      <c r="B184" s="160" t="s">
        <v>357</v>
      </c>
      <c r="C184" s="191" t="s">
        <v>46</v>
      </c>
      <c r="D184" s="161" t="s">
        <v>363</v>
      </c>
      <c r="E184" s="67">
        <v>0.0138602952979131</v>
      </c>
      <c r="F184" s="160" t="s">
        <v>18</v>
      </c>
      <c r="AP184" s="208"/>
      <c r="AQ184" s="46"/>
      <c r="AR184" s="46"/>
      <c r="AS184" s="208"/>
      <c r="AT184" s="208"/>
      <c r="AU184" s="46"/>
      <c r="AY184" s="208"/>
      <c r="AZ184" s="46"/>
      <c r="BA184" s="208"/>
      <c r="BB184" s="208"/>
      <c r="BC184" s="208"/>
      <c r="BD184" s="46"/>
      <c r="BH184" s="208"/>
      <c r="BI184" s="46"/>
      <c r="BJ184" s="208"/>
      <c r="BK184" s="208"/>
      <c r="BL184" s="208"/>
      <c r="BM184" s="46"/>
      <c r="BQ184" s="208"/>
      <c r="BR184" s="46"/>
      <c r="BS184" s="208"/>
      <c r="BT184" s="208"/>
      <c r="BU184" s="208"/>
      <c r="BV184" s="46"/>
      <c r="BZ184" s="208"/>
      <c r="CA184" s="46"/>
      <c r="CB184" s="208"/>
      <c r="CC184" s="208"/>
      <c r="CD184" s="208"/>
      <c r="CE184" s="46"/>
      <c r="CI184" s="208"/>
      <c r="CJ184" s="46"/>
      <c r="CK184" s="208"/>
      <c r="CL184" s="208"/>
      <c r="CM184" s="208"/>
      <c r="CN184" s="46"/>
      <c r="CR184" s="208"/>
      <c r="CS184" s="46"/>
      <c r="CT184" s="208"/>
      <c r="CU184" s="208"/>
      <c r="CV184" s="208"/>
      <c r="CW184" s="46"/>
    </row>
    <row r="185" spans="2:101">
      <c r="B185" s="160" t="s">
        <v>357</v>
      </c>
      <c r="C185" s="191" t="s">
        <v>46</v>
      </c>
      <c r="D185" s="161" t="s">
        <v>364</v>
      </c>
      <c r="E185" s="67">
        <v>0.127051233961107</v>
      </c>
      <c r="F185" s="160" t="s">
        <v>18</v>
      </c>
      <c r="AP185" s="208"/>
      <c r="AQ185" s="46"/>
      <c r="AR185" s="46"/>
      <c r="AS185" s="208"/>
      <c r="AT185" s="208"/>
      <c r="AU185" s="46"/>
      <c r="AY185" s="208"/>
      <c r="AZ185" s="46"/>
      <c r="BA185" s="208"/>
      <c r="BB185" s="208"/>
      <c r="BC185" s="208"/>
      <c r="BD185" s="46"/>
      <c r="BH185" s="208"/>
      <c r="BI185" s="46"/>
      <c r="BJ185" s="208"/>
      <c r="BK185" s="208"/>
      <c r="BL185" s="208"/>
      <c r="BM185" s="46"/>
      <c r="BQ185" s="208"/>
      <c r="BR185" s="46"/>
      <c r="BS185" s="208"/>
      <c r="BT185" s="208"/>
      <c r="BU185" s="208"/>
      <c r="BV185" s="46"/>
      <c r="BZ185" s="208"/>
      <c r="CA185" s="46"/>
      <c r="CB185" s="208"/>
      <c r="CC185" s="208"/>
      <c r="CD185" s="208"/>
      <c r="CE185" s="46"/>
      <c r="CI185" s="208"/>
      <c r="CJ185" s="46"/>
      <c r="CK185" s="208"/>
      <c r="CL185" s="208"/>
      <c r="CM185" s="208"/>
      <c r="CN185" s="46"/>
      <c r="CR185" s="208"/>
      <c r="CS185" s="46"/>
      <c r="CT185" s="208"/>
      <c r="CU185" s="208"/>
      <c r="CV185" s="208"/>
      <c r="CW185" s="46"/>
    </row>
    <row r="186" spans="2:101">
      <c r="B186" s="188" t="s">
        <v>357</v>
      </c>
      <c r="C186" s="191" t="s">
        <v>46</v>
      </c>
      <c r="D186" s="161" t="s">
        <v>365</v>
      </c>
      <c r="E186" s="67">
        <v>0.0599455363381371</v>
      </c>
      <c r="F186" s="160" t="s">
        <v>18</v>
      </c>
      <c r="AP186" s="208"/>
      <c r="AQ186" s="46"/>
      <c r="AR186" s="46"/>
      <c r="AS186" s="208"/>
      <c r="AT186" s="208"/>
      <c r="AU186" s="46"/>
      <c r="AY186" s="208"/>
      <c r="AZ186" s="46"/>
      <c r="BA186" s="208"/>
      <c r="BB186" s="208"/>
      <c r="BC186" s="208"/>
      <c r="BD186" s="46"/>
      <c r="BH186" s="208"/>
      <c r="BI186" s="46"/>
      <c r="BJ186" s="208"/>
      <c r="BK186" s="208"/>
      <c r="BL186" s="208"/>
      <c r="BM186" s="46"/>
      <c r="BQ186" s="208"/>
      <c r="BR186" s="46"/>
      <c r="BS186" s="208"/>
      <c r="BT186" s="208"/>
      <c r="BU186" s="208"/>
      <c r="BV186" s="46"/>
      <c r="BZ186" s="208"/>
      <c r="CA186" s="46"/>
      <c r="CB186" s="208"/>
      <c r="CC186" s="208"/>
      <c r="CD186" s="208"/>
      <c r="CE186" s="46"/>
      <c r="CI186" s="208"/>
      <c r="CJ186" s="46"/>
      <c r="CK186" s="208"/>
      <c r="CL186" s="208"/>
      <c r="CM186" s="208"/>
      <c r="CN186" s="46"/>
      <c r="CR186" s="208"/>
      <c r="CS186" s="46"/>
      <c r="CT186" s="208"/>
      <c r="CU186" s="208"/>
      <c r="CV186" s="208"/>
      <c r="CW186" s="46"/>
    </row>
    <row r="187" spans="2:101">
      <c r="B187" s="160" t="s">
        <v>357</v>
      </c>
      <c r="C187" s="191" t="s">
        <v>46</v>
      </c>
      <c r="D187" s="161" t="s">
        <v>366</v>
      </c>
      <c r="E187" s="67">
        <v>0.0128216841612127</v>
      </c>
      <c r="F187" s="160" t="s">
        <v>18</v>
      </c>
      <c r="AP187" s="230"/>
      <c r="AQ187" s="46"/>
      <c r="AR187" s="46"/>
      <c r="AS187" s="208"/>
      <c r="AT187" s="208"/>
      <c r="AU187" s="46"/>
      <c r="AY187" s="208"/>
      <c r="AZ187" s="46"/>
      <c r="BA187" s="208"/>
      <c r="BB187" s="208"/>
      <c r="BC187" s="208"/>
      <c r="BD187" s="46"/>
      <c r="BH187" s="208"/>
      <c r="BI187" s="46"/>
      <c r="BJ187" s="208"/>
      <c r="BK187" s="208"/>
      <c r="BL187" s="208"/>
      <c r="BM187" s="46"/>
      <c r="BQ187" s="208"/>
      <c r="BR187" s="46"/>
      <c r="BS187" s="208"/>
      <c r="BT187" s="208"/>
      <c r="BU187" s="208"/>
      <c r="BV187" s="46"/>
      <c r="BZ187" s="208"/>
      <c r="CA187" s="46"/>
      <c r="CB187" s="208"/>
      <c r="CC187" s="208"/>
      <c r="CD187" s="208"/>
      <c r="CE187" s="46"/>
      <c r="CI187" s="208"/>
      <c r="CJ187" s="46"/>
      <c r="CK187" s="208"/>
      <c r="CL187" s="208"/>
      <c r="CM187" s="208"/>
      <c r="CN187" s="46"/>
      <c r="CR187" s="208"/>
      <c r="CS187" s="46"/>
      <c r="CT187" s="208"/>
      <c r="CU187" s="208"/>
      <c r="CV187" s="208"/>
      <c r="CW187" s="46"/>
    </row>
    <row r="188" spans="2:101">
      <c r="B188" s="160" t="s">
        <v>357</v>
      </c>
      <c r="C188" s="191" t="s">
        <v>46</v>
      </c>
      <c r="D188" s="161" t="s">
        <v>367</v>
      </c>
      <c r="E188" s="67">
        <v>0.238846849334499</v>
      </c>
      <c r="F188" s="160" t="s">
        <v>18</v>
      </c>
      <c r="AP188" s="208"/>
      <c r="AQ188" s="46"/>
      <c r="AR188" s="46"/>
      <c r="AS188" s="208"/>
      <c r="AT188" s="208"/>
      <c r="AU188" s="46"/>
      <c r="AY188" s="208"/>
      <c r="AZ188" s="46"/>
      <c r="BA188" s="208"/>
      <c r="BB188" s="208"/>
      <c r="BC188" s="208"/>
      <c r="BD188" s="46"/>
      <c r="BH188" s="208"/>
      <c r="BI188" s="46"/>
      <c r="BJ188" s="208"/>
      <c r="BK188" s="208"/>
      <c r="BL188" s="208"/>
      <c r="BM188" s="46"/>
      <c r="BQ188" s="208"/>
      <c r="BR188" s="46"/>
      <c r="BS188" s="208"/>
      <c r="BT188" s="208"/>
      <c r="BU188" s="208"/>
      <c r="BV188" s="46"/>
      <c r="BZ188" s="208"/>
      <c r="CA188" s="46"/>
      <c r="CB188" s="208"/>
      <c r="CC188" s="208"/>
      <c r="CD188" s="208"/>
      <c r="CE188" s="46"/>
      <c r="CI188" s="208"/>
      <c r="CJ188" s="46"/>
      <c r="CK188" s="208"/>
      <c r="CL188" s="208"/>
      <c r="CM188" s="208"/>
      <c r="CN188" s="46"/>
      <c r="CR188" s="208"/>
      <c r="CS188" s="46"/>
      <c r="CT188" s="208"/>
      <c r="CU188" s="208"/>
      <c r="CV188" s="208"/>
      <c r="CW188" s="46"/>
    </row>
    <row r="189" spans="2:101">
      <c r="B189" s="160" t="s">
        <v>357</v>
      </c>
      <c r="C189" s="191" t="s">
        <v>46</v>
      </c>
      <c r="D189" s="161" t="s">
        <v>368</v>
      </c>
      <c r="E189" s="67">
        <v>0.112693139921913</v>
      </c>
      <c r="F189" s="160" t="s">
        <v>18</v>
      </c>
      <c r="AP189" s="208"/>
      <c r="AQ189" s="46"/>
      <c r="AR189" s="46"/>
      <c r="AS189" s="208"/>
      <c r="AT189" s="208"/>
      <c r="AU189" s="46"/>
      <c r="AY189" s="208"/>
      <c r="AZ189" s="46"/>
      <c r="BA189" s="208"/>
      <c r="BB189" s="208"/>
      <c r="BC189" s="208"/>
      <c r="BD189" s="46"/>
      <c r="BH189" s="208"/>
      <c r="BI189" s="46"/>
      <c r="BJ189" s="208"/>
      <c r="BK189" s="208"/>
      <c r="BL189" s="208"/>
      <c r="BM189" s="46"/>
      <c r="BQ189" s="208"/>
      <c r="BR189" s="46"/>
      <c r="BS189" s="208"/>
      <c r="BT189" s="208"/>
      <c r="BU189" s="208"/>
      <c r="BV189" s="46"/>
      <c r="BZ189" s="208"/>
      <c r="CA189" s="46"/>
      <c r="CB189" s="208"/>
      <c r="CC189" s="208"/>
      <c r="CD189" s="208"/>
      <c r="CE189" s="46"/>
      <c r="CI189" s="208"/>
      <c r="CJ189" s="46"/>
      <c r="CK189" s="208"/>
      <c r="CL189" s="208"/>
      <c r="CM189" s="208"/>
      <c r="CN189" s="46"/>
      <c r="CR189" s="208"/>
      <c r="CS189" s="46"/>
      <c r="CT189" s="208"/>
      <c r="CU189" s="208"/>
      <c r="CV189" s="208"/>
      <c r="CW189" s="46"/>
    </row>
    <row r="190" spans="2:101">
      <c r="B190" s="188" t="s">
        <v>357</v>
      </c>
      <c r="C190" s="191" t="s">
        <v>46</v>
      </c>
      <c r="D190" s="161" t="s">
        <v>369</v>
      </c>
      <c r="E190" s="67">
        <v>0.0241038104832981</v>
      </c>
      <c r="F190" s="160" t="s">
        <v>18</v>
      </c>
      <c r="AP190" s="208"/>
      <c r="AQ190" s="46"/>
      <c r="AR190" s="46"/>
      <c r="AS190" s="208"/>
      <c r="AT190" s="208"/>
      <c r="AU190" s="46"/>
      <c r="AY190" s="208"/>
      <c r="AZ190" s="46"/>
      <c r="BA190" s="208"/>
      <c r="BB190" s="208"/>
      <c r="BC190" s="208"/>
      <c r="BD190" s="46"/>
      <c r="BH190" s="208"/>
      <c r="BI190" s="46"/>
      <c r="BJ190" s="208"/>
      <c r="BK190" s="208"/>
      <c r="BL190" s="208"/>
      <c r="BM190" s="46"/>
      <c r="BQ190" s="208"/>
      <c r="BR190" s="46"/>
      <c r="BS190" s="208"/>
      <c r="BT190" s="208"/>
      <c r="BU190" s="208"/>
      <c r="BV190" s="46"/>
      <c r="BZ190" s="208"/>
      <c r="CA190" s="46"/>
      <c r="CB190" s="208"/>
      <c r="CC190" s="208"/>
      <c r="CD190" s="208"/>
      <c r="CE190" s="46"/>
      <c r="CI190" s="208"/>
      <c r="CJ190" s="46"/>
      <c r="CK190" s="208"/>
      <c r="CL190" s="208"/>
      <c r="CM190" s="208"/>
      <c r="CN190" s="46"/>
      <c r="CR190" s="208"/>
      <c r="CS190" s="46"/>
      <c r="CT190" s="208"/>
      <c r="CU190" s="208"/>
      <c r="CV190" s="208"/>
      <c r="CW190" s="46"/>
    </row>
    <row r="191" spans="2:101">
      <c r="B191" s="160" t="s">
        <v>357</v>
      </c>
      <c r="C191" s="67" t="s">
        <v>48</v>
      </c>
      <c r="D191" s="161" t="s">
        <v>358</v>
      </c>
      <c r="E191" s="161">
        <v>0.0941780821917808</v>
      </c>
      <c r="F191" s="160" t="s">
        <v>18</v>
      </c>
      <c r="AP191" s="230"/>
      <c r="AQ191" s="46"/>
      <c r="AR191" s="46"/>
      <c r="AS191" s="208"/>
      <c r="AT191" s="208"/>
      <c r="AU191" s="46"/>
      <c r="AY191" s="208"/>
      <c r="AZ191" s="46"/>
      <c r="BA191" s="208"/>
      <c r="BB191" s="208"/>
      <c r="BC191" s="208"/>
      <c r="BD191" s="46"/>
      <c r="BH191" s="208"/>
      <c r="BI191" s="46"/>
      <c r="BJ191" s="208"/>
      <c r="BK191" s="208"/>
      <c r="BL191" s="208"/>
      <c r="BM191" s="46"/>
      <c r="BQ191" s="208"/>
      <c r="BR191" s="46"/>
      <c r="BS191" s="208"/>
      <c r="BT191" s="208"/>
      <c r="BU191" s="208"/>
      <c r="BV191" s="46"/>
      <c r="BZ191" s="208"/>
      <c r="CA191" s="46"/>
      <c r="CB191" s="208"/>
      <c r="CC191" s="208"/>
      <c r="CD191" s="208"/>
      <c r="CE191" s="46"/>
      <c r="CI191" s="208"/>
      <c r="CJ191" s="46"/>
      <c r="CK191" s="208"/>
      <c r="CL191" s="208"/>
      <c r="CM191" s="208"/>
      <c r="CN191" s="46"/>
      <c r="CR191" s="208"/>
      <c r="CS191" s="46"/>
      <c r="CT191" s="208"/>
      <c r="CU191" s="208"/>
      <c r="CV191" s="208"/>
      <c r="CW191" s="46"/>
    </row>
    <row r="192" spans="2:101">
      <c r="B192" s="160" t="s">
        <v>357</v>
      </c>
      <c r="C192" s="67" t="s">
        <v>48</v>
      </c>
      <c r="D192" s="161" t="s">
        <v>359</v>
      </c>
      <c r="E192" s="161">
        <v>0.102739726027397</v>
      </c>
      <c r="F192" s="160" t="s">
        <v>18</v>
      </c>
      <c r="AP192" s="208"/>
      <c r="AQ192" s="46"/>
      <c r="AR192" s="46"/>
      <c r="AS192" s="208"/>
      <c r="AT192" s="208"/>
      <c r="AU192" s="46"/>
      <c r="AY192" s="208"/>
      <c r="AZ192" s="46"/>
      <c r="BA192" s="208"/>
      <c r="BB192" s="208"/>
      <c r="BC192" s="208"/>
      <c r="BD192" s="46"/>
      <c r="BH192" s="208"/>
      <c r="BI192" s="46"/>
      <c r="BJ192" s="208"/>
      <c r="BK192" s="208"/>
      <c r="BL192" s="208"/>
      <c r="BM192" s="46"/>
      <c r="BQ192" s="208"/>
      <c r="BR192" s="46"/>
      <c r="BS192" s="208"/>
      <c r="BT192" s="208"/>
      <c r="BU192" s="208"/>
      <c r="BV192" s="46"/>
      <c r="BZ192" s="208"/>
      <c r="CA192" s="46"/>
      <c r="CB192" s="208"/>
      <c r="CC192" s="208"/>
      <c r="CD192" s="208"/>
      <c r="CE192" s="46"/>
      <c r="CI192" s="208"/>
      <c r="CJ192" s="46"/>
      <c r="CK192" s="208"/>
      <c r="CL192" s="208"/>
      <c r="CM192" s="208"/>
      <c r="CN192" s="46"/>
      <c r="CR192" s="208"/>
      <c r="CS192" s="46"/>
      <c r="CT192" s="208"/>
      <c r="CU192" s="208"/>
      <c r="CV192" s="208"/>
      <c r="CW192" s="46"/>
    </row>
    <row r="193" spans="2:101">
      <c r="B193" s="160" t="s">
        <v>357</v>
      </c>
      <c r="C193" s="67" t="s">
        <v>48</v>
      </c>
      <c r="D193" s="161" t="s">
        <v>360</v>
      </c>
      <c r="E193" s="161">
        <v>0.00856164383561644</v>
      </c>
      <c r="F193" s="160" t="s">
        <v>18</v>
      </c>
      <c r="AP193" s="208"/>
      <c r="AQ193" s="46"/>
      <c r="AR193" s="46"/>
      <c r="AS193" s="208"/>
      <c r="AT193" s="208"/>
      <c r="AU193" s="46"/>
      <c r="AY193" s="208"/>
      <c r="AZ193" s="46"/>
      <c r="BA193" s="208"/>
      <c r="BB193" s="208"/>
      <c r="BC193" s="208"/>
      <c r="BD193" s="46"/>
      <c r="BH193" s="208"/>
      <c r="BI193" s="46"/>
      <c r="BJ193" s="208"/>
      <c r="BK193" s="208"/>
      <c r="BL193" s="208"/>
      <c r="BM193" s="46"/>
      <c r="BQ193" s="208"/>
      <c r="BR193" s="46"/>
      <c r="BS193" s="208"/>
      <c r="BT193" s="208"/>
      <c r="BU193" s="208"/>
      <c r="BV193" s="46"/>
      <c r="BZ193" s="208"/>
      <c r="CA193" s="46"/>
      <c r="CB193" s="208"/>
      <c r="CC193" s="208"/>
      <c r="CD193" s="208"/>
      <c r="CE193" s="46"/>
      <c r="CI193" s="208"/>
      <c r="CJ193" s="46"/>
      <c r="CK193" s="208"/>
      <c r="CL193" s="208"/>
      <c r="CM193" s="208"/>
      <c r="CN193" s="46"/>
      <c r="CR193" s="208"/>
      <c r="CS193" s="46"/>
      <c r="CT193" s="208"/>
      <c r="CU193" s="208"/>
      <c r="CV193" s="208"/>
      <c r="CW193" s="46"/>
    </row>
    <row r="194" spans="2:101">
      <c r="B194" s="188" t="s">
        <v>357</v>
      </c>
      <c r="C194" s="67" t="s">
        <v>48</v>
      </c>
      <c r="D194" s="161" t="s">
        <v>361</v>
      </c>
      <c r="E194" s="161">
        <v>0.126826484018265</v>
      </c>
      <c r="F194" s="160" t="s">
        <v>18</v>
      </c>
      <c r="AP194" s="208"/>
      <c r="AQ194" s="46"/>
      <c r="AR194" s="46"/>
      <c r="AS194" s="208"/>
      <c r="AT194" s="208"/>
      <c r="AU194" s="46"/>
      <c r="AY194" s="208"/>
      <c r="AZ194" s="46"/>
      <c r="BA194" s="208"/>
      <c r="BB194" s="208"/>
      <c r="BC194" s="208"/>
      <c r="BD194" s="46"/>
      <c r="BH194" s="208"/>
      <c r="BI194" s="46"/>
      <c r="BJ194" s="208"/>
      <c r="BK194" s="208"/>
      <c r="BL194" s="208"/>
      <c r="BM194" s="46"/>
      <c r="BQ194" s="208"/>
      <c r="BR194" s="46"/>
      <c r="BS194" s="208"/>
      <c r="BT194" s="208"/>
      <c r="BU194" s="208"/>
      <c r="BV194" s="46"/>
      <c r="BZ194" s="208"/>
      <c r="CA194" s="46"/>
      <c r="CB194" s="208"/>
      <c r="CC194" s="208"/>
      <c r="CD194" s="208"/>
      <c r="CE194" s="46"/>
      <c r="CI194" s="208"/>
      <c r="CJ194" s="46"/>
      <c r="CK194" s="208"/>
      <c r="CL194" s="208"/>
      <c r="CM194" s="208"/>
      <c r="CN194" s="46"/>
      <c r="CR194" s="208"/>
      <c r="CS194" s="46"/>
      <c r="CT194" s="208"/>
      <c r="CU194" s="208"/>
      <c r="CV194" s="208"/>
      <c r="CW194" s="46"/>
    </row>
    <row r="195" spans="2:101">
      <c r="B195" s="160" t="s">
        <v>357</v>
      </c>
      <c r="C195" s="67" t="s">
        <v>48</v>
      </c>
      <c r="D195" s="161" t="s">
        <v>362</v>
      </c>
      <c r="E195" s="161">
        <v>0.138356164383562</v>
      </c>
      <c r="F195" s="160" t="s">
        <v>18</v>
      </c>
      <c r="AP195" s="230"/>
      <c r="AQ195" s="46"/>
      <c r="AR195" s="46"/>
      <c r="AS195" s="208"/>
      <c r="AT195" s="208"/>
      <c r="AU195" s="46"/>
      <c r="AY195" s="208"/>
      <c r="AZ195" s="46"/>
      <c r="BA195" s="208"/>
      <c r="BB195" s="208"/>
      <c r="BC195" s="208"/>
      <c r="BD195" s="46"/>
      <c r="BH195" s="208"/>
      <c r="BI195" s="46"/>
      <c r="BJ195" s="208"/>
      <c r="BK195" s="208"/>
      <c r="BL195" s="208"/>
      <c r="BM195" s="46"/>
      <c r="BQ195" s="208"/>
      <c r="BR195" s="46"/>
      <c r="BS195" s="208"/>
      <c r="BT195" s="208"/>
      <c r="BU195" s="208"/>
      <c r="BV195" s="46"/>
      <c r="BZ195" s="208"/>
      <c r="CA195" s="46"/>
      <c r="CB195" s="208"/>
      <c r="CC195" s="208"/>
      <c r="CD195" s="208"/>
      <c r="CE195" s="46"/>
      <c r="CI195" s="208"/>
      <c r="CJ195" s="46"/>
      <c r="CK195" s="208"/>
      <c r="CL195" s="208"/>
      <c r="CM195" s="208"/>
      <c r="CN195" s="46"/>
      <c r="CR195" s="208"/>
      <c r="CS195" s="46"/>
      <c r="CT195" s="208"/>
      <c r="CU195" s="208"/>
      <c r="CV195" s="208"/>
      <c r="CW195" s="46"/>
    </row>
    <row r="196" spans="2:101">
      <c r="B196" s="160" t="s">
        <v>357</v>
      </c>
      <c r="C196" s="67" t="s">
        <v>48</v>
      </c>
      <c r="D196" s="161" t="s">
        <v>363</v>
      </c>
      <c r="E196" s="161">
        <v>0.0115296803652968</v>
      </c>
      <c r="F196" s="160" t="s">
        <v>18</v>
      </c>
      <c r="AP196" s="208"/>
      <c r="AQ196" s="46"/>
      <c r="AR196" s="46"/>
      <c r="AS196" s="208"/>
      <c r="AT196" s="208"/>
      <c r="AU196" s="46"/>
      <c r="AY196" s="208"/>
      <c r="AZ196" s="46"/>
      <c r="BA196" s="208"/>
      <c r="BB196" s="208"/>
      <c r="BC196" s="208"/>
      <c r="BD196" s="46"/>
      <c r="BH196" s="208"/>
      <c r="BI196" s="46"/>
      <c r="BJ196" s="208"/>
      <c r="BK196" s="208"/>
      <c r="BL196" s="208"/>
      <c r="BM196" s="46"/>
      <c r="BQ196" s="208"/>
      <c r="BR196" s="46"/>
      <c r="BS196" s="208"/>
      <c r="BT196" s="208"/>
      <c r="BU196" s="208"/>
      <c r="BV196" s="46"/>
      <c r="BZ196" s="208"/>
      <c r="CA196" s="46"/>
      <c r="CB196" s="208"/>
      <c r="CC196" s="208"/>
      <c r="CD196" s="208"/>
      <c r="CE196" s="46"/>
      <c r="CI196" s="208"/>
      <c r="CJ196" s="46"/>
      <c r="CK196" s="208"/>
      <c r="CL196" s="208"/>
      <c r="CM196" s="208"/>
      <c r="CN196" s="46"/>
      <c r="CR196" s="208"/>
      <c r="CS196" s="46"/>
      <c r="CT196" s="208"/>
      <c r="CU196" s="208"/>
      <c r="CV196" s="208"/>
      <c r="CW196" s="46"/>
    </row>
    <row r="197" spans="2:101">
      <c r="B197" s="160" t="s">
        <v>357</v>
      </c>
      <c r="C197" s="67" t="s">
        <v>48</v>
      </c>
      <c r="D197" s="161" t="s">
        <v>364</v>
      </c>
      <c r="E197" s="161">
        <v>0.0992009132420091</v>
      </c>
      <c r="F197" s="160" t="s">
        <v>18</v>
      </c>
      <c r="AP197" s="208"/>
      <c r="AQ197" s="46"/>
      <c r="AR197" s="46"/>
      <c r="AS197" s="208"/>
      <c r="AT197" s="208"/>
      <c r="AU197" s="46"/>
      <c r="AY197" s="208"/>
      <c r="AZ197" s="46"/>
      <c r="BA197" s="208"/>
      <c r="BB197" s="208"/>
      <c r="BC197" s="208"/>
      <c r="BD197" s="46"/>
      <c r="BH197" s="208"/>
      <c r="BI197" s="46"/>
      <c r="BJ197" s="208"/>
      <c r="BK197" s="208"/>
      <c r="BL197" s="208"/>
      <c r="BM197" s="46"/>
      <c r="BQ197" s="208"/>
      <c r="BR197" s="46"/>
      <c r="BS197" s="208"/>
      <c r="BT197" s="208"/>
      <c r="BU197" s="208"/>
      <c r="BV197" s="46"/>
      <c r="BZ197" s="208"/>
      <c r="CA197" s="46"/>
      <c r="CB197" s="208"/>
      <c r="CC197" s="208"/>
      <c r="CD197" s="208"/>
      <c r="CE197" s="46"/>
      <c r="CI197" s="208"/>
      <c r="CJ197" s="46"/>
      <c r="CK197" s="208"/>
      <c r="CL197" s="208"/>
      <c r="CM197" s="208"/>
      <c r="CN197" s="46"/>
      <c r="CR197" s="208"/>
      <c r="CS197" s="46"/>
      <c r="CT197" s="208"/>
      <c r="CU197" s="208"/>
      <c r="CV197" s="208"/>
      <c r="CW197" s="46"/>
    </row>
    <row r="198" spans="2:101">
      <c r="B198" s="188" t="s">
        <v>357</v>
      </c>
      <c r="C198" s="67" t="s">
        <v>48</v>
      </c>
      <c r="D198" s="161" t="s">
        <v>365</v>
      </c>
      <c r="E198" s="161">
        <v>0.108219178082192</v>
      </c>
      <c r="F198" s="160" t="s">
        <v>18</v>
      </c>
      <c r="AP198" s="208"/>
      <c r="AQ198" s="46"/>
      <c r="AR198" s="46"/>
      <c r="AS198" s="208"/>
      <c r="AT198" s="208"/>
      <c r="AU198" s="46"/>
      <c r="AY198" s="208"/>
      <c r="AZ198" s="46"/>
      <c r="BA198" s="208"/>
      <c r="BB198" s="208"/>
      <c r="BC198" s="208"/>
      <c r="BD198" s="46"/>
      <c r="BH198" s="208"/>
      <c r="BI198" s="46"/>
      <c r="BJ198" s="208"/>
      <c r="BK198" s="208"/>
      <c r="BL198" s="208"/>
      <c r="BM198" s="46"/>
      <c r="BQ198" s="208"/>
      <c r="BR198" s="46"/>
      <c r="BS198" s="208"/>
      <c r="BT198" s="208"/>
      <c r="BU198" s="208"/>
      <c r="BV198" s="46"/>
      <c r="BZ198" s="208"/>
      <c r="CA198" s="46"/>
      <c r="CB198" s="208"/>
      <c r="CC198" s="208"/>
      <c r="CD198" s="208"/>
      <c r="CE198" s="46"/>
      <c r="CI198" s="208"/>
      <c r="CJ198" s="46"/>
      <c r="CK198" s="208"/>
      <c r="CL198" s="208"/>
      <c r="CM198" s="208"/>
      <c r="CN198" s="46"/>
      <c r="CR198" s="208"/>
      <c r="CS198" s="46"/>
      <c r="CT198" s="208"/>
      <c r="CU198" s="208"/>
      <c r="CV198" s="208"/>
      <c r="CW198" s="46"/>
    </row>
    <row r="199" spans="2:101">
      <c r="B199" s="160" t="s">
        <v>357</v>
      </c>
      <c r="C199" s="67" t="s">
        <v>48</v>
      </c>
      <c r="D199" s="161" t="s">
        <v>366</v>
      </c>
      <c r="E199" s="161">
        <v>0.00901826484018265</v>
      </c>
      <c r="F199" s="160" t="s">
        <v>18</v>
      </c>
      <c r="AP199" s="230"/>
      <c r="AQ199" s="46"/>
      <c r="AR199" s="46"/>
      <c r="AS199" s="208"/>
      <c r="AT199" s="208"/>
      <c r="AU199" s="46"/>
      <c r="AY199" s="208"/>
      <c r="AZ199" s="46"/>
      <c r="BA199" s="208"/>
      <c r="BB199" s="208"/>
      <c r="BC199" s="208"/>
      <c r="BD199" s="46"/>
      <c r="BH199" s="208"/>
      <c r="BI199" s="46"/>
      <c r="BJ199" s="208"/>
      <c r="BK199" s="208"/>
      <c r="BL199" s="208"/>
      <c r="BM199" s="46"/>
      <c r="BQ199" s="208"/>
      <c r="BR199" s="46"/>
      <c r="BS199" s="208"/>
      <c r="BT199" s="208"/>
      <c r="BU199" s="208"/>
      <c r="BV199" s="46"/>
      <c r="BZ199" s="208"/>
      <c r="CA199" s="46"/>
      <c r="CB199" s="208"/>
      <c r="CC199" s="208"/>
      <c r="CD199" s="208"/>
      <c r="CE199" s="46"/>
      <c r="CI199" s="208"/>
      <c r="CJ199" s="46"/>
      <c r="CK199" s="208"/>
      <c r="CL199" s="208"/>
      <c r="CM199" s="208"/>
      <c r="CN199" s="46"/>
      <c r="CR199" s="208"/>
      <c r="CS199" s="46"/>
      <c r="CT199" s="208"/>
      <c r="CU199" s="208"/>
      <c r="CV199" s="208"/>
      <c r="CW199" s="46"/>
    </row>
    <row r="200" spans="2:101">
      <c r="B200" s="160" t="s">
        <v>357</v>
      </c>
      <c r="C200" s="67" t="s">
        <v>48</v>
      </c>
      <c r="D200" s="161" t="s">
        <v>367</v>
      </c>
      <c r="E200" s="161">
        <v>0.138127853881279</v>
      </c>
      <c r="F200" s="160" t="s">
        <v>18</v>
      </c>
      <c r="AP200" s="208"/>
      <c r="AQ200" s="46"/>
      <c r="AR200" s="46"/>
      <c r="AS200" s="208"/>
      <c r="AT200" s="208"/>
      <c r="AU200" s="46"/>
      <c r="AY200" s="208"/>
      <c r="AZ200" s="46"/>
      <c r="BA200" s="208"/>
      <c r="BB200" s="208"/>
      <c r="BC200" s="208"/>
      <c r="BD200" s="46"/>
      <c r="BH200" s="208"/>
      <c r="BI200" s="46"/>
      <c r="BJ200" s="208"/>
      <c r="BK200" s="208"/>
      <c r="BL200" s="208"/>
      <c r="BM200" s="46"/>
      <c r="BQ200" s="208"/>
      <c r="BR200" s="46"/>
      <c r="BS200" s="208"/>
      <c r="BT200" s="208"/>
      <c r="BU200" s="208"/>
      <c r="BV200" s="46"/>
      <c r="BZ200" s="208"/>
      <c r="CA200" s="46"/>
      <c r="CB200" s="208"/>
      <c r="CC200" s="208"/>
      <c r="CD200" s="208"/>
      <c r="CE200" s="46"/>
      <c r="CI200" s="208"/>
      <c r="CJ200" s="46"/>
      <c r="CK200" s="208"/>
      <c r="CL200" s="208"/>
      <c r="CM200" s="208"/>
      <c r="CN200" s="46"/>
      <c r="CR200" s="208"/>
      <c r="CS200" s="46"/>
      <c r="CT200" s="208"/>
      <c r="CU200" s="208"/>
      <c r="CV200" s="208"/>
      <c r="CW200" s="46"/>
    </row>
    <row r="201" spans="2:101">
      <c r="B201" s="160" t="s">
        <v>357</v>
      </c>
      <c r="C201" s="67" t="s">
        <v>48</v>
      </c>
      <c r="D201" s="161" t="s">
        <v>368</v>
      </c>
      <c r="E201" s="161">
        <v>0.150684931506849</v>
      </c>
      <c r="F201" s="160" t="s">
        <v>18</v>
      </c>
      <c r="AP201" s="208"/>
      <c r="AQ201" s="46"/>
      <c r="AR201" s="46"/>
      <c r="AS201" s="208"/>
      <c r="AT201" s="208"/>
      <c r="AU201" s="46"/>
      <c r="AY201" s="208"/>
      <c r="AZ201" s="46"/>
      <c r="BA201" s="208"/>
      <c r="BB201" s="208"/>
      <c r="BC201" s="208"/>
      <c r="BD201" s="46"/>
      <c r="BH201" s="208"/>
      <c r="BI201" s="46"/>
      <c r="BJ201" s="208"/>
      <c r="BK201" s="208"/>
      <c r="BL201" s="208"/>
      <c r="BM201" s="46"/>
      <c r="BQ201" s="208"/>
      <c r="BR201" s="46"/>
      <c r="BS201" s="208"/>
      <c r="BT201" s="208"/>
      <c r="BU201" s="208"/>
      <c r="BV201" s="46"/>
      <c r="BZ201" s="208"/>
      <c r="CA201" s="46"/>
      <c r="CB201" s="208"/>
      <c r="CC201" s="208"/>
      <c r="CD201" s="208"/>
      <c r="CE201" s="46"/>
      <c r="CI201" s="208"/>
      <c r="CJ201" s="46"/>
      <c r="CK201" s="208"/>
      <c r="CL201" s="208"/>
      <c r="CM201" s="208"/>
      <c r="CN201" s="46"/>
      <c r="CR201" s="208"/>
      <c r="CS201" s="46"/>
      <c r="CT201" s="208"/>
      <c r="CU201" s="208"/>
      <c r="CV201" s="208"/>
      <c r="CW201" s="46"/>
    </row>
    <row r="202" spans="2:101">
      <c r="B202" s="188" t="s">
        <v>357</v>
      </c>
      <c r="C202" s="67" t="s">
        <v>48</v>
      </c>
      <c r="D202" s="161" t="s">
        <v>369</v>
      </c>
      <c r="E202" s="161">
        <v>0.0125570776255708</v>
      </c>
      <c r="F202" s="160" t="s">
        <v>18</v>
      </c>
      <c r="AP202" s="208"/>
      <c r="AQ202" s="46"/>
      <c r="AR202" s="46"/>
      <c r="AS202" s="208"/>
      <c r="AT202" s="208"/>
      <c r="AU202" s="46"/>
      <c r="AY202" s="208"/>
      <c r="AZ202" s="46"/>
      <c r="BA202" s="208"/>
      <c r="BB202" s="208"/>
      <c r="BC202" s="208"/>
      <c r="BD202" s="46"/>
      <c r="BH202" s="208"/>
      <c r="BI202" s="46"/>
      <c r="BJ202" s="208"/>
      <c r="BK202" s="208"/>
      <c r="BL202" s="208"/>
      <c r="BM202" s="46"/>
      <c r="BQ202" s="208"/>
      <c r="BR202" s="46"/>
      <c r="BS202" s="208"/>
      <c r="BT202" s="208"/>
      <c r="BU202" s="208"/>
      <c r="BV202" s="46"/>
      <c r="BZ202" s="208"/>
      <c r="CA202" s="46"/>
      <c r="CB202" s="208"/>
      <c r="CC202" s="208"/>
      <c r="CD202" s="208"/>
      <c r="CE202" s="46"/>
      <c r="CI202" s="208"/>
      <c r="CJ202" s="46"/>
      <c r="CK202" s="208"/>
      <c r="CL202" s="208"/>
      <c r="CM202" s="208"/>
      <c r="CN202" s="46"/>
      <c r="CR202" s="208"/>
      <c r="CS202" s="46"/>
      <c r="CT202" s="208"/>
      <c r="CU202" s="208"/>
      <c r="CV202" s="208"/>
      <c r="CW202" s="46"/>
    </row>
    <row r="203" spans="2:101">
      <c r="B203" s="160" t="s">
        <v>357</v>
      </c>
      <c r="C203" s="67" t="s">
        <v>50</v>
      </c>
      <c r="D203" s="161" t="s">
        <v>358</v>
      </c>
      <c r="E203" s="161">
        <v>0.0941780821917808</v>
      </c>
      <c r="F203" s="160" t="s">
        <v>18</v>
      </c>
      <c r="AP203" s="230"/>
      <c r="AQ203" s="46"/>
      <c r="AR203" s="46"/>
      <c r="AS203" s="208"/>
      <c r="AT203" s="208"/>
      <c r="AU203" s="46"/>
      <c r="AY203" s="208"/>
      <c r="AZ203" s="46"/>
      <c r="BA203" s="208"/>
      <c r="BB203" s="208"/>
      <c r="BC203" s="208"/>
      <c r="BD203" s="46"/>
      <c r="BH203" s="208"/>
      <c r="BI203" s="46"/>
      <c r="BJ203" s="208"/>
      <c r="BK203" s="208"/>
      <c r="BL203" s="208"/>
      <c r="BM203" s="46"/>
      <c r="BQ203" s="208"/>
      <c r="BR203" s="46"/>
      <c r="BS203" s="208"/>
      <c r="BT203" s="208"/>
      <c r="BU203" s="208"/>
      <c r="BV203" s="46"/>
      <c r="BZ203" s="208"/>
      <c r="CA203" s="46"/>
      <c r="CB203" s="208"/>
      <c r="CC203" s="208"/>
      <c r="CD203" s="208"/>
      <c r="CE203" s="46"/>
      <c r="CI203" s="208"/>
      <c r="CJ203" s="46"/>
      <c r="CK203" s="208"/>
      <c r="CL203" s="208"/>
      <c r="CM203" s="208"/>
      <c r="CN203" s="46"/>
      <c r="CR203" s="208"/>
      <c r="CS203" s="46"/>
      <c r="CT203" s="208"/>
      <c r="CU203" s="208"/>
      <c r="CV203" s="208"/>
      <c r="CW203" s="46"/>
    </row>
    <row r="204" spans="2:101">
      <c r="B204" s="160" t="s">
        <v>357</v>
      </c>
      <c r="C204" s="67" t="s">
        <v>50</v>
      </c>
      <c r="D204" s="161" t="s">
        <v>359</v>
      </c>
      <c r="E204" s="161">
        <v>0.102739726027397</v>
      </c>
      <c r="F204" s="160" t="s">
        <v>18</v>
      </c>
      <c r="AP204" s="208"/>
      <c r="AQ204" s="46"/>
      <c r="AR204" s="46"/>
      <c r="AS204" s="208"/>
      <c r="AT204" s="208"/>
      <c r="AU204" s="46"/>
      <c r="AY204" s="208"/>
      <c r="AZ204" s="46"/>
      <c r="BA204" s="208"/>
      <c r="BB204" s="208"/>
      <c r="BC204" s="208"/>
      <c r="BD204" s="46"/>
      <c r="BH204" s="208"/>
      <c r="BI204" s="46"/>
      <c r="BJ204" s="208"/>
      <c r="BK204" s="208"/>
      <c r="BL204" s="208"/>
      <c r="BM204" s="46"/>
      <c r="BQ204" s="208"/>
      <c r="BR204" s="46"/>
      <c r="BS204" s="208"/>
      <c r="BT204" s="208"/>
      <c r="BU204" s="208"/>
      <c r="BV204" s="46"/>
      <c r="BZ204" s="208"/>
      <c r="CA204" s="46"/>
      <c r="CB204" s="208"/>
      <c r="CC204" s="208"/>
      <c r="CD204" s="208"/>
      <c r="CE204" s="46"/>
      <c r="CI204" s="208"/>
      <c r="CJ204" s="46"/>
      <c r="CK204" s="208"/>
      <c r="CL204" s="208"/>
      <c r="CM204" s="208"/>
      <c r="CN204" s="46"/>
      <c r="CR204" s="208"/>
      <c r="CS204" s="46"/>
      <c r="CT204" s="208"/>
      <c r="CU204" s="208"/>
      <c r="CV204" s="208"/>
      <c r="CW204" s="46"/>
    </row>
    <row r="205" spans="2:101">
      <c r="B205" s="160" t="s">
        <v>357</v>
      </c>
      <c r="C205" s="67" t="s">
        <v>50</v>
      </c>
      <c r="D205" s="161" t="s">
        <v>360</v>
      </c>
      <c r="E205" s="161">
        <v>0.00856164383561644</v>
      </c>
      <c r="F205" s="160" t="s">
        <v>18</v>
      </c>
      <c r="AP205" s="208"/>
      <c r="AQ205" s="46"/>
      <c r="AR205" s="46"/>
      <c r="AS205" s="208"/>
      <c r="AT205" s="208"/>
      <c r="AU205" s="46"/>
      <c r="AY205" s="208"/>
      <c r="AZ205" s="46"/>
      <c r="BA205" s="208"/>
      <c r="BB205" s="208"/>
      <c r="BC205" s="208"/>
      <c r="BD205" s="46"/>
      <c r="BH205" s="208"/>
      <c r="BI205" s="46"/>
      <c r="BJ205" s="208"/>
      <c r="BK205" s="208"/>
      <c r="BL205" s="208"/>
      <c r="BM205" s="46"/>
      <c r="BQ205" s="208"/>
      <c r="BR205" s="46"/>
      <c r="BS205" s="208"/>
      <c r="BT205" s="208"/>
      <c r="BU205" s="208"/>
      <c r="BV205" s="46"/>
      <c r="BZ205" s="208"/>
      <c r="CA205" s="46"/>
      <c r="CB205" s="208"/>
      <c r="CC205" s="208"/>
      <c r="CD205" s="208"/>
      <c r="CE205" s="46"/>
      <c r="CI205" s="208"/>
      <c r="CJ205" s="46"/>
      <c r="CK205" s="208"/>
      <c r="CL205" s="208"/>
      <c r="CM205" s="208"/>
      <c r="CN205" s="46"/>
      <c r="CR205" s="208"/>
      <c r="CS205" s="46"/>
      <c r="CT205" s="208"/>
      <c r="CU205" s="208"/>
      <c r="CV205" s="208"/>
      <c r="CW205" s="46"/>
    </row>
    <row r="206" spans="2:101">
      <c r="B206" s="188" t="s">
        <v>357</v>
      </c>
      <c r="C206" s="67" t="s">
        <v>50</v>
      </c>
      <c r="D206" s="161" t="s">
        <v>361</v>
      </c>
      <c r="E206" s="161">
        <v>0.126826484018265</v>
      </c>
      <c r="F206" s="160" t="s">
        <v>18</v>
      </c>
      <c r="AP206" s="208"/>
      <c r="AQ206" s="46"/>
      <c r="AR206" s="46"/>
      <c r="AS206" s="208"/>
      <c r="AT206" s="208"/>
      <c r="AU206" s="46"/>
      <c r="AY206" s="208"/>
      <c r="AZ206" s="46"/>
      <c r="BA206" s="208"/>
      <c r="BB206" s="208"/>
      <c r="BC206" s="208"/>
      <c r="BD206" s="46"/>
      <c r="BH206" s="208"/>
      <c r="BI206" s="46"/>
      <c r="BJ206" s="208"/>
      <c r="BK206" s="208"/>
      <c r="BL206" s="208"/>
      <c r="BM206" s="46"/>
      <c r="BQ206" s="208"/>
      <c r="BR206" s="46"/>
      <c r="BS206" s="208"/>
      <c r="BT206" s="208"/>
      <c r="BU206" s="208"/>
      <c r="BV206" s="46"/>
      <c r="BZ206" s="208"/>
      <c r="CA206" s="46"/>
      <c r="CB206" s="208"/>
      <c r="CC206" s="208"/>
      <c r="CD206" s="208"/>
      <c r="CE206" s="46"/>
      <c r="CI206" s="208"/>
      <c r="CJ206" s="46"/>
      <c r="CK206" s="208"/>
      <c r="CL206" s="208"/>
      <c r="CM206" s="208"/>
      <c r="CN206" s="46"/>
      <c r="CR206" s="208"/>
      <c r="CS206" s="46"/>
      <c r="CT206" s="208"/>
      <c r="CU206" s="208"/>
      <c r="CV206" s="208"/>
      <c r="CW206" s="46"/>
    </row>
    <row r="207" spans="2:101">
      <c r="B207" s="160" t="s">
        <v>357</v>
      </c>
      <c r="C207" s="67" t="s">
        <v>50</v>
      </c>
      <c r="D207" s="161" t="s">
        <v>362</v>
      </c>
      <c r="E207" s="161">
        <v>0.138356164383562</v>
      </c>
      <c r="F207" s="160" t="s">
        <v>18</v>
      </c>
      <c r="AP207" s="230"/>
      <c r="AQ207" s="46"/>
      <c r="AR207" s="46"/>
      <c r="AS207" s="208"/>
      <c r="AT207" s="208"/>
      <c r="AU207" s="46"/>
      <c r="AY207" s="208"/>
      <c r="AZ207" s="46"/>
      <c r="BA207" s="208"/>
      <c r="BB207" s="208"/>
      <c r="BC207" s="208"/>
      <c r="BD207" s="46"/>
      <c r="BH207" s="208"/>
      <c r="BI207" s="46"/>
      <c r="BJ207" s="208"/>
      <c r="BK207" s="208"/>
      <c r="BL207" s="208"/>
      <c r="BM207" s="46"/>
      <c r="BQ207" s="208"/>
      <c r="BR207" s="46"/>
      <c r="BS207" s="208"/>
      <c r="BT207" s="208"/>
      <c r="BU207" s="208"/>
      <c r="BV207" s="46"/>
      <c r="BZ207" s="208"/>
      <c r="CA207" s="46"/>
      <c r="CB207" s="208"/>
      <c r="CC207" s="208"/>
      <c r="CD207" s="208"/>
      <c r="CE207" s="46"/>
      <c r="CI207" s="208"/>
      <c r="CJ207" s="46"/>
      <c r="CK207" s="208"/>
      <c r="CL207" s="208"/>
      <c r="CM207" s="208"/>
      <c r="CN207" s="46"/>
      <c r="CR207" s="208"/>
      <c r="CS207" s="46"/>
      <c r="CT207" s="208"/>
      <c r="CU207" s="208"/>
      <c r="CV207" s="208"/>
      <c r="CW207" s="46"/>
    </row>
    <row r="208" spans="2:101">
      <c r="B208" s="160" t="s">
        <v>357</v>
      </c>
      <c r="C208" s="67" t="s">
        <v>50</v>
      </c>
      <c r="D208" s="161" t="s">
        <v>363</v>
      </c>
      <c r="E208" s="161">
        <v>0.0115296803652968</v>
      </c>
      <c r="F208" s="160" t="s">
        <v>18</v>
      </c>
      <c r="AP208" s="208"/>
      <c r="AQ208" s="46"/>
      <c r="AR208" s="46"/>
      <c r="AS208" s="208"/>
      <c r="AT208" s="208"/>
      <c r="AU208" s="46"/>
      <c r="AY208" s="208"/>
      <c r="AZ208" s="46"/>
      <c r="BA208" s="208"/>
      <c r="BB208" s="208"/>
      <c r="BC208" s="208"/>
      <c r="BD208" s="46"/>
      <c r="BH208" s="208"/>
      <c r="BI208" s="46"/>
      <c r="BJ208" s="208"/>
      <c r="BK208" s="208"/>
      <c r="BL208" s="208"/>
      <c r="BM208" s="46"/>
      <c r="BQ208" s="208"/>
      <c r="BR208" s="46"/>
      <c r="BS208" s="208"/>
      <c r="BT208" s="208"/>
      <c r="BU208" s="208"/>
      <c r="BV208" s="46"/>
      <c r="BZ208" s="208"/>
      <c r="CA208" s="46"/>
      <c r="CB208" s="208"/>
      <c r="CC208" s="208"/>
      <c r="CD208" s="208"/>
      <c r="CE208" s="46"/>
      <c r="CI208" s="208"/>
      <c r="CJ208" s="46"/>
      <c r="CK208" s="208"/>
      <c r="CL208" s="208"/>
      <c r="CM208" s="208"/>
      <c r="CN208" s="46"/>
      <c r="CR208" s="208"/>
      <c r="CS208" s="46"/>
      <c r="CT208" s="208"/>
      <c r="CU208" s="208"/>
      <c r="CV208" s="208"/>
      <c r="CW208" s="46"/>
    </row>
    <row r="209" spans="2:101">
      <c r="B209" s="160" t="s">
        <v>357</v>
      </c>
      <c r="C209" s="67" t="s">
        <v>50</v>
      </c>
      <c r="D209" s="161" t="s">
        <v>364</v>
      </c>
      <c r="E209" s="161">
        <v>0.0992009132420091</v>
      </c>
      <c r="F209" s="160" t="s">
        <v>18</v>
      </c>
      <c r="AP209" s="208"/>
      <c r="AQ209" s="46"/>
      <c r="AR209" s="46"/>
      <c r="AS209" s="208"/>
      <c r="AT209" s="208"/>
      <c r="AU209" s="46"/>
      <c r="AY209" s="208"/>
      <c r="AZ209" s="46"/>
      <c r="BA209" s="208"/>
      <c r="BB209" s="208"/>
      <c r="BC209" s="208"/>
      <c r="BD209" s="46"/>
      <c r="BH209" s="208"/>
      <c r="BI209" s="46"/>
      <c r="BJ209" s="208"/>
      <c r="BK209" s="208"/>
      <c r="BL209" s="208"/>
      <c r="BM209" s="46"/>
      <c r="BQ209" s="208"/>
      <c r="BR209" s="46"/>
      <c r="BS209" s="208"/>
      <c r="BT209" s="208"/>
      <c r="BU209" s="208"/>
      <c r="BV209" s="46"/>
      <c r="BZ209" s="208"/>
      <c r="CA209" s="46"/>
      <c r="CB209" s="208"/>
      <c r="CC209" s="208"/>
      <c r="CD209" s="208"/>
      <c r="CE209" s="46"/>
      <c r="CI209" s="208"/>
      <c r="CJ209" s="46"/>
      <c r="CK209" s="208"/>
      <c r="CL209" s="208"/>
      <c r="CM209" s="208"/>
      <c r="CN209" s="46"/>
      <c r="CR209" s="208"/>
      <c r="CS209" s="46"/>
      <c r="CT209" s="208"/>
      <c r="CU209" s="208"/>
      <c r="CV209" s="208"/>
      <c r="CW209" s="46"/>
    </row>
    <row r="210" spans="2:101">
      <c r="B210" s="188" t="s">
        <v>357</v>
      </c>
      <c r="C210" s="67" t="s">
        <v>50</v>
      </c>
      <c r="D210" s="161" t="s">
        <v>365</v>
      </c>
      <c r="E210" s="161">
        <v>0.108219178082192</v>
      </c>
      <c r="F210" s="160" t="s">
        <v>18</v>
      </c>
      <c r="AP210" s="208"/>
      <c r="AQ210" s="46"/>
      <c r="AR210" s="46"/>
      <c r="AS210" s="208"/>
      <c r="AT210" s="208"/>
      <c r="AU210" s="46"/>
      <c r="AY210" s="208"/>
      <c r="AZ210" s="46"/>
      <c r="BA210" s="208"/>
      <c r="BB210" s="208"/>
      <c r="BC210" s="208"/>
      <c r="BD210" s="46"/>
      <c r="BH210" s="208"/>
      <c r="BI210" s="46"/>
      <c r="BJ210" s="208"/>
      <c r="BK210" s="208"/>
      <c r="BL210" s="208"/>
      <c r="BM210" s="46"/>
      <c r="BQ210" s="208"/>
      <c r="BR210" s="46"/>
      <c r="BS210" s="208"/>
      <c r="BT210" s="208"/>
      <c r="BU210" s="208"/>
      <c r="BV210" s="46"/>
      <c r="BZ210" s="208"/>
      <c r="CA210" s="46"/>
      <c r="CB210" s="208"/>
      <c r="CC210" s="208"/>
      <c r="CD210" s="208"/>
      <c r="CE210" s="46"/>
      <c r="CI210" s="208"/>
      <c r="CJ210" s="46"/>
      <c r="CK210" s="208"/>
      <c r="CL210" s="208"/>
      <c r="CM210" s="208"/>
      <c r="CN210" s="46"/>
      <c r="CR210" s="208"/>
      <c r="CS210" s="46"/>
      <c r="CT210" s="208"/>
      <c r="CU210" s="208"/>
      <c r="CV210" s="208"/>
      <c r="CW210" s="46"/>
    </row>
    <row r="211" spans="2:101">
      <c r="B211" s="160" t="s">
        <v>357</v>
      </c>
      <c r="C211" s="67" t="s">
        <v>50</v>
      </c>
      <c r="D211" s="161" t="s">
        <v>366</v>
      </c>
      <c r="E211" s="161">
        <v>0.00901826484018265</v>
      </c>
      <c r="F211" s="160" t="s">
        <v>18</v>
      </c>
      <c r="AP211" s="230"/>
      <c r="AQ211" s="46"/>
      <c r="AR211" s="46"/>
      <c r="AS211" s="208"/>
      <c r="AT211" s="208"/>
      <c r="AU211" s="46"/>
      <c r="AY211" s="208"/>
      <c r="AZ211" s="46"/>
      <c r="BA211" s="208"/>
      <c r="BB211" s="208"/>
      <c r="BC211" s="208"/>
      <c r="BD211" s="46"/>
      <c r="BH211" s="208"/>
      <c r="BI211" s="46"/>
      <c r="BJ211" s="208"/>
      <c r="BK211" s="208"/>
      <c r="BL211" s="208"/>
      <c r="BM211" s="46"/>
      <c r="BQ211" s="208"/>
      <c r="BR211" s="46"/>
      <c r="BS211" s="208"/>
      <c r="BT211" s="208"/>
      <c r="BU211" s="208"/>
      <c r="BV211" s="46"/>
      <c r="BZ211" s="208"/>
      <c r="CA211" s="46"/>
      <c r="CB211" s="208"/>
      <c r="CC211" s="208"/>
      <c r="CD211" s="208"/>
      <c r="CE211" s="46"/>
      <c r="CI211" s="208"/>
      <c r="CJ211" s="46"/>
      <c r="CK211" s="208"/>
      <c r="CL211" s="208"/>
      <c r="CM211" s="208"/>
      <c r="CN211" s="46"/>
      <c r="CR211" s="208"/>
      <c r="CS211" s="46"/>
      <c r="CT211" s="208"/>
      <c r="CU211" s="208"/>
      <c r="CV211" s="208"/>
      <c r="CW211" s="46"/>
    </row>
    <row r="212" spans="2:101">
      <c r="B212" s="160" t="s">
        <v>357</v>
      </c>
      <c r="C212" s="67" t="s">
        <v>50</v>
      </c>
      <c r="D212" s="161" t="s">
        <v>367</v>
      </c>
      <c r="E212" s="161">
        <v>0.138127853881279</v>
      </c>
      <c r="F212" s="160" t="s">
        <v>18</v>
      </c>
      <c r="AP212" s="208"/>
      <c r="AQ212" s="46"/>
      <c r="AR212" s="46"/>
      <c r="AS212" s="208"/>
      <c r="AT212" s="208"/>
      <c r="AU212" s="46"/>
      <c r="AY212" s="208"/>
      <c r="AZ212" s="46"/>
      <c r="BA212" s="208"/>
      <c r="BB212" s="208"/>
      <c r="BC212" s="208"/>
      <c r="BD212" s="46"/>
      <c r="BH212" s="208"/>
      <c r="BI212" s="46"/>
      <c r="BJ212" s="208"/>
      <c r="BK212" s="208"/>
      <c r="BL212" s="208"/>
      <c r="BM212" s="46"/>
      <c r="BQ212" s="208"/>
      <c r="BR212" s="46"/>
      <c r="BS212" s="208"/>
      <c r="BT212" s="208"/>
      <c r="BU212" s="208"/>
      <c r="BV212" s="46"/>
      <c r="BZ212" s="208"/>
      <c r="CA212" s="46"/>
      <c r="CB212" s="208"/>
      <c r="CC212" s="208"/>
      <c r="CD212" s="208"/>
      <c r="CE212" s="46"/>
      <c r="CI212" s="208"/>
      <c r="CJ212" s="46"/>
      <c r="CK212" s="208"/>
      <c r="CL212" s="208"/>
      <c r="CM212" s="208"/>
      <c r="CN212" s="46"/>
      <c r="CR212" s="208"/>
      <c r="CS212" s="46"/>
      <c r="CT212" s="208"/>
      <c r="CU212" s="208"/>
      <c r="CV212" s="208"/>
      <c r="CW212" s="46"/>
    </row>
    <row r="213" spans="2:101">
      <c r="B213" s="160" t="s">
        <v>357</v>
      </c>
      <c r="C213" s="67" t="s">
        <v>50</v>
      </c>
      <c r="D213" s="161" t="s">
        <v>368</v>
      </c>
      <c r="E213" s="161">
        <v>0.150684931506849</v>
      </c>
      <c r="F213" s="160" t="s">
        <v>18</v>
      </c>
      <c r="AP213" s="208"/>
      <c r="AQ213" s="46"/>
      <c r="AR213" s="46"/>
      <c r="AS213" s="208"/>
      <c r="AT213" s="208"/>
      <c r="AU213" s="46"/>
      <c r="AY213" s="208"/>
      <c r="AZ213" s="46"/>
      <c r="BA213" s="208"/>
      <c r="BB213" s="208"/>
      <c r="BC213" s="208"/>
      <c r="BD213" s="46"/>
      <c r="BH213" s="208"/>
      <c r="BI213" s="46"/>
      <c r="BJ213" s="208"/>
      <c r="BK213" s="208"/>
      <c r="BL213" s="208"/>
      <c r="BM213" s="46"/>
      <c r="BQ213" s="208"/>
      <c r="BR213" s="46"/>
      <c r="BS213" s="208"/>
      <c r="BT213" s="208"/>
      <c r="BU213" s="208"/>
      <c r="BV213" s="46"/>
      <c r="BZ213" s="208"/>
      <c r="CA213" s="46"/>
      <c r="CB213" s="208"/>
      <c r="CC213" s="208"/>
      <c r="CD213" s="208"/>
      <c r="CE213" s="46"/>
      <c r="CI213" s="208"/>
      <c r="CJ213" s="46"/>
      <c r="CK213" s="208"/>
      <c r="CL213" s="208"/>
      <c r="CM213" s="208"/>
      <c r="CN213" s="46"/>
      <c r="CR213" s="208"/>
      <c r="CS213" s="46"/>
      <c r="CT213" s="208"/>
      <c r="CU213" s="208"/>
      <c r="CV213" s="208"/>
      <c r="CW213" s="46"/>
    </row>
    <row r="214" spans="2:101">
      <c r="B214" s="188" t="s">
        <v>357</v>
      </c>
      <c r="C214" s="67" t="s">
        <v>50</v>
      </c>
      <c r="D214" s="161" t="s">
        <v>369</v>
      </c>
      <c r="E214" s="161">
        <v>0.0125570776255708</v>
      </c>
      <c r="F214" s="160" t="s">
        <v>18</v>
      </c>
      <c r="AP214" s="208"/>
      <c r="AQ214" s="46"/>
      <c r="AR214" s="46"/>
      <c r="AS214" s="208"/>
      <c r="AT214" s="208"/>
      <c r="AU214" s="46"/>
      <c r="AY214" s="208"/>
      <c r="AZ214" s="46"/>
      <c r="BA214" s="208"/>
      <c r="BB214" s="208"/>
      <c r="BC214" s="208"/>
      <c r="BD214" s="46"/>
      <c r="BH214" s="208"/>
      <c r="BI214" s="46"/>
      <c r="BJ214" s="208"/>
      <c r="BK214" s="208"/>
      <c r="BL214" s="208"/>
      <c r="BM214" s="46"/>
      <c r="BQ214" s="208"/>
      <c r="BR214" s="46"/>
      <c r="BS214" s="208"/>
      <c r="BT214" s="208"/>
      <c r="BU214" s="208"/>
      <c r="BV214" s="46"/>
      <c r="BZ214" s="208"/>
      <c r="CA214" s="46"/>
      <c r="CB214" s="208"/>
      <c r="CC214" s="208"/>
      <c r="CD214" s="208"/>
      <c r="CE214" s="46"/>
      <c r="CI214" s="208"/>
      <c r="CJ214" s="46"/>
      <c r="CK214" s="208"/>
      <c r="CL214" s="208"/>
      <c r="CM214" s="208"/>
      <c r="CN214" s="46"/>
      <c r="CR214" s="208"/>
      <c r="CS214" s="46"/>
      <c r="CT214" s="208"/>
      <c r="CU214" s="208"/>
      <c r="CV214" s="208"/>
      <c r="CW214" s="46"/>
    </row>
    <row r="215" spans="2:101">
      <c r="B215" s="160" t="s">
        <v>357</v>
      </c>
      <c r="C215" s="67" t="s">
        <v>52</v>
      </c>
      <c r="D215" s="161" t="s">
        <v>358</v>
      </c>
      <c r="E215" s="161">
        <v>0.0941780821917808</v>
      </c>
      <c r="F215" s="160" t="s">
        <v>18</v>
      </c>
      <c r="AP215" s="230"/>
      <c r="AQ215" s="46"/>
      <c r="AR215" s="46"/>
      <c r="AS215" s="208"/>
      <c r="AT215" s="208"/>
      <c r="AU215" s="46"/>
      <c r="AY215" s="208"/>
      <c r="AZ215" s="46"/>
      <c r="BA215" s="208"/>
      <c r="BB215" s="208"/>
      <c r="BC215" s="208"/>
      <c r="BD215" s="46"/>
      <c r="BH215" s="208"/>
      <c r="BI215" s="46"/>
      <c r="BJ215" s="208"/>
      <c r="BK215" s="208"/>
      <c r="BL215" s="208"/>
      <c r="BM215" s="46"/>
      <c r="BQ215" s="208"/>
      <c r="BR215" s="46"/>
      <c r="BS215" s="208"/>
      <c r="BT215" s="208"/>
      <c r="BU215" s="208"/>
      <c r="BV215" s="46"/>
      <c r="BZ215" s="208"/>
      <c r="CA215" s="46"/>
      <c r="CB215" s="208"/>
      <c r="CC215" s="208"/>
      <c r="CD215" s="208"/>
      <c r="CE215" s="46"/>
      <c r="CI215" s="208"/>
      <c r="CJ215" s="46"/>
      <c r="CK215" s="208"/>
      <c r="CL215" s="208"/>
      <c r="CM215" s="208"/>
      <c r="CN215" s="46"/>
      <c r="CR215" s="208"/>
      <c r="CS215" s="46"/>
      <c r="CT215" s="208"/>
      <c r="CU215" s="208"/>
      <c r="CV215" s="208"/>
      <c r="CW215" s="46"/>
    </row>
    <row r="216" spans="2:101">
      <c r="B216" s="160" t="s">
        <v>357</v>
      </c>
      <c r="C216" s="67" t="s">
        <v>52</v>
      </c>
      <c r="D216" s="161" t="s">
        <v>359</v>
      </c>
      <c r="E216" s="161">
        <v>0.102739726027397</v>
      </c>
      <c r="F216" s="160" t="s">
        <v>18</v>
      </c>
      <c r="AP216" s="208"/>
      <c r="AQ216" s="46"/>
      <c r="AR216" s="46"/>
      <c r="AS216" s="208"/>
      <c r="AT216" s="208"/>
      <c r="AU216" s="46"/>
      <c r="AY216" s="208"/>
      <c r="AZ216" s="46"/>
      <c r="BA216" s="208"/>
      <c r="BB216" s="208"/>
      <c r="BC216" s="208"/>
      <c r="BD216" s="46"/>
      <c r="BH216" s="208"/>
      <c r="BI216" s="46"/>
      <c r="BJ216" s="208"/>
      <c r="BK216" s="208"/>
      <c r="BL216" s="208"/>
      <c r="BM216" s="46"/>
      <c r="BQ216" s="208"/>
      <c r="BR216" s="46"/>
      <c r="BS216" s="208"/>
      <c r="BT216" s="208"/>
      <c r="BU216" s="208"/>
      <c r="BV216" s="46"/>
      <c r="BZ216" s="208"/>
      <c r="CA216" s="46"/>
      <c r="CB216" s="208"/>
      <c r="CC216" s="208"/>
      <c r="CD216" s="208"/>
      <c r="CE216" s="46"/>
      <c r="CI216" s="208"/>
      <c r="CJ216" s="46"/>
      <c r="CK216" s="208"/>
      <c r="CL216" s="208"/>
      <c r="CM216" s="208"/>
      <c r="CN216" s="46"/>
      <c r="CR216" s="208"/>
      <c r="CS216" s="46"/>
      <c r="CT216" s="208"/>
      <c r="CU216" s="208"/>
      <c r="CV216" s="208"/>
      <c r="CW216" s="46"/>
    </row>
    <row r="217" spans="2:101">
      <c r="B217" s="160" t="s">
        <v>357</v>
      </c>
      <c r="C217" s="67" t="s">
        <v>52</v>
      </c>
      <c r="D217" s="161" t="s">
        <v>360</v>
      </c>
      <c r="E217" s="161">
        <v>0.00856164383561644</v>
      </c>
      <c r="F217" s="160" t="s">
        <v>18</v>
      </c>
      <c r="AP217" s="208"/>
      <c r="AQ217" s="46"/>
      <c r="AR217" s="46"/>
      <c r="AS217" s="208"/>
      <c r="AT217" s="208"/>
      <c r="AU217" s="46"/>
      <c r="AY217" s="208"/>
      <c r="AZ217" s="46"/>
      <c r="BA217" s="208"/>
      <c r="BB217" s="208"/>
      <c r="BC217" s="208"/>
      <c r="BD217" s="46"/>
      <c r="BH217" s="208"/>
      <c r="BI217" s="46"/>
      <c r="BJ217" s="208"/>
      <c r="BK217" s="208"/>
      <c r="BL217" s="208"/>
      <c r="BM217" s="46"/>
      <c r="BQ217" s="208"/>
      <c r="BR217" s="46"/>
      <c r="BS217" s="208"/>
      <c r="BT217" s="208"/>
      <c r="BU217" s="208"/>
      <c r="BV217" s="46"/>
      <c r="BZ217" s="208"/>
      <c r="CA217" s="46"/>
      <c r="CB217" s="208"/>
      <c r="CC217" s="208"/>
      <c r="CD217" s="208"/>
      <c r="CE217" s="46"/>
      <c r="CI217" s="208"/>
      <c r="CJ217" s="46"/>
      <c r="CK217" s="208"/>
      <c r="CL217" s="208"/>
      <c r="CM217" s="208"/>
      <c r="CN217" s="46"/>
      <c r="CR217" s="208"/>
      <c r="CS217" s="46"/>
      <c r="CT217" s="208"/>
      <c r="CU217" s="208"/>
      <c r="CV217" s="208"/>
      <c r="CW217" s="46"/>
    </row>
    <row r="218" spans="2:101">
      <c r="B218" s="188" t="s">
        <v>357</v>
      </c>
      <c r="C218" s="67" t="s">
        <v>52</v>
      </c>
      <c r="D218" s="161" t="s">
        <v>361</v>
      </c>
      <c r="E218" s="161">
        <v>0.126826484018265</v>
      </c>
      <c r="F218" s="160" t="s">
        <v>18</v>
      </c>
      <c r="AP218" s="208"/>
      <c r="AQ218" s="46"/>
      <c r="AR218" s="46"/>
      <c r="AS218" s="208"/>
      <c r="AT218" s="208"/>
      <c r="AU218" s="46"/>
      <c r="AY218" s="208"/>
      <c r="AZ218" s="46"/>
      <c r="BA218" s="208"/>
      <c r="BB218" s="208"/>
      <c r="BC218" s="208"/>
      <c r="BD218" s="46"/>
      <c r="BH218" s="208"/>
      <c r="BI218" s="46"/>
      <c r="BJ218" s="208"/>
      <c r="BK218" s="208"/>
      <c r="BL218" s="208"/>
      <c r="BM218" s="46"/>
      <c r="BQ218" s="208"/>
      <c r="BR218" s="46"/>
      <c r="BS218" s="208"/>
      <c r="BT218" s="208"/>
      <c r="BU218" s="208"/>
      <c r="BV218" s="46"/>
      <c r="BZ218" s="208"/>
      <c r="CA218" s="46"/>
      <c r="CB218" s="208"/>
      <c r="CC218" s="208"/>
      <c r="CD218" s="208"/>
      <c r="CE218" s="46"/>
      <c r="CI218" s="208"/>
      <c r="CJ218" s="46"/>
      <c r="CK218" s="208"/>
      <c r="CL218" s="208"/>
      <c r="CM218" s="208"/>
      <c r="CN218" s="46"/>
      <c r="CR218" s="208"/>
      <c r="CS218" s="46"/>
      <c r="CT218" s="208"/>
      <c r="CU218" s="208"/>
      <c r="CV218" s="208"/>
      <c r="CW218" s="46"/>
    </row>
    <row r="219" spans="2:101">
      <c r="B219" s="160" t="s">
        <v>357</v>
      </c>
      <c r="C219" s="67" t="s">
        <v>52</v>
      </c>
      <c r="D219" s="161" t="s">
        <v>362</v>
      </c>
      <c r="E219" s="161">
        <v>0.138356164383562</v>
      </c>
      <c r="F219" s="160" t="s">
        <v>18</v>
      </c>
      <c r="AP219" s="230"/>
      <c r="AQ219" s="46"/>
      <c r="AR219" s="46"/>
      <c r="AS219" s="208"/>
      <c r="AT219" s="208"/>
      <c r="AU219" s="46"/>
      <c r="AY219" s="208"/>
      <c r="AZ219" s="46"/>
      <c r="BA219" s="208"/>
      <c r="BB219" s="208"/>
      <c r="BC219" s="208"/>
      <c r="BD219" s="46"/>
      <c r="BH219" s="208"/>
      <c r="BI219" s="46"/>
      <c r="BJ219" s="208"/>
      <c r="BK219" s="208"/>
      <c r="BL219" s="208"/>
      <c r="BM219" s="46"/>
      <c r="BQ219" s="208"/>
      <c r="BR219" s="46"/>
      <c r="BS219" s="208"/>
      <c r="BT219" s="208"/>
      <c r="BU219" s="208"/>
      <c r="BV219" s="46"/>
      <c r="BZ219" s="208"/>
      <c r="CA219" s="46"/>
      <c r="CB219" s="208"/>
      <c r="CC219" s="208"/>
      <c r="CD219" s="208"/>
      <c r="CE219" s="46"/>
      <c r="CI219" s="208"/>
      <c r="CJ219" s="46"/>
      <c r="CK219" s="208"/>
      <c r="CL219" s="208"/>
      <c r="CM219" s="208"/>
      <c r="CN219" s="46"/>
      <c r="CR219" s="208"/>
      <c r="CS219" s="46"/>
      <c r="CT219" s="208"/>
      <c r="CU219" s="208"/>
      <c r="CV219" s="208"/>
      <c r="CW219" s="46"/>
    </row>
    <row r="220" spans="2:101">
      <c r="B220" s="160" t="s">
        <v>357</v>
      </c>
      <c r="C220" s="67" t="s">
        <v>52</v>
      </c>
      <c r="D220" s="161" t="s">
        <v>363</v>
      </c>
      <c r="E220" s="161">
        <v>0.0115296803652968</v>
      </c>
      <c r="F220" s="160" t="s">
        <v>18</v>
      </c>
      <c r="AP220" s="208"/>
      <c r="AQ220" s="46"/>
      <c r="AR220" s="46"/>
      <c r="AS220" s="208"/>
      <c r="AT220" s="208"/>
      <c r="AU220" s="46"/>
      <c r="AY220" s="208"/>
      <c r="AZ220" s="46"/>
      <c r="BA220" s="208"/>
      <c r="BB220" s="208"/>
      <c r="BC220" s="208"/>
      <c r="BD220" s="46"/>
      <c r="BH220" s="208"/>
      <c r="BI220" s="46"/>
      <c r="BJ220" s="208"/>
      <c r="BK220" s="208"/>
      <c r="BL220" s="208"/>
      <c r="BM220" s="46"/>
      <c r="BQ220" s="208"/>
      <c r="BR220" s="46"/>
      <c r="BS220" s="208"/>
      <c r="BT220" s="208"/>
      <c r="BU220" s="208"/>
      <c r="BV220" s="46"/>
      <c r="BZ220" s="208"/>
      <c r="CA220" s="46"/>
      <c r="CB220" s="208"/>
      <c r="CC220" s="208"/>
      <c r="CD220" s="208"/>
      <c r="CE220" s="46"/>
      <c r="CI220" s="208"/>
      <c r="CJ220" s="46"/>
      <c r="CK220" s="208"/>
      <c r="CL220" s="208"/>
      <c r="CM220" s="208"/>
      <c r="CN220" s="46"/>
      <c r="CR220" s="208"/>
      <c r="CS220" s="46"/>
      <c r="CT220" s="208"/>
      <c r="CU220" s="208"/>
      <c r="CV220" s="208"/>
      <c r="CW220" s="46"/>
    </row>
    <row r="221" spans="2:101">
      <c r="B221" s="160" t="s">
        <v>357</v>
      </c>
      <c r="C221" s="67" t="s">
        <v>52</v>
      </c>
      <c r="D221" s="161" t="s">
        <v>364</v>
      </c>
      <c r="E221" s="161">
        <v>0.0992009132420091</v>
      </c>
      <c r="F221" s="160" t="s">
        <v>18</v>
      </c>
      <c r="AP221" s="208"/>
      <c r="AQ221" s="46"/>
      <c r="AR221" s="46"/>
      <c r="AS221" s="208"/>
      <c r="AT221" s="208"/>
      <c r="AU221" s="46"/>
      <c r="AY221" s="208"/>
      <c r="AZ221" s="46"/>
      <c r="BA221" s="208"/>
      <c r="BB221" s="208"/>
      <c r="BC221" s="208"/>
      <c r="BD221" s="46"/>
      <c r="BH221" s="208"/>
      <c r="BI221" s="46"/>
      <c r="BJ221" s="208"/>
      <c r="BK221" s="208"/>
      <c r="BL221" s="208"/>
      <c r="BM221" s="46"/>
      <c r="BQ221" s="208"/>
      <c r="BR221" s="46"/>
      <c r="BS221" s="208"/>
      <c r="BT221" s="208"/>
      <c r="BU221" s="208"/>
      <c r="BV221" s="46"/>
      <c r="BZ221" s="208"/>
      <c r="CA221" s="46"/>
      <c r="CB221" s="208"/>
      <c r="CC221" s="208"/>
      <c r="CD221" s="208"/>
      <c r="CE221" s="46"/>
      <c r="CI221" s="208"/>
      <c r="CJ221" s="46"/>
      <c r="CK221" s="208"/>
      <c r="CL221" s="208"/>
      <c r="CM221" s="208"/>
      <c r="CN221" s="46"/>
      <c r="CR221" s="208"/>
      <c r="CS221" s="46"/>
      <c r="CT221" s="208"/>
      <c r="CU221" s="208"/>
      <c r="CV221" s="208"/>
      <c r="CW221" s="46"/>
    </row>
    <row r="222" spans="2:101">
      <c r="B222" s="188" t="s">
        <v>357</v>
      </c>
      <c r="C222" s="67" t="s">
        <v>52</v>
      </c>
      <c r="D222" s="161" t="s">
        <v>365</v>
      </c>
      <c r="E222" s="161">
        <v>0.108219178082192</v>
      </c>
      <c r="F222" s="160" t="s">
        <v>18</v>
      </c>
      <c r="AP222" s="208"/>
      <c r="AQ222" s="46"/>
      <c r="AR222" s="46"/>
      <c r="AS222" s="208"/>
      <c r="AT222" s="208"/>
      <c r="AU222" s="46"/>
      <c r="AY222" s="208"/>
      <c r="AZ222" s="46"/>
      <c r="BA222" s="208"/>
      <c r="BB222" s="208"/>
      <c r="BC222" s="208"/>
      <c r="BD222" s="46"/>
      <c r="BH222" s="208"/>
      <c r="BI222" s="46"/>
      <c r="BJ222" s="208"/>
      <c r="BK222" s="208"/>
      <c r="BL222" s="208"/>
      <c r="BM222" s="46"/>
      <c r="BQ222" s="208"/>
      <c r="BR222" s="46"/>
      <c r="BS222" s="208"/>
      <c r="BT222" s="208"/>
      <c r="BU222" s="208"/>
      <c r="BV222" s="46"/>
      <c r="BZ222" s="208"/>
      <c r="CA222" s="46"/>
      <c r="CB222" s="208"/>
      <c r="CC222" s="208"/>
      <c r="CD222" s="208"/>
      <c r="CE222" s="46"/>
      <c r="CI222" s="208"/>
      <c r="CJ222" s="46"/>
      <c r="CK222" s="208"/>
      <c r="CL222" s="208"/>
      <c r="CM222" s="208"/>
      <c r="CN222" s="46"/>
      <c r="CR222" s="208"/>
      <c r="CS222" s="46"/>
      <c r="CT222" s="208"/>
      <c r="CU222" s="208"/>
      <c r="CV222" s="208"/>
      <c r="CW222" s="46"/>
    </row>
    <row r="223" spans="2:101">
      <c r="B223" s="160" t="s">
        <v>357</v>
      </c>
      <c r="C223" s="67" t="s">
        <v>52</v>
      </c>
      <c r="D223" s="161" t="s">
        <v>366</v>
      </c>
      <c r="E223" s="161">
        <v>0.00901826484018265</v>
      </c>
      <c r="F223" s="160" t="s">
        <v>18</v>
      </c>
      <c r="AP223" s="230"/>
      <c r="AQ223" s="46"/>
      <c r="AR223" s="46"/>
      <c r="AS223" s="208"/>
      <c r="AT223" s="208"/>
      <c r="AU223" s="46"/>
      <c r="AY223" s="208"/>
      <c r="AZ223" s="46"/>
      <c r="BA223" s="208"/>
      <c r="BB223" s="208"/>
      <c r="BC223" s="208"/>
      <c r="BD223" s="46"/>
      <c r="BH223" s="208"/>
      <c r="BI223" s="46"/>
      <c r="BJ223" s="208"/>
      <c r="BK223" s="208"/>
      <c r="BL223" s="208"/>
      <c r="BM223" s="46"/>
      <c r="BQ223" s="208"/>
      <c r="BR223" s="46"/>
      <c r="BS223" s="208"/>
      <c r="BT223" s="208"/>
      <c r="BU223" s="208"/>
      <c r="BV223" s="46"/>
      <c r="BZ223" s="208"/>
      <c r="CA223" s="46"/>
      <c r="CB223" s="208"/>
      <c r="CC223" s="208"/>
      <c r="CD223" s="208"/>
      <c r="CE223" s="46"/>
      <c r="CI223" s="208"/>
      <c r="CJ223" s="46"/>
      <c r="CK223" s="208"/>
      <c r="CL223" s="208"/>
      <c r="CM223" s="208"/>
      <c r="CN223" s="46"/>
      <c r="CR223" s="208"/>
      <c r="CS223" s="46"/>
      <c r="CT223" s="208"/>
      <c r="CU223" s="208"/>
      <c r="CV223" s="208"/>
      <c r="CW223" s="46"/>
    </row>
    <row r="224" spans="2:101">
      <c r="B224" s="160" t="s">
        <v>357</v>
      </c>
      <c r="C224" s="67" t="s">
        <v>52</v>
      </c>
      <c r="D224" s="161" t="s">
        <v>367</v>
      </c>
      <c r="E224" s="161">
        <v>0.138127853881279</v>
      </c>
      <c r="F224" s="160" t="s">
        <v>18</v>
      </c>
      <c r="AP224" s="208"/>
      <c r="AQ224" s="46"/>
      <c r="AR224" s="208"/>
      <c r="AS224" s="208"/>
      <c r="AT224" s="208"/>
      <c r="AU224" s="46"/>
      <c r="AY224" s="208"/>
      <c r="AZ224" s="46"/>
      <c r="BA224" s="208"/>
      <c r="BB224" s="208"/>
      <c r="BC224" s="208"/>
      <c r="BD224" s="46"/>
      <c r="BH224" s="208"/>
      <c r="BI224" s="46"/>
      <c r="BJ224" s="208"/>
      <c r="BK224" s="208"/>
      <c r="BL224" s="208"/>
      <c r="BM224" s="46"/>
      <c r="BQ224" s="208"/>
      <c r="BR224" s="46"/>
      <c r="BS224" s="208"/>
      <c r="BT224" s="208"/>
      <c r="BU224" s="208"/>
      <c r="BV224" s="46"/>
      <c r="BZ224" s="208"/>
      <c r="CA224" s="46"/>
      <c r="CB224" s="208"/>
      <c r="CC224" s="208"/>
      <c r="CD224" s="208"/>
      <c r="CE224" s="46"/>
      <c r="CI224" s="208"/>
      <c r="CJ224" s="46"/>
      <c r="CK224" s="208"/>
      <c r="CL224" s="208"/>
      <c r="CM224" s="208"/>
      <c r="CN224" s="46"/>
      <c r="CR224" s="208"/>
      <c r="CS224" s="46"/>
      <c r="CT224" s="208"/>
      <c r="CU224" s="208"/>
      <c r="CV224" s="208"/>
      <c r="CW224" s="46"/>
    </row>
    <row r="225" spans="2:101">
      <c r="B225" s="160" t="s">
        <v>357</v>
      </c>
      <c r="C225" s="67" t="s">
        <v>52</v>
      </c>
      <c r="D225" s="161" t="s">
        <v>368</v>
      </c>
      <c r="E225" s="161">
        <v>0.150684931506849</v>
      </c>
      <c r="F225" s="160" t="s">
        <v>18</v>
      </c>
      <c r="AP225" s="208"/>
      <c r="AQ225" s="46"/>
      <c r="AR225" s="208"/>
      <c r="AS225" s="208"/>
      <c r="AT225" s="208"/>
      <c r="AU225" s="46"/>
      <c r="AY225" s="208"/>
      <c r="AZ225" s="46"/>
      <c r="BA225" s="208"/>
      <c r="BB225" s="208"/>
      <c r="BC225" s="208"/>
      <c r="BD225" s="46"/>
      <c r="BH225" s="208"/>
      <c r="BI225" s="46"/>
      <c r="BJ225" s="208"/>
      <c r="BK225" s="208"/>
      <c r="BL225" s="208"/>
      <c r="BM225" s="46"/>
      <c r="BQ225" s="208"/>
      <c r="BR225" s="46"/>
      <c r="BS225" s="208"/>
      <c r="BT225" s="208"/>
      <c r="BU225" s="208"/>
      <c r="BV225" s="46"/>
      <c r="BZ225" s="208"/>
      <c r="CA225" s="46"/>
      <c r="CB225" s="208"/>
      <c r="CC225" s="208"/>
      <c r="CD225" s="208"/>
      <c r="CE225" s="46"/>
      <c r="CI225" s="208"/>
      <c r="CJ225" s="46"/>
      <c r="CK225" s="208"/>
      <c r="CL225" s="208"/>
      <c r="CM225" s="208"/>
      <c r="CN225" s="46"/>
      <c r="CR225" s="208"/>
      <c r="CS225" s="46"/>
      <c r="CT225" s="208"/>
      <c r="CU225" s="208"/>
      <c r="CV225" s="208"/>
      <c r="CW225" s="46"/>
    </row>
    <row r="226" spans="2:101">
      <c r="B226" s="188" t="s">
        <v>357</v>
      </c>
      <c r="C226" s="67" t="s">
        <v>52</v>
      </c>
      <c r="D226" s="161" t="s">
        <v>369</v>
      </c>
      <c r="E226" s="161">
        <v>0.0125570776255708</v>
      </c>
      <c r="F226" s="160" t="s">
        <v>18</v>
      </c>
      <c r="AP226" s="208"/>
      <c r="AQ226" s="46"/>
      <c r="AR226" s="208"/>
      <c r="AS226" s="208"/>
      <c r="AT226" s="208"/>
      <c r="AU226" s="46"/>
      <c r="AY226" s="208"/>
      <c r="AZ226" s="46"/>
      <c r="BA226" s="208"/>
      <c r="BB226" s="208"/>
      <c r="BC226" s="208"/>
      <c r="BD226" s="46"/>
      <c r="BH226" s="208"/>
      <c r="BI226" s="46"/>
      <c r="BJ226" s="208"/>
      <c r="BK226" s="208"/>
      <c r="BL226" s="208"/>
      <c r="BM226" s="46"/>
      <c r="BQ226" s="208"/>
      <c r="BR226" s="46"/>
      <c r="BS226" s="208"/>
      <c r="BT226" s="208"/>
      <c r="BU226" s="208"/>
      <c r="BV226" s="46"/>
      <c r="BZ226" s="208"/>
      <c r="CA226" s="46"/>
      <c r="CB226" s="208"/>
      <c r="CC226" s="208"/>
      <c r="CD226" s="208"/>
      <c r="CE226" s="46"/>
      <c r="CI226" s="208"/>
      <c r="CJ226" s="46"/>
      <c r="CK226" s="208"/>
      <c r="CL226" s="208"/>
      <c r="CM226" s="208"/>
      <c r="CN226" s="46"/>
      <c r="CR226" s="208"/>
      <c r="CS226" s="46"/>
      <c r="CT226" s="208"/>
      <c r="CU226" s="208"/>
      <c r="CV226" s="208"/>
      <c r="CW226" s="46"/>
    </row>
    <row r="227" spans="2:101">
      <c r="B227" s="160" t="s">
        <v>357</v>
      </c>
      <c r="C227" s="67" t="s">
        <v>54</v>
      </c>
      <c r="D227" s="161" t="s">
        <v>358</v>
      </c>
      <c r="E227" s="161">
        <v>0.0941780821917808</v>
      </c>
      <c r="F227" s="160" t="s">
        <v>18</v>
      </c>
      <c r="AP227" s="230"/>
      <c r="AQ227" s="46"/>
      <c r="AR227" s="208"/>
      <c r="AS227" s="208"/>
      <c r="AT227" s="208"/>
      <c r="AU227" s="46"/>
      <c r="AY227" s="208"/>
      <c r="AZ227" s="46"/>
      <c r="BA227" s="208"/>
      <c r="BB227" s="208"/>
      <c r="BC227" s="208"/>
      <c r="BD227" s="46"/>
      <c r="BH227" s="208"/>
      <c r="BI227" s="46"/>
      <c r="BJ227" s="208"/>
      <c r="BK227" s="208"/>
      <c r="BL227" s="208"/>
      <c r="BM227" s="46"/>
      <c r="BQ227" s="208"/>
      <c r="BR227" s="46"/>
      <c r="BS227" s="208"/>
      <c r="BT227" s="208"/>
      <c r="BU227" s="208"/>
      <c r="BV227" s="46"/>
      <c r="BZ227" s="208"/>
      <c r="CA227" s="46"/>
      <c r="CB227" s="208"/>
      <c r="CC227" s="208"/>
      <c r="CD227" s="208"/>
      <c r="CE227" s="46"/>
      <c r="CI227" s="208"/>
      <c r="CJ227" s="46"/>
      <c r="CK227" s="208"/>
      <c r="CL227" s="208"/>
      <c r="CM227" s="208"/>
      <c r="CN227" s="46"/>
      <c r="CR227" s="208"/>
      <c r="CS227" s="46"/>
      <c r="CT227" s="208"/>
      <c r="CU227" s="208"/>
      <c r="CV227" s="208"/>
      <c r="CW227" s="46"/>
    </row>
    <row r="228" spans="2:101">
      <c r="B228" s="160" t="s">
        <v>357</v>
      </c>
      <c r="C228" s="67" t="s">
        <v>54</v>
      </c>
      <c r="D228" s="161" t="s">
        <v>359</v>
      </c>
      <c r="E228" s="161">
        <v>0.102739726027397</v>
      </c>
      <c r="F228" s="160" t="s">
        <v>18</v>
      </c>
      <c r="AP228" s="208"/>
      <c r="AQ228" s="46"/>
      <c r="AR228" s="208"/>
      <c r="AS228" s="208"/>
      <c r="AT228" s="208"/>
      <c r="AU228" s="46"/>
      <c r="AY228" s="208"/>
      <c r="AZ228" s="46"/>
      <c r="BA228" s="208"/>
      <c r="BB228" s="208"/>
      <c r="BC228" s="208"/>
      <c r="BD228" s="46"/>
      <c r="BH228" s="208"/>
      <c r="BI228" s="46"/>
      <c r="BJ228" s="208"/>
      <c r="BK228" s="208"/>
      <c r="BL228" s="208"/>
      <c r="BM228" s="46"/>
      <c r="BQ228" s="208"/>
      <c r="BR228" s="46"/>
      <c r="BS228" s="208"/>
      <c r="BT228" s="208"/>
      <c r="BU228" s="208"/>
      <c r="BV228" s="46"/>
      <c r="BZ228" s="208"/>
      <c r="CA228" s="46"/>
      <c r="CB228" s="208"/>
      <c r="CC228" s="208"/>
      <c r="CD228" s="208"/>
      <c r="CE228" s="46"/>
      <c r="CI228" s="208"/>
      <c r="CJ228" s="46"/>
      <c r="CK228" s="208"/>
      <c r="CL228" s="208"/>
      <c r="CM228" s="208"/>
      <c r="CN228" s="46"/>
      <c r="CR228" s="208"/>
      <c r="CS228" s="46"/>
      <c r="CT228" s="208"/>
      <c r="CU228" s="208"/>
      <c r="CV228" s="208"/>
      <c r="CW228" s="46"/>
    </row>
    <row r="229" spans="2:101">
      <c r="B229" s="160" t="s">
        <v>357</v>
      </c>
      <c r="C229" s="67" t="s">
        <v>54</v>
      </c>
      <c r="D229" s="161" t="s">
        <v>360</v>
      </c>
      <c r="E229" s="161">
        <v>0.00856164383561644</v>
      </c>
      <c r="F229" s="160" t="s">
        <v>18</v>
      </c>
      <c r="AP229" s="208"/>
      <c r="AQ229" s="46"/>
      <c r="AR229" s="208"/>
      <c r="AS229" s="208"/>
      <c r="AT229" s="208"/>
      <c r="AU229" s="46"/>
      <c r="AY229" s="208"/>
      <c r="AZ229" s="46"/>
      <c r="BA229" s="208"/>
      <c r="BB229" s="208"/>
      <c r="BC229" s="208"/>
      <c r="BD229" s="46"/>
      <c r="BH229" s="208"/>
      <c r="BI229" s="46"/>
      <c r="BJ229" s="208"/>
      <c r="BK229" s="208"/>
      <c r="BL229" s="208"/>
      <c r="BM229" s="46"/>
      <c r="BQ229" s="208"/>
      <c r="BR229" s="46"/>
      <c r="BS229" s="208"/>
      <c r="BT229" s="208"/>
      <c r="BU229" s="208"/>
      <c r="BV229" s="46"/>
      <c r="BZ229" s="208"/>
      <c r="CA229" s="46"/>
      <c r="CB229" s="208"/>
      <c r="CC229" s="208"/>
      <c r="CD229" s="208"/>
      <c r="CE229" s="46"/>
      <c r="CI229" s="208"/>
      <c r="CJ229" s="46"/>
      <c r="CK229" s="208"/>
      <c r="CL229" s="208"/>
      <c r="CM229" s="208"/>
      <c r="CN229" s="46"/>
      <c r="CR229" s="208"/>
      <c r="CS229" s="46"/>
      <c r="CT229" s="208"/>
      <c r="CU229" s="208"/>
      <c r="CV229" s="208"/>
      <c r="CW229" s="46"/>
    </row>
    <row r="230" spans="2:101">
      <c r="B230" s="188" t="s">
        <v>357</v>
      </c>
      <c r="C230" s="67" t="s">
        <v>54</v>
      </c>
      <c r="D230" s="161" t="s">
        <v>361</v>
      </c>
      <c r="E230" s="161">
        <v>0.126826484018265</v>
      </c>
      <c r="F230" s="160" t="s">
        <v>18</v>
      </c>
      <c r="AP230" s="208"/>
      <c r="AQ230" s="46"/>
      <c r="AR230" s="208"/>
      <c r="AS230" s="208"/>
      <c r="AT230" s="208"/>
      <c r="AU230" s="46"/>
      <c r="AY230" s="208"/>
      <c r="AZ230" s="46"/>
      <c r="BA230" s="208"/>
      <c r="BB230" s="208"/>
      <c r="BC230" s="208"/>
      <c r="BD230" s="46"/>
      <c r="BH230" s="208"/>
      <c r="BI230" s="46"/>
      <c r="BJ230" s="208"/>
      <c r="BK230" s="208"/>
      <c r="BL230" s="208"/>
      <c r="BM230" s="46"/>
      <c r="BQ230" s="208"/>
      <c r="BR230" s="46"/>
      <c r="BS230" s="208"/>
      <c r="BT230" s="208"/>
      <c r="BU230" s="208"/>
      <c r="BV230" s="46"/>
      <c r="BZ230" s="208"/>
      <c r="CA230" s="46"/>
      <c r="CB230" s="208"/>
      <c r="CC230" s="208"/>
      <c r="CD230" s="208"/>
      <c r="CE230" s="46"/>
      <c r="CI230" s="208"/>
      <c r="CJ230" s="46"/>
      <c r="CK230" s="208"/>
      <c r="CL230" s="208"/>
      <c r="CM230" s="208"/>
      <c r="CN230" s="46"/>
      <c r="CR230" s="208"/>
      <c r="CS230" s="46"/>
      <c r="CT230" s="208"/>
      <c r="CU230" s="208"/>
      <c r="CV230" s="208"/>
      <c r="CW230" s="46"/>
    </row>
    <row r="231" spans="2:101">
      <c r="B231" s="160" t="s">
        <v>357</v>
      </c>
      <c r="C231" s="67" t="s">
        <v>54</v>
      </c>
      <c r="D231" s="161" t="s">
        <v>362</v>
      </c>
      <c r="E231" s="161">
        <v>0.138356164383562</v>
      </c>
      <c r="F231" s="160" t="s">
        <v>18</v>
      </c>
      <c r="AP231" s="230"/>
      <c r="AQ231" s="46"/>
      <c r="AR231" s="208"/>
      <c r="AS231" s="208"/>
      <c r="AT231" s="208"/>
      <c r="AU231" s="46"/>
      <c r="AY231" s="208"/>
      <c r="AZ231" s="46"/>
      <c r="BA231" s="208"/>
      <c r="BB231" s="208"/>
      <c r="BC231" s="208"/>
      <c r="BD231" s="46"/>
      <c r="BH231" s="208"/>
      <c r="BI231" s="46"/>
      <c r="BJ231" s="208"/>
      <c r="BK231" s="208"/>
      <c r="BL231" s="208"/>
      <c r="BM231" s="46"/>
      <c r="BQ231" s="208"/>
      <c r="BR231" s="46"/>
      <c r="BS231" s="208"/>
      <c r="BT231" s="208"/>
      <c r="BU231" s="208"/>
      <c r="BV231" s="46"/>
      <c r="BZ231" s="208"/>
      <c r="CA231" s="46"/>
      <c r="CB231" s="208"/>
      <c r="CC231" s="208"/>
      <c r="CD231" s="208"/>
      <c r="CE231" s="46"/>
      <c r="CI231" s="208"/>
      <c r="CJ231" s="46"/>
      <c r="CK231" s="208"/>
      <c r="CL231" s="208"/>
      <c r="CM231" s="208"/>
      <c r="CN231" s="46"/>
      <c r="CR231" s="208"/>
      <c r="CS231" s="46"/>
      <c r="CT231" s="208"/>
      <c r="CU231" s="208"/>
      <c r="CV231" s="208"/>
      <c r="CW231" s="46"/>
    </row>
    <row r="232" spans="2:101">
      <c r="B232" s="160" t="s">
        <v>357</v>
      </c>
      <c r="C232" s="67" t="s">
        <v>54</v>
      </c>
      <c r="D232" s="161" t="s">
        <v>363</v>
      </c>
      <c r="E232" s="161">
        <v>0.0115296803652968</v>
      </c>
      <c r="F232" s="160" t="s">
        <v>18</v>
      </c>
      <c r="AP232" s="208"/>
      <c r="AQ232" s="46"/>
      <c r="AR232" s="208"/>
      <c r="AS232" s="208"/>
      <c r="AT232" s="208"/>
      <c r="AU232" s="46"/>
      <c r="AY232" s="208"/>
      <c r="AZ232" s="46"/>
      <c r="BA232" s="208"/>
      <c r="BB232" s="208"/>
      <c r="BC232" s="208"/>
      <c r="BD232" s="46"/>
      <c r="BH232" s="208"/>
      <c r="BI232" s="46"/>
      <c r="BJ232" s="208"/>
      <c r="BK232" s="208"/>
      <c r="BL232" s="208"/>
      <c r="BM232" s="46"/>
      <c r="BQ232" s="208"/>
      <c r="BR232" s="46"/>
      <c r="BS232" s="208"/>
      <c r="BT232" s="208"/>
      <c r="BU232" s="208"/>
      <c r="BV232" s="46"/>
      <c r="BZ232" s="208"/>
      <c r="CA232" s="46"/>
      <c r="CB232" s="208"/>
      <c r="CC232" s="208"/>
      <c r="CD232" s="208"/>
      <c r="CE232" s="46"/>
      <c r="CI232" s="208"/>
      <c r="CJ232" s="46"/>
      <c r="CK232" s="208"/>
      <c r="CL232" s="208"/>
      <c r="CM232" s="208"/>
      <c r="CN232" s="46"/>
      <c r="CR232" s="208"/>
      <c r="CS232" s="46"/>
      <c r="CT232" s="208"/>
      <c r="CU232" s="208"/>
      <c r="CV232" s="208"/>
      <c r="CW232" s="46"/>
    </row>
    <row r="233" spans="2:101">
      <c r="B233" s="160" t="s">
        <v>357</v>
      </c>
      <c r="C233" s="67" t="s">
        <v>54</v>
      </c>
      <c r="D233" s="161" t="s">
        <v>364</v>
      </c>
      <c r="E233" s="161">
        <v>0.0992009132420091</v>
      </c>
      <c r="F233" s="160" t="s">
        <v>18</v>
      </c>
      <c r="AP233" s="208"/>
      <c r="AQ233" s="46"/>
      <c r="AR233" s="208"/>
      <c r="AS233" s="208"/>
      <c r="AT233" s="208"/>
      <c r="AU233" s="46"/>
      <c r="AY233" s="208"/>
      <c r="AZ233" s="46"/>
      <c r="BA233" s="208"/>
      <c r="BB233" s="208"/>
      <c r="BC233" s="208"/>
      <c r="BD233" s="46"/>
      <c r="BH233" s="208"/>
      <c r="BI233" s="46"/>
      <c r="BJ233" s="208"/>
      <c r="BK233" s="208"/>
      <c r="BL233" s="208"/>
      <c r="BM233" s="46"/>
      <c r="BQ233" s="208"/>
      <c r="BR233" s="46"/>
      <c r="BS233" s="208"/>
      <c r="BT233" s="208"/>
      <c r="BU233" s="208"/>
      <c r="BV233" s="46"/>
      <c r="BZ233" s="208"/>
      <c r="CA233" s="46"/>
      <c r="CB233" s="208"/>
      <c r="CC233" s="208"/>
      <c r="CD233" s="208"/>
      <c r="CE233" s="46"/>
      <c r="CI233" s="208"/>
      <c r="CJ233" s="46"/>
      <c r="CK233" s="208"/>
      <c r="CL233" s="208"/>
      <c r="CM233" s="208"/>
      <c r="CN233" s="46"/>
      <c r="CR233" s="208"/>
      <c r="CS233" s="46"/>
      <c r="CT233" s="208"/>
      <c r="CU233" s="208"/>
      <c r="CV233" s="208"/>
      <c r="CW233" s="46"/>
    </row>
    <row r="234" spans="2:101">
      <c r="B234" s="188" t="s">
        <v>357</v>
      </c>
      <c r="C234" s="67" t="s">
        <v>54</v>
      </c>
      <c r="D234" s="161" t="s">
        <v>365</v>
      </c>
      <c r="E234" s="161">
        <v>0.108219178082192</v>
      </c>
      <c r="F234" s="160" t="s">
        <v>18</v>
      </c>
      <c r="AP234" s="208"/>
      <c r="AQ234" s="46"/>
      <c r="AR234" s="208"/>
      <c r="AS234" s="208"/>
      <c r="AT234" s="208"/>
      <c r="AU234" s="46"/>
      <c r="AY234" s="208"/>
      <c r="AZ234" s="46"/>
      <c r="BA234" s="208"/>
      <c r="BB234" s="208"/>
      <c r="BC234" s="208"/>
      <c r="BD234" s="46"/>
      <c r="BH234" s="208"/>
      <c r="BI234" s="46"/>
      <c r="BJ234" s="208"/>
      <c r="BK234" s="208"/>
      <c r="BL234" s="208"/>
      <c r="BM234" s="46"/>
      <c r="BQ234" s="208"/>
      <c r="BR234" s="46"/>
      <c r="BS234" s="208"/>
      <c r="BT234" s="208"/>
      <c r="BU234" s="208"/>
      <c r="BV234" s="46"/>
      <c r="BZ234" s="208"/>
      <c r="CA234" s="46"/>
      <c r="CB234" s="208"/>
      <c r="CC234" s="208"/>
      <c r="CD234" s="208"/>
      <c r="CE234" s="46"/>
      <c r="CI234" s="208"/>
      <c r="CJ234" s="46"/>
      <c r="CK234" s="208"/>
      <c r="CL234" s="208"/>
      <c r="CM234" s="208"/>
      <c r="CN234" s="46"/>
      <c r="CR234" s="208"/>
      <c r="CS234" s="46"/>
      <c r="CT234" s="208"/>
      <c r="CU234" s="208"/>
      <c r="CV234" s="208"/>
      <c r="CW234" s="46"/>
    </row>
    <row r="235" spans="2:101">
      <c r="B235" s="160" t="s">
        <v>357</v>
      </c>
      <c r="C235" s="67" t="s">
        <v>54</v>
      </c>
      <c r="D235" s="161" t="s">
        <v>366</v>
      </c>
      <c r="E235" s="161">
        <v>0.00901826484018265</v>
      </c>
      <c r="F235" s="160" t="s">
        <v>18</v>
      </c>
      <c r="AP235" s="230"/>
      <c r="AQ235" s="46"/>
      <c r="AR235" s="208"/>
      <c r="AS235" s="208"/>
      <c r="AT235" s="208"/>
      <c r="AU235" s="46"/>
      <c r="AY235" s="208"/>
      <c r="AZ235" s="46"/>
      <c r="BA235" s="208"/>
      <c r="BB235" s="208"/>
      <c r="BC235" s="208"/>
      <c r="BD235" s="46"/>
      <c r="BH235" s="208"/>
      <c r="BI235" s="46"/>
      <c r="BJ235" s="208"/>
      <c r="BK235" s="208"/>
      <c r="BL235" s="208"/>
      <c r="BM235" s="46"/>
      <c r="BQ235" s="208"/>
      <c r="BR235" s="46"/>
      <c r="BS235" s="208"/>
      <c r="BT235" s="208"/>
      <c r="BU235" s="208"/>
      <c r="BV235" s="46"/>
      <c r="BZ235" s="208"/>
      <c r="CA235" s="46"/>
      <c r="CB235" s="208"/>
      <c r="CC235" s="208"/>
      <c r="CD235" s="208"/>
      <c r="CE235" s="46"/>
      <c r="CI235" s="208"/>
      <c r="CJ235" s="46"/>
      <c r="CK235" s="208"/>
      <c r="CL235" s="208"/>
      <c r="CM235" s="208"/>
      <c r="CN235" s="46"/>
      <c r="CR235" s="208"/>
      <c r="CS235" s="46"/>
      <c r="CT235" s="208"/>
      <c r="CU235" s="208"/>
      <c r="CV235" s="208"/>
      <c r="CW235" s="46"/>
    </row>
    <row r="236" spans="2:101">
      <c r="B236" s="160" t="s">
        <v>357</v>
      </c>
      <c r="C236" s="67" t="s">
        <v>54</v>
      </c>
      <c r="D236" s="161" t="s">
        <v>367</v>
      </c>
      <c r="E236" s="161">
        <v>0.138127853881279</v>
      </c>
      <c r="F236" s="160" t="s">
        <v>18</v>
      </c>
      <c r="AP236" s="208"/>
      <c r="AQ236" s="46"/>
      <c r="AR236" s="208"/>
      <c r="AS236" s="208"/>
      <c r="AT236" s="208"/>
      <c r="AU236" s="46"/>
      <c r="AY236" s="208"/>
      <c r="AZ236" s="46"/>
      <c r="BA236" s="208"/>
      <c r="BB236" s="208"/>
      <c r="BC236" s="208"/>
      <c r="BD236" s="46"/>
      <c r="BH236" s="208"/>
      <c r="BI236" s="46"/>
      <c r="BJ236" s="208"/>
      <c r="BK236" s="208"/>
      <c r="BL236" s="208"/>
      <c r="BM236" s="46"/>
      <c r="BQ236" s="208"/>
      <c r="BR236" s="46"/>
      <c r="BS236" s="208"/>
      <c r="BT236" s="208"/>
      <c r="BU236" s="208"/>
      <c r="BV236" s="46"/>
      <c r="BZ236" s="208"/>
      <c r="CA236" s="46"/>
      <c r="CB236" s="208"/>
      <c r="CC236" s="208"/>
      <c r="CD236" s="208"/>
      <c r="CE236" s="46"/>
      <c r="CI236" s="208"/>
      <c r="CJ236" s="46"/>
      <c r="CK236" s="208"/>
      <c r="CL236" s="208"/>
      <c r="CM236" s="208"/>
      <c r="CN236" s="46"/>
      <c r="CR236" s="208"/>
      <c r="CS236" s="46"/>
      <c r="CT236" s="208"/>
      <c r="CU236" s="208"/>
      <c r="CV236" s="208"/>
      <c r="CW236" s="46"/>
    </row>
    <row r="237" spans="2:101">
      <c r="B237" s="160" t="s">
        <v>357</v>
      </c>
      <c r="C237" s="67" t="s">
        <v>54</v>
      </c>
      <c r="D237" s="161" t="s">
        <v>368</v>
      </c>
      <c r="E237" s="161">
        <v>0.150684931506849</v>
      </c>
      <c r="F237" s="160" t="s">
        <v>18</v>
      </c>
      <c r="AP237" s="208"/>
      <c r="AQ237" s="46"/>
      <c r="AR237" s="208"/>
      <c r="AS237" s="208"/>
      <c r="AT237" s="208"/>
      <c r="AU237" s="46"/>
      <c r="AY237" s="208"/>
      <c r="AZ237" s="46"/>
      <c r="BA237" s="208"/>
      <c r="BB237" s="208"/>
      <c r="BC237" s="208"/>
      <c r="BD237" s="46"/>
      <c r="BH237" s="208"/>
      <c r="BI237" s="46"/>
      <c r="BJ237" s="208"/>
      <c r="BK237" s="208"/>
      <c r="BL237" s="208"/>
      <c r="BM237" s="46"/>
      <c r="BQ237" s="208"/>
      <c r="BR237" s="46"/>
      <c r="BS237" s="208"/>
      <c r="BT237" s="208"/>
      <c r="BU237" s="208"/>
      <c r="BV237" s="46"/>
      <c r="BZ237" s="208"/>
      <c r="CA237" s="46"/>
      <c r="CB237" s="208"/>
      <c r="CC237" s="208"/>
      <c r="CD237" s="208"/>
      <c r="CE237" s="46"/>
      <c r="CI237" s="208"/>
      <c r="CJ237" s="46"/>
      <c r="CK237" s="208"/>
      <c r="CL237" s="208"/>
      <c r="CM237" s="208"/>
      <c r="CN237" s="46"/>
      <c r="CR237" s="208"/>
      <c r="CS237" s="46"/>
      <c r="CT237" s="208"/>
      <c r="CU237" s="208"/>
      <c r="CV237" s="208"/>
      <c r="CW237" s="46"/>
    </row>
    <row r="238" spans="2:101">
      <c r="B238" s="188" t="s">
        <v>357</v>
      </c>
      <c r="C238" s="67" t="s">
        <v>54</v>
      </c>
      <c r="D238" s="161" t="s">
        <v>369</v>
      </c>
      <c r="E238" s="161">
        <v>0.0125570776255708</v>
      </c>
      <c r="F238" s="160" t="s">
        <v>18</v>
      </c>
      <c r="AP238" s="208"/>
      <c r="AQ238" s="46"/>
      <c r="AR238" s="208"/>
      <c r="AS238" s="208"/>
      <c r="AT238" s="208"/>
      <c r="AU238" s="46"/>
      <c r="AY238" s="208"/>
      <c r="AZ238" s="46"/>
      <c r="BA238" s="208"/>
      <c r="BB238" s="208"/>
      <c r="BC238" s="208"/>
      <c r="BD238" s="46"/>
      <c r="BH238" s="208"/>
      <c r="BI238" s="46"/>
      <c r="BJ238" s="208"/>
      <c r="BK238" s="208"/>
      <c r="BL238" s="208"/>
      <c r="BM238" s="46"/>
      <c r="BQ238" s="208"/>
      <c r="BR238" s="46"/>
      <c r="BS238" s="208"/>
      <c r="BT238" s="208"/>
      <c r="BU238" s="208"/>
      <c r="BV238" s="46"/>
      <c r="BZ238" s="208"/>
      <c r="CA238" s="46"/>
      <c r="CB238" s="208"/>
      <c r="CC238" s="208"/>
      <c r="CD238" s="208"/>
      <c r="CE238" s="46"/>
      <c r="CI238" s="208"/>
      <c r="CJ238" s="46"/>
      <c r="CK238" s="208"/>
      <c r="CL238" s="208"/>
      <c r="CM238" s="208"/>
      <c r="CN238" s="46"/>
      <c r="CR238" s="208"/>
      <c r="CS238" s="46"/>
      <c r="CT238" s="208"/>
      <c r="CU238" s="208"/>
      <c r="CV238" s="208"/>
      <c r="CW238" s="46"/>
    </row>
    <row r="239" spans="2:101">
      <c r="B239" s="160" t="s">
        <v>357</v>
      </c>
      <c r="C239" s="67" t="s">
        <v>56</v>
      </c>
      <c r="D239" s="161" t="s">
        <v>358</v>
      </c>
      <c r="E239" s="161">
        <v>0.0941780821917808</v>
      </c>
      <c r="F239" s="160" t="s">
        <v>18</v>
      </c>
      <c r="AP239" s="230"/>
      <c r="AQ239" s="46"/>
      <c r="AR239" s="208"/>
      <c r="AS239" s="208"/>
      <c r="AT239" s="208"/>
      <c r="AU239" s="46"/>
      <c r="AY239" s="208"/>
      <c r="AZ239" s="46"/>
      <c r="BA239" s="208"/>
      <c r="BB239" s="208"/>
      <c r="BC239" s="208"/>
      <c r="BD239" s="46"/>
      <c r="BH239" s="208"/>
      <c r="BI239" s="46"/>
      <c r="BJ239" s="208"/>
      <c r="BK239" s="208"/>
      <c r="BL239" s="208"/>
      <c r="BM239" s="46"/>
      <c r="BQ239" s="208"/>
      <c r="BR239" s="46"/>
      <c r="BS239" s="208"/>
      <c r="BT239" s="208"/>
      <c r="BU239" s="208"/>
      <c r="BV239" s="46"/>
      <c r="BZ239" s="208"/>
      <c r="CA239" s="46"/>
      <c r="CB239" s="208"/>
      <c r="CC239" s="208"/>
      <c r="CD239" s="208"/>
      <c r="CE239" s="46"/>
      <c r="CI239" s="208"/>
      <c r="CJ239" s="46"/>
      <c r="CK239" s="208"/>
      <c r="CL239" s="208"/>
      <c r="CM239" s="208"/>
      <c r="CN239" s="46"/>
      <c r="CR239" s="208"/>
      <c r="CS239" s="46"/>
      <c r="CT239" s="208"/>
      <c r="CU239" s="208"/>
      <c r="CV239" s="208"/>
      <c r="CW239" s="46"/>
    </row>
    <row r="240" spans="2:101">
      <c r="B240" s="160" t="s">
        <v>357</v>
      </c>
      <c r="C240" s="67" t="s">
        <v>56</v>
      </c>
      <c r="D240" s="161" t="s">
        <v>359</v>
      </c>
      <c r="E240" s="161">
        <v>0.102739726027397</v>
      </c>
      <c r="F240" s="160" t="s">
        <v>18</v>
      </c>
      <c r="AP240" s="208"/>
      <c r="AQ240" s="46"/>
      <c r="AR240" s="208"/>
      <c r="AS240" s="208"/>
      <c r="AT240" s="208"/>
      <c r="AU240" s="46"/>
      <c r="AY240" s="208"/>
      <c r="AZ240" s="46"/>
      <c r="BA240" s="208"/>
      <c r="BB240" s="208"/>
      <c r="BC240" s="208"/>
      <c r="BD240" s="46"/>
      <c r="BH240" s="208"/>
      <c r="BI240" s="46"/>
      <c r="BJ240" s="208"/>
      <c r="BK240" s="208"/>
      <c r="BL240" s="208"/>
      <c r="BM240" s="46"/>
      <c r="BQ240" s="208"/>
      <c r="BR240" s="46"/>
      <c r="BS240" s="208"/>
      <c r="BT240" s="208"/>
      <c r="BU240" s="208"/>
      <c r="BV240" s="46"/>
      <c r="BZ240" s="208"/>
      <c r="CA240" s="46"/>
      <c r="CB240" s="208"/>
      <c r="CC240" s="208"/>
      <c r="CD240" s="208"/>
      <c r="CE240" s="46"/>
      <c r="CI240" s="208"/>
      <c r="CJ240" s="46"/>
      <c r="CK240" s="208"/>
      <c r="CL240" s="208"/>
      <c r="CM240" s="208"/>
      <c r="CN240" s="46"/>
      <c r="CR240" s="208"/>
      <c r="CS240" s="46"/>
      <c r="CT240" s="208"/>
      <c r="CU240" s="208"/>
      <c r="CV240" s="208"/>
      <c r="CW240" s="46"/>
    </row>
    <row r="241" spans="2:101">
      <c r="B241" s="160" t="s">
        <v>357</v>
      </c>
      <c r="C241" s="67" t="s">
        <v>56</v>
      </c>
      <c r="D241" s="161" t="s">
        <v>360</v>
      </c>
      <c r="E241" s="161">
        <v>0.00856164383561644</v>
      </c>
      <c r="F241" s="160" t="s">
        <v>18</v>
      </c>
      <c r="AP241" s="208"/>
      <c r="AQ241" s="46"/>
      <c r="AR241" s="208"/>
      <c r="AS241" s="208"/>
      <c r="AT241" s="208"/>
      <c r="AU241" s="46"/>
      <c r="AY241" s="208"/>
      <c r="AZ241" s="46"/>
      <c r="BA241" s="208"/>
      <c r="BB241" s="208"/>
      <c r="BC241" s="208"/>
      <c r="BD241" s="46"/>
      <c r="BH241" s="208"/>
      <c r="BI241" s="46"/>
      <c r="BJ241" s="208"/>
      <c r="BK241" s="208"/>
      <c r="BL241" s="208"/>
      <c r="BM241" s="46"/>
      <c r="BQ241" s="208"/>
      <c r="BR241" s="46"/>
      <c r="BS241" s="208"/>
      <c r="BT241" s="208"/>
      <c r="BU241" s="208"/>
      <c r="BV241" s="46"/>
      <c r="BZ241" s="208"/>
      <c r="CA241" s="46"/>
      <c r="CB241" s="208"/>
      <c r="CC241" s="208"/>
      <c r="CD241" s="208"/>
      <c r="CE241" s="46"/>
      <c r="CI241" s="208"/>
      <c r="CJ241" s="46"/>
      <c r="CK241" s="208"/>
      <c r="CL241" s="208"/>
      <c r="CM241" s="208"/>
      <c r="CN241" s="46"/>
      <c r="CR241" s="208"/>
      <c r="CS241" s="46"/>
      <c r="CT241" s="208"/>
      <c r="CU241" s="208"/>
      <c r="CV241" s="208"/>
      <c r="CW241" s="46"/>
    </row>
    <row r="242" spans="2:101">
      <c r="B242" s="188" t="s">
        <v>357</v>
      </c>
      <c r="C242" s="67" t="s">
        <v>56</v>
      </c>
      <c r="D242" s="161" t="s">
        <v>361</v>
      </c>
      <c r="E242" s="161">
        <v>0.126826484018265</v>
      </c>
      <c r="F242" s="160" t="s">
        <v>18</v>
      </c>
      <c r="AP242" s="208"/>
      <c r="AQ242" s="46"/>
      <c r="AR242" s="208"/>
      <c r="AS242" s="208"/>
      <c r="AT242" s="208"/>
      <c r="AU242" s="46"/>
      <c r="AY242" s="208"/>
      <c r="AZ242" s="46"/>
      <c r="BA242" s="208"/>
      <c r="BB242" s="208"/>
      <c r="BC242" s="208"/>
      <c r="BD242" s="46"/>
      <c r="BH242" s="208"/>
      <c r="BI242" s="46"/>
      <c r="BJ242" s="208"/>
      <c r="BK242" s="208"/>
      <c r="BL242" s="208"/>
      <c r="BM242" s="46"/>
      <c r="BQ242" s="208"/>
      <c r="BR242" s="46"/>
      <c r="BS242" s="208"/>
      <c r="BT242" s="208"/>
      <c r="BU242" s="208"/>
      <c r="BV242" s="46"/>
      <c r="BZ242" s="208"/>
      <c r="CA242" s="46"/>
      <c r="CB242" s="208"/>
      <c r="CC242" s="208"/>
      <c r="CD242" s="208"/>
      <c r="CE242" s="46"/>
      <c r="CI242" s="208"/>
      <c r="CJ242" s="46"/>
      <c r="CK242" s="208"/>
      <c r="CL242" s="208"/>
      <c r="CM242" s="208"/>
      <c r="CN242" s="46"/>
      <c r="CR242" s="208"/>
      <c r="CS242" s="46"/>
      <c r="CT242" s="208"/>
      <c r="CU242" s="208"/>
      <c r="CV242" s="208"/>
      <c r="CW242" s="46"/>
    </row>
    <row r="243" spans="2:101">
      <c r="B243" s="160" t="s">
        <v>357</v>
      </c>
      <c r="C243" s="67" t="s">
        <v>56</v>
      </c>
      <c r="D243" s="161" t="s">
        <v>362</v>
      </c>
      <c r="E243" s="161">
        <v>0.138356164383562</v>
      </c>
      <c r="F243" s="160" t="s">
        <v>18</v>
      </c>
      <c r="AP243" s="230"/>
      <c r="AQ243" s="46"/>
      <c r="AR243" s="208"/>
      <c r="AS243" s="208"/>
      <c r="AT243" s="208"/>
      <c r="AU243" s="46"/>
      <c r="AY243" s="208"/>
      <c r="AZ243" s="46"/>
      <c r="BA243" s="208"/>
      <c r="BB243" s="208"/>
      <c r="BC243" s="208"/>
      <c r="BD243" s="46"/>
      <c r="BH243" s="208"/>
      <c r="BI243" s="46"/>
      <c r="BJ243" s="208"/>
      <c r="BK243" s="208"/>
      <c r="BL243" s="208"/>
      <c r="BM243" s="46"/>
      <c r="BQ243" s="208"/>
      <c r="BR243" s="46"/>
      <c r="BS243" s="208"/>
      <c r="BT243" s="208"/>
      <c r="BU243" s="208"/>
      <c r="BV243" s="46"/>
      <c r="BZ243" s="208"/>
      <c r="CA243" s="46"/>
      <c r="CB243" s="208"/>
      <c r="CC243" s="208"/>
      <c r="CD243" s="208"/>
      <c r="CE243" s="46"/>
      <c r="CI243" s="208"/>
      <c r="CJ243" s="46"/>
      <c r="CK243" s="208"/>
      <c r="CL243" s="208"/>
      <c r="CM243" s="208"/>
      <c r="CN243" s="46"/>
      <c r="CR243" s="208"/>
      <c r="CS243" s="46"/>
      <c r="CT243" s="208"/>
      <c r="CU243" s="208"/>
      <c r="CV243" s="208"/>
      <c r="CW243" s="46"/>
    </row>
    <row r="244" spans="2:101">
      <c r="B244" s="160" t="s">
        <v>357</v>
      </c>
      <c r="C244" s="67" t="s">
        <v>56</v>
      </c>
      <c r="D244" s="161" t="s">
        <v>363</v>
      </c>
      <c r="E244" s="161">
        <v>0.0115296803652968</v>
      </c>
      <c r="F244" s="160" t="s">
        <v>18</v>
      </c>
      <c r="AP244" s="208"/>
      <c r="AQ244" s="46"/>
      <c r="AR244" s="208"/>
      <c r="AS244" s="208"/>
      <c r="AT244" s="208"/>
      <c r="AU244" s="46"/>
      <c r="AY244" s="208"/>
      <c r="AZ244" s="46"/>
      <c r="BA244" s="208"/>
      <c r="BB244" s="208"/>
      <c r="BC244" s="208"/>
      <c r="BD244" s="46"/>
      <c r="BH244" s="208"/>
      <c r="BI244" s="46"/>
      <c r="BJ244" s="208"/>
      <c r="BK244" s="208"/>
      <c r="BL244" s="208"/>
      <c r="BM244" s="46"/>
      <c r="BQ244" s="208"/>
      <c r="BR244" s="46"/>
      <c r="BS244" s="208"/>
      <c r="BT244" s="208"/>
      <c r="BU244" s="208"/>
      <c r="BV244" s="46"/>
      <c r="BZ244" s="208"/>
      <c r="CA244" s="46"/>
      <c r="CB244" s="208"/>
      <c r="CC244" s="208"/>
      <c r="CD244" s="208"/>
      <c r="CE244" s="46"/>
      <c r="CI244" s="208"/>
      <c r="CJ244" s="46"/>
      <c r="CK244" s="208"/>
      <c r="CL244" s="208"/>
      <c r="CM244" s="208"/>
      <c r="CN244" s="46"/>
      <c r="CR244" s="208"/>
      <c r="CS244" s="46"/>
      <c r="CT244" s="208"/>
      <c r="CU244" s="208"/>
      <c r="CV244" s="208"/>
      <c r="CW244" s="46"/>
    </row>
    <row r="245" spans="2:101">
      <c r="B245" s="160" t="s">
        <v>357</v>
      </c>
      <c r="C245" s="67" t="s">
        <v>56</v>
      </c>
      <c r="D245" s="161" t="s">
        <v>364</v>
      </c>
      <c r="E245" s="161">
        <v>0.0992009132420091</v>
      </c>
      <c r="F245" s="160" t="s">
        <v>18</v>
      </c>
      <c r="AP245" s="208"/>
      <c r="AQ245" s="46"/>
      <c r="AR245" s="208"/>
      <c r="AS245" s="208"/>
      <c r="AT245" s="208"/>
      <c r="AU245" s="46"/>
      <c r="AY245" s="208"/>
      <c r="AZ245" s="46"/>
      <c r="BA245" s="208"/>
      <c r="BB245" s="208"/>
      <c r="BC245" s="208"/>
      <c r="BD245" s="46"/>
      <c r="BH245" s="208"/>
      <c r="BI245" s="46"/>
      <c r="BJ245" s="208"/>
      <c r="BK245" s="208"/>
      <c r="BL245" s="208"/>
      <c r="BM245" s="46"/>
      <c r="BQ245" s="208"/>
      <c r="BR245" s="46"/>
      <c r="BS245" s="208"/>
      <c r="BT245" s="208"/>
      <c r="BU245" s="208"/>
      <c r="BV245" s="46"/>
      <c r="BZ245" s="208"/>
      <c r="CA245" s="46"/>
      <c r="CB245" s="208"/>
      <c r="CC245" s="208"/>
      <c r="CD245" s="208"/>
      <c r="CE245" s="46"/>
      <c r="CI245" s="208"/>
      <c r="CJ245" s="46"/>
      <c r="CK245" s="208"/>
      <c r="CL245" s="208"/>
      <c r="CM245" s="208"/>
      <c r="CN245" s="46"/>
      <c r="CR245" s="208"/>
      <c r="CS245" s="46"/>
      <c r="CT245" s="208"/>
      <c r="CU245" s="208"/>
      <c r="CV245" s="208"/>
      <c r="CW245" s="46"/>
    </row>
    <row r="246" spans="2:101">
      <c r="B246" s="188" t="s">
        <v>357</v>
      </c>
      <c r="C246" s="67" t="s">
        <v>56</v>
      </c>
      <c r="D246" s="161" t="s">
        <v>365</v>
      </c>
      <c r="E246" s="161">
        <v>0.108219178082192</v>
      </c>
      <c r="F246" s="160" t="s">
        <v>18</v>
      </c>
      <c r="AP246" s="208"/>
      <c r="AQ246" s="46"/>
      <c r="AR246" s="208"/>
      <c r="AS246" s="208"/>
      <c r="AT246" s="208"/>
      <c r="AU246" s="46"/>
      <c r="AY246" s="208"/>
      <c r="AZ246" s="46"/>
      <c r="BA246" s="208"/>
      <c r="BB246" s="208"/>
      <c r="BC246" s="208"/>
      <c r="BD246" s="46"/>
      <c r="BH246" s="208"/>
      <c r="BI246" s="46"/>
      <c r="BJ246" s="208"/>
      <c r="BK246" s="208"/>
      <c r="BL246" s="208"/>
      <c r="BM246" s="46"/>
      <c r="BQ246" s="208"/>
      <c r="BR246" s="46"/>
      <c r="BS246" s="208"/>
      <c r="BT246" s="208"/>
      <c r="BU246" s="208"/>
      <c r="BV246" s="46"/>
      <c r="BZ246" s="208"/>
      <c r="CA246" s="46"/>
      <c r="CB246" s="208"/>
      <c r="CC246" s="208"/>
      <c r="CD246" s="208"/>
      <c r="CE246" s="46"/>
      <c r="CI246" s="208"/>
      <c r="CJ246" s="46"/>
      <c r="CK246" s="208"/>
      <c r="CL246" s="208"/>
      <c r="CM246" s="208"/>
      <c r="CN246" s="46"/>
      <c r="CR246" s="208"/>
      <c r="CS246" s="46"/>
      <c r="CT246" s="208"/>
      <c r="CU246" s="208"/>
      <c r="CV246" s="208"/>
      <c r="CW246" s="46"/>
    </row>
    <row r="247" spans="2:101">
      <c r="B247" s="160" t="s">
        <v>357</v>
      </c>
      <c r="C247" s="67" t="s">
        <v>56</v>
      </c>
      <c r="D247" s="161" t="s">
        <v>366</v>
      </c>
      <c r="E247" s="161">
        <v>0.00901826484018265</v>
      </c>
      <c r="F247" s="160" t="s">
        <v>18</v>
      </c>
      <c r="AP247" s="230"/>
      <c r="AQ247" s="46"/>
      <c r="AR247" s="208"/>
      <c r="AS247" s="208"/>
      <c r="AT247" s="208"/>
      <c r="AU247" s="46"/>
      <c r="AY247" s="208"/>
      <c r="AZ247" s="46"/>
      <c r="BA247" s="208"/>
      <c r="BB247" s="208"/>
      <c r="BC247" s="208"/>
      <c r="BD247" s="46"/>
      <c r="BH247" s="208"/>
      <c r="BI247" s="46"/>
      <c r="BJ247" s="208"/>
      <c r="BK247" s="208"/>
      <c r="BL247" s="208"/>
      <c r="BM247" s="46"/>
      <c r="BQ247" s="208"/>
      <c r="BR247" s="46"/>
      <c r="BS247" s="208"/>
      <c r="BT247" s="208"/>
      <c r="BU247" s="208"/>
      <c r="BV247" s="46"/>
      <c r="BZ247" s="208"/>
      <c r="CA247" s="46"/>
      <c r="CB247" s="208"/>
      <c r="CC247" s="208"/>
      <c r="CD247" s="208"/>
      <c r="CE247" s="46"/>
      <c r="CI247" s="208"/>
      <c r="CJ247" s="46"/>
      <c r="CK247" s="208"/>
      <c r="CL247" s="208"/>
      <c r="CM247" s="208"/>
      <c r="CN247" s="46"/>
      <c r="CR247" s="208"/>
      <c r="CS247" s="46"/>
      <c r="CT247" s="208"/>
      <c r="CU247" s="208"/>
      <c r="CV247" s="208"/>
      <c r="CW247" s="46"/>
    </row>
    <row r="248" spans="2:101">
      <c r="B248" s="160" t="s">
        <v>357</v>
      </c>
      <c r="C248" s="67" t="s">
        <v>56</v>
      </c>
      <c r="D248" s="161" t="s">
        <v>367</v>
      </c>
      <c r="E248" s="161">
        <v>0.138127853881279</v>
      </c>
      <c r="F248" s="160" t="s">
        <v>18</v>
      </c>
      <c r="AP248" s="208"/>
      <c r="AQ248" s="46"/>
      <c r="AR248" s="208"/>
      <c r="AS248" s="208"/>
      <c r="AT248" s="208"/>
      <c r="AU248" s="46"/>
      <c r="AY248" s="208"/>
      <c r="AZ248" s="46"/>
      <c r="BA248" s="208"/>
      <c r="BB248" s="208"/>
      <c r="BC248" s="208"/>
      <c r="BD248" s="46"/>
      <c r="BH248" s="208"/>
      <c r="BI248" s="46"/>
      <c r="BJ248" s="208"/>
      <c r="BK248" s="208"/>
      <c r="BL248" s="208"/>
      <c r="BM248" s="46"/>
      <c r="BQ248" s="208"/>
      <c r="BR248" s="46"/>
      <c r="BS248" s="208"/>
      <c r="BT248" s="208"/>
      <c r="BU248" s="208"/>
      <c r="BV248" s="46"/>
      <c r="BZ248" s="208"/>
      <c r="CA248" s="46"/>
      <c r="CB248" s="208"/>
      <c r="CC248" s="208"/>
      <c r="CD248" s="208"/>
      <c r="CE248" s="46"/>
      <c r="CI248" s="208"/>
      <c r="CJ248" s="46"/>
      <c r="CK248" s="208"/>
      <c r="CL248" s="208"/>
      <c r="CM248" s="208"/>
      <c r="CN248" s="46"/>
      <c r="CR248" s="208"/>
      <c r="CS248" s="46"/>
      <c r="CT248" s="208"/>
      <c r="CU248" s="208"/>
      <c r="CV248" s="208"/>
      <c r="CW248" s="46"/>
    </row>
    <row r="249" spans="2:101">
      <c r="B249" s="160" t="s">
        <v>357</v>
      </c>
      <c r="C249" s="67" t="s">
        <v>56</v>
      </c>
      <c r="D249" s="161" t="s">
        <v>368</v>
      </c>
      <c r="E249" s="161">
        <v>0.150684931506849</v>
      </c>
      <c r="F249" s="160" t="s">
        <v>18</v>
      </c>
      <c r="AP249" s="208"/>
      <c r="AQ249" s="46"/>
      <c r="AR249" s="208"/>
      <c r="AS249" s="208"/>
      <c r="AT249" s="208"/>
      <c r="AU249" s="46"/>
      <c r="AY249" s="208"/>
      <c r="AZ249" s="46"/>
      <c r="BA249" s="208"/>
      <c r="BB249" s="208"/>
      <c r="BC249" s="208"/>
      <c r="BD249" s="46"/>
      <c r="BH249" s="208"/>
      <c r="BI249" s="46"/>
      <c r="BJ249" s="208"/>
      <c r="BK249" s="208"/>
      <c r="BL249" s="208"/>
      <c r="BM249" s="46"/>
      <c r="BQ249" s="208"/>
      <c r="BR249" s="46"/>
      <c r="BS249" s="208"/>
      <c r="BT249" s="208"/>
      <c r="BU249" s="208"/>
      <c r="BV249" s="46"/>
      <c r="BZ249" s="208"/>
      <c r="CA249" s="46"/>
      <c r="CB249" s="208"/>
      <c r="CC249" s="208"/>
      <c r="CD249" s="208"/>
      <c r="CE249" s="46"/>
      <c r="CI249" s="208"/>
      <c r="CJ249" s="46"/>
      <c r="CK249" s="208"/>
      <c r="CL249" s="208"/>
      <c r="CM249" s="208"/>
      <c r="CN249" s="46"/>
      <c r="CR249" s="208"/>
      <c r="CS249" s="46"/>
      <c r="CT249" s="208"/>
      <c r="CU249" s="208"/>
      <c r="CV249" s="208"/>
      <c r="CW249" s="46"/>
    </row>
    <row r="250" spans="2:101">
      <c r="B250" s="188" t="s">
        <v>357</v>
      </c>
      <c r="C250" s="67" t="s">
        <v>56</v>
      </c>
      <c r="D250" s="161" t="s">
        <v>369</v>
      </c>
      <c r="E250" s="161">
        <v>0.0125570776255708</v>
      </c>
      <c r="F250" s="160" t="s">
        <v>18</v>
      </c>
      <c r="AP250" s="208"/>
      <c r="AQ250" s="46"/>
      <c r="AR250" s="208"/>
      <c r="AS250" s="208"/>
      <c r="AT250" s="208"/>
      <c r="AU250" s="46"/>
      <c r="AY250" s="208"/>
      <c r="AZ250" s="46"/>
      <c r="BA250" s="208"/>
      <c r="BB250" s="208"/>
      <c r="BC250" s="208"/>
      <c r="BD250" s="46"/>
      <c r="BH250" s="208"/>
      <c r="BI250" s="46"/>
      <c r="BJ250" s="208"/>
      <c r="BK250" s="208"/>
      <c r="BL250" s="208"/>
      <c r="BM250" s="46"/>
      <c r="BQ250" s="208"/>
      <c r="BR250" s="46"/>
      <c r="BS250" s="208"/>
      <c r="BT250" s="208"/>
      <c r="BU250" s="208"/>
      <c r="BV250" s="46"/>
      <c r="BZ250" s="208"/>
      <c r="CA250" s="46"/>
      <c r="CB250" s="208"/>
      <c r="CC250" s="208"/>
      <c r="CD250" s="208"/>
      <c r="CE250" s="46"/>
      <c r="CI250" s="208"/>
      <c r="CJ250" s="46"/>
      <c r="CK250" s="208"/>
      <c r="CL250" s="208"/>
      <c r="CM250" s="208"/>
      <c r="CN250" s="46"/>
      <c r="CR250" s="208"/>
      <c r="CS250" s="46"/>
      <c r="CT250" s="208"/>
      <c r="CU250" s="208"/>
      <c r="CV250" s="208"/>
      <c r="CW250" s="46"/>
    </row>
    <row r="251" spans="2:101">
      <c r="B251" s="160" t="s">
        <v>357</v>
      </c>
      <c r="C251" s="67" t="s">
        <v>58</v>
      </c>
      <c r="D251" s="161" t="s">
        <v>358</v>
      </c>
      <c r="E251" s="161">
        <v>0.0941780821917808</v>
      </c>
      <c r="F251" s="160" t="s">
        <v>18</v>
      </c>
      <c r="AP251" s="230"/>
      <c r="AQ251" s="46"/>
      <c r="AR251" s="208"/>
      <c r="AS251" s="208"/>
      <c r="AT251" s="208"/>
      <c r="AU251" s="46"/>
      <c r="AY251" s="208"/>
      <c r="AZ251" s="46"/>
      <c r="BA251" s="208"/>
      <c r="BB251" s="208"/>
      <c r="BC251" s="208"/>
      <c r="BD251" s="46"/>
      <c r="BH251" s="208"/>
      <c r="BI251" s="46"/>
      <c r="BJ251" s="208"/>
      <c r="BK251" s="208"/>
      <c r="BL251" s="208"/>
      <c r="BM251" s="46"/>
      <c r="BQ251" s="208"/>
      <c r="BR251" s="46"/>
      <c r="BS251" s="208"/>
      <c r="BT251" s="208"/>
      <c r="BU251" s="208"/>
      <c r="BV251" s="46"/>
      <c r="BZ251" s="208"/>
      <c r="CA251" s="46"/>
      <c r="CB251" s="208"/>
      <c r="CC251" s="208"/>
      <c r="CD251" s="208"/>
      <c r="CE251" s="46"/>
      <c r="CI251" s="208"/>
      <c r="CJ251" s="46"/>
      <c r="CK251" s="208"/>
      <c r="CL251" s="208"/>
      <c r="CM251" s="208"/>
      <c r="CN251" s="46"/>
      <c r="CR251" s="208"/>
      <c r="CS251" s="46"/>
      <c r="CT251" s="208"/>
      <c r="CU251" s="208"/>
      <c r="CV251" s="208"/>
      <c r="CW251" s="46"/>
    </row>
    <row r="252" spans="2:101">
      <c r="B252" s="160" t="s">
        <v>357</v>
      </c>
      <c r="C252" s="67" t="s">
        <v>58</v>
      </c>
      <c r="D252" s="161" t="s">
        <v>359</v>
      </c>
      <c r="E252" s="161">
        <v>0.102739726027397</v>
      </c>
      <c r="F252" s="160" t="s">
        <v>18</v>
      </c>
      <c r="AP252" s="208"/>
      <c r="AQ252" s="46"/>
      <c r="AR252" s="208"/>
      <c r="AS252" s="208"/>
      <c r="AT252" s="208"/>
      <c r="AU252" s="46"/>
      <c r="AY252" s="208"/>
      <c r="AZ252" s="46"/>
      <c r="BA252" s="208"/>
      <c r="BB252" s="208"/>
      <c r="BC252" s="208"/>
      <c r="BD252" s="46"/>
      <c r="BH252" s="208"/>
      <c r="BI252" s="46"/>
      <c r="BJ252" s="208"/>
      <c r="BK252" s="208"/>
      <c r="BL252" s="208"/>
      <c r="BM252" s="46"/>
      <c r="BQ252" s="208"/>
      <c r="BR252" s="46"/>
      <c r="BS252" s="208"/>
      <c r="BT252" s="208"/>
      <c r="BU252" s="208"/>
      <c r="BV252" s="46"/>
      <c r="BZ252" s="208"/>
      <c r="CA252" s="46"/>
      <c r="CB252" s="208"/>
      <c r="CC252" s="208"/>
      <c r="CD252" s="208"/>
      <c r="CE252" s="46"/>
      <c r="CI252" s="208"/>
      <c r="CJ252" s="46"/>
      <c r="CK252" s="208"/>
      <c r="CL252" s="208"/>
      <c r="CM252" s="208"/>
      <c r="CN252" s="46"/>
      <c r="CR252" s="208"/>
      <c r="CS252" s="46"/>
      <c r="CT252" s="208"/>
      <c r="CU252" s="208"/>
      <c r="CV252" s="208"/>
      <c r="CW252" s="46"/>
    </row>
    <row r="253" spans="2:101">
      <c r="B253" s="160" t="s">
        <v>357</v>
      </c>
      <c r="C253" s="67" t="s">
        <v>58</v>
      </c>
      <c r="D253" s="161" t="s">
        <v>360</v>
      </c>
      <c r="E253" s="161">
        <v>0.00856164383561644</v>
      </c>
      <c r="F253" s="160" t="s">
        <v>18</v>
      </c>
      <c r="AP253" s="208"/>
      <c r="AQ253" s="46"/>
      <c r="AR253" s="208"/>
      <c r="AS253" s="208"/>
      <c r="AT253" s="208"/>
      <c r="AU253" s="46"/>
      <c r="AY253" s="208"/>
      <c r="AZ253" s="46"/>
      <c r="BA253" s="208"/>
      <c r="BB253" s="208"/>
      <c r="BC253" s="208"/>
      <c r="BD253" s="46"/>
      <c r="BH253" s="208"/>
      <c r="BI253" s="46"/>
      <c r="BJ253" s="208"/>
      <c r="BK253" s="208"/>
      <c r="BL253" s="208"/>
      <c r="BM253" s="46"/>
      <c r="BQ253" s="208"/>
      <c r="BR253" s="46"/>
      <c r="BS253" s="208"/>
      <c r="BT253" s="208"/>
      <c r="BU253" s="208"/>
      <c r="BV253" s="46"/>
      <c r="BZ253" s="208"/>
      <c r="CA253" s="46"/>
      <c r="CB253" s="208"/>
      <c r="CC253" s="208"/>
      <c r="CD253" s="208"/>
      <c r="CE253" s="46"/>
      <c r="CI253" s="208"/>
      <c r="CJ253" s="46"/>
      <c r="CK253" s="208"/>
      <c r="CL253" s="208"/>
      <c r="CM253" s="208"/>
      <c r="CN253" s="46"/>
      <c r="CR253" s="208"/>
      <c r="CS253" s="46"/>
      <c r="CT253" s="208"/>
      <c r="CU253" s="208"/>
      <c r="CV253" s="208"/>
      <c r="CW253" s="46"/>
    </row>
    <row r="254" spans="2:101">
      <c r="B254" s="188" t="s">
        <v>357</v>
      </c>
      <c r="C254" s="67" t="s">
        <v>58</v>
      </c>
      <c r="D254" s="161" t="s">
        <v>361</v>
      </c>
      <c r="E254" s="161">
        <v>0.126826484018265</v>
      </c>
      <c r="F254" s="160" t="s">
        <v>18</v>
      </c>
      <c r="AP254" s="208"/>
      <c r="AQ254" s="46"/>
      <c r="AR254" s="208"/>
      <c r="AS254" s="208"/>
      <c r="AT254" s="208"/>
      <c r="AU254" s="46"/>
      <c r="AY254" s="208"/>
      <c r="AZ254" s="46"/>
      <c r="BA254" s="208"/>
      <c r="BB254" s="208"/>
      <c r="BC254" s="208"/>
      <c r="BD254" s="46"/>
      <c r="BH254" s="208"/>
      <c r="BI254" s="46"/>
      <c r="BJ254" s="208"/>
      <c r="BK254" s="208"/>
      <c r="BL254" s="208"/>
      <c r="BM254" s="46"/>
      <c r="BQ254" s="208"/>
      <c r="BR254" s="46"/>
      <c r="BS254" s="208"/>
      <c r="BT254" s="208"/>
      <c r="BU254" s="208"/>
      <c r="BV254" s="46"/>
      <c r="BZ254" s="208"/>
      <c r="CA254" s="46"/>
      <c r="CB254" s="208"/>
      <c r="CC254" s="208"/>
      <c r="CD254" s="208"/>
      <c r="CE254" s="46"/>
      <c r="CI254" s="208"/>
      <c r="CJ254" s="46"/>
      <c r="CK254" s="208"/>
      <c r="CL254" s="208"/>
      <c r="CM254" s="208"/>
      <c r="CN254" s="46"/>
      <c r="CR254" s="208"/>
      <c r="CS254" s="46"/>
      <c r="CT254" s="208"/>
      <c r="CU254" s="208"/>
      <c r="CV254" s="208"/>
      <c r="CW254" s="46"/>
    </row>
    <row r="255" spans="2:101">
      <c r="B255" s="160" t="s">
        <v>357</v>
      </c>
      <c r="C255" s="67" t="s">
        <v>58</v>
      </c>
      <c r="D255" s="161" t="s">
        <v>362</v>
      </c>
      <c r="E255" s="161">
        <v>0.138356164383562</v>
      </c>
      <c r="F255" s="160" t="s">
        <v>18</v>
      </c>
      <c r="AP255" s="230"/>
      <c r="AQ255" s="46"/>
      <c r="AR255" s="208"/>
      <c r="AS255" s="208"/>
      <c r="AT255" s="208"/>
      <c r="AU255" s="46"/>
      <c r="AY255" s="208"/>
      <c r="AZ255" s="46"/>
      <c r="BA255" s="208"/>
      <c r="BB255" s="208"/>
      <c r="BC255" s="208"/>
      <c r="BD255" s="46"/>
      <c r="BH255" s="208"/>
      <c r="BI255" s="46"/>
      <c r="BJ255" s="208"/>
      <c r="BK255" s="208"/>
      <c r="BL255" s="208"/>
      <c r="BM255" s="46"/>
      <c r="BQ255" s="208"/>
      <c r="BR255" s="46"/>
      <c r="BS255" s="208"/>
      <c r="BT255" s="208"/>
      <c r="BU255" s="208"/>
      <c r="BV255" s="46"/>
      <c r="BZ255" s="208"/>
      <c r="CA255" s="46"/>
      <c r="CB255" s="208"/>
      <c r="CC255" s="208"/>
      <c r="CD255" s="208"/>
      <c r="CE255" s="46"/>
      <c r="CI255" s="208"/>
      <c r="CJ255" s="46"/>
      <c r="CK255" s="208"/>
      <c r="CL255" s="208"/>
      <c r="CM255" s="208"/>
      <c r="CN255" s="46"/>
      <c r="CR255" s="208"/>
      <c r="CS255" s="46"/>
      <c r="CT255" s="208"/>
      <c r="CU255" s="208"/>
      <c r="CV255" s="208"/>
      <c r="CW255" s="46"/>
    </row>
    <row r="256" spans="2:101">
      <c r="B256" s="160" t="s">
        <v>357</v>
      </c>
      <c r="C256" s="67" t="s">
        <v>58</v>
      </c>
      <c r="D256" s="161" t="s">
        <v>363</v>
      </c>
      <c r="E256" s="161">
        <v>0.0115296803652968</v>
      </c>
      <c r="F256" s="160" t="s">
        <v>18</v>
      </c>
      <c r="AP256" s="208"/>
      <c r="AQ256" s="46"/>
      <c r="AR256" s="208"/>
      <c r="AS256" s="208"/>
      <c r="AT256" s="208"/>
      <c r="AU256" s="46"/>
      <c r="AY256" s="208"/>
      <c r="AZ256" s="46"/>
      <c r="BA256" s="208"/>
      <c r="BB256" s="208"/>
      <c r="BC256" s="208"/>
      <c r="BD256" s="46"/>
      <c r="BH256" s="208"/>
      <c r="BI256" s="46"/>
      <c r="BJ256" s="208"/>
      <c r="BK256" s="208"/>
      <c r="BL256" s="208"/>
      <c r="BM256" s="46"/>
      <c r="BQ256" s="208"/>
      <c r="BR256" s="46"/>
      <c r="BS256" s="208"/>
      <c r="BT256" s="208"/>
      <c r="BU256" s="208"/>
      <c r="BV256" s="46"/>
      <c r="BZ256" s="208"/>
      <c r="CA256" s="46"/>
      <c r="CB256" s="208"/>
      <c r="CC256" s="208"/>
      <c r="CD256" s="208"/>
      <c r="CE256" s="46"/>
      <c r="CI256" s="208"/>
      <c r="CJ256" s="46"/>
      <c r="CK256" s="208"/>
      <c r="CL256" s="208"/>
      <c r="CM256" s="208"/>
      <c r="CN256" s="46"/>
      <c r="CR256" s="208"/>
      <c r="CS256" s="46"/>
      <c r="CT256" s="208"/>
      <c r="CU256" s="208"/>
      <c r="CV256" s="208"/>
      <c r="CW256" s="46"/>
    </row>
    <row r="257" spans="2:101">
      <c r="B257" s="160" t="s">
        <v>357</v>
      </c>
      <c r="C257" s="67" t="s">
        <v>58</v>
      </c>
      <c r="D257" s="161" t="s">
        <v>364</v>
      </c>
      <c r="E257" s="161">
        <v>0.0992009132420091</v>
      </c>
      <c r="F257" s="160" t="s">
        <v>18</v>
      </c>
      <c r="AP257" s="208"/>
      <c r="AQ257" s="46"/>
      <c r="AR257" s="208"/>
      <c r="AS257" s="208"/>
      <c r="AT257" s="208"/>
      <c r="AU257" s="46"/>
      <c r="AY257" s="208"/>
      <c r="AZ257" s="46"/>
      <c r="BA257" s="208"/>
      <c r="BB257" s="208"/>
      <c r="BC257" s="208"/>
      <c r="BD257" s="46"/>
      <c r="BH257" s="208"/>
      <c r="BI257" s="46"/>
      <c r="BJ257" s="208"/>
      <c r="BK257" s="208"/>
      <c r="BL257" s="208"/>
      <c r="BM257" s="46"/>
      <c r="BQ257" s="208"/>
      <c r="BR257" s="46"/>
      <c r="BS257" s="208"/>
      <c r="BT257" s="208"/>
      <c r="BU257" s="208"/>
      <c r="BV257" s="46"/>
      <c r="BZ257" s="208"/>
      <c r="CA257" s="46"/>
      <c r="CB257" s="208"/>
      <c r="CC257" s="208"/>
      <c r="CD257" s="208"/>
      <c r="CE257" s="46"/>
      <c r="CI257" s="208"/>
      <c r="CJ257" s="46"/>
      <c r="CK257" s="208"/>
      <c r="CL257" s="208"/>
      <c r="CM257" s="208"/>
      <c r="CN257" s="46"/>
      <c r="CR257" s="208"/>
      <c r="CS257" s="46"/>
      <c r="CT257" s="208"/>
      <c r="CU257" s="208"/>
      <c r="CV257" s="208"/>
      <c r="CW257" s="46"/>
    </row>
    <row r="258" spans="2:101">
      <c r="B258" s="188" t="s">
        <v>357</v>
      </c>
      <c r="C258" s="67" t="s">
        <v>58</v>
      </c>
      <c r="D258" s="161" t="s">
        <v>365</v>
      </c>
      <c r="E258" s="161">
        <v>0.108219178082192</v>
      </c>
      <c r="F258" s="160" t="s">
        <v>18</v>
      </c>
      <c r="AP258" s="208"/>
      <c r="AQ258" s="46"/>
      <c r="AR258" s="208"/>
      <c r="AS258" s="208"/>
      <c r="AT258" s="208"/>
      <c r="AU258" s="46"/>
      <c r="AY258" s="208"/>
      <c r="AZ258" s="46"/>
      <c r="BA258" s="208"/>
      <c r="BB258" s="208"/>
      <c r="BC258" s="208"/>
      <c r="BD258" s="46"/>
      <c r="BH258" s="208"/>
      <c r="BI258" s="46"/>
      <c r="BJ258" s="208"/>
      <c r="BK258" s="208"/>
      <c r="BL258" s="208"/>
      <c r="BM258" s="46"/>
      <c r="BQ258" s="208"/>
      <c r="BR258" s="46"/>
      <c r="BS258" s="208"/>
      <c r="BT258" s="208"/>
      <c r="BU258" s="208"/>
      <c r="BV258" s="46"/>
      <c r="BZ258" s="208"/>
      <c r="CA258" s="46"/>
      <c r="CB258" s="208"/>
      <c r="CC258" s="208"/>
      <c r="CD258" s="208"/>
      <c r="CE258" s="46"/>
      <c r="CI258" s="208"/>
      <c r="CJ258" s="46"/>
      <c r="CK258" s="208"/>
      <c r="CL258" s="208"/>
      <c r="CM258" s="208"/>
      <c r="CN258" s="46"/>
      <c r="CR258" s="208"/>
      <c r="CS258" s="46"/>
      <c r="CT258" s="208"/>
      <c r="CU258" s="208"/>
      <c r="CV258" s="208"/>
      <c r="CW258" s="46"/>
    </row>
    <row r="259" spans="2:101">
      <c r="B259" s="160" t="s">
        <v>357</v>
      </c>
      <c r="C259" s="67" t="s">
        <v>58</v>
      </c>
      <c r="D259" s="161" t="s">
        <v>366</v>
      </c>
      <c r="E259" s="161">
        <v>0.00901826484018265</v>
      </c>
      <c r="F259" s="160" t="s">
        <v>18</v>
      </c>
      <c r="AP259" s="230"/>
      <c r="AQ259" s="46"/>
      <c r="AR259" s="208"/>
      <c r="AS259" s="208"/>
      <c r="AT259" s="208"/>
      <c r="AU259" s="46"/>
      <c r="AY259" s="208"/>
      <c r="AZ259" s="46"/>
      <c r="BA259" s="208"/>
      <c r="BB259" s="208"/>
      <c r="BC259" s="208"/>
      <c r="BD259" s="46"/>
      <c r="BH259" s="208"/>
      <c r="BI259" s="46"/>
      <c r="BJ259" s="208"/>
      <c r="BK259" s="208"/>
      <c r="BL259" s="208"/>
      <c r="BM259" s="46"/>
      <c r="BQ259" s="208"/>
      <c r="BR259" s="46"/>
      <c r="BS259" s="208"/>
      <c r="BT259" s="208"/>
      <c r="BU259" s="208"/>
      <c r="BV259" s="46"/>
      <c r="BZ259" s="208"/>
      <c r="CA259" s="46"/>
      <c r="CB259" s="208"/>
      <c r="CC259" s="208"/>
      <c r="CD259" s="208"/>
      <c r="CE259" s="46"/>
      <c r="CI259" s="208"/>
      <c r="CJ259" s="46"/>
      <c r="CK259" s="208"/>
      <c r="CL259" s="208"/>
      <c r="CM259" s="208"/>
      <c r="CN259" s="46"/>
      <c r="CR259" s="208"/>
      <c r="CS259" s="46"/>
      <c r="CT259" s="208"/>
      <c r="CU259" s="208"/>
      <c r="CV259" s="208"/>
      <c r="CW259" s="46"/>
    </row>
    <row r="260" spans="2:101">
      <c r="B260" s="160" t="s">
        <v>357</v>
      </c>
      <c r="C260" s="67" t="s">
        <v>58</v>
      </c>
      <c r="D260" s="161" t="s">
        <v>367</v>
      </c>
      <c r="E260" s="161">
        <v>0.138127853881279</v>
      </c>
      <c r="F260" s="160" t="s">
        <v>18</v>
      </c>
      <c r="AP260" s="208"/>
      <c r="AQ260" s="46"/>
      <c r="AR260" s="208"/>
      <c r="AS260" s="208"/>
      <c r="AT260" s="208"/>
      <c r="AU260" s="46"/>
      <c r="AY260" s="208"/>
      <c r="AZ260" s="46"/>
      <c r="BA260" s="208"/>
      <c r="BB260" s="208"/>
      <c r="BC260" s="208"/>
      <c r="BD260" s="46"/>
      <c r="BH260" s="208"/>
      <c r="BI260" s="46"/>
      <c r="BJ260" s="208"/>
      <c r="BK260" s="208"/>
      <c r="BL260" s="208"/>
      <c r="BM260" s="46"/>
      <c r="BQ260" s="208"/>
      <c r="BR260" s="46"/>
      <c r="BS260" s="208"/>
      <c r="BT260" s="208"/>
      <c r="BU260" s="208"/>
      <c r="BV260" s="46"/>
      <c r="BZ260" s="208"/>
      <c r="CA260" s="46"/>
      <c r="CB260" s="208"/>
      <c r="CC260" s="208"/>
      <c r="CD260" s="208"/>
      <c r="CE260" s="46"/>
      <c r="CI260" s="208"/>
      <c r="CJ260" s="46"/>
      <c r="CK260" s="208"/>
      <c r="CL260" s="208"/>
      <c r="CM260" s="208"/>
      <c r="CN260" s="46"/>
      <c r="CR260" s="208"/>
      <c r="CS260" s="46"/>
      <c r="CT260" s="208"/>
      <c r="CU260" s="208"/>
      <c r="CV260" s="208"/>
      <c r="CW260" s="46"/>
    </row>
    <row r="261" spans="2:101">
      <c r="B261" s="160" t="s">
        <v>357</v>
      </c>
      <c r="C261" s="67" t="s">
        <v>58</v>
      </c>
      <c r="D261" s="161" t="s">
        <v>368</v>
      </c>
      <c r="E261" s="161">
        <v>0.150684931506849</v>
      </c>
      <c r="F261" s="160" t="s">
        <v>18</v>
      </c>
      <c r="AP261" s="208"/>
      <c r="AQ261" s="46"/>
      <c r="AR261" s="208"/>
      <c r="AS261" s="208"/>
      <c r="AT261" s="208"/>
      <c r="AU261" s="46"/>
      <c r="AY261" s="208"/>
      <c r="AZ261" s="46"/>
      <c r="BA261" s="208"/>
      <c r="BB261" s="208"/>
      <c r="BC261" s="208"/>
      <c r="BD261" s="46"/>
      <c r="BH261" s="208"/>
      <c r="BI261" s="46"/>
      <c r="BJ261" s="208"/>
      <c r="BK261" s="208"/>
      <c r="BL261" s="208"/>
      <c r="BM261" s="46"/>
      <c r="BQ261" s="208"/>
      <c r="BR261" s="46"/>
      <c r="BS261" s="208"/>
      <c r="BT261" s="208"/>
      <c r="BU261" s="208"/>
      <c r="BV261" s="46"/>
      <c r="BZ261" s="208"/>
      <c r="CA261" s="46"/>
      <c r="CB261" s="208"/>
      <c r="CC261" s="208"/>
      <c r="CD261" s="208"/>
      <c r="CE261" s="46"/>
      <c r="CI261" s="208"/>
      <c r="CJ261" s="46"/>
      <c r="CK261" s="208"/>
      <c r="CL261" s="208"/>
      <c r="CM261" s="208"/>
      <c r="CN261" s="46"/>
      <c r="CR261" s="208"/>
      <c r="CS261" s="46"/>
      <c r="CT261" s="208"/>
      <c r="CU261" s="208"/>
      <c r="CV261" s="208"/>
      <c r="CW261" s="46"/>
    </row>
    <row r="262" spans="2:101">
      <c r="B262" s="188" t="s">
        <v>357</v>
      </c>
      <c r="C262" s="67" t="s">
        <v>58</v>
      </c>
      <c r="D262" s="161" t="s">
        <v>369</v>
      </c>
      <c r="E262" s="161">
        <v>0.0125570776255708</v>
      </c>
      <c r="F262" s="160" t="s">
        <v>18</v>
      </c>
      <c r="AP262" s="208"/>
      <c r="AQ262" s="46"/>
      <c r="AR262" s="208"/>
      <c r="AS262" s="208"/>
      <c r="AT262" s="208"/>
      <c r="AU262" s="46"/>
      <c r="AY262" s="208"/>
      <c r="AZ262" s="46"/>
      <c r="BA262" s="208"/>
      <c r="BB262" s="208"/>
      <c r="BC262" s="208"/>
      <c r="BD262" s="46"/>
      <c r="BH262" s="208"/>
      <c r="BI262" s="46"/>
      <c r="BJ262" s="208"/>
      <c r="BK262" s="208"/>
      <c r="BL262" s="208"/>
      <c r="BM262" s="46"/>
      <c r="BQ262" s="208"/>
      <c r="BR262" s="46"/>
      <c r="BS262" s="208"/>
      <c r="BT262" s="208"/>
      <c r="BU262" s="208"/>
      <c r="BV262" s="46"/>
      <c r="BZ262" s="208"/>
      <c r="CA262" s="46"/>
      <c r="CB262" s="208"/>
      <c r="CC262" s="208"/>
      <c r="CD262" s="208"/>
      <c r="CE262" s="46"/>
      <c r="CI262" s="208"/>
      <c r="CJ262" s="46"/>
      <c r="CK262" s="208"/>
      <c r="CL262" s="208"/>
      <c r="CM262" s="208"/>
      <c r="CN262" s="46"/>
      <c r="CR262" s="208"/>
      <c r="CS262" s="46"/>
      <c r="CT262" s="208"/>
      <c r="CU262" s="208"/>
      <c r="CV262" s="208"/>
      <c r="CW262" s="46"/>
    </row>
    <row r="263" spans="2:101">
      <c r="B263" s="160" t="s">
        <v>357</v>
      </c>
      <c r="C263" s="67" t="s">
        <v>60</v>
      </c>
      <c r="D263" s="161" t="s">
        <v>358</v>
      </c>
      <c r="E263" s="161">
        <v>0.0941780821917808</v>
      </c>
      <c r="F263" s="160" t="s">
        <v>18</v>
      </c>
      <c r="AP263" s="230"/>
      <c r="AQ263" s="46"/>
      <c r="AR263" s="208"/>
      <c r="AS263" s="208"/>
      <c r="AT263" s="208"/>
      <c r="AU263" s="46"/>
      <c r="AY263" s="208"/>
      <c r="AZ263" s="46"/>
      <c r="BA263" s="208"/>
      <c r="BB263" s="208"/>
      <c r="BC263" s="208"/>
      <c r="BD263" s="46"/>
      <c r="BH263" s="208"/>
      <c r="BI263" s="46"/>
      <c r="BJ263" s="208"/>
      <c r="BK263" s="208"/>
      <c r="BL263" s="208"/>
      <c r="BM263" s="46"/>
      <c r="BQ263" s="208"/>
      <c r="BR263" s="46"/>
      <c r="BS263" s="208"/>
      <c r="BT263" s="208"/>
      <c r="BU263" s="208"/>
      <c r="BV263" s="46"/>
      <c r="BZ263" s="208"/>
      <c r="CA263" s="46"/>
      <c r="CB263" s="208"/>
      <c r="CC263" s="208"/>
      <c r="CD263" s="208"/>
      <c r="CE263" s="46"/>
      <c r="CI263" s="208"/>
      <c r="CJ263" s="46"/>
      <c r="CK263" s="208"/>
      <c r="CL263" s="208"/>
      <c r="CM263" s="208"/>
      <c r="CN263" s="46"/>
      <c r="CR263" s="208"/>
      <c r="CS263" s="46"/>
      <c r="CT263" s="208"/>
      <c r="CU263" s="208"/>
      <c r="CV263" s="208"/>
      <c r="CW263" s="46"/>
    </row>
    <row r="264" spans="2:101">
      <c r="B264" s="160" t="s">
        <v>357</v>
      </c>
      <c r="C264" s="67" t="s">
        <v>60</v>
      </c>
      <c r="D264" s="161" t="s">
        <v>359</v>
      </c>
      <c r="E264" s="161">
        <v>0.102739726027397</v>
      </c>
      <c r="F264" s="160" t="s">
        <v>18</v>
      </c>
      <c r="AP264" s="208"/>
      <c r="AQ264" s="46"/>
      <c r="AR264" s="208"/>
      <c r="AS264" s="208"/>
      <c r="AT264" s="208"/>
      <c r="AU264" s="46"/>
      <c r="AY264" s="208"/>
      <c r="AZ264" s="46"/>
      <c r="BA264" s="208"/>
      <c r="BB264" s="208"/>
      <c r="BC264" s="208"/>
      <c r="BD264" s="46"/>
      <c r="BH264" s="208"/>
      <c r="BI264" s="46"/>
      <c r="BJ264" s="208"/>
      <c r="BK264" s="208"/>
      <c r="BL264" s="208"/>
      <c r="BM264" s="46"/>
      <c r="BQ264" s="208"/>
      <c r="BR264" s="46"/>
      <c r="BS264" s="208"/>
      <c r="BT264" s="208"/>
      <c r="BU264" s="208"/>
      <c r="BV264" s="46"/>
      <c r="BZ264" s="208"/>
      <c r="CA264" s="46"/>
      <c r="CB264" s="208"/>
      <c r="CC264" s="208"/>
      <c r="CD264" s="208"/>
      <c r="CE264" s="46"/>
      <c r="CI264" s="208"/>
      <c r="CJ264" s="46"/>
      <c r="CK264" s="208"/>
      <c r="CL264" s="208"/>
      <c r="CM264" s="208"/>
      <c r="CN264" s="46"/>
      <c r="CR264" s="208"/>
      <c r="CS264" s="46"/>
      <c r="CT264" s="208"/>
      <c r="CU264" s="208"/>
      <c r="CV264" s="208"/>
      <c r="CW264" s="46"/>
    </row>
    <row r="265" spans="2:101">
      <c r="B265" s="160" t="s">
        <v>357</v>
      </c>
      <c r="C265" s="67" t="s">
        <v>60</v>
      </c>
      <c r="D265" s="161" t="s">
        <v>360</v>
      </c>
      <c r="E265" s="161">
        <v>0.00856164383561644</v>
      </c>
      <c r="F265" s="160" t="s">
        <v>18</v>
      </c>
      <c r="AP265" s="208"/>
      <c r="AQ265" s="46"/>
      <c r="AR265" s="208"/>
      <c r="AS265" s="208"/>
      <c r="AT265" s="208"/>
      <c r="AU265" s="46"/>
      <c r="AY265" s="208"/>
      <c r="AZ265" s="46"/>
      <c r="BA265" s="208"/>
      <c r="BB265" s="208"/>
      <c r="BC265" s="208"/>
      <c r="BD265" s="46"/>
      <c r="BH265" s="208"/>
      <c r="BI265" s="46"/>
      <c r="BJ265" s="208"/>
      <c r="BK265" s="208"/>
      <c r="BL265" s="208"/>
      <c r="BM265" s="46"/>
      <c r="BQ265" s="208"/>
      <c r="BR265" s="46"/>
      <c r="BS265" s="208"/>
      <c r="BT265" s="208"/>
      <c r="BU265" s="208"/>
      <c r="BV265" s="46"/>
      <c r="BZ265" s="208"/>
      <c r="CA265" s="46"/>
      <c r="CB265" s="208"/>
      <c r="CC265" s="208"/>
      <c r="CD265" s="208"/>
      <c r="CE265" s="46"/>
      <c r="CI265" s="208"/>
      <c r="CJ265" s="46"/>
      <c r="CK265" s="208"/>
      <c r="CL265" s="208"/>
      <c r="CM265" s="208"/>
      <c r="CN265" s="46"/>
      <c r="CR265" s="208"/>
      <c r="CS265" s="46"/>
      <c r="CT265" s="208"/>
      <c r="CU265" s="208"/>
      <c r="CV265" s="208"/>
      <c r="CW265" s="46"/>
    </row>
    <row r="266" spans="2:101">
      <c r="B266" s="188" t="s">
        <v>357</v>
      </c>
      <c r="C266" s="67" t="s">
        <v>60</v>
      </c>
      <c r="D266" s="161" t="s">
        <v>361</v>
      </c>
      <c r="E266" s="161">
        <v>0.126826484018265</v>
      </c>
      <c r="F266" s="160" t="s">
        <v>18</v>
      </c>
      <c r="AP266" s="208"/>
      <c r="AQ266" s="46"/>
      <c r="AR266" s="208"/>
      <c r="AS266" s="208"/>
      <c r="AT266" s="208"/>
      <c r="AU266" s="46"/>
      <c r="AY266" s="208"/>
      <c r="AZ266" s="46"/>
      <c r="BA266" s="208"/>
      <c r="BB266" s="208"/>
      <c r="BC266" s="208"/>
      <c r="BD266" s="46"/>
      <c r="BH266" s="208"/>
      <c r="BI266" s="46"/>
      <c r="BJ266" s="208"/>
      <c r="BK266" s="208"/>
      <c r="BL266" s="208"/>
      <c r="BM266" s="46"/>
      <c r="BQ266" s="208"/>
      <c r="BR266" s="46"/>
      <c r="BS266" s="208"/>
      <c r="BT266" s="208"/>
      <c r="BU266" s="208"/>
      <c r="BV266" s="46"/>
      <c r="BZ266" s="208"/>
      <c r="CA266" s="46"/>
      <c r="CB266" s="208"/>
      <c r="CC266" s="208"/>
      <c r="CD266" s="208"/>
      <c r="CE266" s="46"/>
      <c r="CI266" s="208"/>
      <c r="CJ266" s="46"/>
      <c r="CK266" s="208"/>
      <c r="CL266" s="208"/>
      <c r="CM266" s="208"/>
      <c r="CN266" s="46"/>
      <c r="CR266" s="208"/>
      <c r="CS266" s="46"/>
      <c r="CT266" s="208"/>
      <c r="CU266" s="208"/>
      <c r="CV266" s="208"/>
      <c r="CW266" s="46"/>
    </row>
    <row r="267" spans="2:101">
      <c r="B267" s="160" t="s">
        <v>357</v>
      </c>
      <c r="C267" s="67" t="s">
        <v>60</v>
      </c>
      <c r="D267" s="161" t="s">
        <v>362</v>
      </c>
      <c r="E267" s="161">
        <v>0.138356164383562</v>
      </c>
      <c r="F267" s="160" t="s">
        <v>18</v>
      </c>
      <c r="AP267" s="230"/>
      <c r="AQ267" s="46"/>
      <c r="AR267" s="208"/>
      <c r="AS267" s="208"/>
      <c r="AT267" s="208"/>
      <c r="AU267" s="46"/>
      <c r="AY267" s="208"/>
      <c r="AZ267" s="46"/>
      <c r="BA267" s="208"/>
      <c r="BB267" s="208"/>
      <c r="BC267" s="208"/>
      <c r="BD267" s="46"/>
      <c r="BH267" s="208"/>
      <c r="BI267" s="46"/>
      <c r="BJ267" s="208"/>
      <c r="BK267" s="208"/>
      <c r="BL267" s="208"/>
      <c r="BM267" s="46"/>
      <c r="BQ267" s="208"/>
      <c r="BR267" s="46"/>
      <c r="BS267" s="208"/>
      <c r="BT267" s="208"/>
      <c r="BU267" s="208"/>
      <c r="BV267" s="46"/>
      <c r="BZ267" s="208"/>
      <c r="CA267" s="46"/>
      <c r="CB267" s="208"/>
      <c r="CC267" s="208"/>
      <c r="CD267" s="208"/>
      <c r="CE267" s="46"/>
      <c r="CI267" s="208"/>
      <c r="CJ267" s="46"/>
      <c r="CK267" s="208"/>
      <c r="CL267" s="208"/>
      <c r="CM267" s="208"/>
      <c r="CN267" s="46"/>
      <c r="CR267" s="208"/>
      <c r="CS267" s="46"/>
      <c r="CT267" s="208"/>
      <c r="CU267" s="208"/>
      <c r="CV267" s="208"/>
      <c r="CW267" s="46"/>
    </row>
    <row r="268" spans="2:101">
      <c r="B268" s="160" t="s">
        <v>357</v>
      </c>
      <c r="C268" s="67" t="s">
        <v>60</v>
      </c>
      <c r="D268" s="161" t="s">
        <v>363</v>
      </c>
      <c r="E268" s="161">
        <v>0.0115296803652968</v>
      </c>
      <c r="F268" s="160" t="s">
        <v>18</v>
      </c>
      <c r="AP268" s="208"/>
      <c r="AQ268" s="46"/>
      <c r="AR268" s="208"/>
      <c r="AS268" s="208"/>
      <c r="AT268" s="208"/>
      <c r="AU268" s="46"/>
      <c r="AY268" s="208"/>
      <c r="AZ268" s="46"/>
      <c r="BA268" s="208"/>
      <c r="BB268" s="208"/>
      <c r="BC268" s="208"/>
      <c r="BD268" s="46"/>
      <c r="BH268" s="208"/>
      <c r="BI268" s="46"/>
      <c r="BJ268" s="208"/>
      <c r="BK268" s="208"/>
      <c r="BL268" s="208"/>
      <c r="BM268" s="46"/>
      <c r="BQ268" s="208"/>
      <c r="BR268" s="46"/>
      <c r="BS268" s="208"/>
      <c r="BT268" s="208"/>
      <c r="BU268" s="208"/>
      <c r="BV268" s="46"/>
      <c r="BZ268" s="208"/>
      <c r="CA268" s="46"/>
      <c r="CB268" s="208"/>
      <c r="CC268" s="208"/>
      <c r="CD268" s="208"/>
      <c r="CE268" s="46"/>
      <c r="CI268" s="208"/>
      <c r="CJ268" s="46"/>
      <c r="CK268" s="208"/>
      <c r="CL268" s="208"/>
      <c r="CM268" s="208"/>
      <c r="CN268" s="46"/>
      <c r="CR268" s="208"/>
      <c r="CS268" s="46"/>
      <c r="CT268" s="208"/>
      <c r="CU268" s="208"/>
      <c r="CV268" s="208"/>
      <c r="CW268" s="46"/>
    </row>
    <row r="269" spans="2:101">
      <c r="B269" s="160" t="s">
        <v>357</v>
      </c>
      <c r="C269" s="67" t="s">
        <v>60</v>
      </c>
      <c r="D269" s="161" t="s">
        <v>364</v>
      </c>
      <c r="E269" s="161">
        <v>0.0992009132420091</v>
      </c>
      <c r="F269" s="160" t="s">
        <v>18</v>
      </c>
      <c r="AP269" s="208"/>
      <c r="AQ269" s="46"/>
      <c r="AR269" s="208"/>
      <c r="AS269" s="208"/>
      <c r="AT269" s="208"/>
      <c r="AU269" s="46"/>
      <c r="AY269" s="208"/>
      <c r="AZ269" s="46"/>
      <c r="BA269" s="208"/>
      <c r="BB269" s="208"/>
      <c r="BC269" s="208"/>
      <c r="BD269" s="46"/>
      <c r="BH269" s="208"/>
      <c r="BI269" s="46"/>
      <c r="BJ269" s="208"/>
      <c r="BK269" s="208"/>
      <c r="BL269" s="208"/>
      <c r="BM269" s="46"/>
      <c r="BQ269" s="208"/>
      <c r="BR269" s="46"/>
      <c r="BS269" s="208"/>
      <c r="BT269" s="208"/>
      <c r="BU269" s="208"/>
      <c r="BV269" s="46"/>
      <c r="BZ269" s="208"/>
      <c r="CA269" s="46"/>
      <c r="CB269" s="208"/>
      <c r="CC269" s="208"/>
      <c r="CD269" s="208"/>
      <c r="CE269" s="46"/>
      <c r="CI269" s="208"/>
      <c r="CJ269" s="46"/>
      <c r="CK269" s="208"/>
      <c r="CL269" s="208"/>
      <c r="CM269" s="208"/>
      <c r="CN269" s="46"/>
      <c r="CR269" s="208"/>
      <c r="CS269" s="46"/>
      <c r="CT269" s="208"/>
      <c r="CU269" s="208"/>
      <c r="CV269" s="208"/>
      <c r="CW269" s="46"/>
    </row>
    <row r="270" spans="2:101">
      <c r="B270" s="188" t="s">
        <v>357</v>
      </c>
      <c r="C270" s="67" t="s">
        <v>60</v>
      </c>
      <c r="D270" s="161" t="s">
        <v>365</v>
      </c>
      <c r="E270" s="161">
        <v>0.108219178082192</v>
      </c>
      <c r="F270" s="160" t="s">
        <v>18</v>
      </c>
      <c r="AP270" s="208"/>
      <c r="AQ270" s="46"/>
      <c r="AR270" s="208"/>
      <c r="AS270" s="208"/>
      <c r="AT270" s="208"/>
      <c r="AU270" s="46"/>
      <c r="AY270" s="208"/>
      <c r="AZ270" s="46"/>
      <c r="BA270" s="208"/>
      <c r="BB270" s="208"/>
      <c r="BC270" s="208"/>
      <c r="BD270" s="46"/>
      <c r="BH270" s="208"/>
      <c r="BI270" s="46"/>
      <c r="BJ270" s="208"/>
      <c r="BK270" s="208"/>
      <c r="BL270" s="208"/>
      <c r="BM270" s="46"/>
      <c r="BQ270" s="208"/>
      <c r="BR270" s="46"/>
      <c r="BS270" s="208"/>
      <c r="BT270" s="208"/>
      <c r="BU270" s="208"/>
      <c r="BV270" s="46"/>
      <c r="BZ270" s="208"/>
      <c r="CA270" s="46"/>
      <c r="CB270" s="208"/>
      <c r="CC270" s="208"/>
      <c r="CD270" s="208"/>
      <c r="CE270" s="46"/>
      <c r="CI270" s="208"/>
      <c r="CJ270" s="46"/>
      <c r="CK270" s="208"/>
      <c r="CL270" s="208"/>
      <c r="CM270" s="208"/>
      <c r="CN270" s="46"/>
      <c r="CR270" s="208"/>
      <c r="CS270" s="46"/>
      <c r="CT270" s="208"/>
      <c r="CU270" s="208"/>
      <c r="CV270" s="208"/>
      <c r="CW270" s="46"/>
    </row>
    <row r="271" spans="2:101">
      <c r="B271" s="160" t="s">
        <v>357</v>
      </c>
      <c r="C271" s="67" t="s">
        <v>60</v>
      </c>
      <c r="D271" s="161" t="s">
        <v>366</v>
      </c>
      <c r="E271" s="161">
        <v>0.00901826484018265</v>
      </c>
      <c r="F271" s="160" t="s">
        <v>18</v>
      </c>
      <c r="AP271" s="230"/>
      <c r="AQ271" s="46"/>
      <c r="AR271" s="208"/>
      <c r="AS271" s="208"/>
      <c r="AT271" s="208"/>
      <c r="AU271" s="46"/>
      <c r="AY271" s="208"/>
      <c r="AZ271" s="46"/>
      <c r="BA271" s="208"/>
      <c r="BB271" s="208"/>
      <c r="BC271" s="208"/>
      <c r="BD271" s="46"/>
      <c r="BH271" s="208"/>
      <c r="BI271" s="46"/>
      <c r="BJ271" s="208"/>
      <c r="BK271" s="208"/>
      <c r="BL271" s="208"/>
      <c r="BM271" s="46"/>
      <c r="BQ271" s="208"/>
      <c r="BR271" s="46"/>
      <c r="BS271" s="208"/>
      <c r="BT271" s="208"/>
      <c r="BU271" s="208"/>
      <c r="BV271" s="46"/>
      <c r="BZ271" s="208"/>
      <c r="CA271" s="46"/>
      <c r="CB271" s="208"/>
      <c r="CC271" s="208"/>
      <c r="CD271" s="208"/>
      <c r="CE271" s="46"/>
      <c r="CI271" s="208"/>
      <c r="CJ271" s="46"/>
      <c r="CK271" s="208"/>
      <c r="CL271" s="208"/>
      <c r="CM271" s="208"/>
      <c r="CN271" s="46"/>
      <c r="CR271" s="208"/>
      <c r="CS271" s="46"/>
      <c r="CT271" s="208"/>
      <c r="CU271" s="208"/>
      <c r="CV271" s="208"/>
      <c r="CW271" s="46"/>
    </row>
    <row r="272" spans="2:101">
      <c r="B272" s="160" t="s">
        <v>357</v>
      </c>
      <c r="C272" s="67" t="s">
        <v>60</v>
      </c>
      <c r="D272" s="161" t="s">
        <v>367</v>
      </c>
      <c r="E272" s="161">
        <v>0.138127853881279</v>
      </c>
      <c r="F272" s="160" t="s">
        <v>18</v>
      </c>
      <c r="AP272" s="208"/>
      <c r="AQ272" s="46"/>
      <c r="AR272" s="46"/>
      <c r="AS272" s="208"/>
      <c r="AT272" s="208"/>
      <c r="AU272" s="46"/>
      <c r="AY272" s="208"/>
      <c r="AZ272" s="46"/>
      <c r="BA272" s="208"/>
      <c r="BB272" s="208"/>
      <c r="BC272" s="208"/>
      <c r="BD272" s="46"/>
      <c r="BH272" s="208"/>
      <c r="BI272" s="46"/>
      <c r="BJ272" s="208"/>
      <c r="BK272" s="208"/>
      <c r="BL272" s="208"/>
      <c r="BM272" s="46"/>
      <c r="BQ272" s="208"/>
      <c r="BR272" s="46"/>
      <c r="BS272" s="208"/>
      <c r="BT272" s="208"/>
      <c r="BU272" s="208"/>
      <c r="BV272" s="46"/>
      <c r="BZ272" s="208"/>
      <c r="CA272" s="46"/>
      <c r="CB272" s="208"/>
      <c r="CC272" s="208"/>
      <c r="CD272" s="208"/>
      <c r="CE272" s="46"/>
      <c r="CI272" s="208"/>
      <c r="CJ272" s="46"/>
      <c r="CK272" s="208"/>
      <c r="CL272" s="208"/>
      <c r="CM272" s="208"/>
      <c r="CN272" s="46"/>
      <c r="CR272" s="208"/>
      <c r="CS272" s="46"/>
      <c r="CT272" s="208"/>
      <c r="CU272" s="208"/>
      <c r="CV272" s="208"/>
      <c r="CW272" s="46"/>
    </row>
    <row r="273" spans="2:101">
      <c r="B273" s="160" t="s">
        <v>357</v>
      </c>
      <c r="C273" s="67" t="s">
        <v>60</v>
      </c>
      <c r="D273" s="161" t="s">
        <v>368</v>
      </c>
      <c r="E273" s="161">
        <v>0.150684931506849</v>
      </c>
      <c r="F273" s="160" t="s">
        <v>18</v>
      </c>
      <c r="AP273" s="208"/>
      <c r="AQ273" s="46"/>
      <c r="AR273" s="46"/>
      <c r="AS273" s="208"/>
      <c r="AT273" s="208"/>
      <c r="AU273" s="46"/>
      <c r="AY273" s="208"/>
      <c r="AZ273" s="46"/>
      <c r="BA273" s="208"/>
      <c r="BB273" s="208"/>
      <c r="BC273" s="208"/>
      <c r="BD273" s="46"/>
      <c r="BH273" s="208"/>
      <c r="BI273" s="46"/>
      <c r="BJ273" s="208"/>
      <c r="BK273" s="208"/>
      <c r="BL273" s="208"/>
      <c r="BM273" s="46"/>
      <c r="BQ273" s="208"/>
      <c r="BR273" s="46"/>
      <c r="BS273" s="208"/>
      <c r="BT273" s="208"/>
      <c r="BU273" s="208"/>
      <c r="BV273" s="46"/>
      <c r="BZ273" s="208"/>
      <c r="CA273" s="46"/>
      <c r="CB273" s="208"/>
      <c r="CC273" s="208"/>
      <c r="CD273" s="208"/>
      <c r="CE273" s="46"/>
      <c r="CI273" s="208"/>
      <c r="CJ273" s="46"/>
      <c r="CK273" s="208"/>
      <c r="CL273" s="208"/>
      <c r="CM273" s="208"/>
      <c r="CN273" s="46"/>
      <c r="CR273" s="208"/>
      <c r="CS273" s="46"/>
      <c r="CT273" s="208"/>
      <c r="CU273" s="208"/>
      <c r="CV273" s="208"/>
      <c r="CW273" s="46"/>
    </row>
    <row r="274" spans="2:101">
      <c r="B274" s="188" t="s">
        <v>357</v>
      </c>
      <c r="C274" s="67" t="s">
        <v>60</v>
      </c>
      <c r="D274" s="161" t="s">
        <v>369</v>
      </c>
      <c r="E274" s="161">
        <v>0.0125570776255708</v>
      </c>
      <c r="F274" s="160" t="s">
        <v>18</v>
      </c>
      <c r="AP274" s="208"/>
      <c r="AQ274" s="46"/>
      <c r="AR274" s="46"/>
      <c r="AS274" s="208"/>
      <c r="AT274" s="208"/>
      <c r="AU274" s="46"/>
      <c r="AY274" s="208"/>
      <c r="AZ274" s="46"/>
      <c r="BA274" s="208"/>
      <c r="BB274" s="208"/>
      <c r="BC274" s="208"/>
      <c r="BD274" s="46"/>
      <c r="BH274" s="208"/>
      <c r="BI274" s="46"/>
      <c r="BJ274" s="208"/>
      <c r="BK274" s="208"/>
      <c r="BL274" s="208"/>
      <c r="BM274" s="46"/>
      <c r="BQ274" s="208"/>
      <c r="BR274" s="46"/>
      <c r="BS274" s="208"/>
      <c r="BT274" s="208"/>
      <c r="BU274" s="208"/>
      <c r="BV274" s="46"/>
      <c r="BZ274" s="208"/>
      <c r="CA274" s="46"/>
      <c r="CB274" s="208"/>
      <c r="CC274" s="208"/>
      <c r="CD274" s="208"/>
      <c r="CE274" s="46"/>
      <c r="CI274" s="208"/>
      <c r="CJ274" s="46"/>
      <c r="CK274" s="208"/>
      <c r="CL274" s="208"/>
      <c r="CM274" s="208"/>
      <c r="CN274" s="46"/>
      <c r="CR274" s="208"/>
      <c r="CS274" s="46"/>
      <c r="CT274" s="208"/>
      <c r="CU274" s="208"/>
      <c r="CV274" s="208"/>
      <c r="CW274" s="46"/>
    </row>
    <row r="275" spans="2:101">
      <c r="B275" s="160" t="s">
        <v>357</v>
      </c>
      <c r="C275" s="67" t="s">
        <v>62</v>
      </c>
      <c r="D275" s="161" t="s">
        <v>358</v>
      </c>
      <c r="E275" s="161">
        <v>0.0941780821917808</v>
      </c>
      <c r="F275" s="160" t="s">
        <v>18</v>
      </c>
      <c r="AP275" s="230"/>
      <c r="AQ275" s="46"/>
      <c r="AR275" s="46"/>
      <c r="AS275" s="208"/>
      <c r="AT275" s="208"/>
      <c r="AU275" s="46"/>
      <c r="AY275" s="208"/>
      <c r="AZ275" s="46"/>
      <c r="BA275" s="208"/>
      <c r="BB275" s="208"/>
      <c r="BC275" s="208"/>
      <c r="BD275" s="46"/>
      <c r="BH275" s="208"/>
      <c r="BI275" s="46"/>
      <c r="BJ275" s="208"/>
      <c r="BK275" s="208"/>
      <c r="BL275" s="208"/>
      <c r="BM275" s="46"/>
      <c r="BQ275" s="208"/>
      <c r="BR275" s="46"/>
      <c r="BS275" s="208"/>
      <c r="BT275" s="208"/>
      <c r="BU275" s="208"/>
      <c r="BV275" s="46"/>
      <c r="BZ275" s="208"/>
      <c r="CA275" s="46"/>
      <c r="CB275" s="208"/>
      <c r="CC275" s="208"/>
      <c r="CD275" s="208"/>
      <c r="CE275" s="46"/>
      <c r="CI275" s="208"/>
      <c r="CJ275" s="46"/>
      <c r="CK275" s="208"/>
      <c r="CL275" s="208"/>
      <c r="CM275" s="208"/>
      <c r="CN275" s="46"/>
      <c r="CR275" s="208"/>
      <c r="CS275" s="46"/>
      <c r="CT275" s="208"/>
      <c r="CU275" s="208"/>
      <c r="CV275" s="208"/>
      <c r="CW275" s="46"/>
    </row>
    <row r="276" spans="2:101">
      <c r="B276" s="160" t="s">
        <v>357</v>
      </c>
      <c r="C276" s="67" t="s">
        <v>62</v>
      </c>
      <c r="D276" s="161" t="s">
        <v>359</v>
      </c>
      <c r="E276" s="161">
        <v>0.102739726027397</v>
      </c>
      <c r="F276" s="160" t="s">
        <v>18</v>
      </c>
      <c r="AP276" s="208"/>
      <c r="AQ276" s="46"/>
      <c r="AR276" s="46"/>
      <c r="AS276" s="208"/>
      <c r="AT276" s="208"/>
      <c r="AU276" s="46"/>
      <c r="AY276" s="208"/>
      <c r="AZ276" s="46"/>
      <c r="BA276" s="208"/>
      <c r="BB276" s="208"/>
      <c r="BC276" s="208"/>
      <c r="BD276" s="46"/>
      <c r="BH276" s="208"/>
      <c r="BI276" s="46"/>
      <c r="BJ276" s="208"/>
      <c r="BK276" s="208"/>
      <c r="BL276" s="208"/>
      <c r="BM276" s="46"/>
      <c r="BQ276" s="208"/>
      <c r="BR276" s="46"/>
      <c r="BS276" s="208"/>
      <c r="BT276" s="208"/>
      <c r="BU276" s="208"/>
      <c r="BV276" s="46"/>
      <c r="BZ276" s="208"/>
      <c r="CA276" s="46"/>
      <c r="CB276" s="208"/>
      <c r="CC276" s="208"/>
      <c r="CD276" s="208"/>
      <c r="CE276" s="46"/>
      <c r="CI276" s="208"/>
      <c r="CJ276" s="46"/>
      <c r="CK276" s="208"/>
      <c r="CL276" s="208"/>
      <c r="CM276" s="208"/>
      <c r="CN276" s="46"/>
      <c r="CR276" s="208"/>
      <c r="CS276" s="46"/>
      <c r="CT276" s="208"/>
      <c r="CU276" s="208"/>
      <c r="CV276" s="208"/>
      <c r="CW276" s="46"/>
    </row>
    <row r="277" spans="2:101">
      <c r="B277" s="160" t="s">
        <v>357</v>
      </c>
      <c r="C277" s="67" t="s">
        <v>62</v>
      </c>
      <c r="D277" s="161" t="s">
        <v>360</v>
      </c>
      <c r="E277" s="161">
        <v>0.00856164383561644</v>
      </c>
      <c r="F277" s="160" t="s">
        <v>18</v>
      </c>
      <c r="AP277" s="208"/>
      <c r="AQ277" s="46"/>
      <c r="AR277" s="46"/>
      <c r="AS277" s="208"/>
      <c r="AT277" s="208"/>
      <c r="AU277" s="46"/>
      <c r="AY277" s="208"/>
      <c r="AZ277" s="46"/>
      <c r="BA277" s="208"/>
      <c r="BB277" s="208"/>
      <c r="BC277" s="208"/>
      <c r="BD277" s="46"/>
      <c r="BH277" s="208"/>
      <c r="BI277" s="46"/>
      <c r="BJ277" s="208"/>
      <c r="BK277" s="208"/>
      <c r="BL277" s="208"/>
      <c r="BM277" s="46"/>
      <c r="BQ277" s="208"/>
      <c r="BR277" s="46"/>
      <c r="BS277" s="208"/>
      <c r="BT277" s="208"/>
      <c r="BU277" s="208"/>
      <c r="BV277" s="46"/>
      <c r="BZ277" s="208"/>
      <c r="CA277" s="46"/>
      <c r="CB277" s="208"/>
      <c r="CC277" s="208"/>
      <c r="CD277" s="208"/>
      <c r="CE277" s="46"/>
      <c r="CI277" s="208"/>
      <c r="CJ277" s="46"/>
      <c r="CK277" s="208"/>
      <c r="CL277" s="208"/>
      <c r="CM277" s="208"/>
      <c r="CN277" s="46"/>
      <c r="CR277" s="208"/>
      <c r="CS277" s="46"/>
      <c r="CT277" s="208"/>
      <c r="CU277" s="208"/>
      <c r="CV277" s="208"/>
      <c r="CW277" s="46"/>
    </row>
    <row r="278" spans="2:101">
      <c r="B278" s="188" t="s">
        <v>357</v>
      </c>
      <c r="C278" s="67" t="s">
        <v>62</v>
      </c>
      <c r="D278" s="161" t="s">
        <v>361</v>
      </c>
      <c r="E278" s="161">
        <v>0.126826484018265</v>
      </c>
      <c r="F278" s="160" t="s">
        <v>18</v>
      </c>
      <c r="AP278" s="208"/>
      <c r="AQ278" s="46"/>
      <c r="AR278" s="46"/>
      <c r="AS278" s="208"/>
      <c r="AT278" s="208"/>
      <c r="AU278" s="46"/>
      <c r="AY278" s="208"/>
      <c r="AZ278" s="46"/>
      <c r="BA278" s="208"/>
      <c r="BB278" s="208"/>
      <c r="BC278" s="208"/>
      <c r="BD278" s="46"/>
      <c r="BH278" s="208"/>
      <c r="BI278" s="46"/>
      <c r="BJ278" s="208"/>
      <c r="BK278" s="208"/>
      <c r="BL278" s="208"/>
      <c r="BM278" s="46"/>
      <c r="BQ278" s="208"/>
      <c r="BR278" s="46"/>
      <c r="BS278" s="208"/>
      <c r="BT278" s="208"/>
      <c r="BU278" s="208"/>
      <c r="BV278" s="46"/>
      <c r="BZ278" s="208"/>
      <c r="CA278" s="46"/>
      <c r="CB278" s="208"/>
      <c r="CC278" s="208"/>
      <c r="CD278" s="208"/>
      <c r="CE278" s="46"/>
      <c r="CI278" s="208"/>
      <c r="CJ278" s="46"/>
      <c r="CK278" s="208"/>
      <c r="CL278" s="208"/>
      <c r="CM278" s="208"/>
      <c r="CN278" s="46"/>
      <c r="CR278" s="208"/>
      <c r="CS278" s="46"/>
      <c r="CT278" s="208"/>
      <c r="CU278" s="208"/>
      <c r="CV278" s="208"/>
      <c r="CW278" s="46"/>
    </row>
    <row r="279" spans="2:101">
      <c r="B279" s="160" t="s">
        <v>357</v>
      </c>
      <c r="C279" s="67" t="s">
        <v>62</v>
      </c>
      <c r="D279" s="161" t="s">
        <v>362</v>
      </c>
      <c r="E279" s="161">
        <v>0.138356164383562</v>
      </c>
      <c r="F279" s="160" t="s">
        <v>18</v>
      </c>
      <c r="AP279" s="230"/>
      <c r="AQ279" s="46"/>
      <c r="AR279" s="46"/>
      <c r="AS279" s="208"/>
      <c r="AT279" s="208"/>
      <c r="AU279" s="46"/>
      <c r="AY279" s="208"/>
      <c r="AZ279" s="46"/>
      <c r="BA279" s="208"/>
      <c r="BB279" s="208"/>
      <c r="BC279" s="208"/>
      <c r="BD279" s="46"/>
      <c r="BH279" s="208"/>
      <c r="BI279" s="46"/>
      <c r="BJ279" s="208"/>
      <c r="BK279" s="208"/>
      <c r="BL279" s="208"/>
      <c r="BM279" s="46"/>
      <c r="BQ279" s="208"/>
      <c r="BR279" s="46"/>
      <c r="BS279" s="208"/>
      <c r="BT279" s="208"/>
      <c r="BU279" s="208"/>
      <c r="BV279" s="46"/>
      <c r="BZ279" s="208"/>
      <c r="CA279" s="46"/>
      <c r="CB279" s="208"/>
      <c r="CC279" s="208"/>
      <c r="CD279" s="208"/>
      <c r="CE279" s="46"/>
      <c r="CI279" s="208"/>
      <c r="CJ279" s="46"/>
      <c r="CK279" s="208"/>
      <c r="CL279" s="208"/>
      <c r="CM279" s="208"/>
      <c r="CN279" s="46"/>
      <c r="CR279" s="208"/>
      <c r="CS279" s="46"/>
      <c r="CT279" s="208"/>
      <c r="CU279" s="208"/>
      <c r="CV279" s="208"/>
      <c r="CW279" s="46"/>
    </row>
    <row r="280" spans="2:101">
      <c r="B280" s="160" t="s">
        <v>357</v>
      </c>
      <c r="C280" s="67" t="s">
        <v>62</v>
      </c>
      <c r="D280" s="161" t="s">
        <v>363</v>
      </c>
      <c r="E280" s="161">
        <v>0.0115296803652968</v>
      </c>
      <c r="F280" s="160" t="s">
        <v>18</v>
      </c>
      <c r="AP280" s="208"/>
      <c r="AQ280" s="46"/>
      <c r="AR280" s="46"/>
      <c r="AS280" s="208"/>
      <c r="AT280" s="208"/>
      <c r="AU280" s="46"/>
      <c r="AY280" s="208"/>
      <c r="AZ280" s="46"/>
      <c r="BA280" s="208"/>
      <c r="BB280" s="208"/>
      <c r="BC280" s="208"/>
      <c r="BD280" s="46"/>
      <c r="BH280" s="208"/>
      <c r="BI280" s="46"/>
      <c r="BJ280" s="208"/>
      <c r="BK280" s="208"/>
      <c r="BL280" s="208"/>
      <c r="BM280" s="46"/>
      <c r="BQ280" s="208"/>
      <c r="BR280" s="46"/>
      <c r="BS280" s="208"/>
      <c r="BT280" s="208"/>
      <c r="BU280" s="208"/>
      <c r="BV280" s="46"/>
      <c r="BZ280" s="208"/>
      <c r="CA280" s="46"/>
      <c r="CB280" s="208"/>
      <c r="CC280" s="208"/>
      <c r="CD280" s="208"/>
      <c r="CE280" s="46"/>
      <c r="CI280" s="208"/>
      <c r="CJ280" s="46"/>
      <c r="CK280" s="208"/>
      <c r="CL280" s="208"/>
      <c r="CM280" s="208"/>
      <c r="CN280" s="46"/>
      <c r="CR280" s="208"/>
      <c r="CS280" s="46"/>
      <c r="CT280" s="208"/>
      <c r="CU280" s="208"/>
      <c r="CV280" s="208"/>
      <c r="CW280" s="46"/>
    </row>
    <row r="281" spans="2:101">
      <c r="B281" s="160" t="s">
        <v>357</v>
      </c>
      <c r="C281" s="67" t="s">
        <v>62</v>
      </c>
      <c r="D281" s="161" t="s">
        <v>364</v>
      </c>
      <c r="E281" s="161">
        <v>0.0992009132420091</v>
      </c>
      <c r="F281" s="160" t="s">
        <v>18</v>
      </c>
      <c r="AP281" s="208"/>
      <c r="AQ281" s="46"/>
      <c r="AR281" s="46"/>
      <c r="AS281" s="208"/>
      <c r="AT281" s="208"/>
      <c r="AU281" s="46"/>
      <c r="AY281" s="208"/>
      <c r="AZ281" s="46"/>
      <c r="BA281" s="208"/>
      <c r="BB281" s="208"/>
      <c r="BC281" s="208"/>
      <c r="BD281" s="46"/>
      <c r="BH281" s="208"/>
      <c r="BI281" s="46"/>
      <c r="BJ281" s="208"/>
      <c r="BK281" s="208"/>
      <c r="BL281" s="208"/>
      <c r="BM281" s="46"/>
      <c r="BQ281" s="208"/>
      <c r="BR281" s="46"/>
      <c r="BS281" s="208"/>
      <c r="BT281" s="208"/>
      <c r="BU281" s="208"/>
      <c r="BV281" s="46"/>
      <c r="BZ281" s="208"/>
      <c r="CA281" s="46"/>
      <c r="CB281" s="208"/>
      <c r="CC281" s="208"/>
      <c r="CD281" s="208"/>
      <c r="CE281" s="46"/>
      <c r="CI281" s="208"/>
      <c r="CJ281" s="46"/>
      <c r="CK281" s="208"/>
      <c r="CL281" s="208"/>
      <c r="CM281" s="208"/>
      <c r="CN281" s="46"/>
      <c r="CR281" s="208"/>
      <c r="CS281" s="46"/>
      <c r="CT281" s="208"/>
      <c r="CU281" s="208"/>
      <c r="CV281" s="208"/>
      <c r="CW281" s="46"/>
    </row>
    <row r="282" spans="2:101">
      <c r="B282" s="188" t="s">
        <v>357</v>
      </c>
      <c r="C282" s="67" t="s">
        <v>62</v>
      </c>
      <c r="D282" s="161" t="s">
        <v>365</v>
      </c>
      <c r="E282" s="161">
        <v>0.108219178082192</v>
      </c>
      <c r="F282" s="160" t="s">
        <v>18</v>
      </c>
      <c r="AP282" s="208"/>
      <c r="AQ282" s="46"/>
      <c r="AR282" s="46"/>
      <c r="AS282" s="208"/>
      <c r="AT282" s="208"/>
      <c r="AU282" s="46"/>
      <c r="AY282" s="208"/>
      <c r="AZ282" s="46"/>
      <c r="BA282" s="208"/>
      <c r="BB282" s="208"/>
      <c r="BC282" s="208"/>
      <c r="BD282" s="46"/>
      <c r="BH282" s="208"/>
      <c r="BI282" s="46"/>
      <c r="BJ282" s="208"/>
      <c r="BK282" s="208"/>
      <c r="BL282" s="208"/>
      <c r="BM282" s="46"/>
      <c r="BQ282" s="208"/>
      <c r="BR282" s="46"/>
      <c r="BS282" s="208"/>
      <c r="BT282" s="208"/>
      <c r="BU282" s="208"/>
      <c r="BV282" s="46"/>
      <c r="BZ282" s="208"/>
      <c r="CA282" s="46"/>
      <c r="CB282" s="208"/>
      <c r="CC282" s="208"/>
      <c r="CD282" s="208"/>
      <c r="CE282" s="46"/>
      <c r="CI282" s="208"/>
      <c r="CJ282" s="46"/>
      <c r="CK282" s="208"/>
      <c r="CL282" s="208"/>
      <c r="CM282" s="208"/>
      <c r="CN282" s="46"/>
      <c r="CR282" s="208"/>
      <c r="CS282" s="46"/>
      <c r="CT282" s="208"/>
      <c r="CU282" s="208"/>
      <c r="CV282" s="208"/>
      <c r="CW282" s="46"/>
    </row>
    <row r="283" spans="2:101">
      <c r="B283" s="160" t="s">
        <v>357</v>
      </c>
      <c r="C283" s="67" t="s">
        <v>62</v>
      </c>
      <c r="D283" s="161" t="s">
        <v>366</v>
      </c>
      <c r="E283" s="161">
        <v>0.00901826484018265</v>
      </c>
      <c r="F283" s="160" t="s">
        <v>18</v>
      </c>
      <c r="AP283" s="230"/>
      <c r="AQ283" s="46"/>
      <c r="AR283" s="46"/>
      <c r="AS283" s="208"/>
      <c r="AT283" s="208"/>
      <c r="AU283" s="46"/>
      <c r="AY283" s="208"/>
      <c r="AZ283" s="46"/>
      <c r="BA283" s="208"/>
      <c r="BB283" s="208"/>
      <c r="BC283" s="208"/>
      <c r="BD283" s="46"/>
      <c r="BH283" s="208"/>
      <c r="BI283" s="46"/>
      <c r="BJ283" s="208"/>
      <c r="BK283" s="208"/>
      <c r="BL283" s="208"/>
      <c r="BM283" s="46"/>
      <c r="BQ283" s="208"/>
      <c r="BR283" s="46"/>
      <c r="BS283" s="208"/>
      <c r="BT283" s="208"/>
      <c r="BU283" s="208"/>
      <c r="BV283" s="46"/>
      <c r="BZ283" s="208"/>
      <c r="CA283" s="46"/>
      <c r="CB283" s="208"/>
      <c r="CC283" s="208"/>
      <c r="CD283" s="208"/>
      <c r="CE283" s="46"/>
      <c r="CI283" s="208"/>
      <c r="CJ283" s="46"/>
      <c r="CK283" s="208"/>
      <c r="CL283" s="208"/>
      <c r="CM283" s="208"/>
      <c r="CN283" s="46"/>
      <c r="CR283" s="208"/>
      <c r="CS283" s="46"/>
      <c r="CT283" s="208"/>
      <c r="CU283" s="208"/>
      <c r="CV283" s="208"/>
      <c r="CW283" s="46"/>
    </row>
    <row r="284" spans="2:101">
      <c r="B284" s="160" t="s">
        <v>357</v>
      </c>
      <c r="C284" s="67" t="s">
        <v>62</v>
      </c>
      <c r="D284" s="161" t="s">
        <v>367</v>
      </c>
      <c r="E284" s="161">
        <v>0.138127853881279</v>
      </c>
      <c r="F284" s="160" t="s">
        <v>18</v>
      </c>
      <c r="AP284" s="208"/>
      <c r="AQ284" s="46"/>
      <c r="AR284" s="46"/>
      <c r="AS284" s="208"/>
      <c r="AT284" s="208"/>
      <c r="AU284" s="46"/>
      <c r="AY284" s="208"/>
      <c r="AZ284" s="46"/>
      <c r="BA284" s="208"/>
      <c r="BB284" s="208"/>
      <c r="BC284" s="208"/>
      <c r="BD284" s="46"/>
      <c r="BH284" s="208"/>
      <c r="BI284" s="46"/>
      <c r="BJ284" s="208"/>
      <c r="BK284" s="208"/>
      <c r="BL284" s="208"/>
      <c r="BM284" s="46"/>
      <c r="BQ284" s="208"/>
      <c r="BR284" s="46"/>
      <c r="BS284" s="208"/>
      <c r="BT284" s="208"/>
      <c r="BU284" s="208"/>
      <c r="BV284" s="46"/>
      <c r="BZ284" s="208"/>
      <c r="CA284" s="46"/>
      <c r="CB284" s="208"/>
      <c r="CC284" s="208"/>
      <c r="CD284" s="208"/>
      <c r="CE284" s="46"/>
      <c r="CI284" s="208"/>
      <c r="CJ284" s="46"/>
      <c r="CK284" s="208"/>
      <c r="CL284" s="208"/>
      <c r="CM284" s="208"/>
      <c r="CN284" s="46"/>
      <c r="CR284" s="208"/>
      <c r="CS284" s="46"/>
      <c r="CT284" s="208"/>
      <c r="CU284" s="208"/>
      <c r="CV284" s="208"/>
      <c r="CW284" s="46"/>
    </row>
    <row r="285" spans="2:101">
      <c r="B285" s="160" t="s">
        <v>357</v>
      </c>
      <c r="C285" s="67" t="s">
        <v>62</v>
      </c>
      <c r="D285" s="161" t="s">
        <v>368</v>
      </c>
      <c r="E285" s="161">
        <v>0.150684931506849</v>
      </c>
      <c r="F285" s="160" t="s">
        <v>18</v>
      </c>
      <c r="AP285" s="208"/>
      <c r="AQ285" s="46"/>
      <c r="AR285" s="46"/>
      <c r="AS285" s="208"/>
      <c r="AT285" s="208"/>
      <c r="AU285" s="46"/>
      <c r="AY285" s="208"/>
      <c r="AZ285" s="46"/>
      <c r="BA285" s="208"/>
      <c r="BB285" s="208"/>
      <c r="BC285" s="208"/>
      <c r="BD285" s="46"/>
      <c r="BH285" s="208"/>
      <c r="BI285" s="46"/>
      <c r="BJ285" s="208"/>
      <c r="BK285" s="208"/>
      <c r="BL285" s="208"/>
      <c r="BM285" s="46"/>
      <c r="BQ285" s="208"/>
      <c r="BR285" s="46"/>
      <c r="BS285" s="208"/>
      <c r="BT285" s="208"/>
      <c r="BU285" s="208"/>
      <c r="BV285" s="46"/>
      <c r="BZ285" s="208"/>
      <c r="CA285" s="46"/>
      <c r="CB285" s="208"/>
      <c r="CC285" s="208"/>
      <c r="CD285" s="208"/>
      <c r="CE285" s="46"/>
      <c r="CI285" s="208"/>
      <c r="CJ285" s="46"/>
      <c r="CK285" s="208"/>
      <c r="CL285" s="208"/>
      <c r="CM285" s="208"/>
      <c r="CN285" s="46"/>
      <c r="CR285" s="208"/>
      <c r="CS285" s="46"/>
      <c r="CT285" s="208"/>
      <c r="CU285" s="208"/>
      <c r="CV285" s="208"/>
      <c r="CW285" s="46"/>
    </row>
    <row r="286" spans="2:101">
      <c r="B286" s="188" t="s">
        <v>357</v>
      </c>
      <c r="C286" s="67" t="s">
        <v>62</v>
      </c>
      <c r="D286" s="161" t="s">
        <v>369</v>
      </c>
      <c r="E286" s="161">
        <v>0.0125570776255708</v>
      </c>
      <c r="F286" s="160" t="s">
        <v>18</v>
      </c>
      <c r="AP286" s="208"/>
      <c r="AQ286" s="46"/>
      <c r="AR286" s="46"/>
      <c r="AS286" s="208"/>
      <c r="AT286" s="208"/>
      <c r="AU286" s="46"/>
      <c r="AY286" s="208"/>
      <c r="AZ286" s="46"/>
      <c r="BA286" s="208"/>
      <c r="BB286" s="208"/>
      <c r="BC286" s="208"/>
      <c r="BD286" s="46"/>
      <c r="BH286" s="208"/>
      <c r="BI286" s="46"/>
      <c r="BJ286" s="208"/>
      <c r="BK286" s="208"/>
      <c r="BL286" s="208"/>
      <c r="BM286" s="46"/>
      <c r="BQ286" s="208"/>
      <c r="BR286" s="46"/>
      <c r="BS286" s="208"/>
      <c r="BT286" s="208"/>
      <c r="BU286" s="208"/>
      <c r="BV286" s="46"/>
      <c r="BZ286" s="208"/>
      <c r="CA286" s="46"/>
      <c r="CB286" s="208"/>
      <c r="CC286" s="208"/>
      <c r="CD286" s="208"/>
      <c r="CE286" s="46"/>
      <c r="CI286" s="208"/>
      <c r="CJ286" s="46"/>
      <c r="CK286" s="208"/>
      <c r="CL286" s="208"/>
      <c r="CM286" s="208"/>
      <c r="CN286" s="46"/>
      <c r="CR286" s="208"/>
      <c r="CS286" s="46"/>
      <c r="CT286" s="208"/>
      <c r="CU286" s="208"/>
      <c r="CV286" s="208"/>
      <c r="CW286" s="46"/>
    </row>
    <row r="287" spans="42:101">
      <c r="AP287" s="230"/>
      <c r="AQ287" s="46"/>
      <c r="AR287" s="46"/>
      <c r="AS287" s="208"/>
      <c r="AT287" s="208"/>
      <c r="AU287" s="46"/>
      <c r="AY287" s="208"/>
      <c r="AZ287" s="46"/>
      <c r="BA287" s="208"/>
      <c r="BB287" s="208"/>
      <c r="BC287" s="208"/>
      <c r="BD287" s="46"/>
      <c r="BH287" s="208"/>
      <c r="BI287" s="46"/>
      <c r="BJ287" s="208"/>
      <c r="BK287" s="208"/>
      <c r="BL287" s="208"/>
      <c r="BM287" s="46"/>
      <c r="BQ287" s="208"/>
      <c r="BR287" s="46"/>
      <c r="BS287" s="208"/>
      <c r="BT287" s="208"/>
      <c r="BU287" s="208"/>
      <c r="BV287" s="46"/>
      <c r="BZ287" s="208"/>
      <c r="CA287" s="46"/>
      <c r="CB287" s="208"/>
      <c r="CC287" s="208"/>
      <c r="CD287" s="208"/>
      <c r="CE287" s="46"/>
      <c r="CI287" s="208"/>
      <c r="CJ287" s="46"/>
      <c r="CK287" s="208"/>
      <c r="CL287" s="208"/>
      <c r="CM287" s="208"/>
      <c r="CN287" s="46"/>
      <c r="CR287" s="208"/>
      <c r="CS287" s="46"/>
      <c r="CT287" s="208"/>
      <c r="CU287" s="208"/>
      <c r="CV287" s="208"/>
      <c r="CW287" s="46"/>
    </row>
    <row r="288" spans="42:101">
      <c r="AP288" s="208"/>
      <c r="AQ288" s="46"/>
      <c r="AR288" s="46"/>
      <c r="AS288" s="208"/>
      <c r="AT288" s="208"/>
      <c r="AU288" s="46"/>
      <c r="AY288" s="208"/>
      <c r="AZ288" s="46"/>
      <c r="BA288" s="208"/>
      <c r="BB288" s="208"/>
      <c r="BC288" s="208"/>
      <c r="BD288" s="46"/>
      <c r="BH288" s="208"/>
      <c r="BI288" s="46"/>
      <c r="BJ288" s="208"/>
      <c r="BK288" s="208"/>
      <c r="BL288" s="208"/>
      <c r="BM288" s="46"/>
      <c r="BQ288" s="208"/>
      <c r="BR288" s="46"/>
      <c r="BS288" s="208"/>
      <c r="BT288" s="208"/>
      <c r="BU288" s="208"/>
      <c r="BV288" s="46"/>
      <c r="BZ288" s="208"/>
      <c r="CA288" s="46"/>
      <c r="CB288" s="208"/>
      <c r="CC288" s="208"/>
      <c r="CD288" s="208"/>
      <c r="CE288" s="46"/>
      <c r="CI288" s="208"/>
      <c r="CJ288" s="46"/>
      <c r="CK288" s="208"/>
      <c r="CL288" s="208"/>
      <c r="CM288" s="208"/>
      <c r="CN288" s="46"/>
      <c r="CR288" s="208"/>
      <c r="CS288" s="46"/>
      <c r="CT288" s="208"/>
      <c r="CU288" s="208"/>
      <c r="CV288" s="208"/>
      <c r="CW288" s="46"/>
    </row>
    <row r="289" spans="42:101">
      <c r="AP289" s="208"/>
      <c r="AQ289" s="46"/>
      <c r="AR289" s="46"/>
      <c r="AS289" s="208"/>
      <c r="AT289" s="208"/>
      <c r="AU289" s="46"/>
      <c r="AY289" s="208"/>
      <c r="AZ289" s="46"/>
      <c r="BA289" s="208"/>
      <c r="BB289" s="208"/>
      <c r="BC289" s="208"/>
      <c r="BD289" s="46"/>
      <c r="BH289" s="208"/>
      <c r="BI289" s="46"/>
      <c r="BJ289" s="208"/>
      <c r="BK289" s="208"/>
      <c r="BL289" s="208"/>
      <c r="BM289" s="46"/>
      <c r="BQ289" s="208"/>
      <c r="BR289" s="46"/>
      <c r="BS289" s="208"/>
      <c r="BT289" s="208"/>
      <c r="BU289" s="208"/>
      <c r="BV289" s="46"/>
      <c r="BZ289" s="208"/>
      <c r="CA289" s="46"/>
      <c r="CB289" s="208"/>
      <c r="CC289" s="208"/>
      <c r="CD289" s="208"/>
      <c r="CE289" s="46"/>
      <c r="CI289" s="208"/>
      <c r="CJ289" s="46"/>
      <c r="CK289" s="208"/>
      <c r="CL289" s="208"/>
      <c r="CM289" s="208"/>
      <c r="CN289" s="46"/>
      <c r="CR289" s="208"/>
      <c r="CS289" s="46"/>
      <c r="CT289" s="208"/>
      <c r="CU289" s="208"/>
      <c r="CV289" s="208"/>
      <c r="CW289" s="46"/>
    </row>
    <row r="290" spans="42:101">
      <c r="AP290" s="208"/>
      <c r="AQ290" s="46"/>
      <c r="AR290" s="46"/>
      <c r="AS290" s="208"/>
      <c r="AT290" s="208"/>
      <c r="AU290" s="46"/>
      <c r="AY290" s="208"/>
      <c r="AZ290" s="46"/>
      <c r="BA290" s="208"/>
      <c r="BB290" s="208"/>
      <c r="BC290" s="208"/>
      <c r="BD290" s="46"/>
      <c r="BH290" s="208"/>
      <c r="BI290" s="46"/>
      <c r="BJ290" s="208"/>
      <c r="BK290" s="208"/>
      <c r="BL290" s="208"/>
      <c r="BM290" s="46"/>
      <c r="BQ290" s="208"/>
      <c r="BR290" s="46"/>
      <c r="BS290" s="208"/>
      <c r="BT290" s="208"/>
      <c r="BU290" s="208"/>
      <c r="BV290" s="46"/>
      <c r="BZ290" s="208"/>
      <c r="CA290" s="46"/>
      <c r="CB290" s="208"/>
      <c r="CC290" s="208"/>
      <c r="CD290" s="208"/>
      <c r="CE290" s="46"/>
      <c r="CI290" s="208"/>
      <c r="CJ290" s="46"/>
      <c r="CK290" s="208"/>
      <c r="CL290" s="208"/>
      <c r="CM290" s="208"/>
      <c r="CN290" s="46"/>
      <c r="CR290" s="208"/>
      <c r="CS290" s="46"/>
      <c r="CT290" s="208"/>
      <c r="CU290" s="208"/>
      <c r="CV290" s="208"/>
      <c r="CW290" s="46"/>
    </row>
    <row r="291" spans="42:101">
      <c r="AP291" s="230"/>
      <c r="AQ291" s="46"/>
      <c r="AR291" s="46"/>
      <c r="AS291" s="208"/>
      <c r="AT291" s="208"/>
      <c r="AU291" s="46"/>
      <c r="AY291" s="208"/>
      <c r="AZ291" s="46"/>
      <c r="BA291" s="208"/>
      <c r="BB291" s="208"/>
      <c r="BC291" s="208"/>
      <c r="BD291" s="46"/>
      <c r="BH291" s="208"/>
      <c r="BI291" s="46"/>
      <c r="BJ291" s="208"/>
      <c r="BK291" s="208"/>
      <c r="BL291" s="208"/>
      <c r="BM291" s="46"/>
      <c r="BQ291" s="208"/>
      <c r="BR291" s="46"/>
      <c r="BS291" s="208"/>
      <c r="BT291" s="208"/>
      <c r="BU291" s="208"/>
      <c r="BV291" s="46"/>
      <c r="BZ291" s="208"/>
      <c r="CA291" s="46"/>
      <c r="CB291" s="208"/>
      <c r="CC291" s="208"/>
      <c r="CD291" s="208"/>
      <c r="CE291" s="46"/>
      <c r="CI291" s="208"/>
      <c r="CJ291" s="46"/>
      <c r="CK291" s="208"/>
      <c r="CL291" s="208"/>
      <c r="CM291" s="208"/>
      <c r="CN291" s="46"/>
      <c r="CR291" s="208"/>
      <c r="CS291" s="46"/>
      <c r="CT291" s="208"/>
      <c r="CU291" s="208"/>
      <c r="CV291" s="208"/>
      <c r="CW291" s="46"/>
    </row>
    <row r="292" spans="42:101">
      <c r="AP292" s="208"/>
      <c r="AQ292" s="46"/>
      <c r="AR292" s="46"/>
      <c r="AS292" s="208"/>
      <c r="AT292" s="208"/>
      <c r="AU292" s="46"/>
      <c r="AY292" s="208"/>
      <c r="AZ292" s="46"/>
      <c r="BA292" s="208"/>
      <c r="BB292" s="208"/>
      <c r="BC292" s="208"/>
      <c r="BD292" s="46"/>
      <c r="BH292" s="208"/>
      <c r="BI292" s="46"/>
      <c r="BJ292" s="208"/>
      <c r="BK292" s="208"/>
      <c r="BL292" s="208"/>
      <c r="BM292" s="46"/>
      <c r="BQ292" s="208"/>
      <c r="BR292" s="46"/>
      <c r="BS292" s="208"/>
      <c r="BT292" s="208"/>
      <c r="BU292" s="208"/>
      <c r="BV292" s="46"/>
      <c r="BZ292" s="208"/>
      <c r="CA292" s="46"/>
      <c r="CB292" s="208"/>
      <c r="CC292" s="208"/>
      <c r="CD292" s="208"/>
      <c r="CE292" s="46"/>
      <c r="CI292" s="208"/>
      <c r="CJ292" s="46"/>
      <c r="CK292" s="208"/>
      <c r="CL292" s="208"/>
      <c r="CM292" s="208"/>
      <c r="CN292" s="46"/>
      <c r="CR292" s="208"/>
      <c r="CS292" s="46"/>
      <c r="CT292" s="208"/>
      <c r="CU292" s="208"/>
      <c r="CV292" s="208"/>
      <c r="CW292" s="46"/>
    </row>
    <row r="293" spans="42:101">
      <c r="AP293" s="208"/>
      <c r="AQ293" s="46"/>
      <c r="AR293" s="46"/>
      <c r="AS293" s="208"/>
      <c r="AT293" s="208"/>
      <c r="AU293" s="46"/>
      <c r="AY293" s="208"/>
      <c r="AZ293" s="46"/>
      <c r="BA293" s="208"/>
      <c r="BB293" s="208"/>
      <c r="BC293" s="208"/>
      <c r="BD293" s="46"/>
      <c r="BH293" s="208"/>
      <c r="BI293" s="46"/>
      <c r="BJ293" s="208"/>
      <c r="BK293" s="208"/>
      <c r="BL293" s="208"/>
      <c r="BM293" s="46"/>
      <c r="BQ293" s="208"/>
      <c r="BR293" s="46"/>
      <c r="BS293" s="208"/>
      <c r="BT293" s="208"/>
      <c r="BU293" s="208"/>
      <c r="BV293" s="46"/>
      <c r="BZ293" s="208"/>
      <c r="CA293" s="46"/>
      <c r="CB293" s="208"/>
      <c r="CC293" s="208"/>
      <c r="CD293" s="208"/>
      <c r="CE293" s="46"/>
      <c r="CI293" s="208"/>
      <c r="CJ293" s="46"/>
      <c r="CK293" s="208"/>
      <c r="CL293" s="208"/>
      <c r="CM293" s="208"/>
      <c r="CN293" s="46"/>
      <c r="CR293" s="208"/>
      <c r="CS293" s="46"/>
      <c r="CT293" s="208"/>
      <c r="CU293" s="208"/>
      <c r="CV293" s="208"/>
      <c r="CW293" s="46"/>
    </row>
    <row r="294" spans="42:101">
      <c r="AP294" s="208"/>
      <c r="AQ294" s="46"/>
      <c r="AR294" s="46"/>
      <c r="AS294" s="208"/>
      <c r="AT294" s="208"/>
      <c r="AU294" s="46"/>
      <c r="AY294" s="208"/>
      <c r="AZ294" s="46"/>
      <c r="BA294" s="208"/>
      <c r="BB294" s="208"/>
      <c r="BC294" s="208"/>
      <c r="BD294" s="46"/>
      <c r="BH294" s="208"/>
      <c r="BI294" s="46"/>
      <c r="BJ294" s="208"/>
      <c r="BK294" s="208"/>
      <c r="BL294" s="208"/>
      <c r="BM294" s="46"/>
      <c r="BQ294" s="208"/>
      <c r="BR294" s="46"/>
      <c r="BS294" s="208"/>
      <c r="BT294" s="208"/>
      <c r="BU294" s="208"/>
      <c r="BV294" s="46"/>
      <c r="BZ294" s="208"/>
      <c r="CA294" s="46"/>
      <c r="CB294" s="208"/>
      <c r="CC294" s="208"/>
      <c r="CD294" s="208"/>
      <c r="CE294" s="46"/>
      <c r="CI294" s="208"/>
      <c r="CJ294" s="46"/>
      <c r="CK294" s="208"/>
      <c r="CL294" s="208"/>
      <c r="CM294" s="208"/>
      <c r="CN294" s="46"/>
      <c r="CR294" s="208"/>
      <c r="CS294" s="46"/>
      <c r="CT294" s="208"/>
      <c r="CU294" s="208"/>
      <c r="CV294" s="208"/>
      <c r="CW294" s="46"/>
    </row>
    <row r="295" spans="42:101">
      <c r="AP295" s="230"/>
      <c r="AQ295" s="46"/>
      <c r="AR295" s="46"/>
      <c r="AS295" s="208"/>
      <c r="AT295" s="208"/>
      <c r="AU295" s="46"/>
      <c r="AY295" s="208"/>
      <c r="AZ295" s="46"/>
      <c r="BA295" s="208"/>
      <c r="BB295" s="208"/>
      <c r="BC295" s="208"/>
      <c r="BD295" s="46"/>
      <c r="BH295" s="208"/>
      <c r="BI295" s="46"/>
      <c r="BJ295" s="208"/>
      <c r="BK295" s="208"/>
      <c r="BL295" s="208"/>
      <c r="BM295" s="46"/>
      <c r="BQ295" s="208"/>
      <c r="BR295" s="46"/>
      <c r="BS295" s="208"/>
      <c r="BT295" s="208"/>
      <c r="BU295" s="208"/>
      <c r="BV295" s="46"/>
      <c r="BZ295" s="208"/>
      <c r="CA295" s="46"/>
      <c r="CB295" s="208"/>
      <c r="CC295" s="208"/>
      <c r="CD295" s="208"/>
      <c r="CE295" s="46"/>
      <c r="CI295" s="208"/>
      <c r="CJ295" s="46"/>
      <c r="CK295" s="208"/>
      <c r="CL295" s="208"/>
      <c r="CM295" s="208"/>
      <c r="CN295" s="46"/>
      <c r="CR295" s="208"/>
      <c r="CS295" s="46"/>
      <c r="CT295" s="208"/>
      <c r="CU295" s="208"/>
      <c r="CV295" s="208"/>
      <c r="CW295" s="46"/>
    </row>
    <row r="296" spans="42:101">
      <c r="AP296" s="208"/>
      <c r="AQ296" s="46"/>
      <c r="AR296" s="46"/>
      <c r="AS296" s="208"/>
      <c r="AT296" s="208"/>
      <c r="AU296" s="46"/>
      <c r="AY296" s="208"/>
      <c r="AZ296" s="46"/>
      <c r="BA296" s="208"/>
      <c r="BB296" s="208"/>
      <c r="BC296" s="208"/>
      <c r="BD296" s="46"/>
      <c r="BH296" s="208"/>
      <c r="BI296" s="46"/>
      <c r="BJ296" s="208"/>
      <c r="BK296" s="208"/>
      <c r="BL296" s="208"/>
      <c r="BM296" s="46"/>
      <c r="BQ296" s="208"/>
      <c r="BR296" s="46"/>
      <c r="BS296" s="208"/>
      <c r="BT296" s="208"/>
      <c r="BU296" s="208"/>
      <c r="BV296" s="46"/>
      <c r="BZ296" s="208"/>
      <c r="CA296" s="46"/>
      <c r="CB296" s="208"/>
      <c r="CC296" s="208"/>
      <c r="CD296" s="208"/>
      <c r="CE296" s="46"/>
      <c r="CI296" s="208"/>
      <c r="CJ296" s="46"/>
      <c r="CK296" s="208"/>
      <c r="CL296" s="208"/>
      <c r="CM296" s="208"/>
      <c r="CN296" s="46"/>
      <c r="CR296" s="208"/>
      <c r="CS296" s="46"/>
      <c r="CT296" s="208"/>
      <c r="CU296" s="208"/>
      <c r="CV296" s="208"/>
      <c r="CW296" s="46"/>
    </row>
    <row r="297" spans="42:101">
      <c r="AP297" s="208"/>
      <c r="AQ297" s="46"/>
      <c r="AR297" s="46"/>
      <c r="AS297" s="208"/>
      <c r="AT297" s="208"/>
      <c r="AU297" s="46"/>
      <c r="AY297" s="208"/>
      <c r="AZ297" s="46"/>
      <c r="BA297" s="208"/>
      <c r="BB297" s="208"/>
      <c r="BC297" s="208"/>
      <c r="BD297" s="46"/>
      <c r="BH297" s="208"/>
      <c r="BI297" s="46"/>
      <c r="BJ297" s="208"/>
      <c r="BK297" s="208"/>
      <c r="BL297" s="208"/>
      <c r="BM297" s="46"/>
      <c r="BQ297" s="208"/>
      <c r="BR297" s="46"/>
      <c r="BS297" s="208"/>
      <c r="BT297" s="208"/>
      <c r="BU297" s="208"/>
      <c r="BV297" s="46"/>
      <c r="BZ297" s="208"/>
      <c r="CA297" s="46"/>
      <c r="CB297" s="208"/>
      <c r="CC297" s="208"/>
      <c r="CD297" s="208"/>
      <c r="CE297" s="46"/>
      <c r="CI297" s="208"/>
      <c r="CJ297" s="46"/>
      <c r="CK297" s="208"/>
      <c r="CL297" s="208"/>
      <c r="CM297" s="208"/>
      <c r="CN297" s="46"/>
      <c r="CR297" s="208"/>
      <c r="CS297" s="46"/>
      <c r="CT297" s="208"/>
      <c r="CU297" s="208"/>
      <c r="CV297" s="208"/>
      <c r="CW297" s="46"/>
    </row>
    <row r="298" spans="42:101">
      <c r="AP298" s="208"/>
      <c r="AQ298" s="46"/>
      <c r="AR298" s="46"/>
      <c r="AS298" s="208"/>
      <c r="AT298" s="208"/>
      <c r="AU298" s="46"/>
      <c r="AY298" s="208"/>
      <c r="AZ298" s="46"/>
      <c r="BA298" s="208"/>
      <c r="BB298" s="208"/>
      <c r="BC298" s="208"/>
      <c r="BD298" s="46"/>
      <c r="BH298" s="208"/>
      <c r="BI298" s="46"/>
      <c r="BJ298" s="208"/>
      <c r="BK298" s="208"/>
      <c r="BL298" s="208"/>
      <c r="BM298" s="46"/>
      <c r="BQ298" s="208"/>
      <c r="BR298" s="46"/>
      <c r="BS298" s="208"/>
      <c r="BT298" s="208"/>
      <c r="BU298" s="208"/>
      <c r="BV298" s="46"/>
      <c r="BZ298" s="208"/>
      <c r="CA298" s="46"/>
      <c r="CB298" s="208"/>
      <c r="CC298" s="208"/>
      <c r="CD298" s="208"/>
      <c r="CE298" s="46"/>
      <c r="CI298" s="208"/>
      <c r="CJ298" s="46"/>
      <c r="CK298" s="208"/>
      <c r="CL298" s="208"/>
      <c r="CM298" s="208"/>
      <c r="CN298" s="46"/>
      <c r="CR298" s="208"/>
      <c r="CS298" s="46"/>
      <c r="CT298" s="208"/>
      <c r="CU298" s="208"/>
      <c r="CV298" s="208"/>
      <c r="CW298" s="46"/>
    </row>
    <row r="299" spans="42:101">
      <c r="AP299" s="230"/>
      <c r="AQ299" s="46"/>
      <c r="AR299" s="46"/>
      <c r="AS299" s="208"/>
      <c r="AT299" s="208"/>
      <c r="AU299" s="46"/>
      <c r="AY299" s="208"/>
      <c r="AZ299" s="46"/>
      <c r="BA299" s="208"/>
      <c r="BB299" s="208"/>
      <c r="BC299" s="208"/>
      <c r="BD299" s="46"/>
      <c r="BH299" s="208"/>
      <c r="BI299" s="46"/>
      <c r="BJ299" s="208"/>
      <c r="BK299" s="208"/>
      <c r="BL299" s="208"/>
      <c r="BM299" s="46"/>
      <c r="BQ299" s="208"/>
      <c r="BR299" s="46"/>
      <c r="BS299" s="208"/>
      <c r="BT299" s="208"/>
      <c r="BU299" s="208"/>
      <c r="BV299" s="46"/>
      <c r="BZ299" s="208"/>
      <c r="CA299" s="46"/>
      <c r="CB299" s="208"/>
      <c r="CC299" s="208"/>
      <c r="CD299" s="208"/>
      <c r="CE299" s="46"/>
      <c r="CI299" s="208"/>
      <c r="CJ299" s="46"/>
      <c r="CK299" s="208"/>
      <c r="CL299" s="208"/>
      <c r="CM299" s="208"/>
      <c r="CN299" s="46"/>
      <c r="CR299" s="208"/>
      <c r="CS299" s="46"/>
      <c r="CT299" s="208"/>
      <c r="CU299" s="208"/>
      <c r="CV299" s="208"/>
      <c r="CW299" s="46"/>
    </row>
    <row r="300" spans="42:101">
      <c r="AP300" s="208"/>
      <c r="AQ300" s="46"/>
      <c r="AR300" s="46"/>
      <c r="AS300" s="208"/>
      <c r="AT300" s="208"/>
      <c r="AU300" s="46"/>
      <c r="AY300" s="208"/>
      <c r="AZ300" s="46"/>
      <c r="BA300" s="208"/>
      <c r="BB300" s="208"/>
      <c r="BC300" s="208"/>
      <c r="BD300" s="46"/>
      <c r="BH300" s="208"/>
      <c r="BI300" s="46"/>
      <c r="BJ300" s="208"/>
      <c r="BK300" s="208"/>
      <c r="BL300" s="208"/>
      <c r="BM300" s="46"/>
      <c r="BQ300" s="208"/>
      <c r="BR300" s="46"/>
      <c r="BS300" s="208"/>
      <c r="BT300" s="208"/>
      <c r="BU300" s="208"/>
      <c r="BV300" s="46"/>
      <c r="BZ300" s="208"/>
      <c r="CA300" s="46"/>
      <c r="CB300" s="208"/>
      <c r="CC300" s="208"/>
      <c r="CD300" s="208"/>
      <c r="CE300" s="46"/>
      <c r="CI300" s="208"/>
      <c r="CJ300" s="46"/>
      <c r="CK300" s="208"/>
      <c r="CL300" s="208"/>
      <c r="CM300" s="208"/>
      <c r="CN300" s="46"/>
      <c r="CR300" s="208"/>
      <c r="CS300" s="46"/>
      <c r="CT300" s="208"/>
      <c r="CU300" s="208"/>
      <c r="CV300" s="208"/>
      <c r="CW300" s="46"/>
    </row>
    <row r="301" spans="42:101">
      <c r="AP301" s="208"/>
      <c r="AQ301" s="46"/>
      <c r="AR301" s="46"/>
      <c r="AS301" s="208"/>
      <c r="AT301" s="208"/>
      <c r="AU301" s="46"/>
      <c r="AY301" s="208"/>
      <c r="AZ301" s="46"/>
      <c r="BA301" s="208"/>
      <c r="BB301" s="208"/>
      <c r="BC301" s="208"/>
      <c r="BD301" s="46"/>
      <c r="BH301" s="208"/>
      <c r="BI301" s="46"/>
      <c r="BJ301" s="208"/>
      <c r="BK301" s="208"/>
      <c r="BL301" s="208"/>
      <c r="BM301" s="46"/>
      <c r="BQ301" s="208"/>
      <c r="BR301" s="46"/>
      <c r="BS301" s="208"/>
      <c r="BT301" s="208"/>
      <c r="BU301" s="208"/>
      <c r="BV301" s="46"/>
      <c r="BZ301" s="208"/>
      <c r="CA301" s="46"/>
      <c r="CB301" s="208"/>
      <c r="CC301" s="208"/>
      <c r="CD301" s="208"/>
      <c r="CE301" s="46"/>
      <c r="CI301" s="208"/>
      <c r="CJ301" s="46"/>
      <c r="CK301" s="208"/>
      <c r="CL301" s="208"/>
      <c r="CM301" s="208"/>
      <c r="CN301" s="46"/>
      <c r="CR301" s="208"/>
      <c r="CS301" s="46"/>
      <c r="CT301" s="208"/>
      <c r="CU301" s="208"/>
      <c r="CV301" s="208"/>
      <c r="CW301" s="46"/>
    </row>
    <row r="302" spans="42:101">
      <c r="AP302" s="208"/>
      <c r="AQ302" s="46"/>
      <c r="AR302" s="46"/>
      <c r="AS302" s="208"/>
      <c r="AT302" s="208"/>
      <c r="AU302" s="46"/>
      <c r="AY302" s="208"/>
      <c r="AZ302" s="46"/>
      <c r="BA302" s="208"/>
      <c r="BB302" s="208"/>
      <c r="BC302" s="208"/>
      <c r="BD302" s="46"/>
      <c r="BH302" s="208"/>
      <c r="BI302" s="46"/>
      <c r="BJ302" s="208"/>
      <c r="BK302" s="208"/>
      <c r="BL302" s="208"/>
      <c r="BM302" s="46"/>
      <c r="BQ302" s="208"/>
      <c r="BR302" s="46"/>
      <c r="BS302" s="208"/>
      <c r="BT302" s="208"/>
      <c r="BU302" s="208"/>
      <c r="BV302" s="46"/>
      <c r="BZ302" s="208"/>
      <c r="CA302" s="46"/>
      <c r="CB302" s="208"/>
      <c r="CC302" s="208"/>
      <c r="CD302" s="208"/>
      <c r="CE302" s="46"/>
      <c r="CI302" s="208"/>
      <c r="CJ302" s="46"/>
      <c r="CK302" s="208"/>
      <c r="CL302" s="208"/>
      <c r="CM302" s="208"/>
      <c r="CN302" s="46"/>
      <c r="CR302" s="208"/>
      <c r="CS302" s="46"/>
      <c r="CT302" s="208"/>
      <c r="CU302" s="208"/>
      <c r="CV302" s="208"/>
      <c r="CW302" s="46"/>
    </row>
    <row r="303" spans="42:101">
      <c r="AP303" s="230"/>
      <c r="AQ303" s="46"/>
      <c r="AR303" s="46"/>
      <c r="AS303" s="208"/>
      <c r="AT303" s="208"/>
      <c r="AU303" s="46"/>
      <c r="AY303" s="208"/>
      <c r="AZ303" s="46"/>
      <c r="BA303" s="208"/>
      <c r="BB303" s="208"/>
      <c r="BC303" s="208"/>
      <c r="BD303" s="46"/>
      <c r="BH303" s="208"/>
      <c r="BI303" s="46"/>
      <c r="BJ303" s="208"/>
      <c r="BK303" s="208"/>
      <c r="BL303" s="208"/>
      <c r="BM303" s="46"/>
      <c r="BQ303" s="208"/>
      <c r="BR303" s="46"/>
      <c r="BS303" s="208"/>
      <c r="BT303" s="208"/>
      <c r="BU303" s="208"/>
      <c r="BV303" s="46"/>
      <c r="BZ303" s="208"/>
      <c r="CA303" s="46"/>
      <c r="CB303" s="208"/>
      <c r="CC303" s="208"/>
      <c r="CD303" s="208"/>
      <c r="CE303" s="46"/>
      <c r="CI303" s="208"/>
      <c r="CJ303" s="46"/>
      <c r="CK303" s="208"/>
      <c r="CL303" s="208"/>
      <c r="CM303" s="208"/>
      <c r="CN303" s="46"/>
      <c r="CR303" s="208"/>
      <c r="CS303" s="46"/>
      <c r="CT303" s="208"/>
      <c r="CU303" s="208"/>
      <c r="CV303" s="208"/>
      <c r="CW303" s="46"/>
    </row>
    <row r="304" spans="42:101">
      <c r="AP304" s="208"/>
      <c r="AQ304" s="46"/>
      <c r="AR304" s="46"/>
      <c r="AS304" s="208"/>
      <c r="AT304" s="208"/>
      <c r="AU304" s="46"/>
      <c r="AY304" s="208"/>
      <c r="AZ304" s="46"/>
      <c r="BA304" s="208"/>
      <c r="BB304" s="208"/>
      <c r="BC304" s="208"/>
      <c r="BD304" s="46"/>
      <c r="BH304" s="208"/>
      <c r="BI304" s="46"/>
      <c r="BJ304" s="208"/>
      <c r="BK304" s="208"/>
      <c r="BL304" s="208"/>
      <c r="BM304" s="46"/>
      <c r="BQ304" s="208"/>
      <c r="BR304" s="46"/>
      <c r="BS304" s="208"/>
      <c r="BT304" s="208"/>
      <c r="BU304" s="208"/>
      <c r="BV304" s="46"/>
      <c r="BZ304" s="208"/>
      <c r="CA304" s="46"/>
      <c r="CB304" s="208"/>
      <c r="CC304" s="208"/>
      <c r="CD304" s="208"/>
      <c r="CE304" s="46"/>
      <c r="CI304" s="208"/>
      <c r="CJ304" s="46"/>
      <c r="CK304" s="208"/>
      <c r="CL304" s="208"/>
      <c r="CM304" s="208"/>
      <c r="CN304" s="46"/>
      <c r="CR304" s="208"/>
      <c r="CS304" s="46"/>
      <c r="CT304" s="208"/>
      <c r="CU304" s="208"/>
      <c r="CV304" s="208"/>
      <c r="CW304" s="46"/>
    </row>
    <row r="305" spans="42:101">
      <c r="AP305" s="208"/>
      <c r="AQ305" s="46"/>
      <c r="AR305" s="46"/>
      <c r="AS305" s="208"/>
      <c r="AT305" s="208"/>
      <c r="AU305" s="46"/>
      <c r="AY305" s="208"/>
      <c r="AZ305" s="46"/>
      <c r="BA305" s="208"/>
      <c r="BB305" s="208"/>
      <c r="BC305" s="208"/>
      <c r="BD305" s="46"/>
      <c r="BH305" s="208"/>
      <c r="BI305" s="46"/>
      <c r="BJ305" s="208"/>
      <c r="BK305" s="208"/>
      <c r="BL305" s="208"/>
      <c r="BM305" s="46"/>
      <c r="BQ305" s="208"/>
      <c r="BR305" s="46"/>
      <c r="BS305" s="208"/>
      <c r="BT305" s="208"/>
      <c r="BU305" s="208"/>
      <c r="BV305" s="46"/>
      <c r="BZ305" s="208"/>
      <c r="CA305" s="46"/>
      <c r="CB305" s="208"/>
      <c r="CC305" s="208"/>
      <c r="CD305" s="208"/>
      <c r="CE305" s="46"/>
      <c r="CI305" s="208"/>
      <c r="CJ305" s="46"/>
      <c r="CK305" s="208"/>
      <c r="CL305" s="208"/>
      <c r="CM305" s="208"/>
      <c r="CN305" s="46"/>
      <c r="CR305" s="208"/>
      <c r="CS305" s="46"/>
      <c r="CT305" s="208"/>
      <c r="CU305" s="208"/>
      <c r="CV305" s="208"/>
      <c r="CW305" s="46"/>
    </row>
    <row r="306" spans="42:101">
      <c r="AP306" s="208"/>
      <c r="AQ306" s="46"/>
      <c r="AR306" s="46"/>
      <c r="AS306" s="208"/>
      <c r="AT306" s="208"/>
      <c r="AU306" s="46"/>
      <c r="AY306" s="208"/>
      <c r="AZ306" s="46"/>
      <c r="BA306" s="208"/>
      <c r="BB306" s="208"/>
      <c r="BC306" s="208"/>
      <c r="BD306" s="46"/>
      <c r="BH306" s="208"/>
      <c r="BI306" s="46"/>
      <c r="BJ306" s="208"/>
      <c r="BK306" s="208"/>
      <c r="BL306" s="208"/>
      <c r="BM306" s="46"/>
      <c r="BQ306" s="208"/>
      <c r="BR306" s="46"/>
      <c r="BS306" s="208"/>
      <c r="BT306" s="208"/>
      <c r="BU306" s="208"/>
      <c r="BV306" s="46"/>
      <c r="BZ306" s="208"/>
      <c r="CA306" s="46"/>
      <c r="CB306" s="208"/>
      <c r="CC306" s="208"/>
      <c r="CD306" s="208"/>
      <c r="CE306" s="46"/>
      <c r="CI306" s="208"/>
      <c r="CJ306" s="46"/>
      <c r="CK306" s="208"/>
      <c r="CL306" s="208"/>
      <c r="CM306" s="208"/>
      <c r="CN306" s="46"/>
      <c r="CR306" s="208"/>
      <c r="CS306" s="46"/>
      <c r="CT306" s="208"/>
      <c r="CU306" s="208"/>
      <c r="CV306" s="208"/>
      <c r="CW306" s="46"/>
    </row>
    <row r="307" spans="42:101">
      <c r="AP307" s="230"/>
      <c r="AQ307" s="46"/>
      <c r="AR307" s="46"/>
      <c r="AS307" s="208"/>
      <c r="AT307" s="208"/>
      <c r="AU307" s="46"/>
      <c r="AY307" s="208"/>
      <c r="AZ307" s="46"/>
      <c r="BA307" s="208"/>
      <c r="BB307" s="208"/>
      <c r="BC307" s="208"/>
      <c r="BD307" s="46"/>
      <c r="BH307" s="208"/>
      <c r="BI307" s="46"/>
      <c r="BJ307" s="208"/>
      <c r="BK307" s="208"/>
      <c r="BL307" s="208"/>
      <c r="BM307" s="46"/>
      <c r="BQ307" s="208"/>
      <c r="BR307" s="46"/>
      <c r="BS307" s="208"/>
      <c r="BT307" s="208"/>
      <c r="BU307" s="208"/>
      <c r="BV307" s="46"/>
      <c r="BZ307" s="208"/>
      <c r="CA307" s="46"/>
      <c r="CB307" s="208"/>
      <c r="CC307" s="208"/>
      <c r="CD307" s="208"/>
      <c r="CE307" s="46"/>
      <c r="CI307" s="208"/>
      <c r="CJ307" s="46"/>
      <c r="CK307" s="208"/>
      <c r="CL307" s="208"/>
      <c r="CM307" s="208"/>
      <c r="CN307" s="46"/>
      <c r="CR307" s="208"/>
      <c r="CS307" s="46"/>
      <c r="CT307" s="208"/>
      <c r="CU307" s="208"/>
      <c r="CV307" s="208"/>
      <c r="CW307" s="46"/>
    </row>
    <row r="308" spans="42:101">
      <c r="AP308" s="208"/>
      <c r="AQ308" s="46"/>
      <c r="AR308" s="46"/>
      <c r="AS308" s="208"/>
      <c r="AT308" s="208"/>
      <c r="AU308" s="46"/>
      <c r="AY308" s="208"/>
      <c r="AZ308" s="46"/>
      <c r="BA308" s="208"/>
      <c r="BB308" s="208"/>
      <c r="BC308" s="208"/>
      <c r="BD308" s="46"/>
      <c r="BH308" s="208"/>
      <c r="BI308" s="46"/>
      <c r="BJ308" s="208"/>
      <c r="BK308" s="208"/>
      <c r="BL308" s="208"/>
      <c r="BM308" s="46"/>
      <c r="BQ308" s="208"/>
      <c r="BR308" s="46"/>
      <c r="BS308" s="208"/>
      <c r="BT308" s="208"/>
      <c r="BU308" s="208"/>
      <c r="BV308" s="46"/>
      <c r="BZ308" s="208"/>
      <c r="CA308" s="46"/>
      <c r="CB308" s="208"/>
      <c r="CC308" s="208"/>
      <c r="CD308" s="208"/>
      <c r="CE308" s="46"/>
      <c r="CI308" s="208"/>
      <c r="CJ308" s="46"/>
      <c r="CK308" s="208"/>
      <c r="CL308" s="208"/>
      <c r="CM308" s="208"/>
      <c r="CN308" s="46"/>
      <c r="CR308" s="208"/>
      <c r="CS308" s="46"/>
      <c r="CT308" s="208"/>
      <c r="CU308" s="208"/>
      <c r="CV308" s="208"/>
      <c r="CW308" s="46"/>
    </row>
    <row r="309" spans="42:101">
      <c r="AP309" s="208"/>
      <c r="AQ309" s="46"/>
      <c r="AR309" s="46"/>
      <c r="AS309" s="208"/>
      <c r="AT309" s="208"/>
      <c r="AU309" s="46"/>
      <c r="AY309" s="208"/>
      <c r="AZ309" s="46"/>
      <c r="BA309" s="208"/>
      <c r="BB309" s="208"/>
      <c r="BC309" s="208"/>
      <c r="BD309" s="46"/>
      <c r="BH309" s="208"/>
      <c r="BI309" s="46"/>
      <c r="BJ309" s="208"/>
      <c r="BK309" s="208"/>
      <c r="BL309" s="208"/>
      <c r="BM309" s="46"/>
      <c r="BQ309" s="208"/>
      <c r="BR309" s="46"/>
      <c r="BS309" s="208"/>
      <c r="BT309" s="208"/>
      <c r="BU309" s="208"/>
      <c r="BV309" s="46"/>
      <c r="BZ309" s="208"/>
      <c r="CA309" s="46"/>
      <c r="CB309" s="208"/>
      <c r="CC309" s="208"/>
      <c r="CD309" s="208"/>
      <c r="CE309" s="46"/>
      <c r="CI309" s="208"/>
      <c r="CJ309" s="46"/>
      <c r="CK309" s="208"/>
      <c r="CL309" s="208"/>
      <c r="CM309" s="208"/>
      <c r="CN309" s="46"/>
      <c r="CR309" s="208"/>
      <c r="CS309" s="46"/>
      <c r="CT309" s="208"/>
      <c r="CU309" s="208"/>
      <c r="CV309" s="208"/>
      <c r="CW309" s="46"/>
    </row>
    <row r="310" spans="42:101">
      <c r="AP310" s="208"/>
      <c r="AQ310" s="46"/>
      <c r="AR310" s="46"/>
      <c r="AS310" s="208"/>
      <c r="AT310" s="208"/>
      <c r="AU310" s="46"/>
      <c r="AY310" s="208"/>
      <c r="AZ310" s="46"/>
      <c r="BA310" s="208"/>
      <c r="BB310" s="208"/>
      <c r="BC310" s="208"/>
      <c r="BD310" s="46"/>
      <c r="BH310" s="208"/>
      <c r="BI310" s="46"/>
      <c r="BJ310" s="208"/>
      <c r="BK310" s="208"/>
      <c r="BL310" s="208"/>
      <c r="BM310" s="46"/>
      <c r="BQ310" s="208"/>
      <c r="BR310" s="46"/>
      <c r="BS310" s="208"/>
      <c r="BT310" s="208"/>
      <c r="BU310" s="208"/>
      <c r="BV310" s="46"/>
      <c r="BZ310" s="208"/>
      <c r="CA310" s="46"/>
      <c r="CB310" s="208"/>
      <c r="CC310" s="208"/>
      <c r="CD310" s="208"/>
      <c r="CE310" s="46"/>
      <c r="CI310" s="208"/>
      <c r="CJ310" s="46"/>
      <c r="CK310" s="208"/>
      <c r="CL310" s="208"/>
      <c r="CM310" s="208"/>
      <c r="CN310" s="46"/>
      <c r="CR310" s="208"/>
      <c r="CS310" s="46"/>
      <c r="CT310" s="208"/>
      <c r="CU310" s="208"/>
      <c r="CV310" s="208"/>
      <c r="CW310" s="46"/>
    </row>
    <row r="311" spans="42:101">
      <c r="AP311" s="230"/>
      <c r="AQ311" s="46"/>
      <c r="AR311" s="46"/>
      <c r="AS311" s="208"/>
      <c r="AT311" s="208"/>
      <c r="AU311" s="46"/>
      <c r="AY311" s="208"/>
      <c r="AZ311" s="46"/>
      <c r="BA311" s="208"/>
      <c r="BB311" s="208"/>
      <c r="BC311" s="208"/>
      <c r="BD311" s="46"/>
      <c r="BH311" s="208"/>
      <c r="BI311" s="46"/>
      <c r="BJ311" s="208"/>
      <c r="BK311" s="208"/>
      <c r="BL311" s="208"/>
      <c r="BM311" s="46"/>
      <c r="BQ311" s="208"/>
      <c r="BR311" s="46"/>
      <c r="BS311" s="208"/>
      <c r="BT311" s="208"/>
      <c r="BU311" s="208"/>
      <c r="BV311" s="46"/>
      <c r="BZ311" s="208"/>
      <c r="CA311" s="46"/>
      <c r="CB311" s="208"/>
      <c r="CC311" s="208"/>
      <c r="CD311" s="208"/>
      <c r="CE311" s="46"/>
      <c r="CI311" s="208"/>
      <c r="CJ311" s="46"/>
      <c r="CK311" s="208"/>
      <c r="CL311" s="208"/>
      <c r="CM311" s="208"/>
      <c r="CN311" s="46"/>
      <c r="CR311" s="208"/>
      <c r="CS311" s="46"/>
      <c r="CT311" s="208"/>
      <c r="CU311" s="208"/>
      <c r="CV311" s="208"/>
      <c r="CW311" s="46"/>
    </row>
    <row r="312" spans="42:101">
      <c r="AP312" s="208"/>
      <c r="AQ312" s="46"/>
      <c r="AR312" s="46"/>
      <c r="AS312" s="208"/>
      <c r="AT312" s="208"/>
      <c r="AU312" s="46"/>
      <c r="AY312" s="208"/>
      <c r="AZ312" s="46"/>
      <c r="BA312" s="208"/>
      <c r="BB312" s="208"/>
      <c r="BC312" s="208"/>
      <c r="BD312" s="46"/>
      <c r="BH312" s="208"/>
      <c r="BI312" s="46"/>
      <c r="BJ312" s="208"/>
      <c r="BK312" s="208"/>
      <c r="BL312" s="208"/>
      <c r="BM312" s="46"/>
      <c r="BQ312" s="208"/>
      <c r="BR312" s="46"/>
      <c r="BS312" s="208"/>
      <c r="BT312" s="208"/>
      <c r="BU312" s="208"/>
      <c r="BV312" s="46"/>
      <c r="BZ312" s="208"/>
      <c r="CA312" s="46"/>
      <c r="CB312" s="208"/>
      <c r="CC312" s="208"/>
      <c r="CD312" s="208"/>
      <c r="CE312" s="46"/>
      <c r="CI312" s="208"/>
      <c r="CJ312" s="46"/>
      <c r="CK312" s="208"/>
      <c r="CL312" s="208"/>
      <c r="CM312" s="208"/>
      <c r="CN312" s="46"/>
      <c r="CR312" s="208"/>
      <c r="CS312" s="46"/>
      <c r="CT312" s="208"/>
      <c r="CU312" s="208"/>
      <c r="CV312" s="208"/>
      <c r="CW312" s="46"/>
    </row>
    <row r="313" spans="42:101">
      <c r="AP313" s="208"/>
      <c r="AQ313" s="46"/>
      <c r="AR313" s="46"/>
      <c r="AS313" s="208"/>
      <c r="AT313" s="208"/>
      <c r="AU313" s="46"/>
      <c r="AY313" s="208"/>
      <c r="AZ313" s="46"/>
      <c r="BA313" s="208"/>
      <c r="BB313" s="208"/>
      <c r="BC313" s="208"/>
      <c r="BD313" s="46"/>
      <c r="BH313" s="208"/>
      <c r="BI313" s="46"/>
      <c r="BJ313" s="208"/>
      <c r="BK313" s="208"/>
      <c r="BL313" s="208"/>
      <c r="BM313" s="46"/>
      <c r="BQ313" s="208"/>
      <c r="BR313" s="46"/>
      <c r="BS313" s="208"/>
      <c r="BT313" s="208"/>
      <c r="BU313" s="208"/>
      <c r="BV313" s="46"/>
      <c r="BZ313" s="208"/>
      <c r="CA313" s="46"/>
      <c r="CB313" s="208"/>
      <c r="CC313" s="208"/>
      <c r="CD313" s="208"/>
      <c r="CE313" s="46"/>
      <c r="CI313" s="208"/>
      <c r="CJ313" s="46"/>
      <c r="CK313" s="208"/>
      <c r="CL313" s="208"/>
      <c r="CM313" s="208"/>
      <c r="CN313" s="46"/>
      <c r="CR313" s="208"/>
      <c r="CS313" s="46"/>
      <c r="CT313" s="208"/>
      <c r="CU313" s="208"/>
      <c r="CV313" s="208"/>
      <c r="CW313" s="46"/>
    </row>
    <row r="314" spans="42:101">
      <c r="AP314" s="208"/>
      <c r="AQ314" s="46"/>
      <c r="AR314" s="46"/>
      <c r="AS314" s="208"/>
      <c r="AT314" s="208"/>
      <c r="AU314" s="46"/>
      <c r="AY314" s="208"/>
      <c r="AZ314" s="46"/>
      <c r="BA314" s="208"/>
      <c r="BB314" s="208"/>
      <c r="BC314" s="208"/>
      <c r="BD314" s="46"/>
      <c r="BH314" s="208"/>
      <c r="BI314" s="46"/>
      <c r="BJ314" s="208"/>
      <c r="BK314" s="208"/>
      <c r="BL314" s="208"/>
      <c r="BM314" s="46"/>
      <c r="BQ314" s="208"/>
      <c r="BR314" s="46"/>
      <c r="BS314" s="208"/>
      <c r="BT314" s="208"/>
      <c r="BU314" s="208"/>
      <c r="BV314" s="46"/>
      <c r="BZ314" s="208"/>
      <c r="CA314" s="46"/>
      <c r="CB314" s="208"/>
      <c r="CC314" s="208"/>
      <c r="CD314" s="208"/>
      <c r="CE314" s="46"/>
      <c r="CI314" s="208"/>
      <c r="CJ314" s="46"/>
      <c r="CK314" s="208"/>
      <c r="CL314" s="208"/>
      <c r="CM314" s="208"/>
      <c r="CN314" s="46"/>
      <c r="CR314" s="208"/>
      <c r="CS314" s="46"/>
      <c r="CT314" s="208"/>
      <c r="CU314" s="208"/>
      <c r="CV314" s="208"/>
      <c r="CW314" s="46"/>
    </row>
    <row r="315" spans="42:101">
      <c r="AP315" s="230"/>
      <c r="AQ315" s="46"/>
      <c r="AR315" s="46"/>
      <c r="AS315" s="208"/>
      <c r="AT315" s="208"/>
      <c r="AU315" s="46"/>
      <c r="AY315" s="208"/>
      <c r="AZ315" s="46"/>
      <c r="BA315" s="208"/>
      <c r="BB315" s="208"/>
      <c r="BC315" s="208"/>
      <c r="BD315" s="46"/>
      <c r="BH315" s="208"/>
      <c r="BI315" s="46"/>
      <c r="BJ315" s="208"/>
      <c r="BK315" s="208"/>
      <c r="BL315" s="208"/>
      <c r="BM315" s="46"/>
      <c r="BQ315" s="208"/>
      <c r="BR315" s="46"/>
      <c r="BS315" s="208"/>
      <c r="BT315" s="208"/>
      <c r="BU315" s="208"/>
      <c r="BV315" s="46"/>
      <c r="BZ315" s="208"/>
      <c r="CA315" s="46"/>
      <c r="CB315" s="208"/>
      <c r="CC315" s="208"/>
      <c r="CD315" s="208"/>
      <c r="CE315" s="46"/>
      <c r="CI315" s="208"/>
      <c r="CJ315" s="46"/>
      <c r="CK315" s="208"/>
      <c r="CL315" s="208"/>
      <c r="CM315" s="208"/>
      <c r="CN315" s="46"/>
      <c r="CR315" s="208"/>
      <c r="CS315" s="46"/>
      <c r="CT315" s="208"/>
      <c r="CU315" s="208"/>
      <c r="CV315" s="208"/>
      <c r="CW315" s="46"/>
    </row>
    <row r="316" spans="42:101">
      <c r="AP316" s="208"/>
      <c r="AQ316" s="46"/>
      <c r="AR316" s="46"/>
      <c r="AS316" s="208"/>
      <c r="AT316" s="208"/>
      <c r="AU316" s="46"/>
      <c r="AY316" s="208"/>
      <c r="AZ316" s="46"/>
      <c r="BA316" s="208"/>
      <c r="BB316" s="208"/>
      <c r="BC316" s="208"/>
      <c r="BD316" s="46"/>
      <c r="BH316" s="208"/>
      <c r="BI316" s="46"/>
      <c r="BJ316" s="208"/>
      <c r="BK316" s="208"/>
      <c r="BL316" s="208"/>
      <c r="BM316" s="46"/>
      <c r="BQ316" s="208"/>
      <c r="BR316" s="46"/>
      <c r="BS316" s="208"/>
      <c r="BT316" s="208"/>
      <c r="BU316" s="208"/>
      <c r="BV316" s="46"/>
      <c r="BZ316" s="208"/>
      <c r="CA316" s="46"/>
      <c r="CB316" s="208"/>
      <c r="CC316" s="208"/>
      <c r="CD316" s="208"/>
      <c r="CE316" s="46"/>
      <c r="CI316" s="208"/>
      <c r="CJ316" s="46"/>
      <c r="CK316" s="208"/>
      <c r="CL316" s="208"/>
      <c r="CM316" s="208"/>
      <c r="CN316" s="46"/>
      <c r="CR316" s="208"/>
      <c r="CS316" s="46"/>
      <c r="CT316" s="208"/>
      <c r="CU316" s="208"/>
      <c r="CV316" s="208"/>
      <c r="CW316" s="46"/>
    </row>
    <row r="317" spans="42:101">
      <c r="AP317" s="208"/>
      <c r="AQ317" s="46"/>
      <c r="AR317" s="46"/>
      <c r="AS317" s="208"/>
      <c r="AT317" s="208"/>
      <c r="AU317" s="46"/>
      <c r="AY317" s="208"/>
      <c r="AZ317" s="46"/>
      <c r="BA317" s="208"/>
      <c r="BB317" s="208"/>
      <c r="BC317" s="208"/>
      <c r="BD317" s="46"/>
      <c r="BH317" s="208"/>
      <c r="BI317" s="46"/>
      <c r="BJ317" s="208"/>
      <c r="BK317" s="208"/>
      <c r="BL317" s="208"/>
      <c r="BM317" s="46"/>
      <c r="BQ317" s="208"/>
      <c r="BR317" s="46"/>
      <c r="BS317" s="208"/>
      <c r="BT317" s="208"/>
      <c r="BU317" s="208"/>
      <c r="BV317" s="46"/>
      <c r="BZ317" s="208"/>
      <c r="CA317" s="46"/>
      <c r="CB317" s="208"/>
      <c r="CC317" s="208"/>
      <c r="CD317" s="208"/>
      <c r="CE317" s="46"/>
      <c r="CI317" s="208"/>
      <c r="CJ317" s="46"/>
      <c r="CK317" s="208"/>
      <c r="CL317" s="208"/>
      <c r="CM317" s="208"/>
      <c r="CN317" s="46"/>
      <c r="CR317" s="208"/>
      <c r="CS317" s="46"/>
      <c r="CT317" s="208"/>
      <c r="CU317" s="208"/>
      <c r="CV317" s="208"/>
      <c r="CW317" s="46"/>
    </row>
    <row r="318" spans="42:101">
      <c r="AP318" s="208"/>
      <c r="AQ318" s="46"/>
      <c r="AR318" s="46"/>
      <c r="AS318" s="208"/>
      <c r="AT318" s="208"/>
      <c r="AU318" s="46"/>
      <c r="AY318" s="208"/>
      <c r="AZ318" s="46"/>
      <c r="BA318" s="208"/>
      <c r="BB318" s="208"/>
      <c r="BC318" s="208"/>
      <c r="BD318" s="46"/>
      <c r="BH318" s="208"/>
      <c r="BI318" s="46"/>
      <c r="BJ318" s="208"/>
      <c r="BK318" s="208"/>
      <c r="BL318" s="208"/>
      <c r="BM318" s="46"/>
      <c r="BQ318" s="208"/>
      <c r="BR318" s="46"/>
      <c r="BS318" s="208"/>
      <c r="BT318" s="208"/>
      <c r="BU318" s="208"/>
      <c r="BV318" s="46"/>
      <c r="BZ318" s="208"/>
      <c r="CA318" s="46"/>
      <c r="CB318" s="208"/>
      <c r="CC318" s="208"/>
      <c r="CD318" s="208"/>
      <c r="CE318" s="46"/>
      <c r="CI318" s="208"/>
      <c r="CJ318" s="46"/>
      <c r="CK318" s="208"/>
      <c r="CL318" s="208"/>
      <c r="CM318" s="208"/>
      <c r="CN318" s="46"/>
      <c r="CR318" s="208"/>
      <c r="CS318" s="46"/>
      <c r="CT318" s="208"/>
      <c r="CU318" s="208"/>
      <c r="CV318" s="208"/>
      <c r="CW318" s="46"/>
    </row>
    <row r="319" spans="42:101">
      <c r="AP319" s="230"/>
      <c r="AQ319" s="46"/>
      <c r="AR319" s="46"/>
      <c r="AS319" s="208"/>
      <c r="AT319" s="208"/>
      <c r="AU319" s="46"/>
      <c r="AY319" s="208"/>
      <c r="AZ319" s="46"/>
      <c r="BA319" s="208"/>
      <c r="BB319" s="208"/>
      <c r="BC319" s="208"/>
      <c r="BD319" s="46"/>
      <c r="BH319" s="208"/>
      <c r="BI319" s="46"/>
      <c r="BJ319" s="208"/>
      <c r="BK319" s="208"/>
      <c r="BL319" s="208"/>
      <c r="BM319" s="46"/>
      <c r="BQ319" s="208"/>
      <c r="BR319" s="46"/>
      <c r="BS319" s="208"/>
      <c r="BT319" s="208"/>
      <c r="BU319" s="208"/>
      <c r="BV319" s="46"/>
      <c r="BZ319" s="208"/>
      <c r="CA319" s="46"/>
      <c r="CB319" s="208"/>
      <c r="CC319" s="208"/>
      <c r="CD319" s="208"/>
      <c r="CE319" s="46"/>
      <c r="CI319" s="208"/>
      <c r="CJ319" s="46"/>
      <c r="CK319" s="208"/>
      <c r="CL319" s="208"/>
      <c r="CM319" s="208"/>
      <c r="CN319" s="46"/>
      <c r="CR319" s="208"/>
      <c r="CS319" s="46"/>
      <c r="CT319" s="208"/>
      <c r="CU319" s="208"/>
      <c r="CV319" s="208"/>
      <c r="CW319" s="46"/>
    </row>
    <row r="320" spans="42:101">
      <c r="AP320" s="208"/>
      <c r="AQ320" s="46"/>
      <c r="AR320" s="208"/>
      <c r="AS320" s="208"/>
      <c r="AT320" s="208"/>
      <c r="AU320" s="46"/>
      <c r="AY320" s="208"/>
      <c r="AZ320" s="46"/>
      <c r="BA320" s="208"/>
      <c r="BB320" s="208"/>
      <c r="BC320" s="208"/>
      <c r="BD320" s="46"/>
      <c r="BH320" s="208"/>
      <c r="BI320" s="46"/>
      <c r="BJ320" s="208"/>
      <c r="BK320" s="208"/>
      <c r="BL320" s="208"/>
      <c r="BM320" s="46"/>
      <c r="BQ320" s="208"/>
      <c r="BR320" s="46"/>
      <c r="BS320" s="208"/>
      <c r="BT320" s="208"/>
      <c r="BU320" s="208"/>
      <c r="BV320" s="46"/>
      <c r="BZ320" s="208"/>
      <c r="CA320" s="46"/>
      <c r="CB320" s="208"/>
      <c r="CC320" s="208"/>
      <c r="CD320" s="208"/>
      <c r="CE320" s="46"/>
      <c r="CI320" s="208"/>
      <c r="CJ320" s="46"/>
      <c r="CK320" s="208"/>
      <c r="CL320" s="208"/>
      <c r="CM320" s="208"/>
      <c r="CN320" s="46"/>
      <c r="CR320" s="208"/>
      <c r="CS320" s="46"/>
      <c r="CT320" s="208"/>
      <c r="CU320" s="208"/>
      <c r="CV320" s="208"/>
      <c r="CW320" s="46"/>
    </row>
    <row r="321" spans="42:101">
      <c r="AP321" s="208"/>
      <c r="AQ321" s="46"/>
      <c r="AR321" s="208"/>
      <c r="AS321" s="208"/>
      <c r="AT321" s="208"/>
      <c r="AU321" s="46"/>
      <c r="AY321" s="208"/>
      <c r="AZ321" s="46"/>
      <c r="BA321" s="208"/>
      <c r="BB321" s="208"/>
      <c r="BC321" s="208"/>
      <c r="BD321" s="46"/>
      <c r="BH321" s="208"/>
      <c r="BI321" s="46"/>
      <c r="BJ321" s="208"/>
      <c r="BK321" s="208"/>
      <c r="BL321" s="208"/>
      <c r="BM321" s="46"/>
      <c r="BQ321" s="208"/>
      <c r="BR321" s="46"/>
      <c r="BS321" s="208"/>
      <c r="BT321" s="208"/>
      <c r="BU321" s="208"/>
      <c r="BV321" s="46"/>
      <c r="BZ321" s="208"/>
      <c r="CA321" s="46"/>
      <c r="CB321" s="208"/>
      <c r="CC321" s="208"/>
      <c r="CD321" s="208"/>
      <c r="CE321" s="46"/>
      <c r="CI321" s="208"/>
      <c r="CJ321" s="46"/>
      <c r="CK321" s="208"/>
      <c r="CL321" s="208"/>
      <c r="CM321" s="208"/>
      <c r="CN321" s="46"/>
      <c r="CR321" s="208"/>
      <c r="CS321" s="46"/>
      <c r="CT321" s="208"/>
      <c r="CU321" s="208"/>
      <c r="CV321" s="208"/>
      <c r="CW321" s="46"/>
    </row>
    <row r="322" spans="42:101">
      <c r="AP322" s="208"/>
      <c r="AQ322" s="46"/>
      <c r="AR322" s="208"/>
      <c r="AS322" s="208"/>
      <c r="AT322" s="208"/>
      <c r="AU322" s="46"/>
      <c r="AY322" s="208"/>
      <c r="AZ322" s="46"/>
      <c r="BA322" s="208"/>
      <c r="BB322" s="208"/>
      <c r="BC322" s="208"/>
      <c r="BD322" s="46"/>
      <c r="BH322" s="208"/>
      <c r="BI322" s="46"/>
      <c r="BJ322" s="208"/>
      <c r="BK322" s="208"/>
      <c r="BL322" s="208"/>
      <c r="BM322" s="46"/>
      <c r="BQ322" s="208"/>
      <c r="BR322" s="46"/>
      <c r="BS322" s="208"/>
      <c r="BT322" s="208"/>
      <c r="BU322" s="208"/>
      <c r="BV322" s="46"/>
      <c r="BZ322" s="208"/>
      <c r="CA322" s="46"/>
      <c r="CB322" s="208"/>
      <c r="CC322" s="208"/>
      <c r="CD322" s="208"/>
      <c r="CE322" s="46"/>
      <c r="CI322" s="208"/>
      <c r="CJ322" s="46"/>
      <c r="CK322" s="208"/>
      <c r="CL322" s="208"/>
      <c r="CM322" s="208"/>
      <c r="CN322" s="46"/>
      <c r="CR322" s="208"/>
      <c r="CS322" s="46"/>
      <c r="CT322" s="208"/>
      <c r="CU322" s="208"/>
      <c r="CV322" s="208"/>
      <c r="CW322" s="46"/>
    </row>
    <row r="323" spans="42:101">
      <c r="AP323" s="230"/>
      <c r="AQ323" s="46"/>
      <c r="AR323" s="208"/>
      <c r="AS323" s="208"/>
      <c r="AT323" s="208"/>
      <c r="AU323" s="46"/>
      <c r="AY323" s="208"/>
      <c r="AZ323" s="46"/>
      <c r="BA323" s="208"/>
      <c r="BB323" s="208"/>
      <c r="BC323" s="208"/>
      <c r="BD323" s="46"/>
      <c r="BH323" s="208"/>
      <c r="BI323" s="46"/>
      <c r="BJ323" s="208"/>
      <c r="BK323" s="208"/>
      <c r="BL323" s="208"/>
      <c r="BM323" s="46"/>
      <c r="BQ323" s="208"/>
      <c r="BR323" s="46"/>
      <c r="BS323" s="208"/>
      <c r="BT323" s="208"/>
      <c r="BU323" s="208"/>
      <c r="BV323" s="46"/>
      <c r="BZ323" s="208"/>
      <c r="CA323" s="46"/>
      <c r="CB323" s="208"/>
      <c r="CC323" s="208"/>
      <c r="CD323" s="208"/>
      <c r="CE323" s="46"/>
      <c r="CI323" s="208"/>
      <c r="CJ323" s="46"/>
      <c r="CK323" s="208"/>
      <c r="CL323" s="208"/>
      <c r="CM323" s="208"/>
      <c r="CN323" s="46"/>
      <c r="CR323" s="208"/>
      <c r="CS323" s="46"/>
      <c r="CT323" s="208"/>
      <c r="CU323" s="208"/>
      <c r="CV323" s="208"/>
      <c r="CW323" s="46"/>
    </row>
    <row r="324" spans="42:101">
      <c r="AP324" s="208"/>
      <c r="AQ324" s="46"/>
      <c r="AR324" s="208"/>
      <c r="AS324" s="208"/>
      <c r="AT324" s="208"/>
      <c r="AU324" s="46"/>
      <c r="AY324" s="208"/>
      <c r="AZ324" s="46"/>
      <c r="BA324" s="208"/>
      <c r="BB324" s="208"/>
      <c r="BC324" s="208"/>
      <c r="BD324" s="46"/>
      <c r="BH324" s="208"/>
      <c r="BI324" s="46"/>
      <c r="BJ324" s="208"/>
      <c r="BK324" s="208"/>
      <c r="BL324" s="208"/>
      <c r="BM324" s="46"/>
      <c r="BQ324" s="208"/>
      <c r="BR324" s="46"/>
      <c r="BS324" s="208"/>
      <c r="BT324" s="208"/>
      <c r="BU324" s="208"/>
      <c r="BV324" s="46"/>
      <c r="BZ324" s="208"/>
      <c r="CA324" s="46"/>
      <c r="CB324" s="208"/>
      <c r="CC324" s="208"/>
      <c r="CD324" s="208"/>
      <c r="CE324" s="46"/>
      <c r="CI324" s="208"/>
      <c r="CJ324" s="46"/>
      <c r="CK324" s="208"/>
      <c r="CL324" s="208"/>
      <c r="CM324" s="208"/>
      <c r="CN324" s="46"/>
      <c r="CR324" s="208"/>
      <c r="CS324" s="46"/>
      <c r="CT324" s="208"/>
      <c r="CU324" s="208"/>
      <c r="CV324" s="208"/>
      <c r="CW324" s="46"/>
    </row>
    <row r="325" spans="42:101">
      <c r="AP325" s="208"/>
      <c r="AQ325" s="46"/>
      <c r="AR325" s="208"/>
      <c r="AS325" s="208"/>
      <c r="AT325" s="208"/>
      <c r="AU325" s="46"/>
      <c r="AY325" s="208"/>
      <c r="AZ325" s="46"/>
      <c r="BA325" s="208"/>
      <c r="BB325" s="208"/>
      <c r="BC325" s="208"/>
      <c r="BD325" s="46"/>
      <c r="BH325" s="208"/>
      <c r="BI325" s="46"/>
      <c r="BJ325" s="208"/>
      <c r="BK325" s="208"/>
      <c r="BL325" s="208"/>
      <c r="BM325" s="46"/>
      <c r="BQ325" s="208"/>
      <c r="BR325" s="46"/>
      <c r="BS325" s="208"/>
      <c r="BT325" s="208"/>
      <c r="BU325" s="208"/>
      <c r="BV325" s="46"/>
      <c r="BZ325" s="208"/>
      <c r="CA325" s="46"/>
      <c r="CB325" s="208"/>
      <c r="CC325" s="208"/>
      <c r="CD325" s="208"/>
      <c r="CE325" s="46"/>
      <c r="CI325" s="208"/>
      <c r="CJ325" s="46"/>
      <c r="CK325" s="208"/>
      <c r="CL325" s="208"/>
      <c r="CM325" s="208"/>
      <c r="CN325" s="46"/>
      <c r="CR325" s="208"/>
      <c r="CS325" s="46"/>
      <c r="CT325" s="208"/>
      <c r="CU325" s="208"/>
      <c r="CV325" s="208"/>
      <c r="CW325" s="46"/>
    </row>
    <row r="326" spans="42:101">
      <c r="AP326" s="208"/>
      <c r="AQ326" s="46"/>
      <c r="AR326" s="208"/>
      <c r="AS326" s="208"/>
      <c r="AT326" s="208"/>
      <c r="AU326" s="46"/>
      <c r="AY326" s="208"/>
      <c r="AZ326" s="46"/>
      <c r="BA326" s="208"/>
      <c r="BB326" s="208"/>
      <c r="BC326" s="208"/>
      <c r="BD326" s="46"/>
      <c r="BH326" s="208"/>
      <c r="BI326" s="46"/>
      <c r="BJ326" s="208"/>
      <c r="BK326" s="208"/>
      <c r="BL326" s="208"/>
      <c r="BM326" s="46"/>
      <c r="BQ326" s="208"/>
      <c r="BR326" s="46"/>
      <c r="BS326" s="208"/>
      <c r="BT326" s="208"/>
      <c r="BU326" s="208"/>
      <c r="BV326" s="46"/>
      <c r="BZ326" s="208"/>
      <c r="CA326" s="46"/>
      <c r="CB326" s="208"/>
      <c r="CC326" s="208"/>
      <c r="CD326" s="208"/>
      <c r="CE326" s="46"/>
      <c r="CI326" s="208"/>
      <c r="CJ326" s="46"/>
      <c r="CK326" s="208"/>
      <c r="CL326" s="208"/>
      <c r="CM326" s="208"/>
      <c r="CN326" s="46"/>
      <c r="CR326" s="208"/>
      <c r="CS326" s="46"/>
      <c r="CT326" s="208"/>
      <c r="CU326" s="208"/>
      <c r="CV326" s="208"/>
      <c r="CW326" s="46"/>
    </row>
    <row r="327" spans="42:101">
      <c r="AP327" s="230"/>
      <c r="AQ327" s="46"/>
      <c r="AR327" s="208"/>
      <c r="AS327" s="208"/>
      <c r="AT327" s="208"/>
      <c r="AU327" s="46"/>
      <c r="AY327" s="208"/>
      <c r="AZ327" s="46"/>
      <c r="BA327" s="208"/>
      <c r="BB327" s="208"/>
      <c r="BC327" s="208"/>
      <c r="BD327" s="46"/>
      <c r="BH327" s="208"/>
      <c r="BI327" s="46"/>
      <c r="BJ327" s="208"/>
      <c r="BK327" s="208"/>
      <c r="BL327" s="208"/>
      <c r="BM327" s="46"/>
      <c r="BQ327" s="208"/>
      <c r="BR327" s="46"/>
      <c r="BS327" s="208"/>
      <c r="BT327" s="208"/>
      <c r="BU327" s="208"/>
      <c r="BV327" s="46"/>
      <c r="BZ327" s="208"/>
      <c r="CA327" s="46"/>
      <c r="CB327" s="208"/>
      <c r="CC327" s="208"/>
      <c r="CD327" s="208"/>
      <c r="CE327" s="46"/>
      <c r="CI327" s="208"/>
      <c r="CJ327" s="46"/>
      <c r="CK327" s="208"/>
      <c r="CL327" s="208"/>
      <c r="CM327" s="208"/>
      <c r="CN327" s="46"/>
      <c r="CR327" s="208"/>
      <c r="CS327" s="46"/>
      <c r="CT327" s="208"/>
      <c r="CU327" s="208"/>
      <c r="CV327" s="208"/>
      <c r="CW327" s="46"/>
    </row>
    <row r="328" spans="42:101">
      <c r="AP328" s="208"/>
      <c r="AQ328" s="46"/>
      <c r="AR328" s="208"/>
      <c r="AS328" s="208"/>
      <c r="AT328" s="208"/>
      <c r="AU328" s="46"/>
      <c r="AY328" s="208"/>
      <c r="AZ328" s="46"/>
      <c r="BA328" s="208"/>
      <c r="BB328" s="208"/>
      <c r="BC328" s="208"/>
      <c r="BD328" s="46"/>
      <c r="BH328" s="208"/>
      <c r="BI328" s="46"/>
      <c r="BJ328" s="208"/>
      <c r="BK328" s="208"/>
      <c r="BL328" s="208"/>
      <c r="BM328" s="46"/>
      <c r="BQ328" s="208"/>
      <c r="BR328" s="46"/>
      <c r="BS328" s="208"/>
      <c r="BT328" s="208"/>
      <c r="BU328" s="208"/>
      <c r="BV328" s="46"/>
      <c r="BZ328" s="208"/>
      <c r="CA328" s="46"/>
      <c r="CB328" s="208"/>
      <c r="CC328" s="208"/>
      <c r="CD328" s="208"/>
      <c r="CE328" s="46"/>
      <c r="CI328" s="208"/>
      <c r="CJ328" s="46"/>
      <c r="CK328" s="208"/>
      <c r="CL328" s="208"/>
      <c r="CM328" s="208"/>
      <c r="CN328" s="46"/>
      <c r="CR328" s="208"/>
      <c r="CS328" s="46"/>
      <c r="CT328" s="208"/>
      <c r="CU328" s="208"/>
      <c r="CV328" s="208"/>
      <c r="CW328" s="46"/>
    </row>
    <row r="329" spans="42:101">
      <c r="AP329" s="208"/>
      <c r="AQ329" s="46"/>
      <c r="AR329" s="208"/>
      <c r="AS329" s="208"/>
      <c r="AT329" s="208"/>
      <c r="AU329" s="46"/>
      <c r="AY329" s="208"/>
      <c r="AZ329" s="46"/>
      <c r="BA329" s="208"/>
      <c r="BB329" s="208"/>
      <c r="BC329" s="208"/>
      <c r="BD329" s="46"/>
      <c r="BH329" s="208"/>
      <c r="BI329" s="46"/>
      <c r="BJ329" s="208"/>
      <c r="BK329" s="208"/>
      <c r="BL329" s="208"/>
      <c r="BM329" s="46"/>
      <c r="BQ329" s="208"/>
      <c r="BR329" s="46"/>
      <c r="BS329" s="208"/>
      <c r="BT329" s="208"/>
      <c r="BU329" s="208"/>
      <c r="BV329" s="46"/>
      <c r="BZ329" s="208"/>
      <c r="CA329" s="46"/>
      <c r="CB329" s="208"/>
      <c r="CC329" s="208"/>
      <c r="CD329" s="208"/>
      <c r="CE329" s="46"/>
      <c r="CI329" s="208"/>
      <c r="CJ329" s="46"/>
      <c r="CK329" s="208"/>
      <c r="CL329" s="208"/>
      <c r="CM329" s="208"/>
      <c r="CN329" s="46"/>
      <c r="CR329" s="208"/>
      <c r="CS329" s="46"/>
      <c r="CT329" s="208"/>
      <c r="CU329" s="208"/>
      <c r="CV329" s="208"/>
      <c r="CW329" s="46"/>
    </row>
    <row r="330" spans="42:101">
      <c r="AP330" s="208"/>
      <c r="AQ330" s="46"/>
      <c r="AR330" s="208"/>
      <c r="AS330" s="208"/>
      <c r="AT330" s="208"/>
      <c r="AU330" s="46"/>
      <c r="AY330" s="208"/>
      <c r="AZ330" s="46"/>
      <c r="BA330" s="208"/>
      <c r="BB330" s="208"/>
      <c r="BC330" s="208"/>
      <c r="BD330" s="46"/>
      <c r="BH330" s="208"/>
      <c r="BI330" s="46"/>
      <c r="BJ330" s="208"/>
      <c r="BK330" s="208"/>
      <c r="BL330" s="208"/>
      <c r="BM330" s="46"/>
      <c r="BQ330" s="208"/>
      <c r="BR330" s="46"/>
      <c r="BS330" s="208"/>
      <c r="BT330" s="208"/>
      <c r="BU330" s="208"/>
      <c r="BV330" s="46"/>
      <c r="BZ330" s="208"/>
      <c r="CA330" s="46"/>
      <c r="CB330" s="208"/>
      <c r="CC330" s="208"/>
      <c r="CD330" s="208"/>
      <c r="CE330" s="46"/>
      <c r="CI330" s="208"/>
      <c r="CJ330" s="46"/>
      <c r="CK330" s="208"/>
      <c r="CL330" s="208"/>
      <c r="CM330" s="208"/>
      <c r="CN330" s="46"/>
      <c r="CR330" s="208"/>
      <c r="CS330" s="46"/>
      <c r="CT330" s="208"/>
      <c r="CU330" s="208"/>
      <c r="CV330" s="208"/>
      <c r="CW330" s="46"/>
    </row>
    <row r="331" spans="42:101">
      <c r="AP331" s="230"/>
      <c r="AQ331" s="46"/>
      <c r="AR331" s="208"/>
      <c r="AS331" s="208"/>
      <c r="AT331" s="208"/>
      <c r="AU331" s="46"/>
      <c r="AY331" s="208"/>
      <c r="AZ331" s="46"/>
      <c r="BA331" s="208"/>
      <c r="BB331" s="208"/>
      <c r="BC331" s="208"/>
      <c r="BD331" s="46"/>
      <c r="BH331" s="208"/>
      <c r="BI331" s="46"/>
      <c r="BJ331" s="208"/>
      <c r="BK331" s="208"/>
      <c r="BL331" s="208"/>
      <c r="BM331" s="46"/>
      <c r="BQ331" s="208"/>
      <c r="BR331" s="46"/>
      <c r="BS331" s="208"/>
      <c r="BT331" s="208"/>
      <c r="BU331" s="208"/>
      <c r="BV331" s="46"/>
      <c r="BZ331" s="208"/>
      <c r="CA331" s="46"/>
      <c r="CB331" s="208"/>
      <c r="CC331" s="208"/>
      <c r="CD331" s="208"/>
      <c r="CE331" s="46"/>
      <c r="CI331" s="208"/>
      <c r="CJ331" s="46"/>
      <c r="CK331" s="208"/>
      <c r="CL331" s="208"/>
      <c r="CM331" s="208"/>
      <c r="CN331" s="46"/>
      <c r="CR331" s="208"/>
      <c r="CS331" s="46"/>
      <c r="CT331" s="208"/>
      <c r="CU331" s="208"/>
      <c r="CV331" s="208"/>
      <c r="CW331" s="46"/>
    </row>
    <row r="332" spans="42:101">
      <c r="AP332" s="208"/>
      <c r="AQ332" s="46"/>
      <c r="AR332" s="208"/>
      <c r="AS332" s="208"/>
      <c r="AT332" s="208"/>
      <c r="AU332" s="46"/>
      <c r="AY332" s="208"/>
      <c r="AZ332" s="46"/>
      <c r="BA332" s="208"/>
      <c r="BB332" s="208"/>
      <c r="BC332" s="208"/>
      <c r="BD332" s="46"/>
      <c r="BH332" s="208"/>
      <c r="BI332" s="46"/>
      <c r="BJ332" s="208"/>
      <c r="BK332" s="208"/>
      <c r="BL332" s="208"/>
      <c r="BM332" s="46"/>
      <c r="BQ332" s="208"/>
      <c r="BR332" s="46"/>
      <c r="BS332" s="208"/>
      <c r="BT332" s="208"/>
      <c r="BU332" s="208"/>
      <c r="BV332" s="46"/>
      <c r="BZ332" s="208"/>
      <c r="CA332" s="46"/>
      <c r="CB332" s="208"/>
      <c r="CC332" s="208"/>
      <c r="CD332" s="208"/>
      <c r="CE332" s="46"/>
      <c r="CI332" s="208"/>
      <c r="CJ332" s="46"/>
      <c r="CK332" s="208"/>
      <c r="CL332" s="208"/>
      <c r="CM332" s="208"/>
      <c r="CN332" s="46"/>
      <c r="CR332" s="208"/>
      <c r="CS332" s="46"/>
      <c r="CT332" s="208"/>
      <c r="CU332" s="208"/>
      <c r="CV332" s="208"/>
      <c r="CW332" s="46"/>
    </row>
    <row r="333" spans="42:101">
      <c r="AP333" s="208"/>
      <c r="AQ333" s="46"/>
      <c r="AR333" s="208"/>
      <c r="AS333" s="208"/>
      <c r="AT333" s="208"/>
      <c r="AU333" s="46"/>
      <c r="AY333" s="208"/>
      <c r="AZ333" s="46"/>
      <c r="BA333" s="208"/>
      <c r="BB333" s="208"/>
      <c r="BC333" s="208"/>
      <c r="BD333" s="46"/>
      <c r="BH333" s="208"/>
      <c r="BI333" s="46"/>
      <c r="BJ333" s="208"/>
      <c r="BK333" s="208"/>
      <c r="BL333" s="208"/>
      <c r="BM333" s="46"/>
      <c r="BQ333" s="208"/>
      <c r="BR333" s="46"/>
      <c r="BS333" s="208"/>
      <c r="BT333" s="208"/>
      <c r="BU333" s="208"/>
      <c r="BV333" s="46"/>
      <c r="BZ333" s="208"/>
      <c r="CA333" s="46"/>
      <c r="CB333" s="208"/>
      <c r="CC333" s="208"/>
      <c r="CD333" s="208"/>
      <c r="CE333" s="46"/>
      <c r="CI333" s="208"/>
      <c r="CJ333" s="46"/>
      <c r="CK333" s="208"/>
      <c r="CL333" s="208"/>
      <c r="CM333" s="208"/>
      <c r="CN333" s="46"/>
      <c r="CR333" s="208"/>
      <c r="CS333" s="46"/>
      <c r="CT333" s="208"/>
      <c r="CU333" s="208"/>
      <c r="CV333" s="208"/>
      <c r="CW333" s="46"/>
    </row>
    <row r="334" spans="42:101">
      <c r="AP334" s="208"/>
      <c r="AQ334" s="46"/>
      <c r="AR334" s="208"/>
      <c r="AS334" s="208"/>
      <c r="AT334" s="208"/>
      <c r="AU334" s="46"/>
      <c r="AY334" s="208"/>
      <c r="AZ334" s="46"/>
      <c r="BA334" s="208"/>
      <c r="BB334" s="208"/>
      <c r="BC334" s="208"/>
      <c r="BD334" s="46"/>
      <c r="BH334" s="208"/>
      <c r="BI334" s="46"/>
      <c r="BJ334" s="208"/>
      <c r="BK334" s="208"/>
      <c r="BL334" s="208"/>
      <c r="BM334" s="46"/>
      <c r="BQ334" s="208"/>
      <c r="BR334" s="46"/>
      <c r="BS334" s="208"/>
      <c r="BT334" s="208"/>
      <c r="BU334" s="208"/>
      <c r="BV334" s="46"/>
      <c r="BZ334" s="208"/>
      <c r="CA334" s="46"/>
      <c r="CB334" s="208"/>
      <c r="CC334" s="208"/>
      <c r="CD334" s="208"/>
      <c r="CE334" s="46"/>
      <c r="CI334" s="208"/>
      <c r="CJ334" s="46"/>
      <c r="CK334" s="208"/>
      <c r="CL334" s="208"/>
      <c r="CM334" s="208"/>
      <c r="CN334" s="46"/>
      <c r="CR334" s="208"/>
      <c r="CS334" s="46"/>
      <c r="CT334" s="208"/>
      <c r="CU334" s="208"/>
      <c r="CV334" s="208"/>
      <c r="CW334" s="46"/>
    </row>
    <row r="335" spans="42:101">
      <c r="AP335" s="230"/>
      <c r="AQ335" s="46"/>
      <c r="AR335" s="208"/>
      <c r="AS335" s="208"/>
      <c r="AT335" s="208"/>
      <c r="AU335" s="46"/>
      <c r="AY335" s="208"/>
      <c r="AZ335" s="46"/>
      <c r="BA335" s="208"/>
      <c r="BB335" s="208"/>
      <c r="BC335" s="208"/>
      <c r="BD335" s="46"/>
      <c r="BH335" s="208"/>
      <c r="BI335" s="46"/>
      <c r="BJ335" s="208"/>
      <c r="BK335" s="208"/>
      <c r="BL335" s="208"/>
      <c r="BM335" s="46"/>
      <c r="BQ335" s="208"/>
      <c r="BR335" s="46"/>
      <c r="BS335" s="208"/>
      <c r="BT335" s="208"/>
      <c r="BU335" s="208"/>
      <c r="BV335" s="46"/>
      <c r="BZ335" s="208"/>
      <c r="CA335" s="46"/>
      <c r="CB335" s="208"/>
      <c r="CC335" s="208"/>
      <c r="CD335" s="208"/>
      <c r="CE335" s="46"/>
      <c r="CI335" s="208"/>
      <c r="CJ335" s="46"/>
      <c r="CK335" s="208"/>
      <c r="CL335" s="208"/>
      <c r="CM335" s="208"/>
      <c r="CN335" s="46"/>
      <c r="CR335" s="208"/>
      <c r="CS335" s="46"/>
      <c r="CT335" s="208"/>
      <c r="CU335" s="208"/>
      <c r="CV335" s="208"/>
      <c r="CW335" s="46"/>
    </row>
    <row r="336" spans="42:101">
      <c r="AP336" s="208"/>
      <c r="AQ336" s="46"/>
      <c r="AR336" s="208"/>
      <c r="AS336" s="208"/>
      <c r="AT336" s="208"/>
      <c r="AU336" s="46"/>
      <c r="AY336" s="208"/>
      <c r="AZ336" s="46"/>
      <c r="BA336" s="208"/>
      <c r="BB336" s="208"/>
      <c r="BC336" s="208"/>
      <c r="BD336" s="46"/>
      <c r="BH336" s="208"/>
      <c r="BI336" s="46"/>
      <c r="BJ336" s="208"/>
      <c r="BK336" s="208"/>
      <c r="BL336" s="208"/>
      <c r="BM336" s="46"/>
      <c r="BQ336" s="208"/>
      <c r="BR336" s="46"/>
      <c r="BS336" s="208"/>
      <c r="BT336" s="208"/>
      <c r="BU336" s="208"/>
      <c r="BV336" s="46"/>
      <c r="BZ336" s="208"/>
      <c r="CA336" s="46"/>
      <c r="CB336" s="208"/>
      <c r="CC336" s="208"/>
      <c r="CD336" s="208"/>
      <c r="CE336" s="46"/>
      <c r="CI336" s="208"/>
      <c r="CJ336" s="46"/>
      <c r="CK336" s="208"/>
      <c r="CL336" s="208"/>
      <c r="CM336" s="208"/>
      <c r="CN336" s="46"/>
      <c r="CR336" s="208"/>
      <c r="CS336" s="46"/>
      <c r="CT336" s="208"/>
      <c r="CU336" s="208"/>
      <c r="CV336" s="208"/>
      <c r="CW336" s="46"/>
    </row>
    <row r="337" spans="42:101">
      <c r="AP337" s="208"/>
      <c r="AQ337" s="46"/>
      <c r="AR337" s="208"/>
      <c r="AS337" s="208"/>
      <c r="AT337" s="208"/>
      <c r="AU337" s="46"/>
      <c r="AY337" s="208"/>
      <c r="AZ337" s="46"/>
      <c r="BA337" s="208"/>
      <c r="BB337" s="208"/>
      <c r="BC337" s="208"/>
      <c r="BD337" s="46"/>
      <c r="BH337" s="208"/>
      <c r="BI337" s="46"/>
      <c r="BJ337" s="208"/>
      <c r="BK337" s="208"/>
      <c r="BL337" s="208"/>
      <c r="BM337" s="46"/>
      <c r="BQ337" s="208"/>
      <c r="BR337" s="46"/>
      <c r="BS337" s="208"/>
      <c r="BT337" s="208"/>
      <c r="BU337" s="208"/>
      <c r="BV337" s="46"/>
      <c r="BZ337" s="208"/>
      <c r="CA337" s="46"/>
      <c r="CB337" s="208"/>
      <c r="CC337" s="208"/>
      <c r="CD337" s="208"/>
      <c r="CE337" s="46"/>
      <c r="CI337" s="208"/>
      <c r="CJ337" s="46"/>
      <c r="CK337" s="208"/>
      <c r="CL337" s="208"/>
      <c r="CM337" s="208"/>
      <c r="CN337" s="46"/>
      <c r="CR337" s="208"/>
      <c r="CS337" s="46"/>
      <c r="CT337" s="208"/>
      <c r="CU337" s="208"/>
      <c r="CV337" s="208"/>
      <c r="CW337" s="46"/>
    </row>
    <row r="338" spans="42:101">
      <c r="AP338" s="208"/>
      <c r="AQ338" s="46"/>
      <c r="AR338" s="208"/>
      <c r="AS338" s="208"/>
      <c r="AT338" s="208"/>
      <c r="AU338" s="46"/>
      <c r="AY338" s="208"/>
      <c r="AZ338" s="46"/>
      <c r="BA338" s="208"/>
      <c r="BB338" s="208"/>
      <c r="BC338" s="208"/>
      <c r="BD338" s="46"/>
      <c r="BH338" s="208"/>
      <c r="BI338" s="46"/>
      <c r="BJ338" s="208"/>
      <c r="BK338" s="208"/>
      <c r="BL338" s="208"/>
      <c r="BM338" s="46"/>
      <c r="BQ338" s="208"/>
      <c r="BR338" s="46"/>
      <c r="BS338" s="208"/>
      <c r="BT338" s="208"/>
      <c r="BU338" s="208"/>
      <c r="BV338" s="46"/>
      <c r="BZ338" s="208"/>
      <c r="CA338" s="46"/>
      <c r="CB338" s="208"/>
      <c r="CC338" s="208"/>
      <c r="CD338" s="208"/>
      <c r="CE338" s="46"/>
      <c r="CI338" s="208"/>
      <c r="CJ338" s="46"/>
      <c r="CK338" s="208"/>
      <c r="CL338" s="208"/>
      <c r="CM338" s="208"/>
      <c r="CN338" s="46"/>
      <c r="CR338" s="208"/>
      <c r="CS338" s="46"/>
      <c r="CT338" s="208"/>
      <c r="CU338" s="208"/>
      <c r="CV338" s="208"/>
      <c r="CW338" s="46"/>
    </row>
    <row r="339" spans="42:101">
      <c r="AP339" s="230"/>
      <c r="AQ339" s="46"/>
      <c r="AR339" s="208"/>
      <c r="AS339" s="208"/>
      <c r="AT339" s="208"/>
      <c r="AU339" s="46"/>
      <c r="AY339" s="208"/>
      <c r="AZ339" s="46"/>
      <c r="BA339" s="208"/>
      <c r="BB339" s="208"/>
      <c r="BC339" s="208"/>
      <c r="BD339" s="46"/>
      <c r="BH339" s="208"/>
      <c r="BI339" s="46"/>
      <c r="BJ339" s="208"/>
      <c r="BK339" s="208"/>
      <c r="BL339" s="208"/>
      <c r="BM339" s="46"/>
      <c r="BQ339" s="208"/>
      <c r="BR339" s="46"/>
      <c r="BS339" s="208"/>
      <c r="BT339" s="208"/>
      <c r="BU339" s="208"/>
      <c r="BV339" s="46"/>
      <c r="BZ339" s="208"/>
      <c r="CA339" s="46"/>
      <c r="CB339" s="208"/>
      <c r="CC339" s="208"/>
      <c r="CD339" s="208"/>
      <c r="CE339" s="46"/>
      <c r="CI339" s="208"/>
      <c r="CJ339" s="46"/>
      <c r="CK339" s="208"/>
      <c r="CL339" s="208"/>
      <c r="CM339" s="208"/>
      <c r="CN339" s="46"/>
      <c r="CR339" s="208"/>
      <c r="CS339" s="46"/>
      <c r="CT339" s="208"/>
      <c r="CU339" s="208"/>
      <c r="CV339" s="208"/>
      <c r="CW339" s="46"/>
    </row>
    <row r="340" spans="42:101">
      <c r="AP340" s="208"/>
      <c r="AQ340" s="46"/>
      <c r="AR340" s="208"/>
      <c r="AS340" s="208"/>
      <c r="AT340" s="208"/>
      <c r="AU340" s="46"/>
      <c r="AY340" s="208"/>
      <c r="AZ340" s="46"/>
      <c r="BA340" s="208"/>
      <c r="BB340" s="208"/>
      <c r="BC340" s="208"/>
      <c r="BD340" s="46"/>
      <c r="BH340" s="208"/>
      <c r="BI340" s="46"/>
      <c r="BJ340" s="208"/>
      <c r="BK340" s="208"/>
      <c r="BL340" s="208"/>
      <c r="BM340" s="46"/>
      <c r="BQ340" s="208"/>
      <c r="BR340" s="46"/>
      <c r="BS340" s="208"/>
      <c r="BT340" s="208"/>
      <c r="BU340" s="208"/>
      <c r="BV340" s="46"/>
      <c r="BZ340" s="208"/>
      <c r="CA340" s="46"/>
      <c r="CB340" s="208"/>
      <c r="CC340" s="208"/>
      <c r="CD340" s="208"/>
      <c r="CE340" s="46"/>
      <c r="CI340" s="208"/>
      <c r="CJ340" s="46"/>
      <c r="CK340" s="208"/>
      <c r="CL340" s="208"/>
      <c r="CM340" s="208"/>
      <c r="CN340" s="46"/>
      <c r="CR340" s="208"/>
      <c r="CS340" s="46"/>
      <c r="CT340" s="208"/>
      <c r="CU340" s="208"/>
      <c r="CV340" s="208"/>
      <c r="CW340" s="46"/>
    </row>
    <row r="341" spans="42:101">
      <c r="AP341" s="208"/>
      <c r="AQ341" s="46"/>
      <c r="AR341" s="208"/>
      <c r="AS341" s="208"/>
      <c r="AT341" s="208"/>
      <c r="AU341" s="46"/>
      <c r="AY341" s="208"/>
      <c r="AZ341" s="46"/>
      <c r="BA341" s="208"/>
      <c r="BB341" s="208"/>
      <c r="BC341" s="208"/>
      <c r="BD341" s="46"/>
      <c r="BH341" s="208"/>
      <c r="BI341" s="46"/>
      <c r="BJ341" s="208"/>
      <c r="BK341" s="208"/>
      <c r="BL341" s="208"/>
      <c r="BM341" s="46"/>
      <c r="BQ341" s="208"/>
      <c r="BR341" s="46"/>
      <c r="BS341" s="208"/>
      <c r="BT341" s="208"/>
      <c r="BU341" s="208"/>
      <c r="BV341" s="46"/>
      <c r="BZ341" s="208"/>
      <c r="CA341" s="46"/>
      <c r="CB341" s="208"/>
      <c r="CC341" s="208"/>
      <c r="CD341" s="208"/>
      <c r="CE341" s="46"/>
      <c r="CI341" s="208"/>
      <c r="CJ341" s="46"/>
      <c r="CK341" s="208"/>
      <c r="CL341" s="208"/>
      <c r="CM341" s="208"/>
      <c r="CN341" s="46"/>
      <c r="CR341" s="208"/>
      <c r="CS341" s="46"/>
      <c r="CT341" s="208"/>
      <c r="CU341" s="208"/>
      <c r="CV341" s="208"/>
      <c r="CW341" s="46"/>
    </row>
    <row r="342" spans="42:101">
      <c r="AP342" s="208"/>
      <c r="AQ342" s="46"/>
      <c r="AR342" s="208"/>
      <c r="AS342" s="208"/>
      <c r="AT342" s="208"/>
      <c r="AU342" s="46"/>
      <c r="AY342" s="208"/>
      <c r="AZ342" s="46"/>
      <c r="BA342" s="208"/>
      <c r="BB342" s="208"/>
      <c r="BC342" s="208"/>
      <c r="BD342" s="46"/>
      <c r="BH342" s="208"/>
      <c r="BI342" s="46"/>
      <c r="BJ342" s="208"/>
      <c r="BK342" s="208"/>
      <c r="BL342" s="208"/>
      <c r="BM342" s="46"/>
      <c r="BQ342" s="208"/>
      <c r="BR342" s="46"/>
      <c r="BS342" s="208"/>
      <c r="BT342" s="208"/>
      <c r="BU342" s="208"/>
      <c r="BV342" s="46"/>
      <c r="BZ342" s="208"/>
      <c r="CA342" s="46"/>
      <c r="CB342" s="208"/>
      <c r="CC342" s="208"/>
      <c r="CD342" s="208"/>
      <c r="CE342" s="46"/>
      <c r="CI342" s="208"/>
      <c r="CJ342" s="46"/>
      <c r="CK342" s="208"/>
      <c r="CL342" s="208"/>
      <c r="CM342" s="208"/>
      <c r="CN342" s="46"/>
      <c r="CR342" s="208"/>
      <c r="CS342" s="46"/>
      <c r="CT342" s="208"/>
      <c r="CU342" s="208"/>
      <c r="CV342" s="208"/>
      <c r="CW342" s="46"/>
    </row>
    <row r="343" spans="42:101">
      <c r="AP343" s="230"/>
      <c r="AQ343" s="46"/>
      <c r="AR343" s="208"/>
      <c r="AS343" s="208"/>
      <c r="AT343" s="208"/>
      <c r="AU343" s="46"/>
      <c r="AY343" s="208"/>
      <c r="AZ343" s="46"/>
      <c r="BA343" s="208"/>
      <c r="BB343" s="208"/>
      <c r="BC343" s="208"/>
      <c r="BD343" s="46"/>
      <c r="BH343" s="208"/>
      <c r="BI343" s="46"/>
      <c r="BJ343" s="208"/>
      <c r="BK343" s="208"/>
      <c r="BL343" s="208"/>
      <c r="BM343" s="46"/>
      <c r="BQ343" s="208"/>
      <c r="BR343" s="46"/>
      <c r="BS343" s="208"/>
      <c r="BT343" s="208"/>
      <c r="BU343" s="208"/>
      <c r="BV343" s="46"/>
      <c r="BZ343" s="208"/>
      <c r="CA343" s="46"/>
      <c r="CB343" s="208"/>
      <c r="CC343" s="208"/>
      <c r="CD343" s="208"/>
      <c r="CE343" s="46"/>
      <c r="CI343" s="208"/>
      <c r="CJ343" s="46"/>
      <c r="CK343" s="208"/>
      <c r="CL343" s="208"/>
      <c r="CM343" s="208"/>
      <c r="CN343" s="46"/>
      <c r="CR343" s="208"/>
      <c r="CS343" s="46"/>
      <c r="CT343" s="208"/>
      <c r="CU343" s="208"/>
      <c r="CV343" s="208"/>
      <c r="CW343" s="46"/>
    </row>
    <row r="344" spans="42:101">
      <c r="AP344" s="208"/>
      <c r="AQ344" s="46"/>
      <c r="AR344" s="208"/>
      <c r="AS344" s="208"/>
      <c r="AT344" s="208"/>
      <c r="AU344" s="46"/>
      <c r="AY344" s="208"/>
      <c r="AZ344" s="46"/>
      <c r="BA344" s="208"/>
      <c r="BB344" s="208"/>
      <c r="BC344" s="208"/>
      <c r="BD344" s="46"/>
      <c r="BH344" s="208"/>
      <c r="BI344" s="46"/>
      <c r="BJ344" s="208"/>
      <c r="BK344" s="208"/>
      <c r="BL344" s="208"/>
      <c r="BM344" s="46"/>
      <c r="BQ344" s="208"/>
      <c r="BR344" s="46"/>
      <c r="BS344" s="208"/>
      <c r="BT344" s="208"/>
      <c r="BU344" s="208"/>
      <c r="BV344" s="46"/>
      <c r="BZ344" s="208"/>
      <c r="CA344" s="46"/>
      <c r="CB344" s="208"/>
      <c r="CC344" s="208"/>
      <c r="CD344" s="208"/>
      <c r="CE344" s="46"/>
      <c r="CI344" s="208"/>
      <c r="CJ344" s="46"/>
      <c r="CK344" s="208"/>
      <c r="CL344" s="208"/>
      <c r="CM344" s="208"/>
      <c r="CN344" s="46"/>
      <c r="CR344" s="208"/>
      <c r="CS344" s="46"/>
      <c r="CT344" s="208"/>
      <c r="CU344" s="208"/>
      <c r="CV344" s="208"/>
      <c r="CW344" s="46"/>
    </row>
    <row r="345" spans="42:101">
      <c r="AP345" s="208"/>
      <c r="AQ345" s="46"/>
      <c r="AR345" s="208"/>
      <c r="AS345" s="208"/>
      <c r="AT345" s="208"/>
      <c r="AU345" s="46"/>
      <c r="AY345" s="208"/>
      <c r="AZ345" s="46"/>
      <c r="BA345" s="208"/>
      <c r="BB345" s="208"/>
      <c r="BC345" s="208"/>
      <c r="BD345" s="46"/>
      <c r="BH345" s="208"/>
      <c r="BI345" s="46"/>
      <c r="BJ345" s="208"/>
      <c r="BK345" s="208"/>
      <c r="BL345" s="208"/>
      <c r="BM345" s="46"/>
      <c r="BQ345" s="208"/>
      <c r="BR345" s="46"/>
      <c r="BS345" s="208"/>
      <c r="BT345" s="208"/>
      <c r="BU345" s="208"/>
      <c r="BV345" s="46"/>
      <c r="BZ345" s="208"/>
      <c r="CA345" s="46"/>
      <c r="CB345" s="208"/>
      <c r="CC345" s="208"/>
      <c r="CD345" s="208"/>
      <c r="CE345" s="46"/>
      <c r="CI345" s="208"/>
      <c r="CJ345" s="46"/>
      <c r="CK345" s="208"/>
      <c r="CL345" s="208"/>
      <c r="CM345" s="208"/>
      <c r="CN345" s="46"/>
      <c r="CR345" s="208"/>
      <c r="CS345" s="46"/>
      <c r="CT345" s="208"/>
      <c r="CU345" s="208"/>
      <c r="CV345" s="208"/>
      <c r="CW345" s="46"/>
    </row>
    <row r="346" spans="42:101">
      <c r="AP346" s="208"/>
      <c r="AQ346" s="46"/>
      <c r="AR346" s="208"/>
      <c r="AS346" s="208"/>
      <c r="AT346" s="208"/>
      <c r="AU346" s="46"/>
      <c r="AY346" s="208"/>
      <c r="AZ346" s="46"/>
      <c r="BA346" s="208"/>
      <c r="BB346" s="208"/>
      <c r="BC346" s="208"/>
      <c r="BD346" s="46"/>
      <c r="BH346" s="208"/>
      <c r="BI346" s="46"/>
      <c r="BJ346" s="208"/>
      <c r="BK346" s="208"/>
      <c r="BL346" s="208"/>
      <c r="BM346" s="46"/>
      <c r="BQ346" s="208"/>
      <c r="BR346" s="46"/>
      <c r="BS346" s="208"/>
      <c r="BT346" s="208"/>
      <c r="BU346" s="208"/>
      <c r="BV346" s="46"/>
      <c r="BZ346" s="208"/>
      <c r="CA346" s="46"/>
      <c r="CB346" s="208"/>
      <c r="CC346" s="208"/>
      <c r="CD346" s="208"/>
      <c r="CE346" s="46"/>
      <c r="CI346" s="208"/>
      <c r="CJ346" s="46"/>
      <c r="CK346" s="208"/>
      <c r="CL346" s="208"/>
      <c r="CM346" s="208"/>
      <c r="CN346" s="46"/>
      <c r="CR346" s="208"/>
      <c r="CS346" s="46"/>
      <c r="CT346" s="208"/>
      <c r="CU346" s="208"/>
      <c r="CV346" s="208"/>
      <c r="CW346" s="46"/>
    </row>
    <row r="347" spans="42:101">
      <c r="AP347" s="230"/>
      <c r="AQ347" s="46"/>
      <c r="AR347" s="208"/>
      <c r="AS347" s="208"/>
      <c r="AT347" s="208"/>
      <c r="AU347" s="46"/>
      <c r="AY347" s="208"/>
      <c r="AZ347" s="46"/>
      <c r="BA347" s="208"/>
      <c r="BB347" s="208"/>
      <c r="BC347" s="208"/>
      <c r="BD347" s="46"/>
      <c r="BH347" s="208"/>
      <c r="BI347" s="46"/>
      <c r="BJ347" s="208"/>
      <c r="BK347" s="208"/>
      <c r="BL347" s="208"/>
      <c r="BM347" s="46"/>
      <c r="BQ347" s="208"/>
      <c r="BR347" s="46"/>
      <c r="BS347" s="208"/>
      <c r="BT347" s="208"/>
      <c r="BU347" s="208"/>
      <c r="BV347" s="46"/>
      <c r="BZ347" s="208"/>
      <c r="CA347" s="46"/>
      <c r="CB347" s="208"/>
      <c r="CC347" s="208"/>
      <c r="CD347" s="208"/>
      <c r="CE347" s="46"/>
      <c r="CI347" s="208"/>
      <c r="CJ347" s="46"/>
      <c r="CK347" s="208"/>
      <c r="CL347" s="208"/>
      <c r="CM347" s="208"/>
      <c r="CN347" s="46"/>
      <c r="CR347" s="208"/>
      <c r="CS347" s="46"/>
      <c r="CT347" s="208"/>
      <c r="CU347" s="208"/>
      <c r="CV347" s="208"/>
      <c r="CW347" s="46"/>
    </row>
    <row r="348" spans="42:101">
      <c r="AP348" s="208"/>
      <c r="AQ348" s="46"/>
      <c r="AR348" s="208"/>
      <c r="AS348" s="208"/>
      <c r="AT348" s="208"/>
      <c r="AU348" s="46"/>
      <c r="AY348" s="208"/>
      <c r="AZ348" s="46"/>
      <c r="BA348" s="208"/>
      <c r="BB348" s="208"/>
      <c r="BC348" s="208"/>
      <c r="BD348" s="46"/>
      <c r="BH348" s="208"/>
      <c r="BI348" s="46"/>
      <c r="BJ348" s="208"/>
      <c r="BK348" s="208"/>
      <c r="BL348" s="208"/>
      <c r="BM348" s="46"/>
      <c r="BQ348" s="208"/>
      <c r="BR348" s="46"/>
      <c r="BS348" s="208"/>
      <c r="BT348" s="208"/>
      <c r="BU348" s="208"/>
      <c r="BV348" s="46"/>
      <c r="BZ348" s="208"/>
      <c r="CA348" s="46"/>
      <c r="CB348" s="208"/>
      <c r="CC348" s="208"/>
      <c r="CD348" s="208"/>
      <c r="CE348" s="46"/>
      <c r="CI348" s="208"/>
      <c r="CJ348" s="46"/>
      <c r="CK348" s="208"/>
      <c r="CL348" s="208"/>
      <c r="CM348" s="208"/>
      <c r="CN348" s="46"/>
      <c r="CR348" s="208"/>
      <c r="CS348" s="46"/>
      <c r="CT348" s="208"/>
      <c r="CU348" s="208"/>
      <c r="CV348" s="208"/>
      <c r="CW348" s="46"/>
    </row>
    <row r="349" spans="42:101">
      <c r="AP349" s="208"/>
      <c r="AQ349" s="46"/>
      <c r="AR349" s="208"/>
      <c r="AS349" s="208"/>
      <c r="AT349" s="208"/>
      <c r="AU349" s="46"/>
      <c r="AY349" s="208"/>
      <c r="AZ349" s="46"/>
      <c r="BA349" s="208"/>
      <c r="BB349" s="208"/>
      <c r="BC349" s="208"/>
      <c r="BD349" s="46"/>
      <c r="BH349" s="208"/>
      <c r="BI349" s="46"/>
      <c r="BJ349" s="208"/>
      <c r="BK349" s="208"/>
      <c r="BL349" s="208"/>
      <c r="BM349" s="46"/>
      <c r="BQ349" s="208"/>
      <c r="BR349" s="46"/>
      <c r="BS349" s="208"/>
      <c r="BT349" s="208"/>
      <c r="BU349" s="208"/>
      <c r="BV349" s="46"/>
      <c r="BZ349" s="208"/>
      <c r="CA349" s="46"/>
      <c r="CB349" s="208"/>
      <c r="CC349" s="208"/>
      <c r="CD349" s="208"/>
      <c r="CE349" s="46"/>
      <c r="CI349" s="208"/>
      <c r="CJ349" s="46"/>
      <c r="CK349" s="208"/>
      <c r="CL349" s="208"/>
      <c r="CM349" s="208"/>
      <c r="CN349" s="46"/>
      <c r="CR349" s="208"/>
      <c r="CS349" s="46"/>
      <c r="CT349" s="208"/>
      <c r="CU349" s="208"/>
      <c r="CV349" s="208"/>
      <c r="CW349" s="46"/>
    </row>
    <row r="350" spans="42:101">
      <c r="AP350" s="208"/>
      <c r="AQ350" s="46"/>
      <c r="AR350" s="208"/>
      <c r="AS350" s="208"/>
      <c r="AT350" s="208"/>
      <c r="AU350" s="46"/>
      <c r="AY350" s="208"/>
      <c r="AZ350" s="46"/>
      <c r="BA350" s="208"/>
      <c r="BB350" s="208"/>
      <c r="BC350" s="208"/>
      <c r="BD350" s="46"/>
      <c r="BH350" s="208"/>
      <c r="BI350" s="46"/>
      <c r="BJ350" s="208"/>
      <c r="BK350" s="208"/>
      <c r="BL350" s="208"/>
      <c r="BM350" s="46"/>
      <c r="BQ350" s="208"/>
      <c r="BR350" s="46"/>
      <c r="BS350" s="208"/>
      <c r="BT350" s="208"/>
      <c r="BU350" s="208"/>
      <c r="BV350" s="46"/>
      <c r="BZ350" s="208"/>
      <c r="CA350" s="46"/>
      <c r="CB350" s="208"/>
      <c r="CC350" s="208"/>
      <c r="CD350" s="208"/>
      <c r="CE350" s="46"/>
      <c r="CI350" s="208"/>
      <c r="CJ350" s="46"/>
      <c r="CK350" s="208"/>
      <c r="CL350" s="208"/>
      <c r="CM350" s="208"/>
      <c r="CN350" s="46"/>
      <c r="CR350" s="208"/>
      <c r="CS350" s="46"/>
      <c r="CT350" s="208"/>
      <c r="CU350" s="208"/>
      <c r="CV350" s="208"/>
      <c r="CW350" s="46"/>
    </row>
    <row r="351" spans="42:101">
      <c r="AP351" s="230"/>
      <c r="AQ351" s="46"/>
      <c r="AR351" s="208"/>
      <c r="AS351" s="208"/>
      <c r="AT351" s="208"/>
      <c r="AU351" s="46"/>
      <c r="AY351" s="208"/>
      <c r="AZ351" s="46"/>
      <c r="BA351" s="208"/>
      <c r="BB351" s="208"/>
      <c r="BC351" s="208"/>
      <c r="BD351" s="46"/>
      <c r="BH351" s="208"/>
      <c r="BI351" s="46"/>
      <c r="BJ351" s="208"/>
      <c r="BK351" s="208"/>
      <c r="BL351" s="208"/>
      <c r="BM351" s="46"/>
      <c r="BQ351" s="208"/>
      <c r="BR351" s="46"/>
      <c r="BS351" s="208"/>
      <c r="BT351" s="208"/>
      <c r="BU351" s="208"/>
      <c r="BV351" s="46"/>
      <c r="BZ351" s="208"/>
      <c r="CA351" s="46"/>
      <c r="CB351" s="208"/>
      <c r="CC351" s="208"/>
      <c r="CD351" s="208"/>
      <c r="CE351" s="46"/>
      <c r="CI351" s="208"/>
      <c r="CJ351" s="46"/>
      <c r="CK351" s="208"/>
      <c r="CL351" s="208"/>
      <c r="CM351" s="208"/>
      <c r="CN351" s="46"/>
      <c r="CR351" s="208"/>
      <c r="CS351" s="46"/>
      <c r="CT351" s="208"/>
      <c r="CU351" s="208"/>
      <c r="CV351" s="208"/>
      <c r="CW351" s="46"/>
    </row>
    <row r="352" spans="42:101">
      <c r="AP352" s="208"/>
      <c r="AQ352" s="46"/>
      <c r="AR352" s="208"/>
      <c r="AS352" s="208"/>
      <c r="AT352" s="208"/>
      <c r="AU352" s="46"/>
      <c r="AY352" s="208"/>
      <c r="AZ352" s="46"/>
      <c r="BA352" s="208"/>
      <c r="BB352" s="208"/>
      <c r="BC352" s="208"/>
      <c r="BD352" s="46"/>
      <c r="BH352" s="208"/>
      <c r="BI352" s="46"/>
      <c r="BJ352" s="208"/>
      <c r="BK352" s="208"/>
      <c r="BL352" s="208"/>
      <c r="BM352" s="46"/>
      <c r="BQ352" s="208"/>
      <c r="BR352" s="46"/>
      <c r="BS352" s="208"/>
      <c r="BT352" s="208"/>
      <c r="BU352" s="208"/>
      <c r="BV352" s="46"/>
      <c r="BZ352" s="208"/>
      <c r="CA352" s="46"/>
      <c r="CB352" s="208"/>
      <c r="CC352" s="208"/>
      <c r="CD352" s="208"/>
      <c r="CE352" s="46"/>
      <c r="CI352" s="208"/>
      <c r="CJ352" s="46"/>
      <c r="CK352" s="208"/>
      <c r="CL352" s="208"/>
      <c r="CM352" s="208"/>
      <c r="CN352" s="46"/>
      <c r="CR352" s="208"/>
      <c r="CS352" s="46"/>
      <c r="CT352" s="208"/>
      <c r="CU352" s="208"/>
      <c r="CV352" s="208"/>
      <c r="CW352" s="46"/>
    </row>
    <row r="353" spans="42:101">
      <c r="AP353" s="208"/>
      <c r="AQ353" s="46"/>
      <c r="AR353" s="208"/>
      <c r="AS353" s="208"/>
      <c r="AT353" s="208"/>
      <c r="AU353" s="46"/>
      <c r="AY353" s="208"/>
      <c r="AZ353" s="46"/>
      <c r="BA353" s="208"/>
      <c r="BB353" s="208"/>
      <c r="BC353" s="208"/>
      <c r="BD353" s="46"/>
      <c r="BH353" s="208"/>
      <c r="BI353" s="46"/>
      <c r="BJ353" s="208"/>
      <c r="BK353" s="208"/>
      <c r="BL353" s="208"/>
      <c r="BM353" s="46"/>
      <c r="BQ353" s="208"/>
      <c r="BR353" s="46"/>
      <c r="BS353" s="208"/>
      <c r="BT353" s="208"/>
      <c r="BU353" s="208"/>
      <c r="BV353" s="46"/>
      <c r="BZ353" s="208"/>
      <c r="CA353" s="46"/>
      <c r="CB353" s="208"/>
      <c r="CC353" s="208"/>
      <c r="CD353" s="208"/>
      <c r="CE353" s="46"/>
      <c r="CI353" s="208"/>
      <c r="CJ353" s="46"/>
      <c r="CK353" s="208"/>
      <c r="CL353" s="208"/>
      <c r="CM353" s="208"/>
      <c r="CN353" s="46"/>
      <c r="CR353" s="208"/>
      <c r="CS353" s="46"/>
      <c r="CT353" s="208"/>
      <c r="CU353" s="208"/>
      <c r="CV353" s="208"/>
      <c r="CW353" s="46"/>
    </row>
    <row r="354" spans="42:101">
      <c r="AP354" s="208"/>
      <c r="AQ354" s="46"/>
      <c r="AR354" s="208"/>
      <c r="AS354" s="208"/>
      <c r="AT354" s="208"/>
      <c r="AU354" s="46"/>
      <c r="AY354" s="208"/>
      <c r="AZ354" s="46"/>
      <c r="BA354" s="208"/>
      <c r="BB354" s="208"/>
      <c r="BC354" s="208"/>
      <c r="BD354" s="46"/>
      <c r="BH354" s="208"/>
      <c r="BI354" s="46"/>
      <c r="BJ354" s="208"/>
      <c r="BK354" s="208"/>
      <c r="BL354" s="208"/>
      <c r="BM354" s="46"/>
      <c r="BQ354" s="208"/>
      <c r="BR354" s="46"/>
      <c r="BS354" s="208"/>
      <c r="BT354" s="208"/>
      <c r="BU354" s="208"/>
      <c r="BV354" s="46"/>
      <c r="BZ354" s="208"/>
      <c r="CA354" s="46"/>
      <c r="CB354" s="208"/>
      <c r="CC354" s="208"/>
      <c r="CD354" s="208"/>
      <c r="CE354" s="46"/>
      <c r="CI354" s="208"/>
      <c r="CJ354" s="46"/>
      <c r="CK354" s="208"/>
      <c r="CL354" s="208"/>
      <c r="CM354" s="208"/>
      <c r="CN354" s="46"/>
      <c r="CR354" s="208"/>
      <c r="CS354" s="46"/>
      <c r="CT354" s="208"/>
      <c r="CU354" s="208"/>
      <c r="CV354" s="208"/>
      <c r="CW354" s="46"/>
    </row>
    <row r="355" spans="42:101">
      <c r="AP355" s="230"/>
      <c r="AQ355" s="46"/>
      <c r="AR355" s="208"/>
      <c r="AS355" s="208"/>
      <c r="AT355" s="208"/>
      <c r="AU355" s="46"/>
      <c r="AY355" s="208"/>
      <c r="AZ355" s="46"/>
      <c r="BA355" s="208"/>
      <c r="BB355" s="208"/>
      <c r="BC355" s="208"/>
      <c r="BD355" s="46"/>
      <c r="BH355" s="208"/>
      <c r="BI355" s="46"/>
      <c r="BJ355" s="208"/>
      <c r="BK355" s="208"/>
      <c r="BL355" s="208"/>
      <c r="BM355" s="46"/>
      <c r="BQ355" s="208"/>
      <c r="BR355" s="46"/>
      <c r="BS355" s="208"/>
      <c r="BT355" s="208"/>
      <c r="BU355" s="208"/>
      <c r="BV355" s="46"/>
      <c r="BZ355" s="208"/>
      <c r="CA355" s="46"/>
      <c r="CB355" s="208"/>
      <c r="CC355" s="208"/>
      <c r="CD355" s="208"/>
      <c r="CE355" s="46"/>
      <c r="CI355" s="208"/>
      <c r="CJ355" s="46"/>
      <c r="CK355" s="208"/>
      <c r="CL355" s="208"/>
      <c r="CM355" s="208"/>
      <c r="CN355" s="46"/>
      <c r="CR355" s="208"/>
      <c r="CS355" s="46"/>
      <c r="CT355" s="208"/>
      <c r="CU355" s="208"/>
      <c r="CV355" s="208"/>
      <c r="CW355" s="46"/>
    </row>
    <row r="356" spans="42:101">
      <c r="AP356" s="208"/>
      <c r="AQ356" s="46"/>
      <c r="AR356" s="208"/>
      <c r="AS356" s="208"/>
      <c r="AT356" s="208"/>
      <c r="AU356" s="46"/>
      <c r="AY356" s="208"/>
      <c r="AZ356" s="46"/>
      <c r="BA356" s="208"/>
      <c r="BB356" s="208"/>
      <c r="BC356" s="208"/>
      <c r="BD356" s="46"/>
      <c r="BH356" s="208"/>
      <c r="BI356" s="46"/>
      <c r="BJ356" s="208"/>
      <c r="BK356" s="208"/>
      <c r="BL356" s="208"/>
      <c r="BM356" s="46"/>
      <c r="BQ356" s="208"/>
      <c r="BR356" s="46"/>
      <c r="BS356" s="208"/>
      <c r="BT356" s="208"/>
      <c r="BU356" s="208"/>
      <c r="BV356" s="46"/>
      <c r="BZ356" s="208"/>
      <c r="CA356" s="46"/>
      <c r="CB356" s="208"/>
      <c r="CC356" s="208"/>
      <c r="CD356" s="208"/>
      <c r="CE356" s="46"/>
      <c r="CI356" s="208"/>
      <c r="CJ356" s="46"/>
      <c r="CK356" s="208"/>
      <c r="CL356" s="208"/>
      <c r="CM356" s="208"/>
      <c r="CN356" s="46"/>
      <c r="CR356" s="208"/>
      <c r="CS356" s="46"/>
      <c r="CT356" s="208"/>
      <c r="CU356" s="208"/>
      <c r="CV356" s="208"/>
      <c r="CW356" s="46"/>
    </row>
    <row r="357" spans="42:101">
      <c r="AP357" s="208"/>
      <c r="AQ357" s="46"/>
      <c r="AR357" s="208"/>
      <c r="AS357" s="208"/>
      <c r="AT357" s="208"/>
      <c r="AU357" s="46"/>
      <c r="AY357" s="208"/>
      <c r="AZ357" s="46"/>
      <c r="BA357" s="208"/>
      <c r="BB357" s="208"/>
      <c r="BC357" s="208"/>
      <c r="BD357" s="46"/>
      <c r="BH357" s="208"/>
      <c r="BI357" s="46"/>
      <c r="BJ357" s="208"/>
      <c r="BK357" s="208"/>
      <c r="BL357" s="208"/>
      <c r="BM357" s="46"/>
      <c r="BQ357" s="208"/>
      <c r="BR357" s="46"/>
      <c r="BS357" s="208"/>
      <c r="BT357" s="208"/>
      <c r="BU357" s="208"/>
      <c r="BV357" s="46"/>
      <c r="BZ357" s="208"/>
      <c r="CA357" s="46"/>
      <c r="CB357" s="208"/>
      <c r="CC357" s="208"/>
      <c r="CD357" s="208"/>
      <c r="CE357" s="46"/>
      <c r="CI357" s="208"/>
      <c r="CJ357" s="46"/>
      <c r="CK357" s="208"/>
      <c r="CL357" s="208"/>
      <c r="CM357" s="208"/>
      <c r="CN357" s="46"/>
      <c r="CR357" s="208"/>
      <c r="CS357" s="46"/>
      <c r="CT357" s="208"/>
      <c r="CU357" s="208"/>
      <c r="CV357" s="208"/>
      <c r="CW357" s="46"/>
    </row>
    <row r="358" spans="42:101">
      <c r="AP358" s="208"/>
      <c r="AQ358" s="46"/>
      <c r="AR358" s="208"/>
      <c r="AS358" s="208"/>
      <c r="AT358" s="208"/>
      <c r="AU358" s="46"/>
      <c r="AY358" s="208"/>
      <c r="AZ358" s="46"/>
      <c r="BA358" s="208"/>
      <c r="BB358" s="208"/>
      <c r="BC358" s="208"/>
      <c r="BD358" s="46"/>
      <c r="BH358" s="208"/>
      <c r="BI358" s="46"/>
      <c r="BJ358" s="208"/>
      <c r="BK358" s="208"/>
      <c r="BL358" s="208"/>
      <c r="BM358" s="46"/>
      <c r="BQ358" s="208"/>
      <c r="BR358" s="46"/>
      <c r="BS358" s="208"/>
      <c r="BT358" s="208"/>
      <c r="BU358" s="208"/>
      <c r="BV358" s="46"/>
      <c r="BZ358" s="208"/>
      <c r="CA358" s="46"/>
      <c r="CB358" s="208"/>
      <c r="CC358" s="208"/>
      <c r="CD358" s="208"/>
      <c r="CE358" s="46"/>
      <c r="CI358" s="208"/>
      <c r="CJ358" s="46"/>
      <c r="CK358" s="208"/>
      <c r="CL358" s="208"/>
      <c r="CM358" s="208"/>
      <c r="CN358" s="46"/>
      <c r="CR358" s="208"/>
      <c r="CS358" s="46"/>
      <c r="CT358" s="208"/>
      <c r="CU358" s="208"/>
      <c r="CV358" s="208"/>
      <c r="CW358" s="46"/>
    </row>
    <row r="359" spans="42:101">
      <c r="AP359" s="230"/>
      <c r="AQ359" s="46"/>
      <c r="AR359" s="208"/>
      <c r="AS359" s="208"/>
      <c r="AT359" s="208"/>
      <c r="AU359" s="46"/>
      <c r="AY359" s="208"/>
      <c r="AZ359" s="46"/>
      <c r="BA359" s="208"/>
      <c r="BB359" s="208"/>
      <c r="BC359" s="208"/>
      <c r="BD359" s="46"/>
      <c r="BH359" s="208"/>
      <c r="BI359" s="46"/>
      <c r="BJ359" s="208"/>
      <c r="BK359" s="208"/>
      <c r="BL359" s="208"/>
      <c r="BM359" s="46"/>
      <c r="BQ359" s="208"/>
      <c r="BR359" s="46"/>
      <c r="BS359" s="208"/>
      <c r="BT359" s="208"/>
      <c r="BU359" s="208"/>
      <c r="BV359" s="46"/>
      <c r="BZ359" s="208"/>
      <c r="CA359" s="46"/>
      <c r="CB359" s="208"/>
      <c r="CC359" s="208"/>
      <c r="CD359" s="208"/>
      <c r="CE359" s="46"/>
      <c r="CI359" s="208"/>
      <c r="CJ359" s="46"/>
      <c r="CK359" s="208"/>
      <c r="CL359" s="208"/>
      <c r="CM359" s="208"/>
      <c r="CN359" s="46"/>
      <c r="CR359" s="208"/>
      <c r="CS359" s="46"/>
      <c r="CT359" s="208"/>
      <c r="CU359" s="208"/>
      <c r="CV359" s="208"/>
      <c r="CW359" s="46"/>
    </row>
    <row r="360" spans="42:101">
      <c r="AP360" s="208"/>
      <c r="AQ360" s="46"/>
      <c r="AR360" s="208"/>
      <c r="AS360" s="208"/>
      <c r="AT360" s="208"/>
      <c r="AU360" s="46"/>
      <c r="AY360" s="208"/>
      <c r="AZ360" s="46"/>
      <c r="BA360" s="208"/>
      <c r="BB360" s="208"/>
      <c r="BC360" s="208"/>
      <c r="BD360" s="46"/>
      <c r="BH360" s="208"/>
      <c r="BI360" s="46"/>
      <c r="BJ360" s="208"/>
      <c r="BK360" s="208"/>
      <c r="BL360" s="208"/>
      <c r="BM360" s="46"/>
      <c r="BQ360" s="208"/>
      <c r="BR360" s="46"/>
      <c r="BS360" s="208"/>
      <c r="BT360" s="208"/>
      <c r="BU360" s="208"/>
      <c r="BV360" s="46"/>
      <c r="BZ360" s="208"/>
      <c r="CA360" s="46"/>
      <c r="CB360" s="208"/>
      <c r="CC360" s="208"/>
      <c r="CD360" s="208"/>
      <c r="CE360" s="46"/>
      <c r="CI360" s="208"/>
      <c r="CJ360" s="46"/>
      <c r="CK360" s="208"/>
      <c r="CL360" s="208"/>
      <c r="CM360" s="208"/>
      <c r="CN360" s="46"/>
      <c r="CR360" s="208"/>
      <c r="CS360" s="46"/>
      <c r="CT360" s="208"/>
      <c r="CU360" s="208"/>
      <c r="CV360" s="208"/>
      <c r="CW360" s="46"/>
    </row>
    <row r="361" spans="42:101">
      <c r="AP361" s="208"/>
      <c r="AQ361" s="46"/>
      <c r="AR361" s="208"/>
      <c r="AS361" s="208"/>
      <c r="AT361" s="208"/>
      <c r="AU361" s="46"/>
      <c r="AY361" s="208"/>
      <c r="AZ361" s="46"/>
      <c r="BA361" s="208"/>
      <c r="BB361" s="208"/>
      <c r="BC361" s="208"/>
      <c r="BD361" s="46"/>
      <c r="BH361" s="208"/>
      <c r="BI361" s="46"/>
      <c r="BJ361" s="208"/>
      <c r="BK361" s="208"/>
      <c r="BL361" s="208"/>
      <c r="BM361" s="46"/>
      <c r="BQ361" s="208"/>
      <c r="BR361" s="46"/>
      <c r="BS361" s="208"/>
      <c r="BT361" s="208"/>
      <c r="BU361" s="208"/>
      <c r="BV361" s="46"/>
      <c r="BZ361" s="208"/>
      <c r="CA361" s="46"/>
      <c r="CB361" s="208"/>
      <c r="CC361" s="208"/>
      <c r="CD361" s="208"/>
      <c r="CE361" s="46"/>
      <c r="CI361" s="208"/>
      <c r="CJ361" s="46"/>
      <c r="CK361" s="208"/>
      <c r="CL361" s="208"/>
      <c r="CM361" s="208"/>
      <c r="CN361" s="46"/>
      <c r="CR361" s="208"/>
      <c r="CS361" s="46"/>
      <c r="CT361" s="208"/>
      <c r="CU361" s="208"/>
      <c r="CV361" s="208"/>
      <c r="CW361" s="46"/>
    </row>
    <row r="362" spans="42:101">
      <c r="AP362" s="208"/>
      <c r="AQ362" s="46"/>
      <c r="AR362" s="208"/>
      <c r="AS362" s="208"/>
      <c r="AT362" s="208"/>
      <c r="AU362" s="46"/>
      <c r="AY362" s="208"/>
      <c r="AZ362" s="46"/>
      <c r="BA362" s="208"/>
      <c r="BB362" s="208"/>
      <c r="BC362" s="208"/>
      <c r="BD362" s="46"/>
      <c r="BH362" s="208"/>
      <c r="BI362" s="46"/>
      <c r="BJ362" s="208"/>
      <c r="BK362" s="208"/>
      <c r="BL362" s="208"/>
      <c r="BM362" s="46"/>
      <c r="BQ362" s="208"/>
      <c r="BR362" s="46"/>
      <c r="BS362" s="208"/>
      <c r="BT362" s="208"/>
      <c r="BU362" s="208"/>
      <c r="BV362" s="46"/>
      <c r="BZ362" s="208"/>
      <c r="CA362" s="46"/>
      <c r="CB362" s="208"/>
      <c r="CC362" s="208"/>
      <c r="CD362" s="208"/>
      <c r="CE362" s="46"/>
      <c r="CI362" s="208"/>
      <c r="CJ362" s="46"/>
      <c r="CK362" s="208"/>
      <c r="CL362" s="208"/>
      <c r="CM362" s="208"/>
      <c r="CN362" s="46"/>
      <c r="CR362" s="208"/>
      <c r="CS362" s="46"/>
      <c r="CT362" s="208"/>
      <c r="CU362" s="208"/>
      <c r="CV362" s="208"/>
      <c r="CW362" s="46"/>
    </row>
    <row r="363" spans="42:101">
      <c r="AP363" s="230"/>
      <c r="AQ363" s="46"/>
      <c r="AR363" s="208"/>
      <c r="AS363" s="208"/>
      <c r="AT363" s="208"/>
      <c r="AU363" s="46"/>
      <c r="AY363" s="208"/>
      <c r="AZ363" s="46"/>
      <c r="BA363" s="208"/>
      <c r="BB363" s="208"/>
      <c r="BC363" s="208"/>
      <c r="BD363" s="46"/>
      <c r="BH363" s="208"/>
      <c r="BI363" s="46"/>
      <c r="BJ363" s="208"/>
      <c r="BK363" s="208"/>
      <c r="BL363" s="208"/>
      <c r="BM363" s="46"/>
      <c r="BQ363" s="208"/>
      <c r="BR363" s="46"/>
      <c r="BS363" s="208"/>
      <c r="BT363" s="208"/>
      <c r="BU363" s="208"/>
      <c r="BV363" s="46"/>
      <c r="BZ363" s="208"/>
      <c r="CA363" s="46"/>
      <c r="CB363" s="208"/>
      <c r="CC363" s="208"/>
      <c r="CD363" s="208"/>
      <c r="CE363" s="46"/>
      <c r="CI363" s="208"/>
      <c r="CJ363" s="46"/>
      <c r="CK363" s="208"/>
      <c r="CL363" s="208"/>
      <c r="CM363" s="208"/>
      <c r="CN363" s="46"/>
      <c r="CR363" s="208"/>
      <c r="CS363" s="46"/>
      <c r="CT363" s="208"/>
      <c r="CU363" s="208"/>
      <c r="CV363" s="208"/>
      <c r="CW363" s="46"/>
    </row>
    <row r="364" spans="42:101">
      <c r="AP364" s="208"/>
      <c r="AQ364" s="46"/>
      <c r="AR364" s="208"/>
      <c r="AS364" s="208"/>
      <c r="AT364" s="208"/>
      <c r="AU364" s="46"/>
      <c r="AY364" s="208"/>
      <c r="AZ364" s="46"/>
      <c r="BA364" s="208"/>
      <c r="BB364" s="208"/>
      <c r="BC364" s="208"/>
      <c r="BD364" s="46"/>
      <c r="BH364" s="208"/>
      <c r="BI364" s="46"/>
      <c r="BJ364" s="208"/>
      <c r="BK364" s="208"/>
      <c r="BL364" s="208"/>
      <c r="BM364" s="46"/>
      <c r="BQ364" s="208"/>
      <c r="BR364" s="46"/>
      <c r="BS364" s="208"/>
      <c r="BT364" s="208"/>
      <c r="BU364" s="208"/>
      <c r="BV364" s="46"/>
      <c r="BZ364" s="208"/>
      <c r="CA364" s="46"/>
      <c r="CB364" s="208"/>
      <c r="CC364" s="208"/>
      <c r="CD364" s="208"/>
      <c r="CE364" s="46"/>
      <c r="CI364" s="208"/>
      <c r="CJ364" s="46"/>
      <c r="CK364" s="208"/>
      <c r="CL364" s="208"/>
      <c r="CM364" s="208"/>
      <c r="CN364" s="46"/>
      <c r="CR364" s="208"/>
      <c r="CS364" s="46"/>
      <c r="CT364" s="208"/>
      <c r="CU364" s="208"/>
      <c r="CV364" s="208"/>
      <c r="CW364" s="46"/>
    </row>
    <row r="365" spans="42:101">
      <c r="AP365" s="208"/>
      <c r="AQ365" s="46"/>
      <c r="AR365" s="208"/>
      <c r="AS365" s="208"/>
      <c r="AT365" s="208"/>
      <c r="AU365" s="46"/>
      <c r="AY365" s="208"/>
      <c r="AZ365" s="46"/>
      <c r="BA365" s="208"/>
      <c r="BB365" s="208"/>
      <c r="BC365" s="208"/>
      <c r="BD365" s="46"/>
      <c r="BH365" s="208"/>
      <c r="BI365" s="46"/>
      <c r="BJ365" s="208"/>
      <c r="BK365" s="208"/>
      <c r="BL365" s="208"/>
      <c r="BM365" s="46"/>
      <c r="BQ365" s="208"/>
      <c r="BR365" s="46"/>
      <c r="BS365" s="208"/>
      <c r="BT365" s="208"/>
      <c r="BU365" s="208"/>
      <c r="BV365" s="46"/>
      <c r="BZ365" s="208"/>
      <c r="CA365" s="46"/>
      <c r="CB365" s="208"/>
      <c r="CC365" s="208"/>
      <c r="CD365" s="208"/>
      <c r="CE365" s="46"/>
      <c r="CI365" s="208"/>
      <c r="CJ365" s="46"/>
      <c r="CK365" s="208"/>
      <c r="CL365" s="208"/>
      <c r="CM365" s="208"/>
      <c r="CN365" s="46"/>
      <c r="CR365" s="208"/>
      <c r="CS365" s="46"/>
      <c r="CT365" s="208"/>
      <c r="CU365" s="208"/>
      <c r="CV365" s="208"/>
      <c r="CW365" s="46"/>
    </row>
    <row r="366" spans="42:101">
      <c r="AP366" s="208"/>
      <c r="AQ366" s="46"/>
      <c r="AR366" s="208"/>
      <c r="AS366" s="208"/>
      <c r="AT366" s="208"/>
      <c r="AU366" s="46"/>
      <c r="AY366" s="208"/>
      <c r="AZ366" s="46"/>
      <c r="BA366" s="208"/>
      <c r="BB366" s="208"/>
      <c r="BC366" s="208"/>
      <c r="BD366" s="46"/>
      <c r="BH366" s="208"/>
      <c r="BI366" s="46"/>
      <c r="BJ366" s="208"/>
      <c r="BK366" s="208"/>
      <c r="BL366" s="208"/>
      <c r="BM366" s="46"/>
      <c r="BQ366" s="208"/>
      <c r="BR366" s="46"/>
      <c r="BS366" s="208"/>
      <c r="BT366" s="208"/>
      <c r="BU366" s="208"/>
      <c r="BV366" s="46"/>
      <c r="BZ366" s="208"/>
      <c r="CA366" s="46"/>
      <c r="CB366" s="208"/>
      <c r="CC366" s="208"/>
      <c r="CD366" s="208"/>
      <c r="CE366" s="46"/>
      <c r="CI366" s="208"/>
      <c r="CJ366" s="46"/>
      <c r="CK366" s="208"/>
      <c r="CL366" s="208"/>
      <c r="CM366" s="208"/>
      <c r="CN366" s="46"/>
      <c r="CR366" s="208"/>
      <c r="CS366" s="46"/>
      <c r="CT366" s="208"/>
      <c r="CU366" s="208"/>
      <c r="CV366" s="208"/>
      <c r="CW366" s="46"/>
    </row>
    <row r="367" spans="42:101">
      <c r="AP367" s="230"/>
      <c r="AQ367" s="46"/>
      <c r="AR367" s="208"/>
      <c r="AS367" s="208"/>
      <c r="AT367" s="208"/>
      <c r="AU367" s="46"/>
      <c r="AY367" s="208"/>
      <c r="AZ367" s="46"/>
      <c r="BA367" s="208"/>
      <c r="BB367" s="208"/>
      <c r="BC367" s="208"/>
      <c r="BD367" s="46"/>
      <c r="BH367" s="208"/>
      <c r="BI367" s="46"/>
      <c r="BJ367" s="208"/>
      <c r="BK367" s="208"/>
      <c r="BL367" s="208"/>
      <c r="BM367" s="46"/>
      <c r="BQ367" s="208"/>
      <c r="BR367" s="46"/>
      <c r="BS367" s="208"/>
      <c r="BT367" s="208"/>
      <c r="BU367" s="208"/>
      <c r="BV367" s="46"/>
      <c r="BZ367" s="208"/>
      <c r="CA367" s="46"/>
      <c r="CB367" s="208"/>
      <c r="CC367" s="208"/>
      <c r="CD367" s="208"/>
      <c r="CE367" s="46"/>
      <c r="CI367" s="208"/>
      <c r="CJ367" s="46"/>
      <c r="CK367" s="208"/>
      <c r="CL367" s="208"/>
      <c r="CM367" s="208"/>
      <c r="CN367" s="46"/>
      <c r="CR367" s="208"/>
      <c r="CS367" s="46"/>
      <c r="CT367" s="208"/>
      <c r="CU367" s="208"/>
      <c r="CV367" s="208"/>
      <c r="CW367" s="46"/>
    </row>
    <row r="368" spans="42:101">
      <c r="AP368" s="208"/>
      <c r="AQ368" s="46"/>
      <c r="AR368" s="46"/>
      <c r="AS368" s="208"/>
      <c r="AT368" s="208"/>
      <c r="AU368" s="46"/>
      <c r="AY368" s="208"/>
      <c r="AZ368" s="46"/>
      <c r="BA368" s="208"/>
      <c r="BB368" s="208"/>
      <c r="BC368" s="208"/>
      <c r="BD368" s="46"/>
      <c r="BH368" s="208"/>
      <c r="BI368" s="46"/>
      <c r="BJ368" s="208"/>
      <c r="BK368" s="208"/>
      <c r="BL368" s="208"/>
      <c r="BM368" s="46"/>
      <c r="BQ368" s="208"/>
      <c r="BR368" s="46"/>
      <c r="BS368" s="208"/>
      <c r="BT368" s="208"/>
      <c r="BU368" s="208"/>
      <c r="BV368" s="46"/>
      <c r="BZ368" s="208"/>
      <c r="CA368" s="46"/>
      <c r="CB368" s="208"/>
      <c r="CC368" s="208"/>
      <c r="CD368" s="208"/>
      <c r="CE368" s="46"/>
      <c r="CI368" s="208"/>
      <c r="CJ368" s="46"/>
      <c r="CK368" s="208"/>
      <c r="CL368" s="208"/>
      <c r="CM368" s="208"/>
      <c r="CN368" s="46"/>
      <c r="CR368" s="208"/>
      <c r="CS368" s="46"/>
      <c r="CT368" s="208"/>
      <c r="CU368" s="208"/>
      <c r="CV368" s="208"/>
      <c r="CW368" s="46"/>
    </row>
    <row r="369" spans="42:101">
      <c r="AP369" s="208"/>
      <c r="AQ369" s="46"/>
      <c r="AR369" s="46"/>
      <c r="AS369" s="208"/>
      <c r="AT369" s="208"/>
      <c r="AU369" s="46"/>
      <c r="AY369" s="208"/>
      <c r="AZ369" s="46"/>
      <c r="BA369" s="208"/>
      <c r="BB369" s="208"/>
      <c r="BC369" s="208"/>
      <c r="BD369" s="46"/>
      <c r="BH369" s="208"/>
      <c r="BI369" s="46"/>
      <c r="BJ369" s="208"/>
      <c r="BK369" s="208"/>
      <c r="BL369" s="208"/>
      <c r="BM369" s="46"/>
      <c r="BQ369" s="208"/>
      <c r="BR369" s="46"/>
      <c r="BS369" s="208"/>
      <c r="BT369" s="208"/>
      <c r="BU369" s="208"/>
      <c r="BV369" s="46"/>
      <c r="BZ369" s="208"/>
      <c r="CA369" s="46"/>
      <c r="CB369" s="208"/>
      <c r="CC369" s="208"/>
      <c r="CD369" s="208"/>
      <c r="CE369" s="46"/>
      <c r="CI369" s="208"/>
      <c r="CJ369" s="46"/>
      <c r="CK369" s="208"/>
      <c r="CL369" s="208"/>
      <c r="CM369" s="208"/>
      <c r="CN369" s="46"/>
      <c r="CR369" s="208"/>
      <c r="CS369" s="46"/>
      <c r="CT369" s="208"/>
      <c r="CU369" s="208"/>
      <c r="CV369" s="208"/>
      <c r="CW369" s="46"/>
    </row>
    <row r="370" spans="42:101">
      <c r="AP370" s="208"/>
      <c r="AQ370" s="46"/>
      <c r="AR370" s="46"/>
      <c r="AS370" s="208"/>
      <c r="AT370" s="208"/>
      <c r="AU370" s="46"/>
      <c r="AY370" s="208"/>
      <c r="AZ370" s="46"/>
      <c r="BA370" s="208"/>
      <c r="BB370" s="208"/>
      <c r="BC370" s="208"/>
      <c r="BD370" s="46"/>
      <c r="BH370" s="208"/>
      <c r="BI370" s="46"/>
      <c r="BJ370" s="208"/>
      <c r="BK370" s="208"/>
      <c r="BL370" s="208"/>
      <c r="BM370" s="46"/>
      <c r="BQ370" s="208"/>
      <c r="BR370" s="46"/>
      <c r="BS370" s="208"/>
      <c r="BT370" s="208"/>
      <c r="BU370" s="208"/>
      <c r="BV370" s="46"/>
      <c r="BZ370" s="208"/>
      <c r="CA370" s="46"/>
      <c r="CB370" s="208"/>
      <c r="CC370" s="208"/>
      <c r="CD370" s="208"/>
      <c r="CE370" s="46"/>
      <c r="CI370" s="208"/>
      <c r="CJ370" s="46"/>
      <c r="CK370" s="208"/>
      <c r="CL370" s="208"/>
      <c r="CM370" s="208"/>
      <c r="CN370" s="46"/>
      <c r="CR370" s="208"/>
      <c r="CS370" s="46"/>
      <c r="CT370" s="208"/>
      <c r="CU370" s="208"/>
      <c r="CV370" s="208"/>
      <c r="CW370" s="46"/>
    </row>
    <row r="371" spans="42:101">
      <c r="AP371" s="230"/>
      <c r="AQ371" s="46"/>
      <c r="AR371" s="46"/>
      <c r="AS371" s="208"/>
      <c r="AT371" s="208"/>
      <c r="AU371" s="46"/>
      <c r="AY371" s="208"/>
      <c r="AZ371" s="46"/>
      <c r="BA371" s="208"/>
      <c r="BB371" s="208"/>
      <c r="BC371" s="208"/>
      <c r="BD371" s="46"/>
      <c r="BH371" s="208"/>
      <c r="BI371" s="46"/>
      <c r="BJ371" s="208"/>
      <c r="BK371" s="208"/>
      <c r="BL371" s="208"/>
      <c r="BM371" s="46"/>
      <c r="BQ371" s="208"/>
      <c r="BR371" s="46"/>
      <c r="BS371" s="208"/>
      <c r="BT371" s="208"/>
      <c r="BU371" s="208"/>
      <c r="BV371" s="46"/>
      <c r="BZ371" s="208"/>
      <c r="CA371" s="46"/>
      <c r="CB371" s="208"/>
      <c r="CC371" s="208"/>
      <c r="CD371" s="208"/>
      <c r="CE371" s="46"/>
      <c r="CI371" s="208"/>
      <c r="CJ371" s="46"/>
      <c r="CK371" s="208"/>
      <c r="CL371" s="208"/>
      <c r="CM371" s="208"/>
      <c r="CN371" s="46"/>
      <c r="CR371" s="208"/>
      <c r="CS371" s="46"/>
      <c r="CT371" s="208"/>
      <c r="CU371" s="208"/>
      <c r="CV371" s="208"/>
      <c r="CW371" s="46"/>
    </row>
    <row r="372" spans="42:101">
      <c r="AP372" s="208"/>
      <c r="AQ372" s="46"/>
      <c r="AR372" s="46"/>
      <c r="AS372" s="208"/>
      <c r="AT372" s="208"/>
      <c r="AU372" s="46"/>
      <c r="AY372" s="208"/>
      <c r="AZ372" s="46"/>
      <c r="BA372" s="208"/>
      <c r="BB372" s="208"/>
      <c r="BC372" s="208"/>
      <c r="BD372" s="46"/>
      <c r="BH372" s="208"/>
      <c r="BI372" s="46"/>
      <c r="BJ372" s="208"/>
      <c r="BK372" s="208"/>
      <c r="BL372" s="208"/>
      <c r="BM372" s="46"/>
      <c r="BQ372" s="208"/>
      <c r="BR372" s="46"/>
      <c r="BS372" s="208"/>
      <c r="BT372" s="208"/>
      <c r="BU372" s="208"/>
      <c r="BV372" s="46"/>
      <c r="BZ372" s="208"/>
      <c r="CA372" s="46"/>
      <c r="CB372" s="208"/>
      <c r="CC372" s="208"/>
      <c r="CD372" s="208"/>
      <c r="CE372" s="46"/>
      <c r="CI372" s="208"/>
      <c r="CJ372" s="46"/>
      <c r="CK372" s="208"/>
      <c r="CL372" s="208"/>
      <c r="CM372" s="208"/>
      <c r="CN372" s="46"/>
      <c r="CR372" s="208"/>
      <c r="CS372" s="46"/>
      <c r="CT372" s="208"/>
      <c r="CU372" s="208"/>
      <c r="CV372" s="208"/>
      <c r="CW372" s="46"/>
    </row>
    <row r="373" spans="42:101">
      <c r="AP373" s="208"/>
      <c r="AQ373" s="46"/>
      <c r="AR373" s="46"/>
      <c r="AS373" s="208"/>
      <c r="AT373" s="208"/>
      <c r="AU373" s="46"/>
      <c r="AY373" s="208"/>
      <c r="AZ373" s="46"/>
      <c r="BA373" s="208"/>
      <c r="BB373" s="208"/>
      <c r="BC373" s="208"/>
      <c r="BD373" s="46"/>
      <c r="BH373" s="208"/>
      <c r="BI373" s="46"/>
      <c r="BJ373" s="208"/>
      <c r="BK373" s="208"/>
      <c r="BL373" s="208"/>
      <c r="BM373" s="46"/>
      <c r="BQ373" s="208"/>
      <c r="BR373" s="46"/>
      <c r="BS373" s="208"/>
      <c r="BT373" s="208"/>
      <c r="BU373" s="208"/>
      <c r="BV373" s="46"/>
      <c r="BZ373" s="208"/>
      <c r="CA373" s="46"/>
      <c r="CB373" s="208"/>
      <c r="CC373" s="208"/>
      <c r="CD373" s="208"/>
      <c r="CE373" s="46"/>
      <c r="CI373" s="208"/>
      <c r="CJ373" s="46"/>
      <c r="CK373" s="208"/>
      <c r="CL373" s="208"/>
      <c r="CM373" s="208"/>
      <c r="CN373" s="46"/>
      <c r="CR373" s="208"/>
      <c r="CS373" s="46"/>
      <c r="CT373" s="208"/>
      <c r="CU373" s="208"/>
      <c r="CV373" s="208"/>
      <c r="CW373" s="46"/>
    </row>
    <row r="374" spans="42:101">
      <c r="AP374" s="208"/>
      <c r="AQ374" s="46"/>
      <c r="AR374" s="46"/>
      <c r="AS374" s="208"/>
      <c r="AT374" s="208"/>
      <c r="AU374" s="46"/>
      <c r="AY374" s="208"/>
      <c r="AZ374" s="46"/>
      <c r="BA374" s="208"/>
      <c r="BB374" s="208"/>
      <c r="BC374" s="208"/>
      <c r="BD374" s="46"/>
      <c r="BH374" s="208"/>
      <c r="BI374" s="46"/>
      <c r="BJ374" s="208"/>
      <c r="BK374" s="208"/>
      <c r="BL374" s="208"/>
      <c r="BM374" s="46"/>
      <c r="BQ374" s="208"/>
      <c r="BR374" s="46"/>
      <c r="BS374" s="208"/>
      <c r="BT374" s="208"/>
      <c r="BU374" s="208"/>
      <c r="BV374" s="46"/>
      <c r="BZ374" s="208"/>
      <c r="CA374" s="46"/>
      <c r="CB374" s="208"/>
      <c r="CC374" s="208"/>
      <c r="CD374" s="208"/>
      <c r="CE374" s="46"/>
      <c r="CI374" s="208"/>
      <c r="CJ374" s="46"/>
      <c r="CK374" s="208"/>
      <c r="CL374" s="208"/>
      <c r="CM374" s="208"/>
      <c r="CN374" s="46"/>
      <c r="CR374" s="208"/>
      <c r="CS374" s="46"/>
      <c r="CT374" s="208"/>
      <c r="CU374" s="208"/>
      <c r="CV374" s="208"/>
      <c r="CW374" s="46"/>
    </row>
    <row r="375" spans="42:101">
      <c r="AP375" s="230"/>
      <c r="AQ375" s="46"/>
      <c r="AR375" s="46"/>
      <c r="AS375" s="208"/>
      <c r="AT375" s="208"/>
      <c r="AU375" s="46"/>
      <c r="AY375" s="208"/>
      <c r="AZ375" s="46"/>
      <c r="BA375" s="208"/>
      <c r="BB375" s="208"/>
      <c r="BC375" s="208"/>
      <c r="BD375" s="46"/>
      <c r="BH375" s="208"/>
      <c r="BI375" s="46"/>
      <c r="BJ375" s="208"/>
      <c r="BK375" s="208"/>
      <c r="BL375" s="208"/>
      <c r="BM375" s="46"/>
      <c r="BQ375" s="208"/>
      <c r="BR375" s="46"/>
      <c r="BS375" s="208"/>
      <c r="BT375" s="208"/>
      <c r="BU375" s="208"/>
      <c r="BV375" s="46"/>
      <c r="BZ375" s="208"/>
      <c r="CA375" s="46"/>
      <c r="CB375" s="208"/>
      <c r="CC375" s="208"/>
      <c r="CD375" s="208"/>
      <c r="CE375" s="46"/>
      <c r="CI375" s="208"/>
      <c r="CJ375" s="46"/>
      <c r="CK375" s="208"/>
      <c r="CL375" s="208"/>
      <c r="CM375" s="208"/>
      <c r="CN375" s="46"/>
      <c r="CR375" s="208"/>
      <c r="CS375" s="46"/>
      <c r="CT375" s="208"/>
      <c r="CU375" s="208"/>
      <c r="CV375" s="208"/>
      <c r="CW375" s="46"/>
    </row>
    <row r="376" spans="42:101">
      <c r="AP376" s="208"/>
      <c r="AQ376" s="46"/>
      <c r="AR376" s="46"/>
      <c r="AS376" s="208"/>
      <c r="AT376" s="208"/>
      <c r="AU376" s="46"/>
      <c r="AY376" s="208"/>
      <c r="AZ376" s="46"/>
      <c r="BA376" s="208"/>
      <c r="BB376" s="208"/>
      <c r="BC376" s="208"/>
      <c r="BD376" s="46"/>
      <c r="BH376" s="208"/>
      <c r="BI376" s="46"/>
      <c r="BJ376" s="208"/>
      <c r="BK376" s="208"/>
      <c r="BL376" s="208"/>
      <c r="BM376" s="46"/>
      <c r="BQ376" s="208"/>
      <c r="BR376" s="46"/>
      <c r="BS376" s="208"/>
      <c r="BT376" s="208"/>
      <c r="BU376" s="208"/>
      <c r="BV376" s="46"/>
      <c r="BZ376" s="208"/>
      <c r="CA376" s="46"/>
      <c r="CB376" s="208"/>
      <c r="CC376" s="208"/>
      <c r="CD376" s="208"/>
      <c r="CE376" s="46"/>
      <c r="CI376" s="208"/>
      <c r="CJ376" s="46"/>
      <c r="CK376" s="208"/>
      <c r="CL376" s="208"/>
      <c r="CM376" s="208"/>
      <c r="CN376" s="46"/>
      <c r="CR376" s="208"/>
      <c r="CS376" s="46"/>
      <c r="CT376" s="208"/>
      <c r="CU376" s="208"/>
      <c r="CV376" s="208"/>
      <c r="CW376" s="46"/>
    </row>
    <row r="377" spans="42:101">
      <c r="AP377" s="208"/>
      <c r="AQ377" s="46"/>
      <c r="AR377" s="46"/>
      <c r="AS377" s="208"/>
      <c r="AT377" s="208"/>
      <c r="AU377" s="46"/>
      <c r="AY377" s="208"/>
      <c r="AZ377" s="46"/>
      <c r="BA377" s="208"/>
      <c r="BB377" s="208"/>
      <c r="BC377" s="208"/>
      <c r="BD377" s="46"/>
      <c r="BH377" s="208"/>
      <c r="BI377" s="46"/>
      <c r="BJ377" s="208"/>
      <c r="BK377" s="208"/>
      <c r="BL377" s="208"/>
      <c r="BM377" s="46"/>
      <c r="BQ377" s="208"/>
      <c r="BR377" s="46"/>
      <c r="BS377" s="208"/>
      <c r="BT377" s="208"/>
      <c r="BU377" s="208"/>
      <c r="BV377" s="46"/>
      <c r="BZ377" s="208"/>
      <c r="CA377" s="46"/>
      <c r="CB377" s="208"/>
      <c r="CC377" s="208"/>
      <c r="CD377" s="208"/>
      <c r="CE377" s="46"/>
      <c r="CI377" s="208"/>
      <c r="CJ377" s="46"/>
      <c r="CK377" s="208"/>
      <c r="CL377" s="208"/>
      <c r="CM377" s="208"/>
      <c r="CN377" s="46"/>
      <c r="CR377" s="208"/>
      <c r="CS377" s="46"/>
      <c r="CT377" s="208"/>
      <c r="CU377" s="208"/>
      <c r="CV377" s="208"/>
      <c r="CW377" s="46"/>
    </row>
    <row r="378" spans="42:101">
      <c r="AP378" s="208"/>
      <c r="AQ378" s="46"/>
      <c r="AR378" s="46"/>
      <c r="AS378" s="208"/>
      <c r="AT378" s="208"/>
      <c r="AU378" s="46"/>
      <c r="AY378" s="208"/>
      <c r="AZ378" s="46"/>
      <c r="BA378" s="208"/>
      <c r="BB378" s="208"/>
      <c r="BC378" s="208"/>
      <c r="BD378" s="46"/>
      <c r="BH378" s="208"/>
      <c r="BI378" s="46"/>
      <c r="BJ378" s="208"/>
      <c r="BK378" s="208"/>
      <c r="BL378" s="208"/>
      <c r="BM378" s="46"/>
      <c r="BQ378" s="208"/>
      <c r="BR378" s="46"/>
      <c r="BS378" s="208"/>
      <c r="BT378" s="208"/>
      <c r="BU378" s="208"/>
      <c r="BV378" s="46"/>
      <c r="BZ378" s="208"/>
      <c r="CA378" s="46"/>
      <c r="CB378" s="208"/>
      <c r="CC378" s="208"/>
      <c r="CD378" s="208"/>
      <c r="CE378" s="46"/>
      <c r="CI378" s="208"/>
      <c r="CJ378" s="46"/>
      <c r="CK378" s="208"/>
      <c r="CL378" s="208"/>
      <c r="CM378" s="208"/>
      <c r="CN378" s="46"/>
      <c r="CR378" s="208"/>
      <c r="CS378" s="46"/>
      <c r="CT378" s="208"/>
      <c r="CU378" s="208"/>
      <c r="CV378" s="208"/>
      <c r="CW378" s="46"/>
    </row>
    <row r="379" spans="42:101">
      <c r="AP379" s="230"/>
      <c r="AQ379" s="46"/>
      <c r="AR379" s="46"/>
      <c r="AS379" s="208"/>
      <c r="AT379" s="208"/>
      <c r="AU379" s="46"/>
      <c r="AY379" s="208"/>
      <c r="AZ379" s="46"/>
      <c r="BA379" s="208"/>
      <c r="BB379" s="208"/>
      <c r="BC379" s="208"/>
      <c r="BD379" s="46"/>
      <c r="BH379" s="208"/>
      <c r="BI379" s="46"/>
      <c r="BJ379" s="208"/>
      <c r="BK379" s="208"/>
      <c r="BL379" s="208"/>
      <c r="BM379" s="46"/>
      <c r="BQ379" s="208"/>
      <c r="BR379" s="46"/>
      <c r="BS379" s="208"/>
      <c r="BT379" s="208"/>
      <c r="BU379" s="208"/>
      <c r="BV379" s="46"/>
      <c r="BZ379" s="208"/>
      <c r="CA379" s="46"/>
      <c r="CB379" s="208"/>
      <c r="CC379" s="208"/>
      <c r="CD379" s="208"/>
      <c r="CE379" s="46"/>
      <c r="CI379" s="208"/>
      <c r="CJ379" s="46"/>
      <c r="CK379" s="208"/>
      <c r="CL379" s="208"/>
      <c r="CM379" s="208"/>
      <c r="CN379" s="46"/>
      <c r="CR379" s="208"/>
      <c r="CS379" s="46"/>
      <c r="CT379" s="208"/>
      <c r="CU379" s="208"/>
      <c r="CV379" s="208"/>
      <c r="CW379" s="46"/>
    </row>
    <row r="380" spans="42:101">
      <c r="AP380" s="208"/>
      <c r="AQ380" s="46"/>
      <c r="AR380" s="46"/>
      <c r="AS380" s="208"/>
      <c r="AT380" s="208"/>
      <c r="AU380" s="46"/>
      <c r="AY380" s="208"/>
      <c r="AZ380" s="46"/>
      <c r="BA380" s="208"/>
      <c r="BB380" s="208"/>
      <c r="BC380" s="208"/>
      <c r="BD380" s="46"/>
      <c r="BH380" s="208"/>
      <c r="BI380" s="46"/>
      <c r="BJ380" s="208"/>
      <c r="BK380" s="208"/>
      <c r="BL380" s="208"/>
      <c r="BM380" s="46"/>
      <c r="BQ380" s="208"/>
      <c r="BR380" s="46"/>
      <c r="BS380" s="208"/>
      <c r="BT380" s="208"/>
      <c r="BU380" s="208"/>
      <c r="BV380" s="46"/>
      <c r="BZ380" s="208"/>
      <c r="CA380" s="46"/>
      <c r="CB380" s="208"/>
      <c r="CC380" s="208"/>
      <c r="CD380" s="208"/>
      <c r="CE380" s="46"/>
      <c r="CI380" s="208"/>
      <c r="CJ380" s="46"/>
      <c r="CK380" s="208"/>
      <c r="CL380" s="208"/>
      <c r="CM380" s="208"/>
      <c r="CN380" s="46"/>
      <c r="CR380" s="208"/>
      <c r="CS380" s="46"/>
      <c r="CT380" s="208"/>
      <c r="CU380" s="208"/>
      <c r="CV380" s="208"/>
      <c r="CW380" s="46"/>
    </row>
    <row r="381" spans="42:101">
      <c r="AP381" s="208"/>
      <c r="AQ381" s="46"/>
      <c r="AR381" s="46"/>
      <c r="AS381" s="208"/>
      <c r="AT381" s="208"/>
      <c r="AU381" s="46"/>
      <c r="AY381" s="208"/>
      <c r="AZ381" s="46"/>
      <c r="BA381" s="208"/>
      <c r="BB381" s="208"/>
      <c r="BC381" s="208"/>
      <c r="BD381" s="46"/>
      <c r="BH381" s="208"/>
      <c r="BI381" s="46"/>
      <c r="BJ381" s="208"/>
      <c r="BK381" s="208"/>
      <c r="BL381" s="208"/>
      <c r="BM381" s="46"/>
      <c r="BQ381" s="208"/>
      <c r="BR381" s="46"/>
      <c r="BS381" s="208"/>
      <c r="BT381" s="208"/>
      <c r="BU381" s="208"/>
      <c r="BV381" s="46"/>
      <c r="BZ381" s="208"/>
      <c r="CA381" s="46"/>
      <c r="CB381" s="208"/>
      <c r="CC381" s="208"/>
      <c r="CD381" s="208"/>
      <c r="CE381" s="46"/>
      <c r="CI381" s="208"/>
      <c r="CJ381" s="46"/>
      <c r="CK381" s="208"/>
      <c r="CL381" s="208"/>
      <c r="CM381" s="208"/>
      <c r="CN381" s="46"/>
      <c r="CR381" s="208"/>
      <c r="CS381" s="46"/>
      <c r="CT381" s="208"/>
      <c r="CU381" s="208"/>
      <c r="CV381" s="208"/>
      <c r="CW381" s="46"/>
    </row>
    <row r="382" spans="42:101">
      <c r="AP382" s="208"/>
      <c r="AQ382" s="46"/>
      <c r="AR382" s="46"/>
      <c r="AS382" s="208"/>
      <c r="AT382" s="208"/>
      <c r="AU382" s="46"/>
      <c r="AY382" s="208"/>
      <c r="AZ382" s="46"/>
      <c r="BA382" s="208"/>
      <c r="BB382" s="208"/>
      <c r="BC382" s="208"/>
      <c r="BD382" s="46"/>
      <c r="BH382" s="208"/>
      <c r="BI382" s="46"/>
      <c r="BJ382" s="208"/>
      <c r="BK382" s="208"/>
      <c r="BL382" s="208"/>
      <c r="BM382" s="46"/>
      <c r="BQ382" s="208"/>
      <c r="BR382" s="46"/>
      <c r="BS382" s="208"/>
      <c r="BT382" s="208"/>
      <c r="BU382" s="208"/>
      <c r="BV382" s="46"/>
      <c r="BZ382" s="208"/>
      <c r="CA382" s="46"/>
      <c r="CB382" s="208"/>
      <c r="CC382" s="208"/>
      <c r="CD382" s="208"/>
      <c r="CE382" s="46"/>
      <c r="CI382" s="208"/>
      <c r="CJ382" s="46"/>
      <c r="CK382" s="208"/>
      <c r="CL382" s="208"/>
      <c r="CM382" s="208"/>
      <c r="CN382" s="46"/>
      <c r="CR382" s="208"/>
      <c r="CS382" s="46"/>
      <c r="CT382" s="208"/>
      <c r="CU382" s="208"/>
      <c r="CV382" s="208"/>
      <c r="CW382" s="46"/>
    </row>
    <row r="383" spans="42:101">
      <c r="AP383" s="230"/>
      <c r="AQ383" s="46"/>
      <c r="AR383" s="46"/>
      <c r="AS383" s="208"/>
      <c r="AT383" s="208"/>
      <c r="AU383" s="46"/>
      <c r="AY383" s="208"/>
      <c r="AZ383" s="46"/>
      <c r="BA383" s="208"/>
      <c r="BB383" s="208"/>
      <c r="BC383" s="208"/>
      <c r="BD383" s="46"/>
      <c r="BH383" s="208"/>
      <c r="BI383" s="46"/>
      <c r="BJ383" s="208"/>
      <c r="BK383" s="208"/>
      <c r="BL383" s="208"/>
      <c r="BM383" s="46"/>
      <c r="BQ383" s="208"/>
      <c r="BR383" s="46"/>
      <c r="BS383" s="208"/>
      <c r="BT383" s="208"/>
      <c r="BU383" s="208"/>
      <c r="BV383" s="46"/>
      <c r="BZ383" s="208"/>
      <c r="CA383" s="46"/>
      <c r="CB383" s="208"/>
      <c r="CC383" s="208"/>
      <c r="CD383" s="208"/>
      <c r="CE383" s="46"/>
      <c r="CI383" s="208"/>
      <c r="CJ383" s="46"/>
      <c r="CK383" s="208"/>
      <c r="CL383" s="208"/>
      <c r="CM383" s="208"/>
      <c r="CN383" s="46"/>
      <c r="CR383" s="208"/>
      <c r="CS383" s="46"/>
      <c r="CT383" s="208"/>
      <c r="CU383" s="208"/>
      <c r="CV383" s="208"/>
      <c r="CW383" s="46"/>
    </row>
    <row r="384" spans="42:101">
      <c r="AP384" s="208"/>
      <c r="AQ384" s="46"/>
      <c r="AR384" s="46"/>
      <c r="AS384" s="208"/>
      <c r="AT384" s="208"/>
      <c r="AU384" s="46"/>
      <c r="AY384" s="208"/>
      <c r="AZ384" s="46"/>
      <c r="BA384" s="208"/>
      <c r="BB384" s="208"/>
      <c r="BC384" s="208"/>
      <c r="BD384" s="46"/>
      <c r="BH384" s="208"/>
      <c r="BI384" s="46"/>
      <c r="BJ384" s="208"/>
      <c r="BK384" s="208"/>
      <c r="BL384" s="208"/>
      <c r="BM384" s="46"/>
      <c r="BQ384" s="208"/>
      <c r="BR384" s="46"/>
      <c r="BS384" s="208"/>
      <c r="BT384" s="208"/>
      <c r="BU384" s="208"/>
      <c r="BV384" s="46"/>
      <c r="BZ384" s="208"/>
      <c r="CA384" s="46"/>
      <c r="CB384" s="208"/>
      <c r="CC384" s="208"/>
      <c r="CD384" s="208"/>
      <c r="CE384" s="46"/>
      <c r="CI384" s="208"/>
      <c r="CJ384" s="46"/>
      <c r="CK384" s="208"/>
      <c r="CL384" s="208"/>
      <c r="CM384" s="208"/>
      <c r="CN384" s="46"/>
      <c r="CR384" s="208"/>
      <c r="CS384" s="46"/>
      <c r="CT384" s="208"/>
      <c r="CU384" s="208"/>
      <c r="CV384" s="208"/>
      <c r="CW384" s="46"/>
    </row>
    <row r="385" spans="42:101">
      <c r="AP385" s="208"/>
      <c r="AQ385" s="46"/>
      <c r="AR385" s="46"/>
      <c r="AS385" s="208"/>
      <c r="AT385" s="208"/>
      <c r="AU385" s="46"/>
      <c r="AY385" s="208"/>
      <c r="AZ385" s="46"/>
      <c r="BA385" s="208"/>
      <c r="BB385" s="208"/>
      <c r="BC385" s="208"/>
      <c r="BD385" s="46"/>
      <c r="BH385" s="208"/>
      <c r="BI385" s="46"/>
      <c r="BJ385" s="208"/>
      <c r="BK385" s="208"/>
      <c r="BL385" s="208"/>
      <c r="BM385" s="46"/>
      <c r="BQ385" s="208"/>
      <c r="BR385" s="46"/>
      <c r="BS385" s="208"/>
      <c r="BT385" s="208"/>
      <c r="BU385" s="208"/>
      <c r="BV385" s="46"/>
      <c r="BZ385" s="208"/>
      <c r="CA385" s="46"/>
      <c r="CB385" s="208"/>
      <c r="CC385" s="208"/>
      <c r="CD385" s="208"/>
      <c r="CE385" s="46"/>
      <c r="CI385" s="208"/>
      <c r="CJ385" s="46"/>
      <c r="CK385" s="208"/>
      <c r="CL385" s="208"/>
      <c r="CM385" s="208"/>
      <c r="CN385" s="46"/>
      <c r="CR385" s="208"/>
      <c r="CS385" s="46"/>
      <c r="CT385" s="208"/>
      <c r="CU385" s="208"/>
      <c r="CV385" s="208"/>
      <c r="CW385" s="46"/>
    </row>
    <row r="386" spans="42:101">
      <c r="AP386" s="208"/>
      <c r="AQ386" s="46"/>
      <c r="AR386" s="46"/>
      <c r="AS386" s="208"/>
      <c r="AT386" s="208"/>
      <c r="AU386" s="46"/>
      <c r="AY386" s="208"/>
      <c r="AZ386" s="46"/>
      <c r="BA386" s="208"/>
      <c r="BB386" s="208"/>
      <c r="BC386" s="208"/>
      <c r="BD386" s="46"/>
      <c r="BH386" s="208"/>
      <c r="BI386" s="46"/>
      <c r="BJ386" s="208"/>
      <c r="BK386" s="208"/>
      <c r="BL386" s="208"/>
      <c r="BM386" s="46"/>
      <c r="BQ386" s="208"/>
      <c r="BR386" s="46"/>
      <c r="BS386" s="208"/>
      <c r="BT386" s="208"/>
      <c r="BU386" s="208"/>
      <c r="BV386" s="46"/>
      <c r="BZ386" s="208"/>
      <c r="CA386" s="46"/>
      <c r="CB386" s="208"/>
      <c r="CC386" s="208"/>
      <c r="CD386" s="208"/>
      <c r="CE386" s="46"/>
      <c r="CI386" s="208"/>
      <c r="CJ386" s="46"/>
      <c r="CK386" s="208"/>
      <c r="CL386" s="208"/>
      <c r="CM386" s="208"/>
      <c r="CN386" s="46"/>
      <c r="CR386" s="208"/>
      <c r="CS386" s="46"/>
      <c r="CT386" s="208"/>
      <c r="CU386" s="208"/>
      <c r="CV386" s="208"/>
      <c r="CW386" s="46"/>
    </row>
    <row r="387" spans="42:101">
      <c r="AP387" s="230"/>
      <c r="AQ387" s="46"/>
      <c r="AR387" s="46"/>
      <c r="AS387" s="208"/>
      <c r="AT387" s="208"/>
      <c r="AU387" s="46"/>
      <c r="AY387" s="208"/>
      <c r="AZ387" s="46"/>
      <c r="BA387" s="208"/>
      <c r="BB387" s="208"/>
      <c r="BC387" s="208"/>
      <c r="BD387" s="46"/>
      <c r="BH387" s="208"/>
      <c r="BI387" s="46"/>
      <c r="BJ387" s="208"/>
      <c r="BK387" s="208"/>
      <c r="BL387" s="208"/>
      <c r="BM387" s="46"/>
      <c r="BQ387" s="208"/>
      <c r="BR387" s="46"/>
      <c r="BS387" s="208"/>
      <c r="BT387" s="208"/>
      <c r="BU387" s="208"/>
      <c r="BV387" s="46"/>
      <c r="BZ387" s="208"/>
      <c r="CA387" s="46"/>
      <c r="CB387" s="208"/>
      <c r="CC387" s="208"/>
      <c r="CD387" s="208"/>
      <c r="CE387" s="46"/>
      <c r="CI387" s="208"/>
      <c r="CJ387" s="46"/>
      <c r="CK387" s="208"/>
      <c r="CL387" s="208"/>
      <c r="CM387" s="208"/>
      <c r="CN387" s="46"/>
      <c r="CR387" s="208"/>
      <c r="CS387" s="46"/>
      <c r="CT387" s="208"/>
      <c r="CU387" s="208"/>
      <c r="CV387" s="208"/>
      <c r="CW387" s="46"/>
    </row>
    <row r="388" spans="42:101">
      <c r="AP388" s="208"/>
      <c r="AQ388" s="46"/>
      <c r="AR388" s="46"/>
      <c r="AS388" s="208"/>
      <c r="AT388" s="208"/>
      <c r="AU388" s="46"/>
      <c r="AY388" s="208"/>
      <c r="AZ388" s="46"/>
      <c r="BA388" s="208"/>
      <c r="BB388" s="208"/>
      <c r="BC388" s="208"/>
      <c r="BD388" s="46"/>
      <c r="BH388" s="208"/>
      <c r="BI388" s="46"/>
      <c r="BJ388" s="208"/>
      <c r="BK388" s="208"/>
      <c r="BL388" s="208"/>
      <c r="BM388" s="46"/>
      <c r="BQ388" s="208"/>
      <c r="BR388" s="46"/>
      <c r="BS388" s="208"/>
      <c r="BT388" s="208"/>
      <c r="BU388" s="208"/>
      <c r="BV388" s="46"/>
      <c r="BZ388" s="208"/>
      <c r="CA388" s="46"/>
      <c r="CB388" s="208"/>
      <c r="CC388" s="208"/>
      <c r="CD388" s="208"/>
      <c r="CE388" s="46"/>
      <c r="CI388" s="208"/>
      <c r="CJ388" s="46"/>
      <c r="CK388" s="208"/>
      <c r="CL388" s="208"/>
      <c r="CM388" s="208"/>
      <c r="CN388" s="46"/>
      <c r="CR388" s="208"/>
      <c r="CS388" s="46"/>
      <c r="CT388" s="208"/>
      <c r="CU388" s="208"/>
      <c r="CV388" s="208"/>
      <c r="CW388" s="46"/>
    </row>
    <row r="389" spans="42:101">
      <c r="AP389" s="208"/>
      <c r="AQ389" s="46"/>
      <c r="AR389" s="46"/>
      <c r="AS389" s="208"/>
      <c r="AT389" s="208"/>
      <c r="AU389" s="46"/>
      <c r="AY389" s="208"/>
      <c r="AZ389" s="46"/>
      <c r="BA389" s="208"/>
      <c r="BB389" s="208"/>
      <c r="BC389" s="208"/>
      <c r="BD389" s="46"/>
      <c r="BH389" s="208"/>
      <c r="BI389" s="46"/>
      <c r="BJ389" s="208"/>
      <c r="BK389" s="208"/>
      <c r="BL389" s="208"/>
      <c r="BM389" s="46"/>
      <c r="BQ389" s="208"/>
      <c r="BR389" s="46"/>
      <c r="BS389" s="208"/>
      <c r="BT389" s="208"/>
      <c r="BU389" s="208"/>
      <c r="BV389" s="46"/>
      <c r="BZ389" s="208"/>
      <c r="CA389" s="46"/>
      <c r="CB389" s="208"/>
      <c r="CC389" s="208"/>
      <c r="CD389" s="208"/>
      <c r="CE389" s="46"/>
      <c r="CI389" s="208"/>
      <c r="CJ389" s="46"/>
      <c r="CK389" s="208"/>
      <c r="CL389" s="208"/>
      <c r="CM389" s="208"/>
      <c r="CN389" s="46"/>
      <c r="CR389" s="208"/>
      <c r="CS389" s="46"/>
      <c r="CT389" s="208"/>
      <c r="CU389" s="208"/>
      <c r="CV389" s="208"/>
      <c r="CW389" s="46"/>
    </row>
    <row r="390" spans="42:101">
      <c r="AP390" s="208"/>
      <c r="AQ390" s="46"/>
      <c r="AR390" s="46"/>
      <c r="AS390" s="208"/>
      <c r="AT390" s="208"/>
      <c r="AU390" s="46"/>
      <c r="AY390" s="208"/>
      <c r="AZ390" s="46"/>
      <c r="BA390" s="208"/>
      <c r="BB390" s="208"/>
      <c r="BC390" s="208"/>
      <c r="BD390" s="46"/>
      <c r="BH390" s="208"/>
      <c r="BI390" s="46"/>
      <c r="BJ390" s="208"/>
      <c r="BK390" s="208"/>
      <c r="BL390" s="208"/>
      <c r="BM390" s="46"/>
      <c r="BQ390" s="208"/>
      <c r="BR390" s="46"/>
      <c r="BS390" s="208"/>
      <c r="BT390" s="208"/>
      <c r="BU390" s="208"/>
      <c r="BV390" s="46"/>
      <c r="BZ390" s="208"/>
      <c r="CA390" s="46"/>
      <c r="CB390" s="208"/>
      <c r="CC390" s="208"/>
      <c r="CD390" s="208"/>
      <c r="CE390" s="46"/>
      <c r="CI390" s="208"/>
      <c r="CJ390" s="46"/>
      <c r="CK390" s="208"/>
      <c r="CL390" s="208"/>
      <c r="CM390" s="208"/>
      <c r="CN390" s="46"/>
      <c r="CR390" s="208"/>
      <c r="CS390" s="46"/>
      <c r="CT390" s="208"/>
      <c r="CU390" s="208"/>
      <c r="CV390" s="208"/>
      <c r="CW390" s="46"/>
    </row>
    <row r="391" spans="42:101">
      <c r="AP391" s="230"/>
      <c r="AQ391" s="46"/>
      <c r="AR391" s="46"/>
      <c r="AS391" s="208"/>
      <c r="AT391" s="208"/>
      <c r="AU391" s="46"/>
      <c r="AY391" s="208"/>
      <c r="AZ391" s="46"/>
      <c r="BA391" s="208"/>
      <c r="BB391" s="208"/>
      <c r="BC391" s="208"/>
      <c r="BD391" s="46"/>
      <c r="BH391" s="208"/>
      <c r="BI391" s="46"/>
      <c r="BJ391" s="208"/>
      <c r="BK391" s="208"/>
      <c r="BL391" s="208"/>
      <c r="BM391" s="46"/>
      <c r="BQ391" s="208"/>
      <c r="BR391" s="46"/>
      <c r="BS391" s="208"/>
      <c r="BT391" s="208"/>
      <c r="BU391" s="208"/>
      <c r="BV391" s="46"/>
      <c r="BZ391" s="208"/>
      <c r="CA391" s="46"/>
      <c r="CB391" s="208"/>
      <c r="CC391" s="208"/>
      <c r="CD391" s="208"/>
      <c r="CE391" s="46"/>
      <c r="CI391" s="208"/>
      <c r="CJ391" s="46"/>
      <c r="CK391" s="208"/>
      <c r="CL391" s="208"/>
      <c r="CM391" s="208"/>
      <c r="CN391" s="46"/>
      <c r="CR391" s="208"/>
      <c r="CS391" s="46"/>
      <c r="CT391" s="208"/>
      <c r="CU391" s="208"/>
      <c r="CV391" s="208"/>
      <c r="CW391" s="46"/>
    </row>
    <row r="392" spans="42:101">
      <c r="AP392" s="208"/>
      <c r="AQ392" s="46"/>
      <c r="AR392" s="46"/>
      <c r="AS392" s="208"/>
      <c r="AT392" s="208"/>
      <c r="AU392" s="46"/>
      <c r="AY392" s="208"/>
      <c r="AZ392" s="46"/>
      <c r="BA392" s="208"/>
      <c r="BB392" s="208"/>
      <c r="BC392" s="208"/>
      <c r="BD392" s="46"/>
      <c r="BH392" s="208"/>
      <c r="BI392" s="46"/>
      <c r="BJ392" s="208"/>
      <c r="BK392" s="208"/>
      <c r="BL392" s="208"/>
      <c r="BM392" s="46"/>
      <c r="BQ392" s="208"/>
      <c r="BR392" s="46"/>
      <c r="BS392" s="208"/>
      <c r="BT392" s="208"/>
      <c r="BU392" s="208"/>
      <c r="BV392" s="46"/>
      <c r="BZ392" s="208"/>
      <c r="CA392" s="46"/>
      <c r="CB392" s="208"/>
      <c r="CC392" s="208"/>
      <c r="CD392" s="208"/>
      <c r="CE392" s="46"/>
      <c r="CI392" s="208"/>
      <c r="CJ392" s="46"/>
      <c r="CK392" s="208"/>
      <c r="CL392" s="208"/>
      <c r="CM392" s="208"/>
      <c r="CN392" s="46"/>
      <c r="CR392" s="208"/>
      <c r="CS392" s="46"/>
      <c r="CT392" s="208"/>
      <c r="CU392" s="208"/>
      <c r="CV392" s="208"/>
      <c r="CW392" s="46"/>
    </row>
    <row r="393" spans="42:101">
      <c r="AP393" s="208"/>
      <c r="AQ393" s="46"/>
      <c r="AR393" s="46"/>
      <c r="AS393" s="208"/>
      <c r="AT393" s="208"/>
      <c r="AU393" s="46"/>
      <c r="AY393" s="208"/>
      <c r="AZ393" s="46"/>
      <c r="BA393" s="208"/>
      <c r="BB393" s="208"/>
      <c r="BC393" s="208"/>
      <c r="BD393" s="46"/>
      <c r="BH393" s="208"/>
      <c r="BI393" s="46"/>
      <c r="BJ393" s="208"/>
      <c r="BK393" s="208"/>
      <c r="BL393" s="208"/>
      <c r="BM393" s="46"/>
      <c r="BQ393" s="208"/>
      <c r="BR393" s="46"/>
      <c r="BS393" s="208"/>
      <c r="BT393" s="208"/>
      <c r="BU393" s="208"/>
      <c r="BV393" s="46"/>
      <c r="BZ393" s="208"/>
      <c r="CA393" s="46"/>
      <c r="CB393" s="208"/>
      <c r="CC393" s="208"/>
      <c r="CD393" s="208"/>
      <c r="CE393" s="46"/>
      <c r="CI393" s="208"/>
      <c r="CJ393" s="46"/>
      <c r="CK393" s="208"/>
      <c r="CL393" s="208"/>
      <c r="CM393" s="208"/>
      <c r="CN393" s="46"/>
      <c r="CR393" s="208"/>
      <c r="CS393" s="46"/>
      <c r="CT393" s="208"/>
      <c r="CU393" s="208"/>
      <c r="CV393" s="208"/>
      <c r="CW393" s="46"/>
    </row>
    <row r="394" spans="42:101">
      <c r="AP394" s="208"/>
      <c r="AQ394" s="46"/>
      <c r="AR394" s="46"/>
      <c r="AS394" s="208"/>
      <c r="AT394" s="208"/>
      <c r="AU394" s="46"/>
      <c r="AY394" s="208"/>
      <c r="AZ394" s="46"/>
      <c r="BA394" s="208"/>
      <c r="BB394" s="208"/>
      <c r="BC394" s="208"/>
      <c r="BD394" s="46"/>
      <c r="BH394" s="208"/>
      <c r="BI394" s="46"/>
      <c r="BJ394" s="208"/>
      <c r="BK394" s="208"/>
      <c r="BL394" s="208"/>
      <c r="BM394" s="46"/>
      <c r="BQ394" s="208"/>
      <c r="BR394" s="46"/>
      <c r="BS394" s="208"/>
      <c r="BT394" s="208"/>
      <c r="BU394" s="208"/>
      <c r="BV394" s="46"/>
      <c r="BZ394" s="208"/>
      <c r="CA394" s="46"/>
      <c r="CB394" s="208"/>
      <c r="CC394" s="208"/>
      <c r="CD394" s="208"/>
      <c r="CE394" s="46"/>
      <c r="CI394" s="208"/>
      <c r="CJ394" s="46"/>
      <c r="CK394" s="208"/>
      <c r="CL394" s="208"/>
      <c r="CM394" s="208"/>
      <c r="CN394" s="46"/>
      <c r="CR394" s="208"/>
      <c r="CS394" s="46"/>
      <c r="CT394" s="208"/>
      <c r="CU394" s="208"/>
      <c r="CV394" s="208"/>
      <c r="CW394" s="46"/>
    </row>
    <row r="395" spans="42:101">
      <c r="AP395" s="230"/>
      <c r="AQ395" s="46"/>
      <c r="AR395" s="46"/>
      <c r="AS395" s="208"/>
      <c r="AT395" s="208"/>
      <c r="AU395" s="46"/>
      <c r="AY395" s="208"/>
      <c r="AZ395" s="46"/>
      <c r="BA395" s="208"/>
      <c r="BB395" s="208"/>
      <c r="BC395" s="208"/>
      <c r="BD395" s="46"/>
      <c r="BH395" s="208"/>
      <c r="BI395" s="46"/>
      <c r="BJ395" s="208"/>
      <c r="BK395" s="208"/>
      <c r="BL395" s="208"/>
      <c r="BM395" s="46"/>
      <c r="BQ395" s="208"/>
      <c r="BR395" s="46"/>
      <c r="BS395" s="208"/>
      <c r="BT395" s="208"/>
      <c r="BU395" s="208"/>
      <c r="BV395" s="46"/>
      <c r="BZ395" s="208"/>
      <c r="CA395" s="46"/>
      <c r="CB395" s="208"/>
      <c r="CC395" s="208"/>
      <c r="CD395" s="208"/>
      <c r="CE395" s="46"/>
      <c r="CI395" s="208"/>
      <c r="CJ395" s="46"/>
      <c r="CK395" s="208"/>
      <c r="CL395" s="208"/>
      <c r="CM395" s="208"/>
      <c r="CN395" s="46"/>
      <c r="CR395" s="208"/>
      <c r="CS395" s="46"/>
      <c r="CT395" s="208"/>
      <c r="CU395" s="208"/>
      <c r="CV395" s="208"/>
      <c r="CW395" s="46"/>
    </row>
    <row r="396" spans="42:101">
      <c r="AP396" s="208"/>
      <c r="AQ396" s="46"/>
      <c r="AR396" s="46"/>
      <c r="AS396" s="208"/>
      <c r="AT396" s="208"/>
      <c r="AU396" s="46"/>
      <c r="AY396" s="208"/>
      <c r="AZ396" s="46"/>
      <c r="BA396" s="208"/>
      <c r="BB396" s="208"/>
      <c r="BC396" s="208"/>
      <c r="BD396" s="46"/>
      <c r="BH396" s="208"/>
      <c r="BI396" s="46"/>
      <c r="BJ396" s="208"/>
      <c r="BK396" s="208"/>
      <c r="BL396" s="208"/>
      <c r="BM396" s="46"/>
      <c r="BQ396" s="208"/>
      <c r="BR396" s="46"/>
      <c r="BS396" s="208"/>
      <c r="BT396" s="208"/>
      <c r="BU396" s="208"/>
      <c r="BV396" s="46"/>
      <c r="BZ396" s="208"/>
      <c r="CA396" s="46"/>
      <c r="CB396" s="208"/>
      <c r="CC396" s="208"/>
      <c r="CD396" s="208"/>
      <c r="CE396" s="46"/>
      <c r="CI396" s="208"/>
      <c r="CJ396" s="46"/>
      <c r="CK396" s="208"/>
      <c r="CL396" s="208"/>
      <c r="CM396" s="208"/>
      <c r="CN396" s="46"/>
      <c r="CR396" s="208"/>
      <c r="CS396" s="46"/>
      <c r="CT396" s="208"/>
      <c r="CU396" s="208"/>
      <c r="CV396" s="208"/>
      <c r="CW396" s="46"/>
    </row>
    <row r="397" spans="42:101">
      <c r="AP397" s="208"/>
      <c r="AQ397" s="46"/>
      <c r="AR397" s="46"/>
      <c r="AS397" s="208"/>
      <c r="AT397" s="208"/>
      <c r="AU397" s="46"/>
      <c r="AY397" s="208"/>
      <c r="AZ397" s="46"/>
      <c r="BA397" s="208"/>
      <c r="BB397" s="208"/>
      <c r="BC397" s="208"/>
      <c r="BD397" s="46"/>
      <c r="BH397" s="208"/>
      <c r="BI397" s="46"/>
      <c r="BJ397" s="208"/>
      <c r="BK397" s="208"/>
      <c r="BL397" s="208"/>
      <c r="BM397" s="46"/>
      <c r="BQ397" s="208"/>
      <c r="BR397" s="46"/>
      <c r="BS397" s="208"/>
      <c r="BT397" s="208"/>
      <c r="BU397" s="208"/>
      <c r="BV397" s="46"/>
      <c r="BZ397" s="208"/>
      <c r="CA397" s="46"/>
      <c r="CB397" s="208"/>
      <c r="CC397" s="208"/>
      <c r="CD397" s="208"/>
      <c r="CE397" s="46"/>
      <c r="CI397" s="208"/>
      <c r="CJ397" s="46"/>
      <c r="CK397" s="208"/>
      <c r="CL397" s="208"/>
      <c r="CM397" s="208"/>
      <c r="CN397" s="46"/>
      <c r="CR397" s="208"/>
      <c r="CS397" s="46"/>
      <c r="CT397" s="208"/>
      <c r="CU397" s="208"/>
      <c r="CV397" s="208"/>
      <c r="CW397" s="46"/>
    </row>
    <row r="398" spans="42:101">
      <c r="AP398" s="208"/>
      <c r="AQ398" s="46"/>
      <c r="AR398" s="46"/>
      <c r="AS398" s="208"/>
      <c r="AT398" s="208"/>
      <c r="AU398" s="46"/>
      <c r="AY398" s="208"/>
      <c r="AZ398" s="46"/>
      <c r="BA398" s="208"/>
      <c r="BB398" s="208"/>
      <c r="BC398" s="208"/>
      <c r="BD398" s="46"/>
      <c r="BH398" s="208"/>
      <c r="BI398" s="46"/>
      <c r="BJ398" s="208"/>
      <c r="BK398" s="208"/>
      <c r="BL398" s="208"/>
      <c r="BM398" s="46"/>
      <c r="BQ398" s="208"/>
      <c r="BR398" s="46"/>
      <c r="BS398" s="208"/>
      <c r="BT398" s="208"/>
      <c r="BU398" s="208"/>
      <c r="BV398" s="46"/>
      <c r="BZ398" s="208"/>
      <c r="CA398" s="46"/>
      <c r="CB398" s="208"/>
      <c r="CC398" s="208"/>
      <c r="CD398" s="208"/>
      <c r="CE398" s="46"/>
      <c r="CI398" s="208"/>
      <c r="CJ398" s="46"/>
      <c r="CK398" s="208"/>
      <c r="CL398" s="208"/>
      <c r="CM398" s="208"/>
      <c r="CN398" s="46"/>
      <c r="CR398" s="208"/>
      <c r="CS398" s="46"/>
      <c r="CT398" s="208"/>
      <c r="CU398" s="208"/>
      <c r="CV398" s="208"/>
      <c r="CW398" s="46"/>
    </row>
    <row r="399" spans="42:101">
      <c r="AP399" s="230"/>
      <c r="AQ399" s="46"/>
      <c r="AR399" s="46"/>
      <c r="AS399" s="208"/>
      <c r="AT399" s="208"/>
      <c r="AU399" s="46"/>
      <c r="AY399" s="208"/>
      <c r="AZ399" s="46"/>
      <c r="BA399" s="208"/>
      <c r="BB399" s="208"/>
      <c r="BC399" s="208"/>
      <c r="BD399" s="46"/>
      <c r="BH399" s="208"/>
      <c r="BI399" s="46"/>
      <c r="BJ399" s="208"/>
      <c r="BK399" s="208"/>
      <c r="BL399" s="208"/>
      <c r="BM399" s="46"/>
      <c r="BQ399" s="208"/>
      <c r="BR399" s="46"/>
      <c r="BS399" s="208"/>
      <c r="BT399" s="208"/>
      <c r="BU399" s="208"/>
      <c r="BV399" s="46"/>
      <c r="BZ399" s="208"/>
      <c r="CA399" s="46"/>
      <c r="CB399" s="208"/>
      <c r="CC399" s="208"/>
      <c r="CD399" s="208"/>
      <c r="CE399" s="46"/>
      <c r="CI399" s="208"/>
      <c r="CJ399" s="46"/>
      <c r="CK399" s="208"/>
      <c r="CL399" s="208"/>
      <c r="CM399" s="208"/>
      <c r="CN399" s="46"/>
      <c r="CR399" s="208"/>
      <c r="CS399" s="46"/>
      <c r="CT399" s="208"/>
      <c r="CU399" s="208"/>
      <c r="CV399" s="208"/>
      <c r="CW399" s="46"/>
    </row>
    <row r="400" spans="42:101">
      <c r="AP400" s="208"/>
      <c r="AQ400" s="46"/>
      <c r="AR400" s="46"/>
      <c r="AS400" s="208"/>
      <c r="AT400" s="208"/>
      <c r="AU400" s="46"/>
      <c r="AY400" s="208"/>
      <c r="AZ400" s="46"/>
      <c r="BA400" s="208"/>
      <c r="BB400" s="208"/>
      <c r="BC400" s="208"/>
      <c r="BD400" s="46"/>
      <c r="BH400" s="208"/>
      <c r="BI400" s="46"/>
      <c r="BJ400" s="208"/>
      <c r="BK400" s="208"/>
      <c r="BL400" s="208"/>
      <c r="BM400" s="46"/>
      <c r="BQ400" s="208"/>
      <c r="BR400" s="46"/>
      <c r="BS400" s="208"/>
      <c r="BT400" s="208"/>
      <c r="BU400" s="208"/>
      <c r="BV400" s="46"/>
      <c r="BZ400" s="208"/>
      <c r="CA400" s="46"/>
      <c r="CB400" s="208"/>
      <c r="CC400" s="208"/>
      <c r="CD400" s="208"/>
      <c r="CE400" s="46"/>
      <c r="CI400" s="208"/>
      <c r="CJ400" s="46"/>
      <c r="CK400" s="208"/>
      <c r="CL400" s="208"/>
      <c r="CM400" s="208"/>
      <c r="CN400" s="46"/>
      <c r="CR400" s="208"/>
      <c r="CS400" s="46"/>
      <c r="CT400" s="208"/>
      <c r="CU400" s="208"/>
      <c r="CV400" s="208"/>
      <c r="CW400" s="46"/>
    </row>
    <row r="401" spans="42:101">
      <c r="AP401" s="208"/>
      <c r="AQ401" s="46"/>
      <c r="AR401" s="46"/>
      <c r="AS401" s="208"/>
      <c r="AT401" s="208"/>
      <c r="AU401" s="46"/>
      <c r="AY401" s="208"/>
      <c r="AZ401" s="46"/>
      <c r="BA401" s="208"/>
      <c r="BB401" s="208"/>
      <c r="BC401" s="208"/>
      <c r="BD401" s="46"/>
      <c r="BH401" s="208"/>
      <c r="BI401" s="46"/>
      <c r="BJ401" s="208"/>
      <c r="BK401" s="208"/>
      <c r="BL401" s="208"/>
      <c r="BM401" s="46"/>
      <c r="BQ401" s="208"/>
      <c r="BR401" s="46"/>
      <c r="BS401" s="208"/>
      <c r="BT401" s="208"/>
      <c r="BU401" s="208"/>
      <c r="BV401" s="46"/>
      <c r="BZ401" s="208"/>
      <c r="CA401" s="46"/>
      <c r="CB401" s="208"/>
      <c r="CC401" s="208"/>
      <c r="CD401" s="208"/>
      <c r="CE401" s="46"/>
      <c r="CI401" s="208"/>
      <c r="CJ401" s="46"/>
      <c r="CK401" s="208"/>
      <c r="CL401" s="208"/>
      <c r="CM401" s="208"/>
      <c r="CN401" s="46"/>
      <c r="CR401" s="208"/>
      <c r="CS401" s="46"/>
      <c r="CT401" s="208"/>
      <c r="CU401" s="208"/>
      <c r="CV401" s="208"/>
      <c r="CW401" s="46"/>
    </row>
    <row r="402" spans="42:101">
      <c r="AP402" s="208"/>
      <c r="AQ402" s="46"/>
      <c r="AR402" s="46"/>
      <c r="AS402" s="208"/>
      <c r="AT402" s="208"/>
      <c r="AU402" s="46"/>
      <c r="AY402" s="208"/>
      <c r="AZ402" s="46"/>
      <c r="BA402" s="208"/>
      <c r="BB402" s="208"/>
      <c r="BC402" s="208"/>
      <c r="BD402" s="46"/>
      <c r="BH402" s="208"/>
      <c r="BI402" s="46"/>
      <c r="BJ402" s="208"/>
      <c r="BK402" s="208"/>
      <c r="BL402" s="208"/>
      <c r="BM402" s="46"/>
      <c r="BQ402" s="208"/>
      <c r="BR402" s="46"/>
      <c r="BS402" s="208"/>
      <c r="BT402" s="208"/>
      <c r="BU402" s="208"/>
      <c r="BV402" s="46"/>
      <c r="BZ402" s="208"/>
      <c r="CA402" s="46"/>
      <c r="CB402" s="208"/>
      <c r="CC402" s="208"/>
      <c r="CD402" s="208"/>
      <c r="CE402" s="46"/>
      <c r="CI402" s="208"/>
      <c r="CJ402" s="46"/>
      <c r="CK402" s="208"/>
      <c r="CL402" s="208"/>
      <c r="CM402" s="208"/>
      <c r="CN402" s="46"/>
      <c r="CR402" s="208"/>
      <c r="CS402" s="46"/>
      <c r="CT402" s="208"/>
      <c r="CU402" s="208"/>
      <c r="CV402" s="208"/>
      <c r="CW402" s="46"/>
    </row>
    <row r="403" spans="42:101">
      <c r="AP403" s="230"/>
      <c r="AQ403" s="46"/>
      <c r="AR403" s="46"/>
      <c r="AS403" s="208"/>
      <c r="AT403" s="208"/>
      <c r="AU403" s="46"/>
      <c r="AY403" s="208"/>
      <c r="AZ403" s="46"/>
      <c r="BA403" s="208"/>
      <c r="BB403" s="208"/>
      <c r="BC403" s="208"/>
      <c r="BD403" s="46"/>
      <c r="BH403" s="208"/>
      <c r="BI403" s="46"/>
      <c r="BJ403" s="208"/>
      <c r="BK403" s="208"/>
      <c r="BL403" s="208"/>
      <c r="BM403" s="46"/>
      <c r="BQ403" s="208"/>
      <c r="BR403" s="46"/>
      <c r="BS403" s="208"/>
      <c r="BT403" s="208"/>
      <c r="BU403" s="208"/>
      <c r="BV403" s="46"/>
      <c r="BZ403" s="208"/>
      <c r="CA403" s="46"/>
      <c r="CB403" s="208"/>
      <c r="CC403" s="208"/>
      <c r="CD403" s="208"/>
      <c r="CE403" s="46"/>
      <c r="CI403" s="208"/>
      <c r="CJ403" s="46"/>
      <c r="CK403" s="208"/>
      <c r="CL403" s="208"/>
      <c r="CM403" s="208"/>
      <c r="CN403" s="46"/>
      <c r="CR403" s="208"/>
      <c r="CS403" s="46"/>
      <c r="CT403" s="208"/>
      <c r="CU403" s="208"/>
      <c r="CV403" s="208"/>
      <c r="CW403" s="46"/>
    </row>
    <row r="404" spans="42:101">
      <c r="AP404" s="208"/>
      <c r="AQ404" s="46"/>
      <c r="AR404" s="46"/>
      <c r="AS404" s="208"/>
      <c r="AT404" s="208"/>
      <c r="AU404" s="46"/>
      <c r="AY404" s="208"/>
      <c r="AZ404" s="46"/>
      <c r="BA404" s="208"/>
      <c r="BB404" s="208"/>
      <c r="BC404" s="208"/>
      <c r="BD404" s="46"/>
      <c r="BH404" s="208"/>
      <c r="BI404" s="46"/>
      <c r="BJ404" s="208"/>
      <c r="BK404" s="208"/>
      <c r="BL404" s="208"/>
      <c r="BM404" s="46"/>
      <c r="BQ404" s="208"/>
      <c r="BR404" s="46"/>
      <c r="BS404" s="208"/>
      <c r="BT404" s="208"/>
      <c r="BU404" s="208"/>
      <c r="BV404" s="46"/>
      <c r="BZ404" s="208"/>
      <c r="CA404" s="46"/>
      <c r="CB404" s="208"/>
      <c r="CC404" s="208"/>
      <c r="CD404" s="208"/>
      <c r="CE404" s="46"/>
      <c r="CI404" s="208"/>
      <c r="CJ404" s="46"/>
      <c r="CK404" s="208"/>
      <c r="CL404" s="208"/>
      <c r="CM404" s="208"/>
      <c r="CN404" s="46"/>
      <c r="CR404" s="208"/>
      <c r="CS404" s="46"/>
      <c r="CT404" s="208"/>
      <c r="CU404" s="208"/>
      <c r="CV404" s="208"/>
      <c r="CW404" s="46"/>
    </row>
    <row r="405" spans="42:101">
      <c r="AP405" s="208"/>
      <c r="AQ405" s="46"/>
      <c r="AR405" s="46"/>
      <c r="AS405" s="208"/>
      <c r="AT405" s="208"/>
      <c r="AU405" s="46"/>
      <c r="AY405" s="208"/>
      <c r="AZ405" s="46"/>
      <c r="BA405" s="208"/>
      <c r="BB405" s="208"/>
      <c r="BC405" s="208"/>
      <c r="BD405" s="46"/>
      <c r="BH405" s="208"/>
      <c r="BI405" s="46"/>
      <c r="BJ405" s="208"/>
      <c r="BK405" s="208"/>
      <c r="BL405" s="208"/>
      <c r="BM405" s="46"/>
      <c r="BQ405" s="208"/>
      <c r="BR405" s="46"/>
      <c r="BS405" s="208"/>
      <c r="BT405" s="208"/>
      <c r="BU405" s="208"/>
      <c r="BV405" s="46"/>
      <c r="BZ405" s="208"/>
      <c r="CA405" s="46"/>
      <c r="CB405" s="208"/>
      <c r="CC405" s="208"/>
      <c r="CD405" s="208"/>
      <c r="CE405" s="46"/>
      <c r="CI405" s="208"/>
      <c r="CJ405" s="46"/>
      <c r="CK405" s="208"/>
      <c r="CL405" s="208"/>
      <c r="CM405" s="208"/>
      <c r="CN405" s="46"/>
      <c r="CR405" s="208"/>
      <c r="CS405" s="46"/>
      <c r="CT405" s="208"/>
      <c r="CU405" s="208"/>
      <c r="CV405" s="208"/>
      <c r="CW405" s="46"/>
    </row>
    <row r="406" spans="42:101">
      <c r="AP406" s="208"/>
      <c r="AQ406" s="46"/>
      <c r="AR406" s="46"/>
      <c r="AS406" s="208"/>
      <c r="AT406" s="208"/>
      <c r="AU406" s="46"/>
      <c r="AY406" s="208"/>
      <c r="AZ406" s="46"/>
      <c r="BA406" s="208"/>
      <c r="BB406" s="208"/>
      <c r="BC406" s="208"/>
      <c r="BD406" s="46"/>
      <c r="BH406" s="208"/>
      <c r="BI406" s="46"/>
      <c r="BJ406" s="208"/>
      <c r="BK406" s="208"/>
      <c r="BL406" s="208"/>
      <c r="BM406" s="46"/>
      <c r="BQ406" s="208"/>
      <c r="BR406" s="46"/>
      <c r="BS406" s="208"/>
      <c r="BT406" s="208"/>
      <c r="BU406" s="208"/>
      <c r="BV406" s="46"/>
      <c r="BZ406" s="208"/>
      <c r="CA406" s="46"/>
      <c r="CB406" s="208"/>
      <c r="CC406" s="208"/>
      <c r="CD406" s="208"/>
      <c r="CE406" s="46"/>
      <c r="CI406" s="208"/>
      <c r="CJ406" s="46"/>
      <c r="CK406" s="208"/>
      <c r="CL406" s="208"/>
      <c r="CM406" s="208"/>
      <c r="CN406" s="46"/>
      <c r="CR406" s="208"/>
      <c r="CS406" s="46"/>
      <c r="CT406" s="208"/>
      <c r="CU406" s="208"/>
      <c r="CV406" s="208"/>
      <c r="CW406" s="46"/>
    </row>
    <row r="407" spans="42:101">
      <c r="AP407" s="230"/>
      <c r="AQ407" s="46"/>
      <c r="AR407" s="46"/>
      <c r="AS407" s="208"/>
      <c r="AT407" s="208"/>
      <c r="AU407" s="46"/>
      <c r="AY407" s="208"/>
      <c r="AZ407" s="46"/>
      <c r="BA407" s="208"/>
      <c r="BB407" s="208"/>
      <c r="BC407" s="208"/>
      <c r="BD407" s="46"/>
      <c r="BH407" s="208"/>
      <c r="BI407" s="46"/>
      <c r="BJ407" s="208"/>
      <c r="BK407" s="208"/>
      <c r="BL407" s="208"/>
      <c r="BM407" s="46"/>
      <c r="BQ407" s="208"/>
      <c r="BR407" s="46"/>
      <c r="BS407" s="208"/>
      <c r="BT407" s="208"/>
      <c r="BU407" s="208"/>
      <c r="BV407" s="46"/>
      <c r="BZ407" s="208"/>
      <c r="CA407" s="46"/>
      <c r="CB407" s="208"/>
      <c r="CC407" s="208"/>
      <c r="CD407" s="208"/>
      <c r="CE407" s="46"/>
      <c r="CI407" s="208"/>
      <c r="CJ407" s="46"/>
      <c r="CK407" s="208"/>
      <c r="CL407" s="208"/>
      <c r="CM407" s="208"/>
      <c r="CN407" s="46"/>
      <c r="CR407" s="208"/>
      <c r="CS407" s="46"/>
      <c r="CT407" s="208"/>
      <c r="CU407" s="208"/>
      <c r="CV407" s="208"/>
      <c r="CW407" s="46"/>
    </row>
    <row r="408" spans="42:101">
      <c r="AP408" s="208"/>
      <c r="AQ408" s="46"/>
      <c r="AR408" s="46"/>
      <c r="AS408" s="208"/>
      <c r="AT408" s="208"/>
      <c r="AU408" s="46"/>
      <c r="AY408" s="208"/>
      <c r="AZ408" s="46"/>
      <c r="BA408" s="208"/>
      <c r="BB408" s="208"/>
      <c r="BC408" s="208"/>
      <c r="BD408" s="46"/>
      <c r="BH408" s="208"/>
      <c r="BI408" s="46"/>
      <c r="BJ408" s="208"/>
      <c r="BK408" s="208"/>
      <c r="BL408" s="208"/>
      <c r="BM408" s="46"/>
      <c r="BQ408" s="208"/>
      <c r="BR408" s="46"/>
      <c r="BS408" s="208"/>
      <c r="BT408" s="208"/>
      <c r="BU408" s="208"/>
      <c r="BV408" s="46"/>
      <c r="BZ408" s="208"/>
      <c r="CA408" s="46"/>
      <c r="CB408" s="208"/>
      <c r="CC408" s="208"/>
      <c r="CD408" s="208"/>
      <c r="CE408" s="46"/>
      <c r="CI408" s="208"/>
      <c r="CJ408" s="46"/>
      <c r="CK408" s="208"/>
      <c r="CL408" s="208"/>
      <c r="CM408" s="208"/>
      <c r="CN408" s="46"/>
      <c r="CR408" s="208"/>
      <c r="CS408" s="46"/>
      <c r="CT408" s="208"/>
      <c r="CU408" s="208"/>
      <c r="CV408" s="208"/>
      <c r="CW408" s="46"/>
    </row>
    <row r="409" spans="42:101">
      <c r="AP409" s="208"/>
      <c r="AQ409" s="46"/>
      <c r="AR409" s="46"/>
      <c r="AS409" s="208"/>
      <c r="AT409" s="208"/>
      <c r="AU409" s="46"/>
      <c r="AY409" s="208"/>
      <c r="AZ409" s="46"/>
      <c r="BA409" s="208"/>
      <c r="BB409" s="208"/>
      <c r="BC409" s="208"/>
      <c r="BD409" s="46"/>
      <c r="BH409" s="208"/>
      <c r="BI409" s="46"/>
      <c r="BJ409" s="208"/>
      <c r="BK409" s="208"/>
      <c r="BL409" s="208"/>
      <c r="BM409" s="46"/>
      <c r="BQ409" s="208"/>
      <c r="BR409" s="46"/>
      <c r="BS409" s="208"/>
      <c r="BT409" s="208"/>
      <c r="BU409" s="208"/>
      <c r="BV409" s="46"/>
      <c r="BZ409" s="208"/>
      <c r="CA409" s="46"/>
      <c r="CB409" s="208"/>
      <c r="CC409" s="208"/>
      <c r="CD409" s="208"/>
      <c r="CE409" s="46"/>
      <c r="CI409" s="208"/>
      <c r="CJ409" s="46"/>
      <c r="CK409" s="208"/>
      <c r="CL409" s="208"/>
      <c r="CM409" s="208"/>
      <c r="CN409" s="46"/>
      <c r="CR409" s="208"/>
      <c r="CS409" s="46"/>
      <c r="CT409" s="208"/>
      <c r="CU409" s="208"/>
      <c r="CV409" s="208"/>
      <c r="CW409" s="46"/>
    </row>
    <row r="410" spans="42:101">
      <c r="AP410" s="208"/>
      <c r="AQ410" s="46"/>
      <c r="AR410" s="46"/>
      <c r="AS410" s="208"/>
      <c r="AT410" s="208"/>
      <c r="AU410" s="46"/>
      <c r="AY410" s="208"/>
      <c r="AZ410" s="46"/>
      <c r="BA410" s="208"/>
      <c r="BB410" s="208"/>
      <c r="BC410" s="208"/>
      <c r="BD410" s="46"/>
      <c r="BH410" s="208"/>
      <c r="BI410" s="46"/>
      <c r="BJ410" s="208"/>
      <c r="BK410" s="208"/>
      <c r="BL410" s="208"/>
      <c r="BM410" s="46"/>
      <c r="BQ410" s="208"/>
      <c r="BR410" s="46"/>
      <c r="BS410" s="208"/>
      <c r="BT410" s="208"/>
      <c r="BU410" s="208"/>
      <c r="BV410" s="46"/>
      <c r="BZ410" s="208"/>
      <c r="CA410" s="46"/>
      <c r="CB410" s="208"/>
      <c r="CC410" s="208"/>
      <c r="CD410" s="208"/>
      <c r="CE410" s="46"/>
      <c r="CI410" s="208"/>
      <c r="CJ410" s="46"/>
      <c r="CK410" s="208"/>
      <c r="CL410" s="208"/>
      <c r="CM410" s="208"/>
      <c r="CN410" s="46"/>
      <c r="CR410" s="208"/>
      <c r="CS410" s="46"/>
      <c r="CT410" s="208"/>
      <c r="CU410" s="208"/>
      <c r="CV410" s="208"/>
      <c r="CW410" s="46"/>
    </row>
    <row r="411" spans="42:101">
      <c r="AP411" s="230"/>
      <c r="AQ411" s="46"/>
      <c r="AR411" s="46"/>
      <c r="AS411" s="208"/>
      <c r="AT411" s="208"/>
      <c r="AU411" s="46"/>
      <c r="AY411" s="208"/>
      <c r="AZ411" s="46"/>
      <c r="BA411" s="208"/>
      <c r="BB411" s="208"/>
      <c r="BC411" s="208"/>
      <c r="BD411" s="46"/>
      <c r="BH411" s="208"/>
      <c r="BI411" s="46"/>
      <c r="BJ411" s="208"/>
      <c r="BK411" s="208"/>
      <c r="BL411" s="208"/>
      <c r="BM411" s="46"/>
      <c r="BQ411" s="208"/>
      <c r="BR411" s="46"/>
      <c r="BS411" s="208"/>
      <c r="BT411" s="208"/>
      <c r="BU411" s="208"/>
      <c r="BV411" s="46"/>
      <c r="BZ411" s="208"/>
      <c r="CA411" s="46"/>
      <c r="CB411" s="208"/>
      <c r="CC411" s="208"/>
      <c r="CD411" s="208"/>
      <c r="CE411" s="46"/>
      <c r="CI411" s="208"/>
      <c r="CJ411" s="46"/>
      <c r="CK411" s="208"/>
      <c r="CL411" s="208"/>
      <c r="CM411" s="208"/>
      <c r="CN411" s="46"/>
      <c r="CR411" s="208"/>
      <c r="CS411" s="46"/>
      <c r="CT411" s="208"/>
      <c r="CU411" s="208"/>
      <c r="CV411" s="208"/>
      <c r="CW411" s="46"/>
    </row>
    <row r="412" spans="42:101">
      <c r="AP412" s="208"/>
      <c r="AQ412" s="46"/>
      <c r="AR412" s="46"/>
      <c r="AS412" s="208"/>
      <c r="AT412" s="208"/>
      <c r="AU412" s="46"/>
      <c r="AY412" s="208"/>
      <c r="AZ412" s="46"/>
      <c r="BA412" s="208"/>
      <c r="BB412" s="208"/>
      <c r="BC412" s="208"/>
      <c r="BD412" s="46"/>
      <c r="BH412" s="208"/>
      <c r="BI412" s="46"/>
      <c r="BJ412" s="208"/>
      <c r="BK412" s="208"/>
      <c r="BL412" s="208"/>
      <c r="BM412" s="46"/>
      <c r="BQ412" s="208"/>
      <c r="BR412" s="46"/>
      <c r="BS412" s="208"/>
      <c r="BT412" s="208"/>
      <c r="BU412" s="208"/>
      <c r="BV412" s="46"/>
      <c r="BZ412" s="208"/>
      <c r="CA412" s="46"/>
      <c r="CB412" s="208"/>
      <c r="CC412" s="208"/>
      <c r="CD412" s="208"/>
      <c r="CE412" s="46"/>
      <c r="CI412" s="208"/>
      <c r="CJ412" s="46"/>
      <c r="CK412" s="208"/>
      <c r="CL412" s="208"/>
      <c r="CM412" s="208"/>
      <c r="CN412" s="46"/>
      <c r="CR412" s="208"/>
      <c r="CS412" s="46"/>
      <c r="CT412" s="208"/>
      <c r="CU412" s="208"/>
      <c r="CV412" s="208"/>
      <c r="CW412" s="46"/>
    </row>
    <row r="413" spans="42:101">
      <c r="AP413" s="208"/>
      <c r="AQ413" s="46"/>
      <c r="AR413" s="46"/>
      <c r="AS413" s="208"/>
      <c r="AT413" s="208"/>
      <c r="AU413" s="46"/>
      <c r="AY413" s="208"/>
      <c r="AZ413" s="46"/>
      <c r="BA413" s="208"/>
      <c r="BB413" s="208"/>
      <c r="BC413" s="208"/>
      <c r="BD413" s="46"/>
      <c r="BH413" s="208"/>
      <c r="BI413" s="46"/>
      <c r="BJ413" s="208"/>
      <c r="BK413" s="208"/>
      <c r="BL413" s="208"/>
      <c r="BM413" s="46"/>
      <c r="BQ413" s="208"/>
      <c r="BR413" s="46"/>
      <c r="BS413" s="208"/>
      <c r="BT413" s="208"/>
      <c r="BU413" s="208"/>
      <c r="BV413" s="46"/>
      <c r="BZ413" s="208"/>
      <c r="CA413" s="46"/>
      <c r="CB413" s="208"/>
      <c r="CC413" s="208"/>
      <c r="CD413" s="208"/>
      <c r="CE413" s="46"/>
      <c r="CI413" s="208"/>
      <c r="CJ413" s="46"/>
      <c r="CK413" s="208"/>
      <c r="CL413" s="208"/>
      <c r="CM413" s="208"/>
      <c r="CN413" s="46"/>
      <c r="CR413" s="208"/>
      <c r="CS413" s="46"/>
      <c r="CT413" s="208"/>
      <c r="CU413" s="208"/>
      <c r="CV413" s="208"/>
      <c r="CW413" s="46"/>
    </row>
    <row r="414" spans="42:101">
      <c r="AP414" s="208"/>
      <c r="AQ414" s="46"/>
      <c r="AR414" s="46"/>
      <c r="AS414" s="208"/>
      <c r="AT414" s="208"/>
      <c r="AU414" s="46"/>
      <c r="AY414" s="208"/>
      <c r="AZ414" s="46"/>
      <c r="BA414" s="208"/>
      <c r="BB414" s="208"/>
      <c r="BC414" s="208"/>
      <c r="BD414" s="46"/>
      <c r="BH414" s="208"/>
      <c r="BI414" s="46"/>
      <c r="BJ414" s="208"/>
      <c r="BK414" s="208"/>
      <c r="BL414" s="208"/>
      <c r="BM414" s="46"/>
      <c r="BQ414" s="208"/>
      <c r="BR414" s="46"/>
      <c r="BS414" s="208"/>
      <c r="BT414" s="208"/>
      <c r="BU414" s="208"/>
      <c r="BV414" s="46"/>
      <c r="BZ414" s="208"/>
      <c r="CA414" s="46"/>
      <c r="CB414" s="208"/>
      <c r="CC414" s="208"/>
      <c r="CD414" s="208"/>
      <c r="CE414" s="46"/>
      <c r="CI414" s="208"/>
      <c r="CJ414" s="46"/>
      <c r="CK414" s="208"/>
      <c r="CL414" s="208"/>
      <c r="CM414" s="208"/>
      <c r="CN414" s="46"/>
      <c r="CR414" s="208"/>
      <c r="CS414" s="46"/>
      <c r="CT414" s="208"/>
      <c r="CU414" s="208"/>
      <c r="CV414" s="208"/>
      <c r="CW414" s="46"/>
    </row>
    <row r="415" spans="42:101">
      <c r="AP415" s="230"/>
      <c r="AQ415" s="46"/>
      <c r="AR415" s="46"/>
      <c r="AS415" s="208"/>
      <c r="AT415" s="208"/>
      <c r="AU415" s="46"/>
      <c r="AY415" s="208"/>
      <c r="AZ415" s="46"/>
      <c r="BA415" s="208"/>
      <c r="BB415" s="208"/>
      <c r="BC415" s="208"/>
      <c r="BD415" s="46"/>
      <c r="BH415" s="208"/>
      <c r="BI415" s="46"/>
      <c r="BJ415" s="208"/>
      <c r="BK415" s="208"/>
      <c r="BL415" s="208"/>
      <c r="BM415" s="46"/>
      <c r="BQ415" s="208"/>
      <c r="BR415" s="46"/>
      <c r="BS415" s="208"/>
      <c r="BT415" s="208"/>
      <c r="BU415" s="208"/>
      <c r="BV415" s="46"/>
      <c r="BZ415" s="208"/>
      <c r="CA415" s="46"/>
      <c r="CB415" s="208"/>
      <c r="CC415" s="208"/>
      <c r="CD415" s="208"/>
      <c r="CE415" s="46"/>
      <c r="CI415" s="208"/>
      <c r="CJ415" s="46"/>
      <c r="CK415" s="208"/>
      <c r="CL415" s="208"/>
      <c r="CM415" s="208"/>
      <c r="CN415" s="46"/>
      <c r="CR415" s="208"/>
      <c r="CS415" s="46"/>
      <c r="CT415" s="208"/>
      <c r="CU415" s="208"/>
      <c r="CV415" s="208"/>
      <c r="CW415" s="46"/>
    </row>
    <row r="416" spans="42:101">
      <c r="AP416" s="208"/>
      <c r="AQ416" s="46"/>
      <c r="AR416" s="208"/>
      <c r="AS416" s="208"/>
      <c r="AT416" s="208"/>
      <c r="AU416" s="46"/>
      <c r="AY416" s="208"/>
      <c r="AZ416" s="46"/>
      <c r="BA416" s="208"/>
      <c r="BB416" s="208"/>
      <c r="BC416" s="208"/>
      <c r="BD416" s="46"/>
      <c r="BH416" s="208"/>
      <c r="BI416" s="46"/>
      <c r="BJ416" s="208"/>
      <c r="BK416" s="208"/>
      <c r="BL416" s="208"/>
      <c r="BM416" s="46"/>
      <c r="BQ416" s="208"/>
      <c r="BR416" s="46"/>
      <c r="BS416" s="208"/>
      <c r="BT416" s="208"/>
      <c r="BU416" s="208"/>
      <c r="BV416" s="46"/>
      <c r="BZ416" s="208"/>
      <c r="CA416" s="46"/>
      <c r="CB416" s="208"/>
      <c r="CC416" s="208"/>
      <c r="CD416" s="208"/>
      <c r="CE416" s="46"/>
      <c r="CI416" s="208"/>
      <c r="CJ416" s="46"/>
      <c r="CK416" s="208"/>
      <c r="CL416" s="208"/>
      <c r="CM416" s="208"/>
      <c r="CN416" s="46"/>
      <c r="CR416" s="208"/>
      <c r="CS416" s="46"/>
      <c r="CT416" s="208"/>
      <c r="CU416" s="208"/>
      <c r="CV416" s="208"/>
      <c r="CW416" s="46"/>
    </row>
    <row r="417" spans="42:101">
      <c r="AP417" s="208"/>
      <c r="AQ417" s="46"/>
      <c r="AR417" s="208"/>
      <c r="AS417" s="208"/>
      <c r="AT417" s="208"/>
      <c r="AU417" s="46"/>
      <c r="AY417" s="208"/>
      <c r="AZ417" s="46"/>
      <c r="BA417" s="208"/>
      <c r="BB417" s="208"/>
      <c r="BC417" s="208"/>
      <c r="BD417" s="46"/>
      <c r="BH417" s="208"/>
      <c r="BI417" s="46"/>
      <c r="BJ417" s="208"/>
      <c r="BK417" s="208"/>
      <c r="BL417" s="208"/>
      <c r="BM417" s="46"/>
      <c r="BQ417" s="208"/>
      <c r="BR417" s="46"/>
      <c r="BS417" s="208"/>
      <c r="BT417" s="208"/>
      <c r="BU417" s="208"/>
      <c r="BV417" s="46"/>
      <c r="BZ417" s="208"/>
      <c r="CA417" s="46"/>
      <c r="CB417" s="208"/>
      <c r="CC417" s="208"/>
      <c r="CD417" s="208"/>
      <c r="CE417" s="46"/>
      <c r="CI417" s="208"/>
      <c r="CJ417" s="46"/>
      <c r="CK417" s="208"/>
      <c r="CL417" s="208"/>
      <c r="CM417" s="208"/>
      <c r="CN417" s="46"/>
      <c r="CR417" s="208"/>
      <c r="CS417" s="46"/>
      <c r="CT417" s="208"/>
      <c r="CU417" s="208"/>
      <c r="CV417" s="208"/>
      <c r="CW417" s="46"/>
    </row>
    <row r="418" spans="42:101">
      <c r="AP418" s="208"/>
      <c r="AQ418" s="46"/>
      <c r="AR418" s="208"/>
      <c r="AS418" s="208"/>
      <c r="AT418" s="208"/>
      <c r="AU418" s="46"/>
      <c r="AY418" s="208"/>
      <c r="AZ418" s="46"/>
      <c r="BA418" s="208"/>
      <c r="BB418" s="208"/>
      <c r="BC418" s="208"/>
      <c r="BD418" s="46"/>
      <c r="BH418" s="208"/>
      <c r="BI418" s="46"/>
      <c r="BJ418" s="208"/>
      <c r="BK418" s="208"/>
      <c r="BL418" s="208"/>
      <c r="BM418" s="46"/>
      <c r="BQ418" s="208"/>
      <c r="BR418" s="46"/>
      <c r="BS418" s="208"/>
      <c r="BT418" s="208"/>
      <c r="BU418" s="208"/>
      <c r="BV418" s="46"/>
      <c r="BZ418" s="208"/>
      <c r="CA418" s="46"/>
      <c r="CB418" s="208"/>
      <c r="CC418" s="208"/>
      <c r="CD418" s="208"/>
      <c r="CE418" s="46"/>
      <c r="CI418" s="208"/>
      <c r="CJ418" s="46"/>
      <c r="CK418" s="208"/>
      <c r="CL418" s="208"/>
      <c r="CM418" s="208"/>
      <c r="CN418" s="46"/>
      <c r="CR418" s="208"/>
      <c r="CS418" s="46"/>
      <c r="CT418" s="208"/>
      <c r="CU418" s="208"/>
      <c r="CV418" s="208"/>
      <c r="CW418" s="46"/>
    </row>
    <row r="419" spans="42:101">
      <c r="AP419" s="230"/>
      <c r="AQ419" s="46"/>
      <c r="AR419" s="208"/>
      <c r="AS419" s="208"/>
      <c r="AT419" s="208"/>
      <c r="AU419" s="46"/>
      <c r="AY419" s="208"/>
      <c r="AZ419" s="46"/>
      <c r="BA419" s="208"/>
      <c r="BB419" s="208"/>
      <c r="BC419" s="208"/>
      <c r="BD419" s="46"/>
      <c r="BH419" s="208"/>
      <c r="BI419" s="46"/>
      <c r="BJ419" s="208"/>
      <c r="BK419" s="208"/>
      <c r="BL419" s="208"/>
      <c r="BM419" s="46"/>
      <c r="BQ419" s="208"/>
      <c r="BR419" s="46"/>
      <c r="BS419" s="208"/>
      <c r="BT419" s="208"/>
      <c r="BU419" s="208"/>
      <c r="BV419" s="46"/>
      <c r="BZ419" s="208"/>
      <c r="CA419" s="46"/>
      <c r="CB419" s="208"/>
      <c r="CC419" s="208"/>
      <c r="CD419" s="208"/>
      <c r="CE419" s="46"/>
      <c r="CI419" s="208"/>
      <c r="CJ419" s="46"/>
      <c r="CK419" s="208"/>
      <c r="CL419" s="208"/>
      <c r="CM419" s="208"/>
      <c r="CN419" s="46"/>
      <c r="CR419" s="208"/>
      <c r="CS419" s="46"/>
      <c r="CT419" s="208"/>
      <c r="CU419" s="208"/>
      <c r="CV419" s="208"/>
      <c r="CW419" s="46"/>
    </row>
    <row r="420" spans="42:101">
      <c r="AP420" s="208"/>
      <c r="AQ420" s="46"/>
      <c r="AR420" s="208"/>
      <c r="AS420" s="208"/>
      <c r="AT420" s="208"/>
      <c r="AU420" s="46"/>
      <c r="AY420" s="208"/>
      <c r="AZ420" s="46"/>
      <c r="BA420" s="208"/>
      <c r="BB420" s="208"/>
      <c r="BC420" s="208"/>
      <c r="BD420" s="46"/>
      <c r="BH420" s="208"/>
      <c r="BI420" s="46"/>
      <c r="BJ420" s="208"/>
      <c r="BK420" s="208"/>
      <c r="BL420" s="208"/>
      <c r="BM420" s="46"/>
      <c r="BQ420" s="208"/>
      <c r="BR420" s="46"/>
      <c r="BS420" s="208"/>
      <c r="BT420" s="208"/>
      <c r="BU420" s="208"/>
      <c r="BV420" s="46"/>
      <c r="BZ420" s="208"/>
      <c r="CA420" s="46"/>
      <c r="CB420" s="208"/>
      <c r="CC420" s="208"/>
      <c r="CD420" s="208"/>
      <c r="CE420" s="46"/>
      <c r="CI420" s="208"/>
      <c r="CJ420" s="46"/>
      <c r="CK420" s="208"/>
      <c r="CL420" s="208"/>
      <c r="CM420" s="208"/>
      <c r="CN420" s="46"/>
      <c r="CR420" s="208"/>
      <c r="CS420" s="46"/>
      <c r="CT420" s="208"/>
      <c r="CU420" s="208"/>
      <c r="CV420" s="208"/>
      <c r="CW420" s="46"/>
    </row>
    <row r="421" spans="42:101">
      <c r="AP421" s="208"/>
      <c r="AQ421" s="46"/>
      <c r="AR421" s="208"/>
      <c r="AS421" s="208"/>
      <c r="AT421" s="208"/>
      <c r="AU421" s="46"/>
      <c r="AY421" s="208"/>
      <c r="AZ421" s="46"/>
      <c r="BA421" s="208"/>
      <c r="BB421" s="208"/>
      <c r="BC421" s="208"/>
      <c r="BD421" s="46"/>
      <c r="BH421" s="208"/>
      <c r="BI421" s="46"/>
      <c r="BJ421" s="208"/>
      <c r="BK421" s="208"/>
      <c r="BL421" s="208"/>
      <c r="BM421" s="46"/>
      <c r="BQ421" s="208"/>
      <c r="BR421" s="46"/>
      <c r="BS421" s="208"/>
      <c r="BT421" s="208"/>
      <c r="BU421" s="208"/>
      <c r="BV421" s="46"/>
      <c r="BZ421" s="208"/>
      <c r="CA421" s="46"/>
      <c r="CB421" s="208"/>
      <c r="CC421" s="208"/>
      <c r="CD421" s="208"/>
      <c r="CE421" s="46"/>
      <c r="CI421" s="208"/>
      <c r="CJ421" s="46"/>
      <c r="CK421" s="208"/>
      <c r="CL421" s="208"/>
      <c r="CM421" s="208"/>
      <c r="CN421" s="46"/>
      <c r="CR421" s="208"/>
      <c r="CS421" s="46"/>
      <c r="CT421" s="208"/>
      <c r="CU421" s="208"/>
      <c r="CV421" s="208"/>
      <c r="CW421" s="46"/>
    </row>
    <row r="422" spans="42:101">
      <c r="AP422" s="208"/>
      <c r="AQ422" s="46"/>
      <c r="AR422" s="208"/>
      <c r="AS422" s="208"/>
      <c r="AT422" s="208"/>
      <c r="AU422" s="46"/>
      <c r="AY422" s="208"/>
      <c r="AZ422" s="46"/>
      <c r="BA422" s="208"/>
      <c r="BB422" s="208"/>
      <c r="BC422" s="208"/>
      <c r="BD422" s="46"/>
      <c r="BH422" s="208"/>
      <c r="BI422" s="46"/>
      <c r="BJ422" s="208"/>
      <c r="BK422" s="208"/>
      <c r="BL422" s="208"/>
      <c r="BM422" s="46"/>
      <c r="BQ422" s="208"/>
      <c r="BR422" s="46"/>
      <c r="BS422" s="208"/>
      <c r="BT422" s="208"/>
      <c r="BU422" s="208"/>
      <c r="BV422" s="46"/>
      <c r="BZ422" s="208"/>
      <c r="CA422" s="46"/>
      <c r="CB422" s="208"/>
      <c r="CC422" s="208"/>
      <c r="CD422" s="208"/>
      <c r="CE422" s="46"/>
      <c r="CI422" s="208"/>
      <c r="CJ422" s="46"/>
      <c r="CK422" s="208"/>
      <c r="CL422" s="208"/>
      <c r="CM422" s="208"/>
      <c r="CN422" s="46"/>
      <c r="CR422" s="208"/>
      <c r="CS422" s="46"/>
      <c r="CT422" s="208"/>
      <c r="CU422" s="208"/>
      <c r="CV422" s="208"/>
      <c r="CW422" s="46"/>
    </row>
    <row r="423" spans="42:101">
      <c r="AP423" s="230"/>
      <c r="AQ423" s="46"/>
      <c r="AR423" s="208"/>
      <c r="AS423" s="208"/>
      <c r="AT423" s="208"/>
      <c r="AU423" s="46"/>
      <c r="AY423" s="208"/>
      <c r="AZ423" s="46"/>
      <c r="BA423" s="208"/>
      <c r="BB423" s="208"/>
      <c r="BC423" s="208"/>
      <c r="BD423" s="46"/>
      <c r="BH423" s="208"/>
      <c r="BI423" s="46"/>
      <c r="BJ423" s="208"/>
      <c r="BK423" s="208"/>
      <c r="BL423" s="208"/>
      <c r="BM423" s="46"/>
      <c r="BQ423" s="208"/>
      <c r="BR423" s="46"/>
      <c r="BS423" s="208"/>
      <c r="BT423" s="208"/>
      <c r="BU423" s="208"/>
      <c r="BV423" s="46"/>
      <c r="BZ423" s="208"/>
      <c r="CA423" s="46"/>
      <c r="CB423" s="208"/>
      <c r="CC423" s="208"/>
      <c r="CD423" s="208"/>
      <c r="CE423" s="46"/>
      <c r="CI423" s="208"/>
      <c r="CJ423" s="46"/>
      <c r="CK423" s="208"/>
      <c r="CL423" s="208"/>
      <c r="CM423" s="208"/>
      <c r="CN423" s="46"/>
      <c r="CR423" s="208"/>
      <c r="CS423" s="46"/>
      <c r="CT423" s="208"/>
      <c r="CU423" s="208"/>
      <c r="CV423" s="208"/>
      <c r="CW423" s="46"/>
    </row>
    <row r="424" spans="42:101">
      <c r="AP424" s="208"/>
      <c r="AQ424" s="46"/>
      <c r="AR424" s="208"/>
      <c r="AS424" s="208"/>
      <c r="AT424" s="208"/>
      <c r="AU424" s="46"/>
      <c r="AY424" s="208"/>
      <c r="AZ424" s="46"/>
      <c r="BA424" s="208"/>
      <c r="BB424" s="208"/>
      <c r="BC424" s="208"/>
      <c r="BD424" s="46"/>
      <c r="BH424" s="208"/>
      <c r="BI424" s="46"/>
      <c r="BJ424" s="208"/>
      <c r="BK424" s="208"/>
      <c r="BL424" s="208"/>
      <c r="BM424" s="46"/>
      <c r="BQ424" s="208"/>
      <c r="BR424" s="46"/>
      <c r="BS424" s="208"/>
      <c r="BT424" s="208"/>
      <c r="BU424" s="208"/>
      <c r="BV424" s="46"/>
      <c r="BZ424" s="208"/>
      <c r="CA424" s="46"/>
      <c r="CB424" s="208"/>
      <c r="CC424" s="208"/>
      <c r="CD424" s="208"/>
      <c r="CE424" s="46"/>
      <c r="CI424" s="208"/>
      <c r="CJ424" s="46"/>
      <c r="CK424" s="208"/>
      <c r="CL424" s="208"/>
      <c r="CM424" s="208"/>
      <c r="CN424" s="46"/>
      <c r="CR424" s="208"/>
      <c r="CS424" s="46"/>
      <c r="CT424" s="208"/>
      <c r="CU424" s="208"/>
      <c r="CV424" s="208"/>
      <c r="CW424" s="46"/>
    </row>
    <row r="425" spans="42:101">
      <c r="AP425" s="208"/>
      <c r="AQ425" s="46"/>
      <c r="AR425" s="208"/>
      <c r="AS425" s="208"/>
      <c r="AT425" s="208"/>
      <c r="AU425" s="46"/>
      <c r="AY425" s="208"/>
      <c r="AZ425" s="46"/>
      <c r="BA425" s="208"/>
      <c r="BB425" s="208"/>
      <c r="BC425" s="208"/>
      <c r="BD425" s="46"/>
      <c r="BH425" s="208"/>
      <c r="BI425" s="46"/>
      <c r="BJ425" s="208"/>
      <c r="BK425" s="208"/>
      <c r="BL425" s="208"/>
      <c r="BM425" s="46"/>
      <c r="BQ425" s="208"/>
      <c r="BR425" s="46"/>
      <c r="BS425" s="208"/>
      <c r="BT425" s="208"/>
      <c r="BU425" s="208"/>
      <c r="BV425" s="46"/>
      <c r="BZ425" s="208"/>
      <c r="CA425" s="46"/>
      <c r="CB425" s="208"/>
      <c r="CC425" s="208"/>
      <c r="CD425" s="208"/>
      <c r="CE425" s="46"/>
      <c r="CI425" s="208"/>
      <c r="CJ425" s="46"/>
      <c r="CK425" s="208"/>
      <c r="CL425" s="208"/>
      <c r="CM425" s="208"/>
      <c r="CN425" s="46"/>
      <c r="CR425" s="208"/>
      <c r="CS425" s="46"/>
      <c r="CT425" s="208"/>
      <c r="CU425" s="208"/>
      <c r="CV425" s="208"/>
      <c r="CW425" s="46"/>
    </row>
    <row r="426" spans="42:101">
      <c r="AP426" s="208"/>
      <c r="AQ426" s="46"/>
      <c r="AR426" s="208"/>
      <c r="AS426" s="208"/>
      <c r="AT426" s="208"/>
      <c r="AU426" s="46"/>
      <c r="AY426" s="208"/>
      <c r="AZ426" s="46"/>
      <c r="BA426" s="208"/>
      <c r="BB426" s="208"/>
      <c r="BC426" s="208"/>
      <c r="BD426" s="46"/>
      <c r="BH426" s="208"/>
      <c r="BI426" s="46"/>
      <c r="BJ426" s="208"/>
      <c r="BK426" s="208"/>
      <c r="BL426" s="208"/>
      <c r="BM426" s="46"/>
      <c r="BQ426" s="208"/>
      <c r="BR426" s="46"/>
      <c r="BS426" s="208"/>
      <c r="BT426" s="208"/>
      <c r="BU426" s="208"/>
      <c r="BV426" s="46"/>
      <c r="BZ426" s="208"/>
      <c r="CA426" s="46"/>
      <c r="CB426" s="208"/>
      <c r="CC426" s="208"/>
      <c r="CD426" s="208"/>
      <c r="CE426" s="46"/>
      <c r="CI426" s="208"/>
      <c r="CJ426" s="46"/>
      <c r="CK426" s="208"/>
      <c r="CL426" s="208"/>
      <c r="CM426" s="208"/>
      <c r="CN426" s="46"/>
      <c r="CR426" s="208"/>
      <c r="CS426" s="46"/>
      <c r="CT426" s="208"/>
      <c r="CU426" s="208"/>
      <c r="CV426" s="208"/>
      <c r="CW426" s="46"/>
    </row>
    <row r="427" spans="42:101">
      <c r="AP427" s="230"/>
      <c r="AQ427" s="46"/>
      <c r="AR427" s="208"/>
      <c r="AS427" s="208"/>
      <c r="AT427" s="208"/>
      <c r="AU427" s="46"/>
      <c r="AY427" s="208"/>
      <c r="AZ427" s="46"/>
      <c r="BA427" s="208"/>
      <c r="BB427" s="208"/>
      <c r="BC427" s="208"/>
      <c r="BD427" s="46"/>
      <c r="BH427" s="208"/>
      <c r="BI427" s="46"/>
      <c r="BJ427" s="208"/>
      <c r="BK427" s="208"/>
      <c r="BL427" s="208"/>
      <c r="BM427" s="46"/>
      <c r="BQ427" s="208"/>
      <c r="BR427" s="46"/>
      <c r="BS427" s="208"/>
      <c r="BT427" s="208"/>
      <c r="BU427" s="208"/>
      <c r="BV427" s="46"/>
      <c r="BZ427" s="208"/>
      <c r="CA427" s="46"/>
      <c r="CB427" s="208"/>
      <c r="CC427" s="208"/>
      <c r="CD427" s="208"/>
      <c r="CE427" s="46"/>
      <c r="CI427" s="208"/>
      <c r="CJ427" s="46"/>
      <c r="CK427" s="208"/>
      <c r="CL427" s="208"/>
      <c r="CM427" s="208"/>
      <c r="CN427" s="46"/>
      <c r="CR427" s="208"/>
      <c r="CS427" s="46"/>
      <c r="CT427" s="208"/>
      <c r="CU427" s="208"/>
      <c r="CV427" s="208"/>
      <c r="CW427" s="46"/>
    </row>
    <row r="428" spans="42:101">
      <c r="AP428" s="208"/>
      <c r="AQ428" s="46"/>
      <c r="AR428" s="208"/>
      <c r="AS428" s="208"/>
      <c r="AT428" s="208"/>
      <c r="AU428" s="46"/>
      <c r="AY428" s="208"/>
      <c r="AZ428" s="46"/>
      <c r="BA428" s="208"/>
      <c r="BB428" s="208"/>
      <c r="BC428" s="208"/>
      <c r="BD428" s="46"/>
      <c r="BH428" s="208"/>
      <c r="BI428" s="46"/>
      <c r="BJ428" s="208"/>
      <c r="BK428" s="208"/>
      <c r="BL428" s="208"/>
      <c r="BM428" s="46"/>
      <c r="BQ428" s="208"/>
      <c r="BR428" s="46"/>
      <c r="BS428" s="208"/>
      <c r="BT428" s="208"/>
      <c r="BU428" s="208"/>
      <c r="BV428" s="46"/>
      <c r="BZ428" s="208"/>
      <c r="CA428" s="46"/>
      <c r="CB428" s="208"/>
      <c r="CC428" s="208"/>
      <c r="CD428" s="208"/>
      <c r="CE428" s="46"/>
      <c r="CI428" s="208"/>
      <c r="CJ428" s="46"/>
      <c r="CK428" s="208"/>
      <c r="CL428" s="208"/>
      <c r="CM428" s="208"/>
      <c r="CN428" s="46"/>
      <c r="CR428" s="208"/>
      <c r="CS428" s="46"/>
      <c r="CT428" s="208"/>
      <c r="CU428" s="208"/>
      <c r="CV428" s="208"/>
      <c r="CW428" s="46"/>
    </row>
    <row r="429" spans="42:101">
      <c r="AP429" s="208"/>
      <c r="AQ429" s="46"/>
      <c r="AR429" s="208"/>
      <c r="AS429" s="208"/>
      <c r="AT429" s="208"/>
      <c r="AU429" s="46"/>
      <c r="AY429" s="208"/>
      <c r="AZ429" s="46"/>
      <c r="BA429" s="208"/>
      <c r="BB429" s="208"/>
      <c r="BC429" s="208"/>
      <c r="BD429" s="46"/>
      <c r="BH429" s="208"/>
      <c r="BI429" s="46"/>
      <c r="BJ429" s="208"/>
      <c r="BK429" s="208"/>
      <c r="BL429" s="208"/>
      <c r="BM429" s="46"/>
      <c r="BQ429" s="208"/>
      <c r="BR429" s="46"/>
      <c r="BS429" s="208"/>
      <c r="BT429" s="208"/>
      <c r="BU429" s="208"/>
      <c r="BV429" s="46"/>
      <c r="BZ429" s="208"/>
      <c r="CA429" s="46"/>
      <c r="CB429" s="208"/>
      <c r="CC429" s="208"/>
      <c r="CD429" s="208"/>
      <c r="CE429" s="46"/>
      <c r="CI429" s="208"/>
      <c r="CJ429" s="46"/>
      <c r="CK429" s="208"/>
      <c r="CL429" s="208"/>
      <c r="CM429" s="208"/>
      <c r="CN429" s="46"/>
      <c r="CR429" s="208"/>
      <c r="CS429" s="46"/>
      <c r="CT429" s="208"/>
      <c r="CU429" s="208"/>
      <c r="CV429" s="208"/>
      <c r="CW429" s="46"/>
    </row>
    <row r="430" spans="42:101">
      <c r="AP430" s="208"/>
      <c r="AQ430" s="46"/>
      <c r="AR430" s="208"/>
      <c r="AS430" s="208"/>
      <c r="AT430" s="208"/>
      <c r="AU430" s="46"/>
      <c r="AY430" s="208"/>
      <c r="AZ430" s="46"/>
      <c r="BA430" s="208"/>
      <c r="BB430" s="208"/>
      <c r="BC430" s="208"/>
      <c r="BD430" s="46"/>
      <c r="BH430" s="208"/>
      <c r="BI430" s="46"/>
      <c r="BJ430" s="208"/>
      <c r="BK430" s="208"/>
      <c r="BL430" s="208"/>
      <c r="BM430" s="46"/>
      <c r="BQ430" s="208"/>
      <c r="BR430" s="46"/>
      <c r="BS430" s="208"/>
      <c r="BT430" s="208"/>
      <c r="BU430" s="208"/>
      <c r="BV430" s="46"/>
      <c r="BZ430" s="208"/>
      <c r="CA430" s="46"/>
      <c r="CB430" s="208"/>
      <c r="CC430" s="208"/>
      <c r="CD430" s="208"/>
      <c r="CE430" s="46"/>
      <c r="CI430" s="208"/>
      <c r="CJ430" s="46"/>
      <c r="CK430" s="208"/>
      <c r="CL430" s="208"/>
      <c r="CM430" s="208"/>
      <c r="CN430" s="46"/>
      <c r="CR430" s="208"/>
      <c r="CS430" s="46"/>
      <c r="CT430" s="208"/>
      <c r="CU430" s="208"/>
      <c r="CV430" s="208"/>
      <c r="CW430" s="46"/>
    </row>
    <row r="431" spans="42:101">
      <c r="AP431" s="230"/>
      <c r="AQ431" s="46"/>
      <c r="AR431" s="208"/>
      <c r="AS431" s="208"/>
      <c r="AT431" s="208"/>
      <c r="AU431" s="46"/>
      <c r="AY431" s="208"/>
      <c r="AZ431" s="46"/>
      <c r="BA431" s="208"/>
      <c r="BB431" s="208"/>
      <c r="BC431" s="208"/>
      <c r="BD431" s="46"/>
      <c r="BH431" s="208"/>
      <c r="BI431" s="46"/>
      <c r="BJ431" s="208"/>
      <c r="BK431" s="208"/>
      <c r="BL431" s="208"/>
      <c r="BM431" s="46"/>
      <c r="BQ431" s="208"/>
      <c r="BR431" s="46"/>
      <c r="BS431" s="208"/>
      <c r="BT431" s="208"/>
      <c r="BU431" s="208"/>
      <c r="BV431" s="46"/>
      <c r="BZ431" s="208"/>
      <c r="CA431" s="46"/>
      <c r="CB431" s="208"/>
      <c r="CC431" s="208"/>
      <c r="CD431" s="208"/>
      <c r="CE431" s="46"/>
      <c r="CI431" s="208"/>
      <c r="CJ431" s="46"/>
      <c r="CK431" s="208"/>
      <c r="CL431" s="208"/>
      <c r="CM431" s="208"/>
      <c r="CN431" s="46"/>
      <c r="CR431" s="208"/>
      <c r="CS431" s="46"/>
      <c r="CT431" s="208"/>
      <c r="CU431" s="208"/>
      <c r="CV431" s="208"/>
      <c r="CW431" s="46"/>
    </row>
    <row r="432" spans="42:101">
      <c r="AP432" s="208"/>
      <c r="AQ432" s="46"/>
      <c r="AR432" s="208"/>
      <c r="AS432" s="208"/>
      <c r="AT432" s="208"/>
      <c r="AU432" s="46"/>
      <c r="AY432" s="208"/>
      <c r="AZ432" s="46"/>
      <c r="BA432" s="208"/>
      <c r="BB432" s="208"/>
      <c r="BC432" s="208"/>
      <c r="BD432" s="46"/>
      <c r="BH432" s="208"/>
      <c r="BI432" s="46"/>
      <c r="BJ432" s="208"/>
      <c r="BK432" s="208"/>
      <c r="BL432" s="208"/>
      <c r="BM432" s="46"/>
      <c r="BQ432" s="208"/>
      <c r="BR432" s="46"/>
      <c r="BS432" s="208"/>
      <c r="BT432" s="208"/>
      <c r="BU432" s="208"/>
      <c r="BV432" s="46"/>
      <c r="BZ432" s="208"/>
      <c r="CA432" s="46"/>
      <c r="CB432" s="208"/>
      <c r="CC432" s="208"/>
      <c r="CD432" s="208"/>
      <c r="CE432" s="46"/>
      <c r="CI432" s="208"/>
      <c r="CJ432" s="46"/>
      <c r="CK432" s="208"/>
      <c r="CL432" s="208"/>
      <c r="CM432" s="208"/>
      <c r="CN432" s="46"/>
      <c r="CR432" s="208"/>
      <c r="CS432" s="46"/>
      <c r="CT432" s="208"/>
      <c r="CU432" s="208"/>
      <c r="CV432" s="208"/>
      <c r="CW432" s="46"/>
    </row>
    <row r="433" spans="42:101">
      <c r="AP433" s="208"/>
      <c r="AQ433" s="46"/>
      <c r="AR433" s="208"/>
      <c r="AS433" s="208"/>
      <c r="AT433" s="208"/>
      <c r="AU433" s="46"/>
      <c r="AY433" s="208"/>
      <c r="AZ433" s="46"/>
      <c r="BA433" s="208"/>
      <c r="BB433" s="208"/>
      <c r="BC433" s="208"/>
      <c r="BD433" s="46"/>
      <c r="BH433" s="208"/>
      <c r="BI433" s="46"/>
      <c r="BJ433" s="208"/>
      <c r="BK433" s="208"/>
      <c r="BL433" s="208"/>
      <c r="BM433" s="46"/>
      <c r="BQ433" s="208"/>
      <c r="BR433" s="46"/>
      <c r="BS433" s="208"/>
      <c r="BT433" s="208"/>
      <c r="BU433" s="208"/>
      <c r="BV433" s="46"/>
      <c r="BZ433" s="208"/>
      <c r="CA433" s="46"/>
      <c r="CB433" s="208"/>
      <c r="CC433" s="208"/>
      <c r="CD433" s="208"/>
      <c r="CE433" s="46"/>
      <c r="CI433" s="208"/>
      <c r="CJ433" s="46"/>
      <c r="CK433" s="208"/>
      <c r="CL433" s="208"/>
      <c r="CM433" s="208"/>
      <c r="CN433" s="46"/>
      <c r="CR433" s="208"/>
      <c r="CS433" s="46"/>
      <c r="CT433" s="208"/>
      <c r="CU433" s="208"/>
      <c r="CV433" s="208"/>
      <c r="CW433" s="46"/>
    </row>
    <row r="434" spans="42:101">
      <c r="AP434" s="208"/>
      <c r="AQ434" s="46"/>
      <c r="AR434" s="208"/>
      <c r="AS434" s="208"/>
      <c r="AT434" s="208"/>
      <c r="AU434" s="46"/>
      <c r="AY434" s="208"/>
      <c r="AZ434" s="46"/>
      <c r="BA434" s="208"/>
      <c r="BB434" s="208"/>
      <c r="BC434" s="208"/>
      <c r="BD434" s="46"/>
      <c r="BH434" s="208"/>
      <c r="BI434" s="46"/>
      <c r="BJ434" s="208"/>
      <c r="BK434" s="208"/>
      <c r="BL434" s="208"/>
      <c r="BM434" s="46"/>
      <c r="BQ434" s="208"/>
      <c r="BR434" s="46"/>
      <c r="BS434" s="208"/>
      <c r="BT434" s="208"/>
      <c r="BU434" s="208"/>
      <c r="BV434" s="46"/>
      <c r="BZ434" s="208"/>
      <c r="CA434" s="46"/>
      <c r="CB434" s="208"/>
      <c r="CC434" s="208"/>
      <c r="CD434" s="208"/>
      <c r="CE434" s="46"/>
      <c r="CI434" s="208"/>
      <c r="CJ434" s="46"/>
      <c r="CK434" s="208"/>
      <c r="CL434" s="208"/>
      <c r="CM434" s="208"/>
      <c r="CN434" s="46"/>
      <c r="CR434" s="208"/>
      <c r="CS434" s="46"/>
      <c r="CT434" s="208"/>
      <c r="CU434" s="208"/>
      <c r="CV434" s="208"/>
      <c r="CW434" s="46"/>
    </row>
    <row r="435" spans="42:101">
      <c r="AP435" s="230"/>
      <c r="AQ435" s="46"/>
      <c r="AR435" s="208"/>
      <c r="AS435" s="208"/>
      <c r="AT435" s="208"/>
      <c r="AU435" s="46"/>
      <c r="AY435" s="208"/>
      <c r="AZ435" s="46"/>
      <c r="BA435" s="208"/>
      <c r="BB435" s="208"/>
      <c r="BC435" s="208"/>
      <c r="BD435" s="46"/>
      <c r="BH435" s="208"/>
      <c r="BI435" s="46"/>
      <c r="BJ435" s="208"/>
      <c r="BK435" s="208"/>
      <c r="BL435" s="208"/>
      <c r="BM435" s="46"/>
      <c r="BQ435" s="208"/>
      <c r="BR435" s="46"/>
      <c r="BS435" s="208"/>
      <c r="BT435" s="208"/>
      <c r="BU435" s="208"/>
      <c r="BV435" s="46"/>
      <c r="BZ435" s="208"/>
      <c r="CA435" s="46"/>
      <c r="CB435" s="208"/>
      <c r="CC435" s="208"/>
      <c r="CD435" s="208"/>
      <c r="CE435" s="46"/>
      <c r="CI435" s="208"/>
      <c r="CJ435" s="46"/>
      <c r="CK435" s="208"/>
      <c r="CL435" s="208"/>
      <c r="CM435" s="208"/>
      <c r="CN435" s="46"/>
      <c r="CR435" s="208"/>
      <c r="CS435" s="46"/>
      <c r="CT435" s="208"/>
      <c r="CU435" s="208"/>
      <c r="CV435" s="208"/>
      <c r="CW435" s="46"/>
    </row>
    <row r="436" spans="42:101">
      <c r="AP436" s="208"/>
      <c r="AQ436" s="46"/>
      <c r="AR436" s="208"/>
      <c r="AS436" s="208"/>
      <c r="AT436" s="208"/>
      <c r="AU436" s="46"/>
      <c r="AY436" s="208"/>
      <c r="AZ436" s="46"/>
      <c r="BA436" s="208"/>
      <c r="BB436" s="208"/>
      <c r="BC436" s="208"/>
      <c r="BD436" s="46"/>
      <c r="BH436" s="208"/>
      <c r="BI436" s="46"/>
      <c r="BJ436" s="208"/>
      <c r="BK436" s="208"/>
      <c r="BL436" s="208"/>
      <c r="BM436" s="46"/>
      <c r="BQ436" s="208"/>
      <c r="BR436" s="46"/>
      <c r="BS436" s="208"/>
      <c r="BT436" s="208"/>
      <c r="BU436" s="208"/>
      <c r="BV436" s="46"/>
      <c r="BZ436" s="208"/>
      <c r="CA436" s="46"/>
      <c r="CB436" s="208"/>
      <c r="CC436" s="208"/>
      <c r="CD436" s="208"/>
      <c r="CE436" s="46"/>
      <c r="CI436" s="208"/>
      <c r="CJ436" s="46"/>
      <c r="CK436" s="208"/>
      <c r="CL436" s="208"/>
      <c r="CM436" s="208"/>
      <c r="CN436" s="46"/>
      <c r="CR436" s="208"/>
      <c r="CS436" s="46"/>
      <c r="CT436" s="208"/>
      <c r="CU436" s="208"/>
      <c r="CV436" s="208"/>
      <c r="CW436" s="46"/>
    </row>
    <row r="437" spans="42:101">
      <c r="AP437" s="208"/>
      <c r="AQ437" s="46"/>
      <c r="AR437" s="208"/>
      <c r="AS437" s="208"/>
      <c r="AT437" s="208"/>
      <c r="AU437" s="46"/>
      <c r="AY437" s="208"/>
      <c r="AZ437" s="46"/>
      <c r="BA437" s="208"/>
      <c r="BB437" s="208"/>
      <c r="BC437" s="208"/>
      <c r="BD437" s="46"/>
      <c r="BH437" s="208"/>
      <c r="BI437" s="46"/>
      <c r="BJ437" s="208"/>
      <c r="BK437" s="208"/>
      <c r="BL437" s="208"/>
      <c r="BM437" s="46"/>
      <c r="BQ437" s="208"/>
      <c r="BR437" s="46"/>
      <c r="BS437" s="208"/>
      <c r="BT437" s="208"/>
      <c r="BU437" s="208"/>
      <c r="BV437" s="46"/>
      <c r="BZ437" s="208"/>
      <c r="CA437" s="46"/>
      <c r="CB437" s="208"/>
      <c r="CC437" s="208"/>
      <c r="CD437" s="208"/>
      <c r="CE437" s="46"/>
      <c r="CI437" s="208"/>
      <c r="CJ437" s="46"/>
      <c r="CK437" s="208"/>
      <c r="CL437" s="208"/>
      <c r="CM437" s="208"/>
      <c r="CN437" s="46"/>
      <c r="CR437" s="208"/>
      <c r="CS437" s="46"/>
      <c r="CT437" s="208"/>
      <c r="CU437" s="208"/>
      <c r="CV437" s="208"/>
      <c r="CW437" s="46"/>
    </row>
    <row r="438" spans="42:101">
      <c r="AP438" s="208"/>
      <c r="AQ438" s="46"/>
      <c r="AR438" s="208"/>
      <c r="AS438" s="208"/>
      <c r="AT438" s="208"/>
      <c r="AU438" s="46"/>
      <c r="AY438" s="208"/>
      <c r="AZ438" s="46"/>
      <c r="BA438" s="208"/>
      <c r="BB438" s="208"/>
      <c r="BC438" s="208"/>
      <c r="BD438" s="46"/>
      <c r="BH438" s="208"/>
      <c r="BI438" s="46"/>
      <c r="BJ438" s="208"/>
      <c r="BK438" s="208"/>
      <c r="BL438" s="208"/>
      <c r="BM438" s="46"/>
      <c r="BQ438" s="208"/>
      <c r="BR438" s="46"/>
      <c r="BS438" s="208"/>
      <c r="BT438" s="208"/>
      <c r="BU438" s="208"/>
      <c r="BV438" s="46"/>
      <c r="BZ438" s="208"/>
      <c r="CA438" s="46"/>
      <c r="CB438" s="208"/>
      <c r="CC438" s="208"/>
      <c r="CD438" s="208"/>
      <c r="CE438" s="46"/>
      <c r="CI438" s="208"/>
      <c r="CJ438" s="46"/>
      <c r="CK438" s="208"/>
      <c r="CL438" s="208"/>
      <c r="CM438" s="208"/>
      <c r="CN438" s="46"/>
      <c r="CR438" s="208"/>
      <c r="CS438" s="46"/>
      <c r="CT438" s="208"/>
      <c r="CU438" s="208"/>
      <c r="CV438" s="208"/>
      <c r="CW438" s="46"/>
    </row>
    <row r="439" spans="42:101">
      <c r="AP439" s="230"/>
      <c r="AQ439" s="46"/>
      <c r="AR439" s="208"/>
      <c r="AS439" s="208"/>
      <c r="AT439" s="208"/>
      <c r="AU439" s="46"/>
      <c r="AY439" s="208"/>
      <c r="AZ439" s="46"/>
      <c r="BA439" s="208"/>
      <c r="BB439" s="208"/>
      <c r="BC439" s="208"/>
      <c r="BD439" s="46"/>
      <c r="BH439" s="208"/>
      <c r="BI439" s="46"/>
      <c r="BJ439" s="208"/>
      <c r="BK439" s="208"/>
      <c r="BL439" s="208"/>
      <c r="BM439" s="46"/>
      <c r="BQ439" s="208"/>
      <c r="BR439" s="46"/>
      <c r="BS439" s="208"/>
      <c r="BT439" s="208"/>
      <c r="BU439" s="208"/>
      <c r="BV439" s="46"/>
      <c r="BZ439" s="208"/>
      <c r="CA439" s="46"/>
      <c r="CB439" s="208"/>
      <c r="CC439" s="208"/>
      <c r="CD439" s="208"/>
      <c r="CE439" s="46"/>
      <c r="CI439" s="208"/>
      <c r="CJ439" s="46"/>
      <c r="CK439" s="208"/>
      <c r="CL439" s="208"/>
      <c r="CM439" s="208"/>
      <c r="CN439" s="46"/>
      <c r="CR439" s="208"/>
      <c r="CS439" s="46"/>
      <c r="CT439" s="208"/>
      <c r="CU439" s="208"/>
      <c r="CV439" s="208"/>
      <c r="CW439" s="46"/>
    </row>
    <row r="440" spans="42:101">
      <c r="AP440" s="208"/>
      <c r="AQ440" s="46"/>
      <c r="AR440" s="208"/>
      <c r="AS440" s="208"/>
      <c r="AT440" s="208"/>
      <c r="AU440" s="46"/>
      <c r="AY440" s="208"/>
      <c r="AZ440" s="46"/>
      <c r="BA440" s="208"/>
      <c r="BB440" s="208"/>
      <c r="BC440" s="208"/>
      <c r="BD440" s="46"/>
      <c r="BH440" s="208"/>
      <c r="BI440" s="46"/>
      <c r="BJ440" s="208"/>
      <c r="BK440" s="208"/>
      <c r="BL440" s="208"/>
      <c r="BM440" s="46"/>
      <c r="BQ440" s="208"/>
      <c r="BR440" s="46"/>
      <c r="BS440" s="208"/>
      <c r="BT440" s="208"/>
      <c r="BU440" s="208"/>
      <c r="BV440" s="46"/>
      <c r="BZ440" s="208"/>
      <c r="CA440" s="46"/>
      <c r="CB440" s="208"/>
      <c r="CC440" s="208"/>
      <c r="CD440" s="208"/>
      <c r="CE440" s="46"/>
      <c r="CI440" s="208"/>
      <c r="CJ440" s="46"/>
      <c r="CK440" s="208"/>
      <c r="CL440" s="208"/>
      <c r="CM440" s="208"/>
      <c r="CN440" s="46"/>
      <c r="CR440" s="208"/>
      <c r="CS440" s="46"/>
      <c r="CT440" s="208"/>
      <c r="CU440" s="208"/>
      <c r="CV440" s="208"/>
      <c r="CW440" s="46"/>
    </row>
    <row r="441" spans="42:101">
      <c r="AP441" s="208"/>
      <c r="AQ441" s="46"/>
      <c r="AR441" s="208"/>
      <c r="AS441" s="208"/>
      <c r="AT441" s="208"/>
      <c r="AU441" s="46"/>
      <c r="AY441" s="208"/>
      <c r="AZ441" s="46"/>
      <c r="BA441" s="208"/>
      <c r="BB441" s="208"/>
      <c r="BC441" s="208"/>
      <c r="BD441" s="46"/>
      <c r="BH441" s="208"/>
      <c r="BI441" s="46"/>
      <c r="BJ441" s="208"/>
      <c r="BK441" s="208"/>
      <c r="BL441" s="208"/>
      <c r="BM441" s="46"/>
      <c r="BQ441" s="208"/>
      <c r="BR441" s="46"/>
      <c r="BS441" s="208"/>
      <c r="BT441" s="208"/>
      <c r="BU441" s="208"/>
      <c r="BV441" s="46"/>
      <c r="BZ441" s="208"/>
      <c r="CA441" s="46"/>
      <c r="CB441" s="208"/>
      <c r="CC441" s="208"/>
      <c r="CD441" s="208"/>
      <c r="CE441" s="46"/>
      <c r="CI441" s="208"/>
      <c r="CJ441" s="46"/>
      <c r="CK441" s="208"/>
      <c r="CL441" s="208"/>
      <c r="CM441" s="208"/>
      <c r="CN441" s="46"/>
      <c r="CR441" s="208"/>
      <c r="CS441" s="46"/>
      <c r="CT441" s="208"/>
      <c r="CU441" s="208"/>
      <c r="CV441" s="208"/>
      <c r="CW441" s="46"/>
    </row>
    <row r="442" spans="42:101">
      <c r="AP442" s="208"/>
      <c r="AQ442" s="46"/>
      <c r="AR442" s="208"/>
      <c r="AS442" s="208"/>
      <c r="AT442" s="208"/>
      <c r="AU442" s="46"/>
      <c r="AY442" s="208"/>
      <c r="AZ442" s="46"/>
      <c r="BA442" s="208"/>
      <c r="BB442" s="208"/>
      <c r="BC442" s="208"/>
      <c r="BD442" s="46"/>
      <c r="BH442" s="208"/>
      <c r="BI442" s="46"/>
      <c r="BJ442" s="208"/>
      <c r="BK442" s="208"/>
      <c r="BL442" s="208"/>
      <c r="BM442" s="46"/>
      <c r="BQ442" s="208"/>
      <c r="BR442" s="46"/>
      <c r="BS442" s="208"/>
      <c r="BT442" s="208"/>
      <c r="BU442" s="208"/>
      <c r="BV442" s="46"/>
      <c r="BZ442" s="208"/>
      <c r="CA442" s="46"/>
      <c r="CB442" s="208"/>
      <c r="CC442" s="208"/>
      <c r="CD442" s="208"/>
      <c r="CE442" s="46"/>
      <c r="CI442" s="208"/>
      <c r="CJ442" s="46"/>
      <c r="CK442" s="208"/>
      <c r="CL442" s="208"/>
      <c r="CM442" s="208"/>
      <c r="CN442" s="46"/>
      <c r="CR442" s="208"/>
      <c r="CS442" s="46"/>
      <c r="CT442" s="208"/>
      <c r="CU442" s="208"/>
      <c r="CV442" s="208"/>
      <c r="CW442" s="46"/>
    </row>
    <row r="443" spans="42:101">
      <c r="AP443" s="230"/>
      <c r="AQ443" s="46"/>
      <c r="AR443" s="208"/>
      <c r="AS443" s="208"/>
      <c r="AT443" s="208"/>
      <c r="AU443" s="46"/>
      <c r="AY443" s="208"/>
      <c r="AZ443" s="46"/>
      <c r="BA443" s="208"/>
      <c r="BB443" s="208"/>
      <c r="BC443" s="208"/>
      <c r="BD443" s="46"/>
      <c r="BH443" s="208"/>
      <c r="BI443" s="46"/>
      <c r="BJ443" s="208"/>
      <c r="BK443" s="208"/>
      <c r="BL443" s="208"/>
      <c r="BM443" s="46"/>
      <c r="BQ443" s="208"/>
      <c r="BR443" s="46"/>
      <c r="BS443" s="208"/>
      <c r="BT443" s="208"/>
      <c r="BU443" s="208"/>
      <c r="BV443" s="46"/>
      <c r="BZ443" s="208"/>
      <c r="CA443" s="46"/>
      <c r="CB443" s="208"/>
      <c r="CC443" s="208"/>
      <c r="CD443" s="208"/>
      <c r="CE443" s="46"/>
      <c r="CI443" s="208"/>
      <c r="CJ443" s="46"/>
      <c r="CK443" s="208"/>
      <c r="CL443" s="208"/>
      <c r="CM443" s="208"/>
      <c r="CN443" s="46"/>
      <c r="CR443" s="208"/>
      <c r="CS443" s="46"/>
      <c r="CT443" s="208"/>
      <c r="CU443" s="208"/>
      <c r="CV443" s="208"/>
      <c r="CW443" s="46"/>
    </row>
    <row r="444" spans="42:101">
      <c r="AP444" s="208"/>
      <c r="AQ444" s="46"/>
      <c r="AR444" s="208"/>
      <c r="AS444" s="208"/>
      <c r="AT444" s="208"/>
      <c r="AU444" s="46"/>
      <c r="AY444" s="208"/>
      <c r="AZ444" s="46"/>
      <c r="BA444" s="208"/>
      <c r="BB444" s="208"/>
      <c r="BC444" s="208"/>
      <c r="BD444" s="46"/>
      <c r="BH444" s="208"/>
      <c r="BI444" s="46"/>
      <c r="BJ444" s="208"/>
      <c r="BK444" s="208"/>
      <c r="BL444" s="208"/>
      <c r="BM444" s="46"/>
      <c r="BQ444" s="208"/>
      <c r="BR444" s="46"/>
      <c r="BS444" s="208"/>
      <c r="BT444" s="208"/>
      <c r="BU444" s="208"/>
      <c r="BV444" s="46"/>
      <c r="BZ444" s="208"/>
      <c r="CA444" s="46"/>
      <c r="CB444" s="208"/>
      <c r="CC444" s="208"/>
      <c r="CD444" s="208"/>
      <c r="CE444" s="46"/>
      <c r="CI444" s="208"/>
      <c r="CJ444" s="46"/>
      <c r="CK444" s="208"/>
      <c r="CL444" s="208"/>
      <c r="CM444" s="208"/>
      <c r="CN444" s="46"/>
      <c r="CR444" s="208"/>
      <c r="CS444" s="46"/>
      <c r="CT444" s="208"/>
      <c r="CU444" s="208"/>
      <c r="CV444" s="208"/>
      <c r="CW444" s="46"/>
    </row>
    <row r="445" spans="42:101">
      <c r="AP445" s="208"/>
      <c r="AQ445" s="46"/>
      <c r="AR445" s="208"/>
      <c r="AS445" s="208"/>
      <c r="AT445" s="208"/>
      <c r="AU445" s="46"/>
      <c r="AY445" s="208"/>
      <c r="AZ445" s="46"/>
      <c r="BA445" s="208"/>
      <c r="BB445" s="208"/>
      <c r="BC445" s="208"/>
      <c r="BD445" s="46"/>
      <c r="BH445" s="208"/>
      <c r="BI445" s="46"/>
      <c r="BJ445" s="208"/>
      <c r="BK445" s="208"/>
      <c r="BL445" s="208"/>
      <c r="BM445" s="46"/>
      <c r="BQ445" s="208"/>
      <c r="BR445" s="46"/>
      <c r="BS445" s="208"/>
      <c r="BT445" s="208"/>
      <c r="BU445" s="208"/>
      <c r="BV445" s="46"/>
      <c r="BZ445" s="208"/>
      <c r="CA445" s="46"/>
      <c r="CB445" s="208"/>
      <c r="CC445" s="208"/>
      <c r="CD445" s="208"/>
      <c r="CE445" s="46"/>
      <c r="CI445" s="208"/>
      <c r="CJ445" s="46"/>
      <c r="CK445" s="208"/>
      <c r="CL445" s="208"/>
      <c r="CM445" s="208"/>
      <c r="CN445" s="46"/>
      <c r="CR445" s="208"/>
      <c r="CS445" s="46"/>
      <c r="CT445" s="208"/>
      <c r="CU445" s="208"/>
      <c r="CV445" s="208"/>
      <c r="CW445" s="46"/>
    </row>
    <row r="446" spans="42:101">
      <c r="AP446" s="208"/>
      <c r="AQ446" s="46"/>
      <c r="AR446" s="208"/>
      <c r="AS446" s="208"/>
      <c r="AT446" s="208"/>
      <c r="AU446" s="46"/>
      <c r="AY446" s="208"/>
      <c r="AZ446" s="46"/>
      <c r="BA446" s="208"/>
      <c r="BB446" s="208"/>
      <c r="BC446" s="208"/>
      <c r="BD446" s="46"/>
      <c r="BH446" s="208"/>
      <c r="BI446" s="46"/>
      <c r="BJ446" s="208"/>
      <c r="BK446" s="208"/>
      <c r="BL446" s="208"/>
      <c r="BM446" s="46"/>
      <c r="BQ446" s="208"/>
      <c r="BR446" s="46"/>
      <c r="BS446" s="208"/>
      <c r="BT446" s="208"/>
      <c r="BU446" s="208"/>
      <c r="BV446" s="46"/>
      <c r="BZ446" s="208"/>
      <c r="CA446" s="46"/>
      <c r="CB446" s="208"/>
      <c r="CC446" s="208"/>
      <c r="CD446" s="208"/>
      <c r="CE446" s="46"/>
      <c r="CI446" s="208"/>
      <c r="CJ446" s="46"/>
      <c r="CK446" s="208"/>
      <c r="CL446" s="208"/>
      <c r="CM446" s="208"/>
      <c r="CN446" s="46"/>
      <c r="CR446" s="208"/>
      <c r="CS446" s="46"/>
      <c r="CT446" s="208"/>
      <c r="CU446" s="208"/>
      <c r="CV446" s="208"/>
      <c r="CW446" s="46"/>
    </row>
    <row r="447" spans="42:101">
      <c r="AP447" s="230"/>
      <c r="AQ447" s="46"/>
      <c r="AR447" s="208"/>
      <c r="AS447" s="208"/>
      <c r="AT447" s="208"/>
      <c r="AU447" s="46"/>
      <c r="AY447" s="208"/>
      <c r="AZ447" s="46"/>
      <c r="BA447" s="208"/>
      <c r="BB447" s="208"/>
      <c r="BC447" s="208"/>
      <c r="BD447" s="46"/>
      <c r="BH447" s="208"/>
      <c r="BI447" s="46"/>
      <c r="BJ447" s="208"/>
      <c r="BK447" s="208"/>
      <c r="BL447" s="208"/>
      <c r="BM447" s="46"/>
      <c r="BQ447" s="208"/>
      <c r="BR447" s="46"/>
      <c r="BS447" s="208"/>
      <c r="BT447" s="208"/>
      <c r="BU447" s="208"/>
      <c r="BV447" s="46"/>
      <c r="BZ447" s="208"/>
      <c r="CA447" s="46"/>
      <c r="CB447" s="208"/>
      <c r="CC447" s="208"/>
      <c r="CD447" s="208"/>
      <c r="CE447" s="46"/>
      <c r="CI447" s="208"/>
      <c r="CJ447" s="46"/>
      <c r="CK447" s="208"/>
      <c r="CL447" s="208"/>
      <c r="CM447" s="208"/>
      <c r="CN447" s="46"/>
      <c r="CR447" s="208"/>
      <c r="CS447" s="46"/>
      <c r="CT447" s="208"/>
      <c r="CU447" s="208"/>
      <c r="CV447" s="208"/>
      <c r="CW447" s="46"/>
    </row>
    <row r="448" spans="42:101">
      <c r="AP448" s="208"/>
      <c r="AQ448" s="46"/>
      <c r="AR448" s="208"/>
      <c r="AS448" s="208"/>
      <c r="AT448" s="208"/>
      <c r="AU448" s="46"/>
      <c r="AY448" s="208"/>
      <c r="AZ448" s="46"/>
      <c r="BA448" s="208"/>
      <c r="BB448" s="208"/>
      <c r="BC448" s="208"/>
      <c r="BD448" s="46"/>
      <c r="BH448" s="208"/>
      <c r="BI448" s="46"/>
      <c r="BJ448" s="208"/>
      <c r="BK448" s="208"/>
      <c r="BL448" s="208"/>
      <c r="BM448" s="46"/>
      <c r="BQ448" s="208"/>
      <c r="BR448" s="46"/>
      <c r="BS448" s="208"/>
      <c r="BT448" s="208"/>
      <c r="BU448" s="208"/>
      <c r="BV448" s="46"/>
      <c r="BZ448" s="208"/>
      <c r="CA448" s="46"/>
      <c r="CB448" s="208"/>
      <c r="CC448" s="208"/>
      <c r="CD448" s="208"/>
      <c r="CE448" s="46"/>
      <c r="CI448" s="208"/>
      <c r="CJ448" s="46"/>
      <c r="CK448" s="208"/>
      <c r="CL448" s="208"/>
      <c r="CM448" s="208"/>
      <c r="CN448" s="46"/>
      <c r="CR448" s="208"/>
      <c r="CS448" s="46"/>
      <c r="CT448" s="208"/>
      <c r="CU448" s="208"/>
      <c r="CV448" s="208"/>
      <c r="CW448" s="46"/>
    </row>
    <row r="449" spans="42:101">
      <c r="AP449" s="208"/>
      <c r="AQ449" s="46"/>
      <c r="AR449" s="208"/>
      <c r="AS449" s="208"/>
      <c r="AT449" s="208"/>
      <c r="AU449" s="46"/>
      <c r="AY449" s="208"/>
      <c r="AZ449" s="46"/>
      <c r="BA449" s="208"/>
      <c r="BB449" s="208"/>
      <c r="BC449" s="208"/>
      <c r="BD449" s="46"/>
      <c r="BH449" s="208"/>
      <c r="BI449" s="46"/>
      <c r="BJ449" s="208"/>
      <c r="BK449" s="208"/>
      <c r="BL449" s="208"/>
      <c r="BM449" s="46"/>
      <c r="BQ449" s="208"/>
      <c r="BR449" s="46"/>
      <c r="BS449" s="208"/>
      <c r="BT449" s="208"/>
      <c r="BU449" s="208"/>
      <c r="BV449" s="46"/>
      <c r="BZ449" s="208"/>
      <c r="CA449" s="46"/>
      <c r="CB449" s="208"/>
      <c r="CC449" s="208"/>
      <c r="CD449" s="208"/>
      <c r="CE449" s="46"/>
      <c r="CI449" s="208"/>
      <c r="CJ449" s="46"/>
      <c r="CK449" s="208"/>
      <c r="CL449" s="208"/>
      <c r="CM449" s="208"/>
      <c r="CN449" s="46"/>
      <c r="CR449" s="208"/>
      <c r="CS449" s="46"/>
      <c r="CT449" s="208"/>
      <c r="CU449" s="208"/>
      <c r="CV449" s="208"/>
      <c r="CW449" s="46"/>
    </row>
    <row r="450" spans="42:101">
      <c r="AP450" s="208"/>
      <c r="AQ450" s="46"/>
      <c r="AR450" s="208"/>
      <c r="AS450" s="208"/>
      <c r="AT450" s="208"/>
      <c r="AU450" s="46"/>
      <c r="AY450" s="208"/>
      <c r="AZ450" s="46"/>
      <c r="BA450" s="208"/>
      <c r="BB450" s="208"/>
      <c r="BC450" s="208"/>
      <c r="BD450" s="46"/>
      <c r="BH450" s="208"/>
      <c r="BI450" s="46"/>
      <c r="BJ450" s="208"/>
      <c r="BK450" s="208"/>
      <c r="BL450" s="208"/>
      <c r="BM450" s="46"/>
      <c r="BQ450" s="208"/>
      <c r="BR450" s="46"/>
      <c r="BS450" s="208"/>
      <c r="BT450" s="208"/>
      <c r="BU450" s="208"/>
      <c r="BV450" s="46"/>
      <c r="BZ450" s="208"/>
      <c r="CA450" s="46"/>
      <c r="CB450" s="208"/>
      <c r="CC450" s="208"/>
      <c r="CD450" s="208"/>
      <c r="CE450" s="46"/>
      <c r="CI450" s="208"/>
      <c r="CJ450" s="46"/>
      <c r="CK450" s="208"/>
      <c r="CL450" s="208"/>
      <c r="CM450" s="208"/>
      <c r="CN450" s="46"/>
      <c r="CR450" s="208"/>
      <c r="CS450" s="46"/>
      <c r="CT450" s="208"/>
      <c r="CU450" s="208"/>
      <c r="CV450" s="208"/>
      <c r="CW450" s="46"/>
    </row>
    <row r="451" spans="42:101">
      <c r="AP451" s="230"/>
      <c r="AQ451" s="46"/>
      <c r="AR451" s="208"/>
      <c r="AS451" s="208"/>
      <c r="AT451" s="208"/>
      <c r="AU451" s="46"/>
      <c r="AY451" s="208"/>
      <c r="AZ451" s="46"/>
      <c r="BA451" s="208"/>
      <c r="BB451" s="208"/>
      <c r="BC451" s="208"/>
      <c r="BD451" s="46"/>
      <c r="BH451" s="208"/>
      <c r="BI451" s="46"/>
      <c r="BJ451" s="208"/>
      <c r="BK451" s="208"/>
      <c r="BL451" s="208"/>
      <c r="BM451" s="46"/>
      <c r="BQ451" s="208"/>
      <c r="BR451" s="46"/>
      <c r="BS451" s="208"/>
      <c r="BT451" s="208"/>
      <c r="BU451" s="208"/>
      <c r="BV451" s="46"/>
      <c r="BZ451" s="208"/>
      <c r="CA451" s="46"/>
      <c r="CB451" s="208"/>
      <c r="CC451" s="208"/>
      <c r="CD451" s="208"/>
      <c r="CE451" s="46"/>
      <c r="CI451" s="208"/>
      <c r="CJ451" s="46"/>
      <c r="CK451" s="208"/>
      <c r="CL451" s="208"/>
      <c r="CM451" s="208"/>
      <c r="CN451" s="46"/>
      <c r="CR451" s="208"/>
      <c r="CS451" s="46"/>
      <c r="CT451" s="208"/>
      <c r="CU451" s="208"/>
      <c r="CV451" s="208"/>
      <c r="CW451" s="46"/>
    </row>
    <row r="452" spans="42:101">
      <c r="AP452" s="208"/>
      <c r="AQ452" s="46"/>
      <c r="AR452" s="208"/>
      <c r="AS452" s="208"/>
      <c r="AT452" s="208"/>
      <c r="AU452" s="46"/>
      <c r="AY452" s="208"/>
      <c r="AZ452" s="46"/>
      <c r="BA452" s="208"/>
      <c r="BB452" s="208"/>
      <c r="BC452" s="208"/>
      <c r="BD452" s="46"/>
      <c r="BH452" s="208"/>
      <c r="BI452" s="46"/>
      <c r="BJ452" s="208"/>
      <c r="BK452" s="208"/>
      <c r="BL452" s="208"/>
      <c r="BM452" s="46"/>
      <c r="BQ452" s="208"/>
      <c r="BR452" s="46"/>
      <c r="BS452" s="208"/>
      <c r="BT452" s="208"/>
      <c r="BU452" s="208"/>
      <c r="BV452" s="46"/>
      <c r="BZ452" s="208"/>
      <c r="CA452" s="46"/>
      <c r="CB452" s="208"/>
      <c r="CC452" s="208"/>
      <c r="CD452" s="208"/>
      <c r="CE452" s="46"/>
      <c r="CI452" s="208"/>
      <c r="CJ452" s="46"/>
      <c r="CK452" s="208"/>
      <c r="CL452" s="208"/>
      <c r="CM452" s="208"/>
      <c r="CN452" s="46"/>
      <c r="CR452" s="208"/>
      <c r="CS452" s="46"/>
      <c r="CT452" s="208"/>
      <c r="CU452" s="208"/>
      <c r="CV452" s="208"/>
      <c r="CW452" s="46"/>
    </row>
    <row r="453" spans="42:101">
      <c r="AP453" s="208"/>
      <c r="AQ453" s="46"/>
      <c r="AR453" s="208"/>
      <c r="AS453" s="208"/>
      <c r="AT453" s="208"/>
      <c r="AU453" s="46"/>
      <c r="AY453" s="208"/>
      <c r="AZ453" s="46"/>
      <c r="BA453" s="208"/>
      <c r="BB453" s="208"/>
      <c r="BC453" s="208"/>
      <c r="BD453" s="46"/>
      <c r="BH453" s="208"/>
      <c r="BI453" s="46"/>
      <c r="BJ453" s="208"/>
      <c r="BK453" s="208"/>
      <c r="BL453" s="208"/>
      <c r="BM453" s="46"/>
      <c r="BQ453" s="208"/>
      <c r="BR453" s="46"/>
      <c r="BS453" s="208"/>
      <c r="BT453" s="208"/>
      <c r="BU453" s="208"/>
      <c r="BV453" s="46"/>
      <c r="BZ453" s="208"/>
      <c r="CA453" s="46"/>
      <c r="CB453" s="208"/>
      <c r="CC453" s="208"/>
      <c r="CD453" s="208"/>
      <c r="CE453" s="46"/>
      <c r="CI453" s="208"/>
      <c r="CJ453" s="46"/>
      <c r="CK453" s="208"/>
      <c r="CL453" s="208"/>
      <c r="CM453" s="208"/>
      <c r="CN453" s="46"/>
      <c r="CR453" s="208"/>
      <c r="CS453" s="46"/>
      <c r="CT453" s="208"/>
      <c r="CU453" s="208"/>
      <c r="CV453" s="208"/>
      <c r="CW453" s="46"/>
    </row>
    <row r="454" spans="42:101">
      <c r="AP454" s="208"/>
      <c r="AQ454" s="46"/>
      <c r="AR454" s="208"/>
      <c r="AS454" s="208"/>
      <c r="AT454" s="208"/>
      <c r="AU454" s="46"/>
      <c r="AY454" s="208"/>
      <c r="AZ454" s="46"/>
      <c r="BA454" s="208"/>
      <c r="BB454" s="208"/>
      <c r="BC454" s="208"/>
      <c r="BD454" s="46"/>
      <c r="BH454" s="208"/>
      <c r="BI454" s="46"/>
      <c r="BJ454" s="208"/>
      <c r="BK454" s="208"/>
      <c r="BL454" s="208"/>
      <c r="BM454" s="46"/>
      <c r="BQ454" s="208"/>
      <c r="BR454" s="46"/>
      <c r="BS454" s="208"/>
      <c r="BT454" s="208"/>
      <c r="BU454" s="208"/>
      <c r="BV454" s="46"/>
      <c r="BZ454" s="208"/>
      <c r="CA454" s="46"/>
      <c r="CB454" s="208"/>
      <c r="CC454" s="208"/>
      <c r="CD454" s="208"/>
      <c r="CE454" s="46"/>
      <c r="CI454" s="208"/>
      <c r="CJ454" s="46"/>
      <c r="CK454" s="208"/>
      <c r="CL454" s="208"/>
      <c r="CM454" s="208"/>
      <c r="CN454" s="46"/>
      <c r="CR454" s="208"/>
      <c r="CS454" s="46"/>
      <c r="CT454" s="208"/>
      <c r="CU454" s="208"/>
      <c r="CV454" s="208"/>
      <c r="CW454" s="46"/>
    </row>
    <row r="455" spans="42:101">
      <c r="AP455" s="230"/>
      <c r="AQ455" s="46"/>
      <c r="AR455" s="208"/>
      <c r="AS455" s="208"/>
      <c r="AT455" s="208"/>
      <c r="AU455" s="46"/>
      <c r="AY455" s="208"/>
      <c r="AZ455" s="46"/>
      <c r="BA455" s="208"/>
      <c r="BB455" s="208"/>
      <c r="BC455" s="208"/>
      <c r="BD455" s="46"/>
      <c r="BH455" s="208"/>
      <c r="BI455" s="46"/>
      <c r="BJ455" s="208"/>
      <c r="BK455" s="208"/>
      <c r="BL455" s="208"/>
      <c r="BM455" s="46"/>
      <c r="BQ455" s="208"/>
      <c r="BR455" s="46"/>
      <c r="BS455" s="208"/>
      <c r="BT455" s="208"/>
      <c r="BU455" s="208"/>
      <c r="BV455" s="46"/>
      <c r="BZ455" s="208"/>
      <c r="CA455" s="46"/>
      <c r="CB455" s="208"/>
      <c r="CC455" s="208"/>
      <c r="CD455" s="208"/>
      <c r="CE455" s="46"/>
      <c r="CI455" s="208"/>
      <c r="CJ455" s="46"/>
      <c r="CK455" s="208"/>
      <c r="CL455" s="208"/>
      <c r="CM455" s="208"/>
      <c r="CN455" s="46"/>
      <c r="CR455" s="208"/>
      <c r="CS455" s="46"/>
      <c r="CT455" s="208"/>
      <c r="CU455" s="208"/>
      <c r="CV455" s="208"/>
      <c r="CW455" s="46"/>
    </row>
    <row r="456" spans="42:101">
      <c r="AP456" s="208"/>
      <c r="AQ456" s="46"/>
      <c r="AR456" s="208"/>
      <c r="AS456" s="208"/>
      <c r="AT456" s="208"/>
      <c r="AU456" s="46"/>
      <c r="AY456" s="208"/>
      <c r="AZ456" s="46"/>
      <c r="BA456" s="208"/>
      <c r="BB456" s="208"/>
      <c r="BC456" s="208"/>
      <c r="BD456" s="46"/>
      <c r="BH456" s="208"/>
      <c r="BI456" s="46"/>
      <c r="BJ456" s="208"/>
      <c r="BK456" s="208"/>
      <c r="BL456" s="208"/>
      <c r="BM456" s="46"/>
      <c r="BQ456" s="208"/>
      <c r="BR456" s="46"/>
      <c r="BS456" s="208"/>
      <c r="BT456" s="208"/>
      <c r="BU456" s="208"/>
      <c r="BV456" s="46"/>
      <c r="BZ456" s="208"/>
      <c r="CA456" s="46"/>
      <c r="CB456" s="208"/>
      <c r="CC456" s="208"/>
      <c r="CD456" s="208"/>
      <c r="CE456" s="46"/>
      <c r="CI456" s="208"/>
      <c r="CJ456" s="46"/>
      <c r="CK456" s="208"/>
      <c r="CL456" s="208"/>
      <c r="CM456" s="208"/>
      <c r="CN456" s="46"/>
      <c r="CR456" s="208"/>
      <c r="CS456" s="46"/>
      <c r="CT456" s="208"/>
      <c r="CU456" s="208"/>
      <c r="CV456" s="208"/>
      <c r="CW456" s="46"/>
    </row>
    <row r="457" spans="42:101">
      <c r="AP457" s="208"/>
      <c r="AQ457" s="46"/>
      <c r="AR457" s="208"/>
      <c r="AS457" s="208"/>
      <c r="AT457" s="208"/>
      <c r="AU457" s="46"/>
      <c r="AY457" s="208"/>
      <c r="AZ457" s="46"/>
      <c r="BA457" s="208"/>
      <c r="BB457" s="208"/>
      <c r="BC457" s="208"/>
      <c r="BD457" s="46"/>
      <c r="BH457" s="208"/>
      <c r="BI457" s="46"/>
      <c r="BJ457" s="208"/>
      <c r="BK457" s="208"/>
      <c r="BL457" s="208"/>
      <c r="BM457" s="46"/>
      <c r="BQ457" s="208"/>
      <c r="BR457" s="46"/>
      <c r="BS457" s="208"/>
      <c r="BT457" s="208"/>
      <c r="BU457" s="208"/>
      <c r="BV457" s="46"/>
      <c r="BZ457" s="208"/>
      <c r="CA457" s="46"/>
      <c r="CB457" s="208"/>
      <c r="CC457" s="208"/>
      <c r="CD457" s="208"/>
      <c r="CE457" s="46"/>
      <c r="CI457" s="208"/>
      <c r="CJ457" s="46"/>
      <c r="CK457" s="208"/>
      <c r="CL457" s="208"/>
      <c r="CM457" s="208"/>
      <c r="CN457" s="46"/>
      <c r="CR457" s="208"/>
      <c r="CS457" s="46"/>
      <c r="CT457" s="208"/>
      <c r="CU457" s="208"/>
      <c r="CV457" s="208"/>
      <c r="CW457" s="46"/>
    </row>
    <row r="458" spans="42:101">
      <c r="AP458" s="208"/>
      <c r="AQ458" s="46"/>
      <c r="AR458" s="208"/>
      <c r="AS458" s="208"/>
      <c r="AT458" s="208"/>
      <c r="AU458" s="46"/>
      <c r="AY458" s="208"/>
      <c r="AZ458" s="46"/>
      <c r="BA458" s="208"/>
      <c r="BB458" s="208"/>
      <c r="BC458" s="208"/>
      <c r="BD458" s="46"/>
      <c r="BH458" s="208"/>
      <c r="BI458" s="46"/>
      <c r="BJ458" s="208"/>
      <c r="BK458" s="208"/>
      <c r="BL458" s="208"/>
      <c r="BM458" s="46"/>
      <c r="BQ458" s="208"/>
      <c r="BR458" s="46"/>
      <c r="BS458" s="208"/>
      <c r="BT458" s="208"/>
      <c r="BU458" s="208"/>
      <c r="BV458" s="46"/>
      <c r="BZ458" s="208"/>
      <c r="CA458" s="46"/>
      <c r="CB458" s="208"/>
      <c r="CC458" s="208"/>
      <c r="CD458" s="208"/>
      <c r="CE458" s="46"/>
      <c r="CI458" s="208"/>
      <c r="CJ458" s="46"/>
      <c r="CK458" s="208"/>
      <c r="CL458" s="208"/>
      <c r="CM458" s="208"/>
      <c r="CN458" s="46"/>
      <c r="CR458" s="208"/>
      <c r="CS458" s="46"/>
      <c r="CT458" s="208"/>
      <c r="CU458" s="208"/>
      <c r="CV458" s="208"/>
      <c r="CW458" s="46"/>
    </row>
    <row r="459" spans="42:101">
      <c r="AP459" s="230"/>
      <c r="AQ459" s="46"/>
      <c r="AR459" s="208"/>
      <c r="AS459" s="208"/>
      <c r="AT459" s="208"/>
      <c r="AU459" s="46"/>
      <c r="AY459" s="208"/>
      <c r="AZ459" s="46"/>
      <c r="BA459" s="208"/>
      <c r="BB459" s="208"/>
      <c r="BC459" s="208"/>
      <c r="BD459" s="46"/>
      <c r="BH459" s="208"/>
      <c r="BI459" s="46"/>
      <c r="BJ459" s="208"/>
      <c r="BK459" s="208"/>
      <c r="BL459" s="208"/>
      <c r="BM459" s="46"/>
      <c r="BQ459" s="208"/>
      <c r="BR459" s="46"/>
      <c r="BS459" s="208"/>
      <c r="BT459" s="208"/>
      <c r="BU459" s="208"/>
      <c r="BV459" s="46"/>
      <c r="BZ459" s="208"/>
      <c r="CA459" s="46"/>
      <c r="CB459" s="208"/>
      <c r="CC459" s="208"/>
      <c r="CD459" s="208"/>
      <c r="CE459" s="46"/>
      <c r="CI459" s="208"/>
      <c r="CJ459" s="46"/>
      <c r="CK459" s="208"/>
      <c r="CL459" s="208"/>
      <c r="CM459" s="208"/>
      <c r="CN459" s="46"/>
      <c r="CR459" s="208"/>
      <c r="CS459" s="46"/>
      <c r="CT459" s="208"/>
      <c r="CU459" s="208"/>
      <c r="CV459" s="208"/>
      <c r="CW459" s="46"/>
    </row>
    <row r="460" spans="42:101">
      <c r="AP460" s="208"/>
      <c r="AQ460" s="46"/>
      <c r="AR460" s="208"/>
      <c r="AS460" s="208"/>
      <c r="AT460" s="208"/>
      <c r="AU460" s="46"/>
      <c r="AY460" s="208"/>
      <c r="AZ460" s="46"/>
      <c r="BA460" s="208"/>
      <c r="BB460" s="208"/>
      <c r="BC460" s="208"/>
      <c r="BD460" s="46"/>
      <c r="BH460" s="208"/>
      <c r="BI460" s="46"/>
      <c r="BJ460" s="208"/>
      <c r="BK460" s="208"/>
      <c r="BL460" s="208"/>
      <c r="BM460" s="46"/>
      <c r="BQ460" s="208"/>
      <c r="BR460" s="46"/>
      <c r="BS460" s="208"/>
      <c r="BT460" s="208"/>
      <c r="BU460" s="208"/>
      <c r="BV460" s="46"/>
      <c r="BZ460" s="208"/>
      <c r="CA460" s="46"/>
      <c r="CB460" s="208"/>
      <c r="CC460" s="208"/>
      <c r="CD460" s="208"/>
      <c r="CE460" s="46"/>
      <c r="CI460" s="208"/>
      <c r="CJ460" s="46"/>
      <c r="CK460" s="208"/>
      <c r="CL460" s="208"/>
      <c r="CM460" s="208"/>
      <c r="CN460" s="46"/>
      <c r="CR460" s="208"/>
      <c r="CS460" s="46"/>
      <c r="CT460" s="208"/>
      <c r="CU460" s="208"/>
      <c r="CV460" s="208"/>
      <c r="CW460" s="46"/>
    </row>
    <row r="461" spans="42:101">
      <c r="AP461" s="208"/>
      <c r="AQ461" s="46"/>
      <c r="AR461" s="208"/>
      <c r="AS461" s="208"/>
      <c r="AT461" s="208"/>
      <c r="AU461" s="46"/>
      <c r="AY461" s="208"/>
      <c r="AZ461" s="46"/>
      <c r="BA461" s="208"/>
      <c r="BB461" s="208"/>
      <c r="BC461" s="208"/>
      <c r="BD461" s="46"/>
      <c r="BH461" s="208"/>
      <c r="BI461" s="46"/>
      <c r="BJ461" s="208"/>
      <c r="BK461" s="208"/>
      <c r="BL461" s="208"/>
      <c r="BM461" s="46"/>
      <c r="BQ461" s="208"/>
      <c r="BR461" s="46"/>
      <c r="BS461" s="208"/>
      <c r="BT461" s="208"/>
      <c r="BU461" s="208"/>
      <c r="BV461" s="46"/>
      <c r="BZ461" s="208"/>
      <c r="CA461" s="46"/>
      <c r="CB461" s="208"/>
      <c r="CC461" s="208"/>
      <c r="CD461" s="208"/>
      <c r="CE461" s="46"/>
      <c r="CI461" s="208"/>
      <c r="CJ461" s="46"/>
      <c r="CK461" s="208"/>
      <c r="CL461" s="208"/>
      <c r="CM461" s="208"/>
      <c r="CN461" s="46"/>
      <c r="CR461" s="208"/>
      <c r="CS461" s="46"/>
      <c r="CT461" s="208"/>
      <c r="CU461" s="208"/>
      <c r="CV461" s="208"/>
      <c r="CW461" s="46"/>
    </row>
    <row r="462" spans="42:101">
      <c r="AP462" s="208"/>
      <c r="AQ462" s="46"/>
      <c r="AR462" s="208"/>
      <c r="AS462" s="208"/>
      <c r="AT462" s="208"/>
      <c r="AU462" s="46"/>
      <c r="AY462" s="208"/>
      <c r="AZ462" s="46"/>
      <c r="BA462" s="208"/>
      <c r="BB462" s="208"/>
      <c r="BC462" s="208"/>
      <c r="BD462" s="46"/>
      <c r="BH462" s="208"/>
      <c r="BI462" s="46"/>
      <c r="BJ462" s="208"/>
      <c r="BK462" s="208"/>
      <c r="BL462" s="208"/>
      <c r="BM462" s="46"/>
      <c r="BQ462" s="208"/>
      <c r="BR462" s="46"/>
      <c r="BS462" s="208"/>
      <c r="BT462" s="208"/>
      <c r="BU462" s="208"/>
      <c r="BV462" s="46"/>
      <c r="BZ462" s="208"/>
      <c r="CA462" s="46"/>
      <c r="CB462" s="208"/>
      <c r="CC462" s="208"/>
      <c r="CD462" s="208"/>
      <c r="CE462" s="46"/>
      <c r="CI462" s="208"/>
      <c r="CJ462" s="46"/>
      <c r="CK462" s="208"/>
      <c r="CL462" s="208"/>
      <c r="CM462" s="208"/>
      <c r="CN462" s="46"/>
      <c r="CR462" s="208"/>
      <c r="CS462" s="46"/>
      <c r="CT462" s="208"/>
      <c r="CU462" s="208"/>
      <c r="CV462" s="208"/>
      <c r="CW462" s="46"/>
    </row>
    <row r="463" spans="42:101">
      <c r="AP463" s="230"/>
      <c r="AQ463" s="46"/>
      <c r="AR463" s="208"/>
      <c r="AS463" s="208"/>
      <c r="AT463" s="208"/>
      <c r="AU463" s="46"/>
      <c r="AY463" s="208"/>
      <c r="AZ463" s="46"/>
      <c r="BA463" s="208"/>
      <c r="BB463" s="208"/>
      <c r="BC463" s="208"/>
      <c r="BD463" s="46"/>
      <c r="BH463" s="208"/>
      <c r="BI463" s="46"/>
      <c r="BJ463" s="208"/>
      <c r="BK463" s="208"/>
      <c r="BL463" s="208"/>
      <c r="BM463" s="46"/>
      <c r="BQ463" s="208"/>
      <c r="BR463" s="46"/>
      <c r="BS463" s="208"/>
      <c r="BT463" s="208"/>
      <c r="BU463" s="208"/>
      <c r="BV463" s="46"/>
      <c r="BZ463" s="208"/>
      <c r="CA463" s="46"/>
      <c r="CB463" s="208"/>
      <c r="CC463" s="208"/>
      <c r="CD463" s="208"/>
      <c r="CE463" s="46"/>
      <c r="CI463" s="208"/>
      <c r="CJ463" s="46"/>
      <c r="CK463" s="208"/>
      <c r="CL463" s="208"/>
      <c r="CM463" s="208"/>
      <c r="CN463" s="46"/>
      <c r="CR463" s="208"/>
      <c r="CS463" s="46"/>
      <c r="CT463" s="208"/>
      <c r="CU463" s="208"/>
      <c r="CV463" s="208"/>
      <c r="CW463" s="46"/>
    </row>
    <row r="464" spans="42:101">
      <c r="AP464" s="208"/>
      <c r="AQ464" s="46"/>
      <c r="AR464" s="46"/>
      <c r="AS464" s="208"/>
      <c r="AT464" s="208"/>
      <c r="AU464" s="46"/>
      <c r="AY464" s="208"/>
      <c r="AZ464" s="46"/>
      <c r="BA464" s="208"/>
      <c r="BB464" s="208"/>
      <c r="BC464" s="208"/>
      <c r="BD464" s="46"/>
      <c r="BH464" s="208"/>
      <c r="BI464" s="46"/>
      <c r="BJ464" s="208"/>
      <c r="BK464" s="208"/>
      <c r="BL464" s="208"/>
      <c r="BM464" s="46"/>
      <c r="BQ464" s="208"/>
      <c r="BR464" s="46"/>
      <c r="BS464" s="208"/>
      <c r="BT464" s="208"/>
      <c r="BU464" s="208"/>
      <c r="BV464" s="46"/>
      <c r="BZ464" s="208"/>
      <c r="CA464" s="46"/>
      <c r="CB464" s="208"/>
      <c r="CC464" s="208"/>
      <c r="CD464" s="208"/>
      <c r="CE464" s="46"/>
      <c r="CI464" s="208"/>
      <c r="CJ464" s="46"/>
      <c r="CK464" s="208"/>
      <c r="CL464" s="208"/>
      <c r="CM464" s="208"/>
      <c r="CN464" s="46"/>
      <c r="CR464" s="208"/>
      <c r="CS464" s="46"/>
      <c r="CT464" s="208"/>
      <c r="CU464" s="208"/>
      <c r="CV464" s="208"/>
      <c r="CW464" s="46"/>
    </row>
    <row r="465" spans="42:101">
      <c r="AP465" s="208"/>
      <c r="AQ465" s="46"/>
      <c r="AR465" s="46"/>
      <c r="AS465" s="208"/>
      <c r="AT465" s="208"/>
      <c r="AU465" s="46"/>
      <c r="AY465" s="208"/>
      <c r="AZ465" s="46"/>
      <c r="BA465" s="208"/>
      <c r="BB465" s="208"/>
      <c r="BC465" s="208"/>
      <c r="BD465" s="46"/>
      <c r="BH465" s="208"/>
      <c r="BI465" s="46"/>
      <c r="BJ465" s="208"/>
      <c r="BK465" s="208"/>
      <c r="BL465" s="208"/>
      <c r="BM465" s="46"/>
      <c r="BQ465" s="208"/>
      <c r="BR465" s="46"/>
      <c r="BS465" s="208"/>
      <c r="BT465" s="208"/>
      <c r="BU465" s="208"/>
      <c r="BV465" s="46"/>
      <c r="BZ465" s="208"/>
      <c r="CA465" s="46"/>
      <c r="CB465" s="208"/>
      <c r="CC465" s="208"/>
      <c r="CD465" s="208"/>
      <c r="CE465" s="46"/>
      <c r="CI465" s="208"/>
      <c r="CJ465" s="46"/>
      <c r="CK465" s="208"/>
      <c r="CL465" s="208"/>
      <c r="CM465" s="208"/>
      <c r="CN465" s="46"/>
      <c r="CR465" s="208"/>
      <c r="CS465" s="46"/>
      <c r="CT465" s="208"/>
      <c r="CU465" s="208"/>
      <c r="CV465" s="208"/>
      <c r="CW465" s="46"/>
    </row>
    <row r="466" spans="42:101">
      <c r="AP466" s="208"/>
      <c r="AQ466" s="46"/>
      <c r="AR466" s="46"/>
      <c r="AS466" s="208"/>
      <c r="AT466" s="208"/>
      <c r="AU466" s="46"/>
      <c r="AY466" s="208"/>
      <c r="AZ466" s="46"/>
      <c r="BA466" s="208"/>
      <c r="BB466" s="208"/>
      <c r="BC466" s="208"/>
      <c r="BD466" s="46"/>
      <c r="BH466" s="208"/>
      <c r="BI466" s="46"/>
      <c r="BJ466" s="208"/>
      <c r="BK466" s="208"/>
      <c r="BL466" s="208"/>
      <c r="BM466" s="46"/>
      <c r="BQ466" s="208"/>
      <c r="BR466" s="46"/>
      <c r="BS466" s="208"/>
      <c r="BT466" s="208"/>
      <c r="BU466" s="208"/>
      <c r="BV466" s="46"/>
      <c r="BZ466" s="208"/>
      <c r="CA466" s="46"/>
      <c r="CB466" s="208"/>
      <c r="CC466" s="208"/>
      <c r="CD466" s="208"/>
      <c r="CE466" s="46"/>
      <c r="CI466" s="208"/>
      <c r="CJ466" s="46"/>
      <c r="CK466" s="208"/>
      <c r="CL466" s="208"/>
      <c r="CM466" s="208"/>
      <c r="CN466" s="46"/>
      <c r="CR466" s="208"/>
      <c r="CS466" s="46"/>
      <c r="CT466" s="208"/>
      <c r="CU466" s="208"/>
      <c r="CV466" s="208"/>
      <c r="CW466" s="46"/>
    </row>
    <row r="467" spans="42:101">
      <c r="AP467" s="230"/>
      <c r="AQ467" s="46"/>
      <c r="AR467" s="46"/>
      <c r="AS467" s="208"/>
      <c r="AT467" s="208"/>
      <c r="AU467" s="46"/>
      <c r="AY467" s="208"/>
      <c r="AZ467" s="46"/>
      <c r="BA467" s="208"/>
      <c r="BB467" s="208"/>
      <c r="BC467" s="208"/>
      <c r="BD467" s="46"/>
      <c r="BH467" s="208"/>
      <c r="BI467" s="46"/>
      <c r="BJ467" s="208"/>
      <c r="BK467" s="208"/>
      <c r="BL467" s="208"/>
      <c r="BM467" s="46"/>
      <c r="BQ467" s="208"/>
      <c r="BR467" s="46"/>
      <c r="BS467" s="208"/>
      <c r="BT467" s="208"/>
      <c r="BU467" s="208"/>
      <c r="BV467" s="46"/>
      <c r="BZ467" s="208"/>
      <c r="CA467" s="46"/>
      <c r="CB467" s="208"/>
      <c r="CC467" s="208"/>
      <c r="CD467" s="208"/>
      <c r="CE467" s="46"/>
      <c r="CI467" s="208"/>
      <c r="CJ467" s="46"/>
      <c r="CK467" s="208"/>
      <c r="CL467" s="208"/>
      <c r="CM467" s="208"/>
      <c r="CN467" s="46"/>
      <c r="CR467" s="208"/>
      <c r="CS467" s="46"/>
      <c r="CT467" s="208"/>
      <c r="CU467" s="208"/>
      <c r="CV467" s="208"/>
      <c r="CW467" s="46"/>
    </row>
    <row r="468" spans="42:101">
      <c r="AP468" s="208"/>
      <c r="AQ468" s="46"/>
      <c r="AR468" s="46"/>
      <c r="AS468" s="208"/>
      <c r="AT468" s="208"/>
      <c r="AU468" s="46"/>
      <c r="AY468" s="208"/>
      <c r="AZ468" s="46"/>
      <c r="BA468" s="208"/>
      <c r="BB468" s="208"/>
      <c r="BC468" s="208"/>
      <c r="BD468" s="46"/>
      <c r="BH468" s="208"/>
      <c r="BI468" s="46"/>
      <c r="BJ468" s="208"/>
      <c r="BK468" s="208"/>
      <c r="BL468" s="208"/>
      <c r="BM468" s="46"/>
      <c r="BQ468" s="208"/>
      <c r="BR468" s="46"/>
      <c r="BS468" s="208"/>
      <c r="BT468" s="208"/>
      <c r="BU468" s="208"/>
      <c r="BV468" s="46"/>
      <c r="BZ468" s="208"/>
      <c r="CA468" s="46"/>
      <c r="CB468" s="208"/>
      <c r="CC468" s="208"/>
      <c r="CD468" s="208"/>
      <c r="CE468" s="46"/>
      <c r="CI468" s="208"/>
      <c r="CJ468" s="46"/>
      <c r="CK468" s="208"/>
      <c r="CL468" s="208"/>
      <c r="CM468" s="208"/>
      <c r="CN468" s="46"/>
      <c r="CR468" s="208"/>
      <c r="CS468" s="46"/>
      <c r="CT468" s="208"/>
      <c r="CU468" s="208"/>
      <c r="CV468" s="208"/>
      <c r="CW468" s="46"/>
    </row>
    <row r="469" spans="42:101">
      <c r="AP469" s="208"/>
      <c r="AQ469" s="46"/>
      <c r="AR469" s="46"/>
      <c r="AS469" s="208"/>
      <c r="AT469" s="208"/>
      <c r="AU469" s="46"/>
      <c r="AY469" s="208"/>
      <c r="AZ469" s="46"/>
      <c r="BA469" s="208"/>
      <c r="BB469" s="208"/>
      <c r="BC469" s="208"/>
      <c r="BD469" s="46"/>
      <c r="BH469" s="208"/>
      <c r="BI469" s="46"/>
      <c r="BJ469" s="208"/>
      <c r="BK469" s="208"/>
      <c r="BL469" s="208"/>
      <c r="BM469" s="46"/>
      <c r="BQ469" s="208"/>
      <c r="BR469" s="46"/>
      <c r="BS469" s="208"/>
      <c r="BT469" s="208"/>
      <c r="BU469" s="208"/>
      <c r="BV469" s="46"/>
      <c r="BZ469" s="208"/>
      <c r="CA469" s="46"/>
      <c r="CB469" s="208"/>
      <c r="CC469" s="208"/>
      <c r="CD469" s="208"/>
      <c r="CE469" s="46"/>
      <c r="CI469" s="208"/>
      <c r="CJ469" s="46"/>
      <c r="CK469" s="208"/>
      <c r="CL469" s="208"/>
      <c r="CM469" s="208"/>
      <c r="CN469" s="46"/>
      <c r="CR469" s="208"/>
      <c r="CS469" s="46"/>
      <c r="CT469" s="208"/>
      <c r="CU469" s="208"/>
      <c r="CV469" s="208"/>
      <c r="CW469" s="46"/>
    </row>
    <row r="470" spans="42:101">
      <c r="AP470" s="208"/>
      <c r="AQ470" s="46"/>
      <c r="AR470" s="46"/>
      <c r="AS470" s="208"/>
      <c r="AT470" s="208"/>
      <c r="AU470" s="46"/>
      <c r="AY470" s="208"/>
      <c r="AZ470" s="46"/>
      <c r="BA470" s="208"/>
      <c r="BB470" s="208"/>
      <c r="BC470" s="208"/>
      <c r="BD470" s="46"/>
      <c r="BH470" s="208"/>
      <c r="BI470" s="46"/>
      <c r="BJ470" s="208"/>
      <c r="BK470" s="208"/>
      <c r="BL470" s="208"/>
      <c r="BM470" s="46"/>
      <c r="BQ470" s="208"/>
      <c r="BR470" s="46"/>
      <c r="BS470" s="208"/>
      <c r="BT470" s="208"/>
      <c r="BU470" s="208"/>
      <c r="BV470" s="46"/>
      <c r="BZ470" s="208"/>
      <c r="CA470" s="46"/>
      <c r="CB470" s="208"/>
      <c r="CC470" s="208"/>
      <c r="CD470" s="208"/>
      <c r="CE470" s="46"/>
      <c r="CI470" s="208"/>
      <c r="CJ470" s="46"/>
      <c r="CK470" s="208"/>
      <c r="CL470" s="208"/>
      <c r="CM470" s="208"/>
      <c r="CN470" s="46"/>
      <c r="CR470" s="208"/>
      <c r="CS470" s="46"/>
      <c r="CT470" s="208"/>
      <c r="CU470" s="208"/>
      <c r="CV470" s="208"/>
      <c r="CW470" s="46"/>
    </row>
    <row r="471" spans="42:101">
      <c r="AP471" s="230"/>
      <c r="AQ471" s="46"/>
      <c r="AR471" s="46"/>
      <c r="AS471" s="208"/>
      <c r="AT471" s="208"/>
      <c r="AU471" s="46"/>
      <c r="AY471" s="208"/>
      <c r="AZ471" s="46"/>
      <c r="BA471" s="208"/>
      <c r="BB471" s="208"/>
      <c r="BC471" s="208"/>
      <c r="BD471" s="46"/>
      <c r="BH471" s="208"/>
      <c r="BI471" s="46"/>
      <c r="BJ471" s="208"/>
      <c r="BK471" s="208"/>
      <c r="BL471" s="208"/>
      <c r="BM471" s="46"/>
      <c r="BQ471" s="208"/>
      <c r="BR471" s="46"/>
      <c r="BS471" s="208"/>
      <c r="BT471" s="208"/>
      <c r="BU471" s="208"/>
      <c r="BV471" s="46"/>
      <c r="BZ471" s="208"/>
      <c r="CA471" s="46"/>
      <c r="CB471" s="208"/>
      <c r="CC471" s="208"/>
      <c r="CD471" s="208"/>
      <c r="CE471" s="46"/>
      <c r="CI471" s="208"/>
      <c r="CJ471" s="46"/>
      <c r="CK471" s="208"/>
      <c r="CL471" s="208"/>
      <c r="CM471" s="208"/>
      <c r="CN471" s="46"/>
      <c r="CR471" s="208"/>
      <c r="CS471" s="46"/>
      <c r="CT471" s="208"/>
      <c r="CU471" s="208"/>
      <c r="CV471" s="208"/>
      <c r="CW471" s="46"/>
    </row>
    <row r="472" spans="42:101">
      <c r="AP472" s="208"/>
      <c r="AQ472" s="46"/>
      <c r="AR472" s="46"/>
      <c r="AS472" s="208"/>
      <c r="AT472" s="208"/>
      <c r="AU472" s="46"/>
      <c r="AY472" s="208"/>
      <c r="AZ472" s="46"/>
      <c r="BA472" s="208"/>
      <c r="BB472" s="208"/>
      <c r="BC472" s="208"/>
      <c r="BD472" s="46"/>
      <c r="BH472" s="208"/>
      <c r="BI472" s="46"/>
      <c r="BJ472" s="208"/>
      <c r="BK472" s="208"/>
      <c r="BL472" s="208"/>
      <c r="BM472" s="46"/>
      <c r="BQ472" s="208"/>
      <c r="BR472" s="46"/>
      <c r="BS472" s="208"/>
      <c r="BT472" s="208"/>
      <c r="BU472" s="208"/>
      <c r="BV472" s="46"/>
      <c r="BZ472" s="208"/>
      <c r="CA472" s="46"/>
      <c r="CB472" s="208"/>
      <c r="CC472" s="208"/>
      <c r="CD472" s="208"/>
      <c r="CE472" s="46"/>
      <c r="CI472" s="208"/>
      <c r="CJ472" s="46"/>
      <c r="CK472" s="208"/>
      <c r="CL472" s="208"/>
      <c r="CM472" s="208"/>
      <c r="CN472" s="46"/>
      <c r="CR472" s="208"/>
      <c r="CS472" s="46"/>
      <c r="CT472" s="208"/>
      <c r="CU472" s="208"/>
      <c r="CV472" s="208"/>
      <c r="CW472" s="46"/>
    </row>
    <row r="473" spans="42:101">
      <c r="AP473" s="208"/>
      <c r="AQ473" s="46"/>
      <c r="AR473" s="46"/>
      <c r="AS473" s="208"/>
      <c r="AT473" s="208"/>
      <c r="AU473" s="46"/>
      <c r="AY473" s="208"/>
      <c r="AZ473" s="46"/>
      <c r="BA473" s="208"/>
      <c r="BB473" s="208"/>
      <c r="BC473" s="208"/>
      <c r="BD473" s="46"/>
      <c r="BH473" s="208"/>
      <c r="BI473" s="46"/>
      <c r="BJ473" s="208"/>
      <c r="BK473" s="208"/>
      <c r="BL473" s="208"/>
      <c r="BM473" s="46"/>
      <c r="BQ473" s="208"/>
      <c r="BR473" s="46"/>
      <c r="BS473" s="208"/>
      <c r="BT473" s="208"/>
      <c r="BU473" s="208"/>
      <c r="BV473" s="46"/>
      <c r="BZ473" s="208"/>
      <c r="CA473" s="46"/>
      <c r="CB473" s="208"/>
      <c r="CC473" s="208"/>
      <c r="CD473" s="208"/>
      <c r="CE473" s="46"/>
      <c r="CI473" s="208"/>
      <c r="CJ473" s="46"/>
      <c r="CK473" s="208"/>
      <c r="CL473" s="208"/>
      <c r="CM473" s="208"/>
      <c r="CN473" s="46"/>
      <c r="CR473" s="208"/>
      <c r="CS473" s="46"/>
      <c r="CT473" s="208"/>
      <c r="CU473" s="208"/>
      <c r="CV473" s="208"/>
      <c r="CW473" s="46"/>
    </row>
    <row r="474" spans="42:101">
      <c r="AP474" s="208"/>
      <c r="AQ474" s="46"/>
      <c r="AR474" s="46"/>
      <c r="AS474" s="208"/>
      <c r="AT474" s="208"/>
      <c r="AU474" s="46"/>
      <c r="AY474" s="208"/>
      <c r="AZ474" s="46"/>
      <c r="BA474" s="208"/>
      <c r="BB474" s="208"/>
      <c r="BC474" s="208"/>
      <c r="BD474" s="46"/>
      <c r="BH474" s="208"/>
      <c r="BI474" s="46"/>
      <c r="BJ474" s="208"/>
      <c r="BK474" s="208"/>
      <c r="BL474" s="208"/>
      <c r="BM474" s="46"/>
      <c r="BQ474" s="208"/>
      <c r="BR474" s="46"/>
      <c r="BS474" s="208"/>
      <c r="BT474" s="208"/>
      <c r="BU474" s="208"/>
      <c r="BV474" s="46"/>
      <c r="BZ474" s="208"/>
      <c r="CA474" s="46"/>
      <c r="CB474" s="208"/>
      <c r="CC474" s="208"/>
      <c r="CD474" s="208"/>
      <c r="CE474" s="46"/>
      <c r="CI474" s="208"/>
      <c r="CJ474" s="46"/>
      <c r="CK474" s="208"/>
      <c r="CL474" s="208"/>
      <c r="CM474" s="208"/>
      <c r="CN474" s="46"/>
      <c r="CR474" s="208"/>
      <c r="CS474" s="46"/>
      <c r="CT474" s="208"/>
      <c r="CU474" s="208"/>
      <c r="CV474" s="208"/>
      <c r="CW474" s="46"/>
    </row>
    <row r="475" spans="42:101">
      <c r="AP475" s="230"/>
      <c r="AQ475" s="46"/>
      <c r="AR475" s="46"/>
      <c r="AS475" s="208"/>
      <c r="AT475" s="208"/>
      <c r="AU475" s="46"/>
      <c r="AY475" s="208"/>
      <c r="AZ475" s="46"/>
      <c r="BA475" s="208"/>
      <c r="BB475" s="208"/>
      <c r="BC475" s="208"/>
      <c r="BD475" s="46"/>
      <c r="BH475" s="208"/>
      <c r="BI475" s="46"/>
      <c r="BJ475" s="208"/>
      <c r="BK475" s="208"/>
      <c r="BL475" s="208"/>
      <c r="BM475" s="46"/>
      <c r="BQ475" s="208"/>
      <c r="BR475" s="46"/>
      <c r="BS475" s="208"/>
      <c r="BT475" s="208"/>
      <c r="BU475" s="208"/>
      <c r="BV475" s="46"/>
      <c r="BZ475" s="208"/>
      <c r="CA475" s="46"/>
      <c r="CB475" s="208"/>
      <c r="CC475" s="208"/>
      <c r="CD475" s="208"/>
      <c r="CE475" s="46"/>
      <c r="CI475" s="208"/>
      <c r="CJ475" s="46"/>
      <c r="CK475" s="208"/>
      <c r="CL475" s="208"/>
      <c r="CM475" s="208"/>
      <c r="CN475" s="46"/>
      <c r="CR475" s="208"/>
      <c r="CS475" s="46"/>
      <c r="CT475" s="208"/>
      <c r="CU475" s="208"/>
      <c r="CV475" s="208"/>
      <c r="CW475" s="46"/>
    </row>
    <row r="476" spans="42:101">
      <c r="AP476" s="208"/>
      <c r="AQ476" s="46"/>
      <c r="AR476" s="46"/>
      <c r="AS476" s="208"/>
      <c r="AT476" s="208"/>
      <c r="AU476" s="46"/>
      <c r="AY476" s="208"/>
      <c r="AZ476" s="46"/>
      <c r="BA476" s="208"/>
      <c r="BB476" s="208"/>
      <c r="BC476" s="208"/>
      <c r="BD476" s="46"/>
      <c r="BH476" s="208"/>
      <c r="BI476" s="46"/>
      <c r="BJ476" s="208"/>
      <c r="BK476" s="208"/>
      <c r="BL476" s="208"/>
      <c r="BM476" s="46"/>
      <c r="BQ476" s="208"/>
      <c r="BR476" s="46"/>
      <c r="BS476" s="208"/>
      <c r="BT476" s="208"/>
      <c r="BU476" s="208"/>
      <c r="BV476" s="46"/>
      <c r="BZ476" s="208"/>
      <c r="CA476" s="46"/>
      <c r="CB476" s="208"/>
      <c r="CC476" s="208"/>
      <c r="CD476" s="208"/>
      <c r="CE476" s="46"/>
      <c r="CI476" s="208"/>
      <c r="CJ476" s="46"/>
      <c r="CK476" s="208"/>
      <c r="CL476" s="208"/>
      <c r="CM476" s="208"/>
      <c r="CN476" s="46"/>
      <c r="CR476" s="208"/>
      <c r="CS476" s="46"/>
      <c r="CT476" s="208"/>
      <c r="CU476" s="208"/>
      <c r="CV476" s="208"/>
      <c r="CW476" s="46"/>
    </row>
    <row r="477" spans="42:101">
      <c r="AP477" s="208"/>
      <c r="AQ477" s="46"/>
      <c r="AR477" s="46"/>
      <c r="AS477" s="208"/>
      <c r="AT477" s="208"/>
      <c r="AU477" s="46"/>
      <c r="AY477" s="208"/>
      <c r="AZ477" s="46"/>
      <c r="BA477" s="208"/>
      <c r="BB477" s="208"/>
      <c r="BC477" s="208"/>
      <c r="BD477" s="46"/>
      <c r="BH477" s="208"/>
      <c r="BI477" s="46"/>
      <c r="BJ477" s="208"/>
      <c r="BK477" s="208"/>
      <c r="BL477" s="208"/>
      <c r="BM477" s="46"/>
      <c r="BQ477" s="208"/>
      <c r="BR477" s="46"/>
      <c r="BS477" s="208"/>
      <c r="BT477" s="208"/>
      <c r="BU477" s="208"/>
      <c r="BV477" s="46"/>
      <c r="BZ477" s="208"/>
      <c r="CA477" s="46"/>
      <c r="CB477" s="208"/>
      <c r="CC477" s="208"/>
      <c r="CD477" s="208"/>
      <c r="CE477" s="46"/>
      <c r="CI477" s="208"/>
      <c r="CJ477" s="46"/>
      <c r="CK477" s="208"/>
      <c r="CL477" s="208"/>
      <c r="CM477" s="208"/>
      <c r="CN477" s="46"/>
      <c r="CR477" s="208"/>
      <c r="CS477" s="46"/>
      <c r="CT477" s="208"/>
      <c r="CU477" s="208"/>
      <c r="CV477" s="208"/>
      <c r="CW477" s="46"/>
    </row>
    <row r="478" spans="42:101">
      <c r="AP478" s="208"/>
      <c r="AQ478" s="46"/>
      <c r="AR478" s="46"/>
      <c r="AS478" s="208"/>
      <c r="AT478" s="208"/>
      <c r="AU478" s="46"/>
      <c r="AY478" s="208"/>
      <c r="AZ478" s="46"/>
      <c r="BA478" s="208"/>
      <c r="BB478" s="208"/>
      <c r="BC478" s="208"/>
      <c r="BD478" s="46"/>
      <c r="BH478" s="208"/>
      <c r="BI478" s="46"/>
      <c r="BJ478" s="208"/>
      <c r="BK478" s="208"/>
      <c r="BL478" s="208"/>
      <c r="BM478" s="46"/>
      <c r="BQ478" s="208"/>
      <c r="BR478" s="46"/>
      <c r="BS478" s="208"/>
      <c r="BT478" s="208"/>
      <c r="BU478" s="208"/>
      <c r="BV478" s="46"/>
      <c r="BZ478" s="208"/>
      <c r="CA478" s="46"/>
      <c r="CB478" s="208"/>
      <c r="CC478" s="208"/>
      <c r="CD478" s="208"/>
      <c r="CE478" s="46"/>
      <c r="CI478" s="208"/>
      <c r="CJ478" s="46"/>
      <c r="CK478" s="208"/>
      <c r="CL478" s="208"/>
      <c r="CM478" s="208"/>
      <c r="CN478" s="46"/>
      <c r="CR478" s="208"/>
      <c r="CS478" s="46"/>
      <c r="CT478" s="208"/>
      <c r="CU478" s="208"/>
      <c r="CV478" s="208"/>
      <c r="CW478" s="46"/>
    </row>
    <row r="479" spans="42:101">
      <c r="AP479" s="230"/>
      <c r="AQ479" s="46"/>
      <c r="AR479" s="46"/>
      <c r="AS479" s="208"/>
      <c r="AT479" s="208"/>
      <c r="AU479" s="46"/>
      <c r="AY479" s="208"/>
      <c r="AZ479" s="46"/>
      <c r="BA479" s="208"/>
      <c r="BB479" s="208"/>
      <c r="BC479" s="208"/>
      <c r="BD479" s="46"/>
      <c r="BH479" s="208"/>
      <c r="BI479" s="46"/>
      <c r="BJ479" s="208"/>
      <c r="BK479" s="208"/>
      <c r="BL479" s="208"/>
      <c r="BM479" s="46"/>
      <c r="BQ479" s="208"/>
      <c r="BR479" s="46"/>
      <c r="BS479" s="208"/>
      <c r="BT479" s="208"/>
      <c r="BU479" s="208"/>
      <c r="BV479" s="46"/>
      <c r="BZ479" s="208"/>
      <c r="CA479" s="46"/>
      <c r="CB479" s="208"/>
      <c r="CC479" s="208"/>
      <c r="CD479" s="208"/>
      <c r="CE479" s="46"/>
      <c r="CI479" s="208"/>
      <c r="CJ479" s="46"/>
      <c r="CK479" s="208"/>
      <c r="CL479" s="208"/>
      <c r="CM479" s="208"/>
      <c r="CN479" s="46"/>
      <c r="CR479" s="208"/>
      <c r="CS479" s="46"/>
      <c r="CT479" s="208"/>
      <c r="CU479" s="208"/>
      <c r="CV479" s="208"/>
      <c r="CW479" s="46"/>
    </row>
    <row r="480" spans="42:101">
      <c r="AP480" s="208"/>
      <c r="AQ480" s="46"/>
      <c r="AR480" s="46"/>
      <c r="AS480" s="208"/>
      <c r="AT480" s="208"/>
      <c r="AU480" s="46"/>
      <c r="AY480" s="208"/>
      <c r="AZ480" s="46"/>
      <c r="BA480" s="208"/>
      <c r="BB480" s="208"/>
      <c r="BC480" s="208"/>
      <c r="BD480" s="46"/>
      <c r="BH480" s="208"/>
      <c r="BI480" s="46"/>
      <c r="BJ480" s="208"/>
      <c r="BK480" s="208"/>
      <c r="BL480" s="208"/>
      <c r="BM480" s="46"/>
      <c r="BQ480" s="208"/>
      <c r="BR480" s="46"/>
      <c r="BS480" s="208"/>
      <c r="BT480" s="208"/>
      <c r="BU480" s="208"/>
      <c r="BV480" s="46"/>
      <c r="BZ480" s="208"/>
      <c r="CA480" s="46"/>
      <c r="CB480" s="208"/>
      <c r="CC480" s="208"/>
      <c r="CD480" s="208"/>
      <c r="CE480" s="46"/>
      <c r="CI480" s="208"/>
      <c r="CJ480" s="46"/>
      <c r="CK480" s="208"/>
      <c r="CL480" s="208"/>
      <c r="CM480" s="208"/>
      <c r="CN480" s="46"/>
      <c r="CR480" s="208"/>
      <c r="CS480" s="46"/>
      <c r="CT480" s="208"/>
      <c r="CU480" s="208"/>
      <c r="CV480" s="208"/>
      <c r="CW480" s="46"/>
    </row>
    <row r="481" spans="42:101">
      <c r="AP481" s="208"/>
      <c r="AQ481" s="46"/>
      <c r="AR481" s="46"/>
      <c r="AS481" s="208"/>
      <c r="AT481" s="208"/>
      <c r="AU481" s="46"/>
      <c r="AY481" s="208"/>
      <c r="AZ481" s="46"/>
      <c r="BA481" s="208"/>
      <c r="BB481" s="208"/>
      <c r="BC481" s="208"/>
      <c r="BD481" s="46"/>
      <c r="BH481" s="208"/>
      <c r="BI481" s="46"/>
      <c r="BJ481" s="208"/>
      <c r="BK481" s="208"/>
      <c r="BL481" s="208"/>
      <c r="BM481" s="46"/>
      <c r="BQ481" s="208"/>
      <c r="BR481" s="46"/>
      <c r="BS481" s="208"/>
      <c r="BT481" s="208"/>
      <c r="BU481" s="208"/>
      <c r="BV481" s="46"/>
      <c r="BZ481" s="208"/>
      <c r="CA481" s="46"/>
      <c r="CB481" s="208"/>
      <c r="CC481" s="208"/>
      <c r="CD481" s="208"/>
      <c r="CE481" s="46"/>
      <c r="CI481" s="208"/>
      <c r="CJ481" s="46"/>
      <c r="CK481" s="208"/>
      <c r="CL481" s="208"/>
      <c r="CM481" s="208"/>
      <c r="CN481" s="46"/>
      <c r="CR481" s="208"/>
      <c r="CS481" s="46"/>
      <c r="CT481" s="208"/>
      <c r="CU481" s="208"/>
      <c r="CV481" s="208"/>
      <c r="CW481" s="46"/>
    </row>
    <row r="482" spans="42:101">
      <c r="AP482" s="208"/>
      <c r="AQ482" s="46"/>
      <c r="AR482" s="46"/>
      <c r="AS482" s="208"/>
      <c r="AT482" s="208"/>
      <c r="AU482" s="46"/>
      <c r="AY482" s="208"/>
      <c r="AZ482" s="46"/>
      <c r="BA482" s="208"/>
      <c r="BB482" s="208"/>
      <c r="BC482" s="208"/>
      <c r="BD482" s="46"/>
      <c r="BH482" s="208"/>
      <c r="BI482" s="46"/>
      <c r="BJ482" s="208"/>
      <c r="BK482" s="208"/>
      <c r="BL482" s="208"/>
      <c r="BM482" s="46"/>
      <c r="BQ482" s="208"/>
      <c r="BR482" s="46"/>
      <c r="BS482" s="208"/>
      <c r="BT482" s="208"/>
      <c r="BU482" s="208"/>
      <c r="BV482" s="46"/>
      <c r="BZ482" s="208"/>
      <c r="CA482" s="46"/>
      <c r="CB482" s="208"/>
      <c r="CC482" s="208"/>
      <c r="CD482" s="208"/>
      <c r="CE482" s="46"/>
      <c r="CI482" s="208"/>
      <c r="CJ482" s="46"/>
      <c r="CK482" s="208"/>
      <c r="CL482" s="208"/>
      <c r="CM482" s="208"/>
      <c r="CN482" s="46"/>
      <c r="CR482" s="208"/>
      <c r="CS482" s="46"/>
      <c r="CT482" s="208"/>
      <c r="CU482" s="208"/>
      <c r="CV482" s="208"/>
      <c r="CW482" s="46"/>
    </row>
    <row r="483" spans="42:101">
      <c r="AP483" s="230"/>
      <c r="AQ483" s="46"/>
      <c r="AR483" s="46"/>
      <c r="AS483" s="208"/>
      <c r="AT483" s="208"/>
      <c r="AU483" s="46"/>
      <c r="AY483" s="208"/>
      <c r="AZ483" s="46"/>
      <c r="BA483" s="208"/>
      <c r="BB483" s="208"/>
      <c r="BC483" s="208"/>
      <c r="BD483" s="46"/>
      <c r="BH483" s="208"/>
      <c r="BI483" s="46"/>
      <c r="BJ483" s="208"/>
      <c r="BK483" s="208"/>
      <c r="BL483" s="208"/>
      <c r="BM483" s="46"/>
      <c r="BQ483" s="208"/>
      <c r="BR483" s="46"/>
      <c r="BS483" s="208"/>
      <c r="BT483" s="208"/>
      <c r="BU483" s="208"/>
      <c r="BV483" s="46"/>
      <c r="BZ483" s="208"/>
      <c r="CA483" s="46"/>
      <c r="CB483" s="208"/>
      <c r="CC483" s="208"/>
      <c r="CD483" s="208"/>
      <c r="CE483" s="46"/>
      <c r="CI483" s="208"/>
      <c r="CJ483" s="46"/>
      <c r="CK483" s="208"/>
      <c r="CL483" s="208"/>
      <c r="CM483" s="208"/>
      <c r="CN483" s="46"/>
      <c r="CR483" s="208"/>
      <c r="CS483" s="46"/>
      <c r="CT483" s="208"/>
      <c r="CU483" s="208"/>
      <c r="CV483" s="208"/>
      <c r="CW483" s="46"/>
    </row>
    <row r="484" spans="42:101">
      <c r="AP484" s="208"/>
      <c r="AQ484" s="46"/>
      <c r="AR484" s="46"/>
      <c r="AS484" s="208"/>
      <c r="AT484" s="208"/>
      <c r="AU484" s="46"/>
      <c r="AY484" s="208"/>
      <c r="AZ484" s="46"/>
      <c r="BA484" s="208"/>
      <c r="BB484" s="208"/>
      <c r="BC484" s="208"/>
      <c r="BD484" s="46"/>
      <c r="BH484" s="208"/>
      <c r="BI484" s="46"/>
      <c r="BJ484" s="208"/>
      <c r="BK484" s="208"/>
      <c r="BL484" s="208"/>
      <c r="BM484" s="46"/>
      <c r="BQ484" s="208"/>
      <c r="BR484" s="46"/>
      <c r="BS484" s="208"/>
      <c r="BT484" s="208"/>
      <c r="BU484" s="208"/>
      <c r="BV484" s="46"/>
      <c r="BZ484" s="208"/>
      <c r="CA484" s="46"/>
      <c r="CB484" s="208"/>
      <c r="CC484" s="208"/>
      <c r="CD484" s="208"/>
      <c r="CE484" s="46"/>
      <c r="CI484" s="208"/>
      <c r="CJ484" s="46"/>
      <c r="CK484" s="208"/>
      <c r="CL484" s="208"/>
      <c r="CM484" s="208"/>
      <c r="CN484" s="46"/>
      <c r="CR484" s="208"/>
      <c r="CS484" s="46"/>
      <c r="CT484" s="208"/>
      <c r="CU484" s="208"/>
      <c r="CV484" s="208"/>
      <c r="CW484" s="46"/>
    </row>
    <row r="485" spans="42:101">
      <c r="AP485" s="208"/>
      <c r="AQ485" s="46"/>
      <c r="AR485" s="46"/>
      <c r="AS485" s="208"/>
      <c r="AT485" s="208"/>
      <c r="AU485" s="46"/>
      <c r="AY485" s="208"/>
      <c r="AZ485" s="46"/>
      <c r="BA485" s="208"/>
      <c r="BB485" s="208"/>
      <c r="BC485" s="208"/>
      <c r="BD485" s="46"/>
      <c r="BH485" s="208"/>
      <c r="BI485" s="46"/>
      <c r="BJ485" s="208"/>
      <c r="BK485" s="208"/>
      <c r="BL485" s="208"/>
      <c r="BM485" s="46"/>
      <c r="BQ485" s="208"/>
      <c r="BR485" s="46"/>
      <c r="BS485" s="208"/>
      <c r="BT485" s="208"/>
      <c r="BU485" s="208"/>
      <c r="BV485" s="46"/>
      <c r="BZ485" s="208"/>
      <c r="CA485" s="46"/>
      <c r="CB485" s="208"/>
      <c r="CC485" s="208"/>
      <c r="CD485" s="208"/>
      <c r="CE485" s="46"/>
      <c r="CI485" s="208"/>
      <c r="CJ485" s="46"/>
      <c r="CK485" s="208"/>
      <c r="CL485" s="208"/>
      <c r="CM485" s="208"/>
      <c r="CN485" s="46"/>
      <c r="CR485" s="208"/>
      <c r="CS485" s="46"/>
      <c r="CT485" s="208"/>
      <c r="CU485" s="208"/>
      <c r="CV485" s="208"/>
      <c r="CW485" s="46"/>
    </row>
    <row r="486" spans="42:101">
      <c r="AP486" s="208"/>
      <c r="AQ486" s="46"/>
      <c r="AR486" s="46"/>
      <c r="AS486" s="208"/>
      <c r="AT486" s="208"/>
      <c r="AU486" s="46"/>
      <c r="AY486" s="208"/>
      <c r="AZ486" s="46"/>
      <c r="BA486" s="208"/>
      <c r="BB486" s="208"/>
      <c r="BC486" s="208"/>
      <c r="BD486" s="46"/>
      <c r="BH486" s="208"/>
      <c r="BI486" s="46"/>
      <c r="BJ486" s="208"/>
      <c r="BK486" s="208"/>
      <c r="BL486" s="208"/>
      <c r="BM486" s="46"/>
      <c r="BQ486" s="208"/>
      <c r="BR486" s="46"/>
      <c r="BS486" s="208"/>
      <c r="BT486" s="208"/>
      <c r="BU486" s="208"/>
      <c r="BV486" s="46"/>
      <c r="BZ486" s="208"/>
      <c r="CA486" s="46"/>
      <c r="CB486" s="208"/>
      <c r="CC486" s="208"/>
      <c r="CD486" s="208"/>
      <c r="CE486" s="46"/>
      <c r="CI486" s="208"/>
      <c r="CJ486" s="46"/>
      <c r="CK486" s="208"/>
      <c r="CL486" s="208"/>
      <c r="CM486" s="208"/>
      <c r="CN486" s="46"/>
      <c r="CR486" s="208"/>
      <c r="CS486" s="46"/>
      <c r="CT486" s="208"/>
      <c r="CU486" s="208"/>
      <c r="CV486" s="208"/>
      <c r="CW486" s="46"/>
    </row>
    <row r="487" spans="42:101">
      <c r="AP487" s="230"/>
      <c r="AQ487" s="46"/>
      <c r="AR487" s="46"/>
      <c r="AS487" s="208"/>
      <c r="AT487" s="208"/>
      <c r="AU487" s="46"/>
      <c r="AY487" s="208"/>
      <c r="AZ487" s="46"/>
      <c r="BA487" s="208"/>
      <c r="BB487" s="208"/>
      <c r="BC487" s="208"/>
      <c r="BD487" s="46"/>
      <c r="BH487" s="208"/>
      <c r="BI487" s="46"/>
      <c r="BJ487" s="208"/>
      <c r="BK487" s="208"/>
      <c r="BL487" s="208"/>
      <c r="BM487" s="46"/>
      <c r="BQ487" s="208"/>
      <c r="BR487" s="46"/>
      <c r="BS487" s="208"/>
      <c r="BT487" s="208"/>
      <c r="BU487" s="208"/>
      <c r="BV487" s="46"/>
      <c r="BZ487" s="208"/>
      <c r="CA487" s="46"/>
      <c r="CB487" s="208"/>
      <c r="CC487" s="208"/>
      <c r="CD487" s="208"/>
      <c r="CE487" s="46"/>
      <c r="CI487" s="208"/>
      <c r="CJ487" s="46"/>
      <c r="CK487" s="208"/>
      <c r="CL487" s="208"/>
      <c r="CM487" s="208"/>
      <c r="CN487" s="46"/>
      <c r="CR487" s="208"/>
      <c r="CS487" s="46"/>
      <c r="CT487" s="208"/>
      <c r="CU487" s="208"/>
      <c r="CV487" s="208"/>
      <c r="CW487" s="46"/>
    </row>
    <row r="488" spans="42:101">
      <c r="AP488" s="208"/>
      <c r="AQ488" s="46"/>
      <c r="AR488" s="46"/>
      <c r="AS488" s="208"/>
      <c r="AT488" s="208"/>
      <c r="AU488" s="46"/>
      <c r="AY488" s="208"/>
      <c r="AZ488" s="46"/>
      <c r="BA488" s="208"/>
      <c r="BB488" s="208"/>
      <c r="BC488" s="208"/>
      <c r="BD488" s="46"/>
      <c r="BH488" s="208"/>
      <c r="BI488" s="46"/>
      <c r="BJ488" s="208"/>
      <c r="BK488" s="208"/>
      <c r="BL488" s="208"/>
      <c r="BM488" s="46"/>
      <c r="BQ488" s="208"/>
      <c r="BR488" s="46"/>
      <c r="BS488" s="208"/>
      <c r="BT488" s="208"/>
      <c r="BU488" s="208"/>
      <c r="BV488" s="46"/>
      <c r="BZ488" s="208"/>
      <c r="CA488" s="46"/>
      <c r="CB488" s="208"/>
      <c r="CC488" s="208"/>
      <c r="CD488" s="208"/>
      <c r="CE488" s="46"/>
      <c r="CI488" s="208"/>
      <c r="CJ488" s="46"/>
      <c r="CK488" s="208"/>
      <c r="CL488" s="208"/>
      <c r="CM488" s="208"/>
      <c r="CN488" s="46"/>
      <c r="CR488" s="208"/>
      <c r="CS488" s="46"/>
      <c r="CT488" s="208"/>
      <c r="CU488" s="208"/>
      <c r="CV488" s="208"/>
      <c r="CW488" s="46"/>
    </row>
    <row r="489" spans="42:101">
      <c r="AP489" s="208"/>
      <c r="AQ489" s="46"/>
      <c r="AR489" s="46"/>
      <c r="AS489" s="208"/>
      <c r="AT489" s="208"/>
      <c r="AU489" s="46"/>
      <c r="AY489" s="208"/>
      <c r="AZ489" s="46"/>
      <c r="BA489" s="208"/>
      <c r="BB489" s="208"/>
      <c r="BC489" s="208"/>
      <c r="BD489" s="46"/>
      <c r="BH489" s="208"/>
      <c r="BI489" s="46"/>
      <c r="BJ489" s="208"/>
      <c r="BK489" s="208"/>
      <c r="BL489" s="208"/>
      <c r="BM489" s="46"/>
      <c r="BQ489" s="208"/>
      <c r="BR489" s="46"/>
      <c r="BS489" s="208"/>
      <c r="BT489" s="208"/>
      <c r="BU489" s="208"/>
      <c r="BV489" s="46"/>
      <c r="BZ489" s="208"/>
      <c r="CA489" s="46"/>
      <c r="CB489" s="208"/>
      <c r="CC489" s="208"/>
      <c r="CD489" s="208"/>
      <c r="CE489" s="46"/>
      <c r="CI489" s="208"/>
      <c r="CJ489" s="46"/>
      <c r="CK489" s="208"/>
      <c r="CL489" s="208"/>
      <c r="CM489" s="208"/>
      <c r="CN489" s="46"/>
      <c r="CR489" s="208"/>
      <c r="CS489" s="46"/>
      <c r="CT489" s="208"/>
      <c r="CU489" s="208"/>
      <c r="CV489" s="208"/>
      <c r="CW489" s="46"/>
    </row>
    <row r="490" spans="42:101">
      <c r="AP490" s="208"/>
      <c r="AQ490" s="46"/>
      <c r="AR490" s="46"/>
      <c r="AS490" s="208"/>
      <c r="AT490" s="208"/>
      <c r="AU490" s="46"/>
      <c r="AY490" s="208"/>
      <c r="AZ490" s="46"/>
      <c r="BA490" s="208"/>
      <c r="BB490" s="208"/>
      <c r="BC490" s="208"/>
      <c r="BD490" s="46"/>
      <c r="BH490" s="208"/>
      <c r="BI490" s="46"/>
      <c r="BJ490" s="208"/>
      <c r="BK490" s="208"/>
      <c r="BL490" s="208"/>
      <c r="BM490" s="46"/>
      <c r="BQ490" s="208"/>
      <c r="BR490" s="46"/>
      <c r="BS490" s="208"/>
      <c r="BT490" s="208"/>
      <c r="BU490" s="208"/>
      <c r="BV490" s="46"/>
      <c r="BZ490" s="208"/>
      <c r="CA490" s="46"/>
      <c r="CB490" s="208"/>
      <c r="CC490" s="208"/>
      <c r="CD490" s="208"/>
      <c r="CE490" s="46"/>
      <c r="CI490" s="208"/>
      <c r="CJ490" s="46"/>
      <c r="CK490" s="208"/>
      <c r="CL490" s="208"/>
      <c r="CM490" s="208"/>
      <c r="CN490" s="46"/>
      <c r="CR490" s="208"/>
      <c r="CS490" s="46"/>
      <c r="CT490" s="208"/>
      <c r="CU490" s="208"/>
      <c r="CV490" s="208"/>
      <c r="CW490" s="46"/>
    </row>
    <row r="491" spans="42:101">
      <c r="AP491" s="230"/>
      <c r="AQ491" s="46"/>
      <c r="AR491" s="46"/>
      <c r="AS491" s="208"/>
      <c r="AT491" s="208"/>
      <c r="AU491" s="46"/>
      <c r="AY491" s="208"/>
      <c r="AZ491" s="46"/>
      <c r="BA491" s="208"/>
      <c r="BB491" s="208"/>
      <c r="BC491" s="208"/>
      <c r="BD491" s="46"/>
      <c r="BH491" s="208"/>
      <c r="BI491" s="46"/>
      <c r="BJ491" s="208"/>
      <c r="BK491" s="208"/>
      <c r="BL491" s="208"/>
      <c r="BM491" s="46"/>
      <c r="BQ491" s="208"/>
      <c r="BR491" s="46"/>
      <c r="BS491" s="208"/>
      <c r="BT491" s="208"/>
      <c r="BU491" s="208"/>
      <c r="BV491" s="46"/>
      <c r="BZ491" s="208"/>
      <c r="CA491" s="46"/>
      <c r="CB491" s="208"/>
      <c r="CC491" s="208"/>
      <c r="CD491" s="208"/>
      <c r="CE491" s="46"/>
      <c r="CI491" s="208"/>
      <c r="CJ491" s="46"/>
      <c r="CK491" s="208"/>
      <c r="CL491" s="208"/>
      <c r="CM491" s="208"/>
      <c r="CN491" s="46"/>
      <c r="CR491" s="208"/>
      <c r="CS491" s="46"/>
      <c r="CT491" s="208"/>
      <c r="CU491" s="208"/>
      <c r="CV491" s="208"/>
      <c r="CW491" s="46"/>
    </row>
    <row r="492" spans="42:101">
      <c r="AP492" s="208"/>
      <c r="AQ492" s="46"/>
      <c r="AR492" s="46"/>
      <c r="AS492" s="208"/>
      <c r="AT492" s="208"/>
      <c r="AU492" s="46"/>
      <c r="AY492" s="208"/>
      <c r="AZ492" s="46"/>
      <c r="BA492" s="208"/>
      <c r="BB492" s="208"/>
      <c r="BC492" s="208"/>
      <c r="BD492" s="46"/>
      <c r="BH492" s="208"/>
      <c r="BI492" s="46"/>
      <c r="BJ492" s="208"/>
      <c r="BK492" s="208"/>
      <c r="BL492" s="208"/>
      <c r="BM492" s="46"/>
      <c r="BQ492" s="208"/>
      <c r="BR492" s="46"/>
      <c r="BS492" s="208"/>
      <c r="BT492" s="208"/>
      <c r="BU492" s="208"/>
      <c r="BV492" s="46"/>
      <c r="BZ492" s="208"/>
      <c r="CA492" s="46"/>
      <c r="CB492" s="208"/>
      <c r="CC492" s="208"/>
      <c r="CD492" s="208"/>
      <c r="CE492" s="46"/>
      <c r="CI492" s="208"/>
      <c r="CJ492" s="46"/>
      <c r="CK492" s="208"/>
      <c r="CL492" s="208"/>
      <c r="CM492" s="208"/>
      <c r="CN492" s="46"/>
      <c r="CR492" s="208"/>
      <c r="CS492" s="46"/>
      <c r="CT492" s="208"/>
      <c r="CU492" s="208"/>
      <c r="CV492" s="208"/>
      <c r="CW492" s="46"/>
    </row>
    <row r="493" spans="42:101">
      <c r="AP493" s="208"/>
      <c r="AQ493" s="46"/>
      <c r="AR493" s="46"/>
      <c r="AS493" s="208"/>
      <c r="AT493" s="208"/>
      <c r="AU493" s="46"/>
      <c r="AY493" s="208"/>
      <c r="AZ493" s="46"/>
      <c r="BA493" s="208"/>
      <c r="BB493" s="208"/>
      <c r="BC493" s="208"/>
      <c r="BD493" s="46"/>
      <c r="BH493" s="208"/>
      <c r="BI493" s="46"/>
      <c r="BJ493" s="208"/>
      <c r="BK493" s="208"/>
      <c r="BL493" s="208"/>
      <c r="BM493" s="46"/>
      <c r="BQ493" s="208"/>
      <c r="BR493" s="46"/>
      <c r="BS493" s="208"/>
      <c r="BT493" s="208"/>
      <c r="BU493" s="208"/>
      <c r="BV493" s="46"/>
      <c r="BZ493" s="208"/>
      <c r="CA493" s="46"/>
      <c r="CB493" s="208"/>
      <c r="CC493" s="208"/>
      <c r="CD493" s="208"/>
      <c r="CE493" s="46"/>
      <c r="CI493" s="208"/>
      <c r="CJ493" s="46"/>
      <c r="CK493" s="208"/>
      <c r="CL493" s="208"/>
      <c r="CM493" s="208"/>
      <c r="CN493" s="46"/>
      <c r="CR493" s="208"/>
      <c r="CS493" s="46"/>
      <c r="CT493" s="208"/>
      <c r="CU493" s="208"/>
      <c r="CV493" s="208"/>
      <c r="CW493" s="46"/>
    </row>
    <row r="494" spans="42:101">
      <c r="AP494" s="208"/>
      <c r="AQ494" s="46"/>
      <c r="AR494" s="46"/>
      <c r="AS494" s="208"/>
      <c r="AT494" s="208"/>
      <c r="AU494" s="46"/>
      <c r="AY494" s="208"/>
      <c r="AZ494" s="46"/>
      <c r="BA494" s="208"/>
      <c r="BB494" s="208"/>
      <c r="BC494" s="208"/>
      <c r="BD494" s="46"/>
      <c r="BH494" s="208"/>
      <c r="BI494" s="46"/>
      <c r="BJ494" s="208"/>
      <c r="BK494" s="208"/>
      <c r="BL494" s="208"/>
      <c r="BM494" s="46"/>
      <c r="BQ494" s="208"/>
      <c r="BR494" s="46"/>
      <c r="BS494" s="208"/>
      <c r="BT494" s="208"/>
      <c r="BU494" s="208"/>
      <c r="BV494" s="46"/>
      <c r="BZ494" s="208"/>
      <c r="CA494" s="46"/>
      <c r="CB494" s="208"/>
      <c r="CC494" s="208"/>
      <c r="CD494" s="208"/>
      <c r="CE494" s="46"/>
      <c r="CI494" s="208"/>
      <c r="CJ494" s="46"/>
      <c r="CK494" s="208"/>
      <c r="CL494" s="208"/>
      <c r="CM494" s="208"/>
      <c r="CN494" s="46"/>
      <c r="CR494" s="208"/>
      <c r="CS494" s="46"/>
      <c r="CT494" s="208"/>
      <c r="CU494" s="208"/>
      <c r="CV494" s="208"/>
      <c r="CW494" s="46"/>
    </row>
    <row r="495" spans="42:101">
      <c r="AP495" s="230"/>
      <c r="AQ495" s="46"/>
      <c r="AR495" s="46"/>
      <c r="AS495" s="208"/>
      <c r="AT495" s="208"/>
      <c r="AU495" s="46"/>
      <c r="AY495" s="208"/>
      <c r="AZ495" s="46"/>
      <c r="BA495" s="208"/>
      <c r="BB495" s="208"/>
      <c r="BC495" s="208"/>
      <c r="BD495" s="46"/>
      <c r="BH495" s="208"/>
      <c r="BI495" s="46"/>
      <c r="BJ495" s="208"/>
      <c r="BK495" s="208"/>
      <c r="BL495" s="208"/>
      <c r="BM495" s="46"/>
      <c r="BQ495" s="208"/>
      <c r="BR495" s="46"/>
      <c r="BS495" s="208"/>
      <c r="BT495" s="208"/>
      <c r="BU495" s="208"/>
      <c r="BV495" s="46"/>
      <c r="BZ495" s="208"/>
      <c r="CA495" s="46"/>
      <c r="CB495" s="208"/>
      <c r="CC495" s="208"/>
      <c r="CD495" s="208"/>
      <c r="CE495" s="46"/>
      <c r="CI495" s="208"/>
      <c r="CJ495" s="46"/>
      <c r="CK495" s="208"/>
      <c r="CL495" s="208"/>
      <c r="CM495" s="208"/>
      <c r="CN495" s="46"/>
      <c r="CR495" s="208"/>
      <c r="CS495" s="46"/>
      <c r="CT495" s="208"/>
      <c r="CU495" s="208"/>
      <c r="CV495" s="208"/>
      <c r="CW495" s="46"/>
    </row>
    <row r="496" spans="42:101">
      <c r="AP496" s="208"/>
      <c r="AQ496" s="46"/>
      <c r="AR496" s="46"/>
      <c r="AS496" s="208"/>
      <c r="AT496" s="208"/>
      <c r="AU496" s="46"/>
      <c r="AY496" s="208"/>
      <c r="AZ496" s="46"/>
      <c r="BA496" s="208"/>
      <c r="BB496" s="208"/>
      <c r="BC496" s="208"/>
      <c r="BD496" s="46"/>
      <c r="BH496" s="208"/>
      <c r="BI496" s="46"/>
      <c r="BJ496" s="208"/>
      <c r="BK496" s="208"/>
      <c r="BL496" s="208"/>
      <c r="BM496" s="46"/>
      <c r="BQ496" s="208"/>
      <c r="BR496" s="46"/>
      <c r="BS496" s="208"/>
      <c r="BT496" s="208"/>
      <c r="BU496" s="208"/>
      <c r="BV496" s="46"/>
      <c r="BZ496" s="208"/>
      <c r="CA496" s="46"/>
      <c r="CB496" s="208"/>
      <c r="CC496" s="208"/>
      <c r="CD496" s="208"/>
      <c r="CE496" s="46"/>
      <c r="CI496" s="208"/>
      <c r="CJ496" s="46"/>
      <c r="CK496" s="208"/>
      <c r="CL496" s="208"/>
      <c r="CM496" s="208"/>
      <c r="CN496" s="46"/>
      <c r="CR496" s="208"/>
      <c r="CS496" s="46"/>
      <c r="CT496" s="208"/>
      <c r="CU496" s="208"/>
      <c r="CV496" s="208"/>
      <c r="CW496" s="46"/>
    </row>
    <row r="497" spans="42:101">
      <c r="AP497" s="208"/>
      <c r="AQ497" s="46"/>
      <c r="AR497" s="46"/>
      <c r="AS497" s="208"/>
      <c r="AT497" s="208"/>
      <c r="AU497" s="46"/>
      <c r="AY497" s="208"/>
      <c r="AZ497" s="46"/>
      <c r="BA497" s="208"/>
      <c r="BB497" s="208"/>
      <c r="BC497" s="208"/>
      <c r="BD497" s="46"/>
      <c r="BH497" s="208"/>
      <c r="BI497" s="46"/>
      <c r="BJ497" s="208"/>
      <c r="BK497" s="208"/>
      <c r="BL497" s="208"/>
      <c r="BM497" s="46"/>
      <c r="BQ497" s="208"/>
      <c r="BR497" s="46"/>
      <c r="BS497" s="208"/>
      <c r="BT497" s="208"/>
      <c r="BU497" s="208"/>
      <c r="BV497" s="46"/>
      <c r="BZ497" s="208"/>
      <c r="CA497" s="46"/>
      <c r="CB497" s="208"/>
      <c r="CC497" s="208"/>
      <c r="CD497" s="208"/>
      <c r="CE497" s="46"/>
      <c r="CI497" s="208"/>
      <c r="CJ497" s="46"/>
      <c r="CK497" s="208"/>
      <c r="CL497" s="208"/>
      <c r="CM497" s="208"/>
      <c r="CN497" s="46"/>
      <c r="CR497" s="208"/>
      <c r="CS497" s="46"/>
      <c r="CT497" s="208"/>
      <c r="CU497" s="208"/>
      <c r="CV497" s="208"/>
      <c r="CW497" s="46"/>
    </row>
    <row r="498" spans="42:101">
      <c r="AP498" s="208"/>
      <c r="AQ498" s="46"/>
      <c r="AR498" s="46"/>
      <c r="AS498" s="208"/>
      <c r="AT498" s="208"/>
      <c r="AU498" s="46"/>
      <c r="AY498" s="208"/>
      <c r="AZ498" s="46"/>
      <c r="BA498" s="208"/>
      <c r="BB498" s="208"/>
      <c r="BC498" s="208"/>
      <c r="BD498" s="46"/>
      <c r="BH498" s="208"/>
      <c r="BI498" s="46"/>
      <c r="BJ498" s="208"/>
      <c r="BK498" s="208"/>
      <c r="BL498" s="208"/>
      <c r="BM498" s="46"/>
      <c r="BQ498" s="208"/>
      <c r="BR498" s="46"/>
      <c r="BS498" s="208"/>
      <c r="BT498" s="208"/>
      <c r="BU498" s="208"/>
      <c r="BV498" s="46"/>
      <c r="BZ498" s="208"/>
      <c r="CA498" s="46"/>
      <c r="CB498" s="208"/>
      <c r="CC498" s="208"/>
      <c r="CD498" s="208"/>
      <c r="CE498" s="46"/>
      <c r="CI498" s="208"/>
      <c r="CJ498" s="46"/>
      <c r="CK498" s="208"/>
      <c r="CL498" s="208"/>
      <c r="CM498" s="208"/>
      <c r="CN498" s="46"/>
      <c r="CR498" s="208"/>
      <c r="CS498" s="46"/>
      <c r="CT498" s="208"/>
      <c r="CU498" s="208"/>
      <c r="CV498" s="208"/>
      <c r="CW498" s="46"/>
    </row>
    <row r="499" spans="42:101">
      <c r="AP499" s="230"/>
      <c r="AQ499" s="46"/>
      <c r="AR499" s="46"/>
      <c r="AS499" s="208"/>
      <c r="AT499" s="208"/>
      <c r="AU499" s="46"/>
      <c r="AY499" s="208"/>
      <c r="AZ499" s="46"/>
      <c r="BA499" s="208"/>
      <c r="BB499" s="208"/>
      <c r="BC499" s="208"/>
      <c r="BD499" s="46"/>
      <c r="BH499" s="208"/>
      <c r="BI499" s="46"/>
      <c r="BJ499" s="208"/>
      <c r="BK499" s="208"/>
      <c r="BL499" s="208"/>
      <c r="BM499" s="46"/>
      <c r="BQ499" s="208"/>
      <c r="BR499" s="46"/>
      <c r="BS499" s="208"/>
      <c r="BT499" s="208"/>
      <c r="BU499" s="208"/>
      <c r="BV499" s="46"/>
      <c r="BZ499" s="208"/>
      <c r="CA499" s="46"/>
      <c r="CB499" s="208"/>
      <c r="CC499" s="208"/>
      <c r="CD499" s="208"/>
      <c r="CE499" s="46"/>
      <c r="CI499" s="208"/>
      <c r="CJ499" s="46"/>
      <c r="CK499" s="208"/>
      <c r="CL499" s="208"/>
      <c r="CM499" s="208"/>
      <c r="CN499" s="46"/>
      <c r="CR499" s="208"/>
      <c r="CS499" s="46"/>
      <c r="CT499" s="208"/>
      <c r="CU499" s="208"/>
      <c r="CV499" s="208"/>
      <c r="CW499" s="46"/>
    </row>
    <row r="500" spans="42:101">
      <c r="AP500" s="208"/>
      <c r="AQ500" s="46"/>
      <c r="AR500" s="46"/>
      <c r="AS500" s="208"/>
      <c r="AT500" s="208"/>
      <c r="AU500" s="46"/>
      <c r="AY500" s="208"/>
      <c r="AZ500" s="46"/>
      <c r="BA500" s="208"/>
      <c r="BB500" s="208"/>
      <c r="BC500" s="208"/>
      <c r="BD500" s="46"/>
      <c r="BH500" s="208"/>
      <c r="BI500" s="46"/>
      <c r="BJ500" s="208"/>
      <c r="BK500" s="208"/>
      <c r="BL500" s="208"/>
      <c r="BM500" s="46"/>
      <c r="BQ500" s="208"/>
      <c r="BR500" s="46"/>
      <c r="BS500" s="208"/>
      <c r="BT500" s="208"/>
      <c r="BU500" s="208"/>
      <c r="BV500" s="46"/>
      <c r="BZ500" s="208"/>
      <c r="CA500" s="46"/>
      <c r="CB500" s="208"/>
      <c r="CC500" s="208"/>
      <c r="CD500" s="208"/>
      <c r="CE500" s="46"/>
      <c r="CI500" s="208"/>
      <c r="CJ500" s="46"/>
      <c r="CK500" s="208"/>
      <c r="CL500" s="208"/>
      <c r="CM500" s="208"/>
      <c r="CN500" s="46"/>
      <c r="CR500" s="208"/>
      <c r="CS500" s="46"/>
      <c r="CT500" s="208"/>
      <c r="CU500" s="208"/>
      <c r="CV500" s="208"/>
      <c r="CW500" s="46"/>
    </row>
    <row r="501" spans="42:101">
      <c r="AP501" s="208"/>
      <c r="AQ501" s="46"/>
      <c r="AR501" s="46"/>
      <c r="AS501" s="208"/>
      <c r="AT501" s="208"/>
      <c r="AU501" s="46"/>
      <c r="AY501" s="208"/>
      <c r="AZ501" s="46"/>
      <c r="BA501" s="208"/>
      <c r="BB501" s="208"/>
      <c r="BC501" s="208"/>
      <c r="BD501" s="46"/>
      <c r="BH501" s="208"/>
      <c r="BI501" s="46"/>
      <c r="BJ501" s="208"/>
      <c r="BK501" s="208"/>
      <c r="BL501" s="208"/>
      <c r="BM501" s="46"/>
      <c r="BQ501" s="208"/>
      <c r="BR501" s="46"/>
      <c r="BS501" s="208"/>
      <c r="BT501" s="208"/>
      <c r="BU501" s="208"/>
      <c r="BV501" s="46"/>
      <c r="BZ501" s="208"/>
      <c r="CA501" s="46"/>
      <c r="CB501" s="208"/>
      <c r="CC501" s="208"/>
      <c r="CD501" s="208"/>
      <c r="CE501" s="46"/>
      <c r="CI501" s="208"/>
      <c r="CJ501" s="46"/>
      <c r="CK501" s="208"/>
      <c r="CL501" s="208"/>
      <c r="CM501" s="208"/>
      <c r="CN501" s="46"/>
      <c r="CR501" s="208"/>
      <c r="CS501" s="46"/>
      <c r="CT501" s="208"/>
      <c r="CU501" s="208"/>
      <c r="CV501" s="208"/>
      <c r="CW501" s="46"/>
    </row>
    <row r="502" spans="42:101">
      <c r="AP502" s="208"/>
      <c r="AQ502" s="46"/>
      <c r="AR502" s="46"/>
      <c r="AS502" s="208"/>
      <c r="AT502" s="208"/>
      <c r="AU502" s="46"/>
      <c r="AY502" s="208"/>
      <c r="AZ502" s="46"/>
      <c r="BA502" s="208"/>
      <c r="BB502" s="208"/>
      <c r="BC502" s="208"/>
      <c r="BD502" s="46"/>
      <c r="BH502" s="208"/>
      <c r="BI502" s="46"/>
      <c r="BJ502" s="208"/>
      <c r="BK502" s="208"/>
      <c r="BL502" s="208"/>
      <c r="BM502" s="46"/>
      <c r="BQ502" s="208"/>
      <c r="BR502" s="46"/>
      <c r="BS502" s="208"/>
      <c r="BT502" s="208"/>
      <c r="BU502" s="208"/>
      <c r="BV502" s="46"/>
      <c r="BZ502" s="208"/>
      <c r="CA502" s="46"/>
      <c r="CB502" s="208"/>
      <c r="CC502" s="208"/>
      <c r="CD502" s="208"/>
      <c r="CE502" s="46"/>
      <c r="CI502" s="208"/>
      <c r="CJ502" s="46"/>
      <c r="CK502" s="208"/>
      <c r="CL502" s="208"/>
      <c r="CM502" s="208"/>
      <c r="CN502" s="46"/>
      <c r="CR502" s="208"/>
      <c r="CS502" s="46"/>
      <c r="CT502" s="208"/>
      <c r="CU502" s="208"/>
      <c r="CV502" s="208"/>
      <c r="CW502" s="46"/>
    </row>
    <row r="503" spans="42:101">
      <c r="AP503" s="230"/>
      <c r="AQ503" s="46"/>
      <c r="AR503" s="46"/>
      <c r="AS503" s="208"/>
      <c r="AT503" s="208"/>
      <c r="AU503" s="46"/>
      <c r="AY503" s="208"/>
      <c r="AZ503" s="46"/>
      <c r="BA503" s="208"/>
      <c r="BB503" s="208"/>
      <c r="BC503" s="208"/>
      <c r="BD503" s="46"/>
      <c r="BH503" s="208"/>
      <c r="BI503" s="46"/>
      <c r="BJ503" s="208"/>
      <c r="BK503" s="208"/>
      <c r="BL503" s="208"/>
      <c r="BM503" s="46"/>
      <c r="BQ503" s="208"/>
      <c r="BR503" s="46"/>
      <c r="BS503" s="208"/>
      <c r="BT503" s="208"/>
      <c r="BU503" s="208"/>
      <c r="BV503" s="46"/>
      <c r="BZ503" s="208"/>
      <c r="CA503" s="46"/>
      <c r="CB503" s="208"/>
      <c r="CC503" s="208"/>
      <c r="CD503" s="208"/>
      <c r="CE503" s="46"/>
      <c r="CI503" s="208"/>
      <c r="CJ503" s="46"/>
      <c r="CK503" s="208"/>
      <c r="CL503" s="208"/>
      <c r="CM503" s="208"/>
      <c r="CN503" s="46"/>
      <c r="CR503" s="208"/>
      <c r="CS503" s="46"/>
      <c r="CT503" s="208"/>
      <c r="CU503" s="208"/>
      <c r="CV503" s="208"/>
      <c r="CW503" s="46"/>
    </row>
    <row r="504" spans="42:101">
      <c r="AP504" s="208"/>
      <c r="AQ504" s="46"/>
      <c r="AR504" s="46"/>
      <c r="AS504" s="208"/>
      <c r="AT504" s="208"/>
      <c r="AU504" s="46"/>
      <c r="AY504" s="208"/>
      <c r="AZ504" s="46"/>
      <c r="BA504" s="208"/>
      <c r="BB504" s="208"/>
      <c r="BC504" s="208"/>
      <c r="BD504" s="46"/>
      <c r="BH504" s="208"/>
      <c r="BI504" s="46"/>
      <c r="BJ504" s="208"/>
      <c r="BK504" s="208"/>
      <c r="BL504" s="208"/>
      <c r="BM504" s="46"/>
      <c r="BQ504" s="208"/>
      <c r="BR504" s="46"/>
      <c r="BS504" s="208"/>
      <c r="BT504" s="208"/>
      <c r="BU504" s="208"/>
      <c r="BV504" s="46"/>
      <c r="BZ504" s="208"/>
      <c r="CA504" s="46"/>
      <c r="CB504" s="208"/>
      <c r="CC504" s="208"/>
      <c r="CD504" s="208"/>
      <c r="CE504" s="46"/>
      <c r="CI504" s="208"/>
      <c r="CJ504" s="46"/>
      <c r="CK504" s="208"/>
      <c r="CL504" s="208"/>
      <c r="CM504" s="208"/>
      <c r="CN504" s="46"/>
      <c r="CR504" s="208"/>
      <c r="CS504" s="46"/>
      <c r="CT504" s="208"/>
      <c r="CU504" s="208"/>
      <c r="CV504" s="208"/>
      <c r="CW504" s="46"/>
    </row>
    <row r="505" spans="42:101">
      <c r="AP505" s="208"/>
      <c r="AQ505" s="46"/>
      <c r="AR505" s="46"/>
      <c r="AS505" s="208"/>
      <c r="AT505" s="208"/>
      <c r="AU505" s="46"/>
      <c r="AY505" s="208"/>
      <c r="AZ505" s="46"/>
      <c r="BA505" s="208"/>
      <c r="BB505" s="208"/>
      <c r="BC505" s="208"/>
      <c r="BD505" s="46"/>
      <c r="BH505" s="208"/>
      <c r="BI505" s="46"/>
      <c r="BJ505" s="208"/>
      <c r="BK505" s="208"/>
      <c r="BL505" s="208"/>
      <c r="BM505" s="46"/>
      <c r="BQ505" s="208"/>
      <c r="BR505" s="46"/>
      <c r="BS505" s="208"/>
      <c r="BT505" s="208"/>
      <c r="BU505" s="208"/>
      <c r="BV505" s="46"/>
      <c r="BZ505" s="208"/>
      <c r="CA505" s="46"/>
      <c r="CB505" s="208"/>
      <c r="CC505" s="208"/>
      <c r="CD505" s="208"/>
      <c r="CE505" s="46"/>
      <c r="CI505" s="208"/>
      <c r="CJ505" s="46"/>
      <c r="CK505" s="208"/>
      <c r="CL505" s="208"/>
      <c r="CM505" s="208"/>
      <c r="CN505" s="46"/>
      <c r="CR505" s="208"/>
      <c r="CS505" s="46"/>
      <c r="CT505" s="208"/>
      <c r="CU505" s="208"/>
      <c r="CV505" s="208"/>
      <c r="CW505" s="46"/>
    </row>
    <row r="506" spans="42:101">
      <c r="AP506" s="208"/>
      <c r="AQ506" s="46"/>
      <c r="AR506" s="46"/>
      <c r="AS506" s="208"/>
      <c r="AT506" s="208"/>
      <c r="AU506" s="46"/>
      <c r="AY506" s="208"/>
      <c r="AZ506" s="46"/>
      <c r="BA506" s="208"/>
      <c r="BB506" s="208"/>
      <c r="BC506" s="208"/>
      <c r="BD506" s="46"/>
      <c r="BH506" s="208"/>
      <c r="BI506" s="46"/>
      <c r="BJ506" s="208"/>
      <c r="BK506" s="208"/>
      <c r="BL506" s="208"/>
      <c r="BM506" s="46"/>
      <c r="BQ506" s="208"/>
      <c r="BR506" s="46"/>
      <c r="BS506" s="208"/>
      <c r="BT506" s="208"/>
      <c r="BU506" s="208"/>
      <c r="BV506" s="46"/>
      <c r="BZ506" s="208"/>
      <c r="CA506" s="46"/>
      <c r="CB506" s="208"/>
      <c r="CC506" s="208"/>
      <c r="CD506" s="208"/>
      <c r="CE506" s="46"/>
      <c r="CI506" s="208"/>
      <c r="CJ506" s="46"/>
      <c r="CK506" s="208"/>
      <c r="CL506" s="208"/>
      <c r="CM506" s="208"/>
      <c r="CN506" s="46"/>
      <c r="CR506" s="208"/>
      <c r="CS506" s="46"/>
      <c r="CT506" s="208"/>
      <c r="CU506" s="208"/>
      <c r="CV506" s="208"/>
      <c r="CW506" s="46"/>
    </row>
    <row r="507" spans="42:101">
      <c r="AP507" s="230"/>
      <c r="AQ507" s="46"/>
      <c r="AR507" s="46"/>
      <c r="AS507" s="208"/>
      <c r="AT507" s="208"/>
      <c r="AU507" s="46"/>
      <c r="AY507" s="208"/>
      <c r="AZ507" s="46"/>
      <c r="BA507" s="208"/>
      <c r="BB507" s="208"/>
      <c r="BC507" s="208"/>
      <c r="BD507" s="46"/>
      <c r="BH507" s="208"/>
      <c r="BI507" s="46"/>
      <c r="BJ507" s="208"/>
      <c r="BK507" s="208"/>
      <c r="BL507" s="208"/>
      <c r="BM507" s="46"/>
      <c r="BQ507" s="208"/>
      <c r="BR507" s="46"/>
      <c r="BS507" s="208"/>
      <c r="BT507" s="208"/>
      <c r="BU507" s="208"/>
      <c r="BV507" s="46"/>
      <c r="BZ507" s="208"/>
      <c r="CA507" s="46"/>
      <c r="CB507" s="208"/>
      <c r="CC507" s="208"/>
      <c r="CD507" s="208"/>
      <c r="CE507" s="46"/>
      <c r="CI507" s="208"/>
      <c r="CJ507" s="46"/>
      <c r="CK507" s="208"/>
      <c r="CL507" s="208"/>
      <c r="CM507" s="208"/>
      <c r="CN507" s="46"/>
      <c r="CR507" s="208"/>
      <c r="CS507" s="46"/>
      <c r="CT507" s="208"/>
      <c r="CU507" s="208"/>
      <c r="CV507" s="208"/>
      <c r="CW507" s="46"/>
    </row>
    <row r="508" spans="42:101">
      <c r="AP508" s="208"/>
      <c r="AQ508" s="46"/>
      <c r="AR508" s="46"/>
      <c r="AS508" s="208"/>
      <c r="AT508" s="208"/>
      <c r="AU508" s="46"/>
      <c r="AY508" s="208"/>
      <c r="AZ508" s="46"/>
      <c r="BA508" s="208"/>
      <c r="BB508" s="208"/>
      <c r="BC508" s="208"/>
      <c r="BD508" s="46"/>
      <c r="BH508" s="208"/>
      <c r="BI508" s="46"/>
      <c r="BJ508" s="208"/>
      <c r="BK508" s="208"/>
      <c r="BL508" s="208"/>
      <c r="BM508" s="46"/>
      <c r="BQ508" s="208"/>
      <c r="BR508" s="46"/>
      <c r="BS508" s="208"/>
      <c r="BT508" s="208"/>
      <c r="BU508" s="208"/>
      <c r="BV508" s="46"/>
      <c r="BZ508" s="208"/>
      <c r="CA508" s="46"/>
      <c r="CB508" s="208"/>
      <c r="CC508" s="208"/>
      <c r="CD508" s="208"/>
      <c r="CE508" s="46"/>
      <c r="CI508" s="208"/>
      <c r="CJ508" s="46"/>
      <c r="CK508" s="208"/>
      <c r="CL508" s="208"/>
      <c r="CM508" s="208"/>
      <c r="CN508" s="46"/>
      <c r="CR508" s="208"/>
      <c r="CS508" s="46"/>
      <c r="CT508" s="208"/>
      <c r="CU508" s="208"/>
      <c r="CV508" s="208"/>
      <c r="CW508" s="46"/>
    </row>
    <row r="509" spans="42:101">
      <c r="AP509" s="208"/>
      <c r="AQ509" s="46"/>
      <c r="AR509" s="46"/>
      <c r="AS509" s="208"/>
      <c r="AT509" s="208"/>
      <c r="AU509" s="46"/>
      <c r="AY509" s="208"/>
      <c r="AZ509" s="46"/>
      <c r="BA509" s="208"/>
      <c r="BB509" s="208"/>
      <c r="BC509" s="208"/>
      <c r="BD509" s="46"/>
      <c r="BH509" s="208"/>
      <c r="BI509" s="46"/>
      <c r="BJ509" s="208"/>
      <c r="BK509" s="208"/>
      <c r="BL509" s="208"/>
      <c r="BM509" s="46"/>
      <c r="BQ509" s="208"/>
      <c r="BR509" s="46"/>
      <c r="BS509" s="208"/>
      <c r="BT509" s="208"/>
      <c r="BU509" s="208"/>
      <c r="BV509" s="46"/>
      <c r="BZ509" s="208"/>
      <c r="CA509" s="46"/>
      <c r="CB509" s="208"/>
      <c r="CC509" s="208"/>
      <c r="CD509" s="208"/>
      <c r="CE509" s="46"/>
      <c r="CI509" s="208"/>
      <c r="CJ509" s="46"/>
      <c r="CK509" s="208"/>
      <c r="CL509" s="208"/>
      <c r="CM509" s="208"/>
      <c r="CN509" s="46"/>
      <c r="CR509" s="208"/>
      <c r="CS509" s="46"/>
      <c r="CT509" s="208"/>
      <c r="CU509" s="208"/>
      <c r="CV509" s="208"/>
      <c r="CW509" s="46"/>
    </row>
    <row r="510" spans="42:101">
      <c r="AP510" s="208"/>
      <c r="AQ510" s="46"/>
      <c r="AR510" s="46"/>
      <c r="AS510" s="208"/>
      <c r="AT510" s="208"/>
      <c r="AU510" s="46"/>
      <c r="AY510" s="208"/>
      <c r="AZ510" s="46"/>
      <c r="BA510" s="208"/>
      <c r="BB510" s="208"/>
      <c r="BC510" s="208"/>
      <c r="BD510" s="46"/>
      <c r="BH510" s="208"/>
      <c r="BI510" s="46"/>
      <c r="BJ510" s="208"/>
      <c r="BK510" s="208"/>
      <c r="BL510" s="208"/>
      <c r="BM510" s="46"/>
      <c r="BQ510" s="208"/>
      <c r="BR510" s="46"/>
      <c r="BS510" s="208"/>
      <c r="BT510" s="208"/>
      <c r="BU510" s="208"/>
      <c r="BV510" s="46"/>
      <c r="BZ510" s="208"/>
      <c r="CA510" s="46"/>
      <c r="CB510" s="208"/>
      <c r="CC510" s="208"/>
      <c r="CD510" s="208"/>
      <c r="CE510" s="46"/>
      <c r="CI510" s="208"/>
      <c r="CJ510" s="46"/>
      <c r="CK510" s="208"/>
      <c r="CL510" s="208"/>
      <c r="CM510" s="208"/>
      <c r="CN510" s="46"/>
      <c r="CR510" s="208"/>
      <c r="CS510" s="46"/>
      <c r="CT510" s="208"/>
      <c r="CU510" s="208"/>
      <c r="CV510" s="208"/>
      <c r="CW510" s="46"/>
    </row>
    <row r="511" spans="42:101">
      <c r="AP511" s="230"/>
      <c r="AQ511" s="46"/>
      <c r="AR511" s="46"/>
      <c r="AS511" s="208"/>
      <c r="AT511" s="208"/>
      <c r="AU511" s="46"/>
      <c r="AY511" s="208"/>
      <c r="AZ511" s="46"/>
      <c r="BA511" s="208"/>
      <c r="BB511" s="208"/>
      <c r="BC511" s="208"/>
      <c r="BD511" s="46"/>
      <c r="BH511" s="208"/>
      <c r="BI511" s="46"/>
      <c r="BJ511" s="208"/>
      <c r="BK511" s="208"/>
      <c r="BL511" s="208"/>
      <c r="BM511" s="46"/>
      <c r="BQ511" s="208"/>
      <c r="BR511" s="46"/>
      <c r="BS511" s="208"/>
      <c r="BT511" s="208"/>
      <c r="BU511" s="208"/>
      <c r="BV511" s="46"/>
      <c r="BZ511" s="208"/>
      <c r="CA511" s="46"/>
      <c r="CB511" s="208"/>
      <c r="CC511" s="208"/>
      <c r="CD511" s="208"/>
      <c r="CE511" s="46"/>
      <c r="CI511" s="208"/>
      <c r="CJ511" s="46"/>
      <c r="CK511" s="208"/>
      <c r="CL511" s="208"/>
      <c r="CM511" s="208"/>
      <c r="CN511" s="46"/>
      <c r="CR511" s="208"/>
      <c r="CS511" s="46"/>
      <c r="CT511" s="208"/>
      <c r="CU511" s="208"/>
      <c r="CV511" s="208"/>
      <c r="CW511" s="46"/>
    </row>
    <row r="512" spans="42:101">
      <c r="AP512" s="208"/>
      <c r="AQ512" s="46"/>
      <c r="AR512" s="208"/>
      <c r="AS512" s="208"/>
      <c r="AT512" s="208"/>
      <c r="AU512" s="46"/>
      <c r="AY512" s="208"/>
      <c r="AZ512" s="46"/>
      <c r="BA512" s="208"/>
      <c r="BB512" s="208"/>
      <c r="BC512" s="208"/>
      <c r="BD512" s="46"/>
      <c r="BH512" s="208"/>
      <c r="BI512" s="46"/>
      <c r="BJ512" s="208"/>
      <c r="BK512" s="208"/>
      <c r="BL512" s="208"/>
      <c r="BM512" s="46"/>
      <c r="BQ512" s="208"/>
      <c r="BR512" s="46"/>
      <c r="BS512" s="208"/>
      <c r="BT512" s="208"/>
      <c r="BU512" s="208"/>
      <c r="BV512" s="46"/>
      <c r="BZ512" s="208"/>
      <c r="CA512" s="46"/>
      <c r="CB512" s="208"/>
      <c r="CC512" s="208"/>
      <c r="CD512" s="208"/>
      <c r="CE512" s="46"/>
      <c r="CI512" s="208"/>
      <c r="CJ512" s="46"/>
      <c r="CK512" s="208"/>
      <c r="CL512" s="208"/>
      <c r="CM512" s="208"/>
      <c r="CN512" s="46"/>
      <c r="CR512" s="208"/>
      <c r="CS512" s="46"/>
      <c r="CT512" s="208"/>
      <c r="CU512" s="208"/>
      <c r="CV512" s="208"/>
      <c r="CW512" s="46"/>
    </row>
    <row r="513" spans="42:101">
      <c r="AP513" s="208"/>
      <c r="AQ513" s="46"/>
      <c r="AR513" s="208"/>
      <c r="AS513" s="208"/>
      <c r="AT513" s="208"/>
      <c r="AU513" s="46"/>
      <c r="AY513" s="208"/>
      <c r="AZ513" s="46"/>
      <c r="BA513" s="208"/>
      <c r="BB513" s="208"/>
      <c r="BC513" s="208"/>
      <c r="BD513" s="46"/>
      <c r="BH513" s="208"/>
      <c r="BI513" s="46"/>
      <c r="BJ513" s="208"/>
      <c r="BK513" s="208"/>
      <c r="BL513" s="208"/>
      <c r="BM513" s="46"/>
      <c r="BQ513" s="208"/>
      <c r="BR513" s="46"/>
      <c r="BS513" s="208"/>
      <c r="BT513" s="208"/>
      <c r="BU513" s="208"/>
      <c r="BV513" s="46"/>
      <c r="BZ513" s="208"/>
      <c r="CA513" s="46"/>
      <c r="CB513" s="208"/>
      <c r="CC513" s="208"/>
      <c r="CD513" s="208"/>
      <c r="CE513" s="46"/>
      <c r="CI513" s="208"/>
      <c r="CJ513" s="46"/>
      <c r="CK513" s="208"/>
      <c r="CL513" s="208"/>
      <c r="CM513" s="208"/>
      <c r="CN513" s="46"/>
      <c r="CR513" s="208"/>
      <c r="CS513" s="46"/>
      <c r="CT513" s="208"/>
      <c r="CU513" s="208"/>
      <c r="CV513" s="208"/>
      <c r="CW513" s="46"/>
    </row>
    <row r="514" spans="42:101">
      <c r="AP514" s="208"/>
      <c r="AQ514" s="46"/>
      <c r="AR514" s="208"/>
      <c r="AS514" s="208"/>
      <c r="AT514" s="208"/>
      <c r="AU514" s="46"/>
      <c r="AY514" s="208"/>
      <c r="AZ514" s="46"/>
      <c r="BA514" s="208"/>
      <c r="BB514" s="208"/>
      <c r="BC514" s="208"/>
      <c r="BD514" s="46"/>
      <c r="BH514" s="208"/>
      <c r="BI514" s="46"/>
      <c r="BJ514" s="208"/>
      <c r="BK514" s="208"/>
      <c r="BL514" s="208"/>
      <c r="BM514" s="46"/>
      <c r="BQ514" s="208"/>
      <c r="BR514" s="46"/>
      <c r="BS514" s="208"/>
      <c r="BT514" s="208"/>
      <c r="BU514" s="208"/>
      <c r="BV514" s="46"/>
      <c r="BZ514" s="208"/>
      <c r="CA514" s="46"/>
      <c r="CB514" s="208"/>
      <c r="CC514" s="208"/>
      <c r="CD514" s="208"/>
      <c r="CE514" s="46"/>
      <c r="CI514" s="208"/>
      <c r="CJ514" s="46"/>
      <c r="CK514" s="208"/>
      <c r="CL514" s="208"/>
      <c r="CM514" s="208"/>
      <c r="CN514" s="46"/>
      <c r="CR514" s="208"/>
      <c r="CS514" s="46"/>
      <c r="CT514" s="208"/>
      <c r="CU514" s="208"/>
      <c r="CV514" s="208"/>
      <c r="CW514" s="46"/>
    </row>
    <row r="515" spans="42:101">
      <c r="AP515" s="230"/>
      <c r="AQ515" s="46"/>
      <c r="AR515" s="208"/>
      <c r="AS515" s="208"/>
      <c r="AT515" s="208"/>
      <c r="AU515" s="46"/>
      <c r="AY515" s="208"/>
      <c r="AZ515" s="46"/>
      <c r="BA515" s="208"/>
      <c r="BB515" s="208"/>
      <c r="BC515" s="208"/>
      <c r="BD515" s="46"/>
      <c r="BH515" s="208"/>
      <c r="BI515" s="46"/>
      <c r="BJ515" s="208"/>
      <c r="BK515" s="208"/>
      <c r="BL515" s="208"/>
      <c r="BM515" s="46"/>
      <c r="BQ515" s="208"/>
      <c r="BR515" s="46"/>
      <c r="BS515" s="208"/>
      <c r="BT515" s="208"/>
      <c r="BU515" s="208"/>
      <c r="BV515" s="46"/>
      <c r="BZ515" s="208"/>
      <c r="CA515" s="46"/>
      <c r="CB515" s="208"/>
      <c r="CC515" s="208"/>
      <c r="CD515" s="208"/>
      <c r="CE515" s="46"/>
      <c r="CI515" s="208"/>
      <c r="CJ515" s="46"/>
      <c r="CK515" s="208"/>
      <c r="CL515" s="208"/>
      <c r="CM515" s="208"/>
      <c r="CN515" s="46"/>
      <c r="CR515" s="208"/>
      <c r="CS515" s="46"/>
      <c r="CT515" s="208"/>
      <c r="CU515" s="208"/>
      <c r="CV515" s="208"/>
      <c r="CW515" s="46"/>
    </row>
    <row r="516" spans="42:101">
      <c r="AP516" s="208"/>
      <c r="AQ516" s="46"/>
      <c r="AR516" s="208"/>
      <c r="AS516" s="208"/>
      <c r="AT516" s="208"/>
      <c r="AU516" s="46"/>
      <c r="AY516" s="208"/>
      <c r="AZ516" s="46"/>
      <c r="BA516" s="208"/>
      <c r="BB516" s="208"/>
      <c r="BC516" s="208"/>
      <c r="BD516" s="46"/>
      <c r="BH516" s="208"/>
      <c r="BI516" s="46"/>
      <c r="BJ516" s="208"/>
      <c r="BK516" s="208"/>
      <c r="BL516" s="208"/>
      <c r="BM516" s="46"/>
      <c r="BQ516" s="208"/>
      <c r="BR516" s="46"/>
      <c r="BS516" s="208"/>
      <c r="BT516" s="208"/>
      <c r="BU516" s="208"/>
      <c r="BV516" s="46"/>
      <c r="BZ516" s="208"/>
      <c r="CA516" s="46"/>
      <c r="CB516" s="208"/>
      <c r="CC516" s="208"/>
      <c r="CD516" s="208"/>
      <c r="CE516" s="46"/>
      <c r="CI516" s="208"/>
      <c r="CJ516" s="46"/>
      <c r="CK516" s="208"/>
      <c r="CL516" s="208"/>
      <c r="CM516" s="208"/>
      <c r="CN516" s="46"/>
      <c r="CR516" s="208"/>
      <c r="CS516" s="46"/>
      <c r="CT516" s="208"/>
      <c r="CU516" s="208"/>
      <c r="CV516" s="208"/>
      <c r="CW516" s="46"/>
    </row>
    <row r="517" spans="42:101">
      <c r="AP517" s="208"/>
      <c r="AQ517" s="46"/>
      <c r="AR517" s="208"/>
      <c r="AS517" s="208"/>
      <c r="AT517" s="208"/>
      <c r="AU517" s="46"/>
      <c r="AY517" s="208"/>
      <c r="AZ517" s="46"/>
      <c r="BA517" s="208"/>
      <c r="BB517" s="208"/>
      <c r="BC517" s="208"/>
      <c r="BD517" s="46"/>
      <c r="BH517" s="208"/>
      <c r="BI517" s="46"/>
      <c r="BJ517" s="208"/>
      <c r="BK517" s="208"/>
      <c r="BL517" s="208"/>
      <c r="BM517" s="46"/>
      <c r="BQ517" s="208"/>
      <c r="BR517" s="46"/>
      <c r="BS517" s="208"/>
      <c r="BT517" s="208"/>
      <c r="BU517" s="208"/>
      <c r="BV517" s="46"/>
      <c r="BZ517" s="208"/>
      <c r="CA517" s="46"/>
      <c r="CB517" s="208"/>
      <c r="CC517" s="208"/>
      <c r="CD517" s="208"/>
      <c r="CE517" s="46"/>
      <c r="CI517" s="208"/>
      <c r="CJ517" s="46"/>
      <c r="CK517" s="208"/>
      <c r="CL517" s="208"/>
      <c r="CM517" s="208"/>
      <c r="CN517" s="46"/>
      <c r="CR517" s="208"/>
      <c r="CS517" s="46"/>
      <c r="CT517" s="208"/>
      <c r="CU517" s="208"/>
      <c r="CV517" s="208"/>
      <c r="CW517" s="46"/>
    </row>
    <row r="518" spans="42:101">
      <c r="AP518" s="208"/>
      <c r="AQ518" s="46"/>
      <c r="AR518" s="208"/>
      <c r="AS518" s="208"/>
      <c r="AT518" s="208"/>
      <c r="AU518" s="46"/>
      <c r="AY518" s="208"/>
      <c r="AZ518" s="46"/>
      <c r="BA518" s="208"/>
      <c r="BB518" s="208"/>
      <c r="BC518" s="208"/>
      <c r="BD518" s="46"/>
      <c r="BH518" s="208"/>
      <c r="BI518" s="46"/>
      <c r="BJ518" s="208"/>
      <c r="BK518" s="208"/>
      <c r="BL518" s="208"/>
      <c r="BM518" s="46"/>
      <c r="BQ518" s="208"/>
      <c r="BR518" s="46"/>
      <c r="BS518" s="208"/>
      <c r="BT518" s="208"/>
      <c r="BU518" s="208"/>
      <c r="BV518" s="46"/>
      <c r="BZ518" s="208"/>
      <c r="CA518" s="46"/>
      <c r="CB518" s="208"/>
      <c r="CC518" s="208"/>
      <c r="CD518" s="208"/>
      <c r="CE518" s="46"/>
      <c r="CI518" s="208"/>
      <c r="CJ518" s="46"/>
      <c r="CK518" s="208"/>
      <c r="CL518" s="208"/>
      <c r="CM518" s="208"/>
      <c r="CN518" s="46"/>
      <c r="CR518" s="208"/>
      <c r="CS518" s="46"/>
      <c r="CT518" s="208"/>
      <c r="CU518" s="208"/>
      <c r="CV518" s="208"/>
      <c r="CW518" s="46"/>
    </row>
    <row r="519" spans="42:101">
      <c r="AP519" s="230"/>
      <c r="AQ519" s="46"/>
      <c r="AR519" s="208"/>
      <c r="AS519" s="208"/>
      <c r="AT519" s="208"/>
      <c r="AU519" s="46"/>
      <c r="AY519" s="208"/>
      <c r="AZ519" s="46"/>
      <c r="BA519" s="208"/>
      <c r="BB519" s="208"/>
      <c r="BC519" s="208"/>
      <c r="BD519" s="46"/>
      <c r="BH519" s="208"/>
      <c r="BI519" s="46"/>
      <c r="BJ519" s="208"/>
      <c r="BK519" s="208"/>
      <c r="BL519" s="208"/>
      <c r="BM519" s="46"/>
      <c r="BQ519" s="208"/>
      <c r="BR519" s="46"/>
      <c r="BS519" s="208"/>
      <c r="BT519" s="208"/>
      <c r="BU519" s="208"/>
      <c r="BV519" s="46"/>
      <c r="BZ519" s="208"/>
      <c r="CA519" s="46"/>
      <c r="CB519" s="208"/>
      <c r="CC519" s="208"/>
      <c r="CD519" s="208"/>
      <c r="CE519" s="46"/>
      <c r="CI519" s="208"/>
      <c r="CJ519" s="46"/>
      <c r="CK519" s="208"/>
      <c r="CL519" s="208"/>
      <c r="CM519" s="208"/>
      <c r="CN519" s="46"/>
      <c r="CR519" s="208"/>
      <c r="CS519" s="46"/>
      <c r="CT519" s="208"/>
      <c r="CU519" s="208"/>
      <c r="CV519" s="208"/>
      <c r="CW519" s="46"/>
    </row>
    <row r="520" spans="42:101">
      <c r="AP520" s="208"/>
      <c r="AQ520" s="46"/>
      <c r="AR520" s="208"/>
      <c r="AS520" s="208"/>
      <c r="AT520" s="208"/>
      <c r="AU520" s="46"/>
      <c r="AY520" s="208"/>
      <c r="AZ520" s="46"/>
      <c r="BA520" s="208"/>
      <c r="BB520" s="208"/>
      <c r="BC520" s="208"/>
      <c r="BD520" s="46"/>
      <c r="BH520" s="208"/>
      <c r="BI520" s="46"/>
      <c r="BJ520" s="208"/>
      <c r="BK520" s="208"/>
      <c r="BL520" s="208"/>
      <c r="BM520" s="46"/>
      <c r="BQ520" s="208"/>
      <c r="BR520" s="46"/>
      <c r="BS520" s="208"/>
      <c r="BT520" s="208"/>
      <c r="BU520" s="208"/>
      <c r="BV520" s="46"/>
      <c r="BZ520" s="208"/>
      <c r="CA520" s="46"/>
      <c r="CB520" s="208"/>
      <c r="CC520" s="208"/>
      <c r="CD520" s="208"/>
      <c r="CE520" s="46"/>
      <c r="CI520" s="208"/>
      <c r="CJ520" s="46"/>
      <c r="CK520" s="208"/>
      <c r="CL520" s="208"/>
      <c r="CM520" s="208"/>
      <c r="CN520" s="46"/>
      <c r="CR520" s="208"/>
      <c r="CS520" s="46"/>
      <c r="CT520" s="208"/>
      <c r="CU520" s="208"/>
      <c r="CV520" s="208"/>
      <c r="CW520" s="46"/>
    </row>
    <row r="521" spans="42:101">
      <c r="AP521" s="208"/>
      <c r="AQ521" s="46"/>
      <c r="AR521" s="208"/>
      <c r="AS521" s="208"/>
      <c r="AT521" s="208"/>
      <c r="AU521" s="46"/>
      <c r="AY521" s="208"/>
      <c r="AZ521" s="46"/>
      <c r="BA521" s="208"/>
      <c r="BB521" s="208"/>
      <c r="BC521" s="208"/>
      <c r="BD521" s="46"/>
      <c r="BH521" s="208"/>
      <c r="BI521" s="46"/>
      <c r="BJ521" s="208"/>
      <c r="BK521" s="208"/>
      <c r="BL521" s="208"/>
      <c r="BM521" s="46"/>
      <c r="BQ521" s="208"/>
      <c r="BR521" s="46"/>
      <c r="BS521" s="208"/>
      <c r="BT521" s="208"/>
      <c r="BU521" s="208"/>
      <c r="BV521" s="46"/>
      <c r="BZ521" s="208"/>
      <c r="CA521" s="46"/>
      <c r="CB521" s="208"/>
      <c r="CC521" s="208"/>
      <c r="CD521" s="208"/>
      <c r="CE521" s="46"/>
      <c r="CI521" s="208"/>
      <c r="CJ521" s="46"/>
      <c r="CK521" s="208"/>
      <c r="CL521" s="208"/>
      <c r="CM521" s="208"/>
      <c r="CN521" s="46"/>
      <c r="CR521" s="208"/>
      <c r="CS521" s="46"/>
      <c r="CT521" s="208"/>
      <c r="CU521" s="208"/>
      <c r="CV521" s="208"/>
      <c r="CW521" s="46"/>
    </row>
    <row r="522" spans="42:101">
      <c r="AP522" s="208"/>
      <c r="AQ522" s="46"/>
      <c r="AR522" s="208"/>
      <c r="AS522" s="208"/>
      <c r="AT522" s="208"/>
      <c r="AU522" s="46"/>
      <c r="AY522" s="208"/>
      <c r="AZ522" s="46"/>
      <c r="BA522" s="208"/>
      <c r="BB522" s="208"/>
      <c r="BC522" s="208"/>
      <c r="BD522" s="46"/>
      <c r="BH522" s="208"/>
      <c r="BI522" s="46"/>
      <c r="BJ522" s="208"/>
      <c r="BK522" s="208"/>
      <c r="BL522" s="208"/>
      <c r="BM522" s="46"/>
      <c r="BQ522" s="208"/>
      <c r="BR522" s="46"/>
      <c r="BS522" s="208"/>
      <c r="BT522" s="208"/>
      <c r="BU522" s="208"/>
      <c r="BV522" s="46"/>
      <c r="BZ522" s="208"/>
      <c r="CA522" s="46"/>
      <c r="CB522" s="208"/>
      <c r="CC522" s="208"/>
      <c r="CD522" s="208"/>
      <c r="CE522" s="46"/>
      <c r="CI522" s="208"/>
      <c r="CJ522" s="46"/>
      <c r="CK522" s="208"/>
      <c r="CL522" s="208"/>
      <c r="CM522" s="208"/>
      <c r="CN522" s="46"/>
      <c r="CR522" s="208"/>
      <c r="CS522" s="46"/>
      <c r="CT522" s="208"/>
      <c r="CU522" s="208"/>
      <c r="CV522" s="208"/>
      <c r="CW522" s="46"/>
    </row>
    <row r="523" spans="42:101">
      <c r="AP523" s="230"/>
      <c r="AQ523" s="46"/>
      <c r="AR523" s="208"/>
      <c r="AS523" s="208"/>
      <c r="AT523" s="208"/>
      <c r="AU523" s="46"/>
      <c r="AY523" s="208"/>
      <c r="AZ523" s="46"/>
      <c r="BA523" s="208"/>
      <c r="BB523" s="208"/>
      <c r="BC523" s="208"/>
      <c r="BD523" s="46"/>
      <c r="BH523" s="208"/>
      <c r="BI523" s="46"/>
      <c r="BJ523" s="208"/>
      <c r="BK523" s="208"/>
      <c r="BL523" s="208"/>
      <c r="BM523" s="46"/>
      <c r="BQ523" s="208"/>
      <c r="BR523" s="46"/>
      <c r="BS523" s="208"/>
      <c r="BT523" s="208"/>
      <c r="BU523" s="208"/>
      <c r="BV523" s="46"/>
      <c r="BZ523" s="208"/>
      <c r="CA523" s="46"/>
      <c r="CB523" s="208"/>
      <c r="CC523" s="208"/>
      <c r="CD523" s="208"/>
      <c r="CE523" s="46"/>
      <c r="CI523" s="208"/>
      <c r="CJ523" s="46"/>
      <c r="CK523" s="208"/>
      <c r="CL523" s="208"/>
      <c r="CM523" s="208"/>
      <c r="CN523" s="46"/>
      <c r="CR523" s="208"/>
      <c r="CS523" s="46"/>
      <c r="CT523" s="208"/>
      <c r="CU523" s="208"/>
      <c r="CV523" s="208"/>
      <c r="CW523" s="46"/>
    </row>
    <row r="524" spans="42:101">
      <c r="AP524" s="208"/>
      <c r="AQ524" s="46"/>
      <c r="AR524" s="208"/>
      <c r="AS524" s="208"/>
      <c r="AT524" s="208"/>
      <c r="AU524" s="46"/>
      <c r="AY524" s="208"/>
      <c r="AZ524" s="46"/>
      <c r="BA524" s="208"/>
      <c r="BB524" s="208"/>
      <c r="BC524" s="208"/>
      <c r="BD524" s="46"/>
      <c r="BH524" s="208"/>
      <c r="BI524" s="46"/>
      <c r="BJ524" s="208"/>
      <c r="BK524" s="208"/>
      <c r="BL524" s="208"/>
      <c r="BM524" s="46"/>
      <c r="BQ524" s="208"/>
      <c r="BR524" s="46"/>
      <c r="BS524" s="208"/>
      <c r="BT524" s="208"/>
      <c r="BU524" s="208"/>
      <c r="BV524" s="46"/>
      <c r="BZ524" s="208"/>
      <c r="CA524" s="46"/>
      <c r="CB524" s="208"/>
      <c r="CC524" s="208"/>
      <c r="CD524" s="208"/>
      <c r="CE524" s="46"/>
      <c r="CI524" s="208"/>
      <c r="CJ524" s="46"/>
      <c r="CK524" s="208"/>
      <c r="CL524" s="208"/>
      <c r="CM524" s="208"/>
      <c r="CN524" s="46"/>
      <c r="CR524" s="208"/>
      <c r="CS524" s="46"/>
      <c r="CT524" s="208"/>
      <c r="CU524" s="208"/>
      <c r="CV524" s="208"/>
      <c r="CW524" s="46"/>
    </row>
    <row r="525" spans="42:101">
      <c r="AP525" s="208"/>
      <c r="AQ525" s="46"/>
      <c r="AR525" s="208"/>
      <c r="AS525" s="208"/>
      <c r="AT525" s="208"/>
      <c r="AU525" s="46"/>
      <c r="AY525" s="208"/>
      <c r="AZ525" s="46"/>
      <c r="BA525" s="208"/>
      <c r="BB525" s="208"/>
      <c r="BC525" s="208"/>
      <c r="BD525" s="46"/>
      <c r="BH525" s="208"/>
      <c r="BI525" s="46"/>
      <c r="BJ525" s="208"/>
      <c r="BK525" s="208"/>
      <c r="BL525" s="208"/>
      <c r="BM525" s="46"/>
      <c r="BQ525" s="208"/>
      <c r="BR525" s="46"/>
      <c r="BS525" s="208"/>
      <c r="BT525" s="208"/>
      <c r="BU525" s="208"/>
      <c r="BV525" s="46"/>
      <c r="BZ525" s="208"/>
      <c r="CA525" s="46"/>
      <c r="CB525" s="208"/>
      <c r="CC525" s="208"/>
      <c r="CD525" s="208"/>
      <c r="CE525" s="46"/>
      <c r="CI525" s="208"/>
      <c r="CJ525" s="46"/>
      <c r="CK525" s="208"/>
      <c r="CL525" s="208"/>
      <c r="CM525" s="208"/>
      <c r="CN525" s="46"/>
      <c r="CR525" s="208"/>
      <c r="CS525" s="46"/>
      <c r="CT525" s="208"/>
      <c r="CU525" s="208"/>
      <c r="CV525" s="208"/>
      <c r="CW525" s="46"/>
    </row>
    <row r="526" spans="42:101">
      <c r="AP526" s="208"/>
      <c r="AQ526" s="46"/>
      <c r="AR526" s="208"/>
      <c r="AS526" s="208"/>
      <c r="AT526" s="208"/>
      <c r="AU526" s="46"/>
      <c r="AY526" s="208"/>
      <c r="AZ526" s="46"/>
      <c r="BA526" s="208"/>
      <c r="BB526" s="208"/>
      <c r="BC526" s="208"/>
      <c r="BD526" s="46"/>
      <c r="BH526" s="208"/>
      <c r="BI526" s="46"/>
      <c r="BJ526" s="208"/>
      <c r="BK526" s="208"/>
      <c r="BL526" s="208"/>
      <c r="BM526" s="46"/>
      <c r="BQ526" s="208"/>
      <c r="BR526" s="46"/>
      <c r="BS526" s="208"/>
      <c r="BT526" s="208"/>
      <c r="BU526" s="208"/>
      <c r="BV526" s="46"/>
      <c r="BZ526" s="208"/>
      <c r="CA526" s="46"/>
      <c r="CB526" s="208"/>
      <c r="CC526" s="208"/>
      <c r="CD526" s="208"/>
      <c r="CE526" s="46"/>
      <c r="CI526" s="208"/>
      <c r="CJ526" s="46"/>
      <c r="CK526" s="208"/>
      <c r="CL526" s="208"/>
      <c r="CM526" s="208"/>
      <c r="CN526" s="46"/>
      <c r="CR526" s="208"/>
      <c r="CS526" s="46"/>
      <c r="CT526" s="208"/>
      <c r="CU526" s="208"/>
      <c r="CV526" s="208"/>
      <c r="CW526" s="46"/>
    </row>
    <row r="527" spans="42:101">
      <c r="AP527" s="230"/>
      <c r="AQ527" s="46"/>
      <c r="AR527" s="208"/>
      <c r="AS527" s="208"/>
      <c r="AT527" s="208"/>
      <c r="AU527" s="46"/>
      <c r="AY527" s="208"/>
      <c r="AZ527" s="46"/>
      <c r="BA527" s="208"/>
      <c r="BB527" s="208"/>
      <c r="BC527" s="208"/>
      <c r="BD527" s="46"/>
      <c r="BH527" s="208"/>
      <c r="BI527" s="46"/>
      <c r="BJ527" s="208"/>
      <c r="BK527" s="208"/>
      <c r="BL527" s="208"/>
      <c r="BM527" s="46"/>
      <c r="BQ527" s="208"/>
      <c r="BR527" s="46"/>
      <c r="BS527" s="208"/>
      <c r="BT527" s="208"/>
      <c r="BU527" s="208"/>
      <c r="BV527" s="46"/>
      <c r="BZ527" s="208"/>
      <c r="CA527" s="46"/>
      <c r="CB527" s="208"/>
      <c r="CC527" s="208"/>
      <c r="CD527" s="208"/>
      <c r="CE527" s="46"/>
      <c r="CI527" s="208"/>
      <c r="CJ527" s="46"/>
      <c r="CK527" s="208"/>
      <c r="CL527" s="208"/>
      <c r="CM527" s="208"/>
      <c r="CN527" s="46"/>
      <c r="CR527" s="208"/>
      <c r="CS527" s="46"/>
      <c r="CT527" s="208"/>
      <c r="CU527" s="208"/>
      <c r="CV527" s="208"/>
      <c r="CW527" s="46"/>
    </row>
    <row r="528" spans="42:101">
      <c r="AP528" s="208"/>
      <c r="AQ528" s="46"/>
      <c r="AR528" s="208"/>
      <c r="AS528" s="208"/>
      <c r="AT528" s="208"/>
      <c r="AU528" s="46"/>
      <c r="AY528" s="208"/>
      <c r="AZ528" s="46"/>
      <c r="BA528" s="208"/>
      <c r="BB528" s="208"/>
      <c r="BC528" s="208"/>
      <c r="BD528" s="46"/>
      <c r="BH528" s="208"/>
      <c r="BI528" s="46"/>
      <c r="BJ528" s="208"/>
      <c r="BK528" s="208"/>
      <c r="BL528" s="208"/>
      <c r="BM528" s="46"/>
      <c r="BQ528" s="208"/>
      <c r="BR528" s="46"/>
      <c r="BS528" s="208"/>
      <c r="BT528" s="208"/>
      <c r="BU528" s="208"/>
      <c r="BV528" s="46"/>
      <c r="BZ528" s="208"/>
      <c r="CA528" s="46"/>
      <c r="CB528" s="208"/>
      <c r="CC528" s="208"/>
      <c r="CD528" s="208"/>
      <c r="CE528" s="46"/>
      <c r="CI528" s="208"/>
      <c r="CJ528" s="46"/>
      <c r="CK528" s="208"/>
      <c r="CL528" s="208"/>
      <c r="CM528" s="208"/>
      <c r="CN528" s="46"/>
      <c r="CR528" s="208"/>
      <c r="CS528" s="46"/>
      <c r="CT528" s="208"/>
      <c r="CU528" s="208"/>
      <c r="CV528" s="208"/>
      <c r="CW528" s="46"/>
    </row>
    <row r="529" spans="42:101">
      <c r="AP529" s="208"/>
      <c r="AQ529" s="46"/>
      <c r="AR529" s="208"/>
      <c r="AS529" s="208"/>
      <c r="AT529" s="208"/>
      <c r="AU529" s="46"/>
      <c r="AY529" s="208"/>
      <c r="AZ529" s="46"/>
      <c r="BA529" s="208"/>
      <c r="BB529" s="208"/>
      <c r="BC529" s="208"/>
      <c r="BD529" s="46"/>
      <c r="BH529" s="208"/>
      <c r="BI529" s="46"/>
      <c r="BJ529" s="208"/>
      <c r="BK529" s="208"/>
      <c r="BL529" s="208"/>
      <c r="BM529" s="46"/>
      <c r="BQ529" s="208"/>
      <c r="BR529" s="46"/>
      <c r="BS529" s="208"/>
      <c r="BT529" s="208"/>
      <c r="BU529" s="208"/>
      <c r="BV529" s="46"/>
      <c r="BZ529" s="208"/>
      <c r="CA529" s="46"/>
      <c r="CB529" s="208"/>
      <c r="CC529" s="208"/>
      <c r="CD529" s="208"/>
      <c r="CE529" s="46"/>
      <c r="CI529" s="208"/>
      <c r="CJ529" s="46"/>
      <c r="CK529" s="208"/>
      <c r="CL529" s="208"/>
      <c r="CM529" s="208"/>
      <c r="CN529" s="46"/>
      <c r="CR529" s="208"/>
      <c r="CS529" s="46"/>
      <c r="CT529" s="208"/>
      <c r="CU529" s="208"/>
      <c r="CV529" s="208"/>
      <c r="CW529" s="46"/>
    </row>
    <row r="530" spans="42:101">
      <c r="AP530" s="208"/>
      <c r="AQ530" s="46"/>
      <c r="AR530" s="208"/>
      <c r="AS530" s="208"/>
      <c r="AT530" s="208"/>
      <c r="AU530" s="46"/>
      <c r="AY530" s="208"/>
      <c r="AZ530" s="46"/>
      <c r="BA530" s="208"/>
      <c r="BB530" s="208"/>
      <c r="BC530" s="208"/>
      <c r="BD530" s="46"/>
      <c r="BH530" s="208"/>
      <c r="BI530" s="46"/>
      <c r="BJ530" s="208"/>
      <c r="BK530" s="208"/>
      <c r="BL530" s="208"/>
      <c r="BM530" s="46"/>
      <c r="BQ530" s="208"/>
      <c r="BR530" s="46"/>
      <c r="BS530" s="208"/>
      <c r="BT530" s="208"/>
      <c r="BU530" s="208"/>
      <c r="BV530" s="46"/>
      <c r="BZ530" s="208"/>
      <c r="CA530" s="46"/>
      <c r="CB530" s="208"/>
      <c r="CC530" s="208"/>
      <c r="CD530" s="208"/>
      <c r="CE530" s="46"/>
      <c r="CI530" s="208"/>
      <c r="CJ530" s="46"/>
      <c r="CK530" s="208"/>
      <c r="CL530" s="208"/>
      <c r="CM530" s="208"/>
      <c r="CN530" s="46"/>
      <c r="CR530" s="208"/>
      <c r="CS530" s="46"/>
      <c r="CT530" s="208"/>
      <c r="CU530" s="208"/>
      <c r="CV530" s="208"/>
      <c r="CW530" s="46"/>
    </row>
    <row r="531" spans="42:101">
      <c r="AP531" s="230"/>
      <c r="AQ531" s="46"/>
      <c r="AR531" s="208"/>
      <c r="AS531" s="208"/>
      <c r="AT531" s="208"/>
      <c r="AU531" s="46"/>
      <c r="AY531" s="208"/>
      <c r="AZ531" s="46"/>
      <c r="BA531" s="208"/>
      <c r="BB531" s="208"/>
      <c r="BC531" s="208"/>
      <c r="BD531" s="46"/>
      <c r="BH531" s="208"/>
      <c r="BI531" s="46"/>
      <c r="BJ531" s="208"/>
      <c r="BK531" s="208"/>
      <c r="BL531" s="208"/>
      <c r="BM531" s="46"/>
      <c r="BQ531" s="208"/>
      <c r="BR531" s="46"/>
      <c r="BS531" s="208"/>
      <c r="BT531" s="208"/>
      <c r="BU531" s="208"/>
      <c r="BV531" s="46"/>
      <c r="BZ531" s="208"/>
      <c r="CA531" s="46"/>
      <c r="CB531" s="208"/>
      <c r="CC531" s="208"/>
      <c r="CD531" s="208"/>
      <c r="CE531" s="46"/>
      <c r="CI531" s="208"/>
      <c r="CJ531" s="46"/>
      <c r="CK531" s="208"/>
      <c r="CL531" s="208"/>
      <c r="CM531" s="208"/>
      <c r="CN531" s="46"/>
      <c r="CR531" s="208"/>
      <c r="CS531" s="46"/>
      <c r="CT531" s="208"/>
      <c r="CU531" s="208"/>
      <c r="CV531" s="208"/>
      <c r="CW531" s="46"/>
    </row>
    <row r="532" spans="42:101">
      <c r="AP532" s="208"/>
      <c r="AQ532" s="46"/>
      <c r="AR532" s="208"/>
      <c r="AS532" s="208"/>
      <c r="AT532" s="208"/>
      <c r="AU532" s="46"/>
      <c r="AY532" s="208"/>
      <c r="AZ532" s="46"/>
      <c r="BA532" s="208"/>
      <c r="BB532" s="208"/>
      <c r="BC532" s="208"/>
      <c r="BD532" s="46"/>
      <c r="BH532" s="208"/>
      <c r="BI532" s="46"/>
      <c r="BJ532" s="208"/>
      <c r="BK532" s="208"/>
      <c r="BL532" s="208"/>
      <c r="BM532" s="46"/>
      <c r="BQ532" s="208"/>
      <c r="BR532" s="46"/>
      <c r="BS532" s="208"/>
      <c r="BT532" s="208"/>
      <c r="BU532" s="208"/>
      <c r="BV532" s="46"/>
      <c r="BZ532" s="208"/>
      <c r="CA532" s="46"/>
      <c r="CB532" s="208"/>
      <c r="CC532" s="208"/>
      <c r="CD532" s="208"/>
      <c r="CE532" s="46"/>
      <c r="CI532" s="208"/>
      <c r="CJ532" s="46"/>
      <c r="CK532" s="208"/>
      <c r="CL532" s="208"/>
      <c r="CM532" s="208"/>
      <c r="CN532" s="46"/>
      <c r="CR532" s="208"/>
      <c r="CS532" s="46"/>
      <c r="CT532" s="208"/>
      <c r="CU532" s="208"/>
      <c r="CV532" s="208"/>
      <c r="CW532" s="46"/>
    </row>
    <row r="533" spans="42:101">
      <c r="AP533" s="208"/>
      <c r="AQ533" s="46"/>
      <c r="AR533" s="208"/>
      <c r="AS533" s="208"/>
      <c r="AT533" s="208"/>
      <c r="AU533" s="46"/>
      <c r="AY533" s="208"/>
      <c r="AZ533" s="46"/>
      <c r="BA533" s="208"/>
      <c r="BB533" s="208"/>
      <c r="BC533" s="208"/>
      <c r="BD533" s="46"/>
      <c r="BH533" s="208"/>
      <c r="BI533" s="46"/>
      <c r="BJ533" s="208"/>
      <c r="BK533" s="208"/>
      <c r="BL533" s="208"/>
      <c r="BM533" s="46"/>
      <c r="BQ533" s="208"/>
      <c r="BR533" s="46"/>
      <c r="BS533" s="208"/>
      <c r="BT533" s="208"/>
      <c r="BU533" s="208"/>
      <c r="BV533" s="46"/>
      <c r="BZ533" s="208"/>
      <c r="CA533" s="46"/>
      <c r="CB533" s="208"/>
      <c r="CC533" s="208"/>
      <c r="CD533" s="208"/>
      <c r="CE533" s="46"/>
      <c r="CI533" s="208"/>
      <c r="CJ533" s="46"/>
      <c r="CK533" s="208"/>
      <c r="CL533" s="208"/>
      <c r="CM533" s="208"/>
      <c r="CN533" s="46"/>
      <c r="CR533" s="208"/>
      <c r="CS533" s="46"/>
      <c r="CT533" s="208"/>
      <c r="CU533" s="208"/>
      <c r="CV533" s="208"/>
      <c r="CW533" s="46"/>
    </row>
    <row r="534" spans="42:101">
      <c r="AP534" s="208"/>
      <c r="AQ534" s="46"/>
      <c r="AR534" s="208"/>
      <c r="AS534" s="208"/>
      <c r="AT534" s="208"/>
      <c r="AU534" s="46"/>
      <c r="AY534" s="208"/>
      <c r="AZ534" s="46"/>
      <c r="BA534" s="208"/>
      <c r="BB534" s="208"/>
      <c r="BC534" s="208"/>
      <c r="BD534" s="46"/>
      <c r="BH534" s="208"/>
      <c r="BI534" s="46"/>
      <c r="BJ534" s="208"/>
      <c r="BK534" s="208"/>
      <c r="BL534" s="208"/>
      <c r="BM534" s="46"/>
      <c r="BQ534" s="208"/>
      <c r="BR534" s="46"/>
      <c r="BS534" s="208"/>
      <c r="BT534" s="208"/>
      <c r="BU534" s="208"/>
      <c r="BV534" s="46"/>
      <c r="BZ534" s="208"/>
      <c r="CA534" s="46"/>
      <c r="CB534" s="208"/>
      <c r="CC534" s="208"/>
      <c r="CD534" s="208"/>
      <c r="CE534" s="46"/>
      <c r="CI534" s="208"/>
      <c r="CJ534" s="46"/>
      <c r="CK534" s="208"/>
      <c r="CL534" s="208"/>
      <c r="CM534" s="208"/>
      <c r="CN534" s="46"/>
      <c r="CR534" s="208"/>
      <c r="CS534" s="46"/>
      <c r="CT534" s="208"/>
      <c r="CU534" s="208"/>
      <c r="CV534" s="208"/>
      <c r="CW534" s="46"/>
    </row>
    <row r="535" spans="42:101">
      <c r="AP535" s="230"/>
      <c r="AQ535" s="46"/>
      <c r="AR535" s="208"/>
      <c r="AS535" s="208"/>
      <c r="AT535" s="208"/>
      <c r="AU535" s="46"/>
      <c r="AY535" s="208"/>
      <c r="AZ535" s="46"/>
      <c r="BA535" s="208"/>
      <c r="BB535" s="208"/>
      <c r="BC535" s="208"/>
      <c r="BD535" s="46"/>
      <c r="BH535" s="208"/>
      <c r="BI535" s="46"/>
      <c r="BJ535" s="208"/>
      <c r="BK535" s="208"/>
      <c r="BL535" s="208"/>
      <c r="BM535" s="46"/>
      <c r="BQ535" s="208"/>
      <c r="BR535" s="46"/>
      <c r="BS535" s="208"/>
      <c r="BT535" s="208"/>
      <c r="BU535" s="208"/>
      <c r="BV535" s="46"/>
      <c r="BZ535" s="208"/>
      <c r="CA535" s="46"/>
      <c r="CB535" s="208"/>
      <c r="CC535" s="208"/>
      <c r="CD535" s="208"/>
      <c r="CE535" s="46"/>
      <c r="CI535" s="208"/>
      <c r="CJ535" s="46"/>
      <c r="CK535" s="208"/>
      <c r="CL535" s="208"/>
      <c r="CM535" s="208"/>
      <c r="CN535" s="46"/>
      <c r="CR535" s="208"/>
      <c r="CS535" s="46"/>
      <c r="CT535" s="208"/>
      <c r="CU535" s="208"/>
      <c r="CV535" s="208"/>
      <c r="CW535" s="46"/>
    </row>
    <row r="536" spans="42:101">
      <c r="AP536" s="208"/>
      <c r="AQ536" s="46"/>
      <c r="AR536" s="208"/>
      <c r="AS536" s="208"/>
      <c r="AT536" s="208"/>
      <c r="AU536" s="46"/>
      <c r="AY536" s="208"/>
      <c r="AZ536" s="46"/>
      <c r="BA536" s="208"/>
      <c r="BB536" s="208"/>
      <c r="BC536" s="208"/>
      <c r="BD536" s="46"/>
      <c r="BH536" s="208"/>
      <c r="BI536" s="46"/>
      <c r="BJ536" s="208"/>
      <c r="BK536" s="208"/>
      <c r="BL536" s="208"/>
      <c r="BM536" s="46"/>
      <c r="BQ536" s="208"/>
      <c r="BR536" s="46"/>
      <c r="BS536" s="208"/>
      <c r="BT536" s="208"/>
      <c r="BU536" s="208"/>
      <c r="BV536" s="46"/>
      <c r="BZ536" s="208"/>
      <c r="CA536" s="46"/>
      <c r="CB536" s="208"/>
      <c r="CC536" s="208"/>
      <c r="CD536" s="208"/>
      <c r="CE536" s="46"/>
      <c r="CI536" s="208"/>
      <c r="CJ536" s="46"/>
      <c r="CK536" s="208"/>
      <c r="CL536" s="208"/>
      <c r="CM536" s="208"/>
      <c r="CN536" s="46"/>
      <c r="CR536" s="208"/>
      <c r="CS536" s="46"/>
      <c r="CT536" s="208"/>
      <c r="CU536" s="208"/>
      <c r="CV536" s="208"/>
      <c r="CW536" s="46"/>
    </row>
    <row r="537" spans="42:101">
      <c r="AP537" s="208"/>
      <c r="AQ537" s="46"/>
      <c r="AR537" s="208"/>
      <c r="AS537" s="208"/>
      <c r="AT537" s="208"/>
      <c r="AU537" s="46"/>
      <c r="AY537" s="208"/>
      <c r="AZ537" s="46"/>
      <c r="BA537" s="208"/>
      <c r="BB537" s="208"/>
      <c r="BC537" s="208"/>
      <c r="BD537" s="46"/>
      <c r="BH537" s="208"/>
      <c r="BI537" s="46"/>
      <c r="BJ537" s="208"/>
      <c r="BK537" s="208"/>
      <c r="BL537" s="208"/>
      <c r="BM537" s="46"/>
      <c r="BQ537" s="208"/>
      <c r="BR537" s="46"/>
      <c r="BS537" s="208"/>
      <c r="BT537" s="208"/>
      <c r="BU537" s="208"/>
      <c r="BV537" s="46"/>
      <c r="BZ537" s="208"/>
      <c r="CA537" s="46"/>
      <c r="CB537" s="208"/>
      <c r="CC537" s="208"/>
      <c r="CD537" s="208"/>
      <c r="CE537" s="46"/>
      <c r="CI537" s="208"/>
      <c r="CJ537" s="46"/>
      <c r="CK537" s="208"/>
      <c r="CL537" s="208"/>
      <c r="CM537" s="208"/>
      <c r="CN537" s="46"/>
      <c r="CR537" s="208"/>
      <c r="CS537" s="46"/>
      <c r="CT537" s="208"/>
      <c r="CU537" s="208"/>
      <c r="CV537" s="208"/>
      <c r="CW537" s="46"/>
    </row>
    <row r="538" spans="42:101">
      <c r="AP538" s="208"/>
      <c r="AQ538" s="46"/>
      <c r="AR538" s="208"/>
      <c r="AS538" s="208"/>
      <c r="AT538" s="208"/>
      <c r="AU538" s="46"/>
      <c r="AY538" s="208"/>
      <c r="AZ538" s="46"/>
      <c r="BA538" s="208"/>
      <c r="BB538" s="208"/>
      <c r="BC538" s="208"/>
      <c r="BD538" s="46"/>
      <c r="BH538" s="208"/>
      <c r="BI538" s="46"/>
      <c r="BJ538" s="208"/>
      <c r="BK538" s="208"/>
      <c r="BL538" s="208"/>
      <c r="BM538" s="46"/>
      <c r="BQ538" s="208"/>
      <c r="BR538" s="46"/>
      <c r="BS538" s="208"/>
      <c r="BT538" s="208"/>
      <c r="BU538" s="208"/>
      <c r="BV538" s="46"/>
      <c r="BZ538" s="208"/>
      <c r="CA538" s="46"/>
      <c r="CB538" s="208"/>
      <c r="CC538" s="208"/>
      <c r="CD538" s="208"/>
      <c r="CE538" s="46"/>
      <c r="CI538" s="208"/>
      <c r="CJ538" s="46"/>
      <c r="CK538" s="208"/>
      <c r="CL538" s="208"/>
      <c r="CM538" s="208"/>
      <c r="CN538" s="46"/>
      <c r="CR538" s="208"/>
      <c r="CS538" s="46"/>
      <c r="CT538" s="208"/>
      <c r="CU538" s="208"/>
      <c r="CV538" s="208"/>
      <c r="CW538" s="46"/>
    </row>
    <row r="539" spans="42:101">
      <c r="AP539" s="230"/>
      <c r="AQ539" s="46"/>
      <c r="AR539" s="208"/>
      <c r="AS539" s="208"/>
      <c r="AT539" s="208"/>
      <c r="AU539" s="46"/>
      <c r="AY539" s="208"/>
      <c r="AZ539" s="46"/>
      <c r="BA539" s="208"/>
      <c r="BB539" s="208"/>
      <c r="BC539" s="208"/>
      <c r="BD539" s="46"/>
      <c r="BH539" s="208"/>
      <c r="BI539" s="46"/>
      <c r="BJ539" s="208"/>
      <c r="BK539" s="208"/>
      <c r="BL539" s="208"/>
      <c r="BM539" s="46"/>
      <c r="BQ539" s="208"/>
      <c r="BR539" s="46"/>
      <c r="BS539" s="208"/>
      <c r="BT539" s="208"/>
      <c r="BU539" s="208"/>
      <c r="BV539" s="46"/>
      <c r="BZ539" s="208"/>
      <c r="CA539" s="46"/>
      <c r="CB539" s="208"/>
      <c r="CC539" s="208"/>
      <c r="CD539" s="208"/>
      <c r="CE539" s="46"/>
      <c r="CI539" s="208"/>
      <c r="CJ539" s="46"/>
      <c r="CK539" s="208"/>
      <c r="CL539" s="208"/>
      <c r="CM539" s="208"/>
      <c r="CN539" s="46"/>
      <c r="CR539" s="208"/>
      <c r="CS539" s="46"/>
      <c r="CT539" s="208"/>
      <c r="CU539" s="208"/>
      <c r="CV539" s="208"/>
      <c r="CW539" s="46"/>
    </row>
    <row r="540" spans="42:101">
      <c r="AP540" s="208"/>
      <c r="AQ540" s="46"/>
      <c r="AR540" s="208"/>
      <c r="AS540" s="208"/>
      <c r="AT540" s="208"/>
      <c r="AU540" s="46"/>
      <c r="AY540" s="208"/>
      <c r="AZ540" s="46"/>
      <c r="BA540" s="208"/>
      <c r="BB540" s="208"/>
      <c r="BC540" s="208"/>
      <c r="BD540" s="46"/>
      <c r="BH540" s="208"/>
      <c r="BI540" s="46"/>
      <c r="BJ540" s="208"/>
      <c r="BK540" s="208"/>
      <c r="BL540" s="208"/>
      <c r="BM540" s="46"/>
      <c r="BQ540" s="208"/>
      <c r="BR540" s="46"/>
      <c r="BS540" s="208"/>
      <c r="BT540" s="208"/>
      <c r="BU540" s="208"/>
      <c r="BV540" s="46"/>
      <c r="BZ540" s="208"/>
      <c r="CA540" s="46"/>
      <c r="CB540" s="208"/>
      <c r="CC540" s="208"/>
      <c r="CD540" s="208"/>
      <c r="CE540" s="46"/>
      <c r="CI540" s="208"/>
      <c r="CJ540" s="46"/>
      <c r="CK540" s="208"/>
      <c r="CL540" s="208"/>
      <c r="CM540" s="208"/>
      <c r="CN540" s="46"/>
      <c r="CR540" s="208"/>
      <c r="CS540" s="46"/>
      <c r="CT540" s="208"/>
      <c r="CU540" s="208"/>
      <c r="CV540" s="208"/>
      <c r="CW540" s="46"/>
    </row>
    <row r="541" spans="42:101">
      <c r="AP541" s="208"/>
      <c r="AQ541" s="46"/>
      <c r="AR541" s="208"/>
      <c r="AS541" s="208"/>
      <c r="AT541" s="208"/>
      <c r="AU541" s="46"/>
      <c r="AY541" s="208"/>
      <c r="AZ541" s="46"/>
      <c r="BA541" s="208"/>
      <c r="BB541" s="208"/>
      <c r="BC541" s="208"/>
      <c r="BD541" s="46"/>
      <c r="BH541" s="208"/>
      <c r="BI541" s="46"/>
      <c r="BJ541" s="208"/>
      <c r="BK541" s="208"/>
      <c r="BL541" s="208"/>
      <c r="BM541" s="46"/>
      <c r="BQ541" s="208"/>
      <c r="BR541" s="46"/>
      <c r="BS541" s="208"/>
      <c r="BT541" s="208"/>
      <c r="BU541" s="208"/>
      <c r="BV541" s="46"/>
      <c r="BZ541" s="208"/>
      <c r="CA541" s="46"/>
      <c r="CB541" s="208"/>
      <c r="CC541" s="208"/>
      <c r="CD541" s="208"/>
      <c r="CE541" s="46"/>
      <c r="CI541" s="208"/>
      <c r="CJ541" s="46"/>
      <c r="CK541" s="208"/>
      <c r="CL541" s="208"/>
      <c r="CM541" s="208"/>
      <c r="CN541" s="46"/>
      <c r="CR541" s="208"/>
      <c r="CS541" s="46"/>
      <c r="CT541" s="208"/>
      <c r="CU541" s="208"/>
      <c r="CV541" s="208"/>
      <c r="CW541" s="46"/>
    </row>
    <row r="542" spans="42:101">
      <c r="AP542" s="208"/>
      <c r="AQ542" s="46"/>
      <c r="AR542" s="208"/>
      <c r="AS542" s="208"/>
      <c r="AT542" s="208"/>
      <c r="AU542" s="46"/>
      <c r="AY542" s="208"/>
      <c r="AZ542" s="46"/>
      <c r="BA542" s="208"/>
      <c r="BB542" s="208"/>
      <c r="BC542" s="208"/>
      <c r="BD542" s="46"/>
      <c r="BH542" s="208"/>
      <c r="BI542" s="46"/>
      <c r="BJ542" s="208"/>
      <c r="BK542" s="208"/>
      <c r="BL542" s="208"/>
      <c r="BM542" s="46"/>
      <c r="BQ542" s="208"/>
      <c r="BR542" s="46"/>
      <c r="BS542" s="208"/>
      <c r="BT542" s="208"/>
      <c r="BU542" s="208"/>
      <c r="BV542" s="46"/>
      <c r="BZ542" s="208"/>
      <c r="CA542" s="46"/>
      <c r="CB542" s="208"/>
      <c r="CC542" s="208"/>
      <c r="CD542" s="208"/>
      <c r="CE542" s="46"/>
      <c r="CI542" s="208"/>
      <c r="CJ542" s="46"/>
      <c r="CK542" s="208"/>
      <c r="CL542" s="208"/>
      <c r="CM542" s="208"/>
      <c r="CN542" s="46"/>
      <c r="CR542" s="208"/>
      <c r="CS542" s="46"/>
      <c r="CT542" s="208"/>
      <c r="CU542" s="208"/>
      <c r="CV542" s="208"/>
      <c r="CW542" s="46"/>
    </row>
    <row r="543" spans="42:101">
      <c r="AP543" s="230"/>
      <c r="AQ543" s="46"/>
      <c r="AR543" s="208"/>
      <c r="AS543" s="208"/>
      <c r="AT543" s="208"/>
      <c r="AU543" s="46"/>
      <c r="AY543" s="208"/>
      <c r="AZ543" s="46"/>
      <c r="BA543" s="208"/>
      <c r="BB543" s="208"/>
      <c r="BC543" s="208"/>
      <c r="BD543" s="46"/>
      <c r="BH543" s="208"/>
      <c r="BI543" s="46"/>
      <c r="BJ543" s="208"/>
      <c r="BK543" s="208"/>
      <c r="BL543" s="208"/>
      <c r="BM543" s="46"/>
      <c r="BQ543" s="208"/>
      <c r="BR543" s="46"/>
      <c r="BS543" s="208"/>
      <c r="BT543" s="208"/>
      <c r="BU543" s="208"/>
      <c r="BV543" s="46"/>
      <c r="BZ543" s="208"/>
      <c r="CA543" s="46"/>
      <c r="CB543" s="208"/>
      <c r="CC543" s="208"/>
      <c r="CD543" s="208"/>
      <c r="CE543" s="46"/>
      <c r="CI543" s="208"/>
      <c r="CJ543" s="46"/>
      <c r="CK543" s="208"/>
      <c r="CL543" s="208"/>
      <c r="CM543" s="208"/>
      <c r="CN543" s="46"/>
      <c r="CR543" s="208"/>
      <c r="CS543" s="46"/>
      <c r="CT543" s="208"/>
      <c r="CU543" s="208"/>
      <c r="CV543" s="208"/>
      <c r="CW543" s="46"/>
    </row>
    <row r="544" spans="42:101">
      <c r="AP544" s="208"/>
      <c r="AQ544" s="46"/>
      <c r="AR544" s="208"/>
      <c r="AS544" s="208"/>
      <c r="AT544" s="208"/>
      <c r="AU544" s="46"/>
      <c r="AY544" s="208"/>
      <c r="AZ544" s="46"/>
      <c r="BA544" s="208"/>
      <c r="BB544" s="208"/>
      <c r="BC544" s="208"/>
      <c r="BD544" s="46"/>
      <c r="BH544" s="208"/>
      <c r="BI544" s="46"/>
      <c r="BJ544" s="208"/>
      <c r="BK544" s="208"/>
      <c r="BL544" s="208"/>
      <c r="BM544" s="46"/>
      <c r="BQ544" s="208"/>
      <c r="BR544" s="46"/>
      <c r="BS544" s="208"/>
      <c r="BT544" s="208"/>
      <c r="BU544" s="208"/>
      <c r="BV544" s="46"/>
      <c r="BZ544" s="208"/>
      <c r="CA544" s="46"/>
      <c r="CB544" s="208"/>
      <c r="CC544" s="208"/>
      <c r="CD544" s="208"/>
      <c r="CE544" s="46"/>
      <c r="CI544" s="208"/>
      <c r="CJ544" s="46"/>
      <c r="CK544" s="208"/>
      <c r="CL544" s="208"/>
      <c r="CM544" s="208"/>
      <c r="CN544" s="46"/>
      <c r="CR544" s="208"/>
      <c r="CS544" s="46"/>
      <c r="CT544" s="208"/>
      <c r="CU544" s="208"/>
      <c r="CV544" s="208"/>
      <c r="CW544" s="46"/>
    </row>
    <row r="545" spans="42:101">
      <c r="AP545" s="208"/>
      <c r="AQ545" s="46"/>
      <c r="AR545" s="208"/>
      <c r="AS545" s="208"/>
      <c r="AT545" s="208"/>
      <c r="AU545" s="46"/>
      <c r="AY545" s="208"/>
      <c r="AZ545" s="46"/>
      <c r="BA545" s="208"/>
      <c r="BB545" s="208"/>
      <c r="BC545" s="208"/>
      <c r="BD545" s="46"/>
      <c r="BH545" s="208"/>
      <c r="BI545" s="46"/>
      <c r="BJ545" s="208"/>
      <c r="BK545" s="208"/>
      <c r="BL545" s="208"/>
      <c r="BM545" s="46"/>
      <c r="BQ545" s="208"/>
      <c r="BR545" s="46"/>
      <c r="BS545" s="208"/>
      <c r="BT545" s="208"/>
      <c r="BU545" s="208"/>
      <c r="BV545" s="46"/>
      <c r="BZ545" s="208"/>
      <c r="CA545" s="46"/>
      <c r="CB545" s="208"/>
      <c r="CC545" s="208"/>
      <c r="CD545" s="208"/>
      <c r="CE545" s="46"/>
      <c r="CI545" s="208"/>
      <c r="CJ545" s="46"/>
      <c r="CK545" s="208"/>
      <c r="CL545" s="208"/>
      <c r="CM545" s="208"/>
      <c r="CN545" s="46"/>
      <c r="CR545" s="208"/>
      <c r="CS545" s="46"/>
      <c r="CT545" s="208"/>
      <c r="CU545" s="208"/>
      <c r="CV545" s="208"/>
      <c r="CW545" s="46"/>
    </row>
    <row r="546" spans="42:101">
      <c r="AP546" s="208"/>
      <c r="AQ546" s="46"/>
      <c r="AR546" s="208"/>
      <c r="AS546" s="208"/>
      <c r="AT546" s="208"/>
      <c r="AU546" s="46"/>
      <c r="AY546" s="208"/>
      <c r="AZ546" s="46"/>
      <c r="BA546" s="208"/>
      <c r="BB546" s="208"/>
      <c r="BC546" s="208"/>
      <c r="BD546" s="46"/>
      <c r="BH546" s="208"/>
      <c r="BI546" s="46"/>
      <c r="BJ546" s="208"/>
      <c r="BK546" s="208"/>
      <c r="BL546" s="208"/>
      <c r="BM546" s="46"/>
      <c r="BQ546" s="208"/>
      <c r="BR546" s="46"/>
      <c r="BS546" s="208"/>
      <c r="BT546" s="208"/>
      <c r="BU546" s="208"/>
      <c r="BV546" s="46"/>
      <c r="BZ546" s="208"/>
      <c r="CA546" s="46"/>
      <c r="CB546" s="208"/>
      <c r="CC546" s="208"/>
      <c r="CD546" s="208"/>
      <c r="CE546" s="46"/>
      <c r="CI546" s="208"/>
      <c r="CJ546" s="46"/>
      <c r="CK546" s="208"/>
      <c r="CL546" s="208"/>
      <c r="CM546" s="208"/>
      <c r="CN546" s="46"/>
      <c r="CR546" s="208"/>
      <c r="CS546" s="46"/>
      <c r="CT546" s="208"/>
      <c r="CU546" s="208"/>
      <c r="CV546" s="208"/>
      <c r="CW546" s="46"/>
    </row>
    <row r="547" spans="42:101">
      <c r="AP547" s="230"/>
      <c r="AQ547" s="46"/>
      <c r="AR547" s="208"/>
      <c r="AS547" s="208"/>
      <c r="AT547" s="208"/>
      <c r="AU547" s="46"/>
      <c r="AY547" s="208"/>
      <c r="AZ547" s="46"/>
      <c r="BA547" s="208"/>
      <c r="BB547" s="208"/>
      <c r="BC547" s="208"/>
      <c r="BD547" s="46"/>
      <c r="BH547" s="208"/>
      <c r="BI547" s="46"/>
      <c r="BJ547" s="208"/>
      <c r="BK547" s="208"/>
      <c r="BL547" s="208"/>
      <c r="BM547" s="46"/>
      <c r="BQ547" s="208"/>
      <c r="BR547" s="46"/>
      <c r="BS547" s="208"/>
      <c r="BT547" s="208"/>
      <c r="BU547" s="208"/>
      <c r="BV547" s="46"/>
      <c r="BZ547" s="208"/>
      <c r="CA547" s="46"/>
      <c r="CB547" s="208"/>
      <c r="CC547" s="208"/>
      <c r="CD547" s="208"/>
      <c r="CE547" s="46"/>
      <c r="CI547" s="208"/>
      <c r="CJ547" s="46"/>
      <c r="CK547" s="208"/>
      <c r="CL547" s="208"/>
      <c r="CM547" s="208"/>
      <c r="CN547" s="46"/>
      <c r="CR547" s="208"/>
      <c r="CS547" s="46"/>
      <c r="CT547" s="208"/>
      <c r="CU547" s="208"/>
      <c r="CV547" s="208"/>
      <c r="CW547" s="46"/>
    </row>
    <row r="548" spans="42:101">
      <c r="AP548" s="208"/>
      <c r="AQ548" s="46"/>
      <c r="AR548" s="208"/>
      <c r="AS548" s="208"/>
      <c r="AT548" s="208"/>
      <c r="AU548" s="46"/>
      <c r="AY548" s="208"/>
      <c r="AZ548" s="46"/>
      <c r="BA548" s="208"/>
      <c r="BB548" s="208"/>
      <c r="BC548" s="208"/>
      <c r="BD548" s="46"/>
      <c r="BH548" s="208"/>
      <c r="BI548" s="46"/>
      <c r="BJ548" s="208"/>
      <c r="BK548" s="208"/>
      <c r="BL548" s="208"/>
      <c r="BM548" s="46"/>
      <c r="BQ548" s="208"/>
      <c r="BR548" s="46"/>
      <c r="BS548" s="208"/>
      <c r="BT548" s="208"/>
      <c r="BU548" s="208"/>
      <c r="BV548" s="46"/>
      <c r="BZ548" s="208"/>
      <c r="CA548" s="46"/>
      <c r="CB548" s="208"/>
      <c r="CC548" s="208"/>
      <c r="CD548" s="208"/>
      <c r="CE548" s="46"/>
      <c r="CI548" s="208"/>
      <c r="CJ548" s="46"/>
      <c r="CK548" s="208"/>
      <c r="CL548" s="208"/>
      <c r="CM548" s="208"/>
      <c r="CN548" s="46"/>
      <c r="CR548" s="208"/>
      <c r="CS548" s="46"/>
      <c r="CT548" s="208"/>
      <c r="CU548" s="208"/>
      <c r="CV548" s="208"/>
      <c r="CW548" s="46"/>
    </row>
    <row r="549" spans="42:101">
      <c r="AP549" s="208"/>
      <c r="AQ549" s="46"/>
      <c r="AR549" s="208"/>
      <c r="AS549" s="208"/>
      <c r="AT549" s="208"/>
      <c r="AU549" s="46"/>
      <c r="AY549" s="208"/>
      <c r="AZ549" s="46"/>
      <c r="BA549" s="208"/>
      <c r="BB549" s="208"/>
      <c r="BC549" s="208"/>
      <c r="BD549" s="46"/>
      <c r="BH549" s="208"/>
      <c r="BI549" s="46"/>
      <c r="BJ549" s="208"/>
      <c r="BK549" s="208"/>
      <c r="BL549" s="208"/>
      <c r="BM549" s="46"/>
      <c r="BQ549" s="208"/>
      <c r="BR549" s="46"/>
      <c r="BS549" s="208"/>
      <c r="BT549" s="208"/>
      <c r="BU549" s="208"/>
      <c r="BV549" s="46"/>
      <c r="BZ549" s="208"/>
      <c r="CA549" s="46"/>
      <c r="CB549" s="208"/>
      <c r="CC549" s="208"/>
      <c r="CD549" s="208"/>
      <c r="CE549" s="46"/>
      <c r="CI549" s="208"/>
      <c r="CJ549" s="46"/>
      <c r="CK549" s="208"/>
      <c r="CL549" s="208"/>
      <c r="CM549" s="208"/>
      <c r="CN549" s="46"/>
      <c r="CR549" s="208"/>
      <c r="CS549" s="46"/>
      <c r="CT549" s="208"/>
      <c r="CU549" s="208"/>
      <c r="CV549" s="208"/>
      <c r="CW549" s="46"/>
    </row>
    <row r="550" spans="42:101">
      <c r="AP550" s="208"/>
      <c r="AQ550" s="46"/>
      <c r="AR550" s="208"/>
      <c r="AS550" s="208"/>
      <c r="AT550" s="208"/>
      <c r="AU550" s="46"/>
      <c r="AY550" s="208"/>
      <c r="AZ550" s="46"/>
      <c r="BA550" s="208"/>
      <c r="BB550" s="208"/>
      <c r="BC550" s="208"/>
      <c r="BD550" s="46"/>
      <c r="BH550" s="208"/>
      <c r="BI550" s="46"/>
      <c r="BJ550" s="208"/>
      <c r="BK550" s="208"/>
      <c r="BL550" s="208"/>
      <c r="BM550" s="46"/>
      <c r="BQ550" s="208"/>
      <c r="BR550" s="46"/>
      <c r="BS550" s="208"/>
      <c r="BT550" s="208"/>
      <c r="BU550" s="208"/>
      <c r="BV550" s="46"/>
      <c r="BZ550" s="208"/>
      <c r="CA550" s="46"/>
      <c r="CB550" s="208"/>
      <c r="CC550" s="208"/>
      <c r="CD550" s="208"/>
      <c r="CE550" s="46"/>
      <c r="CI550" s="208"/>
      <c r="CJ550" s="46"/>
      <c r="CK550" s="208"/>
      <c r="CL550" s="208"/>
      <c r="CM550" s="208"/>
      <c r="CN550" s="46"/>
      <c r="CR550" s="208"/>
      <c r="CS550" s="46"/>
      <c r="CT550" s="208"/>
      <c r="CU550" s="208"/>
      <c r="CV550" s="208"/>
      <c r="CW550" s="46"/>
    </row>
    <row r="551" spans="42:101">
      <c r="AP551" s="230"/>
      <c r="AQ551" s="46"/>
      <c r="AR551" s="208"/>
      <c r="AS551" s="208"/>
      <c r="AT551" s="208"/>
      <c r="AU551" s="46"/>
      <c r="AY551" s="208"/>
      <c r="AZ551" s="46"/>
      <c r="BA551" s="208"/>
      <c r="BB551" s="208"/>
      <c r="BC551" s="208"/>
      <c r="BD551" s="46"/>
      <c r="BH551" s="208"/>
      <c r="BI551" s="46"/>
      <c r="BJ551" s="208"/>
      <c r="BK551" s="208"/>
      <c r="BL551" s="208"/>
      <c r="BM551" s="46"/>
      <c r="BQ551" s="208"/>
      <c r="BR551" s="46"/>
      <c r="BS551" s="208"/>
      <c r="BT551" s="208"/>
      <c r="BU551" s="208"/>
      <c r="BV551" s="46"/>
      <c r="BZ551" s="208"/>
      <c r="CA551" s="46"/>
      <c r="CB551" s="208"/>
      <c r="CC551" s="208"/>
      <c r="CD551" s="208"/>
      <c r="CE551" s="46"/>
      <c r="CI551" s="208"/>
      <c r="CJ551" s="46"/>
      <c r="CK551" s="208"/>
      <c r="CL551" s="208"/>
      <c r="CM551" s="208"/>
      <c r="CN551" s="46"/>
      <c r="CR551" s="208"/>
      <c r="CS551" s="46"/>
      <c r="CT551" s="208"/>
      <c r="CU551" s="208"/>
      <c r="CV551" s="208"/>
      <c r="CW551" s="46"/>
    </row>
    <row r="552" spans="42:101">
      <c r="AP552" s="208"/>
      <c r="AQ552" s="46"/>
      <c r="AR552" s="208"/>
      <c r="AS552" s="208"/>
      <c r="AT552" s="208"/>
      <c r="AU552" s="46"/>
      <c r="AY552" s="208"/>
      <c r="AZ552" s="46"/>
      <c r="BA552" s="208"/>
      <c r="BB552" s="208"/>
      <c r="BC552" s="208"/>
      <c r="BD552" s="46"/>
      <c r="BH552" s="208"/>
      <c r="BI552" s="46"/>
      <c r="BJ552" s="208"/>
      <c r="BK552" s="208"/>
      <c r="BL552" s="208"/>
      <c r="BM552" s="46"/>
      <c r="BQ552" s="208"/>
      <c r="BR552" s="46"/>
      <c r="BS552" s="208"/>
      <c r="BT552" s="208"/>
      <c r="BU552" s="208"/>
      <c r="BV552" s="46"/>
      <c r="BZ552" s="208"/>
      <c r="CA552" s="46"/>
      <c r="CB552" s="208"/>
      <c r="CC552" s="208"/>
      <c r="CD552" s="208"/>
      <c r="CE552" s="46"/>
      <c r="CI552" s="208"/>
      <c r="CJ552" s="46"/>
      <c r="CK552" s="208"/>
      <c r="CL552" s="208"/>
      <c r="CM552" s="208"/>
      <c r="CN552" s="46"/>
      <c r="CR552" s="208"/>
      <c r="CS552" s="46"/>
      <c r="CT552" s="208"/>
      <c r="CU552" s="208"/>
      <c r="CV552" s="208"/>
      <c r="CW552" s="46"/>
    </row>
    <row r="553" spans="42:101">
      <c r="AP553" s="208"/>
      <c r="AQ553" s="46"/>
      <c r="AR553" s="208"/>
      <c r="AS553" s="208"/>
      <c r="AT553" s="208"/>
      <c r="AU553" s="46"/>
      <c r="AY553" s="208"/>
      <c r="AZ553" s="46"/>
      <c r="BA553" s="208"/>
      <c r="BB553" s="208"/>
      <c r="BC553" s="208"/>
      <c r="BD553" s="46"/>
      <c r="BH553" s="208"/>
      <c r="BI553" s="46"/>
      <c r="BJ553" s="208"/>
      <c r="BK553" s="208"/>
      <c r="BL553" s="208"/>
      <c r="BM553" s="46"/>
      <c r="BQ553" s="208"/>
      <c r="BR553" s="46"/>
      <c r="BS553" s="208"/>
      <c r="BT553" s="208"/>
      <c r="BU553" s="208"/>
      <c r="BV553" s="46"/>
      <c r="BZ553" s="208"/>
      <c r="CA553" s="46"/>
      <c r="CB553" s="208"/>
      <c r="CC553" s="208"/>
      <c r="CD553" s="208"/>
      <c r="CE553" s="46"/>
      <c r="CI553" s="208"/>
      <c r="CJ553" s="46"/>
      <c r="CK553" s="208"/>
      <c r="CL553" s="208"/>
      <c r="CM553" s="208"/>
      <c r="CN553" s="46"/>
      <c r="CR553" s="208"/>
      <c r="CS553" s="46"/>
      <c r="CT553" s="208"/>
      <c r="CU553" s="208"/>
      <c r="CV553" s="208"/>
      <c r="CW553" s="46"/>
    </row>
    <row r="554" spans="42:101">
      <c r="AP554" s="208"/>
      <c r="AQ554" s="46"/>
      <c r="AR554" s="208"/>
      <c r="AS554" s="208"/>
      <c r="AT554" s="208"/>
      <c r="AU554" s="46"/>
      <c r="AY554" s="208"/>
      <c r="AZ554" s="46"/>
      <c r="BA554" s="208"/>
      <c r="BB554" s="208"/>
      <c r="BC554" s="208"/>
      <c r="BD554" s="46"/>
      <c r="BH554" s="208"/>
      <c r="BI554" s="46"/>
      <c r="BJ554" s="208"/>
      <c r="BK554" s="208"/>
      <c r="BL554" s="208"/>
      <c r="BM554" s="46"/>
      <c r="BQ554" s="208"/>
      <c r="BR554" s="46"/>
      <c r="BS554" s="208"/>
      <c r="BT554" s="208"/>
      <c r="BU554" s="208"/>
      <c r="BV554" s="46"/>
      <c r="BZ554" s="208"/>
      <c r="CA554" s="46"/>
      <c r="CB554" s="208"/>
      <c r="CC554" s="208"/>
      <c r="CD554" s="208"/>
      <c r="CE554" s="46"/>
      <c r="CI554" s="208"/>
      <c r="CJ554" s="46"/>
      <c r="CK554" s="208"/>
      <c r="CL554" s="208"/>
      <c r="CM554" s="208"/>
      <c r="CN554" s="46"/>
      <c r="CR554" s="208"/>
      <c r="CS554" s="46"/>
      <c r="CT554" s="208"/>
      <c r="CU554" s="208"/>
      <c r="CV554" s="208"/>
      <c r="CW554" s="46"/>
    </row>
    <row r="555" spans="42:101">
      <c r="AP555" s="230"/>
      <c r="AQ555" s="46"/>
      <c r="AR555" s="208"/>
      <c r="AS555" s="208"/>
      <c r="AT555" s="208"/>
      <c r="AU555" s="46"/>
      <c r="AY555" s="208"/>
      <c r="AZ555" s="46"/>
      <c r="BA555" s="208"/>
      <c r="BB555" s="208"/>
      <c r="BC555" s="208"/>
      <c r="BD555" s="46"/>
      <c r="BH555" s="208"/>
      <c r="BI555" s="46"/>
      <c r="BJ555" s="208"/>
      <c r="BK555" s="208"/>
      <c r="BL555" s="208"/>
      <c r="BM555" s="46"/>
      <c r="BQ555" s="208"/>
      <c r="BR555" s="46"/>
      <c r="BS555" s="208"/>
      <c r="BT555" s="208"/>
      <c r="BU555" s="208"/>
      <c r="BV555" s="46"/>
      <c r="BZ555" s="208"/>
      <c r="CA555" s="46"/>
      <c r="CB555" s="208"/>
      <c r="CC555" s="208"/>
      <c r="CD555" s="208"/>
      <c r="CE555" s="46"/>
      <c r="CI555" s="208"/>
      <c r="CJ555" s="46"/>
      <c r="CK555" s="208"/>
      <c r="CL555" s="208"/>
      <c r="CM555" s="208"/>
      <c r="CN555" s="46"/>
      <c r="CR555" s="208"/>
      <c r="CS555" s="46"/>
      <c r="CT555" s="208"/>
      <c r="CU555" s="208"/>
      <c r="CV555" s="208"/>
      <c r="CW555" s="46"/>
    </row>
    <row r="556" spans="42:101">
      <c r="AP556" s="208"/>
      <c r="AQ556" s="46"/>
      <c r="AR556" s="208"/>
      <c r="AS556" s="208"/>
      <c r="AT556" s="208"/>
      <c r="AU556" s="46"/>
      <c r="AY556" s="208"/>
      <c r="AZ556" s="46"/>
      <c r="BA556" s="208"/>
      <c r="BB556" s="208"/>
      <c r="BC556" s="208"/>
      <c r="BD556" s="46"/>
      <c r="BH556" s="208"/>
      <c r="BI556" s="46"/>
      <c r="BJ556" s="208"/>
      <c r="BK556" s="208"/>
      <c r="BL556" s="208"/>
      <c r="BM556" s="46"/>
      <c r="BQ556" s="208"/>
      <c r="BR556" s="46"/>
      <c r="BS556" s="208"/>
      <c r="BT556" s="208"/>
      <c r="BU556" s="208"/>
      <c r="BV556" s="46"/>
      <c r="BZ556" s="208"/>
      <c r="CA556" s="46"/>
      <c r="CB556" s="208"/>
      <c r="CC556" s="208"/>
      <c r="CD556" s="208"/>
      <c r="CE556" s="46"/>
      <c r="CI556" s="208"/>
      <c r="CJ556" s="46"/>
      <c r="CK556" s="208"/>
      <c r="CL556" s="208"/>
      <c r="CM556" s="208"/>
      <c r="CN556" s="46"/>
      <c r="CR556" s="208"/>
      <c r="CS556" s="46"/>
      <c r="CT556" s="208"/>
      <c r="CU556" s="208"/>
      <c r="CV556" s="208"/>
      <c r="CW556" s="46"/>
    </row>
    <row r="557" spans="42:101">
      <c r="AP557" s="208"/>
      <c r="AQ557" s="46"/>
      <c r="AR557" s="208"/>
      <c r="AS557" s="208"/>
      <c r="AT557" s="208"/>
      <c r="AU557" s="46"/>
      <c r="AY557" s="208"/>
      <c r="AZ557" s="46"/>
      <c r="BA557" s="208"/>
      <c r="BB557" s="208"/>
      <c r="BC557" s="208"/>
      <c r="BD557" s="46"/>
      <c r="BH557" s="208"/>
      <c r="BI557" s="46"/>
      <c r="BJ557" s="208"/>
      <c r="BK557" s="208"/>
      <c r="BL557" s="208"/>
      <c r="BM557" s="46"/>
      <c r="BQ557" s="208"/>
      <c r="BR557" s="46"/>
      <c r="BS557" s="208"/>
      <c r="BT557" s="208"/>
      <c r="BU557" s="208"/>
      <c r="BV557" s="46"/>
      <c r="BZ557" s="208"/>
      <c r="CA557" s="46"/>
      <c r="CB557" s="208"/>
      <c r="CC557" s="208"/>
      <c r="CD557" s="208"/>
      <c r="CE557" s="46"/>
      <c r="CI557" s="208"/>
      <c r="CJ557" s="46"/>
      <c r="CK557" s="208"/>
      <c r="CL557" s="208"/>
      <c r="CM557" s="208"/>
      <c r="CN557" s="46"/>
      <c r="CR557" s="208"/>
      <c r="CS557" s="46"/>
      <c r="CT557" s="208"/>
      <c r="CU557" s="208"/>
      <c r="CV557" s="208"/>
      <c r="CW557" s="46"/>
    </row>
    <row r="558" spans="42:101">
      <c r="AP558" s="208"/>
      <c r="AQ558" s="46"/>
      <c r="AR558" s="208"/>
      <c r="AS558" s="208"/>
      <c r="AT558" s="208"/>
      <c r="AU558" s="46"/>
      <c r="AY558" s="208"/>
      <c r="AZ558" s="46"/>
      <c r="BA558" s="208"/>
      <c r="BB558" s="208"/>
      <c r="BC558" s="208"/>
      <c r="BD558" s="46"/>
      <c r="BH558" s="208"/>
      <c r="BI558" s="46"/>
      <c r="BJ558" s="208"/>
      <c r="BK558" s="208"/>
      <c r="BL558" s="208"/>
      <c r="BM558" s="46"/>
      <c r="BQ558" s="208"/>
      <c r="BR558" s="46"/>
      <c r="BS558" s="208"/>
      <c r="BT558" s="208"/>
      <c r="BU558" s="208"/>
      <c r="BV558" s="46"/>
      <c r="BZ558" s="208"/>
      <c r="CA558" s="46"/>
      <c r="CB558" s="208"/>
      <c r="CC558" s="208"/>
      <c r="CD558" s="208"/>
      <c r="CE558" s="46"/>
      <c r="CI558" s="208"/>
      <c r="CJ558" s="46"/>
      <c r="CK558" s="208"/>
      <c r="CL558" s="208"/>
      <c r="CM558" s="208"/>
      <c r="CN558" s="46"/>
      <c r="CR558" s="208"/>
      <c r="CS558" s="46"/>
      <c r="CT558" s="208"/>
      <c r="CU558" s="208"/>
      <c r="CV558" s="208"/>
      <c r="CW558" s="46"/>
    </row>
    <row r="559" spans="42:101">
      <c r="AP559" s="230"/>
      <c r="AQ559" s="46"/>
      <c r="AR559" s="208"/>
      <c r="AS559" s="208"/>
      <c r="AT559" s="208"/>
      <c r="AU559" s="46"/>
      <c r="AY559" s="208"/>
      <c r="AZ559" s="46"/>
      <c r="BA559" s="208"/>
      <c r="BB559" s="208"/>
      <c r="BC559" s="208"/>
      <c r="BD559" s="46"/>
      <c r="BH559" s="208"/>
      <c r="BI559" s="46"/>
      <c r="BJ559" s="208"/>
      <c r="BK559" s="208"/>
      <c r="BL559" s="208"/>
      <c r="BM559" s="46"/>
      <c r="BQ559" s="208"/>
      <c r="BR559" s="46"/>
      <c r="BS559" s="208"/>
      <c r="BT559" s="208"/>
      <c r="BU559" s="208"/>
      <c r="BV559" s="46"/>
      <c r="BZ559" s="208"/>
      <c r="CA559" s="46"/>
      <c r="CB559" s="208"/>
      <c r="CC559" s="208"/>
      <c r="CD559" s="208"/>
      <c r="CE559" s="46"/>
      <c r="CI559" s="208"/>
      <c r="CJ559" s="46"/>
      <c r="CK559" s="208"/>
      <c r="CL559" s="208"/>
      <c r="CM559" s="208"/>
      <c r="CN559" s="46"/>
      <c r="CR559" s="208"/>
      <c r="CS559" s="46"/>
      <c r="CT559" s="208"/>
      <c r="CU559" s="208"/>
      <c r="CV559" s="208"/>
      <c r="CW559" s="46"/>
    </row>
    <row r="560" spans="42:101">
      <c r="AP560" s="208"/>
      <c r="AQ560" s="46"/>
      <c r="AR560" s="46"/>
      <c r="AS560" s="208"/>
      <c r="AT560" s="208"/>
      <c r="AU560" s="46"/>
      <c r="AY560" s="208"/>
      <c r="AZ560" s="46"/>
      <c r="BA560" s="208"/>
      <c r="BB560" s="208"/>
      <c r="BC560" s="208"/>
      <c r="BD560" s="46"/>
      <c r="BH560" s="208"/>
      <c r="BI560" s="46"/>
      <c r="BJ560" s="208"/>
      <c r="BK560" s="208"/>
      <c r="BL560" s="208"/>
      <c r="BM560" s="46"/>
      <c r="BQ560" s="208"/>
      <c r="BR560" s="46"/>
      <c r="BS560" s="208"/>
      <c r="BT560" s="208"/>
      <c r="BU560" s="208"/>
      <c r="BV560" s="46"/>
      <c r="BZ560" s="208"/>
      <c r="CA560" s="46"/>
      <c r="CB560" s="208"/>
      <c r="CC560" s="208"/>
      <c r="CD560" s="208"/>
      <c r="CE560" s="46"/>
      <c r="CI560" s="208"/>
      <c r="CJ560" s="46"/>
      <c r="CK560" s="208"/>
      <c r="CL560" s="208"/>
      <c r="CM560" s="208"/>
      <c r="CN560" s="46"/>
      <c r="CR560" s="208"/>
      <c r="CS560" s="46"/>
      <c r="CT560" s="208"/>
      <c r="CU560" s="208"/>
      <c r="CV560" s="208"/>
      <c r="CW560" s="46"/>
    </row>
    <row r="561" spans="42:101">
      <c r="AP561" s="208"/>
      <c r="AQ561" s="46"/>
      <c r="AR561" s="46"/>
      <c r="AS561" s="208"/>
      <c r="AT561" s="208"/>
      <c r="AU561" s="46"/>
      <c r="AY561" s="208"/>
      <c r="AZ561" s="46"/>
      <c r="BA561" s="208"/>
      <c r="BB561" s="208"/>
      <c r="BC561" s="208"/>
      <c r="BD561" s="46"/>
      <c r="BH561" s="208"/>
      <c r="BI561" s="46"/>
      <c r="BJ561" s="208"/>
      <c r="BK561" s="208"/>
      <c r="BL561" s="208"/>
      <c r="BM561" s="46"/>
      <c r="BQ561" s="208"/>
      <c r="BR561" s="46"/>
      <c r="BS561" s="208"/>
      <c r="BT561" s="208"/>
      <c r="BU561" s="208"/>
      <c r="BV561" s="46"/>
      <c r="BZ561" s="208"/>
      <c r="CA561" s="46"/>
      <c r="CB561" s="208"/>
      <c r="CC561" s="208"/>
      <c r="CD561" s="208"/>
      <c r="CE561" s="46"/>
      <c r="CI561" s="208"/>
      <c r="CJ561" s="46"/>
      <c r="CK561" s="208"/>
      <c r="CL561" s="208"/>
      <c r="CM561" s="208"/>
      <c r="CN561" s="46"/>
      <c r="CR561" s="208"/>
      <c r="CS561" s="46"/>
      <c r="CT561" s="208"/>
      <c r="CU561" s="208"/>
      <c r="CV561" s="208"/>
      <c r="CW561" s="46"/>
    </row>
    <row r="562" spans="42:101">
      <c r="AP562" s="208"/>
      <c r="AQ562" s="46"/>
      <c r="AR562" s="46"/>
      <c r="AS562" s="208"/>
      <c r="AT562" s="208"/>
      <c r="AU562" s="46"/>
      <c r="AY562" s="208"/>
      <c r="AZ562" s="46"/>
      <c r="BA562" s="208"/>
      <c r="BB562" s="208"/>
      <c r="BC562" s="208"/>
      <c r="BD562" s="46"/>
      <c r="BH562" s="208"/>
      <c r="BI562" s="46"/>
      <c r="BJ562" s="208"/>
      <c r="BK562" s="208"/>
      <c r="BL562" s="208"/>
      <c r="BM562" s="46"/>
      <c r="BQ562" s="208"/>
      <c r="BR562" s="46"/>
      <c r="BS562" s="208"/>
      <c r="BT562" s="208"/>
      <c r="BU562" s="208"/>
      <c r="BV562" s="46"/>
      <c r="BZ562" s="208"/>
      <c r="CA562" s="46"/>
      <c r="CB562" s="208"/>
      <c r="CC562" s="208"/>
      <c r="CD562" s="208"/>
      <c r="CE562" s="46"/>
      <c r="CI562" s="208"/>
      <c r="CJ562" s="46"/>
      <c r="CK562" s="208"/>
      <c r="CL562" s="208"/>
      <c r="CM562" s="208"/>
      <c r="CN562" s="46"/>
      <c r="CR562" s="208"/>
      <c r="CS562" s="46"/>
      <c r="CT562" s="208"/>
      <c r="CU562" s="208"/>
      <c r="CV562" s="208"/>
      <c r="CW562" s="46"/>
    </row>
    <row r="563" spans="42:101">
      <c r="AP563" s="230"/>
      <c r="AQ563" s="46"/>
      <c r="AR563" s="46"/>
      <c r="AS563" s="208"/>
      <c r="AT563" s="208"/>
      <c r="AU563" s="46"/>
      <c r="AY563" s="208"/>
      <c r="AZ563" s="46"/>
      <c r="BA563" s="208"/>
      <c r="BB563" s="208"/>
      <c r="BC563" s="208"/>
      <c r="BD563" s="46"/>
      <c r="BH563" s="208"/>
      <c r="BI563" s="46"/>
      <c r="BJ563" s="208"/>
      <c r="BK563" s="208"/>
      <c r="BL563" s="208"/>
      <c r="BM563" s="46"/>
      <c r="BQ563" s="208"/>
      <c r="BR563" s="46"/>
      <c r="BS563" s="208"/>
      <c r="BT563" s="208"/>
      <c r="BU563" s="208"/>
      <c r="BV563" s="46"/>
      <c r="BZ563" s="208"/>
      <c r="CA563" s="46"/>
      <c r="CB563" s="208"/>
      <c r="CC563" s="208"/>
      <c r="CD563" s="208"/>
      <c r="CE563" s="46"/>
      <c r="CI563" s="208"/>
      <c r="CJ563" s="46"/>
      <c r="CK563" s="208"/>
      <c r="CL563" s="208"/>
      <c r="CM563" s="208"/>
      <c r="CN563" s="46"/>
      <c r="CR563" s="208"/>
      <c r="CS563" s="46"/>
      <c r="CT563" s="208"/>
      <c r="CU563" s="208"/>
      <c r="CV563" s="208"/>
      <c r="CW563" s="46"/>
    </row>
    <row r="564" spans="42:101">
      <c r="AP564" s="208"/>
      <c r="AQ564" s="46"/>
      <c r="AR564" s="46"/>
      <c r="AS564" s="208"/>
      <c r="AT564" s="208"/>
      <c r="AU564" s="46"/>
      <c r="AY564" s="208"/>
      <c r="AZ564" s="46"/>
      <c r="BA564" s="208"/>
      <c r="BB564" s="208"/>
      <c r="BC564" s="208"/>
      <c r="BD564" s="46"/>
      <c r="BH564" s="208"/>
      <c r="BI564" s="46"/>
      <c r="BJ564" s="208"/>
      <c r="BK564" s="208"/>
      <c r="BL564" s="208"/>
      <c r="BM564" s="46"/>
      <c r="BQ564" s="208"/>
      <c r="BR564" s="46"/>
      <c r="BS564" s="208"/>
      <c r="BT564" s="208"/>
      <c r="BU564" s="208"/>
      <c r="BV564" s="46"/>
      <c r="BZ564" s="208"/>
      <c r="CA564" s="46"/>
      <c r="CB564" s="208"/>
      <c r="CC564" s="208"/>
      <c r="CD564" s="208"/>
      <c r="CE564" s="46"/>
      <c r="CI564" s="208"/>
      <c r="CJ564" s="46"/>
      <c r="CK564" s="208"/>
      <c r="CL564" s="208"/>
      <c r="CM564" s="208"/>
      <c r="CN564" s="46"/>
      <c r="CR564" s="208"/>
      <c r="CS564" s="46"/>
      <c r="CT564" s="208"/>
      <c r="CU564" s="208"/>
      <c r="CV564" s="208"/>
      <c r="CW564" s="46"/>
    </row>
    <row r="565" spans="42:101">
      <c r="AP565" s="208"/>
      <c r="AQ565" s="46"/>
      <c r="AR565" s="46"/>
      <c r="AS565" s="208"/>
      <c r="AT565" s="208"/>
      <c r="AU565" s="46"/>
      <c r="AY565" s="208"/>
      <c r="AZ565" s="46"/>
      <c r="BA565" s="208"/>
      <c r="BB565" s="208"/>
      <c r="BC565" s="208"/>
      <c r="BD565" s="46"/>
      <c r="BH565" s="208"/>
      <c r="BI565" s="46"/>
      <c r="BJ565" s="208"/>
      <c r="BK565" s="208"/>
      <c r="BL565" s="208"/>
      <c r="BM565" s="46"/>
      <c r="BQ565" s="208"/>
      <c r="BR565" s="46"/>
      <c r="BS565" s="208"/>
      <c r="BT565" s="208"/>
      <c r="BU565" s="208"/>
      <c r="BV565" s="46"/>
      <c r="BZ565" s="208"/>
      <c r="CA565" s="46"/>
      <c r="CB565" s="208"/>
      <c r="CC565" s="208"/>
      <c r="CD565" s="208"/>
      <c r="CE565" s="46"/>
      <c r="CI565" s="208"/>
      <c r="CJ565" s="46"/>
      <c r="CK565" s="208"/>
      <c r="CL565" s="208"/>
      <c r="CM565" s="208"/>
      <c r="CN565" s="46"/>
      <c r="CR565" s="208"/>
      <c r="CS565" s="46"/>
      <c r="CT565" s="208"/>
      <c r="CU565" s="208"/>
      <c r="CV565" s="208"/>
      <c r="CW565" s="46"/>
    </row>
    <row r="566" spans="42:101">
      <c r="AP566" s="208"/>
      <c r="AQ566" s="46"/>
      <c r="AR566" s="46"/>
      <c r="AS566" s="208"/>
      <c r="AT566" s="208"/>
      <c r="AU566" s="46"/>
      <c r="AY566" s="208"/>
      <c r="AZ566" s="46"/>
      <c r="BA566" s="208"/>
      <c r="BB566" s="208"/>
      <c r="BC566" s="208"/>
      <c r="BD566" s="46"/>
      <c r="BH566" s="208"/>
      <c r="BI566" s="46"/>
      <c r="BJ566" s="208"/>
      <c r="BK566" s="208"/>
      <c r="BL566" s="208"/>
      <c r="BM566" s="46"/>
      <c r="BQ566" s="208"/>
      <c r="BR566" s="46"/>
      <c r="BS566" s="208"/>
      <c r="BT566" s="208"/>
      <c r="BU566" s="208"/>
      <c r="BV566" s="46"/>
      <c r="BZ566" s="208"/>
      <c r="CA566" s="46"/>
      <c r="CB566" s="208"/>
      <c r="CC566" s="208"/>
      <c r="CD566" s="208"/>
      <c r="CE566" s="46"/>
      <c r="CI566" s="208"/>
      <c r="CJ566" s="46"/>
      <c r="CK566" s="208"/>
      <c r="CL566" s="208"/>
      <c r="CM566" s="208"/>
      <c r="CN566" s="46"/>
      <c r="CR566" s="208"/>
      <c r="CS566" s="46"/>
      <c r="CT566" s="208"/>
      <c r="CU566" s="208"/>
      <c r="CV566" s="208"/>
      <c r="CW566" s="46"/>
    </row>
    <row r="567" spans="42:101">
      <c r="AP567" s="230"/>
      <c r="AQ567" s="46"/>
      <c r="AR567" s="46"/>
      <c r="AS567" s="208"/>
      <c r="AT567" s="208"/>
      <c r="AU567" s="46"/>
      <c r="AY567" s="208"/>
      <c r="AZ567" s="46"/>
      <c r="BA567" s="208"/>
      <c r="BB567" s="208"/>
      <c r="BC567" s="208"/>
      <c r="BD567" s="46"/>
      <c r="BH567" s="208"/>
      <c r="BI567" s="46"/>
      <c r="BJ567" s="208"/>
      <c r="BK567" s="208"/>
      <c r="BL567" s="208"/>
      <c r="BM567" s="46"/>
      <c r="BQ567" s="208"/>
      <c r="BR567" s="46"/>
      <c r="BS567" s="208"/>
      <c r="BT567" s="208"/>
      <c r="BU567" s="208"/>
      <c r="BV567" s="46"/>
      <c r="BZ567" s="208"/>
      <c r="CA567" s="46"/>
      <c r="CB567" s="208"/>
      <c r="CC567" s="208"/>
      <c r="CD567" s="208"/>
      <c r="CE567" s="46"/>
      <c r="CI567" s="208"/>
      <c r="CJ567" s="46"/>
      <c r="CK567" s="208"/>
      <c r="CL567" s="208"/>
      <c r="CM567" s="208"/>
      <c r="CN567" s="46"/>
      <c r="CR567" s="208"/>
      <c r="CS567" s="46"/>
      <c r="CT567" s="208"/>
      <c r="CU567" s="208"/>
      <c r="CV567" s="208"/>
      <c r="CW567" s="46"/>
    </row>
    <row r="568" spans="42:101">
      <c r="AP568" s="208"/>
      <c r="AQ568" s="46"/>
      <c r="AR568" s="46"/>
      <c r="AS568" s="208"/>
      <c r="AT568" s="208"/>
      <c r="AU568" s="46"/>
      <c r="AY568" s="208"/>
      <c r="AZ568" s="46"/>
      <c r="BA568" s="208"/>
      <c r="BB568" s="208"/>
      <c r="BC568" s="208"/>
      <c r="BD568" s="46"/>
      <c r="BH568" s="208"/>
      <c r="BI568" s="46"/>
      <c r="BJ568" s="208"/>
      <c r="BK568" s="208"/>
      <c r="BL568" s="208"/>
      <c r="BM568" s="46"/>
      <c r="BQ568" s="208"/>
      <c r="BR568" s="46"/>
      <c r="BS568" s="208"/>
      <c r="BT568" s="208"/>
      <c r="BU568" s="208"/>
      <c r="BV568" s="46"/>
      <c r="BZ568" s="208"/>
      <c r="CA568" s="46"/>
      <c r="CB568" s="208"/>
      <c r="CC568" s="208"/>
      <c r="CD568" s="208"/>
      <c r="CE568" s="46"/>
      <c r="CI568" s="208"/>
      <c r="CJ568" s="46"/>
      <c r="CK568" s="208"/>
      <c r="CL568" s="208"/>
      <c r="CM568" s="208"/>
      <c r="CN568" s="46"/>
      <c r="CR568" s="208"/>
      <c r="CS568" s="46"/>
      <c r="CT568" s="208"/>
      <c r="CU568" s="208"/>
      <c r="CV568" s="208"/>
      <c r="CW568" s="46"/>
    </row>
    <row r="569" spans="42:101">
      <c r="AP569" s="208"/>
      <c r="AQ569" s="46"/>
      <c r="AR569" s="46"/>
      <c r="AS569" s="208"/>
      <c r="AT569" s="208"/>
      <c r="AU569" s="46"/>
      <c r="AY569" s="208"/>
      <c r="AZ569" s="46"/>
      <c r="BA569" s="208"/>
      <c r="BB569" s="208"/>
      <c r="BC569" s="208"/>
      <c r="BD569" s="46"/>
      <c r="BH569" s="208"/>
      <c r="BI569" s="46"/>
      <c r="BJ569" s="208"/>
      <c r="BK569" s="208"/>
      <c r="BL569" s="208"/>
      <c r="BM569" s="46"/>
      <c r="BQ569" s="208"/>
      <c r="BR569" s="46"/>
      <c r="BS569" s="208"/>
      <c r="BT569" s="208"/>
      <c r="BU569" s="208"/>
      <c r="BV569" s="46"/>
      <c r="BZ569" s="208"/>
      <c r="CA569" s="46"/>
      <c r="CB569" s="208"/>
      <c r="CC569" s="208"/>
      <c r="CD569" s="208"/>
      <c r="CE569" s="46"/>
      <c r="CI569" s="208"/>
      <c r="CJ569" s="46"/>
      <c r="CK569" s="208"/>
      <c r="CL569" s="208"/>
      <c r="CM569" s="208"/>
      <c r="CN569" s="46"/>
      <c r="CR569" s="208"/>
      <c r="CS569" s="46"/>
      <c r="CT569" s="208"/>
      <c r="CU569" s="208"/>
      <c r="CV569" s="208"/>
      <c r="CW569" s="46"/>
    </row>
    <row r="570" spans="42:101">
      <c r="AP570" s="208"/>
      <c r="AQ570" s="46"/>
      <c r="AR570" s="46"/>
      <c r="AS570" s="208"/>
      <c r="AT570" s="208"/>
      <c r="AU570" s="46"/>
      <c r="AY570" s="208"/>
      <c r="AZ570" s="46"/>
      <c r="BA570" s="208"/>
      <c r="BB570" s="208"/>
      <c r="BC570" s="208"/>
      <c r="BD570" s="46"/>
      <c r="BH570" s="208"/>
      <c r="BI570" s="46"/>
      <c r="BJ570" s="208"/>
      <c r="BK570" s="208"/>
      <c r="BL570" s="208"/>
      <c r="BM570" s="46"/>
      <c r="BQ570" s="208"/>
      <c r="BR570" s="46"/>
      <c r="BS570" s="208"/>
      <c r="BT570" s="208"/>
      <c r="BU570" s="208"/>
      <c r="BV570" s="46"/>
      <c r="BZ570" s="208"/>
      <c r="CA570" s="46"/>
      <c r="CB570" s="208"/>
      <c r="CC570" s="208"/>
      <c r="CD570" s="208"/>
      <c r="CE570" s="46"/>
      <c r="CI570" s="208"/>
      <c r="CJ570" s="46"/>
      <c r="CK570" s="208"/>
      <c r="CL570" s="208"/>
      <c r="CM570" s="208"/>
      <c r="CN570" s="46"/>
      <c r="CR570" s="208"/>
      <c r="CS570" s="46"/>
      <c r="CT570" s="208"/>
      <c r="CU570" s="208"/>
      <c r="CV570" s="208"/>
      <c r="CW570" s="46"/>
    </row>
    <row r="571" spans="42:101">
      <c r="AP571" s="230"/>
      <c r="AQ571" s="46"/>
      <c r="AR571" s="46"/>
      <c r="AS571" s="208"/>
      <c r="AT571" s="208"/>
      <c r="AU571" s="46"/>
      <c r="AY571" s="208"/>
      <c r="AZ571" s="46"/>
      <c r="BA571" s="208"/>
      <c r="BB571" s="208"/>
      <c r="BC571" s="208"/>
      <c r="BD571" s="46"/>
      <c r="BH571" s="208"/>
      <c r="BI571" s="46"/>
      <c r="BJ571" s="208"/>
      <c r="BK571" s="208"/>
      <c r="BL571" s="208"/>
      <c r="BM571" s="46"/>
      <c r="BQ571" s="208"/>
      <c r="BR571" s="46"/>
      <c r="BS571" s="208"/>
      <c r="BT571" s="208"/>
      <c r="BU571" s="208"/>
      <c r="BV571" s="46"/>
      <c r="BZ571" s="208"/>
      <c r="CA571" s="46"/>
      <c r="CB571" s="208"/>
      <c r="CC571" s="208"/>
      <c r="CD571" s="208"/>
      <c r="CE571" s="46"/>
      <c r="CI571" s="208"/>
      <c r="CJ571" s="46"/>
      <c r="CK571" s="208"/>
      <c r="CL571" s="208"/>
      <c r="CM571" s="208"/>
      <c r="CN571" s="46"/>
      <c r="CR571" s="208"/>
      <c r="CS571" s="46"/>
      <c r="CT571" s="208"/>
      <c r="CU571" s="208"/>
      <c r="CV571" s="208"/>
      <c r="CW571" s="46"/>
    </row>
    <row r="572" spans="42:101">
      <c r="AP572" s="208"/>
      <c r="AQ572" s="46"/>
      <c r="AR572" s="46"/>
      <c r="AS572" s="208"/>
      <c r="AT572" s="208"/>
      <c r="AU572" s="46"/>
      <c r="AY572" s="208"/>
      <c r="AZ572" s="46"/>
      <c r="BA572" s="208"/>
      <c r="BB572" s="208"/>
      <c r="BC572" s="208"/>
      <c r="BD572" s="46"/>
      <c r="BH572" s="208"/>
      <c r="BI572" s="46"/>
      <c r="BJ572" s="208"/>
      <c r="BK572" s="208"/>
      <c r="BL572" s="208"/>
      <c r="BM572" s="46"/>
      <c r="BQ572" s="208"/>
      <c r="BR572" s="46"/>
      <c r="BS572" s="208"/>
      <c r="BT572" s="208"/>
      <c r="BU572" s="208"/>
      <c r="BV572" s="46"/>
      <c r="BZ572" s="208"/>
      <c r="CA572" s="46"/>
      <c r="CB572" s="208"/>
      <c r="CC572" s="208"/>
      <c r="CD572" s="208"/>
      <c r="CE572" s="46"/>
      <c r="CI572" s="208"/>
      <c r="CJ572" s="46"/>
      <c r="CK572" s="208"/>
      <c r="CL572" s="208"/>
      <c r="CM572" s="208"/>
      <c r="CN572" s="46"/>
      <c r="CR572" s="208"/>
      <c r="CS572" s="46"/>
      <c r="CT572" s="208"/>
      <c r="CU572" s="208"/>
      <c r="CV572" s="208"/>
      <c r="CW572" s="46"/>
    </row>
    <row r="573" spans="42:101">
      <c r="AP573" s="208"/>
      <c r="AQ573" s="46"/>
      <c r="AR573" s="46"/>
      <c r="AS573" s="208"/>
      <c r="AT573" s="208"/>
      <c r="AU573" s="46"/>
      <c r="AY573" s="208"/>
      <c r="AZ573" s="46"/>
      <c r="BA573" s="208"/>
      <c r="BB573" s="208"/>
      <c r="BC573" s="208"/>
      <c r="BD573" s="46"/>
      <c r="BH573" s="208"/>
      <c r="BI573" s="46"/>
      <c r="BJ573" s="208"/>
      <c r="BK573" s="208"/>
      <c r="BL573" s="208"/>
      <c r="BM573" s="46"/>
      <c r="BQ573" s="208"/>
      <c r="BR573" s="46"/>
      <c r="BS573" s="208"/>
      <c r="BT573" s="208"/>
      <c r="BU573" s="208"/>
      <c r="BV573" s="46"/>
      <c r="BZ573" s="208"/>
      <c r="CA573" s="46"/>
      <c r="CB573" s="208"/>
      <c r="CC573" s="208"/>
      <c r="CD573" s="208"/>
      <c r="CE573" s="46"/>
      <c r="CI573" s="208"/>
      <c r="CJ573" s="46"/>
      <c r="CK573" s="208"/>
      <c r="CL573" s="208"/>
      <c r="CM573" s="208"/>
      <c r="CN573" s="46"/>
      <c r="CR573" s="208"/>
      <c r="CS573" s="46"/>
      <c r="CT573" s="208"/>
      <c r="CU573" s="208"/>
      <c r="CV573" s="208"/>
      <c r="CW573" s="46"/>
    </row>
    <row r="574" spans="42:101">
      <c r="AP574" s="208"/>
      <c r="AQ574" s="46"/>
      <c r="AR574" s="46"/>
      <c r="AS574" s="208"/>
      <c r="AT574" s="208"/>
      <c r="AU574" s="46"/>
      <c r="AY574" s="208"/>
      <c r="AZ574" s="46"/>
      <c r="BA574" s="208"/>
      <c r="BB574" s="208"/>
      <c r="BC574" s="208"/>
      <c r="BD574" s="46"/>
      <c r="BH574" s="208"/>
      <c r="BI574" s="46"/>
      <c r="BJ574" s="208"/>
      <c r="BK574" s="208"/>
      <c r="BL574" s="208"/>
      <c r="BM574" s="46"/>
      <c r="BQ574" s="208"/>
      <c r="BR574" s="46"/>
      <c r="BS574" s="208"/>
      <c r="BT574" s="208"/>
      <c r="BU574" s="208"/>
      <c r="BV574" s="46"/>
      <c r="BZ574" s="208"/>
      <c r="CA574" s="46"/>
      <c r="CB574" s="208"/>
      <c r="CC574" s="208"/>
      <c r="CD574" s="208"/>
      <c r="CE574" s="46"/>
      <c r="CI574" s="208"/>
      <c r="CJ574" s="46"/>
      <c r="CK574" s="208"/>
      <c r="CL574" s="208"/>
      <c r="CM574" s="208"/>
      <c r="CN574" s="46"/>
      <c r="CR574" s="208"/>
      <c r="CS574" s="46"/>
      <c r="CT574" s="208"/>
      <c r="CU574" s="208"/>
      <c r="CV574" s="208"/>
      <c r="CW574" s="46"/>
    </row>
    <row r="575" spans="42:101">
      <c r="AP575" s="230"/>
      <c r="AQ575" s="46"/>
      <c r="AR575" s="46"/>
      <c r="AS575" s="208"/>
      <c r="AT575" s="208"/>
      <c r="AU575" s="46"/>
      <c r="AY575" s="208"/>
      <c r="AZ575" s="46"/>
      <c r="BA575" s="208"/>
      <c r="BB575" s="208"/>
      <c r="BC575" s="208"/>
      <c r="BD575" s="46"/>
      <c r="BH575" s="208"/>
      <c r="BI575" s="46"/>
      <c r="BJ575" s="208"/>
      <c r="BK575" s="208"/>
      <c r="BL575" s="208"/>
      <c r="BM575" s="46"/>
      <c r="BQ575" s="208"/>
      <c r="BR575" s="46"/>
      <c r="BS575" s="208"/>
      <c r="BT575" s="208"/>
      <c r="BU575" s="208"/>
      <c r="BV575" s="46"/>
      <c r="BZ575" s="208"/>
      <c r="CA575" s="46"/>
      <c r="CB575" s="208"/>
      <c r="CC575" s="208"/>
      <c r="CD575" s="208"/>
      <c r="CE575" s="46"/>
      <c r="CI575" s="208"/>
      <c r="CJ575" s="46"/>
      <c r="CK575" s="208"/>
      <c r="CL575" s="208"/>
      <c r="CM575" s="208"/>
      <c r="CN575" s="46"/>
      <c r="CR575" s="208"/>
      <c r="CS575" s="46"/>
      <c r="CT575" s="208"/>
      <c r="CU575" s="208"/>
      <c r="CV575" s="208"/>
      <c r="CW575" s="46"/>
    </row>
    <row r="576" spans="42:101">
      <c r="AP576" s="208"/>
      <c r="AQ576" s="46"/>
      <c r="AR576" s="46"/>
      <c r="AS576" s="208"/>
      <c r="AT576" s="208"/>
      <c r="AU576" s="46"/>
      <c r="AY576" s="208"/>
      <c r="AZ576" s="46"/>
      <c r="BA576" s="208"/>
      <c r="BB576" s="208"/>
      <c r="BC576" s="208"/>
      <c r="BD576" s="46"/>
      <c r="BH576" s="208"/>
      <c r="BI576" s="46"/>
      <c r="BJ576" s="208"/>
      <c r="BK576" s="208"/>
      <c r="BL576" s="208"/>
      <c r="BM576" s="46"/>
      <c r="BQ576" s="208"/>
      <c r="BR576" s="46"/>
      <c r="BS576" s="208"/>
      <c r="BT576" s="208"/>
      <c r="BU576" s="208"/>
      <c r="BV576" s="46"/>
      <c r="BZ576" s="208"/>
      <c r="CA576" s="46"/>
      <c r="CB576" s="208"/>
      <c r="CC576" s="208"/>
      <c r="CD576" s="208"/>
      <c r="CE576" s="46"/>
      <c r="CI576" s="208"/>
      <c r="CJ576" s="46"/>
      <c r="CK576" s="208"/>
      <c r="CL576" s="208"/>
      <c r="CM576" s="208"/>
      <c r="CN576" s="46"/>
      <c r="CR576" s="208"/>
      <c r="CS576" s="46"/>
      <c r="CT576" s="208"/>
      <c r="CU576" s="208"/>
      <c r="CV576" s="208"/>
      <c r="CW576" s="46"/>
    </row>
    <row r="577" spans="42:101">
      <c r="AP577" s="208"/>
      <c r="AQ577" s="46"/>
      <c r="AR577" s="46"/>
      <c r="AS577" s="208"/>
      <c r="AT577" s="208"/>
      <c r="AU577" s="46"/>
      <c r="AY577" s="208"/>
      <c r="AZ577" s="46"/>
      <c r="BA577" s="208"/>
      <c r="BB577" s="208"/>
      <c r="BC577" s="208"/>
      <c r="BD577" s="46"/>
      <c r="BH577" s="208"/>
      <c r="BI577" s="46"/>
      <c r="BJ577" s="208"/>
      <c r="BK577" s="208"/>
      <c r="BL577" s="208"/>
      <c r="BM577" s="46"/>
      <c r="BQ577" s="208"/>
      <c r="BR577" s="46"/>
      <c r="BS577" s="208"/>
      <c r="BT577" s="208"/>
      <c r="BU577" s="208"/>
      <c r="BV577" s="46"/>
      <c r="BZ577" s="208"/>
      <c r="CA577" s="46"/>
      <c r="CB577" s="208"/>
      <c r="CC577" s="208"/>
      <c r="CD577" s="208"/>
      <c r="CE577" s="46"/>
      <c r="CI577" s="208"/>
      <c r="CJ577" s="46"/>
      <c r="CK577" s="208"/>
      <c r="CL577" s="208"/>
      <c r="CM577" s="208"/>
      <c r="CN577" s="46"/>
      <c r="CR577" s="208"/>
      <c r="CS577" s="46"/>
      <c r="CT577" s="208"/>
      <c r="CU577" s="208"/>
      <c r="CV577" s="208"/>
      <c r="CW577" s="46"/>
    </row>
    <row r="578" spans="42:101">
      <c r="AP578" s="208"/>
      <c r="AQ578" s="46"/>
      <c r="AR578" s="46"/>
      <c r="AS578" s="208"/>
      <c r="AT578" s="208"/>
      <c r="AU578" s="46"/>
      <c r="AY578" s="208"/>
      <c r="AZ578" s="46"/>
      <c r="BA578" s="208"/>
      <c r="BB578" s="208"/>
      <c r="BC578" s="208"/>
      <c r="BD578" s="46"/>
      <c r="BH578" s="208"/>
      <c r="BI578" s="46"/>
      <c r="BJ578" s="208"/>
      <c r="BK578" s="208"/>
      <c r="BL578" s="208"/>
      <c r="BM578" s="46"/>
      <c r="BQ578" s="208"/>
      <c r="BR578" s="46"/>
      <c r="BS578" s="208"/>
      <c r="BT578" s="208"/>
      <c r="BU578" s="208"/>
      <c r="BV578" s="46"/>
      <c r="BZ578" s="208"/>
      <c r="CA578" s="46"/>
      <c r="CB578" s="208"/>
      <c r="CC578" s="208"/>
      <c r="CD578" s="208"/>
      <c r="CE578" s="46"/>
      <c r="CI578" s="208"/>
      <c r="CJ578" s="46"/>
      <c r="CK578" s="208"/>
      <c r="CL578" s="208"/>
      <c r="CM578" s="208"/>
      <c r="CN578" s="46"/>
      <c r="CR578" s="208"/>
      <c r="CS578" s="46"/>
      <c r="CT578" s="208"/>
      <c r="CU578" s="208"/>
      <c r="CV578" s="208"/>
      <c r="CW578" s="46"/>
    </row>
    <row r="579" spans="42:101">
      <c r="AP579" s="230"/>
      <c r="AQ579" s="46"/>
      <c r="AR579" s="46"/>
      <c r="AS579" s="208"/>
      <c r="AT579" s="208"/>
      <c r="AU579" s="46"/>
      <c r="AY579" s="208"/>
      <c r="AZ579" s="46"/>
      <c r="BA579" s="208"/>
      <c r="BB579" s="208"/>
      <c r="BC579" s="208"/>
      <c r="BD579" s="46"/>
      <c r="BH579" s="208"/>
      <c r="BI579" s="46"/>
      <c r="BJ579" s="208"/>
      <c r="BK579" s="208"/>
      <c r="BL579" s="208"/>
      <c r="BM579" s="46"/>
      <c r="BQ579" s="208"/>
      <c r="BR579" s="46"/>
      <c r="BS579" s="208"/>
      <c r="BT579" s="208"/>
      <c r="BU579" s="208"/>
      <c r="BV579" s="46"/>
      <c r="BZ579" s="208"/>
      <c r="CA579" s="46"/>
      <c r="CB579" s="208"/>
      <c r="CC579" s="208"/>
      <c r="CD579" s="208"/>
      <c r="CE579" s="46"/>
      <c r="CI579" s="208"/>
      <c r="CJ579" s="46"/>
      <c r="CK579" s="208"/>
      <c r="CL579" s="208"/>
      <c r="CM579" s="208"/>
      <c r="CN579" s="46"/>
      <c r="CR579" s="208"/>
      <c r="CS579" s="46"/>
      <c r="CT579" s="208"/>
      <c r="CU579" s="208"/>
      <c r="CV579" s="208"/>
      <c r="CW579" s="46"/>
    </row>
    <row r="580" spans="42:101">
      <c r="AP580" s="208"/>
      <c r="AQ580" s="46"/>
      <c r="AR580" s="46"/>
      <c r="AS580" s="208"/>
      <c r="AT580" s="208"/>
      <c r="AU580" s="46"/>
      <c r="AY580" s="208"/>
      <c r="AZ580" s="46"/>
      <c r="BA580" s="208"/>
      <c r="BB580" s="208"/>
      <c r="BC580" s="208"/>
      <c r="BD580" s="46"/>
      <c r="BH580" s="208"/>
      <c r="BI580" s="46"/>
      <c r="BJ580" s="208"/>
      <c r="BK580" s="208"/>
      <c r="BL580" s="208"/>
      <c r="BM580" s="46"/>
      <c r="BQ580" s="208"/>
      <c r="BR580" s="46"/>
      <c r="BS580" s="208"/>
      <c r="BT580" s="208"/>
      <c r="BU580" s="208"/>
      <c r="BV580" s="46"/>
      <c r="BZ580" s="208"/>
      <c r="CA580" s="46"/>
      <c r="CB580" s="208"/>
      <c r="CC580" s="208"/>
      <c r="CD580" s="208"/>
      <c r="CE580" s="46"/>
      <c r="CI580" s="208"/>
      <c r="CJ580" s="46"/>
      <c r="CK580" s="208"/>
      <c r="CL580" s="208"/>
      <c r="CM580" s="208"/>
      <c r="CN580" s="46"/>
      <c r="CR580" s="208"/>
      <c r="CS580" s="46"/>
      <c r="CT580" s="208"/>
      <c r="CU580" s="208"/>
      <c r="CV580" s="208"/>
      <c r="CW580" s="46"/>
    </row>
    <row r="581" spans="42:101">
      <c r="AP581" s="208"/>
      <c r="AQ581" s="46"/>
      <c r="AR581" s="46"/>
      <c r="AS581" s="208"/>
      <c r="AT581" s="208"/>
      <c r="AU581" s="46"/>
      <c r="AY581" s="208"/>
      <c r="AZ581" s="46"/>
      <c r="BA581" s="208"/>
      <c r="BB581" s="208"/>
      <c r="BC581" s="208"/>
      <c r="BD581" s="46"/>
      <c r="BH581" s="208"/>
      <c r="BI581" s="46"/>
      <c r="BJ581" s="208"/>
      <c r="BK581" s="208"/>
      <c r="BL581" s="208"/>
      <c r="BM581" s="46"/>
      <c r="BQ581" s="208"/>
      <c r="BR581" s="46"/>
      <c r="BS581" s="208"/>
      <c r="BT581" s="208"/>
      <c r="BU581" s="208"/>
      <c r="BV581" s="46"/>
      <c r="BZ581" s="208"/>
      <c r="CA581" s="46"/>
      <c r="CB581" s="208"/>
      <c r="CC581" s="208"/>
      <c r="CD581" s="208"/>
      <c r="CE581" s="46"/>
      <c r="CI581" s="208"/>
      <c r="CJ581" s="46"/>
      <c r="CK581" s="208"/>
      <c r="CL581" s="208"/>
      <c r="CM581" s="208"/>
      <c r="CN581" s="46"/>
      <c r="CR581" s="208"/>
      <c r="CS581" s="46"/>
      <c r="CT581" s="208"/>
      <c r="CU581" s="208"/>
      <c r="CV581" s="208"/>
      <c r="CW581" s="46"/>
    </row>
    <row r="582" spans="42:101">
      <c r="AP582" s="208"/>
      <c r="AQ582" s="46"/>
      <c r="AR582" s="46"/>
      <c r="AS582" s="208"/>
      <c r="AT582" s="208"/>
      <c r="AU582" s="46"/>
      <c r="AY582" s="208"/>
      <c r="AZ582" s="46"/>
      <c r="BA582" s="208"/>
      <c r="BB582" s="208"/>
      <c r="BC582" s="208"/>
      <c r="BD582" s="46"/>
      <c r="BH582" s="208"/>
      <c r="BI582" s="46"/>
      <c r="BJ582" s="208"/>
      <c r="BK582" s="208"/>
      <c r="BL582" s="208"/>
      <c r="BM582" s="46"/>
      <c r="BQ582" s="208"/>
      <c r="BR582" s="46"/>
      <c r="BS582" s="208"/>
      <c r="BT582" s="208"/>
      <c r="BU582" s="208"/>
      <c r="BV582" s="46"/>
      <c r="BZ582" s="208"/>
      <c r="CA582" s="46"/>
      <c r="CB582" s="208"/>
      <c r="CC582" s="208"/>
      <c r="CD582" s="208"/>
      <c r="CE582" s="46"/>
      <c r="CI582" s="208"/>
      <c r="CJ582" s="46"/>
      <c r="CK582" s="208"/>
      <c r="CL582" s="208"/>
      <c r="CM582" s="208"/>
      <c r="CN582" s="46"/>
      <c r="CR582" s="208"/>
      <c r="CS582" s="46"/>
      <c r="CT582" s="208"/>
      <c r="CU582" s="208"/>
      <c r="CV582" s="208"/>
      <c r="CW582" s="46"/>
    </row>
    <row r="583" spans="42:101">
      <c r="AP583" s="230"/>
      <c r="AQ583" s="46"/>
      <c r="AR583" s="46"/>
      <c r="AS583" s="208"/>
      <c r="AT583" s="208"/>
      <c r="AU583" s="46"/>
      <c r="AY583" s="208"/>
      <c r="AZ583" s="46"/>
      <c r="BA583" s="208"/>
      <c r="BB583" s="208"/>
      <c r="BC583" s="208"/>
      <c r="BD583" s="46"/>
      <c r="BH583" s="208"/>
      <c r="BI583" s="46"/>
      <c r="BJ583" s="208"/>
      <c r="BK583" s="208"/>
      <c r="BL583" s="208"/>
      <c r="BM583" s="46"/>
      <c r="BQ583" s="208"/>
      <c r="BR583" s="46"/>
      <c r="BS583" s="208"/>
      <c r="BT583" s="208"/>
      <c r="BU583" s="208"/>
      <c r="BV583" s="46"/>
      <c r="BZ583" s="208"/>
      <c r="CA583" s="46"/>
      <c r="CB583" s="208"/>
      <c r="CC583" s="208"/>
      <c r="CD583" s="208"/>
      <c r="CE583" s="46"/>
      <c r="CI583" s="208"/>
      <c r="CJ583" s="46"/>
      <c r="CK583" s="208"/>
      <c r="CL583" s="208"/>
      <c r="CM583" s="208"/>
      <c r="CN583" s="46"/>
      <c r="CR583" s="208"/>
      <c r="CS583" s="46"/>
      <c r="CT583" s="208"/>
      <c r="CU583" s="208"/>
      <c r="CV583" s="208"/>
      <c r="CW583" s="46"/>
    </row>
    <row r="584" spans="42:101">
      <c r="AP584" s="208"/>
      <c r="AQ584" s="46"/>
      <c r="AR584" s="46"/>
      <c r="AS584" s="208"/>
      <c r="AT584" s="208"/>
      <c r="AU584" s="46"/>
      <c r="AY584" s="208"/>
      <c r="AZ584" s="46"/>
      <c r="BA584" s="208"/>
      <c r="BB584" s="208"/>
      <c r="BC584" s="208"/>
      <c r="BD584" s="46"/>
      <c r="BH584" s="208"/>
      <c r="BI584" s="46"/>
      <c r="BJ584" s="208"/>
      <c r="BK584" s="208"/>
      <c r="BL584" s="208"/>
      <c r="BM584" s="46"/>
      <c r="BQ584" s="208"/>
      <c r="BR584" s="46"/>
      <c r="BS584" s="208"/>
      <c r="BT584" s="208"/>
      <c r="BU584" s="208"/>
      <c r="BV584" s="46"/>
      <c r="BZ584" s="208"/>
      <c r="CA584" s="46"/>
      <c r="CB584" s="208"/>
      <c r="CC584" s="208"/>
      <c r="CD584" s="208"/>
      <c r="CE584" s="46"/>
      <c r="CI584" s="208"/>
      <c r="CJ584" s="46"/>
      <c r="CK584" s="208"/>
      <c r="CL584" s="208"/>
      <c r="CM584" s="208"/>
      <c r="CN584" s="46"/>
      <c r="CR584" s="208"/>
      <c r="CS584" s="46"/>
      <c r="CT584" s="208"/>
      <c r="CU584" s="208"/>
      <c r="CV584" s="208"/>
      <c r="CW584" s="46"/>
    </row>
    <row r="585" spans="42:101">
      <c r="AP585" s="208"/>
      <c r="AQ585" s="46"/>
      <c r="AR585" s="46"/>
      <c r="AS585" s="208"/>
      <c r="AT585" s="208"/>
      <c r="AU585" s="46"/>
      <c r="AY585" s="208"/>
      <c r="AZ585" s="46"/>
      <c r="BA585" s="208"/>
      <c r="BB585" s="208"/>
      <c r="BC585" s="208"/>
      <c r="BD585" s="46"/>
      <c r="BH585" s="208"/>
      <c r="BI585" s="46"/>
      <c r="BJ585" s="208"/>
      <c r="BK585" s="208"/>
      <c r="BL585" s="208"/>
      <c r="BM585" s="46"/>
      <c r="BQ585" s="208"/>
      <c r="BR585" s="46"/>
      <c r="BS585" s="208"/>
      <c r="BT585" s="208"/>
      <c r="BU585" s="208"/>
      <c r="BV585" s="46"/>
      <c r="BZ585" s="208"/>
      <c r="CA585" s="46"/>
      <c r="CB585" s="208"/>
      <c r="CC585" s="208"/>
      <c r="CD585" s="208"/>
      <c r="CE585" s="46"/>
      <c r="CI585" s="208"/>
      <c r="CJ585" s="46"/>
      <c r="CK585" s="208"/>
      <c r="CL585" s="208"/>
      <c r="CM585" s="208"/>
      <c r="CN585" s="46"/>
      <c r="CR585" s="208"/>
      <c r="CS585" s="46"/>
      <c r="CT585" s="208"/>
      <c r="CU585" s="208"/>
      <c r="CV585" s="208"/>
      <c r="CW585" s="46"/>
    </row>
    <row r="586" spans="42:101">
      <c r="AP586" s="208"/>
      <c r="AQ586" s="46"/>
      <c r="AR586" s="46"/>
      <c r="AS586" s="208"/>
      <c r="AT586" s="208"/>
      <c r="AU586" s="46"/>
      <c r="AY586" s="208"/>
      <c r="AZ586" s="46"/>
      <c r="BA586" s="208"/>
      <c r="BB586" s="208"/>
      <c r="BC586" s="208"/>
      <c r="BD586" s="46"/>
      <c r="BH586" s="208"/>
      <c r="BI586" s="46"/>
      <c r="BJ586" s="208"/>
      <c r="BK586" s="208"/>
      <c r="BL586" s="208"/>
      <c r="BM586" s="46"/>
      <c r="BQ586" s="208"/>
      <c r="BR586" s="46"/>
      <c r="BS586" s="208"/>
      <c r="BT586" s="208"/>
      <c r="BU586" s="208"/>
      <c r="BV586" s="46"/>
      <c r="BZ586" s="208"/>
      <c r="CA586" s="46"/>
      <c r="CB586" s="208"/>
      <c r="CC586" s="208"/>
      <c r="CD586" s="208"/>
      <c r="CE586" s="46"/>
      <c r="CI586" s="208"/>
      <c r="CJ586" s="46"/>
      <c r="CK586" s="208"/>
      <c r="CL586" s="208"/>
      <c r="CM586" s="208"/>
      <c r="CN586" s="46"/>
      <c r="CR586" s="208"/>
      <c r="CS586" s="46"/>
      <c r="CT586" s="208"/>
      <c r="CU586" s="208"/>
      <c r="CV586" s="208"/>
      <c r="CW586" s="46"/>
    </row>
    <row r="587" spans="42:101">
      <c r="AP587" s="230"/>
      <c r="AQ587" s="46"/>
      <c r="AR587" s="46"/>
      <c r="AS587" s="208"/>
      <c r="AT587" s="208"/>
      <c r="AU587" s="46"/>
      <c r="AY587" s="208"/>
      <c r="AZ587" s="46"/>
      <c r="BA587" s="208"/>
      <c r="BB587" s="208"/>
      <c r="BC587" s="208"/>
      <c r="BD587" s="46"/>
      <c r="BH587" s="208"/>
      <c r="BI587" s="46"/>
      <c r="BJ587" s="208"/>
      <c r="BK587" s="208"/>
      <c r="BL587" s="208"/>
      <c r="BM587" s="46"/>
      <c r="BQ587" s="208"/>
      <c r="BR587" s="46"/>
      <c r="BS587" s="208"/>
      <c r="BT587" s="208"/>
      <c r="BU587" s="208"/>
      <c r="BV587" s="46"/>
      <c r="BZ587" s="208"/>
      <c r="CA587" s="46"/>
      <c r="CB587" s="208"/>
      <c r="CC587" s="208"/>
      <c r="CD587" s="208"/>
      <c r="CE587" s="46"/>
      <c r="CI587" s="208"/>
      <c r="CJ587" s="46"/>
      <c r="CK587" s="208"/>
      <c r="CL587" s="208"/>
      <c r="CM587" s="208"/>
      <c r="CN587" s="46"/>
      <c r="CR587" s="208"/>
      <c r="CS587" s="46"/>
      <c r="CT587" s="208"/>
      <c r="CU587" s="208"/>
      <c r="CV587" s="208"/>
      <c r="CW587" s="46"/>
    </row>
    <row r="588" spans="42:101">
      <c r="AP588" s="208"/>
      <c r="AQ588" s="46"/>
      <c r="AR588" s="46"/>
      <c r="AS588" s="208"/>
      <c r="AT588" s="208"/>
      <c r="AU588" s="46"/>
      <c r="AY588" s="208"/>
      <c r="AZ588" s="46"/>
      <c r="BA588" s="208"/>
      <c r="BB588" s="208"/>
      <c r="BC588" s="208"/>
      <c r="BD588" s="46"/>
      <c r="BH588" s="208"/>
      <c r="BI588" s="46"/>
      <c r="BJ588" s="208"/>
      <c r="BK588" s="208"/>
      <c r="BL588" s="208"/>
      <c r="BM588" s="46"/>
      <c r="BQ588" s="208"/>
      <c r="BR588" s="46"/>
      <c r="BS588" s="208"/>
      <c r="BT588" s="208"/>
      <c r="BU588" s="208"/>
      <c r="BV588" s="46"/>
      <c r="BZ588" s="208"/>
      <c r="CA588" s="46"/>
      <c r="CB588" s="208"/>
      <c r="CC588" s="208"/>
      <c r="CD588" s="208"/>
      <c r="CE588" s="46"/>
      <c r="CI588" s="208"/>
      <c r="CJ588" s="46"/>
      <c r="CK588" s="208"/>
      <c r="CL588" s="208"/>
      <c r="CM588" s="208"/>
      <c r="CN588" s="46"/>
      <c r="CR588" s="208"/>
      <c r="CS588" s="46"/>
      <c r="CT588" s="208"/>
      <c r="CU588" s="208"/>
      <c r="CV588" s="208"/>
      <c r="CW588" s="46"/>
    </row>
    <row r="589" spans="42:101">
      <c r="AP589" s="208"/>
      <c r="AQ589" s="46"/>
      <c r="AR589" s="46"/>
      <c r="AS589" s="208"/>
      <c r="AT589" s="208"/>
      <c r="AU589" s="46"/>
      <c r="AY589" s="208"/>
      <c r="AZ589" s="46"/>
      <c r="BA589" s="208"/>
      <c r="BB589" s="208"/>
      <c r="BC589" s="208"/>
      <c r="BD589" s="46"/>
      <c r="BH589" s="208"/>
      <c r="BI589" s="46"/>
      <c r="BJ589" s="208"/>
      <c r="BK589" s="208"/>
      <c r="BL589" s="208"/>
      <c r="BM589" s="46"/>
      <c r="BQ589" s="208"/>
      <c r="BR589" s="46"/>
      <c r="BS589" s="208"/>
      <c r="BT589" s="208"/>
      <c r="BU589" s="208"/>
      <c r="BV589" s="46"/>
      <c r="BZ589" s="208"/>
      <c r="CA589" s="46"/>
      <c r="CB589" s="208"/>
      <c r="CC589" s="208"/>
      <c r="CD589" s="208"/>
      <c r="CE589" s="46"/>
      <c r="CI589" s="208"/>
      <c r="CJ589" s="46"/>
      <c r="CK589" s="208"/>
      <c r="CL589" s="208"/>
      <c r="CM589" s="208"/>
      <c r="CN589" s="46"/>
      <c r="CR589" s="208"/>
      <c r="CS589" s="46"/>
      <c r="CT589" s="208"/>
      <c r="CU589" s="208"/>
      <c r="CV589" s="208"/>
      <c r="CW589" s="46"/>
    </row>
    <row r="590" spans="42:101">
      <c r="AP590" s="208"/>
      <c r="AQ590" s="46"/>
      <c r="AR590" s="46"/>
      <c r="AS590" s="208"/>
      <c r="AT590" s="208"/>
      <c r="AU590" s="46"/>
      <c r="AY590" s="208"/>
      <c r="AZ590" s="46"/>
      <c r="BA590" s="208"/>
      <c r="BB590" s="208"/>
      <c r="BC590" s="208"/>
      <c r="BD590" s="46"/>
      <c r="BH590" s="208"/>
      <c r="BI590" s="46"/>
      <c r="BJ590" s="208"/>
      <c r="BK590" s="208"/>
      <c r="BL590" s="208"/>
      <c r="BM590" s="46"/>
      <c r="BQ590" s="208"/>
      <c r="BR590" s="46"/>
      <c r="BS590" s="208"/>
      <c r="BT590" s="208"/>
      <c r="BU590" s="208"/>
      <c r="BV590" s="46"/>
      <c r="BZ590" s="208"/>
      <c r="CA590" s="46"/>
      <c r="CB590" s="208"/>
      <c r="CC590" s="208"/>
      <c r="CD590" s="208"/>
      <c r="CE590" s="46"/>
      <c r="CI590" s="208"/>
      <c r="CJ590" s="46"/>
      <c r="CK590" s="208"/>
      <c r="CL590" s="208"/>
      <c r="CM590" s="208"/>
      <c r="CN590" s="46"/>
      <c r="CR590" s="208"/>
      <c r="CS590" s="46"/>
      <c r="CT590" s="208"/>
      <c r="CU590" s="208"/>
      <c r="CV590" s="208"/>
      <c r="CW590" s="46"/>
    </row>
    <row r="591" spans="42:101">
      <c r="AP591" s="230"/>
      <c r="AQ591" s="46"/>
      <c r="AR591" s="46"/>
      <c r="AS591" s="208"/>
      <c r="AT591" s="208"/>
      <c r="AU591" s="46"/>
      <c r="AY591" s="208"/>
      <c r="AZ591" s="46"/>
      <c r="BA591" s="208"/>
      <c r="BB591" s="208"/>
      <c r="BC591" s="208"/>
      <c r="BD591" s="46"/>
      <c r="BH591" s="208"/>
      <c r="BI591" s="46"/>
      <c r="BJ591" s="208"/>
      <c r="BK591" s="208"/>
      <c r="BL591" s="208"/>
      <c r="BM591" s="46"/>
      <c r="BQ591" s="208"/>
      <c r="BR591" s="46"/>
      <c r="BS591" s="208"/>
      <c r="BT591" s="208"/>
      <c r="BU591" s="208"/>
      <c r="BV591" s="46"/>
      <c r="BZ591" s="208"/>
      <c r="CA591" s="46"/>
      <c r="CB591" s="208"/>
      <c r="CC591" s="208"/>
      <c r="CD591" s="208"/>
      <c r="CE591" s="46"/>
      <c r="CI591" s="208"/>
      <c r="CJ591" s="46"/>
      <c r="CK591" s="208"/>
      <c r="CL591" s="208"/>
      <c r="CM591" s="208"/>
      <c r="CN591" s="46"/>
      <c r="CR591" s="208"/>
      <c r="CS591" s="46"/>
      <c r="CT591" s="208"/>
      <c r="CU591" s="208"/>
      <c r="CV591" s="208"/>
      <c r="CW591" s="46"/>
    </row>
    <row r="592" spans="42:101">
      <c r="AP592" s="208"/>
      <c r="AQ592" s="46"/>
      <c r="AR592" s="46"/>
      <c r="AS592" s="208"/>
      <c r="AT592" s="208"/>
      <c r="AU592" s="46"/>
      <c r="AY592" s="208"/>
      <c r="AZ592" s="46"/>
      <c r="BA592" s="208"/>
      <c r="BB592" s="208"/>
      <c r="BC592" s="208"/>
      <c r="BD592" s="46"/>
      <c r="BH592" s="208"/>
      <c r="BI592" s="46"/>
      <c r="BJ592" s="208"/>
      <c r="BK592" s="208"/>
      <c r="BL592" s="208"/>
      <c r="BM592" s="46"/>
      <c r="BQ592" s="208"/>
      <c r="BR592" s="46"/>
      <c r="BS592" s="208"/>
      <c r="BT592" s="208"/>
      <c r="BU592" s="208"/>
      <c r="BV592" s="46"/>
      <c r="BZ592" s="208"/>
      <c r="CA592" s="46"/>
      <c r="CB592" s="208"/>
      <c r="CC592" s="208"/>
      <c r="CD592" s="208"/>
      <c r="CE592" s="46"/>
      <c r="CI592" s="208"/>
      <c r="CJ592" s="46"/>
      <c r="CK592" s="208"/>
      <c r="CL592" s="208"/>
      <c r="CM592" s="208"/>
      <c r="CN592" s="46"/>
      <c r="CR592" s="208"/>
      <c r="CS592" s="46"/>
      <c r="CT592" s="208"/>
      <c r="CU592" s="208"/>
      <c r="CV592" s="208"/>
      <c r="CW592" s="46"/>
    </row>
    <row r="593" spans="42:101">
      <c r="AP593" s="208"/>
      <c r="AQ593" s="46"/>
      <c r="AR593" s="46"/>
      <c r="AS593" s="208"/>
      <c r="AT593" s="208"/>
      <c r="AU593" s="46"/>
      <c r="AY593" s="208"/>
      <c r="AZ593" s="46"/>
      <c r="BA593" s="208"/>
      <c r="BB593" s="208"/>
      <c r="BC593" s="208"/>
      <c r="BD593" s="46"/>
      <c r="BH593" s="208"/>
      <c r="BI593" s="46"/>
      <c r="BJ593" s="208"/>
      <c r="BK593" s="208"/>
      <c r="BL593" s="208"/>
      <c r="BM593" s="46"/>
      <c r="BQ593" s="208"/>
      <c r="BR593" s="46"/>
      <c r="BS593" s="208"/>
      <c r="BT593" s="208"/>
      <c r="BU593" s="208"/>
      <c r="BV593" s="46"/>
      <c r="BZ593" s="208"/>
      <c r="CA593" s="46"/>
      <c r="CB593" s="208"/>
      <c r="CC593" s="208"/>
      <c r="CD593" s="208"/>
      <c r="CE593" s="46"/>
      <c r="CI593" s="208"/>
      <c r="CJ593" s="46"/>
      <c r="CK593" s="208"/>
      <c r="CL593" s="208"/>
      <c r="CM593" s="208"/>
      <c r="CN593" s="46"/>
      <c r="CR593" s="208"/>
      <c r="CS593" s="46"/>
      <c r="CT593" s="208"/>
      <c r="CU593" s="208"/>
      <c r="CV593" s="208"/>
      <c r="CW593" s="46"/>
    </row>
    <row r="594" spans="42:101">
      <c r="AP594" s="208"/>
      <c r="AQ594" s="46"/>
      <c r="AR594" s="46"/>
      <c r="AS594" s="208"/>
      <c r="AT594" s="208"/>
      <c r="AU594" s="46"/>
      <c r="AY594" s="208"/>
      <c r="AZ594" s="46"/>
      <c r="BA594" s="208"/>
      <c r="BB594" s="208"/>
      <c r="BC594" s="208"/>
      <c r="BD594" s="46"/>
      <c r="BH594" s="208"/>
      <c r="BI594" s="46"/>
      <c r="BJ594" s="208"/>
      <c r="BK594" s="208"/>
      <c r="BL594" s="208"/>
      <c r="BM594" s="46"/>
      <c r="BQ594" s="208"/>
      <c r="BR594" s="46"/>
      <c r="BS594" s="208"/>
      <c r="BT594" s="208"/>
      <c r="BU594" s="208"/>
      <c r="BV594" s="46"/>
      <c r="BZ594" s="208"/>
      <c r="CA594" s="46"/>
      <c r="CB594" s="208"/>
      <c r="CC594" s="208"/>
      <c r="CD594" s="208"/>
      <c r="CE594" s="46"/>
      <c r="CI594" s="208"/>
      <c r="CJ594" s="46"/>
      <c r="CK594" s="208"/>
      <c r="CL594" s="208"/>
      <c r="CM594" s="208"/>
      <c r="CN594" s="46"/>
      <c r="CR594" s="208"/>
      <c r="CS594" s="46"/>
      <c r="CT594" s="208"/>
      <c r="CU594" s="208"/>
      <c r="CV594" s="208"/>
      <c r="CW594" s="46"/>
    </row>
    <row r="595" spans="42:101">
      <c r="AP595" s="230"/>
      <c r="AQ595" s="46"/>
      <c r="AR595" s="46"/>
      <c r="AS595" s="208"/>
      <c r="AT595" s="208"/>
      <c r="AU595" s="46"/>
      <c r="AY595" s="208"/>
      <c r="AZ595" s="46"/>
      <c r="BA595" s="208"/>
      <c r="BB595" s="208"/>
      <c r="BC595" s="208"/>
      <c r="BD595" s="46"/>
      <c r="BH595" s="208"/>
      <c r="BI595" s="46"/>
      <c r="BJ595" s="208"/>
      <c r="BK595" s="208"/>
      <c r="BL595" s="208"/>
      <c r="BM595" s="46"/>
      <c r="BQ595" s="208"/>
      <c r="BR595" s="46"/>
      <c r="BS595" s="208"/>
      <c r="BT595" s="208"/>
      <c r="BU595" s="208"/>
      <c r="BV595" s="46"/>
      <c r="BZ595" s="208"/>
      <c r="CA595" s="46"/>
      <c r="CB595" s="208"/>
      <c r="CC595" s="208"/>
      <c r="CD595" s="208"/>
      <c r="CE595" s="46"/>
      <c r="CI595" s="208"/>
      <c r="CJ595" s="46"/>
      <c r="CK595" s="208"/>
      <c r="CL595" s="208"/>
      <c r="CM595" s="208"/>
      <c r="CN595" s="46"/>
      <c r="CR595" s="208"/>
      <c r="CS595" s="46"/>
      <c r="CT595" s="208"/>
      <c r="CU595" s="208"/>
      <c r="CV595" s="208"/>
      <c r="CW595" s="46"/>
    </row>
    <row r="596" spans="42:101">
      <c r="AP596" s="208"/>
      <c r="AQ596" s="46"/>
      <c r="AR596" s="46"/>
      <c r="AS596" s="208"/>
      <c r="AT596" s="208"/>
      <c r="AU596" s="46"/>
      <c r="AY596" s="208"/>
      <c r="AZ596" s="46"/>
      <c r="BA596" s="208"/>
      <c r="BB596" s="208"/>
      <c r="BC596" s="208"/>
      <c r="BD596" s="46"/>
      <c r="BH596" s="208"/>
      <c r="BI596" s="46"/>
      <c r="BJ596" s="208"/>
      <c r="BK596" s="208"/>
      <c r="BL596" s="208"/>
      <c r="BM596" s="46"/>
      <c r="BQ596" s="208"/>
      <c r="BR596" s="46"/>
      <c r="BS596" s="208"/>
      <c r="BT596" s="208"/>
      <c r="BU596" s="208"/>
      <c r="BV596" s="46"/>
      <c r="BZ596" s="208"/>
      <c r="CA596" s="46"/>
      <c r="CB596" s="208"/>
      <c r="CC596" s="208"/>
      <c r="CD596" s="208"/>
      <c r="CE596" s="46"/>
      <c r="CI596" s="208"/>
      <c r="CJ596" s="46"/>
      <c r="CK596" s="208"/>
      <c r="CL596" s="208"/>
      <c r="CM596" s="208"/>
      <c r="CN596" s="46"/>
      <c r="CR596" s="208"/>
      <c r="CS596" s="46"/>
      <c r="CT596" s="208"/>
      <c r="CU596" s="208"/>
      <c r="CV596" s="208"/>
      <c r="CW596" s="46"/>
    </row>
    <row r="597" spans="42:101">
      <c r="AP597" s="208"/>
      <c r="AQ597" s="46"/>
      <c r="AR597" s="46"/>
      <c r="AS597" s="208"/>
      <c r="AT597" s="208"/>
      <c r="AU597" s="46"/>
      <c r="AY597" s="208"/>
      <c r="AZ597" s="46"/>
      <c r="BA597" s="208"/>
      <c r="BB597" s="208"/>
      <c r="BC597" s="208"/>
      <c r="BD597" s="46"/>
      <c r="BH597" s="208"/>
      <c r="BI597" s="46"/>
      <c r="BJ597" s="208"/>
      <c r="BK597" s="208"/>
      <c r="BL597" s="208"/>
      <c r="BM597" s="46"/>
      <c r="BQ597" s="208"/>
      <c r="BR597" s="46"/>
      <c r="BS597" s="208"/>
      <c r="BT597" s="208"/>
      <c r="BU597" s="208"/>
      <c r="BV597" s="46"/>
      <c r="BZ597" s="208"/>
      <c r="CA597" s="46"/>
      <c r="CB597" s="208"/>
      <c r="CC597" s="208"/>
      <c r="CD597" s="208"/>
      <c r="CE597" s="46"/>
      <c r="CI597" s="208"/>
      <c r="CJ597" s="46"/>
      <c r="CK597" s="208"/>
      <c r="CL597" s="208"/>
      <c r="CM597" s="208"/>
      <c r="CN597" s="46"/>
      <c r="CR597" s="208"/>
      <c r="CS597" s="46"/>
      <c r="CT597" s="208"/>
      <c r="CU597" s="208"/>
      <c r="CV597" s="208"/>
      <c r="CW597" s="46"/>
    </row>
    <row r="598" spans="42:101">
      <c r="AP598" s="208"/>
      <c r="AQ598" s="46"/>
      <c r="AR598" s="46"/>
      <c r="AS598" s="208"/>
      <c r="AT598" s="208"/>
      <c r="AU598" s="46"/>
      <c r="AY598" s="208"/>
      <c r="AZ598" s="46"/>
      <c r="BA598" s="208"/>
      <c r="BB598" s="208"/>
      <c r="BC598" s="208"/>
      <c r="BD598" s="46"/>
      <c r="BH598" s="208"/>
      <c r="BI598" s="46"/>
      <c r="BJ598" s="208"/>
      <c r="BK598" s="208"/>
      <c r="BL598" s="208"/>
      <c r="BM598" s="46"/>
      <c r="BQ598" s="208"/>
      <c r="BR598" s="46"/>
      <c r="BS598" s="208"/>
      <c r="BT598" s="208"/>
      <c r="BU598" s="208"/>
      <c r="BV598" s="46"/>
      <c r="BZ598" s="208"/>
      <c r="CA598" s="46"/>
      <c r="CB598" s="208"/>
      <c r="CC598" s="208"/>
      <c r="CD598" s="208"/>
      <c r="CE598" s="46"/>
      <c r="CI598" s="208"/>
      <c r="CJ598" s="46"/>
      <c r="CK598" s="208"/>
      <c r="CL598" s="208"/>
      <c r="CM598" s="208"/>
      <c r="CN598" s="46"/>
      <c r="CR598" s="208"/>
      <c r="CS598" s="46"/>
      <c r="CT598" s="208"/>
      <c r="CU598" s="208"/>
      <c r="CV598" s="208"/>
      <c r="CW598" s="46"/>
    </row>
    <row r="599" spans="42:101">
      <c r="AP599" s="230"/>
      <c r="AQ599" s="46"/>
      <c r="AR599" s="46"/>
      <c r="AS599" s="208"/>
      <c r="AT599" s="208"/>
      <c r="AU599" s="46"/>
      <c r="AY599" s="208"/>
      <c r="AZ599" s="46"/>
      <c r="BA599" s="208"/>
      <c r="BB599" s="208"/>
      <c r="BC599" s="208"/>
      <c r="BD599" s="46"/>
      <c r="BH599" s="208"/>
      <c r="BI599" s="46"/>
      <c r="BJ599" s="208"/>
      <c r="BK599" s="208"/>
      <c r="BL599" s="208"/>
      <c r="BM599" s="46"/>
      <c r="BQ599" s="208"/>
      <c r="BR599" s="46"/>
      <c r="BS599" s="208"/>
      <c r="BT599" s="208"/>
      <c r="BU599" s="208"/>
      <c r="BV599" s="46"/>
      <c r="BZ599" s="208"/>
      <c r="CA599" s="46"/>
      <c r="CB599" s="208"/>
      <c r="CC599" s="208"/>
      <c r="CD599" s="208"/>
      <c r="CE599" s="46"/>
      <c r="CI599" s="208"/>
      <c r="CJ599" s="46"/>
      <c r="CK599" s="208"/>
      <c r="CL599" s="208"/>
      <c r="CM599" s="208"/>
      <c r="CN599" s="46"/>
      <c r="CR599" s="208"/>
      <c r="CS599" s="46"/>
      <c r="CT599" s="208"/>
      <c r="CU599" s="208"/>
      <c r="CV599" s="208"/>
      <c r="CW599" s="46"/>
    </row>
    <row r="600" spans="42:101">
      <c r="AP600" s="208"/>
      <c r="AQ600" s="46"/>
      <c r="AR600" s="46"/>
      <c r="AS600" s="208"/>
      <c r="AT600" s="208"/>
      <c r="AU600" s="46"/>
      <c r="AY600" s="208"/>
      <c r="AZ600" s="46"/>
      <c r="BA600" s="208"/>
      <c r="BB600" s="208"/>
      <c r="BC600" s="208"/>
      <c r="BD600" s="46"/>
      <c r="BH600" s="208"/>
      <c r="BI600" s="46"/>
      <c r="BJ600" s="208"/>
      <c r="BK600" s="208"/>
      <c r="BL600" s="208"/>
      <c r="BM600" s="46"/>
      <c r="BQ600" s="208"/>
      <c r="BR600" s="46"/>
      <c r="BS600" s="208"/>
      <c r="BT600" s="208"/>
      <c r="BU600" s="208"/>
      <c r="BV600" s="46"/>
      <c r="BZ600" s="208"/>
      <c r="CA600" s="46"/>
      <c r="CB600" s="208"/>
      <c r="CC600" s="208"/>
      <c r="CD600" s="208"/>
      <c r="CE600" s="46"/>
      <c r="CI600" s="208"/>
      <c r="CJ600" s="46"/>
      <c r="CK600" s="208"/>
      <c r="CL600" s="208"/>
      <c r="CM600" s="208"/>
      <c r="CN600" s="46"/>
      <c r="CR600" s="208"/>
      <c r="CS600" s="46"/>
      <c r="CT600" s="208"/>
      <c r="CU600" s="208"/>
      <c r="CV600" s="208"/>
      <c r="CW600" s="46"/>
    </row>
    <row r="601" spans="42:101">
      <c r="AP601" s="208"/>
      <c r="AQ601" s="46"/>
      <c r="AR601" s="46"/>
      <c r="AS601" s="208"/>
      <c r="AT601" s="208"/>
      <c r="AU601" s="46"/>
      <c r="AY601" s="208"/>
      <c r="AZ601" s="46"/>
      <c r="BA601" s="208"/>
      <c r="BB601" s="208"/>
      <c r="BC601" s="208"/>
      <c r="BD601" s="46"/>
      <c r="BH601" s="208"/>
      <c r="BI601" s="46"/>
      <c r="BJ601" s="208"/>
      <c r="BK601" s="208"/>
      <c r="BL601" s="208"/>
      <c r="BM601" s="46"/>
      <c r="BQ601" s="208"/>
      <c r="BR601" s="46"/>
      <c r="BS601" s="208"/>
      <c r="BT601" s="208"/>
      <c r="BU601" s="208"/>
      <c r="BV601" s="46"/>
      <c r="BZ601" s="208"/>
      <c r="CA601" s="46"/>
      <c r="CB601" s="208"/>
      <c r="CC601" s="208"/>
      <c r="CD601" s="208"/>
      <c r="CE601" s="46"/>
      <c r="CI601" s="208"/>
      <c r="CJ601" s="46"/>
      <c r="CK601" s="208"/>
      <c r="CL601" s="208"/>
      <c r="CM601" s="208"/>
      <c r="CN601" s="46"/>
      <c r="CR601" s="208"/>
      <c r="CS601" s="46"/>
      <c r="CT601" s="208"/>
      <c r="CU601" s="208"/>
      <c r="CV601" s="208"/>
      <c r="CW601" s="46"/>
    </row>
    <row r="602" spans="42:101">
      <c r="AP602" s="208"/>
      <c r="AQ602" s="46"/>
      <c r="AR602" s="46"/>
      <c r="AS602" s="208"/>
      <c r="AT602" s="208"/>
      <c r="AU602" s="46"/>
      <c r="AY602" s="208"/>
      <c r="AZ602" s="46"/>
      <c r="BA602" s="208"/>
      <c r="BB602" s="208"/>
      <c r="BC602" s="208"/>
      <c r="BD602" s="46"/>
      <c r="BH602" s="208"/>
      <c r="BI602" s="46"/>
      <c r="BJ602" s="208"/>
      <c r="BK602" s="208"/>
      <c r="BL602" s="208"/>
      <c r="BM602" s="46"/>
      <c r="BQ602" s="208"/>
      <c r="BR602" s="46"/>
      <c r="BS602" s="208"/>
      <c r="BT602" s="208"/>
      <c r="BU602" s="208"/>
      <c r="BV602" s="46"/>
      <c r="BZ602" s="208"/>
      <c r="CA602" s="46"/>
      <c r="CB602" s="208"/>
      <c r="CC602" s="208"/>
      <c r="CD602" s="208"/>
      <c r="CE602" s="46"/>
      <c r="CI602" s="208"/>
      <c r="CJ602" s="46"/>
      <c r="CK602" s="208"/>
      <c r="CL602" s="208"/>
      <c r="CM602" s="208"/>
      <c r="CN602" s="46"/>
      <c r="CR602" s="208"/>
      <c r="CS602" s="46"/>
      <c r="CT602" s="208"/>
      <c r="CU602" s="208"/>
      <c r="CV602" s="208"/>
      <c r="CW602" s="46"/>
    </row>
    <row r="603" spans="42:101">
      <c r="AP603" s="230"/>
      <c r="AQ603" s="46"/>
      <c r="AR603" s="46"/>
      <c r="AS603" s="208"/>
      <c r="AT603" s="208"/>
      <c r="AU603" s="46"/>
      <c r="AY603" s="208"/>
      <c r="AZ603" s="46"/>
      <c r="BA603" s="208"/>
      <c r="BB603" s="208"/>
      <c r="BC603" s="208"/>
      <c r="BD603" s="46"/>
      <c r="BH603" s="208"/>
      <c r="BI603" s="46"/>
      <c r="BJ603" s="208"/>
      <c r="BK603" s="208"/>
      <c r="BL603" s="208"/>
      <c r="BM603" s="46"/>
      <c r="BQ603" s="208"/>
      <c r="BR603" s="46"/>
      <c r="BS603" s="208"/>
      <c r="BT603" s="208"/>
      <c r="BU603" s="208"/>
      <c r="BV603" s="46"/>
      <c r="BZ603" s="208"/>
      <c r="CA603" s="46"/>
      <c r="CB603" s="208"/>
      <c r="CC603" s="208"/>
      <c r="CD603" s="208"/>
      <c r="CE603" s="46"/>
      <c r="CI603" s="208"/>
      <c r="CJ603" s="46"/>
      <c r="CK603" s="208"/>
      <c r="CL603" s="208"/>
      <c r="CM603" s="208"/>
      <c r="CN603" s="46"/>
      <c r="CR603" s="208"/>
      <c r="CS603" s="46"/>
      <c r="CT603" s="208"/>
      <c r="CU603" s="208"/>
      <c r="CV603" s="208"/>
      <c r="CW603" s="46"/>
    </row>
    <row r="604" spans="42:101">
      <c r="AP604" s="208"/>
      <c r="AQ604" s="46"/>
      <c r="AR604" s="46"/>
      <c r="AS604" s="208"/>
      <c r="AT604" s="208"/>
      <c r="AU604" s="46"/>
      <c r="AY604" s="208"/>
      <c r="AZ604" s="46"/>
      <c r="BA604" s="208"/>
      <c r="BB604" s="208"/>
      <c r="BC604" s="208"/>
      <c r="BD604" s="46"/>
      <c r="BH604" s="208"/>
      <c r="BI604" s="46"/>
      <c r="BJ604" s="208"/>
      <c r="BK604" s="208"/>
      <c r="BL604" s="208"/>
      <c r="BM604" s="46"/>
      <c r="BQ604" s="208"/>
      <c r="BR604" s="46"/>
      <c r="BS604" s="208"/>
      <c r="BT604" s="208"/>
      <c r="BU604" s="208"/>
      <c r="BV604" s="46"/>
      <c r="BZ604" s="208"/>
      <c r="CA604" s="46"/>
      <c r="CB604" s="208"/>
      <c r="CC604" s="208"/>
      <c r="CD604" s="208"/>
      <c r="CE604" s="46"/>
      <c r="CI604" s="208"/>
      <c r="CJ604" s="46"/>
      <c r="CK604" s="208"/>
      <c r="CL604" s="208"/>
      <c r="CM604" s="208"/>
      <c r="CN604" s="46"/>
      <c r="CR604" s="208"/>
      <c r="CS604" s="46"/>
      <c r="CT604" s="208"/>
      <c r="CU604" s="208"/>
      <c r="CV604" s="208"/>
      <c r="CW604" s="46"/>
    </row>
    <row r="605" spans="42:101">
      <c r="AP605" s="208"/>
      <c r="AQ605" s="46"/>
      <c r="AR605" s="46"/>
      <c r="AS605" s="208"/>
      <c r="AT605" s="208"/>
      <c r="AU605" s="46"/>
      <c r="AY605" s="208"/>
      <c r="AZ605" s="46"/>
      <c r="BA605" s="208"/>
      <c r="BB605" s="208"/>
      <c r="BC605" s="208"/>
      <c r="BD605" s="46"/>
      <c r="BH605" s="208"/>
      <c r="BI605" s="46"/>
      <c r="BJ605" s="208"/>
      <c r="BK605" s="208"/>
      <c r="BL605" s="208"/>
      <c r="BM605" s="46"/>
      <c r="BQ605" s="208"/>
      <c r="BR605" s="46"/>
      <c r="BS605" s="208"/>
      <c r="BT605" s="208"/>
      <c r="BU605" s="208"/>
      <c r="BV605" s="46"/>
      <c r="BZ605" s="208"/>
      <c r="CA605" s="46"/>
      <c r="CB605" s="208"/>
      <c r="CC605" s="208"/>
      <c r="CD605" s="208"/>
      <c r="CE605" s="46"/>
      <c r="CI605" s="208"/>
      <c r="CJ605" s="46"/>
      <c r="CK605" s="208"/>
      <c r="CL605" s="208"/>
      <c r="CM605" s="208"/>
      <c r="CN605" s="46"/>
      <c r="CR605" s="208"/>
      <c r="CS605" s="46"/>
      <c r="CT605" s="208"/>
      <c r="CU605" s="208"/>
      <c r="CV605" s="208"/>
      <c r="CW605" s="46"/>
    </row>
    <row r="606" spans="42:101">
      <c r="AP606" s="208"/>
      <c r="AQ606" s="46"/>
      <c r="AR606" s="46"/>
      <c r="AS606" s="208"/>
      <c r="AT606" s="208"/>
      <c r="AU606" s="46"/>
      <c r="AY606" s="208"/>
      <c r="AZ606" s="46"/>
      <c r="BA606" s="208"/>
      <c r="BB606" s="208"/>
      <c r="BC606" s="208"/>
      <c r="BD606" s="46"/>
      <c r="BH606" s="208"/>
      <c r="BI606" s="46"/>
      <c r="BJ606" s="208"/>
      <c r="BK606" s="208"/>
      <c r="BL606" s="208"/>
      <c r="BM606" s="46"/>
      <c r="BQ606" s="208"/>
      <c r="BR606" s="46"/>
      <c r="BS606" s="208"/>
      <c r="BT606" s="208"/>
      <c r="BU606" s="208"/>
      <c r="BV606" s="46"/>
      <c r="BZ606" s="208"/>
      <c r="CA606" s="46"/>
      <c r="CB606" s="208"/>
      <c r="CC606" s="208"/>
      <c r="CD606" s="208"/>
      <c r="CE606" s="46"/>
      <c r="CI606" s="208"/>
      <c r="CJ606" s="46"/>
      <c r="CK606" s="208"/>
      <c r="CL606" s="208"/>
      <c r="CM606" s="208"/>
      <c r="CN606" s="46"/>
      <c r="CR606" s="208"/>
      <c r="CS606" s="46"/>
      <c r="CT606" s="208"/>
      <c r="CU606" s="208"/>
      <c r="CV606" s="208"/>
      <c r="CW606" s="46"/>
    </row>
    <row r="607" spans="42:101">
      <c r="AP607" s="230"/>
      <c r="AQ607" s="46"/>
      <c r="AR607" s="46"/>
      <c r="AS607" s="208"/>
      <c r="AT607" s="208"/>
      <c r="AU607" s="46"/>
      <c r="AY607" s="208"/>
      <c r="AZ607" s="46"/>
      <c r="BA607" s="208"/>
      <c r="BB607" s="208"/>
      <c r="BC607" s="208"/>
      <c r="BD607" s="46"/>
      <c r="BH607" s="208"/>
      <c r="BI607" s="46"/>
      <c r="BJ607" s="208"/>
      <c r="BK607" s="208"/>
      <c r="BL607" s="208"/>
      <c r="BM607" s="46"/>
      <c r="BQ607" s="208"/>
      <c r="BR607" s="46"/>
      <c r="BS607" s="208"/>
      <c r="BT607" s="208"/>
      <c r="BU607" s="208"/>
      <c r="BV607" s="46"/>
      <c r="BZ607" s="208"/>
      <c r="CA607" s="46"/>
      <c r="CB607" s="208"/>
      <c r="CC607" s="208"/>
      <c r="CD607" s="208"/>
      <c r="CE607" s="46"/>
      <c r="CI607" s="208"/>
      <c r="CJ607" s="46"/>
      <c r="CK607" s="208"/>
      <c r="CL607" s="208"/>
      <c r="CM607" s="208"/>
      <c r="CN607" s="46"/>
      <c r="CR607" s="208"/>
      <c r="CS607" s="46"/>
      <c r="CT607" s="208"/>
      <c r="CU607" s="208"/>
      <c r="CV607" s="208"/>
      <c r="CW607" s="46"/>
    </row>
    <row r="608" spans="42:101">
      <c r="AP608" s="208"/>
      <c r="AQ608" s="46"/>
      <c r="AR608" s="208"/>
      <c r="AS608" s="208"/>
      <c r="AT608" s="208"/>
      <c r="AU608" s="46"/>
      <c r="AY608" s="208"/>
      <c r="AZ608" s="46"/>
      <c r="BA608" s="208"/>
      <c r="BB608" s="208"/>
      <c r="BC608" s="208"/>
      <c r="BD608" s="46"/>
      <c r="BH608" s="208"/>
      <c r="BI608" s="46"/>
      <c r="BJ608" s="208"/>
      <c r="BK608" s="208"/>
      <c r="BL608" s="208"/>
      <c r="BM608" s="46"/>
      <c r="BQ608" s="208"/>
      <c r="BR608" s="46"/>
      <c r="BS608" s="208"/>
      <c r="BT608" s="208"/>
      <c r="BU608" s="208"/>
      <c r="BV608" s="46"/>
      <c r="BZ608" s="208"/>
      <c r="CA608" s="46"/>
      <c r="CB608" s="208"/>
      <c r="CC608" s="208"/>
      <c r="CD608" s="208"/>
      <c r="CE608" s="46"/>
      <c r="CI608" s="208"/>
      <c r="CJ608" s="46"/>
      <c r="CK608" s="208"/>
      <c r="CL608" s="208"/>
      <c r="CM608" s="208"/>
      <c r="CN608" s="46"/>
      <c r="CR608" s="208"/>
      <c r="CS608" s="46"/>
      <c r="CT608" s="208"/>
      <c r="CU608" s="208"/>
      <c r="CV608" s="208"/>
      <c r="CW608" s="46"/>
    </row>
    <row r="609" spans="42:101">
      <c r="AP609" s="208"/>
      <c r="AQ609" s="46"/>
      <c r="AR609" s="208"/>
      <c r="AS609" s="208"/>
      <c r="AT609" s="208"/>
      <c r="AU609" s="46"/>
      <c r="AY609" s="208"/>
      <c r="AZ609" s="46"/>
      <c r="BA609" s="208"/>
      <c r="BB609" s="208"/>
      <c r="BC609" s="208"/>
      <c r="BD609" s="46"/>
      <c r="BH609" s="208"/>
      <c r="BI609" s="46"/>
      <c r="BJ609" s="208"/>
      <c r="BK609" s="208"/>
      <c r="BL609" s="208"/>
      <c r="BM609" s="46"/>
      <c r="BQ609" s="208"/>
      <c r="BR609" s="46"/>
      <c r="BS609" s="208"/>
      <c r="BT609" s="208"/>
      <c r="BU609" s="208"/>
      <c r="BV609" s="46"/>
      <c r="BZ609" s="208"/>
      <c r="CA609" s="46"/>
      <c r="CB609" s="208"/>
      <c r="CC609" s="208"/>
      <c r="CD609" s="208"/>
      <c r="CE609" s="46"/>
      <c r="CI609" s="208"/>
      <c r="CJ609" s="46"/>
      <c r="CK609" s="208"/>
      <c r="CL609" s="208"/>
      <c r="CM609" s="208"/>
      <c r="CN609" s="46"/>
      <c r="CR609" s="208"/>
      <c r="CS609" s="46"/>
      <c r="CT609" s="208"/>
      <c r="CU609" s="208"/>
      <c r="CV609" s="208"/>
      <c r="CW609" s="46"/>
    </row>
    <row r="610" spans="42:101">
      <c r="AP610" s="208"/>
      <c r="AQ610" s="46"/>
      <c r="AR610" s="208"/>
      <c r="AS610" s="208"/>
      <c r="AT610" s="208"/>
      <c r="AU610" s="46"/>
      <c r="AY610" s="208"/>
      <c r="AZ610" s="46"/>
      <c r="BA610" s="208"/>
      <c r="BB610" s="208"/>
      <c r="BC610" s="208"/>
      <c r="BD610" s="46"/>
      <c r="BH610" s="208"/>
      <c r="BI610" s="46"/>
      <c r="BJ610" s="208"/>
      <c r="BK610" s="208"/>
      <c r="BL610" s="208"/>
      <c r="BM610" s="46"/>
      <c r="BQ610" s="208"/>
      <c r="BR610" s="46"/>
      <c r="BS610" s="208"/>
      <c r="BT610" s="208"/>
      <c r="BU610" s="208"/>
      <c r="BV610" s="46"/>
      <c r="BZ610" s="208"/>
      <c r="CA610" s="46"/>
      <c r="CB610" s="208"/>
      <c r="CC610" s="208"/>
      <c r="CD610" s="208"/>
      <c r="CE610" s="46"/>
      <c r="CI610" s="208"/>
      <c r="CJ610" s="46"/>
      <c r="CK610" s="208"/>
      <c r="CL610" s="208"/>
      <c r="CM610" s="208"/>
      <c r="CN610" s="46"/>
      <c r="CR610" s="208"/>
      <c r="CS610" s="46"/>
      <c r="CT610" s="208"/>
      <c r="CU610" s="208"/>
      <c r="CV610" s="208"/>
      <c r="CW610" s="46"/>
    </row>
    <row r="611" spans="42:101">
      <c r="AP611" s="230"/>
      <c r="AQ611" s="46"/>
      <c r="AR611" s="208"/>
      <c r="AS611" s="208"/>
      <c r="AT611" s="208"/>
      <c r="AU611" s="46"/>
      <c r="AY611" s="208"/>
      <c r="AZ611" s="46"/>
      <c r="BA611" s="208"/>
      <c r="BB611" s="208"/>
      <c r="BC611" s="208"/>
      <c r="BD611" s="46"/>
      <c r="BH611" s="208"/>
      <c r="BI611" s="46"/>
      <c r="BJ611" s="208"/>
      <c r="BK611" s="208"/>
      <c r="BL611" s="208"/>
      <c r="BM611" s="46"/>
      <c r="BQ611" s="208"/>
      <c r="BR611" s="46"/>
      <c r="BS611" s="208"/>
      <c r="BT611" s="208"/>
      <c r="BU611" s="208"/>
      <c r="BV611" s="46"/>
      <c r="BZ611" s="208"/>
      <c r="CA611" s="46"/>
      <c r="CB611" s="208"/>
      <c r="CC611" s="208"/>
      <c r="CD611" s="208"/>
      <c r="CE611" s="46"/>
      <c r="CI611" s="208"/>
      <c r="CJ611" s="46"/>
      <c r="CK611" s="208"/>
      <c r="CL611" s="208"/>
      <c r="CM611" s="208"/>
      <c r="CN611" s="46"/>
      <c r="CR611" s="208"/>
      <c r="CS611" s="46"/>
      <c r="CT611" s="208"/>
      <c r="CU611" s="208"/>
      <c r="CV611" s="208"/>
      <c r="CW611" s="46"/>
    </row>
    <row r="612" spans="42:101">
      <c r="AP612" s="208"/>
      <c r="AQ612" s="46"/>
      <c r="AR612" s="208"/>
      <c r="AS612" s="208"/>
      <c r="AT612" s="208"/>
      <c r="AU612" s="46"/>
      <c r="AY612" s="208"/>
      <c r="AZ612" s="46"/>
      <c r="BA612" s="208"/>
      <c r="BB612" s="208"/>
      <c r="BC612" s="208"/>
      <c r="BD612" s="46"/>
      <c r="BH612" s="208"/>
      <c r="BI612" s="46"/>
      <c r="BJ612" s="208"/>
      <c r="BK612" s="208"/>
      <c r="BL612" s="208"/>
      <c r="BM612" s="46"/>
      <c r="BQ612" s="208"/>
      <c r="BR612" s="46"/>
      <c r="BS612" s="208"/>
      <c r="BT612" s="208"/>
      <c r="BU612" s="208"/>
      <c r="BV612" s="46"/>
      <c r="BZ612" s="208"/>
      <c r="CA612" s="46"/>
      <c r="CB612" s="208"/>
      <c r="CC612" s="208"/>
      <c r="CD612" s="208"/>
      <c r="CE612" s="46"/>
      <c r="CI612" s="208"/>
      <c r="CJ612" s="46"/>
      <c r="CK612" s="208"/>
      <c r="CL612" s="208"/>
      <c r="CM612" s="208"/>
      <c r="CN612" s="46"/>
      <c r="CR612" s="208"/>
      <c r="CS612" s="46"/>
      <c r="CT612" s="208"/>
      <c r="CU612" s="208"/>
      <c r="CV612" s="208"/>
      <c r="CW612" s="46"/>
    </row>
    <row r="613" spans="42:101">
      <c r="AP613" s="208"/>
      <c r="AQ613" s="46"/>
      <c r="AR613" s="208"/>
      <c r="AS613" s="208"/>
      <c r="AT613" s="208"/>
      <c r="AU613" s="46"/>
      <c r="AY613" s="208"/>
      <c r="AZ613" s="46"/>
      <c r="BA613" s="208"/>
      <c r="BB613" s="208"/>
      <c r="BC613" s="208"/>
      <c r="BD613" s="46"/>
      <c r="BH613" s="208"/>
      <c r="BI613" s="46"/>
      <c r="BJ613" s="208"/>
      <c r="BK613" s="208"/>
      <c r="BL613" s="208"/>
      <c r="BM613" s="46"/>
      <c r="BQ613" s="208"/>
      <c r="BR613" s="46"/>
      <c r="BS613" s="208"/>
      <c r="BT613" s="208"/>
      <c r="BU613" s="208"/>
      <c r="BV613" s="46"/>
      <c r="BZ613" s="208"/>
      <c r="CA613" s="46"/>
      <c r="CB613" s="208"/>
      <c r="CC613" s="208"/>
      <c r="CD613" s="208"/>
      <c r="CE613" s="46"/>
      <c r="CI613" s="208"/>
      <c r="CJ613" s="46"/>
      <c r="CK613" s="208"/>
      <c r="CL613" s="208"/>
      <c r="CM613" s="208"/>
      <c r="CN613" s="46"/>
      <c r="CR613" s="208"/>
      <c r="CS613" s="46"/>
      <c r="CT613" s="208"/>
      <c r="CU613" s="208"/>
      <c r="CV613" s="208"/>
      <c r="CW613" s="46"/>
    </row>
    <row r="614" spans="42:101">
      <c r="AP614" s="208"/>
      <c r="AQ614" s="46"/>
      <c r="AR614" s="208"/>
      <c r="AS614" s="208"/>
      <c r="AT614" s="208"/>
      <c r="AU614" s="46"/>
      <c r="AY614" s="208"/>
      <c r="AZ614" s="46"/>
      <c r="BA614" s="208"/>
      <c r="BB614" s="208"/>
      <c r="BC614" s="208"/>
      <c r="BD614" s="46"/>
      <c r="BH614" s="208"/>
      <c r="BI614" s="46"/>
      <c r="BJ614" s="208"/>
      <c r="BK614" s="208"/>
      <c r="BL614" s="208"/>
      <c r="BM614" s="46"/>
      <c r="BQ614" s="208"/>
      <c r="BR614" s="46"/>
      <c r="BS614" s="208"/>
      <c r="BT614" s="208"/>
      <c r="BU614" s="208"/>
      <c r="BV614" s="46"/>
      <c r="BZ614" s="208"/>
      <c r="CA614" s="46"/>
      <c r="CB614" s="208"/>
      <c r="CC614" s="208"/>
      <c r="CD614" s="208"/>
      <c r="CE614" s="46"/>
      <c r="CI614" s="208"/>
      <c r="CJ614" s="46"/>
      <c r="CK614" s="208"/>
      <c r="CL614" s="208"/>
      <c r="CM614" s="208"/>
      <c r="CN614" s="46"/>
      <c r="CR614" s="208"/>
      <c r="CS614" s="46"/>
      <c r="CT614" s="208"/>
      <c r="CU614" s="208"/>
      <c r="CV614" s="208"/>
      <c r="CW614" s="46"/>
    </row>
    <row r="615" spans="42:101">
      <c r="AP615" s="230"/>
      <c r="AQ615" s="46"/>
      <c r="AR615" s="208"/>
      <c r="AS615" s="208"/>
      <c r="AT615" s="208"/>
      <c r="AU615" s="46"/>
      <c r="AY615" s="208"/>
      <c r="AZ615" s="46"/>
      <c r="BA615" s="208"/>
      <c r="BB615" s="208"/>
      <c r="BC615" s="208"/>
      <c r="BD615" s="46"/>
      <c r="BH615" s="208"/>
      <c r="BI615" s="46"/>
      <c r="BJ615" s="208"/>
      <c r="BK615" s="208"/>
      <c r="BL615" s="208"/>
      <c r="BM615" s="46"/>
      <c r="BQ615" s="208"/>
      <c r="BR615" s="46"/>
      <c r="BS615" s="208"/>
      <c r="BT615" s="208"/>
      <c r="BU615" s="208"/>
      <c r="BV615" s="46"/>
      <c r="BZ615" s="208"/>
      <c r="CA615" s="46"/>
      <c r="CB615" s="208"/>
      <c r="CC615" s="208"/>
      <c r="CD615" s="208"/>
      <c r="CE615" s="46"/>
      <c r="CI615" s="208"/>
      <c r="CJ615" s="46"/>
      <c r="CK615" s="208"/>
      <c r="CL615" s="208"/>
      <c r="CM615" s="208"/>
      <c r="CN615" s="46"/>
      <c r="CR615" s="208"/>
      <c r="CS615" s="46"/>
      <c r="CT615" s="208"/>
      <c r="CU615" s="208"/>
      <c r="CV615" s="208"/>
      <c r="CW615" s="46"/>
    </row>
    <row r="616" spans="42:101">
      <c r="AP616" s="208"/>
      <c r="AQ616" s="46"/>
      <c r="AR616" s="208"/>
      <c r="AS616" s="208"/>
      <c r="AT616" s="208"/>
      <c r="AU616" s="46"/>
      <c r="AY616" s="208"/>
      <c r="AZ616" s="46"/>
      <c r="BA616" s="208"/>
      <c r="BB616" s="208"/>
      <c r="BC616" s="208"/>
      <c r="BD616" s="46"/>
      <c r="BH616" s="208"/>
      <c r="BI616" s="46"/>
      <c r="BJ616" s="208"/>
      <c r="BK616" s="208"/>
      <c r="BL616" s="208"/>
      <c r="BM616" s="46"/>
      <c r="BQ616" s="208"/>
      <c r="BR616" s="46"/>
      <c r="BS616" s="208"/>
      <c r="BT616" s="208"/>
      <c r="BU616" s="208"/>
      <c r="BV616" s="46"/>
      <c r="BZ616" s="208"/>
      <c r="CA616" s="46"/>
      <c r="CB616" s="208"/>
      <c r="CC616" s="208"/>
      <c r="CD616" s="208"/>
      <c r="CE616" s="46"/>
      <c r="CI616" s="208"/>
      <c r="CJ616" s="46"/>
      <c r="CK616" s="208"/>
      <c r="CL616" s="208"/>
      <c r="CM616" s="208"/>
      <c r="CN616" s="46"/>
      <c r="CR616" s="208"/>
      <c r="CS616" s="46"/>
      <c r="CT616" s="208"/>
      <c r="CU616" s="208"/>
      <c r="CV616" s="208"/>
      <c r="CW616" s="46"/>
    </row>
    <row r="617" spans="42:101">
      <c r="AP617" s="208"/>
      <c r="AQ617" s="46"/>
      <c r="AR617" s="208"/>
      <c r="AS617" s="208"/>
      <c r="AT617" s="208"/>
      <c r="AU617" s="46"/>
      <c r="AY617" s="208"/>
      <c r="AZ617" s="46"/>
      <c r="BA617" s="208"/>
      <c r="BB617" s="208"/>
      <c r="BC617" s="208"/>
      <c r="BD617" s="46"/>
      <c r="BH617" s="208"/>
      <c r="BI617" s="46"/>
      <c r="BJ617" s="208"/>
      <c r="BK617" s="208"/>
      <c r="BL617" s="208"/>
      <c r="BM617" s="46"/>
      <c r="BQ617" s="208"/>
      <c r="BR617" s="46"/>
      <c r="BS617" s="208"/>
      <c r="BT617" s="208"/>
      <c r="BU617" s="208"/>
      <c r="BV617" s="46"/>
      <c r="BZ617" s="208"/>
      <c r="CA617" s="46"/>
      <c r="CB617" s="208"/>
      <c r="CC617" s="208"/>
      <c r="CD617" s="208"/>
      <c r="CE617" s="46"/>
      <c r="CI617" s="208"/>
      <c r="CJ617" s="46"/>
      <c r="CK617" s="208"/>
      <c r="CL617" s="208"/>
      <c r="CM617" s="208"/>
      <c r="CN617" s="46"/>
      <c r="CR617" s="208"/>
      <c r="CS617" s="46"/>
      <c r="CT617" s="208"/>
      <c r="CU617" s="208"/>
      <c r="CV617" s="208"/>
      <c r="CW617" s="46"/>
    </row>
    <row r="618" spans="42:101">
      <c r="AP618" s="208"/>
      <c r="AQ618" s="46"/>
      <c r="AR618" s="208"/>
      <c r="AS618" s="208"/>
      <c r="AT618" s="208"/>
      <c r="AU618" s="46"/>
      <c r="AY618" s="208"/>
      <c r="AZ618" s="46"/>
      <c r="BA618" s="208"/>
      <c r="BB618" s="208"/>
      <c r="BC618" s="208"/>
      <c r="BD618" s="46"/>
      <c r="BH618" s="208"/>
      <c r="BI618" s="46"/>
      <c r="BJ618" s="208"/>
      <c r="BK618" s="208"/>
      <c r="BL618" s="208"/>
      <c r="BM618" s="46"/>
      <c r="BQ618" s="208"/>
      <c r="BR618" s="46"/>
      <c r="BS618" s="208"/>
      <c r="BT618" s="208"/>
      <c r="BU618" s="208"/>
      <c r="BV618" s="46"/>
      <c r="BZ618" s="208"/>
      <c r="CA618" s="46"/>
      <c r="CB618" s="208"/>
      <c r="CC618" s="208"/>
      <c r="CD618" s="208"/>
      <c r="CE618" s="46"/>
      <c r="CI618" s="208"/>
      <c r="CJ618" s="46"/>
      <c r="CK618" s="208"/>
      <c r="CL618" s="208"/>
      <c r="CM618" s="208"/>
      <c r="CN618" s="46"/>
      <c r="CR618" s="208"/>
      <c r="CS618" s="46"/>
      <c r="CT618" s="208"/>
      <c r="CU618" s="208"/>
      <c r="CV618" s="208"/>
      <c r="CW618" s="46"/>
    </row>
    <row r="619" spans="42:101">
      <c r="AP619" s="230"/>
      <c r="AQ619" s="46"/>
      <c r="AR619" s="208"/>
      <c r="AS619" s="208"/>
      <c r="AT619" s="208"/>
      <c r="AU619" s="46"/>
      <c r="AY619" s="208"/>
      <c r="AZ619" s="46"/>
      <c r="BA619" s="208"/>
      <c r="BB619" s="208"/>
      <c r="BC619" s="208"/>
      <c r="BD619" s="46"/>
      <c r="BH619" s="208"/>
      <c r="BI619" s="46"/>
      <c r="BJ619" s="208"/>
      <c r="BK619" s="208"/>
      <c r="BL619" s="208"/>
      <c r="BM619" s="46"/>
      <c r="BQ619" s="208"/>
      <c r="BR619" s="46"/>
      <c r="BS619" s="208"/>
      <c r="BT619" s="208"/>
      <c r="BU619" s="208"/>
      <c r="BV619" s="46"/>
      <c r="BZ619" s="208"/>
      <c r="CA619" s="46"/>
      <c r="CB619" s="208"/>
      <c r="CC619" s="208"/>
      <c r="CD619" s="208"/>
      <c r="CE619" s="46"/>
      <c r="CI619" s="208"/>
      <c r="CJ619" s="46"/>
      <c r="CK619" s="208"/>
      <c r="CL619" s="208"/>
      <c r="CM619" s="208"/>
      <c r="CN619" s="46"/>
      <c r="CR619" s="208"/>
      <c r="CS619" s="46"/>
      <c r="CT619" s="208"/>
      <c r="CU619" s="208"/>
      <c r="CV619" s="208"/>
      <c r="CW619" s="46"/>
    </row>
    <row r="620" spans="42:101">
      <c r="AP620" s="208"/>
      <c r="AQ620" s="46"/>
      <c r="AR620" s="208"/>
      <c r="AS620" s="208"/>
      <c r="AT620" s="208"/>
      <c r="AU620" s="46"/>
      <c r="AY620" s="208"/>
      <c r="AZ620" s="46"/>
      <c r="BA620" s="208"/>
      <c r="BB620" s="208"/>
      <c r="BC620" s="208"/>
      <c r="BD620" s="46"/>
      <c r="BH620" s="208"/>
      <c r="BI620" s="46"/>
      <c r="BJ620" s="208"/>
      <c r="BK620" s="208"/>
      <c r="BL620" s="208"/>
      <c r="BM620" s="46"/>
      <c r="BQ620" s="208"/>
      <c r="BR620" s="46"/>
      <c r="BS620" s="208"/>
      <c r="BT620" s="208"/>
      <c r="BU620" s="208"/>
      <c r="BV620" s="46"/>
      <c r="BZ620" s="208"/>
      <c r="CA620" s="46"/>
      <c r="CB620" s="208"/>
      <c r="CC620" s="208"/>
      <c r="CD620" s="208"/>
      <c r="CE620" s="46"/>
      <c r="CI620" s="208"/>
      <c r="CJ620" s="46"/>
      <c r="CK620" s="208"/>
      <c r="CL620" s="208"/>
      <c r="CM620" s="208"/>
      <c r="CN620" s="46"/>
      <c r="CR620" s="208"/>
      <c r="CS620" s="46"/>
      <c r="CT620" s="208"/>
      <c r="CU620" s="208"/>
      <c r="CV620" s="208"/>
      <c r="CW620" s="46"/>
    </row>
    <row r="621" spans="42:101">
      <c r="AP621" s="208"/>
      <c r="AQ621" s="46"/>
      <c r="AR621" s="208"/>
      <c r="AS621" s="208"/>
      <c r="AT621" s="208"/>
      <c r="AU621" s="46"/>
      <c r="AY621" s="208"/>
      <c r="AZ621" s="46"/>
      <c r="BA621" s="208"/>
      <c r="BB621" s="208"/>
      <c r="BC621" s="208"/>
      <c r="BD621" s="46"/>
      <c r="BH621" s="208"/>
      <c r="BI621" s="46"/>
      <c r="BJ621" s="208"/>
      <c r="BK621" s="208"/>
      <c r="BL621" s="208"/>
      <c r="BM621" s="46"/>
      <c r="BQ621" s="208"/>
      <c r="BR621" s="46"/>
      <c r="BS621" s="208"/>
      <c r="BT621" s="208"/>
      <c r="BU621" s="208"/>
      <c r="BV621" s="46"/>
      <c r="BZ621" s="208"/>
      <c r="CA621" s="46"/>
      <c r="CB621" s="208"/>
      <c r="CC621" s="208"/>
      <c r="CD621" s="208"/>
      <c r="CE621" s="46"/>
      <c r="CI621" s="208"/>
      <c r="CJ621" s="46"/>
      <c r="CK621" s="208"/>
      <c r="CL621" s="208"/>
      <c r="CM621" s="208"/>
      <c r="CN621" s="46"/>
      <c r="CR621" s="208"/>
      <c r="CS621" s="46"/>
      <c r="CT621" s="208"/>
      <c r="CU621" s="208"/>
      <c r="CV621" s="208"/>
      <c r="CW621" s="46"/>
    </row>
    <row r="622" spans="42:101">
      <c r="AP622" s="208"/>
      <c r="AQ622" s="46"/>
      <c r="AR622" s="208"/>
      <c r="AS622" s="208"/>
      <c r="AT622" s="208"/>
      <c r="AU622" s="46"/>
      <c r="AY622" s="208"/>
      <c r="AZ622" s="46"/>
      <c r="BA622" s="208"/>
      <c r="BB622" s="208"/>
      <c r="BC622" s="208"/>
      <c r="BD622" s="46"/>
      <c r="BH622" s="208"/>
      <c r="BI622" s="46"/>
      <c r="BJ622" s="208"/>
      <c r="BK622" s="208"/>
      <c r="BL622" s="208"/>
      <c r="BM622" s="46"/>
      <c r="BQ622" s="208"/>
      <c r="BR622" s="46"/>
      <c r="BS622" s="208"/>
      <c r="BT622" s="208"/>
      <c r="BU622" s="208"/>
      <c r="BV622" s="46"/>
      <c r="BZ622" s="208"/>
      <c r="CA622" s="46"/>
      <c r="CB622" s="208"/>
      <c r="CC622" s="208"/>
      <c r="CD622" s="208"/>
      <c r="CE622" s="46"/>
      <c r="CI622" s="208"/>
      <c r="CJ622" s="46"/>
      <c r="CK622" s="208"/>
      <c r="CL622" s="208"/>
      <c r="CM622" s="208"/>
      <c r="CN622" s="46"/>
      <c r="CR622" s="208"/>
      <c r="CS622" s="46"/>
      <c r="CT622" s="208"/>
      <c r="CU622" s="208"/>
      <c r="CV622" s="208"/>
      <c r="CW622" s="46"/>
    </row>
    <row r="623" spans="42:101">
      <c r="AP623" s="230"/>
      <c r="AQ623" s="46"/>
      <c r="AR623" s="208"/>
      <c r="AS623" s="208"/>
      <c r="AT623" s="208"/>
      <c r="AU623" s="46"/>
      <c r="AY623" s="208"/>
      <c r="AZ623" s="46"/>
      <c r="BA623" s="208"/>
      <c r="BB623" s="208"/>
      <c r="BC623" s="208"/>
      <c r="BD623" s="46"/>
      <c r="BH623" s="208"/>
      <c r="BI623" s="46"/>
      <c r="BJ623" s="208"/>
      <c r="BK623" s="208"/>
      <c r="BL623" s="208"/>
      <c r="BM623" s="46"/>
      <c r="BQ623" s="208"/>
      <c r="BR623" s="46"/>
      <c r="BS623" s="208"/>
      <c r="BT623" s="208"/>
      <c r="BU623" s="208"/>
      <c r="BV623" s="46"/>
      <c r="BZ623" s="208"/>
      <c r="CA623" s="46"/>
      <c r="CB623" s="208"/>
      <c r="CC623" s="208"/>
      <c r="CD623" s="208"/>
      <c r="CE623" s="46"/>
      <c r="CI623" s="208"/>
      <c r="CJ623" s="46"/>
      <c r="CK623" s="208"/>
      <c r="CL623" s="208"/>
      <c r="CM623" s="208"/>
      <c r="CN623" s="46"/>
      <c r="CR623" s="208"/>
      <c r="CS623" s="46"/>
      <c r="CT623" s="208"/>
      <c r="CU623" s="208"/>
      <c r="CV623" s="208"/>
      <c r="CW623" s="46"/>
    </row>
    <row r="624" spans="42:101">
      <c r="AP624" s="208"/>
      <c r="AQ624" s="46"/>
      <c r="AR624" s="208"/>
      <c r="AS624" s="208"/>
      <c r="AT624" s="208"/>
      <c r="AU624" s="46"/>
      <c r="AY624" s="208"/>
      <c r="AZ624" s="46"/>
      <c r="BA624" s="208"/>
      <c r="BB624" s="208"/>
      <c r="BC624" s="208"/>
      <c r="BD624" s="46"/>
      <c r="BH624" s="208"/>
      <c r="BI624" s="46"/>
      <c r="BJ624" s="208"/>
      <c r="BK624" s="208"/>
      <c r="BL624" s="208"/>
      <c r="BM624" s="46"/>
      <c r="BQ624" s="208"/>
      <c r="BR624" s="46"/>
      <c r="BS624" s="208"/>
      <c r="BT624" s="208"/>
      <c r="BU624" s="208"/>
      <c r="BV624" s="46"/>
      <c r="BZ624" s="208"/>
      <c r="CA624" s="46"/>
      <c r="CB624" s="208"/>
      <c r="CC624" s="208"/>
      <c r="CD624" s="208"/>
      <c r="CE624" s="46"/>
      <c r="CI624" s="208"/>
      <c r="CJ624" s="46"/>
      <c r="CK624" s="208"/>
      <c r="CL624" s="208"/>
      <c r="CM624" s="208"/>
      <c r="CN624" s="46"/>
      <c r="CR624" s="208"/>
      <c r="CS624" s="46"/>
      <c r="CT624" s="208"/>
      <c r="CU624" s="208"/>
      <c r="CV624" s="208"/>
      <c r="CW624" s="46"/>
    </row>
    <row r="625" spans="42:101">
      <c r="AP625" s="208"/>
      <c r="AQ625" s="46"/>
      <c r="AR625" s="208"/>
      <c r="AS625" s="208"/>
      <c r="AT625" s="208"/>
      <c r="AU625" s="46"/>
      <c r="AY625" s="208"/>
      <c r="AZ625" s="46"/>
      <c r="BA625" s="208"/>
      <c r="BB625" s="208"/>
      <c r="BC625" s="208"/>
      <c r="BD625" s="46"/>
      <c r="BH625" s="208"/>
      <c r="BI625" s="46"/>
      <c r="BJ625" s="208"/>
      <c r="BK625" s="208"/>
      <c r="BL625" s="208"/>
      <c r="BM625" s="46"/>
      <c r="BQ625" s="208"/>
      <c r="BR625" s="46"/>
      <c r="BS625" s="208"/>
      <c r="BT625" s="208"/>
      <c r="BU625" s="208"/>
      <c r="BV625" s="46"/>
      <c r="BZ625" s="208"/>
      <c r="CA625" s="46"/>
      <c r="CB625" s="208"/>
      <c r="CC625" s="208"/>
      <c r="CD625" s="208"/>
      <c r="CE625" s="46"/>
      <c r="CI625" s="208"/>
      <c r="CJ625" s="46"/>
      <c r="CK625" s="208"/>
      <c r="CL625" s="208"/>
      <c r="CM625" s="208"/>
      <c r="CN625" s="46"/>
      <c r="CR625" s="208"/>
      <c r="CS625" s="46"/>
      <c r="CT625" s="208"/>
      <c r="CU625" s="208"/>
      <c r="CV625" s="208"/>
      <c r="CW625" s="46"/>
    </row>
    <row r="626" spans="42:101">
      <c r="AP626" s="208"/>
      <c r="AQ626" s="46"/>
      <c r="AR626" s="208"/>
      <c r="AS626" s="208"/>
      <c r="AT626" s="208"/>
      <c r="AU626" s="46"/>
      <c r="AY626" s="208"/>
      <c r="AZ626" s="46"/>
      <c r="BA626" s="208"/>
      <c r="BB626" s="208"/>
      <c r="BC626" s="208"/>
      <c r="BD626" s="46"/>
      <c r="BH626" s="208"/>
      <c r="BI626" s="46"/>
      <c r="BJ626" s="208"/>
      <c r="BK626" s="208"/>
      <c r="BL626" s="208"/>
      <c r="BM626" s="46"/>
      <c r="BQ626" s="208"/>
      <c r="BR626" s="46"/>
      <c r="BS626" s="208"/>
      <c r="BT626" s="208"/>
      <c r="BU626" s="208"/>
      <c r="BV626" s="46"/>
      <c r="BZ626" s="208"/>
      <c r="CA626" s="46"/>
      <c r="CB626" s="208"/>
      <c r="CC626" s="208"/>
      <c r="CD626" s="208"/>
      <c r="CE626" s="46"/>
      <c r="CI626" s="208"/>
      <c r="CJ626" s="46"/>
      <c r="CK626" s="208"/>
      <c r="CL626" s="208"/>
      <c r="CM626" s="208"/>
      <c r="CN626" s="46"/>
      <c r="CR626" s="208"/>
      <c r="CS626" s="46"/>
      <c r="CT626" s="208"/>
      <c r="CU626" s="208"/>
      <c r="CV626" s="208"/>
      <c r="CW626" s="46"/>
    </row>
    <row r="627" spans="42:101">
      <c r="AP627" s="230"/>
      <c r="AQ627" s="46"/>
      <c r="AR627" s="208"/>
      <c r="AS627" s="208"/>
      <c r="AT627" s="208"/>
      <c r="AU627" s="46"/>
      <c r="AY627" s="208"/>
      <c r="AZ627" s="46"/>
      <c r="BA627" s="208"/>
      <c r="BB627" s="208"/>
      <c r="BC627" s="208"/>
      <c r="BD627" s="46"/>
      <c r="BH627" s="208"/>
      <c r="BI627" s="46"/>
      <c r="BJ627" s="208"/>
      <c r="BK627" s="208"/>
      <c r="BL627" s="208"/>
      <c r="BM627" s="46"/>
      <c r="BQ627" s="208"/>
      <c r="BR627" s="46"/>
      <c r="BS627" s="208"/>
      <c r="BT627" s="208"/>
      <c r="BU627" s="208"/>
      <c r="BV627" s="46"/>
      <c r="BZ627" s="208"/>
      <c r="CA627" s="46"/>
      <c r="CB627" s="208"/>
      <c r="CC627" s="208"/>
      <c r="CD627" s="208"/>
      <c r="CE627" s="46"/>
      <c r="CI627" s="208"/>
      <c r="CJ627" s="46"/>
      <c r="CK627" s="208"/>
      <c r="CL627" s="208"/>
      <c r="CM627" s="208"/>
      <c r="CN627" s="46"/>
      <c r="CR627" s="208"/>
      <c r="CS627" s="46"/>
      <c r="CT627" s="208"/>
      <c r="CU627" s="208"/>
      <c r="CV627" s="208"/>
      <c r="CW627" s="46"/>
    </row>
    <row r="628" spans="42:101">
      <c r="AP628" s="208"/>
      <c r="AQ628" s="46"/>
      <c r="AR628" s="208"/>
      <c r="AS628" s="208"/>
      <c r="AT628" s="208"/>
      <c r="AU628" s="46"/>
      <c r="AY628" s="208"/>
      <c r="AZ628" s="46"/>
      <c r="BA628" s="208"/>
      <c r="BB628" s="208"/>
      <c r="BC628" s="208"/>
      <c r="BD628" s="46"/>
      <c r="BH628" s="208"/>
      <c r="BI628" s="46"/>
      <c r="BJ628" s="208"/>
      <c r="BK628" s="208"/>
      <c r="BL628" s="208"/>
      <c r="BM628" s="46"/>
      <c r="BQ628" s="208"/>
      <c r="BR628" s="46"/>
      <c r="BS628" s="208"/>
      <c r="BT628" s="208"/>
      <c r="BU628" s="208"/>
      <c r="BV628" s="46"/>
      <c r="BZ628" s="208"/>
      <c r="CA628" s="46"/>
      <c r="CB628" s="208"/>
      <c r="CC628" s="208"/>
      <c r="CD628" s="208"/>
      <c r="CE628" s="46"/>
      <c r="CI628" s="208"/>
      <c r="CJ628" s="46"/>
      <c r="CK628" s="208"/>
      <c r="CL628" s="208"/>
      <c r="CM628" s="208"/>
      <c r="CN628" s="46"/>
      <c r="CR628" s="208"/>
      <c r="CS628" s="46"/>
      <c r="CT628" s="208"/>
      <c r="CU628" s="208"/>
      <c r="CV628" s="208"/>
      <c r="CW628" s="46"/>
    </row>
    <row r="629" spans="42:101">
      <c r="AP629" s="208"/>
      <c r="AQ629" s="46"/>
      <c r="AR629" s="208"/>
      <c r="AS629" s="208"/>
      <c r="AT629" s="208"/>
      <c r="AU629" s="46"/>
      <c r="AY629" s="208"/>
      <c r="AZ629" s="46"/>
      <c r="BA629" s="208"/>
      <c r="BB629" s="208"/>
      <c r="BC629" s="208"/>
      <c r="BD629" s="46"/>
      <c r="BH629" s="208"/>
      <c r="BI629" s="46"/>
      <c r="BJ629" s="208"/>
      <c r="BK629" s="208"/>
      <c r="BL629" s="208"/>
      <c r="BM629" s="46"/>
      <c r="BQ629" s="208"/>
      <c r="BR629" s="46"/>
      <c r="BS629" s="208"/>
      <c r="BT629" s="208"/>
      <c r="BU629" s="208"/>
      <c r="BV629" s="46"/>
      <c r="BZ629" s="208"/>
      <c r="CA629" s="46"/>
      <c r="CB629" s="208"/>
      <c r="CC629" s="208"/>
      <c r="CD629" s="208"/>
      <c r="CE629" s="46"/>
      <c r="CI629" s="208"/>
      <c r="CJ629" s="46"/>
      <c r="CK629" s="208"/>
      <c r="CL629" s="208"/>
      <c r="CM629" s="208"/>
      <c r="CN629" s="46"/>
      <c r="CR629" s="208"/>
      <c r="CS629" s="46"/>
      <c r="CT629" s="208"/>
      <c r="CU629" s="208"/>
      <c r="CV629" s="208"/>
      <c r="CW629" s="46"/>
    </row>
    <row r="630" spans="42:101">
      <c r="AP630" s="208"/>
      <c r="AQ630" s="46"/>
      <c r="AR630" s="208"/>
      <c r="AS630" s="208"/>
      <c r="AT630" s="208"/>
      <c r="AU630" s="46"/>
      <c r="AY630" s="208"/>
      <c r="AZ630" s="46"/>
      <c r="BA630" s="208"/>
      <c r="BB630" s="208"/>
      <c r="BC630" s="208"/>
      <c r="BD630" s="46"/>
      <c r="BH630" s="208"/>
      <c r="BI630" s="46"/>
      <c r="BJ630" s="208"/>
      <c r="BK630" s="208"/>
      <c r="BL630" s="208"/>
      <c r="BM630" s="46"/>
      <c r="BQ630" s="208"/>
      <c r="BR630" s="46"/>
      <c r="BS630" s="208"/>
      <c r="BT630" s="208"/>
      <c r="BU630" s="208"/>
      <c r="BV630" s="46"/>
      <c r="BZ630" s="208"/>
      <c r="CA630" s="46"/>
      <c r="CB630" s="208"/>
      <c r="CC630" s="208"/>
      <c r="CD630" s="208"/>
      <c r="CE630" s="46"/>
      <c r="CI630" s="208"/>
      <c r="CJ630" s="46"/>
      <c r="CK630" s="208"/>
      <c r="CL630" s="208"/>
      <c r="CM630" s="208"/>
      <c r="CN630" s="46"/>
      <c r="CR630" s="208"/>
      <c r="CS630" s="46"/>
      <c r="CT630" s="208"/>
      <c r="CU630" s="208"/>
      <c r="CV630" s="208"/>
      <c r="CW630" s="46"/>
    </row>
    <row r="631" spans="42:101">
      <c r="AP631" s="230"/>
      <c r="AQ631" s="46"/>
      <c r="AR631" s="208"/>
      <c r="AS631" s="208"/>
      <c r="AT631" s="208"/>
      <c r="AU631" s="46"/>
      <c r="AY631" s="208"/>
      <c r="AZ631" s="46"/>
      <c r="BA631" s="208"/>
      <c r="BB631" s="208"/>
      <c r="BC631" s="208"/>
      <c r="BD631" s="46"/>
      <c r="BH631" s="208"/>
      <c r="BI631" s="46"/>
      <c r="BJ631" s="208"/>
      <c r="BK631" s="208"/>
      <c r="BL631" s="208"/>
      <c r="BM631" s="46"/>
      <c r="BQ631" s="208"/>
      <c r="BR631" s="46"/>
      <c r="BS631" s="208"/>
      <c r="BT631" s="208"/>
      <c r="BU631" s="208"/>
      <c r="BV631" s="46"/>
      <c r="BZ631" s="208"/>
      <c r="CA631" s="46"/>
      <c r="CB631" s="208"/>
      <c r="CC631" s="208"/>
      <c r="CD631" s="208"/>
      <c r="CE631" s="46"/>
      <c r="CI631" s="208"/>
      <c r="CJ631" s="46"/>
      <c r="CK631" s="208"/>
      <c r="CL631" s="208"/>
      <c r="CM631" s="208"/>
      <c r="CN631" s="46"/>
      <c r="CR631" s="208"/>
      <c r="CS631" s="46"/>
      <c r="CT631" s="208"/>
      <c r="CU631" s="208"/>
      <c r="CV631" s="208"/>
      <c r="CW631" s="46"/>
    </row>
    <row r="632" spans="42:101">
      <c r="AP632" s="208"/>
      <c r="AQ632" s="46"/>
      <c r="AR632" s="208"/>
      <c r="AS632" s="208"/>
      <c r="AT632" s="208"/>
      <c r="AU632" s="46"/>
      <c r="AY632" s="208"/>
      <c r="AZ632" s="46"/>
      <c r="BA632" s="208"/>
      <c r="BB632" s="208"/>
      <c r="BC632" s="208"/>
      <c r="BD632" s="46"/>
      <c r="BH632" s="208"/>
      <c r="BI632" s="46"/>
      <c r="BJ632" s="208"/>
      <c r="BK632" s="208"/>
      <c r="BL632" s="208"/>
      <c r="BM632" s="46"/>
      <c r="BQ632" s="208"/>
      <c r="BR632" s="46"/>
      <c r="BS632" s="208"/>
      <c r="BT632" s="208"/>
      <c r="BU632" s="208"/>
      <c r="BV632" s="46"/>
      <c r="BZ632" s="208"/>
      <c r="CA632" s="46"/>
      <c r="CB632" s="208"/>
      <c r="CC632" s="208"/>
      <c r="CD632" s="208"/>
      <c r="CE632" s="46"/>
      <c r="CI632" s="208"/>
      <c r="CJ632" s="46"/>
      <c r="CK632" s="208"/>
      <c r="CL632" s="208"/>
      <c r="CM632" s="208"/>
      <c r="CN632" s="46"/>
      <c r="CR632" s="208"/>
      <c r="CS632" s="46"/>
      <c r="CT632" s="208"/>
      <c r="CU632" s="208"/>
      <c r="CV632" s="208"/>
      <c r="CW632" s="46"/>
    </row>
    <row r="633" spans="42:101">
      <c r="AP633" s="208"/>
      <c r="AQ633" s="46"/>
      <c r="AR633" s="208"/>
      <c r="AS633" s="208"/>
      <c r="AT633" s="208"/>
      <c r="AU633" s="46"/>
      <c r="AY633" s="208"/>
      <c r="AZ633" s="46"/>
      <c r="BA633" s="208"/>
      <c r="BB633" s="208"/>
      <c r="BC633" s="208"/>
      <c r="BD633" s="46"/>
      <c r="BH633" s="208"/>
      <c r="BI633" s="46"/>
      <c r="BJ633" s="208"/>
      <c r="BK633" s="208"/>
      <c r="BL633" s="208"/>
      <c r="BM633" s="46"/>
      <c r="BQ633" s="208"/>
      <c r="BR633" s="46"/>
      <c r="BS633" s="208"/>
      <c r="BT633" s="208"/>
      <c r="BU633" s="208"/>
      <c r="BV633" s="46"/>
      <c r="BZ633" s="208"/>
      <c r="CA633" s="46"/>
      <c r="CB633" s="208"/>
      <c r="CC633" s="208"/>
      <c r="CD633" s="208"/>
      <c r="CE633" s="46"/>
      <c r="CI633" s="208"/>
      <c r="CJ633" s="46"/>
      <c r="CK633" s="208"/>
      <c r="CL633" s="208"/>
      <c r="CM633" s="208"/>
      <c r="CN633" s="46"/>
      <c r="CR633" s="208"/>
      <c r="CS633" s="46"/>
      <c r="CT633" s="208"/>
      <c r="CU633" s="208"/>
      <c r="CV633" s="208"/>
      <c r="CW633" s="46"/>
    </row>
    <row r="634" spans="42:101">
      <c r="AP634" s="208"/>
      <c r="AQ634" s="46"/>
      <c r="AR634" s="208"/>
      <c r="AS634" s="208"/>
      <c r="AT634" s="208"/>
      <c r="AU634" s="46"/>
      <c r="AY634" s="208"/>
      <c r="AZ634" s="46"/>
      <c r="BA634" s="208"/>
      <c r="BB634" s="208"/>
      <c r="BC634" s="208"/>
      <c r="BD634" s="46"/>
      <c r="BH634" s="208"/>
      <c r="BI634" s="46"/>
      <c r="BJ634" s="208"/>
      <c r="BK634" s="208"/>
      <c r="BL634" s="208"/>
      <c r="BM634" s="46"/>
      <c r="BQ634" s="208"/>
      <c r="BR634" s="46"/>
      <c r="BS634" s="208"/>
      <c r="BT634" s="208"/>
      <c r="BU634" s="208"/>
      <c r="BV634" s="46"/>
      <c r="BZ634" s="208"/>
      <c r="CA634" s="46"/>
      <c r="CB634" s="208"/>
      <c r="CC634" s="208"/>
      <c r="CD634" s="208"/>
      <c r="CE634" s="46"/>
      <c r="CI634" s="208"/>
      <c r="CJ634" s="46"/>
      <c r="CK634" s="208"/>
      <c r="CL634" s="208"/>
      <c r="CM634" s="208"/>
      <c r="CN634" s="46"/>
      <c r="CR634" s="208"/>
      <c r="CS634" s="46"/>
      <c r="CT634" s="208"/>
      <c r="CU634" s="208"/>
      <c r="CV634" s="208"/>
      <c r="CW634" s="46"/>
    </row>
    <row r="635" spans="42:101">
      <c r="AP635" s="230"/>
      <c r="AQ635" s="46"/>
      <c r="AR635" s="208"/>
      <c r="AS635" s="208"/>
      <c r="AT635" s="208"/>
      <c r="AU635" s="46"/>
      <c r="AY635" s="208"/>
      <c r="AZ635" s="46"/>
      <c r="BA635" s="208"/>
      <c r="BB635" s="208"/>
      <c r="BC635" s="208"/>
      <c r="BD635" s="46"/>
      <c r="BH635" s="208"/>
      <c r="BI635" s="46"/>
      <c r="BJ635" s="208"/>
      <c r="BK635" s="208"/>
      <c r="BL635" s="208"/>
      <c r="BM635" s="46"/>
      <c r="BQ635" s="208"/>
      <c r="BR635" s="46"/>
      <c r="BS635" s="208"/>
      <c r="BT635" s="208"/>
      <c r="BU635" s="208"/>
      <c r="BV635" s="46"/>
      <c r="BZ635" s="208"/>
      <c r="CA635" s="46"/>
      <c r="CB635" s="208"/>
      <c r="CC635" s="208"/>
      <c r="CD635" s="208"/>
      <c r="CE635" s="46"/>
      <c r="CI635" s="208"/>
      <c r="CJ635" s="46"/>
      <c r="CK635" s="208"/>
      <c r="CL635" s="208"/>
      <c r="CM635" s="208"/>
      <c r="CN635" s="46"/>
      <c r="CR635" s="208"/>
      <c r="CS635" s="46"/>
      <c r="CT635" s="208"/>
      <c r="CU635" s="208"/>
      <c r="CV635" s="208"/>
      <c r="CW635" s="46"/>
    </row>
    <row r="636" spans="42:101">
      <c r="AP636" s="208"/>
      <c r="AQ636" s="46"/>
      <c r="AR636" s="208"/>
      <c r="AS636" s="208"/>
      <c r="AT636" s="208"/>
      <c r="AU636" s="46"/>
      <c r="AY636" s="208"/>
      <c r="AZ636" s="46"/>
      <c r="BA636" s="208"/>
      <c r="BB636" s="208"/>
      <c r="BC636" s="208"/>
      <c r="BD636" s="46"/>
      <c r="BH636" s="208"/>
      <c r="BI636" s="46"/>
      <c r="BJ636" s="208"/>
      <c r="BK636" s="208"/>
      <c r="BL636" s="208"/>
      <c r="BM636" s="46"/>
      <c r="BQ636" s="208"/>
      <c r="BR636" s="46"/>
      <c r="BS636" s="208"/>
      <c r="BT636" s="208"/>
      <c r="BU636" s="208"/>
      <c r="BV636" s="46"/>
      <c r="BZ636" s="208"/>
      <c r="CA636" s="46"/>
      <c r="CB636" s="208"/>
      <c r="CC636" s="208"/>
      <c r="CD636" s="208"/>
      <c r="CE636" s="46"/>
      <c r="CI636" s="208"/>
      <c r="CJ636" s="46"/>
      <c r="CK636" s="208"/>
      <c r="CL636" s="208"/>
      <c r="CM636" s="208"/>
      <c r="CN636" s="46"/>
      <c r="CR636" s="208"/>
      <c r="CS636" s="46"/>
      <c r="CT636" s="208"/>
      <c r="CU636" s="208"/>
      <c r="CV636" s="208"/>
      <c r="CW636" s="46"/>
    </row>
    <row r="637" spans="42:101">
      <c r="AP637" s="208"/>
      <c r="AQ637" s="46"/>
      <c r="AR637" s="208"/>
      <c r="AS637" s="208"/>
      <c r="AT637" s="208"/>
      <c r="AU637" s="46"/>
      <c r="AY637" s="208"/>
      <c r="AZ637" s="46"/>
      <c r="BA637" s="208"/>
      <c r="BB637" s="208"/>
      <c r="BC637" s="208"/>
      <c r="BD637" s="46"/>
      <c r="BH637" s="208"/>
      <c r="BI637" s="46"/>
      <c r="BJ637" s="208"/>
      <c r="BK637" s="208"/>
      <c r="BL637" s="208"/>
      <c r="BM637" s="46"/>
      <c r="BQ637" s="208"/>
      <c r="BR637" s="46"/>
      <c r="BS637" s="208"/>
      <c r="BT637" s="208"/>
      <c r="BU637" s="208"/>
      <c r="BV637" s="46"/>
      <c r="BZ637" s="208"/>
      <c r="CA637" s="46"/>
      <c r="CB637" s="208"/>
      <c r="CC637" s="208"/>
      <c r="CD637" s="208"/>
      <c r="CE637" s="46"/>
      <c r="CI637" s="208"/>
      <c r="CJ637" s="46"/>
      <c r="CK637" s="208"/>
      <c r="CL637" s="208"/>
      <c r="CM637" s="208"/>
      <c r="CN637" s="46"/>
      <c r="CR637" s="208"/>
      <c r="CS637" s="46"/>
      <c r="CT637" s="208"/>
      <c r="CU637" s="208"/>
      <c r="CV637" s="208"/>
      <c r="CW637" s="46"/>
    </row>
    <row r="638" spans="42:101">
      <c r="AP638" s="208"/>
      <c r="AQ638" s="46"/>
      <c r="AR638" s="208"/>
      <c r="AS638" s="208"/>
      <c r="AT638" s="208"/>
      <c r="AU638" s="46"/>
      <c r="AY638" s="208"/>
      <c r="AZ638" s="46"/>
      <c r="BA638" s="208"/>
      <c r="BB638" s="208"/>
      <c r="BC638" s="208"/>
      <c r="BD638" s="46"/>
      <c r="BH638" s="208"/>
      <c r="BI638" s="46"/>
      <c r="BJ638" s="208"/>
      <c r="BK638" s="208"/>
      <c r="BL638" s="208"/>
      <c r="BM638" s="46"/>
      <c r="BQ638" s="208"/>
      <c r="BR638" s="46"/>
      <c r="BS638" s="208"/>
      <c r="BT638" s="208"/>
      <c r="BU638" s="208"/>
      <c r="BV638" s="46"/>
      <c r="BZ638" s="208"/>
      <c r="CA638" s="46"/>
      <c r="CB638" s="208"/>
      <c r="CC638" s="208"/>
      <c r="CD638" s="208"/>
      <c r="CE638" s="46"/>
      <c r="CI638" s="208"/>
      <c r="CJ638" s="46"/>
      <c r="CK638" s="208"/>
      <c r="CL638" s="208"/>
      <c r="CM638" s="208"/>
      <c r="CN638" s="46"/>
      <c r="CR638" s="208"/>
      <c r="CS638" s="46"/>
      <c r="CT638" s="208"/>
      <c r="CU638" s="208"/>
      <c r="CV638" s="208"/>
      <c r="CW638" s="46"/>
    </row>
    <row r="639" spans="42:101">
      <c r="AP639" s="230"/>
      <c r="AQ639" s="46"/>
      <c r="AR639" s="208"/>
      <c r="AS639" s="208"/>
      <c r="AT639" s="208"/>
      <c r="AU639" s="46"/>
      <c r="AY639" s="208"/>
      <c r="AZ639" s="46"/>
      <c r="BA639" s="208"/>
      <c r="BB639" s="208"/>
      <c r="BC639" s="208"/>
      <c r="BD639" s="46"/>
      <c r="BH639" s="208"/>
      <c r="BI639" s="46"/>
      <c r="BJ639" s="208"/>
      <c r="BK639" s="208"/>
      <c r="BL639" s="208"/>
      <c r="BM639" s="46"/>
      <c r="BQ639" s="208"/>
      <c r="BR639" s="46"/>
      <c r="BS639" s="208"/>
      <c r="BT639" s="208"/>
      <c r="BU639" s="208"/>
      <c r="BV639" s="46"/>
      <c r="BZ639" s="208"/>
      <c r="CA639" s="46"/>
      <c r="CB639" s="208"/>
      <c r="CC639" s="208"/>
      <c r="CD639" s="208"/>
      <c r="CE639" s="46"/>
      <c r="CI639" s="208"/>
      <c r="CJ639" s="46"/>
      <c r="CK639" s="208"/>
      <c r="CL639" s="208"/>
      <c r="CM639" s="208"/>
      <c r="CN639" s="46"/>
      <c r="CR639" s="208"/>
      <c r="CS639" s="46"/>
      <c r="CT639" s="208"/>
      <c r="CU639" s="208"/>
      <c r="CV639" s="208"/>
      <c r="CW639" s="46"/>
    </row>
    <row r="640" spans="42:101">
      <c r="AP640" s="208"/>
      <c r="AQ640" s="46"/>
      <c r="AR640" s="208"/>
      <c r="AS640" s="208"/>
      <c r="AT640" s="208"/>
      <c r="AU640" s="46"/>
      <c r="AY640" s="208"/>
      <c r="AZ640" s="46"/>
      <c r="BA640" s="208"/>
      <c r="BB640" s="208"/>
      <c r="BC640" s="208"/>
      <c r="BD640" s="46"/>
      <c r="BH640" s="208"/>
      <c r="BI640" s="46"/>
      <c r="BJ640" s="208"/>
      <c r="BK640" s="208"/>
      <c r="BL640" s="208"/>
      <c r="BM640" s="46"/>
      <c r="BQ640" s="208"/>
      <c r="BR640" s="46"/>
      <c r="BS640" s="208"/>
      <c r="BT640" s="208"/>
      <c r="BU640" s="208"/>
      <c r="BV640" s="46"/>
      <c r="BZ640" s="208"/>
      <c r="CA640" s="46"/>
      <c r="CB640" s="208"/>
      <c r="CC640" s="208"/>
      <c r="CD640" s="208"/>
      <c r="CE640" s="46"/>
      <c r="CI640" s="208"/>
      <c r="CJ640" s="46"/>
      <c r="CK640" s="208"/>
      <c r="CL640" s="208"/>
      <c r="CM640" s="208"/>
      <c r="CN640" s="46"/>
      <c r="CR640" s="208"/>
      <c r="CS640" s="46"/>
      <c r="CT640" s="208"/>
      <c r="CU640" s="208"/>
      <c r="CV640" s="208"/>
      <c r="CW640" s="46"/>
    </row>
    <row r="641" spans="42:101">
      <c r="AP641" s="208"/>
      <c r="AQ641" s="46"/>
      <c r="AR641" s="208"/>
      <c r="AS641" s="208"/>
      <c r="AT641" s="208"/>
      <c r="AU641" s="46"/>
      <c r="AY641" s="208"/>
      <c r="AZ641" s="46"/>
      <c r="BA641" s="208"/>
      <c r="BB641" s="208"/>
      <c r="BC641" s="208"/>
      <c r="BD641" s="46"/>
      <c r="BH641" s="208"/>
      <c r="BI641" s="46"/>
      <c r="BJ641" s="208"/>
      <c r="BK641" s="208"/>
      <c r="BL641" s="208"/>
      <c r="BM641" s="46"/>
      <c r="BQ641" s="208"/>
      <c r="BR641" s="46"/>
      <c r="BS641" s="208"/>
      <c r="BT641" s="208"/>
      <c r="BU641" s="208"/>
      <c r="BV641" s="46"/>
      <c r="BZ641" s="208"/>
      <c r="CA641" s="46"/>
      <c r="CB641" s="208"/>
      <c r="CC641" s="208"/>
      <c r="CD641" s="208"/>
      <c r="CE641" s="46"/>
      <c r="CI641" s="208"/>
      <c r="CJ641" s="46"/>
      <c r="CK641" s="208"/>
      <c r="CL641" s="208"/>
      <c r="CM641" s="208"/>
      <c r="CN641" s="46"/>
      <c r="CR641" s="208"/>
      <c r="CS641" s="46"/>
      <c r="CT641" s="208"/>
      <c r="CU641" s="208"/>
      <c r="CV641" s="208"/>
      <c r="CW641" s="46"/>
    </row>
    <row r="642" spans="42:101">
      <c r="AP642" s="208"/>
      <c r="AQ642" s="46"/>
      <c r="AR642" s="208"/>
      <c r="AS642" s="208"/>
      <c r="AT642" s="208"/>
      <c r="AU642" s="46"/>
      <c r="AY642" s="208"/>
      <c r="AZ642" s="46"/>
      <c r="BA642" s="208"/>
      <c r="BB642" s="208"/>
      <c r="BC642" s="208"/>
      <c r="BD642" s="46"/>
      <c r="BH642" s="208"/>
      <c r="BI642" s="46"/>
      <c r="BJ642" s="208"/>
      <c r="BK642" s="208"/>
      <c r="BL642" s="208"/>
      <c r="BM642" s="46"/>
      <c r="BQ642" s="208"/>
      <c r="BR642" s="46"/>
      <c r="BS642" s="208"/>
      <c r="BT642" s="208"/>
      <c r="BU642" s="208"/>
      <c r="BV642" s="46"/>
      <c r="BZ642" s="208"/>
      <c r="CA642" s="46"/>
      <c r="CB642" s="208"/>
      <c r="CC642" s="208"/>
      <c r="CD642" s="208"/>
      <c r="CE642" s="46"/>
      <c r="CI642" s="208"/>
      <c r="CJ642" s="46"/>
      <c r="CK642" s="208"/>
      <c r="CL642" s="208"/>
      <c r="CM642" s="208"/>
      <c r="CN642" s="46"/>
      <c r="CR642" s="208"/>
      <c r="CS642" s="46"/>
      <c r="CT642" s="208"/>
      <c r="CU642" s="208"/>
      <c r="CV642" s="208"/>
      <c r="CW642" s="46"/>
    </row>
    <row r="643" spans="42:101">
      <c r="AP643" s="230"/>
      <c r="AQ643" s="46"/>
      <c r="AR643" s="208"/>
      <c r="AS643" s="208"/>
      <c r="AT643" s="208"/>
      <c r="AU643" s="46"/>
      <c r="AY643" s="208"/>
      <c r="AZ643" s="46"/>
      <c r="BA643" s="208"/>
      <c r="BB643" s="208"/>
      <c r="BC643" s="208"/>
      <c r="BD643" s="46"/>
      <c r="BH643" s="208"/>
      <c r="BI643" s="46"/>
      <c r="BJ643" s="208"/>
      <c r="BK643" s="208"/>
      <c r="BL643" s="208"/>
      <c r="BM643" s="46"/>
      <c r="BQ643" s="208"/>
      <c r="BR643" s="46"/>
      <c r="BS643" s="208"/>
      <c r="BT643" s="208"/>
      <c r="BU643" s="208"/>
      <c r="BV643" s="46"/>
      <c r="BZ643" s="208"/>
      <c r="CA643" s="46"/>
      <c r="CB643" s="208"/>
      <c r="CC643" s="208"/>
      <c r="CD643" s="208"/>
      <c r="CE643" s="46"/>
      <c r="CI643" s="208"/>
      <c r="CJ643" s="46"/>
      <c r="CK643" s="208"/>
      <c r="CL643" s="208"/>
      <c r="CM643" s="208"/>
      <c r="CN643" s="46"/>
      <c r="CR643" s="208"/>
      <c r="CS643" s="46"/>
      <c r="CT643" s="208"/>
      <c r="CU643" s="208"/>
      <c r="CV643" s="208"/>
      <c r="CW643" s="46"/>
    </row>
    <row r="644" spans="42:101">
      <c r="AP644" s="208"/>
      <c r="AQ644" s="46"/>
      <c r="AR644" s="208"/>
      <c r="AS644" s="208"/>
      <c r="AT644" s="208"/>
      <c r="AU644" s="46"/>
      <c r="AY644" s="208"/>
      <c r="AZ644" s="46"/>
      <c r="BA644" s="208"/>
      <c r="BB644" s="208"/>
      <c r="BC644" s="208"/>
      <c r="BD644" s="46"/>
      <c r="BH644" s="208"/>
      <c r="BI644" s="46"/>
      <c r="BJ644" s="208"/>
      <c r="BK644" s="208"/>
      <c r="BL644" s="208"/>
      <c r="BM644" s="46"/>
      <c r="BQ644" s="208"/>
      <c r="BR644" s="46"/>
      <c r="BS644" s="208"/>
      <c r="BT644" s="208"/>
      <c r="BU644" s="208"/>
      <c r="BV644" s="46"/>
      <c r="BZ644" s="208"/>
      <c r="CA644" s="46"/>
      <c r="CB644" s="208"/>
      <c r="CC644" s="208"/>
      <c r="CD644" s="208"/>
      <c r="CE644" s="46"/>
      <c r="CI644" s="208"/>
      <c r="CJ644" s="46"/>
      <c r="CK644" s="208"/>
      <c r="CL644" s="208"/>
      <c r="CM644" s="208"/>
      <c r="CN644" s="46"/>
      <c r="CR644" s="208"/>
      <c r="CS644" s="46"/>
      <c r="CT644" s="208"/>
      <c r="CU644" s="208"/>
      <c r="CV644" s="208"/>
      <c r="CW644" s="46"/>
    </row>
    <row r="645" spans="42:101">
      <c r="AP645" s="208"/>
      <c r="AQ645" s="46"/>
      <c r="AR645" s="208"/>
      <c r="AS645" s="208"/>
      <c r="AT645" s="208"/>
      <c r="AU645" s="46"/>
      <c r="AY645" s="208"/>
      <c r="AZ645" s="46"/>
      <c r="BA645" s="208"/>
      <c r="BB645" s="208"/>
      <c r="BC645" s="208"/>
      <c r="BD645" s="46"/>
      <c r="BH645" s="208"/>
      <c r="BI645" s="46"/>
      <c r="BJ645" s="208"/>
      <c r="BK645" s="208"/>
      <c r="BL645" s="208"/>
      <c r="BM645" s="46"/>
      <c r="BQ645" s="208"/>
      <c r="BR645" s="46"/>
      <c r="BS645" s="208"/>
      <c r="BT645" s="208"/>
      <c r="BU645" s="208"/>
      <c r="BV645" s="46"/>
      <c r="BZ645" s="208"/>
      <c r="CA645" s="46"/>
      <c r="CB645" s="208"/>
      <c r="CC645" s="208"/>
      <c r="CD645" s="208"/>
      <c r="CE645" s="46"/>
      <c r="CI645" s="208"/>
      <c r="CJ645" s="46"/>
      <c r="CK645" s="208"/>
      <c r="CL645" s="208"/>
      <c r="CM645" s="208"/>
      <c r="CN645" s="46"/>
      <c r="CR645" s="208"/>
      <c r="CS645" s="46"/>
      <c r="CT645" s="208"/>
      <c r="CU645" s="208"/>
      <c r="CV645" s="208"/>
      <c r="CW645" s="46"/>
    </row>
    <row r="646" spans="42:101">
      <c r="AP646" s="208"/>
      <c r="AQ646" s="46"/>
      <c r="AR646" s="208"/>
      <c r="AS646" s="208"/>
      <c r="AT646" s="208"/>
      <c r="AU646" s="46"/>
      <c r="AY646" s="208"/>
      <c r="AZ646" s="46"/>
      <c r="BA646" s="208"/>
      <c r="BB646" s="208"/>
      <c r="BC646" s="208"/>
      <c r="BD646" s="46"/>
      <c r="BH646" s="208"/>
      <c r="BI646" s="46"/>
      <c r="BJ646" s="208"/>
      <c r="BK646" s="208"/>
      <c r="BL646" s="208"/>
      <c r="BM646" s="46"/>
      <c r="BQ646" s="208"/>
      <c r="BR646" s="46"/>
      <c r="BS646" s="208"/>
      <c r="BT646" s="208"/>
      <c r="BU646" s="208"/>
      <c r="BV646" s="46"/>
      <c r="BZ646" s="208"/>
      <c r="CA646" s="46"/>
      <c r="CB646" s="208"/>
      <c r="CC646" s="208"/>
      <c r="CD646" s="208"/>
      <c r="CE646" s="46"/>
      <c r="CI646" s="208"/>
      <c r="CJ646" s="46"/>
      <c r="CK646" s="208"/>
      <c r="CL646" s="208"/>
      <c r="CM646" s="208"/>
      <c r="CN646" s="46"/>
      <c r="CR646" s="208"/>
      <c r="CS646" s="46"/>
      <c r="CT646" s="208"/>
      <c r="CU646" s="208"/>
      <c r="CV646" s="208"/>
      <c r="CW646" s="46"/>
    </row>
    <row r="647" spans="42:101">
      <c r="AP647" s="230"/>
      <c r="AQ647" s="46"/>
      <c r="AR647" s="208"/>
      <c r="AS647" s="208"/>
      <c r="AT647" s="208"/>
      <c r="AU647" s="46"/>
      <c r="AY647" s="208"/>
      <c r="AZ647" s="46"/>
      <c r="BA647" s="208"/>
      <c r="BB647" s="208"/>
      <c r="BC647" s="208"/>
      <c r="BD647" s="46"/>
      <c r="BH647" s="208"/>
      <c r="BI647" s="46"/>
      <c r="BJ647" s="208"/>
      <c r="BK647" s="208"/>
      <c r="BL647" s="208"/>
      <c r="BM647" s="46"/>
      <c r="BQ647" s="208"/>
      <c r="BR647" s="46"/>
      <c r="BS647" s="208"/>
      <c r="BT647" s="208"/>
      <c r="BU647" s="208"/>
      <c r="BV647" s="46"/>
      <c r="BZ647" s="208"/>
      <c r="CA647" s="46"/>
      <c r="CB647" s="208"/>
      <c r="CC647" s="208"/>
      <c r="CD647" s="208"/>
      <c r="CE647" s="46"/>
      <c r="CI647" s="208"/>
      <c r="CJ647" s="46"/>
      <c r="CK647" s="208"/>
      <c r="CL647" s="208"/>
      <c r="CM647" s="208"/>
      <c r="CN647" s="46"/>
      <c r="CR647" s="208"/>
      <c r="CS647" s="46"/>
      <c r="CT647" s="208"/>
      <c r="CU647" s="208"/>
      <c r="CV647" s="208"/>
      <c r="CW647" s="46"/>
    </row>
    <row r="648" spans="42:101">
      <c r="AP648" s="208"/>
      <c r="AQ648" s="46"/>
      <c r="AR648" s="208"/>
      <c r="AS648" s="208"/>
      <c r="AT648" s="208"/>
      <c r="AU648" s="46"/>
      <c r="AY648" s="208"/>
      <c r="AZ648" s="46"/>
      <c r="BA648" s="208"/>
      <c r="BB648" s="208"/>
      <c r="BC648" s="208"/>
      <c r="BD648" s="46"/>
      <c r="BH648" s="208"/>
      <c r="BI648" s="46"/>
      <c r="BJ648" s="208"/>
      <c r="BK648" s="208"/>
      <c r="BL648" s="208"/>
      <c r="BM648" s="46"/>
      <c r="BQ648" s="208"/>
      <c r="BR648" s="46"/>
      <c r="BS648" s="208"/>
      <c r="BT648" s="208"/>
      <c r="BU648" s="208"/>
      <c r="BV648" s="46"/>
      <c r="BZ648" s="208"/>
      <c r="CA648" s="46"/>
      <c r="CB648" s="208"/>
      <c r="CC648" s="208"/>
      <c r="CD648" s="208"/>
      <c r="CE648" s="46"/>
      <c r="CI648" s="208"/>
      <c r="CJ648" s="46"/>
      <c r="CK648" s="208"/>
      <c r="CL648" s="208"/>
      <c r="CM648" s="208"/>
      <c r="CN648" s="46"/>
      <c r="CR648" s="208"/>
      <c r="CS648" s="46"/>
      <c r="CT648" s="208"/>
      <c r="CU648" s="208"/>
      <c r="CV648" s="208"/>
      <c r="CW648" s="46"/>
    </row>
    <row r="649" spans="42:101">
      <c r="AP649" s="208"/>
      <c r="AQ649" s="46"/>
      <c r="AR649" s="208"/>
      <c r="AS649" s="208"/>
      <c r="AT649" s="208"/>
      <c r="AU649" s="46"/>
      <c r="AY649" s="208"/>
      <c r="AZ649" s="46"/>
      <c r="BA649" s="208"/>
      <c r="BB649" s="208"/>
      <c r="BC649" s="208"/>
      <c r="BD649" s="46"/>
      <c r="BH649" s="208"/>
      <c r="BI649" s="46"/>
      <c r="BJ649" s="208"/>
      <c r="BK649" s="208"/>
      <c r="BL649" s="208"/>
      <c r="BM649" s="46"/>
      <c r="BQ649" s="208"/>
      <c r="BR649" s="46"/>
      <c r="BS649" s="208"/>
      <c r="BT649" s="208"/>
      <c r="BU649" s="208"/>
      <c r="BV649" s="46"/>
      <c r="BZ649" s="208"/>
      <c r="CA649" s="46"/>
      <c r="CB649" s="208"/>
      <c r="CC649" s="208"/>
      <c r="CD649" s="208"/>
      <c r="CE649" s="46"/>
      <c r="CI649" s="208"/>
      <c r="CJ649" s="46"/>
      <c r="CK649" s="208"/>
      <c r="CL649" s="208"/>
      <c r="CM649" s="208"/>
      <c r="CN649" s="46"/>
      <c r="CR649" s="208"/>
      <c r="CS649" s="46"/>
      <c r="CT649" s="208"/>
      <c r="CU649" s="208"/>
      <c r="CV649" s="208"/>
      <c r="CW649" s="46"/>
    </row>
    <row r="650" spans="42:101">
      <c r="AP650" s="208"/>
      <c r="AQ650" s="46"/>
      <c r="AR650" s="208"/>
      <c r="AS650" s="208"/>
      <c r="AT650" s="208"/>
      <c r="AU650" s="46"/>
      <c r="AY650" s="208"/>
      <c r="AZ650" s="46"/>
      <c r="BA650" s="208"/>
      <c r="BB650" s="208"/>
      <c r="BC650" s="208"/>
      <c r="BD650" s="46"/>
      <c r="BH650" s="208"/>
      <c r="BI650" s="46"/>
      <c r="BJ650" s="208"/>
      <c r="BK650" s="208"/>
      <c r="BL650" s="208"/>
      <c r="BM650" s="46"/>
      <c r="BQ650" s="208"/>
      <c r="BR650" s="46"/>
      <c r="BS650" s="208"/>
      <c r="BT650" s="208"/>
      <c r="BU650" s="208"/>
      <c r="BV650" s="46"/>
      <c r="BZ650" s="208"/>
      <c r="CA650" s="46"/>
      <c r="CB650" s="208"/>
      <c r="CC650" s="208"/>
      <c r="CD650" s="208"/>
      <c r="CE650" s="46"/>
      <c r="CI650" s="208"/>
      <c r="CJ650" s="46"/>
      <c r="CK650" s="208"/>
      <c r="CL650" s="208"/>
      <c r="CM650" s="208"/>
      <c r="CN650" s="46"/>
      <c r="CR650" s="208"/>
      <c r="CS650" s="46"/>
      <c r="CT650" s="208"/>
      <c r="CU650" s="208"/>
      <c r="CV650" s="208"/>
      <c r="CW650" s="46"/>
    </row>
    <row r="651" spans="42:101">
      <c r="AP651" s="230"/>
      <c r="AQ651" s="46"/>
      <c r="AR651" s="208"/>
      <c r="AS651" s="208"/>
      <c r="AT651" s="208"/>
      <c r="AU651" s="46"/>
      <c r="AY651" s="208"/>
      <c r="AZ651" s="46"/>
      <c r="BA651" s="208"/>
      <c r="BB651" s="208"/>
      <c r="BC651" s="208"/>
      <c r="BD651" s="46"/>
      <c r="BH651" s="208"/>
      <c r="BI651" s="46"/>
      <c r="BJ651" s="208"/>
      <c r="BK651" s="208"/>
      <c r="BL651" s="208"/>
      <c r="BM651" s="46"/>
      <c r="BQ651" s="208"/>
      <c r="BR651" s="46"/>
      <c r="BS651" s="208"/>
      <c r="BT651" s="208"/>
      <c r="BU651" s="208"/>
      <c r="BV651" s="46"/>
      <c r="BZ651" s="208"/>
      <c r="CA651" s="46"/>
      <c r="CB651" s="208"/>
      <c r="CC651" s="208"/>
      <c r="CD651" s="208"/>
      <c r="CE651" s="46"/>
      <c r="CI651" s="208"/>
      <c r="CJ651" s="46"/>
      <c r="CK651" s="208"/>
      <c r="CL651" s="208"/>
      <c r="CM651" s="208"/>
      <c r="CN651" s="46"/>
      <c r="CR651" s="208"/>
      <c r="CS651" s="46"/>
      <c r="CT651" s="208"/>
      <c r="CU651" s="208"/>
      <c r="CV651" s="208"/>
      <c r="CW651" s="46"/>
    </row>
    <row r="652" spans="42:101">
      <c r="AP652" s="208"/>
      <c r="AQ652" s="46"/>
      <c r="AR652" s="208"/>
      <c r="AS652" s="208"/>
      <c r="AT652" s="208"/>
      <c r="AU652" s="46"/>
      <c r="AY652" s="208"/>
      <c r="AZ652" s="46"/>
      <c r="BA652" s="208"/>
      <c r="BB652" s="208"/>
      <c r="BC652" s="208"/>
      <c r="BD652" s="46"/>
      <c r="BH652" s="208"/>
      <c r="BI652" s="46"/>
      <c r="BJ652" s="208"/>
      <c r="BK652" s="208"/>
      <c r="BL652" s="208"/>
      <c r="BM652" s="46"/>
      <c r="BQ652" s="208"/>
      <c r="BR652" s="46"/>
      <c r="BS652" s="208"/>
      <c r="BT652" s="208"/>
      <c r="BU652" s="208"/>
      <c r="BV652" s="46"/>
      <c r="BZ652" s="208"/>
      <c r="CA652" s="46"/>
      <c r="CB652" s="208"/>
      <c r="CC652" s="208"/>
      <c r="CD652" s="208"/>
      <c r="CE652" s="46"/>
      <c r="CI652" s="208"/>
      <c r="CJ652" s="46"/>
      <c r="CK652" s="208"/>
      <c r="CL652" s="208"/>
      <c r="CM652" s="208"/>
      <c r="CN652" s="46"/>
      <c r="CR652" s="208"/>
      <c r="CS652" s="46"/>
      <c r="CT652" s="208"/>
      <c r="CU652" s="208"/>
      <c r="CV652" s="208"/>
      <c r="CW652" s="46"/>
    </row>
    <row r="653" spans="42:101">
      <c r="AP653" s="208"/>
      <c r="AQ653" s="46"/>
      <c r="AR653" s="208"/>
      <c r="AS653" s="208"/>
      <c r="AT653" s="208"/>
      <c r="AU653" s="46"/>
      <c r="AY653" s="208"/>
      <c r="AZ653" s="46"/>
      <c r="BA653" s="208"/>
      <c r="BB653" s="208"/>
      <c r="BC653" s="208"/>
      <c r="BD653" s="46"/>
      <c r="BH653" s="208"/>
      <c r="BI653" s="46"/>
      <c r="BJ653" s="208"/>
      <c r="BK653" s="208"/>
      <c r="BL653" s="208"/>
      <c r="BM653" s="46"/>
      <c r="BQ653" s="208"/>
      <c r="BR653" s="46"/>
      <c r="BS653" s="208"/>
      <c r="BT653" s="208"/>
      <c r="BU653" s="208"/>
      <c r="BV653" s="46"/>
      <c r="BZ653" s="208"/>
      <c r="CA653" s="46"/>
      <c r="CB653" s="208"/>
      <c r="CC653" s="208"/>
      <c r="CD653" s="208"/>
      <c r="CE653" s="46"/>
      <c r="CI653" s="208"/>
      <c r="CJ653" s="46"/>
      <c r="CK653" s="208"/>
      <c r="CL653" s="208"/>
      <c r="CM653" s="208"/>
      <c r="CN653" s="46"/>
      <c r="CR653" s="208"/>
      <c r="CS653" s="46"/>
      <c r="CT653" s="208"/>
      <c r="CU653" s="208"/>
      <c r="CV653" s="208"/>
      <c r="CW653" s="46"/>
    </row>
    <row r="654" spans="42:101">
      <c r="AP654" s="208"/>
      <c r="AQ654" s="46"/>
      <c r="AR654" s="208"/>
      <c r="AS654" s="208"/>
      <c r="AT654" s="208"/>
      <c r="AU654" s="46"/>
      <c r="AY654" s="208"/>
      <c r="AZ654" s="46"/>
      <c r="BA654" s="208"/>
      <c r="BB654" s="208"/>
      <c r="BC654" s="208"/>
      <c r="BD654" s="46"/>
      <c r="BH654" s="208"/>
      <c r="BI654" s="46"/>
      <c r="BJ654" s="208"/>
      <c r="BK654" s="208"/>
      <c r="BL654" s="208"/>
      <c r="BM654" s="46"/>
      <c r="BQ654" s="208"/>
      <c r="BR654" s="46"/>
      <c r="BS654" s="208"/>
      <c r="BT654" s="208"/>
      <c r="BU654" s="208"/>
      <c r="BV654" s="46"/>
      <c r="BZ654" s="208"/>
      <c r="CA654" s="46"/>
      <c r="CB654" s="208"/>
      <c r="CC654" s="208"/>
      <c r="CD654" s="208"/>
      <c r="CE654" s="46"/>
      <c r="CI654" s="208"/>
      <c r="CJ654" s="46"/>
      <c r="CK654" s="208"/>
      <c r="CL654" s="208"/>
      <c r="CM654" s="208"/>
      <c r="CN654" s="46"/>
      <c r="CR654" s="208"/>
      <c r="CS654" s="46"/>
      <c r="CT654" s="208"/>
      <c r="CU654" s="208"/>
      <c r="CV654" s="208"/>
      <c r="CW654" s="46"/>
    </row>
    <row r="655" spans="42:101">
      <c r="AP655" s="230"/>
      <c r="AQ655" s="46"/>
      <c r="AR655" s="208"/>
      <c r="AS655" s="208"/>
      <c r="AT655" s="208"/>
      <c r="AU655" s="46"/>
      <c r="AY655" s="208"/>
      <c r="AZ655" s="46"/>
      <c r="BA655" s="208"/>
      <c r="BB655" s="208"/>
      <c r="BC655" s="208"/>
      <c r="BD655" s="46"/>
      <c r="BH655" s="208"/>
      <c r="BI655" s="46"/>
      <c r="BJ655" s="208"/>
      <c r="BK655" s="208"/>
      <c r="BL655" s="208"/>
      <c r="BM655" s="46"/>
      <c r="BQ655" s="208"/>
      <c r="BR655" s="46"/>
      <c r="BS655" s="208"/>
      <c r="BT655" s="208"/>
      <c r="BU655" s="208"/>
      <c r="BV655" s="46"/>
      <c r="BZ655" s="208"/>
      <c r="CA655" s="46"/>
      <c r="CB655" s="208"/>
      <c r="CC655" s="208"/>
      <c r="CD655" s="208"/>
      <c r="CE655" s="46"/>
      <c r="CI655" s="208"/>
      <c r="CJ655" s="46"/>
      <c r="CK655" s="208"/>
      <c r="CL655" s="208"/>
      <c r="CM655" s="208"/>
      <c r="CN655" s="46"/>
      <c r="CR655" s="208"/>
      <c r="CS655" s="46"/>
      <c r="CT655" s="208"/>
      <c r="CU655" s="208"/>
      <c r="CV655" s="208"/>
      <c r="CW655" s="46"/>
    </row>
    <row r="656" spans="42:101">
      <c r="AP656" s="208"/>
      <c r="AQ656" s="46"/>
      <c r="AR656" s="46"/>
      <c r="AS656" s="208"/>
      <c r="AT656" s="208"/>
      <c r="AU656" s="46"/>
      <c r="AY656" s="208"/>
      <c r="AZ656" s="46"/>
      <c r="BA656" s="208"/>
      <c r="BB656" s="208"/>
      <c r="BC656" s="208"/>
      <c r="BD656" s="46"/>
      <c r="BH656" s="208"/>
      <c r="BI656" s="46"/>
      <c r="BJ656" s="208"/>
      <c r="BK656" s="208"/>
      <c r="BL656" s="208"/>
      <c r="BM656" s="46"/>
      <c r="BQ656" s="208"/>
      <c r="BR656" s="46"/>
      <c r="BS656" s="208"/>
      <c r="BT656" s="208"/>
      <c r="BU656" s="208"/>
      <c r="BV656" s="46"/>
      <c r="BZ656" s="208"/>
      <c r="CA656" s="46"/>
      <c r="CB656" s="208"/>
      <c r="CC656" s="208"/>
      <c r="CD656" s="208"/>
      <c r="CE656" s="46"/>
      <c r="CI656" s="208"/>
      <c r="CJ656" s="46"/>
      <c r="CK656" s="208"/>
      <c r="CL656" s="208"/>
      <c r="CM656" s="208"/>
      <c r="CN656" s="46"/>
      <c r="CR656" s="208"/>
      <c r="CS656" s="46"/>
      <c r="CT656" s="208"/>
      <c r="CU656" s="208"/>
      <c r="CV656" s="208"/>
      <c r="CW656" s="46"/>
    </row>
    <row r="657" spans="42:101">
      <c r="AP657" s="208"/>
      <c r="AQ657" s="46"/>
      <c r="AR657" s="46"/>
      <c r="AS657" s="208"/>
      <c r="AT657" s="208"/>
      <c r="AU657" s="46"/>
      <c r="AY657" s="208"/>
      <c r="AZ657" s="46"/>
      <c r="BA657" s="208"/>
      <c r="BB657" s="208"/>
      <c r="BC657" s="208"/>
      <c r="BD657" s="46"/>
      <c r="BH657" s="208"/>
      <c r="BI657" s="46"/>
      <c r="BJ657" s="208"/>
      <c r="BK657" s="208"/>
      <c r="BL657" s="208"/>
      <c r="BM657" s="46"/>
      <c r="BQ657" s="208"/>
      <c r="BR657" s="46"/>
      <c r="BS657" s="208"/>
      <c r="BT657" s="208"/>
      <c r="BU657" s="208"/>
      <c r="BV657" s="46"/>
      <c r="BZ657" s="208"/>
      <c r="CA657" s="46"/>
      <c r="CB657" s="208"/>
      <c r="CC657" s="208"/>
      <c r="CD657" s="208"/>
      <c r="CE657" s="46"/>
      <c r="CI657" s="208"/>
      <c r="CJ657" s="46"/>
      <c r="CK657" s="208"/>
      <c r="CL657" s="208"/>
      <c r="CM657" s="208"/>
      <c r="CN657" s="46"/>
      <c r="CR657" s="208"/>
      <c r="CS657" s="46"/>
      <c r="CT657" s="208"/>
      <c r="CU657" s="208"/>
      <c r="CV657" s="208"/>
      <c r="CW657" s="46"/>
    </row>
    <row r="658" spans="42:101">
      <c r="AP658" s="208"/>
      <c r="AQ658" s="46"/>
      <c r="AR658" s="46"/>
      <c r="AS658" s="208"/>
      <c r="AT658" s="208"/>
      <c r="AU658" s="46"/>
      <c r="AY658" s="208"/>
      <c r="AZ658" s="46"/>
      <c r="BA658" s="208"/>
      <c r="BB658" s="208"/>
      <c r="BC658" s="208"/>
      <c r="BD658" s="46"/>
      <c r="BH658" s="208"/>
      <c r="BI658" s="46"/>
      <c r="BJ658" s="208"/>
      <c r="BK658" s="208"/>
      <c r="BL658" s="208"/>
      <c r="BM658" s="46"/>
      <c r="BQ658" s="208"/>
      <c r="BR658" s="46"/>
      <c r="BS658" s="208"/>
      <c r="BT658" s="208"/>
      <c r="BU658" s="208"/>
      <c r="BV658" s="46"/>
      <c r="BZ658" s="208"/>
      <c r="CA658" s="46"/>
      <c r="CB658" s="208"/>
      <c r="CC658" s="208"/>
      <c r="CD658" s="208"/>
      <c r="CE658" s="46"/>
      <c r="CI658" s="208"/>
      <c r="CJ658" s="46"/>
      <c r="CK658" s="208"/>
      <c r="CL658" s="208"/>
      <c r="CM658" s="208"/>
      <c r="CN658" s="46"/>
      <c r="CR658" s="208"/>
      <c r="CS658" s="46"/>
      <c r="CT658" s="208"/>
      <c r="CU658" s="208"/>
      <c r="CV658" s="208"/>
      <c r="CW658" s="46"/>
    </row>
    <row r="659" spans="42:101">
      <c r="AP659" s="230"/>
      <c r="AQ659" s="46"/>
      <c r="AR659" s="46"/>
      <c r="AS659" s="208"/>
      <c r="AT659" s="208"/>
      <c r="AU659" s="46"/>
      <c r="AY659" s="208"/>
      <c r="AZ659" s="46"/>
      <c r="BA659" s="208"/>
      <c r="BB659" s="208"/>
      <c r="BC659" s="208"/>
      <c r="BD659" s="46"/>
      <c r="BH659" s="208"/>
      <c r="BI659" s="46"/>
      <c r="BJ659" s="208"/>
      <c r="BK659" s="208"/>
      <c r="BL659" s="208"/>
      <c r="BM659" s="46"/>
      <c r="BQ659" s="208"/>
      <c r="BR659" s="46"/>
      <c r="BS659" s="208"/>
      <c r="BT659" s="208"/>
      <c r="BU659" s="208"/>
      <c r="BV659" s="46"/>
      <c r="BZ659" s="208"/>
      <c r="CA659" s="46"/>
      <c r="CB659" s="208"/>
      <c r="CC659" s="208"/>
      <c r="CD659" s="208"/>
      <c r="CE659" s="46"/>
      <c r="CI659" s="208"/>
      <c r="CJ659" s="46"/>
      <c r="CK659" s="208"/>
      <c r="CL659" s="208"/>
      <c r="CM659" s="208"/>
      <c r="CN659" s="46"/>
      <c r="CR659" s="208"/>
      <c r="CS659" s="46"/>
      <c r="CT659" s="208"/>
      <c r="CU659" s="208"/>
      <c r="CV659" s="208"/>
      <c r="CW659" s="46"/>
    </row>
    <row r="660" spans="42:101">
      <c r="AP660" s="208"/>
      <c r="AQ660" s="46"/>
      <c r="AR660" s="46"/>
      <c r="AS660" s="208"/>
      <c r="AT660" s="208"/>
      <c r="AU660" s="46"/>
      <c r="AY660" s="208"/>
      <c r="AZ660" s="46"/>
      <c r="BA660" s="208"/>
      <c r="BB660" s="208"/>
      <c r="BC660" s="208"/>
      <c r="BD660" s="46"/>
      <c r="BH660" s="208"/>
      <c r="BI660" s="46"/>
      <c r="BJ660" s="208"/>
      <c r="BK660" s="208"/>
      <c r="BL660" s="208"/>
      <c r="BM660" s="46"/>
      <c r="BQ660" s="208"/>
      <c r="BR660" s="46"/>
      <c r="BS660" s="208"/>
      <c r="BT660" s="208"/>
      <c r="BU660" s="208"/>
      <c r="BV660" s="46"/>
      <c r="BZ660" s="208"/>
      <c r="CA660" s="46"/>
      <c r="CB660" s="208"/>
      <c r="CC660" s="208"/>
      <c r="CD660" s="208"/>
      <c r="CE660" s="46"/>
      <c r="CI660" s="208"/>
      <c r="CJ660" s="46"/>
      <c r="CK660" s="208"/>
      <c r="CL660" s="208"/>
      <c r="CM660" s="208"/>
      <c r="CN660" s="46"/>
      <c r="CR660" s="208"/>
      <c r="CS660" s="46"/>
      <c r="CT660" s="208"/>
      <c r="CU660" s="208"/>
      <c r="CV660" s="208"/>
      <c r="CW660" s="46"/>
    </row>
    <row r="661" spans="42:101">
      <c r="AP661" s="208"/>
      <c r="AQ661" s="46"/>
      <c r="AR661" s="46"/>
      <c r="AS661" s="208"/>
      <c r="AT661" s="208"/>
      <c r="AU661" s="46"/>
      <c r="AY661" s="208"/>
      <c r="AZ661" s="46"/>
      <c r="BA661" s="208"/>
      <c r="BB661" s="208"/>
      <c r="BC661" s="208"/>
      <c r="BD661" s="46"/>
      <c r="BH661" s="208"/>
      <c r="BI661" s="46"/>
      <c r="BJ661" s="208"/>
      <c r="BK661" s="208"/>
      <c r="BL661" s="208"/>
      <c r="BM661" s="46"/>
      <c r="BQ661" s="208"/>
      <c r="BR661" s="46"/>
      <c r="BS661" s="208"/>
      <c r="BT661" s="208"/>
      <c r="BU661" s="208"/>
      <c r="BV661" s="46"/>
      <c r="BZ661" s="208"/>
      <c r="CA661" s="46"/>
      <c r="CB661" s="208"/>
      <c r="CC661" s="208"/>
      <c r="CD661" s="208"/>
      <c r="CE661" s="46"/>
      <c r="CI661" s="208"/>
      <c r="CJ661" s="46"/>
      <c r="CK661" s="208"/>
      <c r="CL661" s="208"/>
      <c r="CM661" s="208"/>
      <c r="CN661" s="46"/>
      <c r="CR661" s="208"/>
      <c r="CS661" s="46"/>
      <c r="CT661" s="208"/>
      <c r="CU661" s="208"/>
      <c r="CV661" s="208"/>
      <c r="CW661" s="46"/>
    </row>
    <row r="662" spans="42:101">
      <c r="AP662" s="208"/>
      <c r="AQ662" s="46"/>
      <c r="AR662" s="46"/>
      <c r="AS662" s="208"/>
      <c r="AT662" s="208"/>
      <c r="AU662" s="46"/>
      <c r="AY662" s="208"/>
      <c r="AZ662" s="46"/>
      <c r="BA662" s="208"/>
      <c r="BB662" s="208"/>
      <c r="BC662" s="208"/>
      <c r="BD662" s="46"/>
      <c r="BH662" s="208"/>
      <c r="BI662" s="46"/>
      <c r="BJ662" s="208"/>
      <c r="BK662" s="208"/>
      <c r="BL662" s="208"/>
      <c r="BM662" s="46"/>
      <c r="BQ662" s="208"/>
      <c r="BR662" s="46"/>
      <c r="BS662" s="208"/>
      <c r="BT662" s="208"/>
      <c r="BU662" s="208"/>
      <c r="BV662" s="46"/>
      <c r="BZ662" s="208"/>
      <c r="CA662" s="46"/>
      <c r="CB662" s="208"/>
      <c r="CC662" s="208"/>
      <c r="CD662" s="208"/>
      <c r="CE662" s="46"/>
      <c r="CI662" s="208"/>
      <c r="CJ662" s="46"/>
      <c r="CK662" s="208"/>
      <c r="CL662" s="208"/>
      <c r="CM662" s="208"/>
      <c r="CN662" s="46"/>
      <c r="CR662" s="208"/>
      <c r="CS662" s="46"/>
      <c r="CT662" s="208"/>
      <c r="CU662" s="208"/>
      <c r="CV662" s="208"/>
      <c r="CW662" s="46"/>
    </row>
    <row r="663" spans="42:101">
      <c r="AP663" s="230"/>
      <c r="AQ663" s="46"/>
      <c r="AR663" s="46"/>
      <c r="AS663" s="208"/>
      <c r="AT663" s="208"/>
      <c r="AU663" s="46"/>
      <c r="AY663" s="208"/>
      <c r="AZ663" s="46"/>
      <c r="BA663" s="208"/>
      <c r="BB663" s="208"/>
      <c r="BC663" s="208"/>
      <c r="BD663" s="46"/>
      <c r="BH663" s="208"/>
      <c r="BI663" s="46"/>
      <c r="BJ663" s="208"/>
      <c r="BK663" s="208"/>
      <c r="BL663" s="208"/>
      <c r="BM663" s="46"/>
      <c r="BQ663" s="208"/>
      <c r="BR663" s="46"/>
      <c r="BS663" s="208"/>
      <c r="BT663" s="208"/>
      <c r="BU663" s="208"/>
      <c r="BV663" s="46"/>
      <c r="BZ663" s="208"/>
      <c r="CA663" s="46"/>
      <c r="CB663" s="208"/>
      <c r="CC663" s="208"/>
      <c r="CD663" s="208"/>
      <c r="CE663" s="46"/>
      <c r="CI663" s="208"/>
      <c r="CJ663" s="46"/>
      <c r="CK663" s="208"/>
      <c r="CL663" s="208"/>
      <c r="CM663" s="208"/>
      <c r="CN663" s="46"/>
      <c r="CR663" s="208"/>
      <c r="CS663" s="46"/>
      <c r="CT663" s="208"/>
      <c r="CU663" s="208"/>
      <c r="CV663" s="208"/>
      <c r="CW663" s="46"/>
    </row>
    <row r="664" spans="42:101">
      <c r="AP664" s="208"/>
      <c r="AQ664" s="46"/>
      <c r="AR664" s="46"/>
      <c r="AS664" s="208"/>
      <c r="AT664" s="208"/>
      <c r="AU664" s="46"/>
      <c r="AY664" s="208"/>
      <c r="AZ664" s="46"/>
      <c r="BA664" s="208"/>
      <c r="BB664" s="208"/>
      <c r="BC664" s="208"/>
      <c r="BD664" s="46"/>
      <c r="BH664" s="208"/>
      <c r="BI664" s="46"/>
      <c r="BJ664" s="208"/>
      <c r="BK664" s="208"/>
      <c r="BL664" s="208"/>
      <c r="BM664" s="46"/>
      <c r="BQ664" s="208"/>
      <c r="BR664" s="46"/>
      <c r="BS664" s="208"/>
      <c r="BT664" s="208"/>
      <c r="BU664" s="208"/>
      <c r="BV664" s="46"/>
      <c r="BZ664" s="208"/>
      <c r="CA664" s="46"/>
      <c r="CB664" s="208"/>
      <c r="CC664" s="208"/>
      <c r="CD664" s="208"/>
      <c r="CE664" s="46"/>
      <c r="CI664" s="208"/>
      <c r="CJ664" s="46"/>
      <c r="CK664" s="208"/>
      <c r="CL664" s="208"/>
      <c r="CM664" s="208"/>
      <c r="CN664" s="46"/>
      <c r="CR664" s="208"/>
      <c r="CS664" s="46"/>
      <c r="CT664" s="208"/>
      <c r="CU664" s="208"/>
      <c r="CV664" s="208"/>
      <c r="CW664" s="46"/>
    </row>
    <row r="665" spans="42:101">
      <c r="AP665" s="208"/>
      <c r="AQ665" s="46"/>
      <c r="AR665" s="46"/>
      <c r="AS665" s="208"/>
      <c r="AT665" s="208"/>
      <c r="AU665" s="46"/>
      <c r="AY665" s="208"/>
      <c r="AZ665" s="46"/>
      <c r="BA665" s="208"/>
      <c r="BB665" s="208"/>
      <c r="BC665" s="208"/>
      <c r="BD665" s="46"/>
      <c r="BH665" s="208"/>
      <c r="BI665" s="46"/>
      <c r="BJ665" s="208"/>
      <c r="BK665" s="208"/>
      <c r="BL665" s="208"/>
      <c r="BM665" s="46"/>
      <c r="BQ665" s="208"/>
      <c r="BR665" s="46"/>
      <c r="BS665" s="208"/>
      <c r="BT665" s="208"/>
      <c r="BU665" s="208"/>
      <c r="BV665" s="46"/>
      <c r="BZ665" s="208"/>
      <c r="CA665" s="46"/>
      <c r="CB665" s="208"/>
      <c r="CC665" s="208"/>
      <c r="CD665" s="208"/>
      <c r="CE665" s="46"/>
      <c r="CI665" s="208"/>
      <c r="CJ665" s="46"/>
      <c r="CK665" s="208"/>
      <c r="CL665" s="208"/>
      <c r="CM665" s="208"/>
      <c r="CN665" s="46"/>
      <c r="CR665" s="208"/>
      <c r="CS665" s="46"/>
      <c r="CT665" s="208"/>
      <c r="CU665" s="208"/>
      <c r="CV665" s="208"/>
      <c r="CW665" s="46"/>
    </row>
    <row r="666" spans="42:101">
      <c r="AP666" s="208"/>
      <c r="AQ666" s="46"/>
      <c r="AR666" s="46"/>
      <c r="AS666" s="208"/>
      <c r="AT666" s="208"/>
      <c r="AU666" s="46"/>
      <c r="AY666" s="208"/>
      <c r="AZ666" s="46"/>
      <c r="BA666" s="208"/>
      <c r="BB666" s="208"/>
      <c r="BC666" s="208"/>
      <c r="BD666" s="46"/>
      <c r="BH666" s="208"/>
      <c r="BI666" s="46"/>
      <c r="BJ666" s="208"/>
      <c r="BK666" s="208"/>
      <c r="BL666" s="208"/>
      <c r="BM666" s="46"/>
      <c r="BQ666" s="208"/>
      <c r="BR666" s="46"/>
      <c r="BS666" s="208"/>
      <c r="BT666" s="208"/>
      <c r="BU666" s="208"/>
      <c r="BV666" s="46"/>
      <c r="BZ666" s="208"/>
      <c r="CA666" s="46"/>
      <c r="CB666" s="208"/>
      <c r="CC666" s="208"/>
      <c r="CD666" s="208"/>
      <c r="CE666" s="46"/>
      <c r="CI666" s="208"/>
      <c r="CJ666" s="46"/>
      <c r="CK666" s="208"/>
      <c r="CL666" s="208"/>
      <c r="CM666" s="208"/>
      <c r="CN666" s="46"/>
      <c r="CR666" s="208"/>
      <c r="CS666" s="46"/>
      <c r="CT666" s="208"/>
      <c r="CU666" s="208"/>
      <c r="CV666" s="208"/>
      <c r="CW666" s="46"/>
    </row>
    <row r="667" spans="42:101">
      <c r="AP667" s="230"/>
      <c r="AQ667" s="46"/>
      <c r="AR667" s="46"/>
      <c r="AS667" s="208"/>
      <c r="AT667" s="208"/>
      <c r="AU667" s="46"/>
      <c r="AY667" s="208"/>
      <c r="AZ667" s="46"/>
      <c r="BA667" s="208"/>
      <c r="BB667" s="208"/>
      <c r="BC667" s="208"/>
      <c r="BD667" s="46"/>
      <c r="BH667" s="208"/>
      <c r="BI667" s="46"/>
      <c r="BJ667" s="208"/>
      <c r="BK667" s="208"/>
      <c r="BL667" s="208"/>
      <c r="BM667" s="46"/>
      <c r="BQ667" s="208"/>
      <c r="BR667" s="46"/>
      <c r="BS667" s="208"/>
      <c r="BT667" s="208"/>
      <c r="BU667" s="208"/>
      <c r="BV667" s="46"/>
      <c r="BZ667" s="208"/>
      <c r="CA667" s="46"/>
      <c r="CB667" s="208"/>
      <c r="CC667" s="208"/>
      <c r="CD667" s="208"/>
      <c r="CE667" s="46"/>
      <c r="CI667" s="208"/>
      <c r="CJ667" s="46"/>
      <c r="CK667" s="208"/>
      <c r="CL667" s="208"/>
      <c r="CM667" s="208"/>
      <c r="CN667" s="46"/>
      <c r="CR667" s="208"/>
      <c r="CS667" s="46"/>
      <c r="CT667" s="208"/>
      <c r="CU667" s="208"/>
      <c r="CV667" s="208"/>
      <c r="CW667" s="46"/>
    </row>
    <row r="668" spans="42:101">
      <c r="AP668" s="208"/>
      <c r="AQ668" s="46"/>
      <c r="AR668" s="46"/>
      <c r="AS668" s="208"/>
      <c r="AT668" s="208"/>
      <c r="AU668" s="46"/>
      <c r="AY668" s="208"/>
      <c r="AZ668" s="46"/>
      <c r="BA668" s="208"/>
      <c r="BB668" s="208"/>
      <c r="BC668" s="208"/>
      <c r="BD668" s="46"/>
      <c r="BH668" s="208"/>
      <c r="BI668" s="46"/>
      <c r="BJ668" s="208"/>
      <c r="BK668" s="208"/>
      <c r="BL668" s="208"/>
      <c r="BM668" s="46"/>
      <c r="BQ668" s="208"/>
      <c r="BR668" s="46"/>
      <c r="BS668" s="208"/>
      <c r="BT668" s="208"/>
      <c r="BU668" s="208"/>
      <c r="BV668" s="46"/>
      <c r="BZ668" s="208"/>
      <c r="CA668" s="46"/>
      <c r="CB668" s="208"/>
      <c r="CC668" s="208"/>
      <c r="CD668" s="208"/>
      <c r="CE668" s="46"/>
      <c r="CI668" s="208"/>
      <c r="CJ668" s="46"/>
      <c r="CK668" s="208"/>
      <c r="CL668" s="208"/>
      <c r="CM668" s="208"/>
      <c r="CN668" s="46"/>
      <c r="CR668" s="208"/>
      <c r="CS668" s="46"/>
      <c r="CT668" s="208"/>
      <c r="CU668" s="208"/>
      <c r="CV668" s="208"/>
      <c r="CW668" s="46"/>
    </row>
    <row r="669" spans="42:101">
      <c r="AP669" s="208"/>
      <c r="AQ669" s="46"/>
      <c r="AR669" s="46"/>
      <c r="AS669" s="208"/>
      <c r="AT669" s="208"/>
      <c r="AU669" s="46"/>
      <c r="AY669" s="208"/>
      <c r="AZ669" s="46"/>
      <c r="BA669" s="208"/>
      <c r="BB669" s="208"/>
      <c r="BC669" s="208"/>
      <c r="BD669" s="46"/>
      <c r="BH669" s="208"/>
      <c r="BI669" s="46"/>
      <c r="BJ669" s="208"/>
      <c r="BK669" s="208"/>
      <c r="BL669" s="208"/>
      <c r="BM669" s="46"/>
      <c r="BQ669" s="208"/>
      <c r="BR669" s="46"/>
      <c r="BS669" s="208"/>
      <c r="BT669" s="208"/>
      <c r="BU669" s="208"/>
      <c r="BV669" s="46"/>
      <c r="BZ669" s="208"/>
      <c r="CA669" s="46"/>
      <c r="CB669" s="208"/>
      <c r="CC669" s="208"/>
      <c r="CD669" s="208"/>
      <c r="CE669" s="46"/>
      <c r="CI669" s="208"/>
      <c r="CJ669" s="46"/>
      <c r="CK669" s="208"/>
      <c r="CL669" s="208"/>
      <c r="CM669" s="208"/>
      <c r="CN669" s="46"/>
      <c r="CR669" s="208"/>
      <c r="CS669" s="46"/>
      <c r="CT669" s="208"/>
      <c r="CU669" s="208"/>
      <c r="CV669" s="208"/>
      <c r="CW669" s="46"/>
    </row>
    <row r="670" spans="42:101">
      <c r="AP670" s="208"/>
      <c r="AQ670" s="46"/>
      <c r="AR670" s="46"/>
      <c r="AS670" s="208"/>
      <c r="AT670" s="208"/>
      <c r="AU670" s="46"/>
      <c r="AY670" s="208"/>
      <c r="AZ670" s="46"/>
      <c r="BA670" s="208"/>
      <c r="BB670" s="208"/>
      <c r="BC670" s="208"/>
      <c r="BD670" s="46"/>
      <c r="BH670" s="208"/>
      <c r="BI670" s="46"/>
      <c r="BJ670" s="208"/>
      <c r="BK670" s="208"/>
      <c r="BL670" s="208"/>
      <c r="BM670" s="46"/>
      <c r="BQ670" s="208"/>
      <c r="BR670" s="46"/>
      <c r="BS670" s="208"/>
      <c r="BT670" s="208"/>
      <c r="BU670" s="208"/>
      <c r="BV670" s="46"/>
      <c r="BZ670" s="208"/>
      <c r="CA670" s="46"/>
      <c r="CB670" s="208"/>
      <c r="CC670" s="208"/>
      <c r="CD670" s="208"/>
      <c r="CE670" s="46"/>
      <c r="CI670" s="208"/>
      <c r="CJ670" s="46"/>
      <c r="CK670" s="208"/>
      <c r="CL670" s="208"/>
      <c r="CM670" s="208"/>
      <c r="CN670" s="46"/>
      <c r="CR670" s="208"/>
      <c r="CS670" s="46"/>
      <c r="CT670" s="208"/>
      <c r="CU670" s="208"/>
      <c r="CV670" s="208"/>
      <c r="CW670" s="46"/>
    </row>
    <row r="671" spans="42:101">
      <c r="AP671" s="230"/>
      <c r="AQ671" s="46"/>
      <c r="AR671" s="46"/>
      <c r="AS671" s="208"/>
      <c r="AT671" s="208"/>
      <c r="AU671" s="46"/>
      <c r="AY671" s="208"/>
      <c r="AZ671" s="46"/>
      <c r="BA671" s="208"/>
      <c r="BB671" s="208"/>
      <c r="BC671" s="208"/>
      <c r="BD671" s="46"/>
      <c r="BH671" s="208"/>
      <c r="BI671" s="46"/>
      <c r="BJ671" s="208"/>
      <c r="BK671" s="208"/>
      <c r="BL671" s="208"/>
      <c r="BM671" s="46"/>
      <c r="BQ671" s="208"/>
      <c r="BR671" s="46"/>
      <c r="BS671" s="208"/>
      <c r="BT671" s="208"/>
      <c r="BU671" s="208"/>
      <c r="BV671" s="46"/>
      <c r="BZ671" s="208"/>
      <c r="CA671" s="46"/>
      <c r="CB671" s="208"/>
      <c r="CC671" s="208"/>
      <c r="CD671" s="208"/>
      <c r="CE671" s="46"/>
      <c r="CI671" s="208"/>
      <c r="CJ671" s="46"/>
      <c r="CK671" s="208"/>
      <c r="CL671" s="208"/>
      <c r="CM671" s="208"/>
      <c r="CN671" s="46"/>
      <c r="CR671" s="208"/>
      <c r="CS671" s="46"/>
      <c r="CT671" s="208"/>
      <c r="CU671" s="208"/>
      <c r="CV671" s="208"/>
      <c r="CW671" s="46"/>
    </row>
    <row r="672" spans="42:101">
      <c r="AP672" s="208"/>
      <c r="AQ672" s="46"/>
      <c r="AR672" s="46"/>
      <c r="AS672" s="208"/>
      <c r="AT672" s="208"/>
      <c r="AU672" s="46"/>
      <c r="AY672" s="208"/>
      <c r="AZ672" s="46"/>
      <c r="BA672" s="208"/>
      <c r="BB672" s="208"/>
      <c r="BC672" s="208"/>
      <c r="BD672" s="46"/>
      <c r="BH672" s="208"/>
      <c r="BI672" s="46"/>
      <c r="BJ672" s="208"/>
      <c r="BK672" s="208"/>
      <c r="BL672" s="208"/>
      <c r="BM672" s="46"/>
      <c r="BQ672" s="208"/>
      <c r="BR672" s="46"/>
      <c r="BS672" s="208"/>
      <c r="BT672" s="208"/>
      <c r="BU672" s="208"/>
      <c r="BV672" s="46"/>
      <c r="BZ672" s="208"/>
      <c r="CA672" s="46"/>
      <c r="CB672" s="208"/>
      <c r="CC672" s="208"/>
      <c r="CD672" s="208"/>
      <c r="CE672" s="46"/>
      <c r="CI672" s="208"/>
      <c r="CJ672" s="46"/>
      <c r="CK672" s="208"/>
      <c r="CL672" s="208"/>
      <c r="CM672" s="208"/>
      <c r="CN672" s="46"/>
      <c r="CR672" s="208"/>
      <c r="CS672" s="46"/>
      <c r="CT672" s="208"/>
      <c r="CU672" s="208"/>
      <c r="CV672" s="208"/>
      <c r="CW672" s="46"/>
    </row>
    <row r="673" spans="42:101">
      <c r="AP673" s="208"/>
      <c r="AQ673" s="46"/>
      <c r="AR673" s="46"/>
      <c r="AS673" s="208"/>
      <c r="AT673" s="208"/>
      <c r="AU673" s="46"/>
      <c r="AY673" s="208"/>
      <c r="AZ673" s="46"/>
      <c r="BA673" s="208"/>
      <c r="BB673" s="208"/>
      <c r="BC673" s="208"/>
      <c r="BD673" s="46"/>
      <c r="BH673" s="208"/>
      <c r="BI673" s="46"/>
      <c r="BJ673" s="208"/>
      <c r="BK673" s="208"/>
      <c r="BL673" s="208"/>
      <c r="BM673" s="46"/>
      <c r="BQ673" s="208"/>
      <c r="BR673" s="46"/>
      <c r="BS673" s="208"/>
      <c r="BT673" s="208"/>
      <c r="BU673" s="208"/>
      <c r="BV673" s="46"/>
      <c r="BZ673" s="208"/>
      <c r="CA673" s="46"/>
      <c r="CB673" s="208"/>
      <c r="CC673" s="208"/>
      <c r="CD673" s="208"/>
      <c r="CE673" s="46"/>
      <c r="CI673" s="208"/>
      <c r="CJ673" s="46"/>
      <c r="CK673" s="208"/>
      <c r="CL673" s="208"/>
      <c r="CM673" s="208"/>
      <c r="CN673" s="46"/>
      <c r="CR673" s="208"/>
      <c r="CS673" s="46"/>
      <c r="CT673" s="208"/>
      <c r="CU673" s="208"/>
      <c r="CV673" s="208"/>
      <c r="CW673" s="46"/>
    </row>
    <row r="674" spans="42:101">
      <c r="AP674" s="208"/>
      <c r="AQ674" s="46"/>
      <c r="AR674" s="46"/>
      <c r="AS674" s="208"/>
      <c r="AT674" s="208"/>
      <c r="AU674" s="46"/>
      <c r="AY674" s="208"/>
      <c r="AZ674" s="46"/>
      <c r="BA674" s="208"/>
      <c r="BB674" s="208"/>
      <c r="BC674" s="208"/>
      <c r="BD674" s="46"/>
      <c r="BH674" s="208"/>
      <c r="BI674" s="46"/>
      <c r="BJ674" s="208"/>
      <c r="BK674" s="208"/>
      <c r="BL674" s="208"/>
      <c r="BM674" s="46"/>
      <c r="BQ674" s="208"/>
      <c r="BR674" s="46"/>
      <c r="BS674" s="208"/>
      <c r="BT674" s="208"/>
      <c r="BU674" s="208"/>
      <c r="BV674" s="46"/>
      <c r="BZ674" s="208"/>
      <c r="CA674" s="46"/>
      <c r="CB674" s="208"/>
      <c r="CC674" s="208"/>
      <c r="CD674" s="208"/>
      <c r="CE674" s="46"/>
      <c r="CI674" s="208"/>
      <c r="CJ674" s="46"/>
      <c r="CK674" s="208"/>
      <c r="CL674" s="208"/>
      <c r="CM674" s="208"/>
      <c r="CN674" s="46"/>
      <c r="CR674" s="208"/>
      <c r="CS674" s="46"/>
      <c r="CT674" s="208"/>
      <c r="CU674" s="208"/>
      <c r="CV674" s="208"/>
      <c r="CW674" s="46"/>
    </row>
    <row r="675" spans="42:101">
      <c r="AP675" s="230"/>
      <c r="AQ675" s="46"/>
      <c r="AR675" s="46"/>
      <c r="AS675" s="208"/>
      <c r="AT675" s="208"/>
      <c r="AU675" s="46"/>
      <c r="AY675" s="208"/>
      <c r="AZ675" s="46"/>
      <c r="BA675" s="208"/>
      <c r="BB675" s="208"/>
      <c r="BC675" s="208"/>
      <c r="BD675" s="46"/>
      <c r="BH675" s="208"/>
      <c r="BI675" s="46"/>
      <c r="BJ675" s="208"/>
      <c r="BK675" s="208"/>
      <c r="BL675" s="208"/>
      <c r="BM675" s="46"/>
      <c r="BQ675" s="208"/>
      <c r="BR675" s="46"/>
      <c r="BS675" s="208"/>
      <c r="BT675" s="208"/>
      <c r="BU675" s="208"/>
      <c r="BV675" s="46"/>
      <c r="BZ675" s="208"/>
      <c r="CA675" s="46"/>
      <c r="CB675" s="208"/>
      <c r="CC675" s="208"/>
      <c r="CD675" s="208"/>
      <c r="CE675" s="46"/>
      <c r="CI675" s="208"/>
      <c r="CJ675" s="46"/>
      <c r="CK675" s="208"/>
      <c r="CL675" s="208"/>
      <c r="CM675" s="208"/>
      <c r="CN675" s="46"/>
      <c r="CR675" s="208"/>
      <c r="CS675" s="46"/>
      <c r="CT675" s="208"/>
      <c r="CU675" s="208"/>
      <c r="CV675" s="208"/>
      <c r="CW675" s="46"/>
    </row>
    <row r="676" spans="42:101">
      <c r="AP676" s="208"/>
      <c r="AQ676" s="46"/>
      <c r="AR676" s="46"/>
      <c r="AS676" s="208"/>
      <c r="AT676" s="208"/>
      <c r="AU676" s="46"/>
      <c r="AY676" s="208"/>
      <c r="AZ676" s="46"/>
      <c r="BA676" s="208"/>
      <c r="BB676" s="208"/>
      <c r="BC676" s="208"/>
      <c r="BD676" s="46"/>
      <c r="BH676" s="208"/>
      <c r="BI676" s="46"/>
      <c r="BJ676" s="208"/>
      <c r="BK676" s="208"/>
      <c r="BL676" s="208"/>
      <c r="BM676" s="46"/>
      <c r="BQ676" s="208"/>
      <c r="BR676" s="46"/>
      <c r="BS676" s="208"/>
      <c r="BT676" s="208"/>
      <c r="BU676" s="208"/>
      <c r="BV676" s="46"/>
      <c r="BZ676" s="208"/>
      <c r="CA676" s="46"/>
      <c r="CB676" s="208"/>
      <c r="CC676" s="208"/>
      <c r="CD676" s="208"/>
      <c r="CE676" s="46"/>
      <c r="CI676" s="208"/>
      <c r="CJ676" s="46"/>
      <c r="CK676" s="208"/>
      <c r="CL676" s="208"/>
      <c r="CM676" s="208"/>
      <c r="CN676" s="46"/>
      <c r="CR676" s="208"/>
      <c r="CS676" s="46"/>
      <c r="CT676" s="208"/>
      <c r="CU676" s="208"/>
      <c r="CV676" s="208"/>
      <c r="CW676" s="46"/>
    </row>
    <row r="677" spans="42:101">
      <c r="AP677" s="208"/>
      <c r="AQ677" s="46"/>
      <c r="AR677" s="46"/>
      <c r="AS677" s="208"/>
      <c r="AT677" s="208"/>
      <c r="AU677" s="46"/>
      <c r="AY677" s="208"/>
      <c r="AZ677" s="46"/>
      <c r="BA677" s="208"/>
      <c r="BB677" s="208"/>
      <c r="BC677" s="208"/>
      <c r="BD677" s="46"/>
      <c r="BH677" s="208"/>
      <c r="BI677" s="46"/>
      <c r="BJ677" s="208"/>
      <c r="BK677" s="208"/>
      <c r="BL677" s="208"/>
      <c r="BM677" s="46"/>
      <c r="BQ677" s="208"/>
      <c r="BR677" s="46"/>
      <c r="BS677" s="208"/>
      <c r="BT677" s="208"/>
      <c r="BU677" s="208"/>
      <c r="BV677" s="46"/>
      <c r="BZ677" s="208"/>
      <c r="CA677" s="46"/>
      <c r="CB677" s="208"/>
      <c r="CC677" s="208"/>
      <c r="CD677" s="208"/>
      <c r="CE677" s="46"/>
      <c r="CI677" s="208"/>
      <c r="CJ677" s="46"/>
      <c r="CK677" s="208"/>
      <c r="CL677" s="208"/>
      <c r="CM677" s="208"/>
      <c r="CN677" s="46"/>
      <c r="CR677" s="208"/>
      <c r="CS677" s="46"/>
      <c r="CT677" s="208"/>
      <c r="CU677" s="208"/>
      <c r="CV677" s="208"/>
      <c r="CW677" s="46"/>
    </row>
    <row r="678" spans="42:101">
      <c r="AP678" s="208"/>
      <c r="AQ678" s="46"/>
      <c r="AR678" s="46"/>
      <c r="AS678" s="208"/>
      <c r="AT678" s="208"/>
      <c r="AU678" s="46"/>
      <c r="AY678" s="208"/>
      <c r="AZ678" s="46"/>
      <c r="BA678" s="208"/>
      <c r="BB678" s="208"/>
      <c r="BC678" s="208"/>
      <c r="BD678" s="46"/>
      <c r="BH678" s="208"/>
      <c r="BI678" s="46"/>
      <c r="BJ678" s="208"/>
      <c r="BK678" s="208"/>
      <c r="BL678" s="208"/>
      <c r="BM678" s="46"/>
      <c r="BQ678" s="208"/>
      <c r="BR678" s="46"/>
      <c r="BS678" s="208"/>
      <c r="BT678" s="208"/>
      <c r="BU678" s="208"/>
      <c r="BV678" s="46"/>
      <c r="BZ678" s="208"/>
      <c r="CA678" s="46"/>
      <c r="CB678" s="208"/>
      <c r="CC678" s="208"/>
      <c r="CD678" s="208"/>
      <c r="CE678" s="46"/>
      <c r="CI678" s="208"/>
      <c r="CJ678" s="46"/>
      <c r="CK678" s="208"/>
      <c r="CL678" s="208"/>
      <c r="CM678" s="208"/>
      <c r="CN678" s="46"/>
      <c r="CR678" s="208"/>
      <c r="CS678" s="46"/>
      <c r="CT678" s="208"/>
      <c r="CU678" s="208"/>
      <c r="CV678" s="208"/>
      <c r="CW678" s="46"/>
    </row>
    <row r="679" spans="42:101">
      <c r="AP679" s="230"/>
      <c r="AQ679" s="46"/>
      <c r="AR679" s="46"/>
      <c r="AS679" s="208"/>
      <c r="AT679" s="208"/>
      <c r="AU679" s="46"/>
      <c r="AY679" s="208"/>
      <c r="AZ679" s="46"/>
      <c r="BA679" s="208"/>
      <c r="BB679" s="208"/>
      <c r="BC679" s="208"/>
      <c r="BD679" s="46"/>
      <c r="BH679" s="208"/>
      <c r="BI679" s="46"/>
      <c r="BJ679" s="208"/>
      <c r="BK679" s="208"/>
      <c r="BL679" s="208"/>
      <c r="BM679" s="46"/>
      <c r="BQ679" s="208"/>
      <c r="BR679" s="46"/>
      <c r="BS679" s="208"/>
      <c r="BT679" s="208"/>
      <c r="BU679" s="208"/>
      <c r="BV679" s="46"/>
      <c r="BZ679" s="208"/>
      <c r="CA679" s="46"/>
      <c r="CB679" s="208"/>
      <c r="CC679" s="208"/>
      <c r="CD679" s="208"/>
      <c r="CE679" s="46"/>
      <c r="CI679" s="208"/>
      <c r="CJ679" s="46"/>
      <c r="CK679" s="208"/>
      <c r="CL679" s="208"/>
      <c r="CM679" s="208"/>
      <c r="CN679" s="46"/>
      <c r="CR679" s="208"/>
      <c r="CS679" s="46"/>
      <c r="CT679" s="208"/>
      <c r="CU679" s="208"/>
      <c r="CV679" s="208"/>
      <c r="CW679" s="46"/>
    </row>
    <row r="680" spans="42:101">
      <c r="AP680" s="208"/>
      <c r="AQ680" s="46"/>
      <c r="AR680" s="46"/>
      <c r="AS680" s="208"/>
      <c r="AT680" s="208"/>
      <c r="AU680" s="46"/>
      <c r="AY680" s="208"/>
      <c r="AZ680" s="46"/>
      <c r="BA680" s="208"/>
      <c r="BB680" s="208"/>
      <c r="BC680" s="208"/>
      <c r="BD680" s="46"/>
      <c r="BH680" s="208"/>
      <c r="BI680" s="46"/>
      <c r="BJ680" s="208"/>
      <c r="BK680" s="208"/>
      <c r="BL680" s="208"/>
      <c r="BM680" s="46"/>
      <c r="BQ680" s="208"/>
      <c r="BR680" s="46"/>
      <c r="BS680" s="208"/>
      <c r="BT680" s="208"/>
      <c r="BU680" s="208"/>
      <c r="BV680" s="46"/>
      <c r="BZ680" s="208"/>
      <c r="CA680" s="46"/>
      <c r="CB680" s="208"/>
      <c r="CC680" s="208"/>
      <c r="CD680" s="208"/>
      <c r="CE680" s="46"/>
      <c r="CI680" s="208"/>
      <c r="CJ680" s="46"/>
      <c r="CK680" s="208"/>
      <c r="CL680" s="208"/>
      <c r="CM680" s="208"/>
      <c r="CN680" s="46"/>
      <c r="CR680" s="208"/>
      <c r="CS680" s="46"/>
      <c r="CT680" s="208"/>
      <c r="CU680" s="208"/>
      <c r="CV680" s="208"/>
      <c r="CW680" s="46"/>
    </row>
    <row r="681" spans="42:101">
      <c r="AP681" s="208"/>
      <c r="AQ681" s="46"/>
      <c r="AR681" s="46"/>
      <c r="AS681" s="208"/>
      <c r="AT681" s="208"/>
      <c r="AU681" s="46"/>
      <c r="AY681" s="208"/>
      <c r="AZ681" s="46"/>
      <c r="BA681" s="208"/>
      <c r="BB681" s="208"/>
      <c r="BC681" s="208"/>
      <c r="BD681" s="46"/>
      <c r="BH681" s="208"/>
      <c r="BI681" s="46"/>
      <c r="BJ681" s="208"/>
      <c r="BK681" s="208"/>
      <c r="BL681" s="208"/>
      <c r="BM681" s="46"/>
      <c r="BQ681" s="208"/>
      <c r="BR681" s="46"/>
      <c r="BS681" s="208"/>
      <c r="BT681" s="208"/>
      <c r="BU681" s="208"/>
      <c r="BV681" s="46"/>
      <c r="BZ681" s="208"/>
      <c r="CA681" s="46"/>
      <c r="CB681" s="208"/>
      <c r="CC681" s="208"/>
      <c r="CD681" s="208"/>
      <c r="CE681" s="46"/>
      <c r="CI681" s="208"/>
      <c r="CJ681" s="46"/>
      <c r="CK681" s="208"/>
      <c r="CL681" s="208"/>
      <c r="CM681" s="208"/>
      <c r="CN681" s="46"/>
      <c r="CR681" s="208"/>
      <c r="CS681" s="46"/>
      <c r="CT681" s="208"/>
      <c r="CU681" s="208"/>
      <c r="CV681" s="208"/>
      <c r="CW681" s="46"/>
    </row>
    <row r="682" spans="42:101">
      <c r="AP682" s="208"/>
      <c r="AQ682" s="46"/>
      <c r="AR682" s="46"/>
      <c r="AS682" s="208"/>
      <c r="AT682" s="208"/>
      <c r="AU682" s="46"/>
      <c r="AY682" s="208"/>
      <c r="AZ682" s="46"/>
      <c r="BA682" s="208"/>
      <c r="BB682" s="208"/>
      <c r="BC682" s="208"/>
      <c r="BD682" s="46"/>
      <c r="BH682" s="208"/>
      <c r="BI682" s="46"/>
      <c r="BJ682" s="208"/>
      <c r="BK682" s="208"/>
      <c r="BL682" s="208"/>
      <c r="BM682" s="46"/>
      <c r="BQ682" s="208"/>
      <c r="BR682" s="46"/>
      <c r="BS682" s="208"/>
      <c r="BT682" s="208"/>
      <c r="BU682" s="208"/>
      <c r="BV682" s="46"/>
      <c r="BZ682" s="208"/>
      <c r="CA682" s="46"/>
      <c r="CB682" s="208"/>
      <c r="CC682" s="208"/>
      <c r="CD682" s="208"/>
      <c r="CE682" s="46"/>
      <c r="CI682" s="208"/>
      <c r="CJ682" s="46"/>
      <c r="CK682" s="208"/>
      <c r="CL682" s="208"/>
      <c r="CM682" s="208"/>
      <c r="CN682" s="46"/>
      <c r="CR682" s="208"/>
      <c r="CS682" s="46"/>
      <c r="CT682" s="208"/>
      <c r="CU682" s="208"/>
      <c r="CV682" s="208"/>
      <c r="CW682" s="46"/>
    </row>
    <row r="683" spans="42:101">
      <c r="AP683" s="230"/>
      <c r="AQ683" s="46"/>
      <c r="AR683" s="46"/>
      <c r="AS683" s="208"/>
      <c r="AT683" s="208"/>
      <c r="AU683" s="46"/>
      <c r="AY683" s="208"/>
      <c r="AZ683" s="46"/>
      <c r="BA683" s="208"/>
      <c r="BB683" s="208"/>
      <c r="BC683" s="208"/>
      <c r="BD683" s="46"/>
      <c r="BH683" s="208"/>
      <c r="BI683" s="46"/>
      <c r="BJ683" s="208"/>
      <c r="BK683" s="208"/>
      <c r="BL683" s="208"/>
      <c r="BM683" s="46"/>
      <c r="BQ683" s="208"/>
      <c r="BR683" s="46"/>
      <c r="BS683" s="208"/>
      <c r="BT683" s="208"/>
      <c r="BU683" s="208"/>
      <c r="BV683" s="46"/>
      <c r="BZ683" s="208"/>
      <c r="CA683" s="46"/>
      <c r="CB683" s="208"/>
      <c r="CC683" s="208"/>
      <c r="CD683" s="208"/>
      <c r="CE683" s="46"/>
      <c r="CI683" s="208"/>
      <c r="CJ683" s="46"/>
      <c r="CK683" s="208"/>
      <c r="CL683" s="208"/>
      <c r="CM683" s="208"/>
      <c r="CN683" s="46"/>
      <c r="CR683" s="208"/>
      <c r="CS683" s="46"/>
      <c r="CT683" s="208"/>
      <c r="CU683" s="208"/>
      <c r="CV683" s="208"/>
      <c r="CW683" s="46"/>
    </row>
    <row r="684" spans="42:101">
      <c r="AP684" s="208"/>
      <c r="AQ684" s="46"/>
      <c r="AR684" s="46"/>
      <c r="AS684" s="208"/>
      <c r="AT684" s="208"/>
      <c r="AU684" s="46"/>
      <c r="AY684" s="208"/>
      <c r="AZ684" s="46"/>
      <c r="BA684" s="208"/>
      <c r="BB684" s="208"/>
      <c r="BC684" s="208"/>
      <c r="BD684" s="46"/>
      <c r="BH684" s="208"/>
      <c r="BI684" s="46"/>
      <c r="BJ684" s="208"/>
      <c r="BK684" s="208"/>
      <c r="BL684" s="208"/>
      <c r="BM684" s="46"/>
      <c r="BQ684" s="208"/>
      <c r="BR684" s="46"/>
      <c r="BS684" s="208"/>
      <c r="BT684" s="208"/>
      <c r="BU684" s="208"/>
      <c r="BV684" s="46"/>
      <c r="BZ684" s="208"/>
      <c r="CA684" s="46"/>
      <c r="CB684" s="208"/>
      <c r="CC684" s="208"/>
      <c r="CD684" s="208"/>
      <c r="CE684" s="46"/>
      <c r="CI684" s="208"/>
      <c r="CJ684" s="46"/>
      <c r="CK684" s="208"/>
      <c r="CL684" s="208"/>
      <c r="CM684" s="208"/>
      <c r="CN684" s="46"/>
      <c r="CR684" s="208"/>
      <c r="CS684" s="46"/>
      <c r="CT684" s="208"/>
      <c r="CU684" s="208"/>
      <c r="CV684" s="208"/>
      <c r="CW684" s="46"/>
    </row>
    <row r="685" spans="42:101">
      <c r="AP685" s="208"/>
      <c r="AQ685" s="46"/>
      <c r="AR685" s="46"/>
      <c r="AS685" s="208"/>
      <c r="AT685" s="208"/>
      <c r="AU685" s="46"/>
      <c r="AY685" s="208"/>
      <c r="AZ685" s="46"/>
      <c r="BA685" s="208"/>
      <c r="BB685" s="208"/>
      <c r="BC685" s="208"/>
      <c r="BD685" s="46"/>
      <c r="BH685" s="208"/>
      <c r="BI685" s="46"/>
      <c r="BJ685" s="208"/>
      <c r="BK685" s="208"/>
      <c r="BL685" s="208"/>
      <c r="BM685" s="46"/>
      <c r="BQ685" s="208"/>
      <c r="BR685" s="46"/>
      <c r="BS685" s="208"/>
      <c r="BT685" s="208"/>
      <c r="BU685" s="208"/>
      <c r="BV685" s="46"/>
      <c r="BZ685" s="208"/>
      <c r="CA685" s="46"/>
      <c r="CB685" s="208"/>
      <c r="CC685" s="208"/>
      <c r="CD685" s="208"/>
      <c r="CE685" s="46"/>
      <c r="CI685" s="208"/>
      <c r="CJ685" s="46"/>
      <c r="CK685" s="208"/>
      <c r="CL685" s="208"/>
      <c r="CM685" s="208"/>
      <c r="CN685" s="46"/>
      <c r="CR685" s="208"/>
      <c r="CS685" s="46"/>
      <c r="CT685" s="208"/>
      <c r="CU685" s="208"/>
      <c r="CV685" s="208"/>
      <c r="CW685" s="46"/>
    </row>
    <row r="686" spans="42:101">
      <c r="AP686" s="208"/>
      <c r="AQ686" s="46"/>
      <c r="AR686" s="46"/>
      <c r="AS686" s="208"/>
      <c r="AT686" s="208"/>
      <c r="AU686" s="46"/>
      <c r="AY686" s="208"/>
      <c r="AZ686" s="46"/>
      <c r="BA686" s="208"/>
      <c r="BB686" s="208"/>
      <c r="BC686" s="208"/>
      <c r="BD686" s="46"/>
      <c r="BH686" s="208"/>
      <c r="BI686" s="46"/>
      <c r="BJ686" s="208"/>
      <c r="BK686" s="208"/>
      <c r="BL686" s="208"/>
      <c r="BM686" s="46"/>
      <c r="BQ686" s="208"/>
      <c r="BR686" s="46"/>
      <c r="BS686" s="208"/>
      <c r="BT686" s="208"/>
      <c r="BU686" s="208"/>
      <c r="BV686" s="46"/>
      <c r="BZ686" s="208"/>
      <c r="CA686" s="46"/>
      <c r="CB686" s="208"/>
      <c r="CC686" s="208"/>
      <c r="CD686" s="208"/>
      <c r="CE686" s="46"/>
      <c r="CI686" s="208"/>
      <c r="CJ686" s="46"/>
      <c r="CK686" s="208"/>
      <c r="CL686" s="208"/>
      <c r="CM686" s="208"/>
      <c r="CN686" s="46"/>
      <c r="CR686" s="208"/>
      <c r="CS686" s="46"/>
      <c r="CT686" s="208"/>
      <c r="CU686" s="208"/>
      <c r="CV686" s="208"/>
      <c r="CW686" s="46"/>
    </row>
    <row r="687" spans="42:101">
      <c r="AP687" s="230"/>
      <c r="AQ687" s="46"/>
      <c r="AR687" s="46"/>
      <c r="AS687" s="208"/>
      <c r="AT687" s="208"/>
      <c r="AU687" s="46"/>
      <c r="AY687" s="208"/>
      <c r="AZ687" s="46"/>
      <c r="BA687" s="208"/>
      <c r="BB687" s="208"/>
      <c r="BC687" s="208"/>
      <c r="BD687" s="46"/>
      <c r="BH687" s="208"/>
      <c r="BI687" s="46"/>
      <c r="BJ687" s="208"/>
      <c r="BK687" s="208"/>
      <c r="BL687" s="208"/>
      <c r="BM687" s="46"/>
      <c r="BQ687" s="208"/>
      <c r="BR687" s="46"/>
      <c r="BS687" s="208"/>
      <c r="BT687" s="208"/>
      <c r="BU687" s="208"/>
      <c r="BV687" s="46"/>
      <c r="BZ687" s="208"/>
      <c r="CA687" s="46"/>
      <c r="CB687" s="208"/>
      <c r="CC687" s="208"/>
      <c r="CD687" s="208"/>
      <c r="CE687" s="46"/>
      <c r="CI687" s="208"/>
      <c r="CJ687" s="46"/>
      <c r="CK687" s="208"/>
      <c r="CL687" s="208"/>
      <c r="CM687" s="208"/>
      <c r="CN687" s="46"/>
      <c r="CR687" s="208"/>
      <c r="CS687" s="46"/>
      <c r="CT687" s="208"/>
      <c r="CU687" s="208"/>
      <c r="CV687" s="208"/>
      <c r="CW687" s="46"/>
    </row>
    <row r="688" spans="42:101">
      <c r="AP688" s="208"/>
      <c r="AQ688" s="46"/>
      <c r="AR688" s="46"/>
      <c r="AS688" s="208"/>
      <c r="AT688" s="208"/>
      <c r="AU688" s="46"/>
      <c r="AY688" s="208"/>
      <c r="AZ688" s="46"/>
      <c r="BA688" s="208"/>
      <c r="BB688" s="208"/>
      <c r="BC688" s="208"/>
      <c r="BD688" s="46"/>
      <c r="BH688" s="208"/>
      <c r="BI688" s="46"/>
      <c r="BJ688" s="208"/>
      <c r="BK688" s="208"/>
      <c r="BL688" s="208"/>
      <c r="BM688" s="46"/>
      <c r="BQ688" s="208"/>
      <c r="BR688" s="46"/>
      <c r="BS688" s="208"/>
      <c r="BT688" s="208"/>
      <c r="BU688" s="208"/>
      <c r="BV688" s="46"/>
      <c r="BZ688" s="208"/>
      <c r="CA688" s="46"/>
      <c r="CB688" s="208"/>
      <c r="CC688" s="208"/>
      <c r="CD688" s="208"/>
      <c r="CE688" s="46"/>
      <c r="CI688" s="208"/>
      <c r="CJ688" s="46"/>
      <c r="CK688" s="208"/>
      <c r="CL688" s="208"/>
      <c r="CM688" s="208"/>
      <c r="CN688" s="46"/>
      <c r="CR688" s="208"/>
      <c r="CS688" s="46"/>
      <c r="CT688" s="208"/>
      <c r="CU688" s="208"/>
      <c r="CV688" s="208"/>
      <c r="CW688" s="46"/>
    </row>
    <row r="689" spans="42:101">
      <c r="AP689" s="208"/>
      <c r="AQ689" s="46"/>
      <c r="AR689" s="46"/>
      <c r="AS689" s="208"/>
      <c r="AT689" s="208"/>
      <c r="AU689" s="46"/>
      <c r="AY689" s="208"/>
      <c r="AZ689" s="46"/>
      <c r="BA689" s="208"/>
      <c r="BB689" s="208"/>
      <c r="BC689" s="208"/>
      <c r="BD689" s="46"/>
      <c r="BH689" s="208"/>
      <c r="BI689" s="46"/>
      <c r="BJ689" s="208"/>
      <c r="BK689" s="208"/>
      <c r="BL689" s="208"/>
      <c r="BM689" s="46"/>
      <c r="BQ689" s="208"/>
      <c r="BR689" s="46"/>
      <c r="BS689" s="208"/>
      <c r="BT689" s="208"/>
      <c r="BU689" s="208"/>
      <c r="BV689" s="46"/>
      <c r="BZ689" s="208"/>
      <c r="CA689" s="46"/>
      <c r="CB689" s="208"/>
      <c r="CC689" s="208"/>
      <c r="CD689" s="208"/>
      <c r="CE689" s="46"/>
      <c r="CI689" s="208"/>
      <c r="CJ689" s="46"/>
      <c r="CK689" s="208"/>
      <c r="CL689" s="208"/>
      <c r="CM689" s="208"/>
      <c r="CN689" s="46"/>
      <c r="CR689" s="208"/>
      <c r="CS689" s="46"/>
      <c r="CT689" s="208"/>
      <c r="CU689" s="208"/>
      <c r="CV689" s="208"/>
      <c r="CW689" s="46"/>
    </row>
    <row r="690" spans="42:101">
      <c r="AP690" s="208"/>
      <c r="AQ690" s="46"/>
      <c r="AR690" s="46"/>
      <c r="AS690" s="208"/>
      <c r="AT690" s="208"/>
      <c r="AU690" s="46"/>
      <c r="AY690" s="208"/>
      <c r="AZ690" s="46"/>
      <c r="BA690" s="208"/>
      <c r="BB690" s="208"/>
      <c r="BC690" s="208"/>
      <c r="BD690" s="46"/>
      <c r="BH690" s="208"/>
      <c r="BI690" s="46"/>
      <c r="BJ690" s="208"/>
      <c r="BK690" s="208"/>
      <c r="BL690" s="208"/>
      <c r="BM690" s="46"/>
      <c r="BQ690" s="208"/>
      <c r="BR690" s="46"/>
      <c r="BS690" s="208"/>
      <c r="BT690" s="208"/>
      <c r="BU690" s="208"/>
      <c r="BV690" s="46"/>
      <c r="BZ690" s="208"/>
      <c r="CA690" s="46"/>
      <c r="CB690" s="208"/>
      <c r="CC690" s="208"/>
      <c r="CD690" s="208"/>
      <c r="CE690" s="46"/>
      <c r="CI690" s="208"/>
      <c r="CJ690" s="46"/>
      <c r="CK690" s="208"/>
      <c r="CL690" s="208"/>
      <c r="CM690" s="208"/>
      <c r="CN690" s="46"/>
      <c r="CR690" s="208"/>
      <c r="CS690" s="46"/>
      <c r="CT690" s="208"/>
      <c r="CU690" s="208"/>
      <c r="CV690" s="208"/>
      <c r="CW690" s="46"/>
    </row>
    <row r="691" spans="42:101">
      <c r="AP691" s="230"/>
      <c r="AQ691" s="46"/>
      <c r="AR691" s="46"/>
      <c r="AS691" s="208"/>
      <c r="AT691" s="208"/>
      <c r="AU691" s="46"/>
      <c r="AY691" s="208"/>
      <c r="AZ691" s="46"/>
      <c r="BA691" s="208"/>
      <c r="BB691" s="208"/>
      <c r="BC691" s="208"/>
      <c r="BD691" s="46"/>
      <c r="BH691" s="208"/>
      <c r="BI691" s="46"/>
      <c r="BJ691" s="208"/>
      <c r="BK691" s="208"/>
      <c r="BL691" s="208"/>
      <c r="BM691" s="46"/>
      <c r="BQ691" s="208"/>
      <c r="BR691" s="46"/>
      <c r="BS691" s="208"/>
      <c r="BT691" s="208"/>
      <c r="BU691" s="208"/>
      <c r="BV691" s="46"/>
      <c r="BZ691" s="208"/>
      <c r="CA691" s="46"/>
      <c r="CB691" s="208"/>
      <c r="CC691" s="208"/>
      <c r="CD691" s="208"/>
      <c r="CE691" s="46"/>
      <c r="CI691" s="208"/>
      <c r="CJ691" s="46"/>
      <c r="CK691" s="208"/>
      <c r="CL691" s="208"/>
      <c r="CM691" s="208"/>
      <c r="CN691" s="46"/>
      <c r="CR691" s="208"/>
      <c r="CS691" s="46"/>
      <c r="CT691" s="208"/>
      <c r="CU691" s="208"/>
      <c r="CV691" s="208"/>
      <c r="CW691" s="46"/>
    </row>
    <row r="692" spans="42:101">
      <c r="AP692" s="208"/>
      <c r="AQ692" s="46"/>
      <c r="AR692" s="46"/>
      <c r="AS692" s="208"/>
      <c r="AT692" s="208"/>
      <c r="AU692" s="46"/>
      <c r="AY692" s="208"/>
      <c r="AZ692" s="46"/>
      <c r="BA692" s="208"/>
      <c r="BB692" s="208"/>
      <c r="BC692" s="208"/>
      <c r="BD692" s="46"/>
      <c r="BH692" s="208"/>
      <c r="BI692" s="46"/>
      <c r="BJ692" s="208"/>
      <c r="BK692" s="208"/>
      <c r="BL692" s="208"/>
      <c r="BM692" s="46"/>
      <c r="BQ692" s="208"/>
      <c r="BR692" s="46"/>
      <c r="BS692" s="208"/>
      <c r="BT692" s="208"/>
      <c r="BU692" s="208"/>
      <c r="BV692" s="46"/>
      <c r="BZ692" s="208"/>
      <c r="CA692" s="46"/>
      <c r="CB692" s="208"/>
      <c r="CC692" s="208"/>
      <c r="CD692" s="208"/>
      <c r="CE692" s="46"/>
      <c r="CI692" s="208"/>
      <c r="CJ692" s="46"/>
      <c r="CK692" s="208"/>
      <c r="CL692" s="208"/>
      <c r="CM692" s="208"/>
      <c r="CN692" s="46"/>
      <c r="CR692" s="208"/>
      <c r="CS692" s="46"/>
      <c r="CT692" s="208"/>
      <c r="CU692" s="208"/>
      <c r="CV692" s="208"/>
      <c r="CW692" s="46"/>
    </row>
    <row r="693" spans="42:101">
      <c r="AP693" s="208"/>
      <c r="AQ693" s="46"/>
      <c r="AR693" s="46"/>
      <c r="AS693" s="208"/>
      <c r="AT693" s="208"/>
      <c r="AU693" s="46"/>
      <c r="AY693" s="208"/>
      <c r="AZ693" s="46"/>
      <c r="BA693" s="208"/>
      <c r="BB693" s="208"/>
      <c r="BC693" s="208"/>
      <c r="BD693" s="46"/>
      <c r="BH693" s="208"/>
      <c r="BI693" s="46"/>
      <c r="BJ693" s="208"/>
      <c r="BK693" s="208"/>
      <c r="BL693" s="208"/>
      <c r="BM693" s="46"/>
      <c r="BQ693" s="208"/>
      <c r="BR693" s="46"/>
      <c r="BS693" s="208"/>
      <c r="BT693" s="208"/>
      <c r="BU693" s="208"/>
      <c r="BV693" s="46"/>
      <c r="BZ693" s="208"/>
      <c r="CA693" s="46"/>
      <c r="CB693" s="208"/>
      <c r="CC693" s="208"/>
      <c r="CD693" s="208"/>
      <c r="CE693" s="46"/>
      <c r="CI693" s="208"/>
      <c r="CJ693" s="46"/>
      <c r="CK693" s="208"/>
      <c r="CL693" s="208"/>
      <c r="CM693" s="208"/>
      <c r="CN693" s="46"/>
      <c r="CR693" s="208"/>
      <c r="CS693" s="46"/>
      <c r="CT693" s="208"/>
      <c r="CU693" s="208"/>
      <c r="CV693" s="208"/>
      <c r="CW693" s="46"/>
    </row>
    <row r="694" spans="42:101">
      <c r="AP694" s="208"/>
      <c r="AQ694" s="46"/>
      <c r="AR694" s="46"/>
      <c r="AS694" s="208"/>
      <c r="AT694" s="208"/>
      <c r="AU694" s="46"/>
      <c r="AY694" s="208"/>
      <c r="AZ694" s="46"/>
      <c r="BA694" s="208"/>
      <c r="BB694" s="208"/>
      <c r="BC694" s="208"/>
      <c r="BD694" s="46"/>
      <c r="BH694" s="208"/>
      <c r="BI694" s="46"/>
      <c r="BJ694" s="208"/>
      <c r="BK694" s="208"/>
      <c r="BL694" s="208"/>
      <c r="BM694" s="46"/>
      <c r="BQ694" s="208"/>
      <c r="BR694" s="46"/>
      <c r="BS694" s="208"/>
      <c r="BT694" s="208"/>
      <c r="BU694" s="208"/>
      <c r="BV694" s="46"/>
      <c r="BZ694" s="208"/>
      <c r="CA694" s="46"/>
      <c r="CB694" s="208"/>
      <c r="CC694" s="208"/>
      <c r="CD694" s="208"/>
      <c r="CE694" s="46"/>
      <c r="CI694" s="208"/>
      <c r="CJ694" s="46"/>
      <c r="CK694" s="208"/>
      <c r="CL694" s="208"/>
      <c r="CM694" s="208"/>
      <c r="CN694" s="46"/>
      <c r="CR694" s="208"/>
      <c r="CS694" s="46"/>
      <c r="CT694" s="208"/>
      <c r="CU694" s="208"/>
      <c r="CV694" s="208"/>
      <c r="CW694" s="46"/>
    </row>
    <row r="695" spans="42:101">
      <c r="AP695" s="230"/>
      <c r="AQ695" s="46"/>
      <c r="AR695" s="46"/>
      <c r="AS695" s="208"/>
      <c r="AT695" s="208"/>
      <c r="AU695" s="46"/>
      <c r="AY695" s="208"/>
      <c r="AZ695" s="46"/>
      <c r="BA695" s="208"/>
      <c r="BB695" s="208"/>
      <c r="BC695" s="208"/>
      <c r="BD695" s="46"/>
      <c r="BH695" s="208"/>
      <c r="BI695" s="46"/>
      <c r="BJ695" s="208"/>
      <c r="BK695" s="208"/>
      <c r="BL695" s="208"/>
      <c r="BM695" s="46"/>
      <c r="BQ695" s="208"/>
      <c r="BR695" s="46"/>
      <c r="BS695" s="208"/>
      <c r="BT695" s="208"/>
      <c r="BU695" s="208"/>
      <c r="BV695" s="46"/>
      <c r="BZ695" s="208"/>
      <c r="CA695" s="46"/>
      <c r="CB695" s="208"/>
      <c r="CC695" s="208"/>
      <c r="CD695" s="208"/>
      <c r="CE695" s="46"/>
      <c r="CI695" s="208"/>
      <c r="CJ695" s="46"/>
      <c r="CK695" s="208"/>
      <c r="CL695" s="208"/>
      <c r="CM695" s="208"/>
      <c r="CN695" s="46"/>
      <c r="CR695" s="208"/>
      <c r="CS695" s="46"/>
      <c r="CT695" s="208"/>
      <c r="CU695" s="208"/>
      <c r="CV695" s="208"/>
      <c r="CW695" s="46"/>
    </row>
    <row r="696" spans="42:101">
      <c r="AP696" s="208"/>
      <c r="AQ696" s="46"/>
      <c r="AR696" s="46"/>
      <c r="AS696" s="208"/>
      <c r="AT696" s="208"/>
      <c r="AU696" s="46"/>
      <c r="AY696" s="208"/>
      <c r="AZ696" s="46"/>
      <c r="BA696" s="208"/>
      <c r="BB696" s="208"/>
      <c r="BC696" s="208"/>
      <c r="BD696" s="46"/>
      <c r="BH696" s="208"/>
      <c r="BI696" s="46"/>
      <c r="BJ696" s="208"/>
      <c r="BK696" s="208"/>
      <c r="BL696" s="208"/>
      <c r="BM696" s="46"/>
      <c r="BQ696" s="208"/>
      <c r="BR696" s="46"/>
      <c r="BS696" s="208"/>
      <c r="BT696" s="208"/>
      <c r="BU696" s="208"/>
      <c r="BV696" s="46"/>
      <c r="BZ696" s="208"/>
      <c r="CA696" s="46"/>
      <c r="CB696" s="208"/>
      <c r="CC696" s="208"/>
      <c r="CD696" s="208"/>
      <c r="CE696" s="46"/>
      <c r="CI696" s="208"/>
      <c r="CJ696" s="46"/>
      <c r="CK696" s="208"/>
      <c r="CL696" s="208"/>
      <c r="CM696" s="208"/>
      <c r="CN696" s="46"/>
      <c r="CR696" s="208"/>
      <c r="CS696" s="46"/>
      <c r="CT696" s="208"/>
      <c r="CU696" s="208"/>
      <c r="CV696" s="208"/>
      <c r="CW696" s="46"/>
    </row>
    <row r="697" spans="42:101">
      <c r="AP697" s="208"/>
      <c r="AQ697" s="46"/>
      <c r="AR697" s="46"/>
      <c r="AS697" s="208"/>
      <c r="AT697" s="208"/>
      <c r="AU697" s="46"/>
      <c r="AY697" s="208"/>
      <c r="AZ697" s="46"/>
      <c r="BA697" s="208"/>
      <c r="BB697" s="208"/>
      <c r="BC697" s="208"/>
      <c r="BD697" s="46"/>
      <c r="BH697" s="208"/>
      <c r="BI697" s="46"/>
      <c r="BJ697" s="208"/>
      <c r="BK697" s="208"/>
      <c r="BL697" s="208"/>
      <c r="BM697" s="46"/>
      <c r="BQ697" s="208"/>
      <c r="BR697" s="46"/>
      <c r="BS697" s="208"/>
      <c r="BT697" s="208"/>
      <c r="BU697" s="208"/>
      <c r="BV697" s="46"/>
      <c r="BZ697" s="208"/>
      <c r="CA697" s="46"/>
      <c r="CB697" s="208"/>
      <c r="CC697" s="208"/>
      <c r="CD697" s="208"/>
      <c r="CE697" s="46"/>
      <c r="CI697" s="208"/>
      <c r="CJ697" s="46"/>
      <c r="CK697" s="208"/>
      <c r="CL697" s="208"/>
      <c r="CM697" s="208"/>
      <c r="CN697" s="46"/>
      <c r="CR697" s="208"/>
      <c r="CS697" s="46"/>
      <c r="CT697" s="208"/>
      <c r="CU697" s="208"/>
      <c r="CV697" s="208"/>
      <c r="CW697" s="46"/>
    </row>
    <row r="698" spans="42:101">
      <c r="AP698" s="208"/>
      <c r="AQ698" s="46"/>
      <c r="AR698" s="46"/>
      <c r="AS698" s="208"/>
      <c r="AT698" s="208"/>
      <c r="AU698" s="46"/>
      <c r="AY698" s="208"/>
      <c r="AZ698" s="46"/>
      <c r="BA698" s="208"/>
      <c r="BB698" s="208"/>
      <c r="BC698" s="208"/>
      <c r="BD698" s="46"/>
      <c r="BH698" s="208"/>
      <c r="BI698" s="46"/>
      <c r="BJ698" s="208"/>
      <c r="BK698" s="208"/>
      <c r="BL698" s="208"/>
      <c r="BM698" s="46"/>
      <c r="BQ698" s="208"/>
      <c r="BR698" s="46"/>
      <c r="BS698" s="208"/>
      <c r="BT698" s="208"/>
      <c r="BU698" s="208"/>
      <c r="BV698" s="46"/>
      <c r="BZ698" s="208"/>
      <c r="CA698" s="46"/>
      <c r="CB698" s="208"/>
      <c r="CC698" s="208"/>
      <c r="CD698" s="208"/>
      <c r="CE698" s="46"/>
      <c r="CI698" s="208"/>
      <c r="CJ698" s="46"/>
      <c r="CK698" s="208"/>
      <c r="CL698" s="208"/>
      <c r="CM698" s="208"/>
      <c r="CN698" s="46"/>
      <c r="CR698" s="208"/>
      <c r="CS698" s="46"/>
      <c r="CT698" s="208"/>
      <c r="CU698" s="208"/>
      <c r="CV698" s="208"/>
      <c r="CW698" s="46"/>
    </row>
    <row r="699" spans="42:101">
      <c r="AP699" s="230"/>
      <c r="AQ699" s="46"/>
      <c r="AR699" s="46"/>
      <c r="AS699" s="208"/>
      <c r="AT699" s="208"/>
      <c r="AU699" s="46"/>
      <c r="AY699" s="208"/>
      <c r="AZ699" s="46"/>
      <c r="BA699" s="208"/>
      <c r="BB699" s="208"/>
      <c r="BC699" s="208"/>
      <c r="BD699" s="46"/>
      <c r="BH699" s="208"/>
      <c r="BI699" s="46"/>
      <c r="BJ699" s="208"/>
      <c r="BK699" s="208"/>
      <c r="BL699" s="208"/>
      <c r="BM699" s="46"/>
      <c r="BQ699" s="208"/>
      <c r="BR699" s="46"/>
      <c r="BS699" s="208"/>
      <c r="BT699" s="208"/>
      <c r="BU699" s="208"/>
      <c r="BV699" s="46"/>
      <c r="BZ699" s="208"/>
      <c r="CA699" s="46"/>
      <c r="CB699" s="208"/>
      <c r="CC699" s="208"/>
      <c r="CD699" s="208"/>
      <c r="CE699" s="46"/>
      <c r="CI699" s="208"/>
      <c r="CJ699" s="46"/>
      <c r="CK699" s="208"/>
      <c r="CL699" s="208"/>
      <c r="CM699" s="208"/>
      <c r="CN699" s="46"/>
      <c r="CR699" s="208"/>
      <c r="CS699" s="46"/>
      <c r="CT699" s="208"/>
      <c r="CU699" s="208"/>
      <c r="CV699" s="208"/>
      <c r="CW699" s="46"/>
    </row>
    <row r="700" spans="42:101">
      <c r="AP700" s="208"/>
      <c r="AQ700" s="46"/>
      <c r="AR700" s="46"/>
      <c r="AS700" s="208"/>
      <c r="AT700" s="208"/>
      <c r="AU700" s="46"/>
      <c r="AY700" s="208"/>
      <c r="AZ700" s="46"/>
      <c r="BA700" s="208"/>
      <c r="BB700" s="208"/>
      <c r="BC700" s="208"/>
      <c r="BD700" s="46"/>
      <c r="BH700" s="208"/>
      <c r="BI700" s="46"/>
      <c r="BJ700" s="208"/>
      <c r="BK700" s="208"/>
      <c r="BL700" s="208"/>
      <c r="BM700" s="46"/>
      <c r="BQ700" s="208"/>
      <c r="BR700" s="46"/>
      <c r="BS700" s="208"/>
      <c r="BT700" s="208"/>
      <c r="BU700" s="208"/>
      <c r="BV700" s="46"/>
      <c r="BZ700" s="208"/>
      <c r="CA700" s="46"/>
      <c r="CB700" s="208"/>
      <c r="CC700" s="208"/>
      <c r="CD700" s="208"/>
      <c r="CE700" s="46"/>
      <c r="CI700" s="208"/>
      <c r="CJ700" s="46"/>
      <c r="CK700" s="208"/>
      <c r="CL700" s="208"/>
      <c r="CM700" s="208"/>
      <c r="CN700" s="46"/>
      <c r="CR700" s="208"/>
      <c r="CS700" s="46"/>
      <c r="CT700" s="208"/>
      <c r="CU700" s="208"/>
      <c r="CV700" s="208"/>
      <c r="CW700" s="46"/>
    </row>
    <row r="701" spans="42:101">
      <c r="AP701" s="208"/>
      <c r="AQ701" s="46"/>
      <c r="AR701" s="46"/>
      <c r="AS701" s="208"/>
      <c r="AT701" s="208"/>
      <c r="AU701" s="46"/>
      <c r="AY701" s="208"/>
      <c r="AZ701" s="46"/>
      <c r="BA701" s="208"/>
      <c r="BB701" s="208"/>
      <c r="BC701" s="208"/>
      <c r="BD701" s="46"/>
      <c r="BH701" s="208"/>
      <c r="BI701" s="46"/>
      <c r="BJ701" s="208"/>
      <c r="BK701" s="208"/>
      <c r="BL701" s="208"/>
      <c r="BM701" s="46"/>
      <c r="BQ701" s="208"/>
      <c r="BR701" s="46"/>
      <c r="BS701" s="208"/>
      <c r="BT701" s="208"/>
      <c r="BU701" s="208"/>
      <c r="BV701" s="46"/>
      <c r="BZ701" s="208"/>
      <c r="CA701" s="46"/>
      <c r="CB701" s="208"/>
      <c r="CC701" s="208"/>
      <c r="CD701" s="208"/>
      <c r="CE701" s="46"/>
      <c r="CI701" s="208"/>
      <c r="CJ701" s="46"/>
      <c r="CK701" s="208"/>
      <c r="CL701" s="208"/>
      <c r="CM701" s="208"/>
      <c r="CN701" s="46"/>
      <c r="CR701" s="208"/>
      <c r="CS701" s="46"/>
      <c r="CT701" s="208"/>
      <c r="CU701" s="208"/>
      <c r="CV701" s="208"/>
      <c r="CW701" s="46"/>
    </row>
    <row r="702" spans="42:101">
      <c r="AP702" s="208"/>
      <c r="AQ702" s="46"/>
      <c r="AR702" s="46"/>
      <c r="AS702" s="208"/>
      <c r="AT702" s="208"/>
      <c r="AU702" s="46"/>
      <c r="AY702" s="208"/>
      <c r="AZ702" s="46"/>
      <c r="BA702" s="208"/>
      <c r="BB702" s="208"/>
      <c r="BC702" s="208"/>
      <c r="BD702" s="46"/>
      <c r="BH702" s="208"/>
      <c r="BI702" s="46"/>
      <c r="BJ702" s="208"/>
      <c r="BK702" s="208"/>
      <c r="BL702" s="208"/>
      <c r="BM702" s="46"/>
      <c r="BQ702" s="208"/>
      <c r="BR702" s="46"/>
      <c r="BS702" s="208"/>
      <c r="BT702" s="208"/>
      <c r="BU702" s="208"/>
      <c r="BV702" s="46"/>
      <c r="BZ702" s="208"/>
      <c r="CA702" s="46"/>
      <c r="CB702" s="208"/>
      <c r="CC702" s="208"/>
      <c r="CD702" s="208"/>
      <c r="CE702" s="46"/>
      <c r="CI702" s="208"/>
      <c r="CJ702" s="46"/>
      <c r="CK702" s="208"/>
      <c r="CL702" s="208"/>
      <c r="CM702" s="208"/>
      <c r="CN702" s="46"/>
      <c r="CR702" s="208"/>
      <c r="CS702" s="46"/>
      <c r="CT702" s="208"/>
      <c r="CU702" s="208"/>
      <c r="CV702" s="208"/>
      <c r="CW702" s="46"/>
    </row>
    <row r="703" spans="42:101">
      <c r="AP703" s="230"/>
      <c r="AQ703" s="46"/>
      <c r="AR703" s="46"/>
      <c r="AS703" s="208"/>
      <c r="AT703" s="208"/>
      <c r="AU703" s="46"/>
      <c r="AY703" s="208"/>
      <c r="AZ703" s="46"/>
      <c r="BA703" s="208"/>
      <c r="BB703" s="208"/>
      <c r="BC703" s="208"/>
      <c r="BD703" s="46"/>
      <c r="BH703" s="208"/>
      <c r="BI703" s="46"/>
      <c r="BJ703" s="208"/>
      <c r="BK703" s="208"/>
      <c r="BL703" s="208"/>
      <c r="BM703" s="46"/>
      <c r="BQ703" s="208"/>
      <c r="BR703" s="46"/>
      <c r="BS703" s="208"/>
      <c r="BT703" s="208"/>
      <c r="BU703" s="208"/>
      <c r="BV703" s="46"/>
      <c r="BZ703" s="208"/>
      <c r="CA703" s="46"/>
      <c r="CB703" s="208"/>
      <c r="CC703" s="208"/>
      <c r="CD703" s="208"/>
      <c r="CE703" s="46"/>
      <c r="CI703" s="208"/>
      <c r="CJ703" s="46"/>
      <c r="CK703" s="208"/>
      <c r="CL703" s="208"/>
      <c r="CM703" s="208"/>
      <c r="CN703" s="46"/>
      <c r="CR703" s="208"/>
      <c r="CS703" s="46"/>
      <c r="CT703" s="208"/>
      <c r="CU703" s="208"/>
      <c r="CV703" s="208"/>
      <c r="CW703" s="46"/>
    </row>
    <row r="704" spans="42:101">
      <c r="AP704" s="208"/>
      <c r="AQ704" s="46"/>
      <c r="AR704" s="208"/>
      <c r="AS704" s="208"/>
      <c r="AT704" s="208"/>
      <c r="AU704" s="46"/>
      <c r="AY704" s="208"/>
      <c r="AZ704" s="46"/>
      <c r="BA704" s="208"/>
      <c r="BB704" s="208"/>
      <c r="BC704" s="208"/>
      <c r="BD704" s="46"/>
      <c r="BH704" s="208"/>
      <c r="BI704" s="46"/>
      <c r="BJ704" s="208"/>
      <c r="BK704" s="208"/>
      <c r="BL704" s="208"/>
      <c r="BM704" s="46"/>
      <c r="BQ704" s="208"/>
      <c r="BR704" s="46"/>
      <c r="BS704" s="208"/>
      <c r="BT704" s="208"/>
      <c r="BU704" s="208"/>
      <c r="BV704" s="46"/>
      <c r="BZ704" s="208"/>
      <c r="CA704" s="46"/>
      <c r="CB704" s="208"/>
      <c r="CC704" s="208"/>
      <c r="CD704" s="208"/>
      <c r="CE704" s="46"/>
      <c r="CI704" s="208"/>
      <c r="CJ704" s="46"/>
      <c r="CK704" s="208"/>
      <c r="CL704" s="208"/>
      <c r="CM704" s="208"/>
      <c r="CN704" s="46"/>
      <c r="CR704" s="208"/>
      <c r="CS704" s="46"/>
      <c r="CT704" s="208"/>
      <c r="CU704" s="208"/>
      <c r="CV704" s="208"/>
      <c r="CW704" s="46"/>
    </row>
    <row r="705" spans="42:101">
      <c r="AP705" s="208"/>
      <c r="AQ705" s="46"/>
      <c r="AR705" s="208"/>
      <c r="AS705" s="208"/>
      <c r="AT705" s="208"/>
      <c r="AU705" s="46"/>
      <c r="AY705" s="208"/>
      <c r="AZ705" s="46"/>
      <c r="BA705" s="208"/>
      <c r="BB705" s="208"/>
      <c r="BC705" s="208"/>
      <c r="BD705" s="46"/>
      <c r="BH705" s="208"/>
      <c r="BI705" s="46"/>
      <c r="BJ705" s="208"/>
      <c r="BK705" s="208"/>
      <c r="BL705" s="208"/>
      <c r="BM705" s="46"/>
      <c r="BQ705" s="208"/>
      <c r="BR705" s="46"/>
      <c r="BS705" s="208"/>
      <c r="BT705" s="208"/>
      <c r="BU705" s="208"/>
      <c r="BV705" s="46"/>
      <c r="BZ705" s="208"/>
      <c r="CA705" s="46"/>
      <c r="CB705" s="208"/>
      <c r="CC705" s="208"/>
      <c r="CD705" s="208"/>
      <c r="CE705" s="46"/>
      <c r="CI705" s="208"/>
      <c r="CJ705" s="46"/>
      <c r="CK705" s="208"/>
      <c r="CL705" s="208"/>
      <c r="CM705" s="208"/>
      <c r="CN705" s="46"/>
      <c r="CR705" s="208"/>
      <c r="CS705" s="46"/>
      <c r="CT705" s="208"/>
      <c r="CU705" s="208"/>
      <c r="CV705" s="208"/>
      <c r="CW705" s="46"/>
    </row>
    <row r="706" spans="42:101">
      <c r="AP706" s="208"/>
      <c r="AQ706" s="46"/>
      <c r="AR706" s="208"/>
      <c r="AS706" s="208"/>
      <c r="AT706" s="208"/>
      <c r="AU706" s="46"/>
      <c r="AY706" s="208"/>
      <c r="AZ706" s="46"/>
      <c r="BA706" s="208"/>
      <c r="BB706" s="208"/>
      <c r="BC706" s="208"/>
      <c r="BD706" s="46"/>
      <c r="BH706" s="208"/>
      <c r="BI706" s="46"/>
      <c r="BJ706" s="208"/>
      <c r="BK706" s="208"/>
      <c r="BL706" s="208"/>
      <c r="BM706" s="46"/>
      <c r="BQ706" s="208"/>
      <c r="BR706" s="46"/>
      <c r="BS706" s="208"/>
      <c r="BT706" s="208"/>
      <c r="BU706" s="208"/>
      <c r="BV706" s="46"/>
      <c r="BZ706" s="208"/>
      <c r="CA706" s="46"/>
      <c r="CB706" s="208"/>
      <c r="CC706" s="208"/>
      <c r="CD706" s="208"/>
      <c r="CE706" s="46"/>
      <c r="CI706" s="208"/>
      <c r="CJ706" s="46"/>
      <c r="CK706" s="208"/>
      <c r="CL706" s="208"/>
      <c r="CM706" s="208"/>
      <c r="CN706" s="46"/>
      <c r="CR706" s="208"/>
      <c r="CS706" s="46"/>
      <c r="CT706" s="208"/>
      <c r="CU706" s="208"/>
      <c r="CV706" s="208"/>
      <c r="CW706" s="46"/>
    </row>
    <row r="707" spans="42:101">
      <c r="AP707" s="230"/>
      <c r="AQ707" s="46"/>
      <c r="AR707" s="208"/>
      <c r="AS707" s="208"/>
      <c r="AT707" s="208"/>
      <c r="AU707" s="46"/>
      <c r="AY707" s="208"/>
      <c r="AZ707" s="46"/>
      <c r="BA707" s="208"/>
      <c r="BB707" s="208"/>
      <c r="BC707" s="208"/>
      <c r="BD707" s="46"/>
      <c r="BH707" s="208"/>
      <c r="BI707" s="46"/>
      <c r="BJ707" s="208"/>
      <c r="BK707" s="208"/>
      <c r="BL707" s="208"/>
      <c r="BM707" s="46"/>
      <c r="BQ707" s="208"/>
      <c r="BR707" s="46"/>
      <c r="BS707" s="208"/>
      <c r="BT707" s="208"/>
      <c r="BU707" s="208"/>
      <c r="BV707" s="46"/>
      <c r="BZ707" s="208"/>
      <c r="CA707" s="46"/>
      <c r="CB707" s="208"/>
      <c r="CC707" s="208"/>
      <c r="CD707" s="208"/>
      <c r="CE707" s="46"/>
      <c r="CI707" s="208"/>
      <c r="CJ707" s="46"/>
      <c r="CK707" s="208"/>
      <c r="CL707" s="208"/>
      <c r="CM707" s="208"/>
      <c r="CN707" s="46"/>
      <c r="CR707" s="208"/>
      <c r="CS707" s="46"/>
      <c r="CT707" s="208"/>
      <c r="CU707" s="208"/>
      <c r="CV707" s="208"/>
      <c r="CW707" s="46"/>
    </row>
    <row r="708" spans="42:101">
      <c r="AP708" s="208"/>
      <c r="AQ708" s="46"/>
      <c r="AR708" s="208"/>
      <c r="AS708" s="208"/>
      <c r="AT708" s="208"/>
      <c r="AU708" s="46"/>
      <c r="AY708" s="208"/>
      <c r="AZ708" s="46"/>
      <c r="BA708" s="208"/>
      <c r="BB708" s="208"/>
      <c r="BC708" s="208"/>
      <c r="BD708" s="46"/>
      <c r="BH708" s="208"/>
      <c r="BI708" s="46"/>
      <c r="BJ708" s="208"/>
      <c r="BK708" s="208"/>
      <c r="BL708" s="208"/>
      <c r="BM708" s="46"/>
      <c r="BQ708" s="208"/>
      <c r="BR708" s="46"/>
      <c r="BS708" s="208"/>
      <c r="BT708" s="208"/>
      <c r="BU708" s="208"/>
      <c r="BV708" s="46"/>
      <c r="BZ708" s="208"/>
      <c r="CA708" s="46"/>
      <c r="CB708" s="208"/>
      <c r="CC708" s="208"/>
      <c r="CD708" s="208"/>
      <c r="CE708" s="46"/>
      <c r="CI708" s="208"/>
      <c r="CJ708" s="46"/>
      <c r="CK708" s="208"/>
      <c r="CL708" s="208"/>
      <c r="CM708" s="208"/>
      <c r="CN708" s="46"/>
      <c r="CR708" s="208"/>
      <c r="CS708" s="46"/>
      <c r="CT708" s="208"/>
      <c r="CU708" s="208"/>
      <c r="CV708" s="208"/>
      <c r="CW708" s="46"/>
    </row>
    <row r="709" spans="42:101">
      <c r="AP709" s="208"/>
      <c r="AQ709" s="46"/>
      <c r="AR709" s="208"/>
      <c r="AS709" s="208"/>
      <c r="AT709" s="208"/>
      <c r="AU709" s="46"/>
      <c r="AY709" s="208"/>
      <c r="AZ709" s="46"/>
      <c r="BA709" s="208"/>
      <c r="BB709" s="208"/>
      <c r="BC709" s="208"/>
      <c r="BD709" s="46"/>
      <c r="BH709" s="208"/>
      <c r="BI709" s="46"/>
      <c r="BJ709" s="208"/>
      <c r="BK709" s="208"/>
      <c r="BL709" s="208"/>
      <c r="BM709" s="46"/>
      <c r="BQ709" s="208"/>
      <c r="BR709" s="46"/>
      <c r="BS709" s="208"/>
      <c r="BT709" s="208"/>
      <c r="BU709" s="208"/>
      <c r="BV709" s="46"/>
      <c r="BZ709" s="208"/>
      <c r="CA709" s="46"/>
      <c r="CB709" s="208"/>
      <c r="CC709" s="208"/>
      <c r="CD709" s="208"/>
      <c r="CE709" s="46"/>
      <c r="CI709" s="208"/>
      <c r="CJ709" s="46"/>
      <c r="CK709" s="208"/>
      <c r="CL709" s="208"/>
      <c r="CM709" s="208"/>
      <c r="CN709" s="46"/>
      <c r="CR709" s="208"/>
      <c r="CS709" s="46"/>
      <c r="CT709" s="208"/>
      <c r="CU709" s="208"/>
      <c r="CV709" s="208"/>
      <c r="CW709" s="46"/>
    </row>
    <row r="710" spans="42:101">
      <c r="AP710" s="208"/>
      <c r="AQ710" s="46"/>
      <c r="AR710" s="208"/>
      <c r="AS710" s="208"/>
      <c r="AT710" s="208"/>
      <c r="AU710" s="46"/>
      <c r="AY710" s="208"/>
      <c r="AZ710" s="46"/>
      <c r="BA710" s="208"/>
      <c r="BB710" s="208"/>
      <c r="BC710" s="208"/>
      <c r="BD710" s="46"/>
      <c r="BH710" s="208"/>
      <c r="BI710" s="46"/>
      <c r="BJ710" s="208"/>
      <c r="BK710" s="208"/>
      <c r="BL710" s="208"/>
      <c r="BM710" s="46"/>
      <c r="BQ710" s="208"/>
      <c r="BR710" s="46"/>
      <c r="BS710" s="208"/>
      <c r="BT710" s="208"/>
      <c r="BU710" s="208"/>
      <c r="BV710" s="46"/>
      <c r="BZ710" s="208"/>
      <c r="CA710" s="46"/>
      <c r="CB710" s="208"/>
      <c r="CC710" s="208"/>
      <c r="CD710" s="208"/>
      <c r="CE710" s="46"/>
      <c r="CI710" s="208"/>
      <c r="CJ710" s="46"/>
      <c r="CK710" s="208"/>
      <c r="CL710" s="208"/>
      <c r="CM710" s="208"/>
      <c r="CN710" s="46"/>
      <c r="CR710" s="208"/>
      <c r="CS710" s="46"/>
      <c r="CT710" s="208"/>
      <c r="CU710" s="208"/>
      <c r="CV710" s="208"/>
      <c r="CW710" s="46"/>
    </row>
    <row r="711" spans="42:101">
      <c r="AP711" s="230"/>
      <c r="AQ711" s="46"/>
      <c r="AR711" s="208"/>
      <c r="AS711" s="208"/>
      <c r="AT711" s="208"/>
      <c r="AU711" s="46"/>
      <c r="AY711" s="208"/>
      <c r="AZ711" s="46"/>
      <c r="BA711" s="208"/>
      <c r="BB711" s="208"/>
      <c r="BC711" s="208"/>
      <c r="BD711" s="46"/>
      <c r="BH711" s="208"/>
      <c r="BI711" s="46"/>
      <c r="BJ711" s="208"/>
      <c r="BK711" s="208"/>
      <c r="BL711" s="208"/>
      <c r="BM711" s="46"/>
      <c r="BQ711" s="208"/>
      <c r="BR711" s="46"/>
      <c r="BS711" s="208"/>
      <c r="BT711" s="208"/>
      <c r="BU711" s="208"/>
      <c r="BV711" s="46"/>
      <c r="BZ711" s="208"/>
      <c r="CA711" s="46"/>
      <c r="CB711" s="208"/>
      <c r="CC711" s="208"/>
      <c r="CD711" s="208"/>
      <c r="CE711" s="46"/>
      <c r="CI711" s="208"/>
      <c r="CJ711" s="46"/>
      <c r="CK711" s="208"/>
      <c r="CL711" s="208"/>
      <c r="CM711" s="208"/>
      <c r="CN711" s="46"/>
      <c r="CR711" s="208"/>
      <c r="CS711" s="46"/>
      <c r="CT711" s="208"/>
      <c r="CU711" s="208"/>
      <c r="CV711" s="208"/>
      <c r="CW711" s="46"/>
    </row>
    <row r="712" spans="42:101">
      <c r="AP712" s="208"/>
      <c r="AQ712" s="46"/>
      <c r="AR712" s="208"/>
      <c r="AS712" s="208"/>
      <c r="AT712" s="208"/>
      <c r="AU712" s="46"/>
      <c r="AY712" s="208"/>
      <c r="AZ712" s="46"/>
      <c r="BA712" s="208"/>
      <c r="BB712" s="208"/>
      <c r="BC712" s="208"/>
      <c r="BD712" s="46"/>
      <c r="BH712" s="208"/>
      <c r="BI712" s="46"/>
      <c r="BJ712" s="208"/>
      <c r="BK712" s="208"/>
      <c r="BL712" s="208"/>
      <c r="BM712" s="46"/>
      <c r="BQ712" s="208"/>
      <c r="BR712" s="46"/>
      <c r="BS712" s="208"/>
      <c r="BT712" s="208"/>
      <c r="BU712" s="208"/>
      <c r="BV712" s="46"/>
      <c r="BZ712" s="208"/>
      <c r="CA712" s="46"/>
      <c r="CB712" s="208"/>
      <c r="CC712" s="208"/>
      <c r="CD712" s="208"/>
      <c r="CE712" s="46"/>
      <c r="CI712" s="208"/>
      <c r="CJ712" s="46"/>
      <c r="CK712" s="208"/>
      <c r="CL712" s="208"/>
      <c r="CM712" s="208"/>
      <c r="CN712" s="46"/>
      <c r="CR712" s="208"/>
      <c r="CS712" s="46"/>
      <c r="CT712" s="208"/>
      <c r="CU712" s="208"/>
      <c r="CV712" s="208"/>
      <c r="CW712" s="46"/>
    </row>
    <row r="713" spans="42:101">
      <c r="AP713" s="208"/>
      <c r="AQ713" s="46"/>
      <c r="AR713" s="208"/>
      <c r="AS713" s="208"/>
      <c r="AT713" s="208"/>
      <c r="AU713" s="46"/>
      <c r="AY713" s="208"/>
      <c r="AZ713" s="46"/>
      <c r="BA713" s="208"/>
      <c r="BB713" s="208"/>
      <c r="BC713" s="208"/>
      <c r="BD713" s="46"/>
      <c r="BH713" s="208"/>
      <c r="BI713" s="46"/>
      <c r="BJ713" s="208"/>
      <c r="BK713" s="208"/>
      <c r="BL713" s="208"/>
      <c r="BM713" s="46"/>
      <c r="BQ713" s="208"/>
      <c r="BR713" s="46"/>
      <c r="BS713" s="208"/>
      <c r="BT713" s="208"/>
      <c r="BU713" s="208"/>
      <c r="BV713" s="46"/>
      <c r="BZ713" s="208"/>
      <c r="CA713" s="46"/>
      <c r="CB713" s="208"/>
      <c r="CC713" s="208"/>
      <c r="CD713" s="208"/>
      <c r="CE713" s="46"/>
      <c r="CI713" s="208"/>
      <c r="CJ713" s="46"/>
      <c r="CK713" s="208"/>
      <c r="CL713" s="208"/>
      <c r="CM713" s="208"/>
      <c r="CN713" s="46"/>
      <c r="CR713" s="208"/>
      <c r="CS713" s="46"/>
      <c r="CT713" s="208"/>
      <c r="CU713" s="208"/>
      <c r="CV713" s="208"/>
      <c r="CW713" s="46"/>
    </row>
    <row r="714" spans="42:101">
      <c r="AP714" s="208"/>
      <c r="AQ714" s="46"/>
      <c r="AR714" s="208"/>
      <c r="AS714" s="208"/>
      <c r="AT714" s="208"/>
      <c r="AU714" s="46"/>
      <c r="AY714" s="208"/>
      <c r="AZ714" s="46"/>
      <c r="BA714" s="208"/>
      <c r="BB714" s="208"/>
      <c r="BC714" s="208"/>
      <c r="BD714" s="46"/>
      <c r="BH714" s="208"/>
      <c r="BI714" s="46"/>
      <c r="BJ714" s="208"/>
      <c r="BK714" s="208"/>
      <c r="BL714" s="208"/>
      <c r="BM714" s="46"/>
      <c r="BQ714" s="208"/>
      <c r="BR714" s="46"/>
      <c r="BS714" s="208"/>
      <c r="BT714" s="208"/>
      <c r="BU714" s="208"/>
      <c r="BV714" s="46"/>
      <c r="BZ714" s="208"/>
      <c r="CA714" s="46"/>
      <c r="CB714" s="208"/>
      <c r="CC714" s="208"/>
      <c r="CD714" s="208"/>
      <c r="CE714" s="46"/>
      <c r="CI714" s="208"/>
      <c r="CJ714" s="46"/>
      <c r="CK714" s="208"/>
      <c r="CL714" s="208"/>
      <c r="CM714" s="208"/>
      <c r="CN714" s="46"/>
      <c r="CR714" s="208"/>
      <c r="CS714" s="46"/>
      <c r="CT714" s="208"/>
      <c r="CU714" s="208"/>
      <c r="CV714" s="208"/>
      <c r="CW714" s="46"/>
    </row>
    <row r="715" spans="42:101">
      <c r="AP715" s="230"/>
      <c r="AQ715" s="46"/>
      <c r="AR715" s="208"/>
      <c r="AS715" s="208"/>
      <c r="AT715" s="208"/>
      <c r="AU715" s="46"/>
      <c r="AY715" s="208"/>
      <c r="AZ715" s="46"/>
      <c r="BA715" s="208"/>
      <c r="BB715" s="208"/>
      <c r="BC715" s="208"/>
      <c r="BD715" s="46"/>
      <c r="BH715" s="208"/>
      <c r="BI715" s="46"/>
      <c r="BJ715" s="208"/>
      <c r="BK715" s="208"/>
      <c r="BL715" s="208"/>
      <c r="BM715" s="46"/>
      <c r="BQ715" s="208"/>
      <c r="BR715" s="46"/>
      <c r="BS715" s="208"/>
      <c r="BT715" s="208"/>
      <c r="BU715" s="208"/>
      <c r="BV715" s="46"/>
      <c r="BZ715" s="208"/>
      <c r="CA715" s="46"/>
      <c r="CB715" s="208"/>
      <c r="CC715" s="208"/>
      <c r="CD715" s="208"/>
      <c r="CE715" s="46"/>
      <c r="CI715" s="208"/>
      <c r="CJ715" s="46"/>
      <c r="CK715" s="208"/>
      <c r="CL715" s="208"/>
      <c r="CM715" s="208"/>
      <c r="CN715" s="46"/>
      <c r="CR715" s="208"/>
      <c r="CS715" s="46"/>
      <c r="CT715" s="208"/>
      <c r="CU715" s="208"/>
      <c r="CV715" s="208"/>
      <c r="CW715" s="46"/>
    </row>
    <row r="716" spans="42:101">
      <c r="AP716" s="208"/>
      <c r="AQ716" s="46"/>
      <c r="AR716" s="208"/>
      <c r="AS716" s="208"/>
      <c r="AT716" s="208"/>
      <c r="AU716" s="46"/>
      <c r="AY716" s="208"/>
      <c r="AZ716" s="46"/>
      <c r="BA716" s="208"/>
      <c r="BB716" s="208"/>
      <c r="BC716" s="208"/>
      <c r="BD716" s="46"/>
      <c r="BH716" s="208"/>
      <c r="BI716" s="46"/>
      <c r="BJ716" s="208"/>
      <c r="BK716" s="208"/>
      <c r="BL716" s="208"/>
      <c r="BM716" s="46"/>
      <c r="BQ716" s="208"/>
      <c r="BR716" s="46"/>
      <c r="BS716" s="208"/>
      <c r="BT716" s="208"/>
      <c r="BU716" s="208"/>
      <c r="BV716" s="46"/>
      <c r="BZ716" s="208"/>
      <c r="CA716" s="46"/>
      <c r="CB716" s="208"/>
      <c r="CC716" s="208"/>
      <c r="CD716" s="208"/>
      <c r="CE716" s="46"/>
      <c r="CI716" s="208"/>
      <c r="CJ716" s="46"/>
      <c r="CK716" s="208"/>
      <c r="CL716" s="208"/>
      <c r="CM716" s="208"/>
      <c r="CN716" s="46"/>
      <c r="CR716" s="208"/>
      <c r="CS716" s="46"/>
      <c r="CT716" s="208"/>
      <c r="CU716" s="208"/>
      <c r="CV716" s="208"/>
      <c r="CW716" s="46"/>
    </row>
    <row r="717" spans="42:101">
      <c r="AP717" s="208"/>
      <c r="AQ717" s="46"/>
      <c r="AR717" s="208"/>
      <c r="AS717" s="208"/>
      <c r="AT717" s="208"/>
      <c r="AU717" s="46"/>
      <c r="AY717" s="208"/>
      <c r="AZ717" s="46"/>
      <c r="BA717" s="208"/>
      <c r="BB717" s="208"/>
      <c r="BC717" s="208"/>
      <c r="BD717" s="46"/>
      <c r="BH717" s="208"/>
      <c r="BI717" s="46"/>
      <c r="BJ717" s="208"/>
      <c r="BK717" s="208"/>
      <c r="BL717" s="208"/>
      <c r="BM717" s="46"/>
      <c r="BQ717" s="208"/>
      <c r="BR717" s="46"/>
      <c r="BS717" s="208"/>
      <c r="BT717" s="208"/>
      <c r="BU717" s="208"/>
      <c r="BV717" s="46"/>
      <c r="BZ717" s="208"/>
      <c r="CA717" s="46"/>
      <c r="CB717" s="208"/>
      <c r="CC717" s="208"/>
      <c r="CD717" s="208"/>
      <c r="CE717" s="46"/>
      <c r="CI717" s="208"/>
      <c r="CJ717" s="46"/>
      <c r="CK717" s="208"/>
      <c r="CL717" s="208"/>
      <c r="CM717" s="208"/>
      <c r="CN717" s="46"/>
      <c r="CR717" s="208"/>
      <c r="CS717" s="46"/>
      <c r="CT717" s="208"/>
      <c r="CU717" s="208"/>
      <c r="CV717" s="208"/>
      <c r="CW717" s="46"/>
    </row>
    <row r="718" spans="42:101">
      <c r="AP718" s="208"/>
      <c r="AQ718" s="46"/>
      <c r="AR718" s="208"/>
      <c r="AS718" s="208"/>
      <c r="AT718" s="208"/>
      <c r="AU718" s="46"/>
      <c r="AY718" s="208"/>
      <c r="AZ718" s="46"/>
      <c r="BA718" s="208"/>
      <c r="BB718" s="208"/>
      <c r="BC718" s="208"/>
      <c r="BD718" s="46"/>
      <c r="BH718" s="208"/>
      <c r="BI718" s="46"/>
      <c r="BJ718" s="208"/>
      <c r="BK718" s="208"/>
      <c r="BL718" s="208"/>
      <c r="BM718" s="46"/>
      <c r="BQ718" s="208"/>
      <c r="BR718" s="46"/>
      <c r="BS718" s="208"/>
      <c r="BT718" s="208"/>
      <c r="BU718" s="208"/>
      <c r="BV718" s="46"/>
      <c r="BZ718" s="208"/>
      <c r="CA718" s="46"/>
      <c r="CB718" s="208"/>
      <c r="CC718" s="208"/>
      <c r="CD718" s="208"/>
      <c r="CE718" s="46"/>
      <c r="CI718" s="208"/>
      <c r="CJ718" s="46"/>
      <c r="CK718" s="208"/>
      <c r="CL718" s="208"/>
      <c r="CM718" s="208"/>
      <c r="CN718" s="46"/>
      <c r="CR718" s="208"/>
      <c r="CS718" s="46"/>
      <c r="CT718" s="208"/>
      <c r="CU718" s="208"/>
      <c r="CV718" s="208"/>
      <c r="CW718" s="46"/>
    </row>
    <row r="719" spans="42:101">
      <c r="AP719" s="230"/>
      <c r="AQ719" s="46"/>
      <c r="AR719" s="208"/>
      <c r="AS719" s="208"/>
      <c r="AT719" s="208"/>
      <c r="AU719" s="46"/>
      <c r="AY719" s="208"/>
      <c r="AZ719" s="46"/>
      <c r="BA719" s="208"/>
      <c r="BB719" s="208"/>
      <c r="BC719" s="208"/>
      <c r="BD719" s="46"/>
      <c r="BH719" s="208"/>
      <c r="BI719" s="46"/>
      <c r="BJ719" s="208"/>
      <c r="BK719" s="208"/>
      <c r="BL719" s="208"/>
      <c r="BM719" s="46"/>
      <c r="BQ719" s="208"/>
      <c r="BR719" s="46"/>
      <c r="BS719" s="208"/>
      <c r="BT719" s="208"/>
      <c r="BU719" s="208"/>
      <c r="BV719" s="46"/>
      <c r="BZ719" s="208"/>
      <c r="CA719" s="46"/>
      <c r="CB719" s="208"/>
      <c r="CC719" s="208"/>
      <c r="CD719" s="208"/>
      <c r="CE719" s="46"/>
      <c r="CI719" s="208"/>
      <c r="CJ719" s="46"/>
      <c r="CK719" s="208"/>
      <c r="CL719" s="208"/>
      <c r="CM719" s="208"/>
      <c r="CN719" s="46"/>
      <c r="CR719" s="208"/>
      <c r="CS719" s="46"/>
      <c r="CT719" s="208"/>
      <c r="CU719" s="208"/>
      <c r="CV719" s="208"/>
      <c r="CW719" s="46"/>
    </row>
    <row r="720" spans="42:101">
      <c r="AP720" s="208"/>
      <c r="AQ720" s="46"/>
      <c r="AR720" s="208"/>
      <c r="AS720" s="208"/>
      <c r="AT720" s="208"/>
      <c r="AU720" s="46"/>
      <c r="AY720" s="208"/>
      <c r="AZ720" s="46"/>
      <c r="BA720" s="208"/>
      <c r="BB720" s="208"/>
      <c r="BC720" s="208"/>
      <c r="BD720" s="46"/>
      <c r="BH720" s="208"/>
      <c r="BI720" s="46"/>
      <c r="BJ720" s="208"/>
      <c r="BK720" s="208"/>
      <c r="BL720" s="208"/>
      <c r="BM720" s="46"/>
      <c r="BQ720" s="208"/>
      <c r="BR720" s="46"/>
      <c r="BS720" s="208"/>
      <c r="BT720" s="208"/>
      <c r="BU720" s="208"/>
      <c r="BV720" s="46"/>
      <c r="BZ720" s="208"/>
      <c r="CA720" s="46"/>
      <c r="CB720" s="208"/>
      <c r="CC720" s="208"/>
      <c r="CD720" s="208"/>
      <c r="CE720" s="46"/>
      <c r="CI720" s="208"/>
      <c r="CJ720" s="46"/>
      <c r="CK720" s="208"/>
      <c r="CL720" s="208"/>
      <c r="CM720" s="208"/>
      <c r="CN720" s="46"/>
      <c r="CR720" s="208"/>
      <c r="CS720" s="46"/>
      <c r="CT720" s="208"/>
      <c r="CU720" s="208"/>
      <c r="CV720" s="208"/>
      <c r="CW720" s="46"/>
    </row>
    <row r="721" spans="42:101">
      <c r="AP721" s="208"/>
      <c r="AQ721" s="46"/>
      <c r="AR721" s="208"/>
      <c r="AS721" s="208"/>
      <c r="AT721" s="208"/>
      <c r="AU721" s="46"/>
      <c r="AY721" s="208"/>
      <c r="AZ721" s="46"/>
      <c r="BA721" s="208"/>
      <c r="BB721" s="208"/>
      <c r="BC721" s="208"/>
      <c r="BD721" s="46"/>
      <c r="BH721" s="208"/>
      <c r="BI721" s="46"/>
      <c r="BJ721" s="208"/>
      <c r="BK721" s="208"/>
      <c r="BL721" s="208"/>
      <c r="BM721" s="46"/>
      <c r="BQ721" s="208"/>
      <c r="BR721" s="46"/>
      <c r="BS721" s="208"/>
      <c r="BT721" s="208"/>
      <c r="BU721" s="208"/>
      <c r="BV721" s="46"/>
      <c r="BZ721" s="208"/>
      <c r="CA721" s="46"/>
      <c r="CB721" s="208"/>
      <c r="CC721" s="208"/>
      <c r="CD721" s="208"/>
      <c r="CE721" s="46"/>
      <c r="CI721" s="208"/>
      <c r="CJ721" s="46"/>
      <c r="CK721" s="208"/>
      <c r="CL721" s="208"/>
      <c r="CM721" s="208"/>
      <c r="CN721" s="46"/>
      <c r="CR721" s="208"/>
      <c r="CS721" s="46"/>
      <c r="CT721" s="208"/>
      <c r="CU721" s="208"/>
      <c r="CV721" s="208"/>
      <c r="CW721" s="46"/>
    </row>
    <row r="722" spans="42:101">
      <c r="AP722" s="208"/>
      <c r="AQ722" s="46"/>
      <c r="AR722" s="208"/>
      <c r="AS722" s="208"/>
      <c r="AT722" s="208"/>
      <c r="AU722" s="46"/>
      <c r="AY722" s="208"/>
      <c r="AZ722" s="46"/>
      <c r="BA722" s="208"/>
      <c r="BB722" s="208"/>
      <c r="BC722" s="208"/>
      <c r="BD722" s="46"/>
      <c r="BH722" s="208"/>
      <c r="BI722" s="46"/>
      <c r="BJ722" s="208"/>
      <c r="BK722" s="208"/>
      <c r="BL722" s="208"/>
      <c r="BM722" s="46"/>
      <c r="BQ722" s="208"/>
      <c r="BR722" s="46"/>
      <c r="BS722" s="208"/>
      <c r="BT722" s="208"/>
      <c r="BU722" s="208"/>
      <c r="BV722" s="46"/>
      <c r="BZ722" s="208"/>
      <c r="CA722" s="46"/>
      <c r="CB722" s="208"/>
      <c r="CC722" s="208"/>
      <c r="CD722" s="208"/>
      <c r="CE722" s="46"/>
      <c r="CI722" s="208"/>
      <c r="CJ722" s="46"/>
      <c r="CK722" s="208"/>
      <c r="CL722" s="208"/>
      <c r="CM722" s="208"/>
      <c r="CN722" s="46"/>
      <c r="CR722" s="208"/>
      <c r="CS722" s="46"/>
      <c r="CT722" s="208"/>
      <c r="CU722" s="208"/>
      <c r="CV722" s="208"/>
      <c r="CW722" s="46"/>
    </row>
    <row r="723" spans="42:101">
      <c r="AP723" s="230"/>
      <c r="AQ723" s="46"/>
      <c r="AR723" s="208"/>
      <c r="AS723" s="208"/>
      <c r="AT723" s="208"/>
      <c r="AU723" s="46"/>
      <c r="AY723" s="208"/>
      <c r="AZ723" s="46"/>
      <c r="BA723" s="208"/>
      <c r="BB723" s="208"/>
      <c r="BC723" s="208"/>
      <c r="BD723" s="46"/>
      <c r="BH723" s="208"/>
      <c r="BI723" s="46"/>
      <c r="BJ723" s="208"/>
      <c r="BK723" s="208"/>
      <c r="BL723" s="208"/>
      <c r="BM723" s="46"/>
      <c r="BQ723" s="208"/>
      <c r="BR723" s="46"/>
      <c r="BS723" s="208"/>
      <c r="BT723" s="208"/>
      <c r="BU723" s="208"/>
      <c r="BV723" s="46"/>
      <c r="BZ723" s="208"/>
      <c r="CA723" s="46"/>
      <c r="CB723" s="208"/>
      <c r="CC723" s="208"/>
      <c r="CD723" s="208"/>
      <c r="CE723" s="46"/>
      <c r="CI723" s="208"/>
      <c r="CJ723" s="46"/>
      <c r="CK723" s="208"/>
      <c r="CL723" s="208"/>
      <c r="CM723" s="208"/>
      <c r="CN723" s="46"/>
      <c r="CR723" s="208"/>
      <c r="CS723" s="46"/>
      <c r="CT723" s="208"/>
      <c r="CU723" s="208"/>
      <c r="CV723" s="208"/>
      <c r="CW723" s="46"/>
    </row>
    <row r="724" spans="42:101">
      <c r="AP724" s="208"/>
      <c r="AQ724" s="46"/>
      <c r="AR724" s="208"/>
      <c r="AS724" s="208"/>
      <c r="AT724" s="208"/>
      <c r="AU724" s="46"/>
      <c r="AY724" s="208"/>
      <c r="AZ724" s="46"/>
      <c r="BA724" s="208"/>
      <c r="BB724" s="208"/>
      <c r="BC724" s="208"/>
      <c r="BD724" s="46"/>
      <c r="BH724" s="208"/>
      <c r="BI724" s="46"/>
      <c r="BJ724" s="208"/>
      <c r="BK724" s="208"/>
      <c r="BL724" s="208"/>
      <c r="BM724" s="46"/>
      <c r="BQ724" s="208"/>
      <c r="BR724" s="46"/>
      <c r="BS724" s="208"/>
      <c r="BT724" s="208"/>
      <c r="BU724" s="208"/>
      <c r="BV724" s="46"/>
      <c r="BZ724" s="208"/>
      <c r="CA724" s="46"/>
      <c r="CB724" s="208"/>
      <c r="CC724" s="208"/>
      <c r="CD724" s="208"/>
      <c r="CE724" s="46"/>
      <c r="CI724" s="208"/>
      <c r="CJ724" s="46"/>
      <c r="CK724" s="208"/>
      <c r="CL724" s="208"/>
      <c r="CM724" s="208"/>
      <c r="CN724" s="46"/>
      <c r="CR724" s="208"/>
      <c r="CS724" s="46"/>
      <c r="CT724" s="208"/>
      <c r="CU724" s="208"/>
      <c r="CV724" s="208"/>
      <c r="CW724" s="46"/>
    </row>
    <row r="725" spans="42:101">
      <c r="AP725" s="208"/>
      <c r="AQ725" s="46"/>
      <c r="AR725" s="208"/>
      <c r="AS725" s="208"/>
      <c r="AT725" s="208"/>
      <c r="AU725" s="46"/>
      <c r="AY725" s="208"/>
      <c r="AZ725" s="46"/>
      <c r="BA725" s="208"/>
      <c r="BB725" s="208"/>
      <c r="BC725" s="208"/>
      <c r="BD725" s="46"/>
      <c r="BH725" s="208"/>
      <c r="BI725" s="46"/>
      <c r="BJ725" s="208"/>
      <c r="BK725" s="208"/>
      <c r="BL725" s="208"/>
      <c r="BM725" s="46"/>
      <c r="BQ725" s="208"/>
      <c r="BR725" s="46"/>
      <c r="BS725" s="208"/>
      <c r="BT725" s="208"/>
      <c r="BU725" s="208"/>
      <c r="BV725" s="46"/>
      <c r="BZ725" s="208"/>
      <c r="CA725" s="46"/>
      <c r="CB725" s="208"/>
      <c r="CC725" s="208"/>
      <c r="CD725" s="208"/>
      <c r="CE725" s="46"/>
      <c r="CI725" s="208"/>
      <c r="CJ725" s="46"/>
      <c r="CK725" s="208"/>
      <c r="CL725" s="208"/>
      <c r="CM725" s="208"/>
      <c r="CN725" s="46"/>
      <c r="CR725" s="208"/>
      <c r="CS725" s="46"/>
      <c r="CT725" s="208"/>
      <c r="CU725" s="208"/>
      <c r="CV725" s="208"/>
      <c r="CW725" s="46"/>
    </row>
    <row r="726" spans="42:101">
      <c r="AP726" s="208"/>
      <c r="AQ726" s="46"/>
      <c r="AR726" s="208"/>
      <c r="AS726" s="208"/>
      <c r="AT726" s="208"/>
      <c r="AU726" s="46"/>
      <c r="AY726" s="208"/>
      <c r="AZ726" s="46"/>
      <c r="BA726" s="208"/>
      <c r="BB726" s="208"/>
      <c r="BC726" s="208"/>
      <c r="BD726" s="46"/>
      <c r="BH726" s="208"/>
      <c r="BI726" s="46"/>
      <c r="BJ726" s="208"/>
      <c r="BK726" s="208"/>
      <c r="BL726" s="208"/>
      <c r="BM726" s="46"/>
      <c r="BQ726" s="208"/>
      <c r="BR726" s="46"/>
      <c r="BS726" s="208"/>
      <c r="BT726" s="208"/>
      <c r="BU726" s="208"/>
      <c r="BV726" s="46"/>
      <c r="BZ726" s="208"/>
      <c r="CA726" s="46"/>
      <c r="CB726" s="208"/>
      <c r="CC726" s="208"/>
      <c r="CD726" s="208"/>
      <c r="CE726" s="46"/>
      <c r="CI726" s="208"/>
      <c r="CJ726" s="46"/>
      <c r="CK726" s="208"/>
      <c r="CL726" s="208"/>
      <c r="CM726" s="208"/>
      <c r="CN726" s="46"/>
      <c r="CR726" s="208"/>
      <c r="CS726" s="46"/>
      <c r="CT726" s="208"/>
      <c r="CU726" s="208"/>
      <c r="CV726" s="208"/>
      <c r="CW726" s="46"/>
    </row>
    <row r="727" spans="42:101">
      <c r="AP727" s="230"/>
      <c r="AQ727" s="46"/>
      <c r="AR727" s="208"/>
      <c r="AS727" s="208"/>
      <c r="AT727" s="208"/>
      <c r="AU727" s="46"/>
      <c r="AY727" s="208"/>
      <c r="AZ727" s="46"/>
      <c r="BA727" s="208"/>
      <c r="BB727" s="208"/>
      <c r="BC727" s="208"/>
      <c r="BD727" s="46"/>
      <c r="BH727" s="208"/>
      <c r="BI727" s="46"/>
      <c r="BJ727" s="208"/>
      <c r="BK727" s="208"/>
      <c r="BL727" s="208"/>
      <c r="BM727" s="46"/>
      <c r="BQ727" s="208"/>
      <c r="BR727" s="46"/>
      <c r="BS727" s="208"/>
      <c r="BT727" s="208"/>
      <c r="BU727" s="208"/>
      <c r="BV727" s="46"/>
      <c r="BZ727" s="208"/>
      <c r="CA727" s="46"/>
      <c r="CB727" s="208"/>
      <c r="CC727" s="208"/>
      <c r="CD727" s="208"/>
      <c r="CE727" s="46"/>
      <c r="CI727" s="208"/>
      <c r="CJ727" s="46"/>
      <c r="CK727" s="208"/>
      <c r="CL727" s="208"/>
      <c r="CM727" s="208"/>
      <c r="CN727" s="46"/>
      <c r="CR727" s="208"/>
      <c r="CS727" s="46"/>
      <c r="CT727" s="208"/>
      <c r="CU727" s="208"/>
      <c r="CV727" s="208"/>
      <c r="CW727" s="46"/>
    </row>
    <row r="728" spans="42:101">
      <c r="AP728" s="208"/>
      <c r="AQ728" s="46"/>
      <c r="AR728" s="208"/>
      <c r="AS728" s="208"/>
      <c r="AT728" s="208"/>
      <c r="AU728" s="46"/>
      <c r="AY728" s="208"/>
      <c r="AZ728" s="46"/>
      <c r="BA728" s="208"/>
      <c r="BB728" s="208"/>
      <c r="BC728" s="208"/>
      <c r="BD728" s="46"/>
      <c r="BH728" s="208"/>
      <c r="BI728" s="46"/>
      <c r="BJ728" s="208"/>
      <c r="BK728" s="208"/>
      <c r="BL728" s="208"/>
      <c r="BM728" s="46"/>
      <c r="BQ728" s="208"/>
      <c r="BR728" s="46"/>
      <c r="BS728" s="208"/>
      <c r="BT728" s="208"/>
      <c r="BU728" s="208"/>
      <c r="BV728" s="46"/>
      <c r="BZ728" s="208"/>
      <c r="CA728" s="46"/>
      <c r="CB728" s="208"/>
      <c r="CC728" s="208"/>
      <c r="CD728" s="208"/>
      <c r="CE728" s="46"/>
      <c r="CI728" s="208"/>
      <c r="CJ728" s="46"/>
      <c r="CK728" s="208"/>
      <c r="CL728" s="208"/>
      <c r="CM728" s="208"/>
      <c r="CN728" s="46"/>
      <c r="CR728" s="208"/>
      <c r="CS728" s="46"/>
      <c r="CT728" s="208"/>
      <c r="CU728" s="208"/>
      <c r="CV728" s="208"/>
      <c r="CW728" s="46"/>
    </row>
    <row r="729" spans="42:101">
      <c r="AP729" s="208"/>
      <c r="AQ729" s="46"/>
      <c r="AR729" s="208"/>
      <c r="AS729" s="208"/>
      <c r="AT729" s="208"/>
      <c r="AU729" s="46"/>
      <c r="AY729" s="208"/>
      <c r="AZ729" s="46"/>
      <c r="BA729" s="208"/>
      <c r="BB729" s="208"/>
      <c r="BC729" s="208"/>
      <c r="BD729" s="46"/>
      <c r="BH729" s="208"/>
      <c r="BI729" s="46"/>
      <c r="BJ729" s="208"/>
      <c r="BK729" s="208"/>
      <c r="BL729" s="208"/>
      <c r="BM729" s="46"/>
      <c r="BQ729" s="208"/>
      <c r="BR729" s="46"/>
      <c r="BS729" s="208"/>
      <c r="BT729" s="208"/>
      <c r="BU729" s="208"/>
      <c r="BV729" s="46"/>
      <c r="BZ729" s="208"/>
      <c r="CA729" s="46"/>
      <c r="CB729" s="208"/>
      <c r="CC729" s="208"/>
      <c r="CD729" s="208"/>
      <c r="CE729" s="46"/>
      <c r="CI729" s="208"/>
      <c r="CJ729" s="46"/>
      <c r="CK729" s="208"/>
      <c r="CL729" s="208"/>
      <c r="CM729" s="208"/>
      <c r="CN729" s="46"/>
      <c r="CR729" s="208"/>
      <c r="CS729" s="46"/>
      <c r="CT729" s="208"/>
      <c r="CU729" s="208"/>
      <c r="CV729" s="208"/>
      <c r="CW729" s="46"/>
    </row>
    <row r="730" spans="42:101">
      <c r="AP730" s="208"/>
      <c r="AQ730" s="46"/>
      <c r="AR730" s="208"/>
      <c r="AS730" s="208"/>
      <c r="AT730" s="208"/>
      <c r="AU730" s="46"/>
      <c r="AY730" s="208"/>
      <c r="AZ730" s="46"/>
      <c r="BA730" s="208"/>
      <c r="BB730" s="208"/>
      <c r="BC730" s="208"/>
      <c r="BD730" s="46"/>
      <c r="BH730" s="208"/>
      <c r="BI730" s="46"/>
      <c r="BJ730" s="208"/>
      <c r="BK730" s="208"/>
      <c r="BL730" s="208"/>
      <c r="BM730" s="46"/>
      <c r="BQ730" s="208"/>
      <c r="BR730" s="46"/>
      <c r="BS730" s="208"/>
      <c r="BT730" s="208"/>
      <c r="BU730" s="208"/>
      <c r="BV730" s="46"/>
      <c r="BZ730" s="208"/>
      <c r="CA730" s="46"/>
      <c r="CB730" s="208"/>
      <c r="CC730" s="208"/>
      <c r="CD730" s="208"/>
      <c r="CE730" s="46"/>
      <c r="CI730" s="208"/>
      <c r="CJ730" s="46"/>
      <c r="CK730" s="208"/>
      <c r="CL730" s="208"/>
      <c r="CM730" s="208"/>
      <c r="CN730" s="46"/>
      <c r="CR730" s="208"/>
      <c r="CS730" s="46"/>
      <c r="CT730" s="208"/>
      <c r="CU730" s="208"/>
      <c r="CV730" s="208"/>
      <c r="CW730" s="46"/>
    </row>
    <row r="731" spans="42:101">
      <c r="AP731" s="230"/>
      <c r="AQ731" s="46"/>
      <c r="AR731" s="208"/>
      <c r="AS731" s="208"/>
      <c r="AT731" s="208"/>
      <c r="AU731" s="46"/>
      <c r="AY731" s="208"/>
      <c r="AZ731" s="46"/>
      <c r="BA731" s="208"/>
      <c r="BB731" s="208"/>
      <c r="BC731" s="208"/>
      <c r="BD731" s="46"/>
      <c r="BH731" s="208"/>
      <c r="BI731" s="46"/>
      <c r="BJ731" s="208"/>
      <c r="BK731" s="208"/>
      <c r="BL731" s="208"/>
      <c r="BM731" s="46"/>
      <c r="BQ731" s="208"/>
      <c r="BR731" s="46"/>
      <c r="BS731" s="208"/>
      <c r="BT731" s="208"/>
      <c r="BU731" s="208"/>
      <c r="BV731" s="46"/>
      <c r="BZ731" s="208"/>
      <c r="CA731" s="46"/>
      <c r="CB731" s="208"/>
      <c r="CC731" s="208"/>
      <c r="CD731" s="208"/>
      <c r="CE731" s="46"/>
      <c r="CI731" s="208"/>
      <c r="CJ731" s="46"/>
      <c r="CK731" s="208"/>
      <c r="CL731" s="208"/>
      <c r="CM731" s="208"/>
      <c r="CN731" s="46"/>
      <c r="CR731" s="208"/>
      <c r="CS731" s="46"/>
      <c r="CT731" s="208"/>
      <c r="CU731" s="208"/>
      <c r="CV731" s="208"/>
      <c r="CW731" s="46"/>
    </row>
    <row r="732" spans="42:101">
      <c r="AP732" s="208"/>
      <c r="AQ732" s="46"/>
      <c r="AR732" s="208"/>
      <c r="AS732" s="208"/>
      <c r="AT732" s="208"/>
      <c r="AU732" s="46"/>
      <c r="AY732" s="208"/>
      <c r="AZ732" s="46"/>
      <c r="BA732" s="208"/>
      <c r="BB732" s="208"/>
      <c r="BC732" s="208"/>
      <c r="BD732" s="46"/>
      <c r="BH732" s="208"/>
      <c r="BI732" s="46"/>
      <c r="BJ732" s="208"/>
      <c r="BK732" s="208"/>
      <c r="BL732" s="208"/>
      <c r="BM732" s="46"/>
      <c r="BQ732" s="208"/>
      <c r="BR732" s="46"/>
      <c r="BS732" s="208"/>
      <c r="BT732" s="208"/>
      <c r="BU732" s="208"/>
      <c r="BV732" s="46"/>
      <c r="BZ732" s="208"/>
      <c r="CA732" s="46"/>
      <c r="CB732" s="208"/>
      <c r="CC732" s="208"/>
      <c r="CD732" s="208"/>
      <c r="CE732" s="46"/>
      <c r="CI732" s="208"/>
      <c r="CJ732" s="46"/>
      <c r="CK732" s="208"/>
      <c r="CL732" s="208"/>
      <c r="CM732" s="208"/>
      <c r="CN732" s="46"/>
      <c r="CR732" s="208"/>
      <c r="CS732" s="46"/>
      <c r="CT732" s="208"/>
      <c r="CU732" s="208"/>
      <c r="CV732" s="208"/>
      <c r="CW732" s="46"/>
    </row>
    <row r="733" spans="42:101">
      <c r="AP733" s="208"/>
      <c r="AQ733" s="46"/>
      <c r="AR733" s="208"/>
      <c r="AS733" s="208"/>
      <c r="AT733" s="208"/>
      <c r="AU733" s="46"/>
      <c r="AY733" s="208"/>
      <c r="AZ733" s="46"/>
      <c r="BA733" s="208"/>
      <c r="BB733" s="208"/>
      <c r="BC733" s="208"/>
      <c r="BD733" s="46"/>
      <c r="BH733" s="208"/>
      <c r="BI733" s="46"/>
      <c r="BJ733" s="208"/>
      <c r="BK733" s="208"/>
      <c r="BL733" s="208"/>
      <c r="BM733" s="46"/>
      <c r="BQ733" s="208"/>
      <c r="BR733" s="46"/>
      <c r="BS733" s="208"/>
      <c r="BT733" s="208"/>
      <c r="BU733" s="208"/>
      <c r="BV733" s="46"/>
      <c r="BZ733" s="208"/>
      <c r="CA733" s="46"/>
      <c r="CB733" s="208"/>
      <c r="CC733" s="208"/>
      <c r="CD733" s="208"/>
      <c r="CE733" s="46"/>
      <c r="CI733" s="208"/>
      <c r="CJ733" s="46"/>
      <c r="CK733" s="208"/>
      <c r="CL733" s="208"/>
      <c r="CM733" s="208"/>
      <c r="CN733" s="46"/>
      <c r="CR733" s="208"/>
      <c r="CS733" s="46"/>
      <c r="CT733" s="208"/>
      <c r="CU733" s="208"/>
      <c r="CV733" s="208"/>
      <c r="CW733" s="46"/>
    </row>
    <row r="734" spans="42:101">
      <c r="AP734" s="208"/>
      <c r="AQ734" s="46"/>
      <c r="AR734" s="208"/>
      <c r="AS734" s="208"/>
      <c r="AT734" s="208"/>
      <c r="AU734" s="46"/>
      <c r="AY734" s="208"/>
      <c r="AZ734" s="46"/>
      <c r="BA734" s="208"/>
      <c r="BB734" s="208"/>
      <c r="BC734" s="208"/>
      <c r="BD734" s="46"/>
      <c r="BH734" s="208"/>
      <c r="BI734" s="46"/>
      <c r="BJ734" s="208"/>
      <c r="BK734" s="208"/>
      <c r="BL734" s="208"/>
      <c r="BM734" s="46"/>
      <c r="BQ734" s="208"/>
      <c r="BR734" s="46"/>
      <c r="BS734" s="208"/>
      <c r="BT734" s="208"/>
      <c r="BU734" s="208"/>
      <c r="BV734" s="46"/>
      <c r="BZ734" s="208"/>
      <c r="CA734" s="46"/>
      <c r="CB734" s="208"/>
      <c r="CC734" s="208"/>
      <c r="CD734" s="208"/>
      <c r="CE734" s="46"/>
      <c r="CI734" s="208"/>
      <c r="CJ734" s="46"/>
      <c r="CK734" s="208"/>
      <c r="CL734" s="208"/>
      <c r="CM734" s="208"/>
      <c r="CN734" s="46"/>
      <c r="CR734" s="208"/>
      <c r="CS734" s="46"/>
      <c r="CT734" s="208"/>
      <c r="CU734" s="208"/>
      <c r="CV734" s="208"/>
      <c r="CW734" s="46"/>
    </row>
    <row r="735" spans="42:101">
      <c r="AP735" s="230"/>
      <c r="AQ735" s="46"/>
      <c r="AR735" s="208"/>
      <c r="AS735" s="208"/>
      <c r="AT735" s="208"/>
      <c r="AU735" s="46"/>
      <c r="AY735" s="208"/>
      <c r="AZ735" s="46"/>
      <c r="BA735" s="208"/>
      <c r="BB735" s="208"/>
      <c r="BC735" s="208"/>
      <c r="BD735" s="46"/>
      <c r="BH735" s="208"/>
      <c r="BI735" s="46"/>
      <c r="BJ735" s="208"/>
      <c r="BK735" s="208"/>
      <c r="BL735" s="208"/>
      <c r="BM735" s="46"/>
      <c r="BQ735" s="208"/>
      <c r="BR735" s="46"/>
      <c r="BS735" s="208"/>
      <c r="BT735" s="208"/>
      <c r="BU735" s="208"/>
      <c r="BV735" s="46"/>
      <c r="BZ735" s="208"/>
      <c r="CA735" s="46"/>
      <c r="CB735" s="208"/>
      <c r="CC735" s="208"/>
      <c r="CD735" s="208"/>
      <c r="CE735" s="46"/>
      <c r="CI735" s="208"/>
      <c r="CJ735" s="46"/>
      <c r="CK735" s="208"/>
      <c r="CL735" s="208"/>
      <c r="CM735" s="208"/>
      <c r="CN735" s="46"/>
      <c r="CR735" s="208"/>
      <c r="CS735" s="46"/>
      <c r="CT735" s="208"/>
      <c r="CU735" s="208"/>
      <c r="CV735" s="208"/>
      <c r="CW735" s="46"/>
    </row>
    <row r="736" spans="42:101">
      <c r="AP736" s="208"/>
      <c r="AQ736" s="46"/>
      <c r="AR736" s="208"/>
      <c r="AS736" s="208"/>
      <c r="AT736" s="208"/>
      <c r="AU736" s="46"/>
      <c r="AY736" s="208"/>
      <c r="AZ736" s="46"/>
      <c r="BA736" s="208"/>
      <c r="BB736" s="208"/>
      <c r="BC736" s="208"/>
      <c r="BD736" s="46"/>
      <c r="BH736" s="208"/>
      <c r="BI736" s="46"/>
      <c r="BJ736" s="208"/>
      <c r="BK736" s="208"/>
      <c r="BL736" s="208"/>
      <c r="BM736" s="46"/>
      <c r="BQ736" s="208"/>
      <c r="BR736" s="46"/>
      <c r="BS736" s="208"/>
      <c r="BT736" s="208"/>
      <c r="BU736" s="208"/>
      <c r="BV736" s="46"/>
      <c r="BZ736" s="208"/>
      <c r="CA736" s="46"/>
      <c r="CB736" s="208"/>
      <c r="CC736" s="208"/>
      <c r="CD736" s="208"/>
      <c r="CE736" s="46"/>
      <c r="CI736" s="208"/>
      <c r="CJ736" s="46"/>
      <c r="CK736" s="208"/>
      <c r="CL736" s="208"/>
      <c r="CM736" s="208"/>
      <c r="CN736" s="46"/>
      <c r="CR736" s="208"/>
      <c r="CS736" s="46"/>
      <c r="CT736" s="208"/>
      <c r="CU736" s="208"/>
      <c r="CV736" s="208"/>
      <c r="CW736" s="46"/>
    </row>
    <row r="737" spans="42:101">
      <c r="AP737" s="208"/>
      <c r="AQ737" s="46"/>
      <c r="AR737" s="208"/>
      <c r="AS737" s="208"/>
      <c r="AT737" s="208"/>
      <c r="AU737" s="46"/>
      <c r="AY737" s="208"/>
      <c r="AZ737" s="46"/>
      <c r="BA737" s="208"/>
      <c r="BB737" s="208"/>
      <c r="BC737" s="208"/>
      <c r="BD737" s="46"/>
      <c r="BH737" s="208"/>
      <c r="BI737" s="46"/>
      <c r="BJ737" s="208"/>
      <c r="BK737" s="208"/>
      <c r="BL737" s="208"/>
      <c r="BM737" s="46"/>
      <c r="BQ737" s="208"/>
      <c r="BR737" s="46"/>
      <c r="BS737" s="208"/>
      <c r="BT737" s="208"/>
      <c r="BU737" s="208"/>
      <c r="BV737" s="46"/>
      <c r="BZ737" s="208"/>
      <c r="CA737" s="46"/>
      <c r="CB737" s="208"/>
      <c r="CC737" s="208"/>
      <c r="CD737" s="208"/>
      <c r="CE737" s="46"/>
      <c r="CI737" s="208"/>
      <c r="CJ737" s="46"/>
      <c r="CK737" s="208"/>
      <c r="CL737" s="208"/>
      <c r="CM737" s="208"/>
      <c r="CN737" s="46"/>
      <c r="CR737" s="208"/>
      <c r="CS737" s="46"/>
      <c r="CT737" s="208"/>
      <c r="CU737" s="208"/>
      <c r="CV737" s="208"/>
      <c r="CW737" s="46"/>
    </row>
    <row r="738" spans="42:101">
      <c r="AP738" s="208"/>
      <c r="AQ738" s="46"/>
      <c r="AR738" s="208"/>
      <c r="AS738" s="208"/>
      <c r="AT738" s="208"/>
      <c r="AU738" s="46"/>
      <c r="AY738" s="208"/>
      <c r="AZ738" s="46"/>
      <c r="BA738" s="208"/>
      <c r="BB738" s="208"/>
      <c r="BC738" s="208"/>
      <c r="BD738" s="46"/>
      <c r="BH738" s="208"/>
      <c r="BI738" s="46"/>
      <c r="BJ738" s="208"/>
      <c r="BK738" s="208"/>
      <c r="BL738" s="208"/>
      <c r="BM738" s="46"/>
      <c r="BQ738" s="208"/>
      <c r="BR738" s="46"/>
      <c r="BS738" s="208"/>
      <c r="BT738" s="208"/>
      <c r="BU738" s="208"/>
      <c r="BV738" s="46"/>
      <c r="BZ738" s="208"/>
      <c r="CA738" s="46"/>
      <c r="CB738" s="208"/>
      <c r="CC738" s="208"/>
      <c r="CD738" s="208"/>
      <c r="CE738" s="46"/>
      <c r="CI738" s="208"/>
      <c r="CJ738" s="46"/>
      <c r="CK738" s="208"/>
      <c r="CL738" s="208"/>
      <c r="CM738" s="208"/>
      <c r="CN738" s="46"/>
      <c r="CR738" s="208"/>
      <c r="CS738" s="46"/>
      <c r="CT738" s="208"/>
      <c r="CU738" s="208"/>
      <c r="CV738" s="208"/>
      <c r="CW738" s="46"/>
    </row>
    <row r="739" spans="42:101">
      <c r="AP739" s="230"/>
      <c r="AQ739" s="46"/>
      <c r="AR739" s="208"/>
      <c r="AS739" s="208"/>
      <c r="AT739" s="208"/>
      <c r="AU739" s="46"/>
      <c r="AY739" s="208"/>
      <c r="AZ739" s="46"/>
      <c r="BA739" s="208"/>
      <c r="BB739" s="208"/>
      <c r="BC739" s="208"/>
      <c r="BD739" s="46"/>
      <c r="BH739" s="208"/>
      <c r="BI739" s="46"/>
      <c r="BJ739" s="208"/>
      <c r="BK739" s="208"/>
      <c r="BL739" s="208"/>
      <c r="BM739" s="46"/>
      <c r="BQ739" s="208"/>
      <c r="BR739" s="46"/>
      <c r="BS739" s="208"/>
      <c r="BT739" s="208"/>
      <c r="BU739" s="208"/>
      <c r="BV739" s="46"/>
      <c r="BZ739" s="208"/>
      <c r="CA739" s="46"/>
      <c r="CB739" s="208"/>
      <c r="CC739" s="208"/>
      <c r="CD739" s="208"/>
      <c r="CE739" s="46"/>
      <c r="CI739" s="208"/>
      <c r="CJ739" s="46"/>
      <c r="CK739" s="208"/>
      <c r="CL739" s="208"/>
      <c r="CM739" s="208"/>
      <c r="CN739" s="46"/>
      <c r="CR739" s="208"/>
      <c r="CS739" s="46"/>
      <c r="CT739" s="208"/>
      <c r="CU739" s="208"/>
      <c r="CV739" s="208"/>
      <c r="CW739" s="46"/>
    </row>
    <row r="740" spans="42:101">
      <c r="AP740" s="208"/>
      <c r="AQ740" s="46"/>
      <c r="AR740" s="208"/>
      <c r="AS740" s="208"/>
      <c r="AT740" s="208"/>
      <c r="AU740" s="46"/>
      <c r="AY740" s="208"/>
      <c r="AZ740" s="46"/>
      <c r="BA740" s="208"/>
      <c r="BB740" s="208"/>
      <c r="BC740" s="208"/>
      <c r="BD740" s="46"/>
      <c r="BH740" s="208"/>
      <c r="BI740" s="46"/>
      <c r="BJ740" s="208"/>
      <c r="BK740" s="208"/>
      <c r="BL740" s="208"/>
      <c r="BM740" s="46"/>
      <c r="BQ740" s="208"/>
      <c r="BR740" s="46"/>
      <c r="BS740" s="208"/>
      <c r="BT740" s="208"/>
      <c r="BU740" s="208"/>
      <c r="BV740" s="46"/>
      <c r="BZ740" s="208"/>
      <c r="CA740" s="46"/>
      <c r="CB740" s="208"/>
      <c r="CC740" s="208"/>
      <c r="CD740" s="208"/>
      <c r="CE740" s="46"/>
      <c r="CI740" s="208"/>
      <c r="CJ740" s="46"/>
      <c r="CK740" s="208"/>
      <c r="CL740" s="208"/>
      <c r="CM740" s="208"/>
      <c r="CN740" s="46"/>
      <c r="CR740" s="208"/>
      <c r="CS740" s="46"/>
      <c r="CT740" s="208"/>
      <c r="CU740" s="208"/>
      <c r="CV740" s="208"/>
      <c r="CW740" s="46"/>
    </row>
    <row r="741" spans="42:101">
      <c r="AP741" s="208"/>
      <c r="AQ741" s="46"/>
      <c r="AR741" s="208"/>
      <c r="AS741" s="208"/>
      <c r="AT741" s="208"/>
      <c r="AU741" s="46"/>
      <c r="AY741" s="208"/>
      <c r="AZ741" s="46"/>
      <c r="BA741" s="208"/>
      <c r="BB741" s="208"/>
      <c r="BC741" s="208"/>
      <c r="BD741" s="46"/>
      <c r="BH741" s="208"/>
      <c r="BI741" s="46"/>
      <c r="BJ741" s="208"/>
      <c r="BK741" s="208"/>
      <c r="BL741" s="208"/>
      <c r="BM741" s="46"/>
      <c r="BQ741" s="208"/>
      <c r="BR741" s="46"/>
      <c r="BS741" s="208"/>
      <c r="BT741" s="208"/>
      <c r="BU741" s="208"/>
      <c r="BV741" s="46"/>
      <c r="BZ741" s="208"/>
      <c r="CA741" s="46"/>
      <c r="CB741" s="208"/>
      <c r="CC741" s="208"/>
      <c r="CD741" s="208"/>
      <c r="CE741" s="46"/>
      <c r="CI741" s="208"/>
      <c r="CJ741" s="46"/>
      <c r="CK741" s="208"/>
      <c r="CL741" s="208"/>
      <c r="CM741" s="208"/>
      <c r="CN741" s="46"/>
      <c r="CR741" s="208"/>
      <c r="CS741" s="46"/>
      <c r="CT741" s="208"/>
      <c r="CU741" s="208"/>
      <c r="CV741" s="208"/>
      <c r="CW741" s="46"/>
    </row>
    <row r="742" spans="42:101">
      <c r="AP742" s="208"/>
      <c r="AQ742" s="46"/>
      <c r="AR742" s="208"/>
      <c r="AS742" s="208"/>
      <c r="AT742" s="208"/>
      <c r="AU742" s="46"/>
      <c r="AY742" s="208"/>
      <c r="AZ742" s="46"/>
      <c r="BA742" s="208"/>
      <c r="BB742" s="208"/>
      <c r="BC742" s="208"/>
      <c r="BD742" s="46"/>
      <c r="BH742" s="208"/>
      <c r="BI742" s="46"/>
      <c r="BJ742" s="208"/>
      <c r="BK742" s="208"/>
      <c r="BL742" s="208"/>
      <c r="BM742" s="46"/>
      <c r="BQ742" s="208"/>
      <c r="BR742" s="46"/>
      <c r="BS742" s="208"/>
      <c r="BT742" s="208"/>
      <c r="BU742" s="208"/>
      <c r="BV742" s="46"/>
      <c r="BZ742" s="208"/>
      <c r="CA742" s="46"/>
      <c r="CB742" s="208"/>
      <c r="CC742" s="208"/>
      <c r="CD742" s="208"/>
      <c r="CE742" s="46"/>
      <c r="CI742" s="208"/>
      <c r="CJ742" s="46"/>
      <c r="CK742" s="208"/>
      <c r="CL742" s="208"/>
      <c r="CM742" s="208"/>
      <c r="CN742" s="46"/>
      <c r="CR742" s="208"/>
      <c r="CS742" s="46"/>
      <c r="CT742" s="208"/>
      <c r="CU742" s="208"/>
      <c r="CV742" s="208"/>
      <c r="CW742" s="46"/>
    </row>
    <row r="743" spans="42:101">
      <c r="AP743" s="230"/>
      <c r="AQ743" s="46"/>
      <c r="AR743" s="208"/>
      <c r="AS743" s="208"/>
      <c r="AT743" s="208"/>
      <c r="AU743" s="46"/>
      <c r="AY743" s="208"/>
      <c r="AZ743" s="46"/>
      <c r="BA743" s="208"/>
      <c r="BB743" s="208"/>
      <c r="BC743" s="208"/>
      <c r="BD743" s="46"/>
      <c r="BH743" s="208"/>
      <c r="BI743" s="46"/>
      <c r="BJ743" s="208"/>
      <c r="BK743" s="208"/>
      <c r="BL743" s="208"/>
      <c r="BM743" s="46"/>
      <c r="BQ743" s="208"/>
      <c r="BR743" s="46"/>
      <c r="BS743" s="208"/>
      <c r="BT743" s="208"/>
      <c r="BU743" s="208"/>
      <c r="BV743" s="46"/>
      <c r="BZ743" s="208"/>
      <c r="CA743" s="46"/>
      <c r="CB743" s="208"/>
      <c r="CC743" s="208"/>
      <c r="CD743" s="208"/>
      <c r="CE743" s="46"/>
      <c r="CI743" s="208"/>
      <c r="CJ743" s="46"/>
      <c r="CK743" s="208"/>
      <c r="CL743" s="208"/>
      <c r="CM743" s="208"/>
      <c r="CN743" s="46"/>
      <c r="CR743" s="208"/>
      <c r="CS743" s="46"/>
      <c r="CT743" s="208"/>
      <c r="CU743" s="208"/>
      <c r="CV743" s="208"/>
      <c r="CW743" s="46"/>
    </row>
    <row r="744" spans="42:101">
      <c r="AP744" s="208"/>
      <c r="AQ744" s="46"/>
      <c r="AR744" s="208"/>
      <c r="AS744" s="208"/>
      <c r="AT744" s="208"/>
      <c r="AU744" s="46"/>
      <c r="AY744" s="208"/>
      <c r="AZ744" s="46"/>
      <c r="BA744" s="208"/>
      <c r="BB744" s="208"/>
      <c r="BC744" s="208"/>
      <c r="BD744" s="46"/>
      <c r="BH744" s="208"/>
      <c r="BI744" s="46"/>
      <c r="BJ744" s="208"/>
      <c r="BK744" s="208"/>
      <c r="BL744" s="208"/>
      <c r="BM744" s="46"/>
      <c r="BQ744" s="208"/>
      <c r="BR744" s="46"/>
      <c r="BS744" s="208"/>
      <c r="BT744" s="208"/>
      <c r="BU744" s="208"/>
      <c r="BV744" s="46"/>
      <c r="BZ744" s="208"/>
      <c r="CA744" s="46"/>
      <c r="CB744" s="208"/>
      <c r="CC744" s="208"/>
      <c r="CD744" s="208"/>
      <c r="CE744" s="46"/>
      <c r="CI744" s="208"/>
      <c r="CJ744" s="46"/>
      <c r="CK744" s="208"/>
      <c r="CL744" s="208"/>
      <c r="CM744" s="208"/>
      <c r="CN744" s="46"/>
      <c r="CR744" s="208"/>
      <c r="CS744" s="46"/>
      <c r="CT744" s="208"/>
      <c r="CU744" s="208"/>
      <c r="CV744" s="208"/>
      <c r="CW744" s="46"/>
    </row>
    <row r="745" spans="42:101">
      <c r="AP745" s="208"/>
      <c r="AQ745" s="46"/>
      <c r="AR745" s="208"/>
      <c r="AS745" s="208"/>
      <c r="AT745" s="208"/>
      <c r="AU745" s="46"/>
      <c r="AY745" s="208"/>
      <c r="AZ745" s="46"/>
      <c r="BA745" s="208"/>
      <c r="BB745" s="208"/>
      <c r="BC745" s="208"/>
      <c r="BD745" s="46"/>
      <c r="BH745" s="208"/>
      <c r="BI745" s="46"/>
      <c r="BJ745" s="208"/>
      <c r="BK745" s="208"/>
      <c r="BL745" s="208"/>
      <c r="BM745" s="46"/>
      <c r="BQ745" s="208"/>
      <c r="BR745" s="46"/>
      <c r="BS745" s="208"/>
      <c r="BT745" s="208"/>
      <c r="BU745" s="208"/>
      <c r="BV745" s="46"/>
      <c r="BZ745" s="208"/>
      <c r="CA745" s="46"/>
      <c r="CB745" s="208"/>
      <c r="CC745" s="208"/>
      <c r="CD745" s="208"/>
      <c r="CE745" s="46"/>
      <c r="CI745" s="208"/>
      <c r="CJ745" s="46"/>
      <c r="CK745" s="208"/>
      <c r="CL745" s="208"/>
      <c r="CM745" s="208"/>
      <c r="CN745" s="46"/>
      <c r="CR745" s="208"/>
      <c r="CS745" s="46"/>
      <c r="CT745" s="208"/>
      <c r="CU745" s="208"/>
      <c r="CV745" s="208"/>
      <c r="CW745" s="46"/>
    </row>
    <row r="746" spans="42:101">
      <c r="AP746" s="208"/>
      <c r="AQ746" s="46"/>
      <c r="AR746" s="208"/>
      <c r="AS746" s="208"/>
      <c r="AT746" s="208"/>
      <c r="AU746" s="46"/>
      <c r="AY746" s="208"/>
      <c r="AZ746" s="46"/>
      <c r="BA746" s="208"/>
      <c r="BB746" s="208"/>
      <c r="BC746" s="208"/>
      <c r="BD746" s="46"/>
      <c r="BH746" s="208"/>
      <c r="BI746" s="46"/>
      <c r="BJ746" s="208"/>
      <c r="BK746" s="208"/>
      <c r="BL746" s="208"/>
      <c r="BM746" s="46"/>
      <c r="BQ746" s="208"/>
      <c r="BR746" s="46"/>
      <c r="BS746" s="208"/>
      <c r="BT746" s="208"/>
      <c r="BU746" s="208"/>
      <c r="BV746" s="46"/>
      <c r="BZ746" s="208"/>
      <c r="CA746" s="46"/>
      <c r="CB746" s="208"/>
      <c r="CC746" s="208"/>
      <c r="CD746" s="208"/>
      <c r="CE746" s="46"/>
      <c r="CI746" s="208"/>
      <c r="CJ746" s="46"/>
      <c r="CK746" s="208"/>
      <c r="CL746" s="208"/>
      <c r="CM746" s="208"/>
      <c r="CN746" s="46"/>
      <c r="CR746" s="208"/>
      <c r="CS746" s="46"/>
      <c r="CT746" s="208"/>
      <c r="CU746" s="208"/>
      <c r="CV746" s="208"/>
      <c r="CW746" s="46"/>
    </row>
    <row r="747" spans="42:101">
      <c r="AP747" s="230"/>
      <c r="AQ747" s="46"/>
      <c r="AR747" s="208"/>
      <c r="AS747" s="208"/>
      <c r="AT747" s="208"/>
      <c r="AU747" s="46"/>
      <c r="AY747" s="208"/>
      <c r="AZ747" s="46"/>
      <c r="BA747" s="208"/>
      <c r="BB747" s="208"/>
      <c r="BC747" s="208"/>
      <c r="BD747" s="46"/>
      <c r="BH747" s="208"/>
      <c r="BI747" s="46"/>
      <c r="BJ747" s="208"/>
      <c r="BK747" s="208"/>
      <c r="BL747" s="208"/>
      <c r="BM747" s="46"/>
      <c r="BQ747" s="208"/>
      <c r="BR747" s="46"/>
      <c r="BS747" s="208"/>
      <c r="BT747" s="208"/>
      <c r="BU747" s="208"/>
      <c r="BV747" s="46"/>
      <c r="BZ747" s="208"/>
      <c r="CA747" s="46"/>
      <c r="CB747" s="208"/>
      <c r="CC747" s="208"/>
      <c r="CD747" s="208"/>
      <c r="CE747" s="46"/>
      <c r="CI747" s="208"/>
      <c r="CJ747" s="46"/>
      <c r="CK747" s="208"/>
      <c r="CL747" s="208"/>
      <c r="CM747" s="208"/>
      <c r="CN747" s="46"/>
      <c r="CR747" s="208"/>
      <c r="CS747" s="46"/>
      <c r="CT747" s="208"/>
      <c r="CU747" s="208"/>
      <c r="CV747" s="208"/>
      <c r="CW747" s="46"/>
    </row>
    <row r="748" spans="42:101">
      <c r="AP748" s="208"/>
      <c r="AQ748" s="46"/>
      <c r="AR748" s="208"/>
      <c r="AS748" s="208"/>
      <c r="AT748" s="208"/>
      <c r="AU748" s="46"/>
      <c r="AY748" s="208"/>
      <c r="AZ748" s="46"/>
      <c r="BA748" s="208"/>
      <c r="BB748" s="208"/>
      <c r="BC748" s="208"/>
      <c r="BD748" s="46"/>
      <c r="BH748" s="208"/>
      <c r="BI748" s="46"/>
      <c r="BJ748" s="208"/>
      <c r="BK748" s="208"/>
      <c r="BL748" s="208"/>
      <c r="BM748" s="46"/>
      <c r="BQ748" s="208"/>
      <c r="BR748" s="46"/>
      <c r="BS748" s="208"/>
      <c r="BT748" s="208"/>
      <c r="BU748" s="208"/>
      <c r="BV748" s="46"/>
      <c r="BZ748" s="208"/>
      <c r="CA748" s="46"/>
      <c r="CB748" s="208"/>
      <c r="CC748" s="208"/>
      <c r="CD748" s="208"/>
      <c r="CE748" s="46"/>
      <c r="CI748" s="208"/>
      <c r="CJ748" s="46"/>
      <c r="CK748" s="208"/>
      <c r="CL748" s="208"/>
      <c r="CM748" s="208"/>
      <c r="CN748" s="46"/>
      <c r="CR748" s="208"/>
      <c r="CS748" s="46"/>
      <c r="CT748" s="208"/>
      <c r="CU748" s="208"/>
      <c r="CV748" s="208"/>
      <c r="CW748" s="46"/>
    </row>
    <row r="749" spans="42:101">
      <c r="AP749" s="208"/>
      <c r="AQ749" s="46"/>
      <c r="AR749" s="208"/>
      <c r="AS749" s="208"/>
      <c r="AT749" s="208"/>
      <c r="AU749" s="46"/>
      <c r="AY749" s="208"/>
      <c r="AZ749" s="46"/>
      <c r="BA749" s="208"/>
      <c r="BB749" s="208"/>
      <c r="BC749" s="208"/>
      <c r="BD749" s="46"/>
      <c r="BH749" s="208"/>
      <c r="BI749" s="46"/>
      <c r="BJ749" s="208"/>
      <c r="BK749" s="208"/>
      <c r="BL749" s="208"/>
      <c r="BM749" s="46"/>
      <c r="BQ749" s="208"/>
      <c r="BR749" s="46"/>
      <c r="BS749" s="208"/>
      <c r="BT749" s="208"/>
      <c r="BU749" s="208"/>
      <c r="BV749" s="46"/>
      <c r="BZ749" s="208"/>
      <c r="CA749" s="46"/>
      <c r="CB749" s="208"/>
      <c r="CC749" s="208"/>
      <c r="CD749" s="208"/>
      <c r="CE749" s="46"/>
      <c r="CI749" s="208"/>
      <c r="CJ749" s="46"/>
      <c r="CK749" s="208"/>
      <c r="CL749" s="208"/>
      <c r="CM749" s="208"/>
      <c r="CN749" s="46"/>
      <c r="CR749" s="208"/>
      <c r="CS749" s="46"/>
      <c r="CT749" s="208"/>
      <c r="CU749" s="208"/>
      <c r="CV749" s="208"/>
      <c r="CW749" s="46"/>
    </row>
    <row r="750" spans="42:101">
      <c r="AP750" s="208"/>
      <c r="AQ750" s="46"/>
      <c r="AR750" s="208"/>
      <c r="AS750" s="208"/>
      <c r="AT750" s="208"/>
      <c r="AU750" s="46"/>
      <c r="AY750" s="208"/>
      <c r="AZ750" s="46"/>
      <c r="BA750" s="208"/>
      <c r="BB750" s="208"/>
      <c r="BC750" s="208"/>
      <c r="BD750" s="46"/>
      <c r="BH750" s="208"/>
      <c r="BI750" s="46"/>
      <c r="BJ750" s="208"/>
      <c r="BK750" s="208"/>
      <c r="BL750" s="208"/>
      <c r="BM750" s="46"/>
      <c r="BQ750" s="208"/>
      <c r="BR750" s="46"/>
      <c r="BS750" s="208"/>
      <c r="BT750" s="208"/>
      <c r="BU750" s="208"/>
      <c r="BV750" s="46"/>
      <c r="BZ750" s="208"/>
      <c r="CA750" s="46"/>
      <c r="CB750" s="208"/>
      <c r="CC750" s="208"/>
      <c r="CD750" s="208"/>
      <c r="CE750" s="46"/>
      <c r="CI750" s="208"/>
      <c r="CJ750" s="46"/>
      <c r="CK750" s="208"/>
      <c r="CL750" s="208"/>
      <c r="CM750" s="208"/>
      <c r="CN750" s="46"/>
      <c r="CR750" s="208"/>
      <c r="CS750" s="46"/>
      <c r="CT750" s="208"/>
      <c r="CU750" s="208"/>
      <c r="CV750" s="208"/>
      <c r="CW750" s="46"/>
    </row>
    <row r="751" spans="42:101">
      <c r="AP751" s="230"/>
      <c r="AQ751" s="46"/>
      <c r="AR751" s="208"/>
      <c r="AS751" s="208"/>
      <c r="AT751" s="208"/>
      <c r="AU751" s="46"/>
      <c r="AY751" s="208"/>
      <c r="AZ751" s="46"/>
      <c r="BA751" s="208"/>
      <c r="BB751" s="208"/>
      <c r="BC751" s="208"/>
      <c r="BD751" s="46"/>
      <c r="BH751" s="208"/>
      <c r="BI751" s="46"/>
      <c r="BJ751" s="208"/>
      <c r="BK751" s="208"/>
      <c r="BL751" s="208"/>
      <c r="BM751" s="46"/>
      <c r="BQ751" s="208"/>
      <c r="BR751" s="46"/>
      <c r="BS751" s="208"/>
      <c r="BT751" s="208"/>
      <c r="BU751" s="208"/>
      <c r="BV751" s="46"/>
      <c r="BZ751" s="208"/>
      <c r="CA751" s="46"/>
      <c r="CB751" s="208"/>
      <c r="CC751" s="208"/>
      <c r="CD751" s="208"/>
      <c r="CE751" s="46"/>
      <c r="CI751" s="208"/>
      <c r="CJ751" s="46"/>
      <c r="CK751" s="208"/>
      <c r="CL751" s="208"/>
      <c r="CM751" s="208"/>
      <c r="CN751" s="46"/>
      <c r="CR751" s="208"/>
      <c r="CS751" s="46"/>
      <c r="CT751" s="208"/>
      <c r="CU751" s="208"/>
      <c r="CV751" s="208"/>
      <c r="CW751" s="46"/>
    </row>
    <row r="752" spans="42:101">
      <c r="AP752" s="208"/>
      <c r="AQ752" s="46"/>
      <c r="AR752" s="46"/>
      <c r="AS752" s="208"/>
      <c r="AT752" s="208"/>
      <c r="AU752" s="46"/>
      <c r="AY752" s="208"/>
      <c r="AZ752" s="46"/>
      <c r="BA752" s="208"/>
      <c r="BB752" s="208"/>
      <c r="BC752" s="208"/>
      <c r="BD752" s="46"/>
      <c r="BH752" s="208"/>
      <c r="BI752" s="46"/>
      <c r="BJ752" s="208"/>
      <c r="BK752" s="208"/>
      <c r="BL752" s="208"/>
      <c r="BM752" s="46"/>
      <c r="BQ752" s="208"/>
      <c r="BR752" s="46"/>
      <c r="BS752" s="208"/>
      <c r="BT752" s="208"/>
      <c r="BU752" s="208"/>
      <c r="BV752" s="46"/>
      <c r="BZ752" s="208"/>
      <c r="CA752" s="46"/>
      <c r="CB752" s="208"/>
      <c r="CC752" s="208"/>
      <c r="CD752" s="208"/>
      <c r="CE752" s="46"/>
      <c r="CI752" s="208"/>
      <c r="CJ752" s="46"/>
      <c r="CK752" s="208"/>
      <c r="CL752" s="208"/>
      <c r="CM752" s="208"/>
      <c r="CN752" s="46"/>
      <c r="CR752" s="208"/>
      <c r="CS752" s="46"/>
      <c r="CT752" s="208"/>
      <c r="CU752" s="208"/>
      <c r="CV752" s="208"/>
      <c r="CW752" s="46"/>
    </row>
    <row r="753" spans="42:101">
      <c r="AP753" s="208"/>
      <c r="AQ753" s="46"/>
      <c r="AR753" s="46"/>
      <c r="AS753" s="208"/>
      <c r="AT753" s="208"/>
      <c r="AU753" s="46"/>
      <c r="AY753" s="208"/>
      <c r="AZ753" s="46"/>
      <c r="BA753" s="208"/>
      <c r="BB753" s="208"/>
      <c r="BC753" s="208"/>
      <c r="BD753" s="46"/>
      <c r="BH753" s="208"/>
      <c r="BI753" s="46"/>
      <c r="BJ753" s="208"/>
      <c r="BK753" s="208"/>
      <c r="BL753" s="208"/>
      <c r="BM753" s="46"/>
      <c r="BQ753" s="208"/>
      <c r="BR753" s="46"/>
      <c r="BS753" s="208"/>
      <c r="BT753" s="208"/>
      <c r="BU753" s="208"/>
      <c r="BV753" s="46"/>
      <c r="BZ753" s="208"/>
      <c r="CA753" s="46"/>
      <c r="CB753" s="208"/>
      <c r="CC753" s="208"/>
      <c r="CD753" s="208"/>
      <c r="CE753" s="46"/>
      <c r="CI753" s="208"/>
      <c r="CJ753" s="46"/>
      <c r="CK753" s="208"/>
      <c r="CL753" s="208"/>
      <c r="CM753" s="208"/>
      <c r="CN753" s="46"/>
      <c r="CR753" s="208"/>
      <c r="CS753" s="46"/>
      <c r="CT753" s="208"/>
      <c r="CU753" s="208"/>
      <c r="CV753" s="208"/>
      <c r="CW753" s="46"/>
    </row>
    <row r="754" spans="42:101">
      <c r="AP754" s="208"/>
      <c r="AQ754" s="46"/>
      <c r="AR754" s="46"/>
      <c r="AS754" s="208"/>
      <c r="AT754" s="208"/>
      <c r="AU754" s="46"/>
      <c r="AY754" s="208"/>
      <c r="AZ754" s="46"/>
      <c r="BA754" s="208"/>
      <c r="BB754" s="208"/>
      <c r="BC754" s="208"/>
      <c r="BD754" s="46"/>
      <c r="BH754" s="208"/>
      <c r="BI754" s="46"/>
      <c r="BJ754" s="208"/>
      <c r="BK754" s="208"/>
      <c r="BL754" s="208"/>
      <c r="BM754" s="46"/>
      <c r="BQ754" s="208"/>
      <c r="BR754" s="46"/>
      <c r="BS754" s="208"/>
      <c r="BT754" s="208"/>
      <c r="BU754" s="208"/>
      <c r="BV754" s="46"/>
      <c r="BZ754" s="208"/>
      <c r="CA754" s="46"/>
      <c r="CB754" s="208"/>
      <c r="CC754" s="208"/>
      <c r="CD754" s="208"/>
      <c r="CE754" s="46"/>
      <c r="CI754" s="208"/>
      <c r="CJ754" s="46"/>
      <c r="CK754" s="208"/>
      <c r="CL754" s="208"/>
      <c r="CM754" s="208"/>
      <c r="CN754" s="46"/>
      <c r="CR754" s="208"/>
      <c r="CS754" s="46"/>
      <c r="CT754" s="208"/>
      <c r="CU754" s="208"/>
      <c r="CV754" s="208"/>
      <c r="CW754" s="46"/>
    </row>
    <row r="755" spans="42:101">
      <c r="AP755" s="230"/>
      <c r="AQ755" s="46"/>
      <c r="AR755" s="46"/>
      <c r="AS755" s="208"/>
      <c r="AT755" s="208"/>
      <c r="AU755" s="46"/>
      <c r="AY755" s="208"/>
      <c r="AZ755" s="46"/>
      <c r="BA755" s="208"/>
      <c r="BB755" s="208"/>
      <c r="BC755" s="208"/>
      <c r="BD755" s="46"/>
      <c r="BH755" s="208"/>
      <c r="BI755" s="46"/>
      <c r="BJ755" s="208"/>
      <c r="BK755" s="208"/>
      <c r="BL755" s="208"/>
      <c r="BM755" s="46"/>
      <c r="BQ755" s="208"/>
      <c r="BR755" s="46"/>
      <c r="BS755" s="208"/>
      <c r="BT755" s="208"/>
      <c r="BU755" s="208"/>
      <c r="BV755" s="46"/>
      <c r="BZ755" s="208"/>
      <c r="CA755" s="46"/>
      <c r="CB755" s="208"/>
      <c r="CC755" s="208"/>
      <c r="CD755" s="208"/>
      <c r="CE755" s="46"/>
      <c r="CI755" s="208"/>
      <c r="CJ755" s="46"/>
      <c r="CK755" s="208"/>
      <c r="CL755" s="208"/>
      <c r="CM755" s="208"/>
      <c r="CN755" s="46"/>
      <c r="CR755" s="208"/>
      <c r="CS755" s="46"/>
      <c r="CT755" s="208"/>
      <c r="CU755" s="208"/>
      <c r="CV755" s="208"/>
      <c r="CW755" s="46"/>
    </row>
    <row r="756" spans="42:101">
      <c r="AP756" s="208"/>
      <c r="AQ756" s="46"/>
      <c r="AR756" s="46"/>
      <c r="AS756" s="208"/>
      <c r="AT756" s="208"/>
      <c r="AU756" s="46"/>
      <c r="AY756" s="208"/>
      <c r="AZ756" s="46"/>
      <c r="BA756" s="208"/>
      <c r="BB756" s="208"/>
      <c r="BC756" s="208"/>
      <c r="BD756" s="46"/>
      <c r="BH756" s="208"/>
      <c r="BI756" s="46"/>
      <c r="BJ756" s="208"/>
      <c r="BK756" s="208"/>
      <c r="BL756" s="208"/>
      <c r="BM756" s="46"/>
      <c r="BQ756" s="208"/>
      <c r="BR756" s="46"/>
      <c r="BS756" s="208"/>
      <c r="BT756" s="208"/>
      <c r="BU756" s="208"/>
      <c r="BV756" s="46"/>
      <c r="BZ756" s="208"/>
      <c r="CA756" s="46"/>
      <c r="CB756" s="208"/>
      <c r="CC756" s="208"/>
      <c r="CD756" s="208"/>
      <c r="CE756" s="46"/>
      <c r="CI756" s="208"/>
      <c r="CJ756" s="46"/>
      <c r="CK756" s="208"/>
      <c r="CL756" s="208"/>
      <c r="CM756" s="208"/>
      <c r="CN756" s="46"/>
      <c r="CR756" s="208"/>
      <c r="CS756" s="46"/>
      <c r="CT756" s="208"/>
      <c r="CU756" s="208"/>
      <c r="CV756" s="208"/>
      <c r="CW756" s="46"/>
    </row>
    <row r="757" spans="42:101">
      <c r="AP757" s="208"/>
      <c r="AQ757" s="46"/>
      <c r="AR757" s="46"/>
      <c r="AS757" s="208"/>
      <c r="AT757" s="208"/>
      <c r="AU757" s="46"/>
      <c r="AY757" s="208"/>
      <c r="AZ757" s="46"/>
      <c r="BA757" s="208"/>
      <c r="BB757" s="208"/>
      <c r="BC757" s="208"/>
      <c r="BD757" s="46"/>
      <c r="BH757" s="208"/>
      <c r="BI757" s="46"/>
      <c r="BJ757" s="208"/>
      <c r="BK757" s="208"/>
      <c r="BL757" s="208"/>
      <c r="BM757" s="46"/>
      <c r="BQ757" s="208"/>
      <c r="BR757" s="46"/>
      <c r="BS757" s="208"/>
      <c r="BT757" s="208"/>
      <c r="BU757" s="208"/>
      <c r="BV757" s="46"/>
      <c r="BZ757" s="208"/>
      <c r="CA757" s="46"/>
      <c r="CB757" s="208"/>
      <c r="CC757" s="208"/>
      <c r="CD757" s="208"/>
      <c r="CE757" s="46"/>
      <c r="CI757" s="208"/>
      <c r="CJ757" s="46"/>
      <c r="CK757" s="208"/>
      <c r="CL757" s="208"/>
      <c r="CM757" s="208"/>
      <c r="CN757" s="46"/>
      <c r="CR757" s="208"/>
      <c r="CS757" s="46"/>
      <c r="CT757" s="208"/>
      <c r="CU757" s="208"/>
      <c r="CV757" s="208"/>
      <c r="CW757" s="46"/>
    </row>
    <row r="758" spans="42:101">
      <c r="AP758" s="208"/>
      <c r="AQ758" s="46"/>
      <c r="AR758" s="46"/>
      <c r="AS758" s="208"/>
      <c r="AT758" s="208"/>
      <c r="AU758" s="46"/>
      <c r="AY758" s="208"/>
      <c r="AZ758" s="46"/>
      <c r="BA758" s="208"/>
      <c r="BB758" s="208"/>
      <c r="BC758" s="208"/>
      <c r="BD758" s="46"/>
      <c r="BH758" s="208"/>
      <c r="BI758" s="46"/>
      <c r="BJ758" s="208"/>
      <c r="BK758" s="208"/>
      <c r="BL758" s="208"/>
      <c r="BM758" s="46"/>
      <c r="BQ758" s="208"/>
      <c r="BR758" s="46"/>
      <c r="BS758" s="208"/>
      <c r="BT758" s="208"/>
      <c r="BU758" s="208"/>
      <c r="BV758" s="46"/>
      <c r="BZ758" s="208"/>
      <c r="CA758" s="46"/>
      <c r="CB758" s="208"/>
      <c r="CC758" s="208"/>
      <c r="CD758" s="208"/>
      <c r="CE758" s="46"/>
      <c r="CI758" s="208"/>
      <c r="CJ758" s="46"/>
      <c r="CK758" s="208"/>
      <c r="CL758" s="208"/>
      <c r="CM758" s="208"/>
      <c r="CN758" s="46"/>
      <c r="CR758" s="208"/>
      <c r="CS758" s="46"/>
      <c r="CT758" s="208"/>
      <c r="CU758" s="208"/>
      <c r="CV758" s="208"/>
      <c r="CW758" s="46"/>
    </row>
    <row r="759" spans="42:101">
      <c r="AP759" s="230"/>
      <c r="AQ759" s="46"/>
      <c r="AR759" s="46"/>
      <c r="AS759" s="208"/>
      <c r="AT759" s="208"/>
      <c r="AU759" s="46"/>
      <c r="AY759" s="208"/>
      <c r="AZ759" s="46"/>
      <c r="BA759" s="208"/>
      <c r="BB759" s="208"/>
      <c r="BC759" s="208"/>
      <c r="BD759" s="46"/>
      <c r="BH759" s="208"/>
      <c r="BI759" s="46"/>
      <c r="BJ759" s="208"/>
      <c r="BK759" s="208"/>
      <c r="BL759" s="208"/>
      <c r="BM759" s="46"/>
      <c r="BQ759" s="208"/>
      <c r="BR759" s="46"/>
      <c r="BS759" s="208"/>
      <c r="BT759" s="208"/>
      <c r="BU759" s="208"/>
      <c r="BV759" s="46"/>
      <c r="BZ759" s="208"/>
      <c r="CA759" s="46"/>
      <c r="CB759" s="208"/>
      <c r="CC759" s="208"/>
      <c r="CD759" s="208"/>
      <c r="CE759" s="46"/>
      <c r="CI759" s="208"/>
      <c r="CJ759" s="46"/>
      <c r="CK759" s="208"/>
      <c r="CL759" s="208"/>
      <c r="CM759" s="208"/>
      <c r="CN759" s="46"/>
      <c r="CR759" s="208"/>
      <c r="CS759" s="46"/>
      <c r="CT759" s="208"/>
      <c r="CU759" s="208"/>
      <c r="CV759" s="208"/>
      <c r="CW759" s="46"/>
    </row>
    <row r="760" spans="42:101">
      <c r="AP760" s="208"/>
      <c r="AQ760" s="46"/>
      <c r="AR760" s="46"/>
      <c r="AS760" s="208"/>
      <c r="AT760" s="208"/>
      <c r="AU760" s="46"/>
      <c r="AY760" s="208"/>
      <c r="AZ760" s="46"/>
      <c r="BA760" s="208"/>
      <c r="BB760" s="208"/>
      <c r="BC760" s="208"/>
      <c r="BD760" s="46"/>
      <c r="BH760" s="208"/>
      <c r="BI760" s="46"/>
      <c r="BJ760" s="208"/>
      <c r="BK760" s="208"/>
      <c r="BL760" s="208"/>
      <c r="BM760" s="46"/>
      <c r="BQ760" s="208"/>
      <c r="BR760" s="46"/>
      <c r="BS760" s="208"/>
      <c r="BT760" s="208"/>
      <c r="BU760" s="208"/>
      <c r="BV760" s="46"/>
      <c r="BZ760" s="208"/>
      <c r="CA760" s="46"/>
      <c r="CB760" s="208"/>
      <c r="CC760" s="208"/>
      <c r="CD760" s="208"/>
      <c r="CE760" s="46"/>
      <c r="CI760" s="208"/>
      <c r="CJ760" s="46"/>
      <c r="CK760" s="208"/>
      <c r="CL760" s="208"/>
      <c r="CM760" s="208"/>
      <c r="CN760" s="46"/>
      <c r="CR760" s="208"/>
      <c r="CS760" s="46"/>
      <c r="CT760" s="208"/>
      <c r="CU760" s="208"/>
      <c r="CV760" s="208"/>
      <c r="CW760" s="46"/>
    </row>
    <row r="761" spans="42:101">
      <c r="AP761" s="208"/>
      <c r="AQ761" s="46"/>
      <c r="AR761" s="46"/>
      <c r="AS761" s="208"/>
      <c r="AT761" s="208"/>
      <c r="AU761" s="46"/>
      <c r="AY761" s="208"/>
      <c r="AZ761" s="46"/>
      <c r="BA761" s="208"/>
      <c r="BB761" s="208"/>
      <c r="BC761" s="208"/>
      <c r="BD761" s="46"/>
      <c r="BH761" s="208"/>
      <c r="BI761" s="46"/>
      <c r="BJ761" s="208"/>
      <c r="BK761" s="208"/>
      <c r="BL761" s="208"/>
      <c r="BM761" s="46"/>
      <c r="BQ761" s="208"/>
      <c r="BR761" s="46"/>
      <c r="BS761" s="208"/>
      <c r="BT761" s="208"/>
      <c r="BU761" s="208"/>
      <c r="BV761" s="46"/>
      <c r="BZ761" s="208"/>
      <c r="CA761" s="46"/>
      <c r="CB761" s="208"/>
      <c r="CC761" s="208"/>
      <c r="CD761" s="208"/>
      <c r="CE761" s="46"/>
      <c r="CI761" s="208"/>
      <c r="CJ761" s="46"/>
      <c r="CK761" s="208"/>
      <c r="CL761" s="208"/>
      <c r="CM761" s="208"/>
      <c r="CN761" s="46"/>
      <c r="CR761" s="208"/>
      <c r="CS761" s="46"/>
      <c r="CT761" s="208"/>
      <c r="CU761" s="208"/>
      <c r="CV761" s="208"/>
      <c r="CW761" s="46"/>
    </row>
    <row r="762" spans="42:101">
      <c r="AP762" s="208"/>
      <c r="AQ762" s="46"/>
      <c r="AR762" s="46"/>
      <c r="AS762" s="208"/>
      <c r="AT762" s="208"/>
      <c r="AU762" s="46"/>
      <c r="AY762" s="208"/>
      <c r="AZ762" s="46"/>
      <c r="BA762" s="208"/>
      <c r="BB762" s="208"/>
      <c r="BC762" s="208"/>
      <c r="BD762" s="46"/>
      <c r="BH762" s="208"/>
      <c r="BI762" s="46"/>
      <c r="BJ762" s="208"/>
      <c r="BK762" s="208"/>
      <c r="BL762" s="208"/>
      <c r="BM762" s="46"/>
      <c r="BQ762" s="208"/>
      <c r="BR762" s="46"/>
      <c r="BS762" s="208"/>
      <c r="BT762" s="208"/>
      <c r="BU762" s="208"/>
      <c r="BV762" s="46"/>
      <c r="BZ762" s="208"/>
      <c r="CA762" s="46"/>
      <c r="CB762" s="208"/>
      <c r="CC762" s="208"/>
      <c r="CD762" s="208"/>
      <c r="CE762" s="46"/>
      <c r="CI762" s="208"/>
      <c r="CJ762" s="46"/>
      <c r="CK762" s="208"/>
      <c r="CL762" s="208"/>
      <c r="CM762" s="208"/>
      <c r="CN762" s="46"/>
      <c r="CR762" s="208"/>
      <c r="CS762" s="46"/>
      <c r="CT762" s="208"/>
      <c r="CU762" s="208"/>
      <c r="CV762" s="208"/>
      <c r="CW762" s="46"/>
    </row>
    <row r="763" spans="42:101">
      <c r="AP763" s="230"/>
      <c r="AQ763" s="46"/>
      <c r="AR763" s="46"/>
      <c r="AS763" s="208"/>
      <c r="AT763" s="208"/>
      <c r="AU763" s="46"/>
      <c r="AY763" s="208"/>
      <c r="AZ763" s="46"/>
      <c r="BA763" s="208"/>
      <c r="BB763" s="208"/>
      <c r="BC763" s="208"/>
      <c r="BD763" s="46"/>
      <c r="BH763" s="208"/>
      <c r="BI763" s="46"/>
      <c r="BJ763" s="208"/>
      <c r="BK763" s="208"/>
      <c r="BL763" s="208"/>
      <c r="BM763" s="46"/>
      <c r="BQ763" s="208"/>
      <c r="BR763" s="46"/>
      <c r="BS763" s="208"/>
      <c r="BT763" s="208"/>
      <c r="BU763" s="208"/>
      <c r="BV763" s="46"/>
      <c r="BZ763" s="208"/>
      <c r="CA763" s="46"/>
      <c r="CB763" s="208"/>
      <c r="CC763" s="208"/>
      <c r="CD763" s="208"/>
      <c r="CE763" s="46"/>
      <c r="CI763" s="208"/>
      <c r="CJ763" s="46"/>
      <c r="CK763" s="208"/>
      <c r="CL763" s="208"/>
      <c r="CM763" s="208"/>
      <c r="CN763" s="46"/>
      <c r="CR763" s="208"/>
      <c r="CS763" s="46"/>
      <c r="CT763" s="208"/>
      <c r="CU763" s="208"/>
      <c r="CV763" s="208"/>
      <c r="CW763" s="46"/>
    </row>
    <row r="764" spans="42:101">
      <c r="AP764" s="208"/>
      <c r="AQ764" s="46"/>
      <c r="AR764" s="46"/>
      <c r="AS764" s="208"/>
      <c r="AT764" s="208"/>
      <c r="AU764" s="46"/>
      <c r="AY764" s="208"/>
      <c r="AZ764" s="46"/>
      <c r="BA764" s="208"/>
      <c r="BB764" s="208"/>
      <c r="BC764" s="208"/>
      <c r="BD764" s="46"/>
      <c r="BH764" s="208"/>
      <c r="BI764" s="46"/>
      <c r="BJ764" s="208"/>
      <c r="BK764" s="208"/>
      <c r="BL764" s="208"/>
      <c r="BM764" s="46"/>
      <c r="BQ764" s="208"/>
      <c r="BR764" s="46"/>
      <c r="BS764" s="208"/>
      <c r="BT764" s="208"/>
      <c r="BU764" s="208"/>
      <c r="BV764" s="46"/>
      <c r="BZ764" s="208"/>
      <c r="CA764" s="46"/>
      <c r="CB764" s="208"/>
      <c r="CC764" s="208"/>
      <c r="CD764" s="208"/>
      <c r="CE764" s="46"/>
      <c r="CI764" s="208"/>
      <c r="CJ764" s="46"/>
      <c r="CK764" s="208"/>
      <c r="CL764" s="208"/>
      <c r="CM764" s="208"/>
      <c r="CN764" s="46"/>
      <c r="CR764" s="208"/>
      <c r="CS764" s="46"/>
      <c r="CT764" s="208"/>
      <c r="CU764" s="208"/>
      <c r="CV764" s="208"/>
      <c r="CW764" s="46"/>
    </row>
    <row r="765" spans="42:101">
      <c r="AP765" s="208"/>
      <c r="AQ765" s="46"/>
      <c r="AR765" s="46"/>
      <c r="AS765" s="208"/>
      <c r="AT765" s="208"/>
      <c r="AU765" s="46"/>
      <c r="AY765" s="208"/>
      <c r="AZ765" s="46"/>
      <c r="BA765" s="208"/>
      <c r="BB765" s="208"/>
      <c r="BC765" s="208"/>
      <c r="BD765" s="46"/>
      <c r="BH765" s="208"/>
      <c r="BI765" s="46"/>
      <c r="BJ765" s="208"/>
      <c r="BK765" s="208"/>
      <c r="BL765" s="208"/>
      <c r="BM765" s="46"/>
      <c r="BQ765" s="208"/>
      <c r="BR765" s="46"/>
      <c r="BS765" s="208"/>
      <c r="BT765" s="208"/>
      <c r="BU765" s="208"/>
      <c r="BV765" s="46"/>
      <c r="BZ765" s="208"/>
      <c r="CA765" s="46"/>
      <c r="CB765" s="208"/>
      <c r="CC765" s="208"/>
      <c r="CD765" s="208"/>
      <c r="CE765" s="46"/>
      <c r="CI765" s="208"/>
      <c r="CJ765" s="46"/>
      <c r="CK765" s="208"/>
      <c r="CL765" s="208"/>
      <c r="CM765" s="208"/>
      <c r="CN765" s="46"/>
      <c r="CR765" s="208"/>
      <c r="CS765" s="46"/>
      <c r="CT765" s="208"/>
      <c r="CU765" s="208"/>
      <c r="CV765" s="208"/>
      <c r="CW765" s="46"/>
    </row>
    <row r="766" spans="42:101">
      <c r="AP766" s="208"/>
      <c r="AQ766" s="46"/>
      <c r="AR766" s="46"/>
      <c r="AS766" s="208"/>
      <c r="AT766" s="208"/>
      <c r="AU766" s="46"/>
      <c r="AY766" s="208"/>
      <c r="AZ766" s="46"/>
      <c r="BA766" s="208"/>
      <c r="BB766" s="208"/>
      <c r="BC766" s="208"/>
      <c r="BD766" s="46"/>
      <c r="BH766" s="208"/>
      <c r="BI766" s="46"/>
      <c r="BJ766" s="208"/>
      <c r="BK766" s="208"/>
      <c r="BL766" s="208"/>
      <c r="BM766" s="46"/>
      <c r="BQ766" s="208"/>
      <c r="BR766" s="46"/>
      <c r="BS766" s="208"/>
      <c r="BT766" s="208"/>
      <c r="BU766" s="208"/>
      <c r="BV766" s="46"/>
      <c r="BZ766" s="208"/>
      <c r="CA766" s="46"/>
      <c r="CB766" s="208"/>
      <c r="CC766" s="208"/>
      <c r="CD766" s="208"/>
      <c r="CE766" s="46"/>
      <c r="CI766" s="208"/>
      <c r="CJ766" s="46"/>
      <c r="CK766" s="208"/>
      <c r="CL766" s="208"/>
      <c r="CM766" s="208"/>
      <c r="CN766" s="46"/>
      <c r="CR766" s="208"/>
      <c r="CS766" s="46"/>
      <c r="CT766" s="208"/>
      <c r="CU766" s="208"/>
      <c r="CV766" s="208"/>
      <c r="CW766" s="46"/>
    </row>
    <row r="767" spans="42:101">
      <c r="AP767" s="230"/>
      <c r="AQ767" s="46"/>
      <c r="AR767" s="46"/>
      <c r="AS767" s="208"/>
      <c r="AT767" s="208"/>
      <c r="AU767" s="46"/>
      <c r="AY767" s="208"/>
      <c r="AZ767" s="46"/>
      <c r="BA767" s="208"/>
      <c r="BB767" s="208"/>
      <c r="BC767" s="208"/>
      <c r="BD767" s="46"/>
      <c r="BH767" s="208"/>
      <c r="BI767" s="46"/>
      <c r="BJ767" s="208"/>
      <c r="BK767" s="208"/>
      <c r="BL767" s="208"/>
      <c r="BM767" s="46"/>
      <c r="BQ767" s="208"/>
      <c r="BR767" s="46"/>
      <c r="BS767" s="208"/>
      <c r="BT767" s="208"/>
      <c r="BU767" s="208"/>
      <c r="BV767" s="46"/>
      <c r="BZ767" s="208"/>
      <c r="CA767" s="46"/>
      <c r="CB767" s="208"/>
      <c r="CC767" s="208"/>
      <c r="CD767" s="208"/>
      <c r="CE767" s="46"/>
      <c r="CI767" s="208"/>
      <c r="CJ767" s="46"/>
      <c r="CK767" s="208"/>
      <c r="CL767" s="208"/>
      <c r="CM767" s="208"/>
      <c r="CN767" s="46"/>
      <c r="CR767" s="208"/>
      <c r="CS767" s="46"/>
      <c r="CT767" s="208"/>
      <c r="CU767" s="208"/>
      <c r="CV767" s="208"/>
      <c r="CW767" s="46"/>
    </row>
    <row r="768" spans="42:101">
      <c r="AP768" s="208"/>
      <c r="AQ768" s="46"/>
      <c r="AR768" s="46"/>
      <c r="AS768" s="208"/>
      <c r="AT768" s="208"/>
      <c r="AU768" s="46"/>
      <c r="AY768" s="208"/>
      <c r="AZ768" s="46"/>
      <c r="BA768" s="208"/>
      <c r="BB768" s="208"/>
      <c r="BC768" s="208"/>
      <c r="BD768" s="46"/>
      <c r="BH768" s="208"/>
      <c r="BI768" s="46"/>
      <c r="BJ768" s="208"/>
      <c r="BK768" s="208"/>
      <c r="BL768" s="208"/>
      <c r="BM768" s="46"/>
      <c r="BQ768" s="208"/>
      <c r="BR768" s="46"/>
      <c r="BS768" s="208"/>
      <c r="BT768" s="208"/>
      <c r="BU768" s="208"/>
      <c r="BV768" s="46"/>
      <c r="BZ768" s="208"/>
      <c r="CA768" s="46"/>
      <c r="CB768" s="208"/>
      <c r="CC768" s="208"/>
      <c r="CD768" s="208"/>
      <c r="CE768" s="46"/>
      <c r="CI768" s="208"/>
      <c r="CJ768" s="46"/>
      <c r="CK768" s="208"/>
      <c r="CL768" s="208"/>
      <c r="CM768" s="208"/>
      <c r="CN768" s="46"/>
      <c r="CR768" s="208"/>
      <c r="CS768" s="46"/>
      <c r="CT768" s="208"/>
      <c r="CU768" s="208"/>
      <c r="CV768" s="208"/>
      <c r="CW768" s="46"/>
    </row>
    <row r="769" spans="42:101">
      <c r="AP769" s="208"/>
      <c r="AQ769" s="46"/>
      <c r="AR769" s="46"/>
      <c r="AS769" s="208"/>
      <c r="AT769" s="208"/>
      <c r="AU769" s="46"/>
      <c r="AY769" s="208"/>
      <c r="AZ769" s="46"/>
      <c r="BA769" s="208"/>
      <c r="BB769" s="208"/>
      <c r="BC769" s="208"/>
      <c r="BD769" s="46"/>
      <c r="BH769" s="208"/>
      <c r="BI769" s="46"/>
      <c r="BJ769" s="208"/>
      <c r="BK769" s="208"/>
      <c r="BL769" s="208"/>
      <c r="BM769" s="46"/>
      <c r="BQ769" s="208"/>
      <c r="BR769" s="46"/>
      <c r="BS769" s="208"/>
      <c r="BT769" s="208"/>
      <c r="BU769" s="208"/>
      <c r="BV769" s="46"/>
      <c r="BZ769" s="208"/>
      <c r="CA769" s="46"/>
      <c r="CB769" s="208"/>
      <c r="CC769" s="208"/>
      <c r="CD769" s="208"/>
      <c r="CE769" s="46"/>
      <c r="CI769" s="208"/>
      <c r="CJ769" s="46"/>
      <c r="CK769" s="208"/>
      <c r="CL769" s="208"/>
      <c r="CM769" s="208"/>
      <c r="CN769" s="46"/>
      <c r="CR769" s="208"/>
      <c r="CS769" s="46"/>
      <c r="CT769" s="208"/>
      <c r="CU769" s="208"/>
      <c r="CV769" s="208"/>
      <c r="CW769" s="46"/>
    </row>
    <row r="770" spans="42:101">
      <c r="AP770" s="208"/>
      <c r="AQ770" s="46"/>
      <c r="AR770" s="46"/>
      <c r="AS770" s="208"/>
      <c r="AT770" s="208"/>
      <c r="AU770" s="46"/>
      <c r="AY770" s="208"/>
      <c r="AZ770" s="46"/>
      <c r="BA770" s="208"/>
      <c r="BB770" s="208"/>
      <c r="BC770" s="208"/>
      <c r="BD770" s="46"/>
      <c r="BH770" s="208"/>
      <c r="BI770" s="46"/>
      <c r="BJ770" s="208"/>
      <c r="BK770" s="208"/>
      <c r="BL770" s="208"/>
      <c r="BM770" s="46"/>
      <c r="BQ770" s="208"/>
      <c r="BR770" s="46"/>
      <c r="BS770" s="208"/>
      <c r="BT770" s="208"/>
      <c r="BU770" s="208"/>
      <c r="BV770" s="46"/>
      <c r="BZ770" s="208"/>
      <c r="CA770" s="46"/>
      <c r="CB770" s="208"/>
      <c r="CC770" s="208"/>
      <c r="CD770" s="208"/>
      <c r="CE770" s="46"/>
      <c r="CI770" s="208"/>
      <c r="CJ770" s="46"/>
      <c r="CK770" s="208"/>
      <c r="CL770" s="208"/>
      <c r="CM770" s="208"/>
      <c r="CN770" s="46"/>
      <c r="CR770" s="208"/>
      <c r="CS770" s="46"/>
      <c r="CT770" s="208"/>
      <c r="CU770" s="208"/>
      <c r="CV770" s="208"/>
      <c r="CW770" s="46"/>
    </row>
    <row r="771" spans="42:101">
      <c r="AP771" s="230"/>
      <c r="AQ771" s="46"/>
      <c r="AR771" s="46"/>
      <c r="AS771" s="208"/>
      <c r="AT771" s="208"/>
      <c r="AU771" s="46"/>
      <c r="AY771" s="208"/>
      <c r="AZ771" s="46"/>
      <c r="BA771" s="208"/>
      <c r="BB771" s="208"/>
      <c r="BC771" s="208"/>
      <c r="BD771" s="46"/>
      <c r="BH771" s="208"/>
      <c r="BI771" s="46"/>
      <c r="BJ771" s="208"/>
      <c r="BK771" s="208"/>
      <c r="BL771" s="208"/>
      <c r="BM771" s="46"/>
      <c r="BQ771" s="208"/>
      <c r="BR771" s="46"/>
      <c r="BS771" s="208"/>
      <c r="BT771" s="208"/>
      <c r="BU771" s="208"/>
      <c r="BV771" s="46"/>
      <c r="BZ771" s="208"/>
      <c r="CA771" s="46"/>
      <c r="CB771" s="208"/>
      <c r="CC771" s="208"/>
      <c r="CD771" s="208"/>
      <c r="CE771" s="46"/>
      <c r="CI771" s="208"/>
      <c r="CJ771" s="46"/>
      <c r="CK771" s="208"/>
      <c r="CL771" s="208"/>
      <c r="CM771" s="208"/>
      <c r="CN771" s="46"/>
      <c r="CR771" s="208"/>
      <c r="CS771" s="46"/>
      <c r="CT771" s="208"/>
      <c r="CU771" s="208"/>
      <c r="CV771" s="208"/>
      <c r="CW771" s="46"/>
    </row>
    <row r="772" spans="42:101">
      <c r="AP772" s="208"/>
      <c r="AQ772" s="46"/>
      <c r="AR772" s="46"/>
      <c r="AS772" s="208"/>
      <c r="AT772" s="208"/>
      <c r="AU772" s="46"/>
      <c r="AY772" s="208"/>
      <c r="AZ772" s="46"/>
      <c r="BA772" s="208"/>
      <c r="BB772" s="208"/>
      <c r="BC772" s="208"/>
      <c r="BD772" s="46"/>
      <c r="BH772" s="208"/>
      <c r="BI772" s="46"/>
      <c r="BJ772" s="208"/>
      <c r="BK772" s="208"/>
      <c r="BL772" s="208"/>
      <c r="BM772" s="46"/>
      <c r="BQ772" s="208"/>
      <c r="BR772" s="46"/>
      <c r="BS772" s="208"/>
      <c r="BT772" s="208"/>
      <c r="BU772" s="208"/>
      <c r="BV772" s="46"/>
      <c r="BZ772" s="208"/>
      <c r="CA772" s="46"/>
      <c r="CB772" s="208"/>
      <c r="CC772" s="208"/>
      <c r="CD772" s="208"/>
      <c r="CE772" s="46"/>
      <c r="CI772" s="208"/>
      <c r="CJ772" s="46"/>
      <c r="CK772" s="208"/>
      <c r="CL772" s="208"/>
      <c r="CM772" s="208"/>
      <c r="CN772" s="46"/>
      <c r="CR772" s="208"/>
      <c r="CS772" s="46"/>
      <c r="CT772" s="208"/>
      <c r="CU772" s="208"/>
      <c r="CV772" s="208"/>
      <c r="CW772" s="46"/>
    </row>
    <row r="773" spans="42:101">
      <c r="AP773" s="208"/>
      <c r="AQ773" s="46"/>
      <c r="AR773" s="46"/>
      <c r="AS773" s="208"/>
      <c r="AT773" s="208"/>
      <c r="AU773" s="46"/>
      <c r="AY773" s="208"/>
      <c r="AZ773" s="46"/>
      <c r="BA773" s="208"/>
      <c r="BB773" s="208"/>
      <c r="BC773" s="208"/>
      <c r="BD773" s="46"/>
      <c r="BH773" s="208"/>
      <c r="BI773" s="46"/>
      <c r="BJ773" s="208"/>
      <c r="BK773" s="208"/>
      <c r="BL773" s="208"/>
      <c r="BM773" s="46"/>
      <c r="BQ773" s="208"/>
      <c r="BR773" s="46"/>
      <c r="BS773" s="208"/>
      <c r="BT773" s="208"/>
      <c r="BU773" s="208"/>
      <c r="BV773" s="46"/>
      <c r="BZ773" s="208"/>
      <c r="CA773" s="46"/>
      <c r="CB773" s="208"/>
      <c r="CC773" s="208"/>
      <c r="CD773" s="208"/>
      <c r="CE773" s="46"/>
      <c r="CI773" s="208"/>
      <c r="CJ773" s="46"/>
      <c r="CK773" s="208"/>
      <c r="CL773" s="208"/>
      <c r="CM773" s="208"/>
      <c r="CN773" s="46"/>
      <c r="CR773" s="208"/>
      <c r="CS773" s="46"/>
      <c r="CT773" s="208"/>
      <c r="CU773" s="208"/>
      <c r="CV773" s="208"/>
      <c r="CW773" s="46"/>
    </row>
    <row r="774" spans="42:101">
      <c r="AP774" s="208"/>
      <c r="AQ774" s="46"/>
      <c r="AR774" s="46"/>
      <c r="AS774" s="208"/>
      <c r="AT774" s="208"/>
      <c r="AU774" s="46"/>
      <c r="AY774" s="208"/>
      <c r="AZ774" s="46"/>
      <c r="BA774" s="208"/>
      <c r="BB774" s="208"/>
      <c r="BC774" s="208"/>
      <c r="BD774" s="46"/>
      <c r="BH774" s="208"/>
      <c r="BI774" s="46"/>
      <c r="BJ774" s="208"/>
      <c r="BK774" s="208"/>
      <c r="BL774" s="208"/>
      <c r="BM774" s="46"/>
      <c r="BQ774" s="208"/>
      <c r="BR774" s="46"/>
      <c r="BS774" s="208"/>
      <c r="BT774" s="208"/>
      <c r="BU774" s="208"/>
      <c r="BV774" s="46"/>
      <c r="BZ774" s="208"/>
      <c r="CA774" s="46"/>
      <c r="CB774" s="208"/>
      <c r="CC774" s="208"/>
      <c r="CD774" s="208"/>
      <c r="CE774" s="46"/>
      <c r="CI774" s="208"/>
      <c r="CJ774" s="46"/>
      <c r="CK774" s="208"/>
      <c r="CL774" s="208"/>
      <c r="CM774" s="208"/>
      <c r="CN774" s="46"/>
      <c r="CR774" s="208"/>
      <c r="CS774" s="46"/>
      <c r="CT774" s="208"/>
      <c r="CU774" s="208"/>
      <c r="CV774" s="208"/>
      <c r="CW774" s="46"/>
    </row>
    <row r="775" spans="42:101">
      <c r="AP775" s="230"/>
      <c r="AQ775" s="46"/>
      <c r="AR775" s="46"/>
      <c r="AS775" s="208"/>
      <c r="AT775" s="208"/>
      <c r="AU775" s="46"/>
      <c r="AY775" s="208"/>
      <c r="AZ775" s="46"/>
      <c r="BA775" s="208"/>
      <c r="BB775" s="208"/>
      <c r="BC775" s="208"/>
      <c r="BD775" s="46"/>
      <c r="BH775" s="208"/>
      <c r="BI775" s="46"/>
      <c r="BJ775" s="208"/>
      <c r="BK775" s="208"/>
      <c r="BL775" s="208"/>
      <c r="BM775" s="46"/>
      <c r="BQ775" s="208"/>
      <c r="BR775" s="46"/>
      <c r="BS775" s="208"/>
      <c r="BT775" s="208"/>
      <c r="BU775" s="208"/>
      <c r="BV775" s="46"/>
      <c r="BZ775" s="208"/>
      <c r="CA775" s="46"/>
      <c r="CB775" s="208"/>
      <c r="CC775" s="208"/>
      <c r="CD775" s="208"/>
      <c r="CE775" s="46"/>
      <c r="CI775" s="208"/>
      <c r="CJ775" s="46"/>
      <c r="CK775" s="208"/>
      <c r="CL775" s="208"/>
      <c r="CM775" s="208"/>
      <c r="CN775" s="46"/>
      <c r="CR775" s="208"/>
      <c r="CS775" s="46"/>
      <c r="CT775" s="208"/>
      <c r="CU775" s="208"/>
      <c r="CV775" s="208"/>
      <c r="CW775" s="46"/>
    </row>
    <row r="776" spans="42:101">
      <c r="AP776" s="208"/>
      <c r="AQ776" s="46"/>
      <c r="AR776" s="46"/>
      <c r="AS776" s="208"/>
      <c r="AT776" s="208"/>
      <c r="AU776" s="46"/>
      <c r="AY776" s="208"/>
      <c r="AZ776" s="46"/>
      <c r="BA776" s="208"/>
      <c r="BB776" s="208"/>
      <c r="BC776" s="208"/>
      <c r="BD776" s="46"/>
      <c r="BH776" s="208"/>
      <c r="BI776" s="46"/>
      <c r="BJ776" s="208"/>
      <c r="BK776" s="208"/>
      <c r="BL776" s="208"/>
      <c r="BM776" s="46"/>
      <c r="BQ776" s="208"/>
      <c r="BR776" s="46"/>
      <c r="BS776" s="208"/>
      <c r="BT776" s="208"/>
      <c r="BU776" s="208"/>
      <c r="BV776" s="46"/>
      <c r="BZ776" s="208"/>
      <c r="CA776" s="46"/>
      <c r="CB776" s="208"/>
      <c r="CC776" s="208"/>
      <c r="CD776" s="208"/>
      <c r="CE776" s="46"/>
      <c r="CI776" s="208"/>
      <c r="CJ776" s="46"/>
      <c r="CK776" s="208"/>
      <c r="CL776" s="208"/>
      <c r="CM776" s="208"/>
      <c r="CN776" s="46"/>
      <c r="CR776" s="208"/>
      <c r="CS776" s="46"/>
      <c r="CT776" s="208"/>
      <c r="CU776" s="208"/>
      <c r="CV776" s="208"/>
      <c r="CW776" s="46"/>
    </row>
    <row r="777" spans="42:101">
      <c r="AP777" s="208"/>
      <c r="AQ777" s="46"/>
      <c r="AR777" s="46"/>
      <c r="AS777" s="208"/>
      <c r="AT777" s="208"/>
      <c r="AU777" s="46"/>
      <c r="AY777" s="208"/>
      <c r="AZ777" s="46"/>
      <c r="BA777" s="208"/>
      <c r="BB777" s="208"/>
      <c r="BC777" s="208"/>
      <c r="BD777" s="46"/>
      <c r="BH777" s="208"/>
      <c r="BI777" s="46"/>
      <c r="BJ777" s="208"/>
      <c r="BK777" s="208"/>
      <c r="BL777" s="208"/>
      <c r="BM777" s="46"/>
      <c r="BQ777" s="208"/>
      <c r="BR777" s="46"/>
      <c r="BS777" s="208"/>
      <c r="BT777" s="208"/>
      <c r="BU777" s="208"/>
      <c r="BV777" s="46"/>
      <c r="BZ777" s="208"/>
      <c r="CA777" s="46"/>
      <c r="CB777" s="208"/>
      <c r="CC777" s="208"/>
      <c r="CD777" s="208"/>
      <c r="CE777" s="46"/>
      <c r="CI777" s="208"/>
      <c r="CJ777" s="46"/>
      <c r="CK777" s="208"/>
      <c r="CL777" s="208"/>
      <c r="CM777" s="208"/>
      <c r="CN777" s="46"/>
      <c r="CR777" s="208"/>
      <c r="CS777" s="46"/>
      <c r="CT777" s="208"/>
      <c r="CU777" s="208"/>
      <c r="CV777" s="208"/>
      <c r="CW777" s="46"/>
    </row>
    <row r="778" spans="42:101">
      <c r="AP778" s="208"/>
      <c r="AQ778" s="46"/>
      <c r="AR778" s="46"/>
      <c r="AS778" s="208"/>
      <c r="AT778" s="208"/>
      <c r="AU778" s="46"/>
      <c r="AY778" s="208"/>
      <c r="AZ778" s="46"/>
      <c r="BA778" s="208"/>
      <c r="BB778" s="208"/>
      <c r="BC778" s="208"/>
      <c r="BD778" s="46"/>
      <c r="BH778" s="208"/>
      <c r="BI778" s="46"/>
      <c r="BJ778" s="208"/>
      <c r="BK778" s="208"/>
      <c r="BL778" s="208"/>
      <c r="BM778" s="46"/>
      <c r="BQ778" s="208"/>
      <c r="BR778" s="46"/>
      <c r="BS778" s="208"/>
      <c r="BT778" s="208"/>
      <c r="BU778" s="208"/>
      <c r="BV778" s="46"/>
      <c r="BZ778" s="208"/>
      <c r="CA778" s="46"/>
      <c r="CB778" s="208"/>
      <c r="CC778" s="208"/>
      <c r="CD778" s="208"/>
      <c r="CE778" s="46"/>
      <c r="CI778" s="208"/>
      <c r="CJ778" s="46"/>
      <c r="CK778" s="208"/>
      <c r="CL778" s="208"/>
      <c r="CM778" s="208"/>
      <c r="CN778" s="46"/>
      <c r="CR778" s="208"/>
      <c r="CS778" s="46"/>
      <c r="CT778" s="208"/>
      <c r="CU778" s="208"/>
      <c r="CV778" s="208"/>
      <c r="CW778" s="46"/>
    </row>
    <row r="779" spans="42:101">
      <c r="AP779" s="230"/>
      <c r="AQ779" s="46"/>
      <c r="AR779" s="46"/>
      <c r="AS779" s="208"/>
      <c r="AT779" s="208"/>
      <c r="AU779" s="46"/>
      <c r="AY779" s="208"/>
      <c r="AZ779" s="46"/>
      <c r="BA779" s="208"/>
      <c r="BB779" s="208"/>
      <c r="BC779" s="208"/>
      <c r="BD779" s="46"/>
      <c r="BH779" s="208"/>
      <c r="BI779" s="46"/>
      <c r="BJ779" s="208"/>
      <c r="BK779" s="208"/>
      <c r="BL779" s="208"/>
      <c r="BM779" s="46"/>
      <c r="BQ779" s="208"/>
      <c r="BR779" s="46"/>
      <c r="BS779" s="208"/>
      <c r="BT779" s="208"/>
      <c r="BU779" s="208"/>
      <c r="BV779" s="46"/>
      <c r="BZ779" s="208"/>
      <c r="CA779" s="46"/>
      <c r="CB779" s="208"/>
      <c r="CC779" s="208"/>
      <c r="CD779" s="208"/>
      <c r="CE779" s="46"/>
      <c r="CI779" s="208"/>
      <c r="CJ779" s="46"/>
      <c r="CK779" s="208"/>
      <c r="CL779" s="208"/>
      <c r="CM779" s="208"/>
      <c r="CN779" s="46"/>
      <c r="CR779" s="208"/>
      <c r="CS779" s="46"/>
      <c r="CT779" s="208"/>
      <c r="CU779" s="208"/>
      <c r="CV779" s="208"/>
      <c r="CW779" s="46"/>
    </row>
    <row r="780" spans="42:101">
      <c r="AP780" s="208"/>
      <c r="AQ780" s="46"/>
      <c r="AR780" s="46"/>
      <c r="AS780" s="208"/>
      <c r="AT780" s="208"/>
      <c r="AU780" s="46"/>
      <c r="AY780" s="208"/>
      <c r="AZ780" s="46"/>
      <c r="BA780" s="208"/>
      <c r="BB780" s="208"/>
      <c r="BC780" s="208"/>
      <c r="BD780" s="46"/>
      <c r="BH780" s="208"/>
      <c r="BI780" s="46"/>
      <c r="BJ780" s="208"/>
      <c r="BK780" s="208"/>
      <c r="BL780" s="208"/>
      <c r="BM780" s="46"/>
      <c r="BQ780" s="208"/>
      <c r="BR780" s="46"/>
      <c r="BS780" s="208"/>
      <c r="BT780" s="208"/>
      <c r="BU780" s="208"/>
      <c r="BV780" s="46"/>
      <c r="BZ780" s="208"/>
      <c r="CA780" s="46"/>
      <c r="CB780" s="208"/>
      <c r="CC780" s="208"/>
      <c r="CD780" s="208"/>
      <c r="CE780" s="46"/>
      <c r="CI780" s="208"/>
      <c r="CJ780" s="46"/>
      <c r="CK780" s="208"/>
      <c r="CL780" s="208"/>
      <c r="CM780" s="208"/>
      <c r="CN780" s="46"/>
      <c r="CR780" s="208"/>
      <c r="CS780" s="46"/>
      <c r="CT780" s="208"/>
      <c r="CU780" s="208"/>
      <c r="CV780" s="208"/>
      <c r="CW780" s="46"/>
    </row>
    <row r="781" spans="42:101">
      <c r="AP781" s="208"/>
      <c r="AQ781" s="46"/>
      <c r="AR781" s="46"/>
      <c r="AS781" s="208"/>
      <c r="AT781" s="208"/>
      <c r="AU781" s="46"/>
      <c r="AY781" s="208"/>
      <c r="AZ781" s="46"/>
      <c r="BA781" s="208"/>
      <c r="BB781" s="208"/>
      <c r="BC781" s="208"/>
      <c r="BD781" s="46"/>
      <c r="BH781" s="208"/>
      <c r="BI781" s="46"/>
      <c r="BJ781" s="208"/>
      <c r="BK781" s="208"/>
      <c r="BL781" s="208"/>
      <c r="BM781" s="46"/>
      <c r="BQ781" s="208"/>
      <c r="BR781" s="46"/>
      <c r="BS781" s="208"/>
      <c r="BT781" s="208"/>
      <c r="BU781" s="208"/>
      <c r="BV781" s="46"/>
      <c r="BZ781" s="208"/>
      <c r="CA781" s="46"/>
      <c r="CB781" s="208"/>
      <c r="CC781" s="208"/>
      <c r="CD781" s="208"/>
      <c r="CE781" s="46"/>
      <c r="CI781" s="208"/>
      <c r="CJ781" s="46"/>
      <c r="CK781" s="208"/>
      <c r="CL781" s="208"/>
      <c r="CM781" s="208"/>
      <c r="CN781" s="46"/>
      <c r="CR781" s="208"/>
      <c r="CS781" s="46"/>
      <c r="CT781" s="208"/>
      <c r="CU781" s="208"/>
      <c r="CV781" s="208"/>
      <c r="CW781" s="46"/>
    </row>
    <row r="782" spans="42:101">
      <c r="AP782" s="208"/>
      <c r="AQ782" s="46"/>
      <c r="AR782" s="46"/>
      <c r="AS782" s="208"/>
      <c r="AT782" s="208"/>
      <c r="AU782" s="46"/>
      <c r="AY782" s="208"/>
      <c r="AZ782" s="46"/>
      <c r="BA782" s="208"/>
      <c r="BB782" s="208"/>
      <c r="BC782" s="208"/>
      <c r="BD782" s="46"/>
      <c r="BH782" s="208"/>
      <c r="BI782" s="46"/>
      <c r="BJ782" s="208"/>
      <c r="BK782" s="208"/>
      <c r="BL782" s="208"/>
      <c r="BM782" s="46"/>
      <c r="BQ782" s="208"/>
      <c r="BR782" s="46"/>
      <c r="BS782" s="208"/>
      <c r="BT782" s="208"/>
      <c r="BU782" s="208"/>
      <c r="BV782" s="46"/>
      <c r="BZ782" s="208"/>
      <c r="CA782" s="46"/>
      <c r="CB782" s="208"/>
      <c r="CC782" s="208"/>
      <c r="CD782" s="208"/>
      <c r="CE782" s="46"/>
      <c r="CI782" s="208"/>
      <c r="CJ782" s="46"/>
      <c r="CK782" s="208"/>
      <c r="CL782" s="208"/>
      <c r="CM782" s="208"/>
      <c r="CN782" s="46"/>
      <c r="CR782" s="208"/>
      <c r="CS782" s="46"/>
      <c r="CT782" s="208"/>
      <c r="CU782" s="208"/>
      <c r="CV782" s="208"/>
      <c r="CW782" s="46"/>
    </row>
    <row r="783" spans="42:101">
      <c r="AP783" s="230"/>
      <c r="AQ783" s="46"/>
      <c r="AR783" s="46"/>
      <c r="AS783" s="208"/>
      <c r="AT783" s="208"/>
      <c r="AU783" s="46"/>
      <c r="AY783" s="208"/>
      <c r="AZ783" s="46"/>
      <c r="BA783" s="208"/>
      <c r="BB783" s="208"/>
      <c r="BC783" s="208"/>
      <c r="BD783" s="46"/>
      <c r="BH783" s="208"/>
      <c r="BI783" s="46"/>
      <c r="BJ783" s="208"/>
      <c r="BK783" s="208"/>
      <c r="BL783" s="208"/>
      <c r="BM783" s="46"/>
      <c r="BQ783" s="208"/>
      <c r="BR783" s="46"/>
      <c r="BS783" s="208"/>
      <c r="BT783" s="208"/>
      <c r="BU783" s="208"/>
      <c r="BV783" s="46"/>
      <c r="BZ783" s="208"/>
      <c r="CA783" s="46"/>
      <c r="CB783" s="208"/>
      <c r="CC783" s="208"/>
      <c r="CD783" s="208"/>
      <c r="CE783" s="46"/>
      <c r="CI783" s="208"/>
      <c r="CJ783" s="46"/>
      <c r="CK783" s="208"/>
      <c r="CL783" s="208"/>
      <c r="CM783" s="208"/>
      <c r="CN783" s="46"/>
      <c r="CR783" s="208"/>
      <c r="CS783" s="46"/>
      <c r="CT783" s="208"/>
      <c r="CU783" s="208"/>
      <c r="CV783" s="208"/>
      <c r="CW783" s="46"/>
    </row>
    <row r="784" spans="42:101">
      <c r="AP784" s="208"/>
      <c r="AQ784" s="46"/>
      <c r="AR784" s="46"/>
      <c r="AS784" s="208"/>
      <c r="AT784" s="208"/>
      <c r="AU784" s="46"/>
      <c r="AY784" s="208"/>
      <c r="AZ784" s="46"/>
      <c r="BA784" s="208"/>
      <c r="BB784" s="208"/>
      <c r="BC784" s="208"/>
      <c r="BD784" s="46"/>
      <c r="BH784" s="208"/>
      <c r="BI784" s="46"/>
      <c r="BJ784" s="208"/>
      <c r="BK784" s="208"/>
      <c r="BL784" s="208"/>
      <c r="BM784" s="46"/>
      <c r="BQ784" s="208"/>
      <c r="BR784" s="46"/>
      <c r="BS784" s="208"/>
      <c r="BT784" s="208"/>
      <c r="BU784" s="208"/>
      <c r="BV784" s="46"/>
      <c r="BZ784" s="208"/>
      <c r="CA784" s="46"/>
      <c r="CB784" s="208"/>
      <c r="CC784" s="208"/>
      <c r="CD784" s="208"/>
      <c r="CE784" s="46"/>
      <c r="CI784" s="208"/>
      <c r="CJ784" s="46"/>
      <c r="CK784" s="208"/>
      <c r="CL784" s="208"/>
      <c r="CM784" s="208"/>
      <c r="CN784" s="46"/>
      <c r="CR784" s="208"/>
      <c r="CS784" s="46"/>
      <c r="CT784" s="208"/>
      <c r="CU784" s="208"/>
      <c r="CV784" s="208"/>
      <c r="CW784" s="46"/>
    </row>
    <row r="785" spans="42:101">
      <c r="AP785" s="208"/>
      <c r="AQ785" s="46"/>
      <c r="AR785" s="46"/>
      <c r="AS785" s="208"/>
      <c r="AT785" s="208"/>
      <c r="AU785" s="46"/>
      <c r="AY785" s="208"/>
      <c r="AZ785" s="46"/>
      <c r="BA785" s="208"/>
      <c r="BB785" s="208"/>
      <c r="BC785" s="208"/>
      <c r="BD785" s="46"/>
      <c r="BH785" s="208"/>
      <c r="BI785" s="46"/>
      <c r="BJ785" s="208"/>
      <c r="BK785" s="208"/>
      <c r="BL785" s="208"/>
      <c r="BM785" s="46"/>
      <c r="BQ785" s="208"/>
      <c r="BR785" s="46"/>
      <c r="BS785" s="208"/>
      <c r="BT785" s="208"/>
      <c r="BU785" s="208"/>
      <c r="BV785" s="46"/>
      <c r="BZ785" s="208"/>
      <c r="CA785" s="46"/>
      <c r="CB785" s="208"/>
      <c r="CC785" s="208"/>
      <c r="CD785" s="208"/>
      <c r="CE785" s="46"/>
      <c r="CI785" s="208"/>
      <c r="CJ785" s="46"/>
      <c r="CK785" s="208"/>
      <c r="CL785" s="208"/>
      <c r="CM785" s="208"/>
      <c r="CN785" s="46"/>
      <c r="CR785" s="208"/>
      <c r="CS785" s="46"/>
      <c r="CT785" s="208"/>
      <c r="CU785" s="208"/>
      <c r="CV785" s="208"/>
      <c r="CW785" s="46"/>
    </row>
    <row r="786" spans="42:101">
      <c r="AP786" s="208"/>
      <c r="AQ786" s="46"/>
      <c r="AR786" s="46"/>
      <c r="AS786" s="208"/>
      <c r="AT786" s="208"/>
      <c r="AU786" s="46"/>
      <c r="AY786" s="208"/>
      <c r="AZ786" s="46"/>
      <c r="BA786" s="208"/>
      <c r="BB786" s="208"/>
      <c r="BC786" s="208"/>
      <c r="BD786" s="46"/>
      <c r="BH786" s="208"/>
      <c r="BI786" s="46"/>
      <c r="BJ786" s="208"/>
      <c r="BK786" s="208"/>
      <c r="BL786" s="208"/>
      <c r="BM786" s="46"/>
      <c r="BQ786" s="208"/>
      <c r="BR786" s="46"/>
      <c r="BS786" s="208"/>
      <c r="BT786" s="208"/>
      <c r="BU786" s="208"/>
      <c r="BV786" s="46"/>
      <c r="BZ786" s="208"/>
      <c r="CA786" s="46"/>
      <c r="CB786" s="208"/>
      <c r="CC786" s="208"/>
      <c r="CD786" s="208"/>
      <c r="CE786" s="46"/>
      <c r="CI786" s="208"/>
      <c r="CJ786" s="46"/>
      <c r="CK786" s="208"/>
      <c r="CL786" s="208"/>
      <c r="CM786" s="208"/>
      <c r="CN786" s="46"/>
      <c r="CR786" s="208"/>
      <c r="CS786" s="46"/>
      <c r="CT786" s="208"/>
      <c r="CU786" s="208"/>
      <c r="CV786" s="208"/>
      <c r="CW786" s="46"/>
    </row>
    <row r="787" spans="42:101">
      <c r="AP787" s="230"/>
      <c r="AQ787" s="46"/>
      <c r="AR787" s="46"/>
      <c r="AS787" s="208"/>
      <c r="AT787" s="208"/>
      <c r="AU787" s="46"/>
      <c r="AY787" s="208"/>
      <c r="AZ787" s="46"/>
      <c r="BA787" s="208"/>
      <c r="BB787" s="208"/>
      <c r="BC787" s="208"/>
      <c r="BD787" s="46"/>
      <c r="BH787" s="208"/>
      <c r="BI787" s="46"/>
      <c r="BJ787" s="208"/>
      <c r="BK787" s="208"/>
      <c r="BL787" s="208"/>
      <c r="BM787" s="46"/>
      <c r="BQ787" s="208"/>
      <c r="BR787" s="46"/>
      <c r="BS787" s="208"/>
      <c r="BT787" s="208"/>
      <c r="BU787" s="208"/>
      <c r="BV787" s="46"/>
      <c r="BZ787" s="208"/>
      <c r="CA787" s="46"/>
      <c r="CB787" s="208"/>
      <c r="CC787" s="208"/>
      <c r="CD787" s="208"/>
      <c r="CE787" s="46"/>
      <c r="CI787" s="208"/>
      <c r="CJ787" s="46"/>
      <c r="CK787" s="208"/>
      <c r="CL787" s="208"/>
      <c r="CM787" s="208"/>
      <c r="CN787" s="46"/>
      <c r="CR787" s="208"/>
      <c r="CS787" s="46"/>
      <c r="CT787" s="208"/>
      <c r="CU787" s="208"/>
      <c r="CV787" s="208"/>
      <c r="CW787" s="46"/>
    </row>
    <row r="788" spans="42:101">
      <c r="AP788" s="208"/>
      <c r="AQ788" s="46"/>
      <c r="AR788" s="46"/>
      <c r="AS788" s="208"/>
      <c r="AT788" s="208"/>
      <c r="AU788" s="46"/>
      <c r="AY788" s="208"/>
      <c r="AZ788" s="46"/>
      <c r="BA788" s="208"/>
      <c r="BB788" s="208"/>
      <c r="BC788" s="208"/>
      <c r="BD788" s="46"/>
      <c r="BH788" s="208"/>
      <c r="BI788" s="46"/>
      <c r="BJ788" s="208"/>
      <c r="BK788" s="208"/>
      <c r="BL788" s="208"/>
      <c r="BM788" s="46"/>
      <c r="BQ788" s="208"/>
      <c r="BR788" s="46"/>
      <c r="BS788" s="208"/>
      <c r="BT788" s="208"/>
      <c r="BU788" s="208"/>
      <c r="BV788" s="46"/>
      <c r="BZ788" s="208"/>
      <c r="CA788" s="46"/>
      <c r="CB788" s="208"/>
      <c r="CC788" s="208"/>
      <c r="CD788" s="208"/>
      <c r="CE788" s="46"/>
      <c r="CI788" s="208"/>
      <c r="CJ788" s="46"/>
      <c r="CK788" s="208"/>
      <c r="CL788" s="208"/>
      <c r="CM788" s="208"/>
      <c r="CN788" s="46"/>
      <c r="CR788" s="208"/>
      <c r="CS788" s="46"/>
      <c r="CT788" s="208"/>
      <c r="CU788" s="208"/>
      <c r="CV788" s="208"/>
      <c r="CW788" s="46"/>
    </row>
    <row r="789" spans="42:101">
      <c r="AP789" s="208"/>
      <c r="AQ789" s="46"/>
      <c r="AR789" s="46"/>
      <c r="AS789" s="208"/>
      <c r="AT789" s="208"/>
      <c r="AU789" s="46"/>
      <c r="AY789" s="208"/>
      <c r="AZ789" s="46"/>
      <c r="BA789" s="208"/>
      <c r="BB789" s="208"/>
      <c r="BC789" s="208"/>
      <c r="BD789" s="46"/>
      <c r="BH789" s="208"/>
      <c r="BI789" s="46"/>
      <c r="BJ789" s="208"/>
      <c r="BK789" s="208"/>
      <c r="BL789" s="208"/>
      <c r="BM789" s="46"/>
      <c r="BQ789" s="208"/>
      <c r="BR789" s="46"/>
      <c r="BS789" s="208"/>
      <c r="BT789" s="208"/>
      <c r="BU789" s="208"/>
      <c r="BV789" s="46"/>
      <c r="BZ789" s="208"/>
      <c r="CA789" s="46"/>
      <c r="CB789" s="208"/>
      <c r="CC789" s="208"/>
      <c r="CD789" s="208"/>
      <c r="CE789" s="46"/>
      <c r="CI789" s="208"/>
      <c r="CJ789" s="46"/>
      <c r="CK789" s="208"/>
      <c r="CL789" s="208"/>
      <c r="CM789" s="208"/>
      <c r="CN789" s="46"/>
      <c r="CR789" s="208"/>
      <c r="CS789" s="46"/>
      <c r="CT789" s="208"/>
      <c r="CU789" s="208"/>
      <c r="CV789" s="208"/>
      <c r="CW789" s="46"/>
    </row>
    <row r="790" spans="42:101">
      <c r="AP790" s="208"/>
      <c r="AQ790" s="46"/>
      <c r="AR790" s="46"/>
      <c r="AS790" s="208"/>
      <c r="AT790" s="208"/>
      <c r="AU790" s="46"/>
      <c r="AY790" s="208"/>
      <c r="AZ790" s="46"/>
      <c r="BA790" s="208"/>
      <c r="BB790" s="208"/>
      <c r="BC790" s="208"/>
      <c r="BD790" s="46"/>
      <c r="BH790" s="208"/>
      <c r="BI790" s="46"/>
      <c r="BJ790" s="208"/>
      <c r="BK790" s="208"/>
      <c r="BL790" s="208"/>
      <c r="BM790" s="46"/>
      <c r="BQ790" s="208"/>
      <c r="BR790" s="46"/>
      <c r="BS790" s="208"/>
      <c r="BT790" s="208"/>
      <c r="BU790" s="208"/>
      <c r="BV790" s="46"/>
      <c r="BZ790" s="208"/>
      <c r="CA790" s="46"/>
      <c r="CB790" s="208"/>
      <c r="CC790" s="208"/>
      <c r="CD790" s="208"/>
      <c r="CE790" s="46"/>
      <c r="CI790" s="208"/>
      <c r="CJ790" s="46"/>
      <c r="CK790" s="208"/>
      <c r="CL790" s="208"/>
      <c r="CM790" s="208"/>
      <c r="CN790" s="46"/>
      <c r="CR790" s="208"/>
      <c r="CS790" s="46"/>
      <c r="CT790" s="208"/>
      <c r="CU790" s="208"/>
      <c r="CV790" s="208"/>
      <c r="CW790" s="46"/>
    </row>
    <row r="791" spans="42:101">
      <c r="AP791" s="230"/>
      <c r="AQ791" s="46"/>
      <c r="AR791" s="46"/>
      <c r="AS791" s="208"/>
      <c r="AT791" s="208"/>
      <c r="AU791" s="46"/>
      <c r="AY791" s="208"/>
      <c r="AZ791" s="46"/>
      <c r="BA791" s="208"/>
      <c r="BB791" s="208"/>
      <c r="BC791" s="208"/>
      <c r="BD791" s="46"/>
      <c r="BH791" s="208"/>
      <c r="BI791" s="46"/>
      <c r="BJ791" s="208"/>
      <c r="BK791" s="208"/>
      <c r="BL791" s="208"/>
      <c r="BM791" s="46"/>
      <c r="BQ791" s="208"/>
      <c r="BR791" s="46"/>
      <c r="BS791" s="208"/>
      <c r="BT791" s="208"/>
      <c r="BU791" s="208"/>
      <c r="BV791" s="46"/>
      <c r="BZ791" s="208"/>
      <c r="CA791" s="46"/>
      <c r="CB791" s="208"/>
      <c r="CC791" s="208"/>
      <c r="CD791" s="208"/>
      <c r="CE791" s="46"/>
      <c r="CI791" s="208"/>
      <c r="CJ791" s="46"/>
      <c r="CK791" s="208"/>
      <c r="CL791" s="208"/>
      <c r="CM791" s="208"/>
      <c r="CN791" s="46"/>
      <c r="CR791" s="208"/>
      <c r="CS791" s="46"/>
      <c r="CT791" s="208"/>
      <c r="CU791" s="208"/>
      <c r="CV791" s="208"/>
      <c r="CW791" s="46"/>
    </row>
    <row r="792" spans="42:101">
      <c r="AP792" s="208"/>
      <c r="AQ792" s="46"/>
      <c r="AR792" s="46"/>
      <c r="AS792" s="208"/>
      <c r="AT792" s="208"/>
      <c r="AU792" s="46"/>
      <c r="AY792" s="208"/>
      <c r="AZ792" s="46"/>
      <c r="BA792" s="208"/>
      <c r="BB792" s="208"/>
      <c r="BC792" s="208"/>
      <c r="BD792" s="46"/>
      <c r="BH792" s="208"/>
      <c r="BI792" s="46"/>
      <c r="BJ792" s="208"/>
      <c r="BK792" s="208"/>
      <c r="BL792" s="208"/>
      <c r="BM792" s="46"/>
      <c r="BQ792" s="208"/>
      <c r="BR792" s="46"/>
      <c r="BS792" s="208"/>
      <c r="BT792" s="208"/>
      <c r="BU792" s="208"/>
      <c r="BV792" s="46"/>
      <c r="BZ792" s="208"/>
      <c r="CA792" s="46"/>
      <c r="CB792" s="208"/>
      <c r="CC792" s="208"/>
      <c r="CD792" s="208"/>
      <c r="CE792" s="46"/>
      <c r="CI792" s="208"/>
      <c r="CJ792" s="46"/>
      <c r="CK792" s="208"/>
      <c r="CL792" s="208"/>
      <c r="CM792" s="208"/>
      <c r="CN792" s="46"/>
      <c r="CR792" s="208"/>
      <c r="CS792" s="46"/>
      <c r="CT792" s="208"/>
      <c r="CU792" s="208"/>
      <c r="CV792" s="208"/>
      <c r="CW792" s="46"/>
    </row>
    <row r="793" spans="42:101">
      <c r="AP793" s="208"/>
      <c r="AQ793" s="46"/>
      <c r="AR793" s="46"/>
      <c r="AS793" s="208"/>
      <c r="AT793" s="208"/>
      <c r="AU793" s="46"/>
      <c r="AY793" s="208"/>
      <c r="AZ793" s="46"/>
      <c r="BA793" s="208"/>
      <c r="BB793" s="208"/>
      <c r="BC793" s="208"/>
      <c r="BD793" s="46"/>
      <c r="BH793" s="208"/>
      <c r="BI793" s="46"/>
      <c r="BJ793" s="208"/>
      <c r="BK793" s="208"/>
      <c r="BL793" s="208"/>
      <c r="BM793" s="46"/>
      <c r="BQ793" s="208"/>
      <c r="BR793" s="46"/>
      <c r="BS793" s="208"/>
      <c r="BT793" s="208"/>
      <c r="BU793" s="208"/>
      <c r="BV793" s="46"/>
      <c r="BZ793" s="208"/>
      <c r="CA793" s="46"/>
      <c r="CB793" s="208"/>
      <c r="CC793" s="208"/>
      <c r="CD793" s="208"/>
      <c r="CE793" s="46"/>
      <c r="CI793" s="208"/>
      <c r="CJ793" s="46"/>
      <c r="CK793" s="208"/>
      <c r="CL793" s="208"/>
      <c r="CM793" s="208"/>
      <c r="CN793" s="46"/>
      <c r="CR793" s="208"/>
      <c r="CS793" s="46"/>
      <c r="CT793" s="208"/>
      <c r="CU793" s="208"/>
      <c r="CV793" s="208"/>
      <c r="CW793" s="46"/>
    </row>
    <row r="794" spans="42:101">
      <c r="AP794" s="208"/>
      <c r="AQ794" s="46"/>
      <c r="AR794" s="46"/>
      <c r="AS794" s="208"/>
      <c r="AT794" s="208"/>
      <c r="AU794" s="46"/>
      <c r="AY794" s="208"/>
      <c r="AZ794" s="46"/>
      <c r="BA794" s="208"/>
      <c r="BB794" s="208"/>
      <c r="BC794" s="208"/>
      <c r="BD794" s="46"/>
      <c r="BH794" s="208"/>
      <c r="BI794" s="46"/>
      <c r="BJ794" s="208"/>
      <c r="BK794" s="208"/>
      <c r="BL794" s="208"/>
      <c r="BM794" s="46"/>
      <c r="BQ794" s="208"/>
      <c r="BR794" s="46"/>
      <c r="BS794" s="208"/>
      <c r="BT794" s="208"/>
      <c r="BU794" s="208"/>
      <c r="BV794" s="46"/>
      <c r="BZ794" s="208"/>
      <c r="CA794" s="46"/>
      <c r="CB794" s="208"/>
      <c r="CC794" s="208"/>
      <c r="CD794" s="208"/>
      <c r="CE794" s="46"/>
      <c r="CI794" s="208"/>
      <c r="CJ794" s="46"/>
      <c r="CK794" s="208"/>
      <c r="CL794" s="208"/>
      <c r="CM794" s="208"/>
      <c r="CN794" s="46"/>
      <c r="CR794" s="208"/>
      <c r="CS794" s="46"/>
      <c r="CT794" s="208"/>
      <c r="CU794" s="208"/>
      <c r="CV794" s="208"/>
      <c r="CW794" s="46"/>
    </row>
    <row r="795" spans="42:101">
      <c r="AP795" s="230"/>
      <c r="AQ795" s="46"/>
      <c r="AR795" s="46"/>
      <c r="AS795" s="208"/>
      <c r="AT795" s="208"/>
      <c r="AU795" s="46"/>
      <c r="AY795" s="208"/>
      <c r="AZ795" s="46"/>
      <c r="BA795" s="208"/>
      <c r="BB795" s="208"/>
      <c r="BC795" s="208"/>
      <c r="BD795" s="46"/>
      <c r="BH795" s="208"/>
      <c r="BI795" s="46"/>
      <c r="BJ795" s="208"/>
      <c r="BK795" s="208"/>
      <c r="BL795" s="208"/>
      <c r="BM795" s="46"/>
      <c r="BQ795" s="208"/>
      <c r="BR795" s="46"/>
      <c r="BS795" s="208"/>
      <c r="BT795" s="208"/>
      <c r="BU795" s="208"/>
      <c r="BV795" s="46"/>
      <c r="BZ795" s="208"/>
      <c r="CA795" s="46"/>
      <c r="CB795" s="208"/>
      <c r="CC795" s="208"/>
      <c r="CD795" s="208"/>
      <c r="CE795" s="46"/>
      <c r="CI795" s="208"/>
      <c r="CJ795" s="46"/>
      <c r="CK795" s="208"/>
      <c r="CL795" s="208"/>
      <c r="CM795" s="208"/>
      <c r="CN795" s="46"/>
      <c r="CR795" s="208"/>
      <c r="CS795" s="46"/>
      <c r="CT795" s="208"/>
      <c r="CU795" s="208"/>
      <c r="CV795" s="208"/>
      <c r="CW795" s="46"/>
    </row>
    <row r="796" spans="42:101">
      <c r="AP796" s="208"/>
      <c r="AQ796" s="46"/>
      <c r="AR796" s="46"/>
      <c r="AS796" s="208"/>
      <c r="AT796" s="208"/>
      <c r="AU796" s="46"/>
      <c r="AY796" s="208"/>
      <c r="AZ796" s="46"/>
      <c r="BA796" s="208"/>
      <c r="BB796" s="208"/>
      <c r="BC796" s="208"/>
      <c r="BD796" s="46"/>
      <c r="BH796" s="208"/>
      <c r="BI796" s="46"/>
      <c r="BJ796" s="208"/>
      <c r="BK796" s="208"/>
      <c r="BL796" s="208"/>
      <c r="BM796" s="46"/>
      <c r="BQ796" s="208"/>
      <c r="BR796" s="46"/>
      <c r="BS796" s="208"/>
      <c r="BT796" s="208"/>
      <c r="BU796" s="208"/>
      <c r="BV796" s="46"/>
      <c r="BZ796" s="208"/>
      <c r="CA796" s="46"/>
      <c r="CB796" s="208"/>
      <c r="CC796" s="208"/>
      <c r="CD796" s="208"/>
      <c r="CE796" s="46"/>
      <c r="CI796" s="208"/>
      <c r="CJ796" s="46"/>
      <c r="CK796" s="208"/>
      <c r="CL796" s="208"/>
      <c r="CM796" s="208"/>
      <c r="CN796" s="46"/>
      <c r="CR796" s="208"/>
      <c r="CS796" s="46"/>
      <c r="CT796" s="208"/>
      <c r="CU796" s="208"/>
      <c r="CV796" s="208"/>
      <c r="CW796" s="46"/>
    </row>
    <row r="797" spans="42:101">
      <c r="AP797" s="208"/>
      <c r="AQ797" s="46"/>
      <c r="AR797" s="46"/>
      <c r="AS797" s="208"/>
      <c r="AT797" s="208"/>
      <c r="AU797" s="46"/>
      <c r="AY797" s="208"/>
      <c r="AZ797" s="46"/>
      <c r="BA797" s="208"/>
      <c r="BB797" s="208"/>
      <c r="BC797" s="208"/>
      <c r="BD797" s="46"/>
      <c r="BH797" s="208"/>
      <c r="BI797" s="46"/>
      <c r="BJ797" s="208"/>
      <c r="BK797" s="208"/>
      <c r="BL797" s="208"/>
      <c r="BM797" s="46"/>
      <c r="BQ797" s="208"/>
      <c r="BR797" s="46"/>
      <c r="BS797" s="208"/>
      <c r="BT797" s="208"/>
      <c r="BU797" s="208"/>
      <c r="BV797" s="46"/>
      <c r="BZ797" s="208"/>
      <c r="CA797" s="46"/>
      <c r="CB797" s="208"/>
      <c r="CC797" s="208"/>
      <c r="CD797" s="208"/>
      <c r="CE797" s="46"/>
      <c r="CI797" s="208"/>
      <c r="CJ797" s="46"/>
      <c r="CK797" s="208"/>
      <c r="CL797" s="208"/>
      <c r="CM797" s="208"/>
      <c r="CN797" s="46"/>
      <c r="CR797" s="208"/>
      <c r="CS797" s="46"/>
      <c r="CT797" s="208"/>
      <c r="CU797" s="208"/>
      <c r="CV797" s="208"/>
      <c r="CW797" s="46"/>
    </row>
    <row r="798" spans="42:101">
      <c r="AP798" s="208"/>
      <c r="AQ798" s="46"/>
      <c r="AR798" s="46"/>
      <c r="AS798" s="208"/>
      <c r="AT798" s="208"/>
      <c r="AU798" s="46"/>
      <c r="AY798" s="208"/>
      <c r="AZ798" s="46"/>
      <c r="BA798" s="208"/>
      <c r="BB798" s="208"/>
      <c r="BC798" s="208"/>
      <c r="BD798" s="46"/>
      <c r="BH798" s="208"/>
      <c r="BI798" s="46"/>
      <c r="BJ798" s="208"/>
      <c r="BK798" s="208"/>
      <c r="BL798" s="208"/>
      <c r="BM798" s="46"/>
      <c r="BQ798" s="208"/>
      <c r="BR798" s="46"/>
      <c r="BS798" s="208"/>
      <c r="BT798" s="208"/>
      <c r="BU798" s="208"/>
      <c r="BV798" s="46"/>
      <c r="BZ798" s="208"/>
      <c r="CA798" s="46"/>
      <c r="CB798" s="208"/>
      <c r="CC798" s="208"/>
      <c r="CD798" s="208"/>
      <c r="CE798" s="46"/>
      <c r="CI798" s="208"/>
      <c r="CJ798" s="46"/>
      <c r="CK798" s="208"/>
      <c r="CL798" s="208"/>
      <c r="CM798" s="208"/>
      <c r="CN798" s="46"/>
      <c r="CR798" s="208"/>
      <c r="CS798" s="46"/>
      <c r="CT798" s="208"/>
      <c r="CU798" s="208"/>
      <c r="CV798" s="208"/>
      <c r="CW798" s="46"/>
    </row>
    <row r="799" spans="42:101">
      <c r="AP799" s="230"/>
      <c r="AQ799" s="46"/>
      <c r="AR799" s="46"/>
      <c r="AS799" s="208"/>
      <c r="AT799" s="208"/>
      <c r="AU799" s="46"/>
      <c r="AY799" s="208"/>
      <c r="AZ799" s="46"/>
      <c r="BA799" s="208"/>
      <c r="BB799" s="208"/>
      <c r="BC799" s="208"/>
      <c r="BD799" s="46"/>
      <c r="BH799" s="208"/>
      <c r="BI799" s="46"/>
      <c r="BJ799" s="208"/>
      <c r="BK799" s="208"/>
      <c r="BL799" s="208"/>
      <c r="BM799" s="46"/>
      <c r="BQ799" s="208"/>
      <c r="BR799" s="46"/>
      <c r="BS799" s="208"/>
      <c r="BT799" s="208"/>
      <c r="BU799" s="208"/>
      <c r="BV799" s="46"/>
      <c r="BZ799" s="208"/>
      <c r="CA799" s="46"/>
      <c r="CB799" s="208"/>
      <c r="CC799" s="208"/>
      <c r="CD799" s="208"/>
      <c r="CE799" s="46"/>
      <c r="CI799" s="208"/>
      <c r="CJ799" s="46"/>
      <c r="CK799" s="208"/>
      <c r="CL799" s="208"/>
      <c r="CM799" s="208"/>
      <c r="CN799" s="46"/>
      <c r="CR799" s="208"/>
      <c r="CS799" s="46"/>
      <c r="CT799" s="208"/>
      <c r="CU799" s="208"/>
      <c r="CV799" s="208"/>
      <c r="CW799" s="46"/>
    </row>
    <row r="800" spans="42:101">
      <c r="AP800" s="208"/>
      <c r="AQ800" s="46"/>
      <c r="AR800" s="208"/>
      <c r="AS800" s="208"/>
      <c r="AT800" s="208"/>
      <c r="AU800" s="46"/>
      <c r="AY800" s="208"/>
      <c r="AZ800" s="46"/>
      <c r="BA800" s="208"/>
      <c r="BB800" s="208"/>
      <c r="BC800" s="208"/>
      <c r="BD800" s="46"/>
      <c r="BH800" s="208"/>
      <c r="BI800" s="46"/>
      <c r="BJ800" s="208"/>
      <c r="BK800" s="208"/>
      <c r="BL800" s="208"/>
      <c r="BM800" s="46"/>
      <c r="BQ800" s="208"/>
      <c r="BR800" s="46"/>
      <c r="BS800" s="208"/>
      <c r="BT800" s="208"/>
      <c r="BU800" s="208"/>
      <c r="BV800" s="46"/>
      <c r="BZ800" s="208"/>
      <c r="CA800" s="46"/>
      <c r="CB800" s="208"/>
      <c r="CC800" s="208"/>
      <c r="CD800" s="208"/>
      <c r="CE800" s="46"/>
      <c r="CI800" s="208"/>
      <c r="CJ800" s="46"/>
      <c r="CK800" s="208"/>
      <c r="CL800" s="208"/>
      <c r="CM800" s="208"/>
      <c r="CN800" s="46"/>
      <c r="CR800" s="208"/>
      <c r="CS800" s="46"/>
      <c r="CT800" s="208"/>
      <c r="CU800" s="208"/>
      <c r="CV800" s="208"/>
      <c r="CW800" s="46"/>
    </row>
    <row r="801" spans="42:101">
      <c r="AP801" s="208"/>
      <c r="AQ801" s="46"/>
      <c r="AR801" s="208"/>
      <c r="AS801" s="208"/>
      <c r="AT801" s="208"/>
      <c r="AU801" s="46"/>
      <c r="AY801" s="208"/>
      <c r="AZ801" s="46"/>
      <c r="BA801" s="208"/>
      <c r="BB801" s="208"/>
      <c r="BC801" s="208"/>
      <c r="BD801" s="46"/>
      <c r="BH801" s="208"/>
      <c r="BI801" s="46"/>
      <c r="BJ801" s="208"/>
      <c r="BK801" s="208"/>
      <c r="BL801" s="208"/>
      <c r="BM801" s="46"/>
      <c r="BQ801" s="208"/>
      <c r="BR801" s="46"/>
      <c r="BS801" s="208"/>
      <c r="BT801" s="208"/>
      <c r="BU801" s="208"/>
      <c r="BV801" s="46"/>
      <c r="BZ801" s="208"/>
      <c r="CA801" s="46"/>
      <c r="CB801" s="208"/>
      <c r="CC801" s="208"/>
      <c r="CD801" s="208"/>
      <c r="CE801" s="46"/>
      <c r="CI801" s="208"/>
      <c r="CJ801" s="46"/>
      <c r="CK801" s="208"/>
      <c r="CL801" s="208"/>
      <c r="CM801" s="208"/>
      <c r="CN801" s="46"/>
      <c r="CR801" s="208"/>
      <c r="CS801" s="46"/>
      <c r="CT801" s="208"/>
      <c r="CU801" s="208"/>
      <c r="CV801" s="208"/>
      <c r="CW801" s="46"/>
    </row>
    <row r="802" spans="42:101">
      <c r="AP802" s="208"/>
      <c r="AQ802" s="46"/>
      <c r="AR802" s="208"/>
      <c r="AS802" s="208"/>
      <c r="AT802" s="208"/>
      <c r="AU802" s="46"/>
      <c r="AY802" s="208"/>
      <c r="AZ802" s="46"/>
      <c r="BA802" s="208"/>
      <c r="BB802" s="208"/>
      <c r="BC802" s="208"/>
      <c r="BD802" s="46"/>
      <c r="BH802" s="208"/>
      <c r="BI802" s="46"/>
      <c r="BJ802" s="208"/>
      <c r="BK802" s="208"/>
      <c r="BL802" s="208"/>
      <c r="BM802" s="46"/>
      <c r="BQ802" s="208"/>
      <c r="BR802" s="46"/>
      <c r="BS802" s="208"/>
      <c r="BT802" s="208"/>
      <c r="BU802" s="208"/>
      <c r="BV802" s="46"/>
      <c r="BZ802" s="208"/>
      <c r="CA802" s="46"/>
      <c r="CB802" s="208"/>
      <c r="CC802" s="208"/>
      <c r="CD802" s="208"/>
      <c r="CE802" s="46"/>
      <c r="CI802" s="208"/>
      <c r="CJ802" s="46"/>
      <c r="CK802" s="208"/>
      <c r="CL802" s="208"/>
      <c r="CM802" s="208"/>
      <c r="CN802" s="46"/>
      <c r="CR802" s="208"/>
      <c r="CS802" s="46"/>
      <c r="CT802" s="208"/>
      <c r="CU802" s="208"/>
      <c r="CV802" s="208"/>
      <c r="CW802" s="46"/>
    </row>
    <row r="803" spans="42:101">
      <c r="AP803" s="230"/>
      <c r="AQ803" s="46"/>
      <c r="AR803" s="208"/>
      <c r="AS803" s="208"/>
      <c r="AT803" s="208"/>
      <c r="AU803" s="46"/>
      <c r="AY803" s="208"/>
      <c r="AZ803" s="46"/>
      <c r="BA803" s="208"/>
      <c r="BB803" s="208"/>
      <c r="BC803" s="208"/>
      <c r="BD803" s="46"/>
      <c r="BH803" s="208"/>
      <c r="BI803" s="46"/>
      <c r="BJ803" s="208"/>
      <c r="BK803" s="208"/>
      <c r="BL803" s="208"/>
      <c r="BM803" s="46"/>
      <c r="BQ803" s="208"/>
      <c r="BR803" s="46"/>
      <c r="BS803" s="208"/>
      <c r="BT803" s="208"/>
      <c r="BU803" s="208"/>
      <c r="BV803" s="46"/>
      <c r="BZ803" s="208"/>
      <c r="CA803" s="46"/>
      <c r="CB803" s="208"/>
      <c r="CC803" s="208"/>
      <c r="CD803" s="208"/>
      <c r="CE803" s="46"/>
      <c r="CI803" s="208"/>
      <c r="CJ803" s="46"/>
      <c r="CK803" s="208"/>
      <c r="CL803" s="208"/>
      <c r="CM803" s="208"/>
      <c r="CN803" s="46"/>
      <c r="CR803" s="208"/>
      <c r="CS803" s="46"/>
      <c r="CT803" s="208"/>
      <c r="CU803" s="208"/>
      <c r="CV803" s="208"/>
      <c r="CW803" s="46"/>
    </row>
    <row r="804" spans="42:101">
      <c r="AP804" s="208"/>
      <c r="AQ804" s="46"/>
      <c r="AR804" s="208"/>
      <c r="AS804" s="208"/>
      <c r="AT804" s="208"/>
      <c r="AU804" s="46"/>
      <c r="AY804" s="208"/>
      <c r="AZ804" s="46"/>
      <c r="BA804" s="208"/>
      <c r="BB804" s="208"/>
      <c r="BC804" s="208"/>
      <c r="BD804" s="46"/>
      <c r="BH804" s="208"/>
      <c r="BI804" s="46"/>
      <c r="BJ804" s="208"/>
      <c r="BK804" s="208"/>
      <c r="BL804" s="208"/>
      <c r="BM804" s="46"/>
      <c r="BQ804" s="208"/>
      <c r="BR804" s="46"/>
      <c r="BS804" s="208"/>
      <c r="BT804" s="208"/>
      <c r="BU804" s="208"/>
      <c r="BV804" s="46"/>
      <c r="BZ804" s="208"/>
      <c r="CA804" s="46"/>
      <c r="CB804" s="208"/>
      <c r="CC804" s="208"/>
      <c r="CD804" s="208"/>
      <c r="CE804" s="46"/>
      <c r="CI804" s="208"/>
      <c r="CJ804" s="46"/>
      <c r="CK804" s="208"/>
      <c r="CL804" s="208"/>
      <c r="CM804" s="208"/>
      <c r="CN804" s="46"/>
      <c r="CR804" s="208"/>
      <c r="CS804" s="46"/>
      <c r="CT804" s="208"/>
      <c r="CU804" s="208"/>
      <c r="CV804" s="208"/>
      <c r="CW804" s="46"/>
    </row>
    <row r="805" spans="42:101">
      <c r="AP805" s="208"/>
      <c r="AQ805" s="46"/>
      <c r="AR805" s="208"/>
      <c r="AS805" s="208"/>
      <c r="AT805" s="208"/>
      <c r="AU805" s="46"/>
      <c r="AY805" s="208"/>
      <c r="AZ805" s="46"/>
      <c r="BA805" s="208"/>
      <c r="BB805" s="208"/>
      <c r="BC805" s="208"/>
      <c r="BD805" s="46"/>
      <c r="BH805" s="208"/>
      <c r="BI805" s="46"/>
      <c r="BJ805" s="208"/>
      <c r="BK805" s="208"/>
      <c r="BL805" s="208"/>
      <c r="BM805" s="46"/>
      <c r="BQ805" s="208"/>
      <c r="BR805" s="46"/>
      <c r="BS805" s="208"/>
      <c r="BT805" s="208"/>
      <c r="BU805" s="208"/>
      <c r="BV805" s="46"/>
      <c r="BZ805" s="208"/>
      <c r="CA805" s="46"/>
      <c r="CB805" s="208"/>
      <c r="CC805" s="208"/>
      <c r="CD805" s="208"/>
      <c r="CE805" s="46"/>
      <c r="CI805" s="208"/>
      <c r="CJ805" s="46"/>
      <c r="CK805" s="208"/>
      <c r="CL805" s="208"/>
      <c r="CM805" s="208"/>
      <c r="CN805" s="46"/>
      <c r="CR805" s="208"/>
      <c r="CS805" s="46"/>
      <c r="CT805" s="208"/>
      <c r="CU805" s="208"/>
      <c r="CV805" s="208"/>
      <c r="CW805" s="46"/>
    </row>
    <row r="806" spans="42:101">
      <c r="AP806" s="208"/>
      <c r="AQ806" s="46"/>
      <c r="AR806" s="208"/>
      <c r="AS806" s="208"/>
      <c r="AT806" s="208"/>
      <c r="AU806" s="46"/>
      <c r="AY806" s="208"/>
      <c r="AZ806" s="46"/>
      <c r="BA806" s="208"/>
      <c r="BB806" s="208"/>
      <c r="BC806" s="208"/>
      <c r="BD806" s="46"/>
      <c r="BH806" s="208"/>
      <c r="BI806" s="46"/>
      <c r="BJ806" s="208"/>
      <c r="BK806" s="208"/>
      <c r="BL806" s="208"/>
      <c r="BM806" s="46"/>
      <c r="BQ806" s="208"/>
      <c r="BR806" s="46"/>
      <c r="BS806" s="208"/>
      <c r="BT806" s="208"/>
      <c r="BU806" s="208"/>
      <c r="BV806" s="46"/>
      <c r="BZ806" s="208"/>
      <c r="CA806" s="46"/>
      <c r="CB806" s="208"/>
      <c r="CC806" s="208"/>
      <c r="CD806" s="208"/>
      <c r="CE806" s="46"/>
      <c r="CI806" s="208"/>
      <c r="CJ806" s="46"/>
      <c r="CK806" s="208"/>
      <c r="CL806" s="208"/>
      <c r="CM806" s="208"/>
      <c r="CN806" s="46"/>
      <c r="CR806" s="208"/>
      <c r="CS806" s="46"/>
      <c r="CT806" s="208"/>
      <c r="CU806" s="208"/>
      <c r="CV806" s="208"/>
      <c r="CW806" s="46"/>
    </row>
    <row r="807" spans="42:101">
      <c r="AP807" s="230"/>
      <c r="AQ807" s="46"/>
      <c r="AR807" s="208"/>
      <c r="AS807" s="208"/>
      <c r="AT807" s="208"/>
      <c r="AU807" s="46"/>
      <c r="AY807" s="208"/>
      <c r="AZ807" s="46"/>
      <c r="BA807" s="208"/>
      <c r="BB807" s="208"/>
      <c r="BC807" s="208"/>
      <c r="BD807" s="46"/>
      <c r="BH807" s="208"/>
      <c r="BI807" s="46"/>
      <c r="BJ807" s="208"/>
      <c r="BK807" s="208"/>
      <c r="BL807" s="208"/>
      <c r="BM807" s="46"/>
      <c r="BQ807" s="208"/>
      <c r="BR807" s="46"/>
      <c r="BS807" s="208"/>
      <c r="BT807" s="208"/>
      <c r="BU807" s="208"/>
      <c r="BV807" s="46"/>
      <c r="BZ807" s="208"/>
      <c r="CA807" s="46"/>
      <c r="CB807" s="208"/>
      <c r="CC807" s="208"/>
      <c r="CD807" s="208"/>
      <c r="CE807" s="46"/>
      <c r="CI807" s="208"/>
      <c r="CJ807" s="46"/>
      <c r="CK807" s="208"/>
      <c r="CL807" s="208"/>
      <c r="CM807" s="208"/>
      <c r="CN807" s="46"/>
      <c r="CR807" s="208"/>
      <c r="CS807" s="46"/>
      <c r="CT807" s="208"/>
      <c r="CU807" s="208"/>
      <c r="CV807" s="208"/>
      <c r="CW807" s="46"/>
    </row>
    <row r="808" spans="42:101">
      <c r="AP808" s="208"/>
      <c r="AQ808" s="46"/>
      <c r="AR808" s="208"/>
      <c r="AS808" s="208"/>
      <c r="AT808" s="208"/>
      <c r="AU808" s="46"/>
      <c r="AY808" s="208"/>
      <c r="AZ808" s="46"/>
      <c r="BA808" s="208"/>
      <c r="BB808" s="208"/>
      <c r="BC808" s="208"/>
      <c r="BD808" s="46"/>
      <c r="BH808" s="208"/>
      <c r="BI808" s="46"/>
      <c r="BJ808" s="208"/>
      <c r="BK808" s="208"/>
      <c r="BL808" s="208"/>
      <c r="BM808" s="46"/>
      <c r="BQ808" s="208"/>
      <c r="BR808" s="46"/>
      <c r="BS808" s="208"/>
      <c r="BT808" s="208"/>
      <c r="BU808" s="208"/>
      <c r="BV808" s="46"/>
      <c r="BZ808" s="208"/>
      <c r="CA808" s="46"/>
      <c r="CB808" s="208"/>
      <c r="CC808" s="208"/>
      <c r="CD808" s="208"/>
      <c r="CE808" s="46"/>
      <c r="CI808" s="208"/>
      <c r="CJ808" s="46"/>
      <c r="CK808" s="208"/>
      <c r="CL808" s="208"/>
      <c r="CM808" s="208"/>
      <c r="CN808" s="46"/>
      <c r="CR808" s="208"/>
      <c r="CS808" s="46"/>
      <c r="CT808" s="208"/>
      <c r="CU808" s="208"/>
      <c r="CV808" s="208"/>
      <c r="CW808" s="46"/>
    </row>
    <row r="809" spans="42:101">
      <c r="AP809" s="208"/>
      <c r="AQ809" s="46"/>
      <c r="AR809" s="208"/>
      <c r="AS809" s="208"/>
      <c r="AT809" s="208"/>
      <c r="AU809" s="46"/>
      <c r="AY809" s="208"/>
      <c r="AZ809" s="46"/>
      <c r="BA809" s="208"/>
      <c r="BB809" s="208"/>
      <c r="BC809" s="208"/>
      <c r="BD809" s="46"/>
      <c r="BH809" s="208"/>
      <c r="BI809" s="46"/>
      <c r="BJ809" s="208"/>
      <c r="BK809" s="208"/>
      <c r="BL809" s="208"/>
      <c r="BM809" s="46"/>
      <c r="BQ809" s="208"/>
      <c r="BR809" s="46"/>
      <c r="BS809" s="208"/>
      <c r="BT809" s="208"/>
      <c r="BU809" s="208"/>
      <c r="BV809" s="46"/>
      <c r="BZ809" s="208"/>
      <c r="CA809" s="46"/>
      <c r="CB809" s="208"/>
      <c r="CC809" s="208"/>
      <c r="CD809" s="208"/>
      <c r="CE809" s="46"/>
      <c r="CI809" s="208"/>
      <c r="CJ809" s="46"/>
      <c r="CK809" s="208"/>
      <c r="CL809" s="208"/>
      <c r="CM809" s="208"/>
      <c r="CN809" s="46"/>
      <c r="CR809" s="208"/>
      <c r="CS809" s="46"/>
      <c r="CT809" s="208"/>
      <c r="CU809" s="208"/>
      <c r="CV809" s="208"/>
      <c r="CW809" s="46"/>
    </row>
    <row r="810" spans="42:101">
      <c r="AP810" s="208"/>
      <c r="AQ810" s="46"/>
      <c r="AR810" s="208"/>
      <c r="AS810" s="208"/>
      <c r="AT810" s="208"/>
      <c r="AU810" s="46"/>
      <c r="AY810" s="208"/>
      <c r="AZ810" s="46"/>
      <c r="BA810" s="208"/>
      <c r="BB810" s="208"/>
      <c r="BC810" s="208"/>
      <c r="BD810" s="46"/>
      <c r="BH810" s="208"/>
      <c r="BI810" s="46"/>
      <c r="BJ810" s="208"/>
      <c r="BK810" s="208"/>
      <c r="BL810" s="208"/>
      <c r="BM810" s="46"/>
      <c r="BQ810" s="208"/>
      <c r="BR810" s="46"/>
      <c r="BS810" s="208"/>
      <c r="BT810" s="208"/>
      <c r="BU810" s="208"/>
      <c r="BV810" s="46"/>
      <c r="BZ810" s="208"/>
      <c r="CA810" s="46"/>
      <c r="CB810" s="208"/>
      <c r="CC810" s="208"/>
      <c r="CD810" s="208"/>
      <c r="CE810" s="46"/>
      <c r="CI810" s="208"/>
      <c r="CJ810" s="46"/>
      <c r="CK810" s="208"/>
      <c r="CL810" s="208"/>
      <c r="CM810" s="208"/>
      <c r="CN810" s="46"/>
      <c r="CR810" s="208"/>
      <c r="CS810" s="46"/>
      <c r="CT810" s="208"/>
      <c r="CU810" s="208"/>
      <c r="CV810" s="208"/>
      <c r="CW810" s="46"/>
    </row>
    <row r="811" spans="42:101">
      <c r="AP811" s="230"/>
      <c r="AQ811" s="46"/>
      <c r="AR811" s="208"/>
      <c r="AS811" s="208"/>
      <c r="AT811" s="208"/>
      <c r="AU811" s="46"/>
      <c r="AY811" s="208"/>
      <c r="AZ811" s="46"/>
      <c r="BA811" s="208"/>
      <c r="BB811" s="208"/>
      <c r="BC811" s="208"/>
      <c r="BD811" s="46"/>
      <c r="BH811" s="208"/>
      <c r="BI811" s="46"/>
      <c r="BJ811" s="208"/>
      <c r="BK811" s="208"/>
      <c r="BL811" s="208"/>
      <c r="BM811" s="46"/>
      <c r="BQ811" s="208"/>
      <c r="BR811" s="46"/>
      <c r="BS811" s="208"/>
      <c r="BT811" s="208"/>
      <c r="BU811" s="208"/>
      <c r="BV811" s="46"/>
      <c r="BZ811" s="208"/>
      <c r="CA811" s="46"/>
      <c r="CB811" s="208"/>
      <c r="CC811" s="208"/>
      <c r="CD811" s="208"/>
      <c r="CE811" s="46"/>
      <c r="CI811" s="208"/>
      <c r="CJ811" s="46"/>
      <c r="CK811" s="208"/>
      <c r="CL811" s="208"/>
      <c r="CM811" s="208"/>
      <c r="CN811" s="46"/>
      <c r="CR811" s="208"/>
      <c r="CS811" s="46"/>
      <c r="CT811" s="208"/>
      <c r="CU811" s="208"/>
      <c r="CV811" s="208"/>
      <c r="CW811" s="46"/>
    </row>
    <row r="812" spans="42:101">
      <c r="AP812" s="208"/>
      <c r="AQ812" s="46"/>
      <c r="AR812" s="208"/>
      <c r="AS812" s="208"/>
      <c r="AT812" s="208"/>
      <c r="AU812" s="46"/>
      <c r="AY812" s="208"/>
      <c r="AZ812" s="46"/>
      <c r="BA812" s="208"/>
      <c r="BB812" s="208"/>
      <c r="BC812" s="208"/>
      <c r="BD812" s="46"/>
      <c r="BH812" s="208"/>
      <c r="BI812" s="46"/>
      <c r="BJ812" s="208"/>
      <c r="BK812" s="208"/>
      <c r="BL812" s="208"/>
      <c r="BM812" s="46"/>
      <c r="BQ812" s="208"/>
      <c r="BR812" s="46"/>
      <c r="BS812" s="208"/>
      <c r="BT812" s="208"/>
      <c r="BU812" s="208"/>
      <c r="BV812" s="46"/>
      <c r="BZ812" s="208"/>
      <c r="CA812" s="46"/>
      <c r="CB812" s="208"/>
      <c r="CC812" s="208"/>
      <c r="CD812" s="208"/>
      <c r="CE812" s="46"/>
      <c r="CI812" s="208"/>
      <c r="CJ812" s="46"/>
      <c r="CK812" s="208"/>
      <c r="CL812" s="208"/>
      <c r="CM812" s="208"/>
      <c r="CN812" s="46"/>
      <c r="CR812" s="208"/>
      <c r="CS812" s="46"/>
      <c r="CT812" s="208"/>
      <c r="CU812" s="208"/>
      <c r="CV812" s="208"/>
      <c r="CW812" s="46"/>
    </row>
    <row r="813" spans="42:101">
      <c r="AP813" s="208"/>
      <c r="AQ813" s="46"/>
      <c r="AR813" s="208"/>
      <c r="AS813" s="208"/>
      <c r="AT813" s="208"/>
      <c r="AU813" s="46"/>
      <c r="AY813" s="208"/>
      <c r="AZ813" s="46"/>
      <c r="BA813" s="208"/>
      <c r="BB813" s="208"/>
      <c r="BC813" s="208"/>
      <c r="BD813" s="46"/>
      <c r="BH813" s="208"/>
      <c r="BI813" s="46"/>
      <c r="BJ813" s="208"/>
      <c r="BK813" s="208"/>
      <c r="BL813" s="208"/>
      <c r="BM813" s="46"/>
      <c r="BQ813" s="208"/>
      <c r="BR813" s="46"/>
      <c r="BS813" s="208"/>
      <c r="BT813" s="208"/>
      <c r="BU813" s="208"/>
      <c r="BV813" s="46"/>
      <c r="BZ813" s="208"/>
      <c r="CA813" s="46"/>
      <c r="CB813" s="208"/>
      <c r="CC813" s="208"/>
      <c r="CD813" s="208"/>
      <c r="CE813" s="46"/>
      <c r="CI813" s="208"/>
      <c r="CJ813" s="46"/>
      <c r="CK813" s="208"/>
      <c r="CL813" s="208"/>
      <c r="CM813" s="208"/>
      <c r="CN813" s="46"/>
      <c r="CR813" s="208"/>
      <c r="CS813" s="46"/>
      <c r="CT813" s="208"/>
      <c r="CU813" s="208"/>
      <c r="CV813" s="208"/>
      <c r="CW813" s="46"/>
    </row>
    <row r="814" spans="42:101">
      <c r="AP814" s="208"/>
      <c r="AQ814" s="46"/>
      <c r="AR814" s="208"/>
      <c r="AS814" s="208"/>
      <c r="AT814" s="208"/>
      <c r="AU814" s="46"/>
      <c r="AY814" s="208"/>
      <c r="AZ814" s="46"/>
      <c r="BA814" s="208"/>
      <c r="BB814" s="208"/>
      <c r="BC814" s="208"/>
      <c r="BD814" s="46"/>
      <c r="BH814" s="208"/>
      <c r="BI814" s="46"/>
      <c r="BJ814" s="208"/>
      <c r="BK814" s="208"/>
      <c r="BL814" s="208"/>
      <c r="BM814" s="46"/>
      <c r="BQ814" s="208"/>
      <c r="BR814" s="46"/>
      <c r="BS814" s="208"/>
      <c r="BT814" s="208"/>
      <c r="BU814" s="208"/>
      <c r="BV814" s="46"/>
      <c r="BZ814" s="208"/>
      <c r="CA814" s="46"/>
      <c r="CB814" s="208"/>
      <c r="CC814" s="208"/>
      <c r="CD814" s="208"/>
      <c r="CE814" s="46"/>
      <c r="CI814" s="208"/>
      <c r="CJ814" s="46"/>
      <c r="CK814" s="208"/>
      <c r="CL814" s="208"/>
      <c r="CM814" s="208"/>
      <c r="CN814" s="46"/>
      <c r="CR814" s="208"/>
      <c r="CS814" s="46"/>
      <c r="CT814" s="208"/>
      <c r="CU814" s="208"/>
      <c r="CV814" s="208"/>
      <c r="CW814" s="46"/>
    </row>
    <row r="815" spans="42:101">
      <c r="AP815" s="230"/>
      <c r="AQ815" s="46"/>
      <c r="AR815" s="208"/>
      <c r="AS815" s="208"/>
      <c r="AT815" s="208"/>
      <c r="AU815" s="46"/>
      <c r="AY815" s="208"/>
      <c r="AZ815" s="46"/>
      <c r="BA815" s="208"/>
      <c r="BB815" s="208"/>
      <c r="BC815" s="208"/>
      <c r="BD815" s="46"/>
      <c r="BH815" s="208"/>
      <c r="BI815" s="46"/>
      <c r="BJ815" s="208"/>
      <c r="BK815" s="208"/>
      <c r="BL815" s="208"/>
      <c r="BM815" s="46"/>
      <c r="BQ815" s="208"/>
      <c r="BR815" s="46"/>
      <c r="BS815" s="208"/>
      <c r="BT815" s="208"/>
      <c r="BU815" s="208"/>
      <c r="BV815" s="46"/>
      <c r="BZ815" s="208"/>
      <c r="CA815" s="46"/>
      <c r="CB815" s="208"/>
      <c r="CC815" s="208"/>
      <c r="CD815" s="208"/>
      <c r="CE815" s="46"/>
      <c r="CI815" s="208"/>
      <c r="CJ815" s="46"/>
      <c r="CK815" s="208"/>
      <c r="CL815" s="208"/>
      <c r="CM815" s="208"/>
      <c r="CN815" s="46"/>
      <c r="CR815" s="208"/>
      <c r="CS815" s="46"/>
      <c r="CT815" s="208"/>
      <c r="CU815" s="208"/>
      <c r="CV815" s="208"/>
      <c r="CW815" s="46"/>
    </row>
    <row r="816" spans="42:101">
      <c r="AP816" s="208"/>
      <c r="AQ816" s="46"/>
      <c r="AR816" s="208"/>
      <c r="AS816" s="208"/>
      <c r="AT816" s="208"/>
      <c r="AU816" s="46"/>
      <c r="AY816" s="208"/>
      <c r="AZ816" s="46"/>
      <c r="BA816" s="208"/>
      <c r="BB816" s="208"/>
      <c r="BC816" s="208"/>
      <c r="BD816" s="46"/>
      <c r="BH816" s="208"/>
      <c r="BI816" s="46"/>
      <c r="BJ816" s="208"/>
      <c r="BK816" s="208"/>
      <c r="BL816" s="208"/>
      <c r="BM816" s="46"/>
      <c r="BQ816" s="208"/>
      <c r="BR816" s="46"/>
      <c r="BS816" s="208"/>
      <c r="BT816" s="208"/>
      <c r="BU816" s="208"/>
      <c r="BV816" s="46"/>
      <c r="BZ816" s="208"/>
      <c r="CA816" s="46"/>
      <c r="CB816" s="208"/>
      <c r="CC816" s="208"/>
      <c r="CD816" s="208"/>
      <c r="CE816" s="46"/>
      <c r="CI816" s="208"/>
      <c r="CJ816" s="46"/>
      <c r="CK816" s="208"/>
      <c r="CL816" s="208"/>
      <c r="CM816" s="208"/>
      <c r="CN816" s="46"/>
      <c r="CR816" s="208"/>
      <c r="CS816" s="46"/>
      <c r="CT816" s="208"/>
      <c r="CU816" s="208"/>
      <c r="CV816" s="208"/>
      <c r="CW816" s="46"/>
    </row>
    <row r="817" spans="42:101">
      <c r="AP817" s="208"/>
      <c r="AQ817" s="46"/>
      <c r="AR817" s="208"/>
      <c r="AS817" s="208"/>
      <c r="AT817" s="208"/>
      <c r="AU817" s="46"/>
      <c r="AY817" s="208"/>
      <c r="AZ817" s="46"/>
      <c r="BA817" s="208"/>
      <c r="BB817" s="208"/>
      <c r="BC817" s="208"/>
      <c r="BD817" s="46"/>
      <c r="BH817" s="208"/>
      <c r="BI817" s="46"/>
      <c r="BJ817" s="208"/>
      <c r="BK817" s="208"/>
      <c r="BL817" s="208"/>
      <c r="BM817" s="46"/>
      <c r="BQ817" s="208"/>
      <c r="BR817" s="46"/>
      <c r="BS817" s="208"/>
      <c r="BT817" s="208"/>
      <c r="BU817" s="208"/>
      <c r="BV817" s="46"/>
      <c r="BZ817" s="208"/>
      <c r="CA817" s="46"/>
      <c r="CB817" s="208"/>
      <c r="CC817" s="208"/>
      <c r="CD817" s="208"/>
      <c r="CE817" s="46"/>
      <c r="CI817" s="208"/>
      <c r="CJ817" s="46"/>
      <c r="CK817" s="208"/>
      <c r="CL817" s="208"/>
      <c r="CM817" s="208"/>
      <c r="CN817" s="46"/>
      <c r="CR817" s="208"/>
      <c r="CS817" s="46"/>
      <c r="CT817" s="208"/>
      <c r="CU817" s="208"/>
      <c r="CV817" s="208"/>
      <c r="CW817" s="46"/>
    </row>
    <row r="818" spans="42:101">
      <c r="AP818" s="208"/>
      <c r="AQ818" s="46"/>
      <c r="AR818" s="208"/>
      <c r="AS818" s="208"/>
      <c r="AT818" s="208"/>
      <c r="AU818" s="46"/>
      <c r="AY818" s="208"/>
      <c r="AZ818" s="46"/>
      <c r="BA818" s="208"/>
      <c r="BB818" s="208"/>
      <c r="BC818" s="208"/>
      <c r="BD818" s="46"/>
      <c r="BH818" s="208"/>
      <c r="BI818" s="46"/>
      <c r="BJ818" s="208"/>
      <c r="BK818" s="208"/>
      <c r="BL818" s="208"/>
      <c r="BM818" s="46"/>
      <c r="BQ818" s="208"/>
      <c r="BR818" s="46"/>
      <c r="BS818" s="208"/>
      <c r="BT818" s="208"/>
      <c r="BU818" s="208"/>
      <c r="BV818" s="46"/>
      <c r="BZ818" s="208"/>
      <c r="CA818" s="46"/>
      <c r="CB818" s="208"/>
      <c r="CC818" s="208"/>
      <c r="CD818" s="208"/>
      <c r="CE818" s="46"/>
      <c r="CI818" s="208"/>
      <c r="CJ818" s="46"/>
      <c r="CK818" s="208"/>
      <c r="CL818" s="208"/>
      <c r="CM818" s="208"/>
      <c r="CN818" s="46"/>
      <c r="CR818" s="208"/>
      <c r="CS818" s="46"/>
      <c r="CT818" s="208"/>
      <c r="CU818" s="208"/>
      <c r="CV818" s="208"/>
      <c r="CW818" s="46"/>
    </row>
    <row r="819" spans="42:101">
      <c r="AP819" s="230"/>
      <c r="AQ819" s="46"/>
      <c r="AR819" s="208"/>
      <c r="AS819" s="208"/>
      <c r="AT819" s="208"/>
      <c r="AU819" s="46"/>
      <c r="AY819" s="208"/>
      <c r="AZ819" s="46"/>
      <c r="BA819" s="208"/>
      <c r="BB819" s="208"/>
      <c r="BC819" s="208"/>
      <c r="BD819" s="46"/>
      <c r="BH819" s="208"/>
      <c r="BI819" s="46"/>
      <c r="BJ819" s="208"/>
      <c r="BK819" s="208"/>
      <c r="BL819" s="208"/>
      <c r="BM819" s="46"/>
      <c r="BQ819" s="208"/>
      <c r="BR819" s="46"/>
      <c r="BS819" s="208"/>
      <c r="BT819" s="208"/>
      <c r="BU819" s="208"/>
      <c r="BV819" s="46"/>
      <c r="BZ819" s="208"/>
      <c r="CA819" s="46"/>
      <c r="CB819" s="208"/>
      <c r="CC819" s="208"/>
      <c r="CD819" s="208"/>
      <c r="CE819" s="46"/>
      <c r="CI819" s="208"/>
      <c r="CJ819" s="46"/>
      <c r="CK819" s="208"/>
      <c r="CL819" s="208"/>
      <c r="CM819" s="208"/>
      <c r="CN819" s="46"/>
      <c r="CR819" s="208"/>
      <c r="CS819" s="46"/>
      <c r="CT819" s="208"/>
      <c r="CU819" s="208"/>
      <c r="CV819" s="208"/>
      <c r="CW819" s="46"/>
    </row>
    <row r="820" spans="42:101">
      <c r="AP820" s="208"/>
      <c r="AQ820" s="46"/>
      <c r="AR820" s="208"/>
      <c r="AS820" s="208"/>
      <c r="AT820" s="208"/>
      <c r="AU820" s="46"/>
      <c r="AY820" s="208"/>
      <c r="AZ820" s="46"/>
      <c r="BA820" s="208"/>
      <c r="BB820" s="208"/>
      <c r="BC820" s="208"/>
      <c r="BD820" s="46"/>
      <c r="BH820" s="208"/>
      <c r="BI820" s="46"/>
      <c r="BJ820" s="208"/>
      <c r="BK820" s="208"/>
      <c r="BL820" s="208"/>
      <c r="BM820" s="46"/>
      <c r="BQ820" s="208"/>
      <c r="BR820" s="46"/>
      <c r="BS820" s="208"/>
      <c r="BT820" s="208"/>
      <c r="BU820" s="208"/>
      <c r="BV820" s="46"/>
      <c r="BZ820" s="208"/>
      <c r="CA820" s="46"/>
      <c r="CB820" s="208"/>
      <c r="CC820" s="208"/>
      <c r="CD820" s="208"/>
      <c r="CE820" s="46"/>
      <c r="CI820" s="208"/>
      <c r="CJ820" s="46"/>
      <c r="CK820" s="208"/>
      <c r="CL820" s="208"/>
      <c r="CM820" s="208"/>
      <c r="CN820" s="46"/>
      <c r="CR820" s="208"/>
      <c r="CS820" s="46"/>
      <c r="CT820" s="208"/>
      <c r="CU820" s="208"/>
      <c r="CV820" s="208"/>
      <c r="CW820" s="46"/>
    </row>
    <row r="821" spans="42:101">
      <c r="AP821" s="208"/>
      <c r="AQ821" s="46"/>
      <c r="AR821" s="208"/>
      <c r="AS821" s="208"/>
      <c r="AT821" s="208"/>
      <c r="AU821" s="46"/>
      <c r="AY821" s="208"/>
      <c r="AZ821" s="46"/>
      <c r="BA821" s="208"/>
      <c r="BB821" s="208"/>
      <c r="BC821" s="208"/>
      <c r="BD821" s="46"/>
      <c r="BH821" s="208"/>
      <c r="BI821" s="46"/>
      <c r="BJ821" s="208"/>
      <c r="BK821" s="208"/>
      <c r="BL821" s="208"/>
      <c r="BM821" s="46"/>
      <c r="BQ821" s="208"/>
      <c r="BR821" s="46"/>
      <c r="BS821" s="208"/>
      <c r="BT821" s="208"/>
      <c r="BU821" s="208"/>
      <c r="BV821" s="46"/>
      <c r="BZ821" s="208"/>
      <c r="CA821" s="46"/>
      <c r="CB821" s="208"/>
      <c r="CC821" s="208"/>
      <c r="CD821" s="208"/>
      <c r="CE821" s="46"/>
      <c r="CI821" s="208"/>
      <c r="CJ821" s="46"/>
      <c r="CK821" s="208"/>
      <c r="CL821" s="208"/>
      <c r="CM821" s="208"/>
      <c r="CN821" s="46"/>
      <c r="CR821" s="208"/>
      <c r="CS821" s="46"/>
      <c r="CT821" s="208"/>
      <c r="CU821" s="208"/>
      <c r="CV821" s="208"/>
      <c r="CW821" s="46"/>
    </row>
    <row r="822" spans="42:101">
      <c r="AP822" s="208"/>
      <c r="AQ822" s="46"/>
      <c r="AR822" s="208"/>
      <c r="AS822" s="208"/>
      <c r="AT822" s="208"/>
      <c r="AU822" s="46"/>
      <c r="AY822" s="208"/>
      <c r="AZ822" s="46"/>
      <c r="BA822" s="208"/>
      <c r="BB822" s="208"/>
      <c r="BC822" s="208"/>
      <c r="BD822" s="46"/>
      <c r="BH822" s="208"/>
      <c r="BI822" s="46"/>
      <c r="BJ822" s="208"/>
      <c r="BK822" s="208"/>
      <c r="BL822" s="208"/>
      <c r="BM822" s="46"/>
      <c r="BQ822" s="208"/>
      <c r="BR822" s="46"/>
      <c r="BS822" s="208"/>
      <c r="BT822" s="208"/>
      <c r="BU822" s="208"/>
      <c r="BV822" s="46"/>
      <c r="BZ822" s="208"/>
      <c r="CA822" s="46"/>
      <c r="CB822" s="208"/>
      <c r="CC822" s="208"/>
      <c r="CD822" s="208"/>
      <c r="CE822" s="46"/>
      <c r="CI822" s="208"/>
      <c r="CJ822" s="46"/>
      <c r="CK822" s="208"/>
      <c r="CL822" s="208"/>
      <c r="CM822" s="208"/>
      <c r="CN822" s="46"/>
      <c r="CR822" s="208"/>
      <c r="CS822" s="46"/>
      <c r="CT822" s="208"/>
      <c r="CU822" s="208"/>
      <c r="CV822" s="208"/>
      <c r="CW822" s="46"/>
    </row>
    <row r="823" spans="42:101">
      <c r="AP823" s="230"/>
      <c r="AQ823" s="46"/>
      <c r="AR823" s="208"/>
      <c r="AS823" s="208"/>
      <c r="AT823" s="208"/>
      <c r="AU823" s="46"/>
      <c r="AY823" s="208"/>
      <c r="AZ823" s="46"/>
      <c r="BA823" s="208"/>
      <c r="BB823" s="208"/>
      <c r="BC823" s="208"/>
      <c r="BD823" s="46"/>
      <c r="BH823" s="208"/>
      <c r="BI823" s="46"/>
      <c r="BJ823" s="208"/>
      <c r="BK823" s="208"/>
      <c r="BL823" s="208"/>
      <c r="BM823" s="46"/>
      <c r="BQ823" s="208"/>
      <c r="BR823" s="46"/>
      <c r="BS823" s="208"/>
      <c r="BT823" s="208"/>
      <c r="BU823" s="208"/>
      <c r="BV823" s="46"/>
      <c r="BZ823" s="208"/>
      <c r="CA823" s="46"/>
      <c r="CB823" s="208"/>
      <c r="CC823" s="208"/>
      <c r="CD823" s="208"/>
      <c r="CE823" s="46"/>
      <c r="CI823" s="208"/>
      <c r="CJ823" s="46"/>
      <c r="CK823" s="208"/>
      <c r="CL823" s="208"/>
      <c r="CM823" s="208"/>
      <c r="CN823" s="46"/>
      <c r="CR823" s="208"/>
      <c r="CS823" s="46"/>
      <c r="CT823" s="208"/>
      <c r="CU823" s="208"/>
      <c r="CV823" s="208"/>
      <c r="CW823" s="46"/>
    </row>
    <row r="824" spans="42:101">
      <c r="AP824" s="208"/>
      <c r="AQ824" s="46"/>
      <c r="AR824" s="208"/>
      <c r="AS824" s="208"/>
      <c r="AT824" s="208"/>
      <c r="AU824" s="46"/>
      <c r="AY824" s="208"/>
      <c r="AZ824" s="46"/>
      <c r="BA824" s="208"/>
      <c r="BB824" s="208"/>
      <c r="BC824" s="208"/>
      <c r="BD824" s="46"/>
      <c r="BH824" s="208"/>
      <c r="BI824" s="46"/>
      <c r="BJ824" s="208"/>
      <c r="BK824" s="208"/>
      <c r="BL824" s="208"/>
      <c r="BM824" s="46"/>
      <c r="BQ824" s="208"/>
      <c r="BR824" s="46"/>
      <c r="BS824" s="208"/>
      <c r="BT824" s="208"/>
      <c r="BU824" s="208"/>
      <c r="BV824" s="46"/>
      <c r="BZ824" s="208"/>
      <c r="CA824" s="46"/>
      <c r="CB824" s="208"/>
      <c r="CC824" s="208"/>
      <c r="CD824" s="208"/>
      <c r="CE824" s="46"/>
      <c r="CI824" s="208"/>
      <c r="CJ824" s="46"/>
      <c r="CK824" s="208"/>
      <c r="CL824" s="208"/>
      <c r="CM824" s="208"/>
      <c r="CN824" s="46"/>
      <c r="CR824" s="208"/>
      <c r="CS824" s="46"/>
      <c r="CT824" s="208"/>
      <c r="CU824" s="208"/>
      <c r="CV824" s="208"/>
      <c r="CW824" s="46"/>
    </row>
    <row r="825" spans="42:101">
      <c r="AP825" s="208"/>
      <c r="AQ825" s="46"/>
      <c r="AR825" s="208"/>
      <c r="AS825" s="208"/>
      <c r="AT825" s="208"/>
      <c r="AU825" s="46"/>
      <c r="AY825" s="208"/>
      <c r="AZ825" s="46"/>
      <c r="BA825" s="208"/>
      <c r="BB825" s="208"/>
      <c r="BC825" s="208"/>
      <c r="BD825" s="46"/>
      <c r="BH825" s="208"/>
      <c r="BI825" s="46"/>
      <c r="BJ825" s="208"/>
      <c r="BK825" s="208"/>
      <c r="BL825" s="208"/>
      <c r="BM825" s="46"/>
      <c r="BQ825" s="208"/>
      <c r="BR825" s="46"/>
      <c r="BS825" s="208"/>
      <c r="BT825" s="208"/>
      <c r="BU825" s="208"/>
      <c r="BV825" s="46"/>
      <c r="BZ825" s="208"/>
      <c r="CA825" s="46"/>
      <c r="CB825" s="208"/>
      <c r="CC825" s="208"/>
      <c r="CD825" s="208"/>
      <c r="CE825" s="46"/>
      <c r="CI825" s="208"/>
      <c r="CJ825" s="46"/>
      <c r="CK825" s="208"/>
      <c r="CL825" s="208"/>
      <c r="CM825" s="208"/>
      <c r="CN825" s="46"/>
      <c r="CR825" s="208"/>
      <c r="CS825" s="46"/>
      <c r="CT825" s="208"/>
      <c r="CU825" s="208"/>
      <c r="CV825" s="208"/>
      <c r="CW825" s="46"/>
    </row>
    <row r="826" spans="42:101">
      <c r="AP826" s="208"/>
      <c r="AQ826" s="46"/>
      <c r="AR826" s="208"/>
      <c r="AS826" s="208"/>
      <c r="AT826" s="208"/>
      <c r="AU826" s="46"/>
      <c r="AY826" s="208"/>
      <c r="AZ826" s="46"/>
      <c r="BA826" s="208"/>
      <c r="BB826" s="208"/>
      <c r="BC826" s="208"/>
      <c r="BD826" s="46"/>
      <c r="BH826" s="208"/>
      <c r="BI826" s="46"/>
      <c r="BJ826" s="208"/>
      <c r="BK826" s="208"/>
      <c r="BL826" s="208"/>
      <c r="BM826" s="46"/>
      <c r="BQ826" s="208"/>
      <c r="BR826" s="46"/>
      <c r="BS826" s="208"/>
      <c r="BT826" s="208"/>
      <c r="BU826" s="208"/>
      <c r="BV826" s="46"/>
      <c r="BZ826" s="208"/>
      <c r="CA826" s="46"/>
      <c r="CB826" s="208"/>
      <c r="CC826" s="208"/>
      <c r="CD826" s="208"/>
      <c r="CE826" s="46"/>
      <c r="CI826" s="208"/>
      <c r="CJ826" s="46"/>
      <c r="CK826" s="208"/>
      <c r="CL826" s="208"/>
      <c r="CM826" s="208"/>
      <c r="CN826" s="46"/>
      <c r="CR826" s="208"/>
      <c r="CS826" s="46"/>
      <c r="CT826" s="208"/>
      <c r="CU826" s="208"/>
      <c r="CV826" s="208"/>
      <c r="CW826" s="46"/>
    </row>
    <row r="827" spans="42:101">
      <c r="AP827" s="230"/>
      <c r="AQ827" s="46"/>
      <c r="AR827" s="208"/>
      <c r="AS827" s="208"/>
      <c r="AT827" s="208"/>
      <c r="AU827" s="46"/>
      <c r="AY827" s="208"/>
      <c r="AZ827" s="46"/>
      <c r="BA827" s="208"/>
      <c r="BB827" s="208"/>
      <c r="BC827" s="208"/>
      <c r="BD827" s="46"/>
      <c r="BH827" s="208"/>
      <c r="BI827" s="46"/>
      <c r="BJ827" s="208"/>
      <c r="BK827" s="208"/>
      <c r="BL827" s="208"/>
      <c r="BM827" s="46"/>
      <c r="BQ827" s="208"/>
      <c r="BR827" s="46"/>
      <c r="BS827" s="208"/>
      <c r="BT827" s="208"/>
      <c r="BU827" s="208"/>
      <c r="BV827" s="46"/>
      <c r="BZ827" s="208"/>
      <c r="CA827" s="46"/>
      <c r="CB827" s="208"/>
      <c r="CC827" s="208"/>
      <c r="CD827" s="208"/>
      <c r="CE827" s="46"/>
      <c r="CI827" s="208"/>
      <c r="CJ827" s="46"/>
      <c r="CK827" s="208"/>
      <c r="CL827" s="208"/>
      <c r="CM827" s="208"/>
      <c r="CN827" s="46"/>
      <c r="CR827" s="208"/>
      <c r="CS827" s="46"/>
      <c r="CT827" s="208"/>
      <c r="CU827" s="208"/>
      <c r="CV827" s="208"/>
      <c r="CW827" s="46"/>
    </row>
    <row r="828" spans="42:101">
      <c r="AP828" s="208"/>
      <c r="AQ828" s="46"/>
      <c r="AR828" s="208"/>
      <c r="AS828" s="208"/>
      <c r="AT828" s="208"/>
      <c r="AU828" s="46"/>
      <c r="AY828" s="208"/>
      <c r="AZ828" s="46"/>
      <c r="BA828" s="208"/>
      <c r="BB828" s="208"/>
      <c r="BC828" s="208"/>
      <c r="BD828" s="46"/>
      <c r="BH828" s="208"/>
      <c r="BI828" s="46"/>
      <c r="BJ828" s="208"/>
      <c r="BK828" s="208"/>
      <c r="BL828" s="208"/>
      <c r="BM828" s="46"/>
      <c r="BQ828" s="208"/>
      <c r="BR828" s="46"/>
      <c r="BS828" s="208"/>
      <c r="BT828" s="208"/>
      <c r="BU828" s="208"/>
      <c r="BV828" s="46"/>
      <c r="BZ828" s="208"/>
      <c r="CA828" s="46"/>
      <c r="CB828" s="208"/>
      <c r="CC828" s="208"/>
      <c r="CD828" s="208"/>
      <c r="CE828" s="46"/>
      <c r="CI828" s="208"/>
      <c r="CJ828" s="46"/>
      <c r="CK828" s="208"/>
      <c r="CL828" s="208"/>
      <c r="CM828" s="208"/>
      <c r="CN828" s="46"/>
      <c r="CR828" s="208"/>
      <c r="CS828" s="46"/>
      <c r="CT828" s="208"/>
      <c r="CU828" s="208"/>
      <c r="CV828" s="208"/>
      <c r="CW828" s="46"/>
    </row>
    <row r="829" spans="42:101">
      <c r="AP829" s="208"/>
      <c r="AQ829" s="46"/>
      <c r="AR829" s="208"/>
      <c r="AS829" s="208"/>
      <c r="AT829" s="208"/>
      <c r="AU829" s="46"/>
      <c r="AY829" s="208"/>
      <c r="AZ829" s="46"/>
      <c r="BA829" s="208"/>
      <c r="BB829" s="208"/>
      <c r="BC829" s="208"/>
      <c r="BD829" s="46"/>
      <c r="BH829" s="208"/>
      <c r="BI829" s="46"/>
      <c r="BJ829" s="208"/>
      <c r="BK829" s="208"/>
      <c r="BL829" s="208"/>
      <c r="BM829" s="46"/>
      <c r="BQ829" s="208"/>
      <c r="BR829" s="46"/>
      <c r="BS829" s="208"/>
      <c r="BT829" s="208"/>
      <c r="BU829" s="208"/>
      <c r="BV829" s="46"/>
      <c r="BZ829" s="208"/>
      <c r="CA829" s="46"/>
      <c r="CB829" s="208"/>
      <c r="CC829" s="208"/>
      <c r="CD829" s="208"/>
      <c r="CE829" s="46"/>
      <c r="CI829" s="208"/>
      <c r="CJ829" s="46"/>
      <c r="CK829" s="208"/>
      <c r="CL829" s="208"/>
      <c r="CM829" s="208"/>
      <c r="CN829" s="46"/>
      <c r="CR829" s="208"/>
      <c r="CS829" s="46"/>
      <c r="CT829" s="208"/>
      <c r="CU829" s="208"/>
      <c r="CV829" s="208"/>
      <c r="CW829" s="46"/>
    </row>
    <row r="830" spans="42:101">
      <c r="AP830" s="208"/>
      <c r="AQ830" s="46"/>
      <c r="AR830" s="208"/>
      <c r="AS830" s="208"/>
      <c r="AT830" s="208"/>
      <c r="AU830" s="46"/>
      <c r="AY830" s="208"/>
      <c r="AZ830" s="46"/>
      <c r="BA830" s="208"/>
      <c r="BB830" s="208"/>
      <c r="BC830" s="208"/>
      <c r="BD830" s="46"/>
      <c r="BH830" s="208"/>
      <c r="BI830" s="46"/>
      <c r="BJ830" s="208"/>
      <c r="BK830" s="208"/>
      <c r="BL830" s="208"/>
      <c r="BM830" s="46"/>
      <c r="BQ830" s="208"/>
      <c r="BR830" s="46"/>
      <c r="BS830" s="208"/>
      <c r="BT830" s="208"/>
      <c r="BU830" s="208"/>
      <c r="BV830" s="46"/>
      <c r="BZ830" s="208"/>
      <c r="CA830" s="46"/>
      <c r="CB830" s="208"/>
      <c r="CC830" s="208"/>
      <c r="CD830" s="208"/>
      <c r="CE830" s="46"/>
      <c r="CI830" s="208"/>
      <c r="CJ830" s="46"/>
      <c r="CK830" s="208"/>
      <c r="CL830" s="208"/>
      <c r="CM830" s="208"/>
      <c r="CN830" s="46"/>
      <c r="CR830" s="208"/>
      <c r="CS830" s="46"/>
      <c r="CT830" s="208"/>
      <c r="CU830" s="208"/>
      <c r="CV830" s="208"/>
      <c r="CW830" s="46"/>
    </row>
    <row r="831" spans="42:101">
      <c r="AP831" s="230"/>
      <c r="AQ831" s="46"/>
      <c r="AR831" s="208"/>
      <c r="AS831" s="208"/>
      <c r="AT831" s="208"/>
      <c r="AU831" s="46"/>
      <c r="AY831" s="208"/>
      <c r="AZ831" s="46"/>
      <c r="BA831" s="208"/>
      <c r="BB831" s="208"/>
      <c r="BC831" s="208"/>
      <c r="BD831" s="46"/>
      <c r="BH831" s="208"/>
      <c r="BI831" s="46"/>
      <c r="BJ831" s="208"/>
      <c r="BK831" s="208"/>
      <c r="BL831" s="208"/>
      <c r="BM831" s="46"/>
      <c r="BQ831" s="208"/>
      <c r="BR831" s="46"/>
      <c r="BS831" s="208"/>
      <c r="BT831" s="208"/>
      <c r="BU831" s="208"/>
      <c r="BV831" s="46"/>
      <c r="BZ831" s="208"/>
      <c r="CA831" s="46"/>
      <c r="CB831" s="208"/>
      <c r="CC831" s="208"/>
      <c r="CD831" s="208"/>
      <c r="CE831" s="46"/>
      <c r="CI831" s="208"/>
      <c r="CJ831" s="46"/>
      <c r="CK831" s="208"/>
      <c r="CL831" s="208"/>
      <c r="CM831" s="208"/>
      <c r="CN831" s="46"/>
      <c r="CR831" s="208"/>
      <c r="CS831" s="46"/>
      <c r="CT831" s="208"/>
      <c r="CU831" s="208"/>
      <c r="CV831" s="208"/>
      <c r="CW831" s="46"/>
    </row>
    <row r="832" spans="42:101">
      <c r="AP832" s="208"/>
      <c r="AQ832" s="46"/>
      <c r="AR832" s="208"/>
      <c r="AS832" s="208"/>
      <c r="AT832" s="208"/>
      <c r="AU832" s="46"/>
      <c r="AY832" s="208"/>
      <c r="AZ832" s="46"/>
      <c r="BA832" s="208"/>
      <c r="BB832" s="208"/>
      <c r="BC832" s="208"/>
      <c r="BD832" s="46"/>
      <c r="BH832" s="208"/>
      <c r="BI832" s="46"/>
      <c r="BJ832" s="208"/>
      <c r="BK832" s="208"/>
      <c r="BL832" s="208"/>
      <c r="BM832" s="46"/>
      <c r="BQ832" s="208"/>
      <c r="BR832" s="46"/>
      <c r="BS832" s="208"/>
      <c r="BT832" s="208"/>
      <c r="BU832" s="208"/>
      <c r="BV832" s="46"/>
      <c r="BZ832" s="208"/>
      <c r="CA832" s="46"/>
      <c r="CB832" s="208"/>
      <c r="CC832" s="208"/>
      <c r="CD832" s="208"/>
      <c r="CE832" s="46"/>
      <c r="CI832" s="208"/>
      <c r="CJ832" s="46"/>
      <c r="CK832" s="208"/>
      <c r="CL832" s="208"/>
      <c r="CM832" s="208"/>
      <c r="CN832" s="46"/>
      <c r="CR832" s="208"/>
      <c r="CS832" s="46"/>
      <c r="CT832" s="208"/>
      <c r="CU832" s="208"/>
      <c r="CV832" s="208"/>
      <c r="CW832" s="46"/>
    </row>
    <row r="833" spans="42:101">
      <c r="AP833" s="208"/>
      <c r="AQ833" s="46"/>
      <c r="AR833" s="208"/>
      <c r="AS833" s="208"/>
      <c r="AT833" s="208"/>
      <c r="AU833" s="46"/>
      <c r="AY833" s="208"/>
      <c r="AZ833" s="46"/>
      <c r="BA833" s="208"/>
      <c r="BB833" s="208"/>
      <c r="BC833" s="208"/>
      <c r="BD833" s="46"/>
      <c r="BH833" s="208"/>
      <c r="BI833" s="46"/>
      <c r="BJ833" s="208"/>
      <c r="BK833" s="208"/>
      <c r="BL833" s="208"/>
      <c r="BM833" s="46"/>
      <c r="BQ833" s="208"/>
      <c r="BR833" s="46"/>
      <c r="BS833" s="208"/>
      <c r="BT833" s="208"/>
      <c r="BU833" s="208"/>
      <c r="BV833" s="46"/>
      <c r="BZ833" s="208"/>
      <c r="CA833" s="46"/>
      <c r="CB833" s="208"/>
      <c r="CC833" s="208"/>
      <c r="CD833" s="208"/>
      <c r="CE833" s="46"/>
      <c r="CI833" s="208"/>
      <c r="CJ833" s="46"/>
      <c r="CK833" s="208"/>
      <c r="CL833" s="208"/>
      <c r="CM833" s="208"/>
      <c r="CN833" s="46"/>
      <c r="CR833" s="208"/>
      <c r="CS833" s="46"/>
      <c r="CT833" s="208"/>
      <c r="CU833" s="208"/>
      <c r="CV833" s="208"/>
      <c r="CW833" s="46"/>
    </row>
    <row r="834" spans="42:101">
      <c r="AP834" s="208"/>
      <c r="AQ834" s="46"/>
      <c r="AR834" s="208"/>
      <c r="AS834" s="208"/>
      <c r="AT834" s="208"/>
      <c r="AU834" s="46"/>
      <c r="AY834" s="208"/>
      <c r="AZ834" s="46"/>
      <c r="BA834" s="208"/>
      <c r="BB834" s="208"/>
      <c r="BC834" s="208"/>
      <c r="BD834" s="46"/>
      <c r="BH834" s="208"/>
      <c r="BI834" s="46"/>
      <c r="BJ834" s="208"/>
      <c r="BK834" s="208"/>
      <c r="BL834" s="208"/>
      <c r="BM834" s="46"/>
      <c r="BQ834" s="208"/>
      <c r="BR834" s="46"/>
      <c r="BS834" s="208"/>
      <c r="BT834" s="208"/>
      <c r="BU834" s="208"/>
      <c r="BV834" s="46"/>
      <c r="BZ834" s="208"/>
      <c r="CA834" s="46"/>
      <c r="CB834" s="208"/>
      <c r="CC834" s="208"/>
      <c r="CD834" s="208"/>
      <c r="CE834" s="46"/>
      <c r="CI834" s="208"/>
      <c r="CJ834" s="46"/>
      <c r="CK834" s="208"/>
      <c r="CL834" s="208"/>
      <c r="CM834" s="208"/>
      <c r="CN834" s="46"/>
      <c r="CR834" s="208"/>
      <c r="CS834" s="46"/>
      <c r="CT834" s="208"/>
      <c r="CU834" s="208"/>
      <c r="CV834" s="208"/>
      <c r="CW834" s="46"/>
    </row>
    <row r="835" spans="42:101">
      <c r="AP835" s="230"/>
      <c r="AQ835" s="46"/>
      <c r="AR835" s="208"/>
      <c r="AS835" s="208"/>
      <c r="AT835" s="208"/>
      <c r="AU835" s="46"/>
      <c r="AY835" s="208"/>
      <c r="AZ835" s="46"/>
      <c r="BA835" s="208"/>
      <c r="BB835" s="208"/>
      <c r="BC835" s="208"/>
      <c r="BD835" s="46"/>
      <c r="BH835" s="208"/>
      <c r="BI835" s="46"/>
      <c r="BJ835" s="208"/>
      <c r="BK835" s="208"/>
      <c r="BL835" s="208"/>
      <c r="BM835" s="46"/>
      <c r="BQ835" s="208"/>
      <c r="BR835" s="46"/>
      <c r="BS835" s="208"/>
      <c r="BT835" s="208"/>
      <c r="BU835" s="208"/>
      <c r="BV835" s="46"/>
      <c r="BZ835" s="208"/>
      <c r="CA835" s="46"/>
      <c r="CB835" s="208"/>
      <c r="CC835" s="208"/>
      <c r="CD835" s="208"/>
      <c r="CE835" s="46"/>
      <c r="CI835" s="208"/>
      <c r="CJ835" s="46"/>
      <c r="CK835" s="208"/>
      <c r="CL835" s="208"/>
      <c r="CM835" s="208"/>
      <c r="CN835" s="46"/>
      <c r="CR835" s="208"/>
      <c r="CS835" s="46"/>
      <c r="CT835" s="208"/>
      <c r="CU835" s="208"/>
      <c r="CV835" s="208"/>
      <c r="CW835" s="46"/>
    </row>
    <row r="836" spans="42:101">
      <c r="AP836" s="208"/>
      <c r="AQ836" s="46"/>
      <c r="AR836" s="208"/>
      <c r="AS836" s="208"/>
      <c r="AT836" s="208"/>
      <c r="AU836" s="46"/>
      <c r="AY836" s="208"/>
      <c r="AZ836" s="46"/>
      <c r="BA836" s="208"/>
      <c r="BB836" s="208"/>
      <c r="BC836" s="208"/>
      <c r="BD836" s="46"/>
      <c r="BH836" s="208"/>
      <c r="BI836" s="46"/>
      <c r="BJ836" s="208"/>
      <c r="BK836" s="208"/>
      <c r="BL836" s="208"/>
      <c r="BM836" s="46"/>
      <c r="BQ836" s="208"/>
      <c r="BR836" s="46"/>
      <c r="BS836" s="208"/>
      <c r="BT836" s="208"/>
      <c r="BU836" s="208"/>
      <c r="BV836" s="46"/>
      <c r="BZ836" s="208"/>
      <c r="CA836" s="46"/>
      <c r="CB836" s="208"/>
      <c r="CC836" s="208"/>
      <c r="CD836" s="208"/>
      <c r="CE836" s="46"/>
      <c r="CI836" s="208"/>
      <c r="CJ836" s="46"/>
      <c r="CK836" s="208"/>
      <c r="CL836" s="208"/>
      <c r="CM836" s="208"/>
      <c r="CN836" s="46"/>
      <c r="CR836" s="208"/>
      <c r="CS836" s="46"/>
      <c r="CT836" s="208"/>
      <c r="CU836" s="208"/>
      <c r="CV836" s="208"/>
      <c r="CW836" s="46"/>
    </row>
    <row r="837" spans="42:101">
      <c r="AP837" s="208"/>
      <c r="AQ837" s="46"/>
      <c r="AR837" s="208"/>
      <c r="AS837" s="208"/>
      <c r="AT837" s="208"/>
      <c r="AU837" s="46"/>
      <c r="AY837" s="208"/>
      <c r="AZ837" s="46"/>
      <c r="BA837" s="208"/>
      <c r="BB837" s="208"/>
      <c r="BC837" s="208"/>
      <c r="BD837" s="46"/>
      <c r="BH837" s="208"/>
      <c r="BI837" s="46"/>
      <c r="BJ837" s="208"/>
      <c r="BK837" s="208"/>
      <c r="BL837" s="208"/>
      <c r="BM837" s="46"/>
      <c r="BQ837" s="208"/>
      <c r="BR837" s="46"/>
      <c r="BS837" s="208"/>
      <c r="BT837" s="208"/>
      <c r="BU837" s="208"/>
      <c r="BV837" s="46"/>
      <c r="BZ837" s="208"/>
      <c r="CA837" s="46"/>
      <c r="CB837" s="208"/>
      <c r="CC837" s="208"/>
      <c r="CD837" s="208"/>
      <c r="CE837" s="46"/>
      <c r="CI837" s="208"/>
      <c r="CJ837" s="46"/>
      <c r="CK837" s="208"/>
      <c r="CL837" s="208"/>
      <c r="CM837" s="208"/>
      <c r="CN837" s="46"/>
      <c r="CR837" s="208"/>
      <c r="CS837" s="46"/>
      <c r="CT837" s="208"/>
      <c r="CU837" s="208"/>
      <c r="CV837" s="208"/>
      <c r="CW837" s="46"/>
    </row>
    <row r="838" spans="42:101">
      <c r="AP838" s="208"/>
      <c r="AQ838" s="46"/>
      <c r="AR838" s="208"/>
      <c r="AS838" s="208"/>
      <c r="AT838" s="208"/>
      <c r="AU838" s="46"/>
      <c r="AY838" s="208"/>
      <c r="AZ838" s="46"/>
      <c r="BA838" s="208"/>
      <c r="BB838" s="208"/>
      <c r="BC838" s="208"/>
      <c r="BD838" s="46"/>
      <c r="BH838" s="208"/>
      <c r="BI838" s="46"/>
      <c r="BJ838" s="208"/>
      <c r="BK838" s="208"/>
      <c r="BL838" s="208"/>
      <c r="BM838" s="46"/>
      <c r="BQ838" s="208"/>
      <c r="BR838" s="46"/>
      <c r="BS838" s="208"/>
      <c r="BT838" s="208"/>
      <c r="BU838" s="208"/>
      <c r="BV838" s="46"/>
      <c r="BZ838" s="208"/>
      <c r="CA838" s="46"/>
      <c r="CB838" s="208"/>
      <c r="CC838" s="208"/>
      <c r="CD838" s="208"/>
      <c r="CE838" s="46"/>
      <c r="CI838" s="208"/>
      <c r="CJ838" s="46"/>
      <c r="CK838" s="208"/>
      <c r="CL838" s="208"/>
      <c r="CM838" s="208"/>
      <c r="CN838" s="46"/>
      <c r="CR838" s="208"/>
      <c r="CS838" s="46"/>
      <c r="CT838" s="208"/>
      <c r="CU838" s="208"/>
      <c r="CV838" s="208"/>
      <c r="CW838" s="46"/>
    </row>
    <row r="839" spans="42:101">
      <c r="AP839" s="230"/>
      <c r="AQ839" s="46"/>
      <c r="AR839" s="208"/>
      <c r="AS839" s="208"/>
      <c r="AT839" s="208"/>
      <c r="AU839" s="46"/>
      <c r="AY839" s="208"/>
      <c r="AZ839" s="46"/>
      <c r="BA839" s="208"/>
      <c r="BB839" s="208"/>
      <c r="BC839" s="208"/>
      <c r="BD839" s="46"/>
      <c r="BH839" s="208"/>
      <c r="BI839" s="46"/>
      <c r="BJ839" s="208"/>
      <c r="BK839" s="208"/>
      <c r="BL839" s="208"/>
      <c r="BM839" s="46"/>
      <c r="BQ839" s="208"/>
      <c r="BR839" s="46"/>
      <c r="BS839" s="208"/>
      <c r="BT839" s="208"/>
      <c r="BU839" s="208"/>
      <c r="BV839" s="46"/>
      <c r="BZ839" s="208"/>
      <c r="CA839" s="46"/>
      <c r="CB839" s="208"/>
      <c r="CC839" s="208"/>
      <c r="CD839" s="208"/>
      <c r="CE839" s="46"/>
      <c r="CI839" s="208"/>
      <c r="CJ839" s="46"/>
      <c r="CK839" s="208"/>
      <c r="CL839" s="208"/>
      <c r="CM839" s="208"/>
      <c r="CN839" s="46"/>
      <c r="CR839" s="208"/>
      <c r="CS839" s="46"/>
      <c r="CT839" s="208"/>
      <c r="CU839" s="208"/>
      <c r="CV839" s="208"/>
      <c r="CW839" s="46"/>
    </row>
    <row r="840" spans="42:101">
      <c r="AP840" s="208"/>
      <c r="AQ840" s="46"/>
      <c r="AR840" s="208"/>
      <c r="AS840" s="208"/>
      <c r="AT840" s="208"/>
      <c r="AU840" s="46"/>
      <c r="AY840" s="208"/>
      <c r="AZ840" s="46"/>
      <c r="BA840" s="208"/>
      <c r="BB840" s="208"/>
      <c r="BC840" s="208"/>
      <c r="BD840" s="46"/>
      <c r="BH840" s="208"/>
      <c r="BI840" s="46"/>
      <c r="BJ840" s="208"/>
      <c r="BK840" s="208"/>
      <c r="BL840" s="208"/>
      <c r="BM840" s="46"/>
      <c r="BQ840" s="208"/>
      <c r="BR840" s="46"/>
      <c r="BS840" s="208"/>
      <c r="BT840" s="208"/>
      <c r="BU840" s="208"/>
      <c r="BV840" s="46"/>
      <c r="BZ840" s="208"/>
      <c r="CA840" s="46"/>
      <c r="CB840" s="208"/>
      <c r="CC840" s="208"/>
      <c r="CD840" s="208"/>
      <c r="CE840" s="46"/>
      <c r="CI840" s="208"/>
      <c r="CJ840" s="46"/>
      <c r="CK840" s="208"/>
      <c r="CL840" s="208"/>
      <c r="CM840" s="208"/>
      <c r="CN840" s="46"/>
      <c r="CR840" s="208"/>
      <c r="CS840" s="46"/>
      <c r="CT840" s="208"/>
      <c r="CU840" s="208"/>
      <c r="CV840" s="208"/>
      <c r="CW840" s="46"/>
    </row>
    <row r="841" spans="42:101">
      <c r="AP841" s="208"/>
      <c r="AQ841" s="46"/>
      <c r="AR841" s="208"/>
      <c r="AS841" s="208"/>
      <c r="AT841" s="208"/>
      <c r="AU841" s="46"/>
      <c r="AY841" s="208"/>
      <c r="AZ841" s="46"/>
      <c r="BA841" s="208"/>
      <c r="BB841" s="208"/>
      <c r="BC841" s="208"/>
      <c r="BD841" s="46"/>
      <c r="BH841" s="208"/>
      <c r="BI841" s="46"/>
      <c r="BJ841" s="208"/>
      <c r="BK841" s="208"/>
      <c r="BL841" s="208"/>
      <c r="BM841" s="46"/>
      <c r="BQ841" s="208"/>
      <c r="BR841" s="46"/>
      <c r="BS841" s="208"/>
      <c r="BT841" s="208"/>
      <c r="BU841" s="208"/>
      <c r="BV841" s="46"/>
      <c r="BZ841" s="208"/>
      <c r="CA841" s="46"/>
      <c r="CB841" s="208"/>
      <c r="CC841" s="208"/>
      <c r="CD841" s="208"/>
      <c r="CE841" s="46"/>
      <c r="CI841" s="208"/>
      <c r="CJ841" s="46"/>
      <c r="CK841" s="208"/>
      <c r="CL841" s="208"/>
      <c r="CM841" s="208"/>
      <c r="CN841" s="46"/>
      <c r="CR841" s="208"/>
      <c r="CS841" s="46"/>
      <c r="CT841" s="208"/>
      <c r="CU841" s="208"/>
      <c r="CV841" s="208"/>
      <c r="CW841" s="46"/>
    </row>
    <row r="842" spans="42:101">
      <c r="AP842" s="208"/>
      <c r="AQ842" s="46"/>
      <c r="AR842" s="208"/>
      <c r="AS842" s="208"/>
      <c r="AT842" s="208"/>
      <c r="AU842" s="46"/>
      <c r="AY842" s="208"/>
      <c r="AZ842" s="46"/>
      <c r="BA842" s="208"/>
      <c r="BB842" s="208"/>
      <c r="BC842" s="208"/>
      <c r="BD842" s="46"/>
      <c r="BH842" s="208"/>
      <c r="BI842" s="46"/>
      <c r="BJ842" s="208"/>
      <c r="BK842" s="208"/>
      <c r="BL842" s="208"/>
      <c r="BM842" s="46"/>
      <c r="BQ842" s="208"/>
      <c r="BR842" s="46"/>
      <c r="BS842" s="208"/>
      <c r="BT842" s="208"/>
      <c r="BU842" s="208"/>
      <c r="BV842" s="46"/>
      <c r="BZ842" s="208"/>
      <c r="CA842" s="46"/>
      <c r="CB842" s="208"/>
      <c r="CC842" s="208"/>
      <c r="CD842" s="208"/>
      <c r="CE842" s="46"/>
      <c r="CI842" s="208"/>
      <c r="CJ842" s="46"/>
      <c r="CK842" s="208"/>
      <c r="CL842" s="208"/>
      <c r="CM842" s="208"/>
      <c r="CN842" s="46"/>
      <c r="CR842" s="208"/>
      <c r="CS842" s="46"/>
      <c r="CT842" s="208"/>
      <c r="CU842" s="208"/>
      <c r="CV842" s="208"/>
      <c r="CW842" s="46"/>
    </row>
    <row r="843" spans="42:101">
      <c r="AP843" s="230"/>
      <c r="AQ843" s="46"/>
      <c r="AR843" s="208"/>
      <c r="AS843" s="208"/>
      <c r="AT843" s="208"/>
      <c r="AU843" s="46"/>
      <c r="AY843" s="208"/>
      <c r="AZ843" s="46"/>
      <c r="BA843" s="208"/>
      <c r="BB843" s="208"/>
      <c r="BC843" s="208"/>
      <c r="BD843" s="46"/>
      <c r="BH843" s="208"/>
      <c r="BI843" s="46"/>
      <c r="BJ843" s="208"/>
      <c r="BK843" s="208"/>
      <c r="BL843" s="208"/>
      <c r="BM843" s="46"/>
      <c r="BQ843" s="208"/>
      <c r="BR843" s="46"/>
      <c r="BS843" s="208"/>
      <c r="BT843" s="208"/>
      <c r="BU843" s="208"/>
      <c r="BV843" s="46"/>
      <c r="BZ843" s="208"/>
      <c r="CA843" s="46"/>
      <c r="CB843" s="208"/>
      <c r="CC843" s="208"/>
      <c r="CD843" s="208"/>
      <c r="CE843" s="46"/>
      <c r="CI843" s="208"/>
      <c r="CJ843" s="46"/>
      <c r="CK843" s="208"/>
      <c r="CL843" s="208"/>
      <c r="CM843" s="208"/>
      <c r="CN843" s="46"/>
      <c r="CR843" s="208"/>
      <c r="CS843" s="46"/>
      <c r="CT843" s="208"/>
      <c r="CU843" s="208"/>
      <c r="CV843" s="208"/>
      <c r="CW843" s="46"/>
    </row>
    <row r="844" spans="42:101">
      <c r="AP844" s="208"/>
      <c r="AQ844" s="46"/>
      <c r="AR844" s="208"/>
      <c r="AS844" s="208"/>
      <c r="AT844" s="208"/>
      <c r="AU844" s="46"/>
      <c r="AY844" s="208"/>
      <c r="AZ844" s="46"/>
      <c r="BA844" s="208"/>
      <c r="BB844" s="208"/>
      <c r="BC844" s="208"/>
      <c r="BD844" s="46"/>
      <c r="BH844" s="208"/>
      <c r="BI844" s="46"/>
      <c r="BJ844" s="208"/>
      <c r="BK844" s="208"/>
      <c r="BL844" s="208"/>
      <c r="BM844" s="46"/>
      <c r="BQ844" s="208"/>
      <c r="BR844" s="46"/>
      <c r="BS844" s="208"/>
      <c r="BT844" s="208"/>
      <c r="BU844" s="208"/>
      <c r="BV844" s="46"/>
      <c r="BZ844" s="208"/>
      <c r="CA844" s="46"/>
      <c r="CB844" s="208"/>
      <c r="CC844" s="208"/>
      <c r="CD844" s="208"/>
      <c r="CE844" s="46"/>
      <c r="CI844" s="208"/>
      <c r="CJ844" s="46"/>
      <c r="CK844" s="208"/>
      <c r="CL844" s="208"/>
      <c r="CM844" s="208"/>
      <c r="CN844" s="46"/>
      <c r="CR844" s="208"/>
      <c r="CS844" s="46"/>
      <c r="CT844" s="208"/>
      <c r="CU844" s="208"/>
      <c r="CV844" s="208"/>
      <c r="CW844" s="46"/>
    </row>
    <row r="845" spans="42:101">
      <c r="AP845" s="208"/>
      <c r="AQ845" s="46"/>
      <c r="AR845" s="208"/>
      <c r="AS845" s="208"/>
      <c r="AT845" s="208"/>
      <c r="AU845" s="46"/>
      <c r="AY845" s="208"/>
      <c r="AZ845" s="46"/>
      <c r="BA845" s="208"/>
      <c r="BB845" s="208"/>
      <c r="BC845" s="208"/>
      <c r="BD845" s="46"/>
      <c r="BH845" s="208"/>
      <c r="BI845" s="46"/>
      <c r="BJ845" s="208"/>
      <c r="BK845" s="208"/>
      <c r="BL845" s="208"/>
      <c r="BM845" s="46"/>
      <c r="BQ845" s="208"/>
      <c r="BR845" s="46"/>
      <c r="BS845" s="208"/>
      <c r="BT845" s="208"/>
      <c r="BU845" s="208"/>
      <c r="BV845" s="46"/>
      <c r="BZ845" s="208"/>
      <c r="CA845" s="46"/>
      <c r="CB845" s="208"/>
      <c r="CC845" s="208"/>
      <c r="CD845" s="208"/>
      <c r="CE845" s="46"/>
      <c r="CI845" s="208"/>
      <c r="CJ845" s="46"/>
      <c r="CK845" s="208"/>
      <c r="CL845" s="208"/>
      <c r="CM845" s="208"/>
      <c r="CN845" s="46"/>
      <c r="CR845" s="208"/>
      <c r="CS845" s="46"/>
      <c r="CT845" s="208"/>
      <c r="CU845" s="208"/>
      <c r="CV845" s="208"/>
      <c r="CW845" s="46"/>
    </row>
    <row r="846" spans="42:101">
      <c r="AP846" s="208"/>
      <c r="AQ846" s="46"/>
      <c r="AR846" s="208"/>
      <c r="AS846" s="208"/>
      <c r="AT846" s="208"/>
      <c r="AU846" s="46"/>
      <c r="AY846" s="208"/>
      <c r="AZ846" s="46"/>
      <c r="BA846" s="208"/>
      <c r="BB846" s="208"/>
      <c r="BC846" s="208"/>
      <c r="BD846" s="46"/>
      <c r="BH846" s="208"/>
      <c r="BI846" s="46"/>
      <c r="BJ846" s="208"/>
      <c r="BK846" s="208"/>
      <c r="BL846" s="208"/>
      <c r="BM846" s="46"/>
      <c r="BQ846" s="208"/>
      <c r="BR846" s="46"/>
      <c r="BS846" s="208"/>
      <c r="BT846" s="208"/>
      <c r="BU846" s="208"/>
      <c r="BV846" s="46"/>
      <c r="BZ846" s="208"/>
      <c r="CA846" s="46"/>
      <c r="CB846" s="208"/>
      <c r="CC846" s="208"/>
      <c r="CD846" s="208"/>
      <c r="CE846" s="46"/>
      <c r="CI846" s="208"/>
      <c r="CJ846" s="46"/>
      <c r="CK846" s="208"/>
      <c r="CL846" s="208"/>
      <c r="CM846" s="208"/>
      <c r="CN846" s="46"/>
      <c r="CR846" s="208"/>
      <c r="CS846" s="46"/>
      <c r="CT846" s="208"/>
      <c r="CU846" s="208"/>
      <c r="CV846" s="208"/>
      <c r="CW846" s="46"/>
    </row>
    <row r="847" spans="42:101">
      <c r="AP847" s="230"/>
      <c r="AQ847" s="46"/>
      <c r="AR847" s="208"/>
      <c r="AS847" s="208"/>
      <c r="AT847" s="208"/>
      <c r="AU847" s="46"/>
      <c r="AY847" s="208"/>
      <c r="AZ847" s="46"/>
      <c r="BA847" s="208"/>
      <c r="BB847" s="208"/>
      <c r="BC847" s="208"/>
      <c r="BD847" s="46"/>
      <c r="BH847" s="208"/>
      <c r="BI847" s="46"/>
      <c r="BJ847" s="208"/>
      <c r="BK847" s="208"/>
      <c r="BL847" s="208"/>
      <c r="BM847" s="46"/>
      <c r="BQ847" s="208"/>
      <c r="BR847" s="46"/>
      <c r="BS847" s="208"/>
      <c r="BT847" s="208"/>
      <c r="BU847" s="208"/>
      <c r="BV847" s="46"/>
      <c r="BZ847" s="208"/>
      <c r="CA847" s="46"/>
      <c r="CB847" s="208"/>
      <c r="CC847" s="208"/>
      <c r="CD847" s="208"/>
      <c r="CE847" s="46"/>
      <c r="CI847" s="208"/>
      <c r="CJ847" s="46"/>
      <c r="CK847" s="208"/>
      <c r="CL847" s="208"/>
      <c r="CM847" s="208"/>
      <c r="CN847" s="46"/>
      <c r="CR847" s="208"/>
      <c r="CS847" s="46"/>
      <c r="CT847" s="208"/>
      <c r="CU847" s="208"/>
      <c r="CV847" s="208"/>
      <c r="CW847" s="46"/>
    </row>
    <row r="848" spans="42:101">
      <c r="AP848" s="208"/>
      <c r="AQ848" s="46"/>
      <c r="AR848" s="46"/>
      <c r="AS848" s="208"/>
      <c r="AT848" s="208"/>
      <c r="AU848" s="46"/>
      <c r="AY848" s="208"/>
      <c r="AZ848" s="46"/>
      <c r="BA848" s="208"/>
      <c r="BB848" s="208"/>
      <c r="BC848" s="208"/>
      <c r="BD848" s="46"/>
      <c r="BH848" s="208"/>
      <c r="BI848" s="46"/>
      <c r="BJ848" s="208"/>
      <c r="BK848" s="208"/>
      <c r="BL848" s="208"/>
      <c r="BM848" s="46"/>
      <c r="BQ848" s="208"/>
      <c r="BR848" s="46"/>
      <c r="BS848" s="208"/>
      <c r="BT848" s="208"/>
      <c r="BU848" s="208"/>
      <c r="BV848" s="46"/>
      <c r="BZ848" s="208"/>
      <c r="CA848" s="46"/>
      <c r="CB848" s="208"/>
      <c r="CC848" s="208"/>
      <c r="CD848" s="208"/>
      <c r="CE848" s="46"/>
      <c r="CI848" s="208"/>
      <c r="CJ848" s="46"/>
      <c r="CK848" s="208"/>
      <c r="CL848" s="208"/>
      <c r="CM848" s="208"/>
      <c r="CN848" s="46"/>
      <c r="CR848" s="208"/>
      <c r="CS848" s="46"/>
      <c r="CT848" s="208"/>
      <c r="CU848" s="208"/>
      <c r="CV848" s="208"/>
      <c r="CW848" s="46"/>
    </row>
    <row r="849" spans="42:101">
      <c r="AP849" s="208"/>
      <c r="AQ849" s="46"/>
      <c r="AR849" s="46"/>
      <c r="AS849" s="208"/>
      <c r="AT849" s="208"/>
      <c r="AU849" s="46"/>
      <c r="AY849" s="208"/>
      <c r="AZ849" s="46"/>
      <c r="BA849" s="208"/>
      <c r="BB849" s="208"/>
      <c r="BC849" s="208"/>
      <c r="BD849" s="46"/>
      <c r="BH849" s="208"/>
      <c r="BI849" s="46"/>
      <c r="BJ849" s="208"/>
      <c r="BK849" s="208"/>
      <c r="BL849" s="208"/>
      <c r="BM849" s="46"/>
      <c r="BQ849" s="208"/>
      <c r="BR849" s="46"/>
      <c r="BS849" s="208"/>
      <c r="BT849" s="208"/>
      <c r="BU849" s="208"/>
      <c r="BV849" s="46"/>
      <c r="BZ849" s="208"/>
      <c r="CA849" s="46"/>
      <c r="CB849" s="208"/>
      <c r="CC849" s="208"/>
      <c r="CD849" s="208"/>
      <c r="CE849" s="46"/>
      <c r="CI849" s="208"/>
      <c r="CJ849" s="46"/>
      <c r="CK849" s="208"/>
      <c r="CL849" s="208"/>
      <c r="CM849" s="208"/>
      <c r="CN849" s="46"/>
      <c r="CR849" s="208"/>
      <c r="CS849" s="46"/>
      <c r="CT849" s="208"/>
      <c r="CU849" s="208"/>
      <c r="CV849" s="208"/>
      <c r="CW849" s="46"/>
    </row>
    <row r="850" spans="42:101">
      <c r="AP850" s="208"/>
      <c r="AQ850" s="46"/>
      <c r="AR850" s="46"/>
      <c r="AS850" s="208"/>
      <c r="AT850" s="208"/>
      <c r="AU850" s="46"/>
      <c r="AY850" s="208"/>
      <c r="AZ850" s="46"/>
      <c r="BA850" s="208"/>
      <c r="BB850" s="208"/>
      <c r="BC850" s="208"/>
      <c r="BD850" s="46"/>
      <c r="BH850" s="208"/>
      <c r="BI850" s="46"/>
      <c r="BJ850" s="208"/>
      <c r="BK850" s="208"/>
      <c r="BL850" s="208"/>
      <c r="BM850" s="46"/>
      <c r="BQ850" s="208"/>
      <c r="BR850" s="46"/>
      <c r="BS850" s="208"/>
      <c r="BT850" s="208"/>
      <c r="BU850" s="208"/>
      <c r="BV850" s="46"/>
      <c r="BZ850" s="208"/>
      <c r="CA850" s="46"/>
      <c r="CB850" s="208"/>
      <c r="CC850" s="208"/>
      <c r="CD850" s="208"/>
      <c r="CE850" s="46"/>
      <c r="CI850" s="208"/>
      <c r="CJ850" s="46"/>
      <c r="CK850" s="208"/>
      <c r="CL850" s="208"/>
      <c r="CM850" s="208"/>
      <c r="CN850" s="46"/>
      <c r="CR850" s="208"/>
      <c r="CS850" s="46"/>
      <c r="CT850" s="208"/>
      <c r="CU850" s="208"/>
      <c r="CV850" s="208"/>
      <c r="CW850" s="46"/>
    </row>
    <row r="851" spans="42:101">
      <c r="AP851" s="230"/>
      <c r="AQ851" s="46"/>
      <c r="AR851" s="46"/>
      <c r="AS851" s="208"/>
      <c r="AT851" s="208"/>
      <c r="AU851" s="46"/>
      <c r="AY851" s="208"/>
      <c r="AZ851" s="46"/>
      <c r="BA851" s="208"/>
      <c r="BB851" s="208"/>
      <c r="BC851" s="208"/>
      <c r="BD851" s="46"/>
      <c r="BH851" s="208"/>
      <c r="BI851" s="46"/>
      <c r="BJ851" s="208"/>
      <c r="BK851" s="208"/>
      <c r="BL851" s="208"/>
      <c r="BM851" s="46"/>
      <c r="BQ851" s="208"/>
      <c r="BR851" s="46"/>
      <c r="BS851" s="208"/>
      <c r="BT851" s="208"/>
      <c r="BU851" s="208"/>
      <c r="BV851" s="46"/>
      <c r="BZ851" s="208"/>
      <c r="CA851" s="46"/>
      <c r="CB851" s="208"/>
      <c r="CC851" s="208"/>
      <c r="CD851" s="208"/>
      <c r="CE851" s="46"/>
      <c r="CI851" s="208"/>
      <c r="CJ851" s="46"/>
      <c r="CK851" s="208"/>
      <c r="CL851" s="208"/>
      <c r="CM851" s="208"/>
      <c r="CN851" s="46"/>
      <c r="CR851" s="208"/>
      <c r="CS851" s="46"/>
      <c r="CT851" s="208"/>
      <c r="CU851" s="208"/>
      <c r="CV851" s="208"/>
      <c r="CW851" s="46"/>
    </row>
    <row r="852" spans="42:101">
      <c r="AP852" s="208"/>
      <c r="AQ852" s="46"/>
      <c r="AR852" s="46"/>
      <c r="AS852" s="208"/>
      <c r="AT852" s="208"/>
      <c r="AU852" s="46"/>
      <c r="AY852" s="208"/>
      <c r="AZ852" s="46"/>
      <c r="BA852" s="208"/>
      <c r="BB852" s="208"/>
      <c r="BC852" s="208"/>
      <c r="BD852" s="46"/>
      <c r="BH852" s="208"/>
      <c r="BI852" s="46"/>
      <c r="BJ852" s="208"/>
      <c r="BK852" s="208"/>
      <c r="BL852" s="208"/>
      <c r="BM852" s="46"/>
      <c r="BQ852" s="208"/>
      <c r="BR852" s="46"/>
      <c r="BS852" s="208"/>
      <c r="BT852" s="208"/>
      <c r="BU852" s="208"/>
      <c r="BV852" s="46"/>
      <c r="BZ852" s="208"/>
      <c r="CA852" s="46"/>
      <c r="CB852" s="208"/>
      <c r="CC852" s="208"/>
      <c r="CD852" s="208"/>
      <c r="CE852" s="46"/>
      <c r="CI852" s="208"/>
      <c r="CJ852" s="46"/>
      <c r="CK852" s="208"/>
      <c r="CL852" s="208"/>
      <c r="CM852" s="208"/>
      <c r="CN852" s="46"/>
      <c r="CR852" s="208"/>
      <c r="CS852" s="46"/>
      <c r="CT852" s="208"/>
      <c r="CU852" s="208"/>
      <c r="CV852" s="208"/>
      <c r="CW852" s="46"/>
    </row>
    <row r="853" spans="42:101">
      <c r="AP853" s="208"/>
      <c r="AQ853" s="46"/>
      <c r="AR853" s="46"/>
      <c r="AS853" s="208"/>
      <c r="AT853" s="208"/>
      <c r="AU853" s="46"/>
      <c r="AY853" s="208"/>
      <c r="AZ853" s="46"/>
      <c r="BA853" s="208"/>
      <c r="BB853" s="208"/>
      <c r="BC853" s="208"/>
      <c r="BD853" s="46"/>
      <c r="BH853" s="208"/>
      <c r="BI853" s="46"/>
      <c r="BJ853" s="208"/>
      <c r="BK853" s="208"/>
      <c r="BL853" s="208"/>
      <c r="BM853" s="46"/>
      <c r="BQ853" s="208"/>
      <c r="BR853" s="46"/>
      <c r="BS853" s="208"/>
      <c r="BT853" s="208"/>
      <c r="BU853" s="208"/>
      <c r="BV853" s="46"/>
      <c r="BZ853" s="208"/>
      <c r="CA853" s="46"/>
      <c r="CB853" s="208"/>
      <c r="CC853" s="208"/>
      <c r="CD853" s="208"/>
      <c r="CE853" s="46"/>
      <c r="CI853" s="208"/>
      <c r="CJ853" s="46"/>
      <c r="CK853" s="208"/>
      <c r="CL853" s="208"/>
      <c r="CM853" s="208"/>
      <c r="CN853" s="46"/>
      <c r="CR853" s="208"/>
      <c r="CS853" s="46"/>
      <c r="CT853" s="208"/>
      <c r="CU853" s="208"/>
      <c r="CV853" s="208"/>
      <c r="CW853" s="46"/>
    </row>
    <row r="854" spans="42:101">
      <c r="AP854" s="208"/>
      <c r="AQ854" s="46"/>
      <c r="AR854" s="46"/>
      <c r="AS854" s="208"/>
      <c r="AT854" s="208"/>
      <c r="AU854" s="46"/>
      <c r="AY854" s="208"/>
      <c r="AZ854" s="46"/>
      <c r="BA854" s="208"/>
      <c r="BB854" s="208"/>
      <c r="BC854" s="208"/>
      <c r="BD854" s="46"/>
      <c r="BH854" s="208"/>
      <c r="BI854" s="46"/>
      <c r="BJ854" s="208"/>
      <c r="BK854" s="208"/>
      <c r="BL854" s="208"/>
      <c r="BM854" s="46"/>
      <c r="BQ854" s="208"/>
      <c r="BR854" s="46"/>
      <c r="BS854" s="208"/>
      <c r="BT854" s="208"/>
      <c r="BU854" s="208"/>
      <c r="BV854" s="46"/>
      <c r="BZ854" s="208"/>
      <c r="CA854" s="46"/>
      <c r="CB854" s="208"/>
      <c r="CC854" s="208"/>
      <c r="CD854" s="208"/>
      <c r="CE854" s="46"/>
      <c r="CI854" s="208"/>
      <c r="CJ854" s="46"/>
      <c r="CK854" s="208"/>
      <c r="CL854" s="208"/>
      <c r="CM854" s="208"/>
      <c r="CN854" s="46"/>
      <c r="CR854" s="208"/>
      <c r="CS854" s="46"/>
      <c r="CT854" s="208"/>
      <c r="CU854" s="208"/>
      <c r="CV854" s="208"/>
      <c r="CW854" s="46"/>
    </row>
    <row r="855" spans="42:101">
      <c r="AP855" s="230"/>
      <c r="AQ855" s="46"/>
      <c r="AR855" s="46"/>
      <c r="AS855" s="208"/>
      <c r="AT855" s="208"/>
      <c r="AU855" s="46"/>
      <c r="AY855" s="208"/>
      <c r="AZ855" s="46"/>
      <c r="BA855" s="208"/>
      <c r="BB855" s="208"/>
      <c r="BC855" s="208"/>
      <c r="BD855" s="46"/>
      <c r="BH855" s="208"/>
      <c r="BI855" s="46"/>
      <c r="BJ855" s="208"/>
      <c r="BK855" s="208"/>
      <c r="BL855" s="208"/>
      <c r="BM855" s="46"/>
      <c r="BQ855" s="208"/>
      <c r="BR855" s="46"/>
      <c r="BS855" s="208"/>
      <c r="BT855" s="208"/>
      <c r="BU855" s="208"/>
      <c r="BV855" s="46"/>
      <c r="BZ855" s="208"/>
      <c r="CA855" s="46"/>
      <c r="CB855" s="208"/>
      <c r="CC855" s="208"/>
      <c r="CD855" s="208"/>
      <c r="CE855" s="46"/>
      <c r="CI855" s="208"/>
      <c r="CJ855" s="46"/>
      <c r="CK855" s="208"/>
      <c r="CL855" s="208"/>
      <c r="CM855" s="208"/>
      <c r="CN855" s="46"/>
      <c r="CR855" s="208"/>
      <c r="CS855" s="46"/>
      <c r="CT855" s="208"/>
      <c r="CU855" s="208"/>
      <c r="CV855" s="208"/>
      <c r="CW855" s="46"/>
    </row>
    <row r="856" spans="42:101">
      <c r="AP856" s="208"/>
      <c r="AQ856" s="46"/>
      <c r="AR856" s="46"/>
      <c r="AS856" s="208"/>
      <c r="AT856" s="208"/>
      <c r="AU856" s="46"/>
      <c r="AY856" s="208"/>
      <c r="AZ856" s="46"/>
      <c r="BA856" s="208"/>
      <c r="BB856" s="208"/>
      <c r="BC856" s="208"/>
      <c r="BD856" s="46"/>
      <c r="BH856" s="208"/>
      <c r="BI856" s="46"/>
      <c r="BJ856" s="208"/>
      <c r="BK856" s="208"/>
      <c r="BL856" s="208"/>
      <c r="BM856" s="46"/>
      <c r="BQ856" s="208"/>
      <c r="BR856" s="46"/>
      <c r="BS856" s="208"/>
      <c r="BT856" s="208"/>
      <c r="BU856" s="208"/>
      <c r="BV856" s="46"/>
      <c r="BZ856" s="208"/>
      <c r="CA856" s="46"/>
      <c r="CB856" s="208"/>
      <c r="CC856" s="208"/>
      <c r="CD856" s="208"/>
      <c r="CE856" s="46"/>
      <c r="CI856" s="208"/>
      <c r="CJ856" s="46"/>
      <c r="CK856" s="208"/>
      <c r="CL856" s="208"/>
      <c r="CM856" s="208"/>
      <c r="CN856" s="46"/>
      <c r="CR856" s="208"/>
      <c r="CS856" s="46"/>
      <c r="CT856" s="208"/>
      <c r="CU856" s="208"/>
      <c r="CV856" s="208"/>
      <c r="CW856" s="46"/>
    </row>
    <row r="857" spans="42:101">
      <c r="AP857" s="208"/>
      <c r="AQ857" s="46"/>
      <c r="AR857" s="46"/>
      <c r="AS857" s="208"/>
      <c r="AT857" s="208"/>
      <c r="AU857" s="46"/>
      <c r="AY857" s="208"/>
      <c r="AZ857" s="46"/>
      <c r="BA857" s="208"/>
      <c r="BB857" s="208"/>
      <c r="BC857" s="208"/>
      <c r="BD857" s="46"/>
      <c r="BH857" s="208"/>
      <c r="BI857" s="46"/>
      <c r="BJ857" s="208"/>
      <c r="BK857" s="208"/>
      <c r="BL857" s="208"/>
      <c r="BM857" s="46"/>
      <c r="BQ857" s="208"/>
      <c r="BR857" s="46"/>
      <c r="BS857" s="208"/>
      <c r="BT857" s="208"/>
      <c r="BU857" s="208"/>
      <c r="BV857" s="46"/>
      <c r="BZ857" s="208"/>
      <c r="CA857" s="46"/>
      <c r="CB857" s="208"/>
      <c r="CC857" s="208"/>
      <c r="CD857" s="208"/>
      <c r="CE857" s="46"/>
      <c r="CI857" s="208"/>
      <c r="CJ857" s="46"/>
      <c r="CK857" s="208"/>
      <c r="CL857" s="208"/>
      <c r="CM857" s="208"/>
      <c r="CN857" s="46"/>
      <c r="CR857" s="208"/>
      <c r="CS857" s="46"/>
      <c r="CT857" s="208"/>
      <c r="CU857" s="208"/>
      <c r="CV857" s="208"/>
      <c r="CW857" s="46"/>
    </row>
    <row r="858" spans="42:101">
      <c r="AP858" s="208"/>
      <c r="AQ858" s="46"/>
      <c r="AR858" s="46"/>
      <c r="AS858" s="208"/>
      <c r="AT858" s="208"/>
      <c r="AU858" s="46"/>
      <c r="AY858" s="208"/>
      <c r="AZ858" s="46"/>
      <c r="BA858" s="208"/>
      <c r="BB858" s="208"/>
      <c r="BC858" s="208"/>
      <c r="BD858" s="46"/>
      <c r="BH858" s="208"/>
      <c r="BI858" s="46"/>
      <c r="BJ858" s="208"/>
      <c r="BK858" s="208"/>
      <c r="BL858" s="208"/>
      <c r="BM858" s="46"/>
      <c r="BQ858" s="208"/>
      <c r="BR858" s="46"/>
      <c r="BS858" s="208"/>
      <c r="BT858" s="208"/>
      <c r="BU858" s="208"/>
      <c r="BV858" s="46"/>
      <c r="BZ858" s="208"/>
      <c r="CA858" s="46"/>
      <c r="CB858" s="208"/>
      <c r="CC858" s="208"/>
      <c r="CD858" s="208"/>
      <c r="CE858" s="46"/>
      <c r="CI858" s="208"/>
      <c r="CJ858" s="46"/>
      <c r="CK858" s="208"/>
      <c r="CL858" s="208"/>
      <c r="CM858" s="208"/>
      <c r="CN858" s="46"/>
      <c r="CR858" s="208"/>
      <c r="CS858" s="46"/>
      <c r="CT858" s="208"/>
      <c r="CU858" s="208"/>
      <c r="CV858" s="208"/>
      <c r="CW858" s="46"/>
    </row>
    <row r="859" spans="42:101">
      <c r="AP859" s="230"/>
      <c r="AQ859" s="46"/>
      <c r="AR859" s="46"/>
      <c r="AS859" s="208"/>
      <c r="AT859" s="208"/>
      <c r="AU859" s="46"/>
      <c r="AY859" s="208"/>
      <c r="AZ859" s="46"/>
      <c r="BA859" s="208"/>
      <c r="BB859" s="208"/>
      <c r="BC859" s="208"/>
      <c r="BD859" s="46"/>
      <c r="BH859" s="208"/>
      <c r="BI859" s="46"/>
      <c r="BJ859" s="208"/>
      <c r="BK859" s="208"/>
      <c r="BL859" s="208"/>
      <c r="BM859" s="46"/>
      <c r="BQ859" s="208"/>
      <c r="BR859" s="46"/>
      <c r="BS859" s="208"/>
      <c r="BT859" s="208"/>
      <c r="BU859" s="208"/>
      <c r="BV859" s="46"/>
      <c r="BZ859" s="208"/>
      <c r="CA859" s="46"/>
      <c r="CB859" s="208"/>
      <c r="CC859" s="208"/>
      <c r="CD859" s="208"/>
      <c r="CE859" s="46"/>
      <c r="CI859" s="208"/>
      <c r="CJ859" s="46"/>
      <c r="CK859" s="208"/>
      <c r="CL859" s="208"/>
      <c r="CM859" s="208"/>
      <c r="CN859" s="46"/>
      <c r="CR859" s="208"/>
      <c r="CS859" s="46"/>
      <c r="CT859" s="208"/>
      <c r="CU859" s="208"/>
      <c r="CV859" s="208"/>
      <c r="CW859" s="46"/>
    </row>
    <row r="860" spans="42:101">
      <c r="AP860" s="208"/>
      <c r="AQ860" s="46"/>
      <c r="AR860" s="46"/>
      <c r="AS860" s="208"/>
      <c r="AT860" s="208"/>
      <c r="AU860" s="46"/>
      <c r="AY860" s="208"/>
      <c r="AZ860" s="46"/>
      <c r="BA860" s="208"/>
      <c r="BB860" s="208"/>
      <c r="BC860" s="208"/>
      <c r="BD860" s="46"/>
      <c r="BH860" s="208"/>
      <c r="BI860" s="46"/>
      <c r="BJ860" s="208"/>
      <c r="BK860" s="208"/>
      <c r="BL860" s="208"/>
      <c r="BM860" s="46"/>
      <c r="BQ860" s="208"/>
      <c r="BR860" s="46"/>
      <c r="BS860" s="208"/>
      <c r="BT860" s="208"/>
      <c r="BU860" s="208"/>
      <c r="BV860" s="46"/>
      <c r="BZ860" s="208"/>
      <c r="CA860" s="46"/>
      <c r="CB860" s="208"/>
      <c r="CC860" s="208"/>
      <c r="CD860" s="208"/>
      <c r="CE860" s="46"/>
      <c r="CI860" s="208"/>
      <c r="CJ860" s="46"/>
      <c r="CK860" s="208"/>
      <c r="CL860" s="208"/>
      <c r="CM860" s="208"/>
      <c r="CN860" s="46"/>
      <c r="CR860" s="208"/>
      <c r="CS860" s="46"/>
      <c r="CT860" s="208"/>
      <c r="CU860" s="208"/>
      <c r="CV860" s="208"/>
      <c r="CW860" s="46"/>
    </row>
    <row r="861" spans="42:101">
      <c r="AP861" s="208"/>
      <c r="AQ861" s="46"/>
      <c r="AR861" s="46"/>
      <c r="AS861" s="208"/>
      <c r="AT861" s="208"/>
      <c r="AU861" s="46"/>
      <c r="AY861" s="208"/>
      <c r="AZ861" s="46"/>
      <c r="BA861" s="208"/>
      <c r="BB861" s="208"/>
      <c r="BC861" s="208"/>
      <c r="BD861" s="46"/>
      <c r="BH861" s="208"/>
      <c r="BI861" s="46"/>
      <c r="BJ861" s="208"/>
      <c r="BK861" s="208"/>
      <c r="BL861" s="208"/>
      <c r="BM861" s="46"/>
      <c r="BQ861" s="208"/>
      <c r="BR861" s="46"/>
      <c r="BS861" s="208"/>
      <c r="BT861" s="208"/>
      <c r="BU861" s="208"/>
      <c r="BV861" s="46"/>
      <c r="BZ861" s="208"/>
      <c r="CA861" s="46"/>
      <c r="CB861" s="208"/>
      <c r="CC861" s="208"/>
      <c r="CD861" s="208"/>
      <c r="CE861" s="46"/>
      <c r="CI861" s="208"/>
      <c r="CJ861" s="46"/>
      <c r="CK861" s="208"/>
      <c r="CL861" s="208"/>
      <c r="CM861" s="208"/>
      <c r="CN861" s="46"/>
      <c r="CR861" s="208"/>
      <c r="CS861" s="46"/>
      <c r="CT861" s="208"/>
      <c r="CU861" s="208"/>
      <c r="CV861" s="208"/>
      <c r="CW861" s="46"/>
    </row>
    <row r="862" spans="42:101">
      <c r="AP862" s="208"/>
      <c r="AQ862" s="46"/>
      <c r="AR862" s="46"/>
      <c r="AS862" s="208"/>
      <c r="AT862" s="208"/>
      <c r="AU862" s="46"/>
      <c r="AY862" s="208"/>
      <c r="AZ862" s="46"/>
      <c r="BA862" s="208"/>
      <c r="BB862" s="208"/>
      <c r="BC862" s="208"/>
      <c r="BD862" s="46"/>
      <c r="BH862" s="208"/>
      <c r="BI862" s="46"/>
      <c r="BJ862" s="208"/>
      <c r="BK862" s="208"/>
      <c r="BL862" s="208"/>
      <c r="BM862" s="46"/>
      <c r="BQ862" s="208"/>
      <c r="BR862" s="46"/>
      <c r="BS862" s="208"/>
      <c r="BT862" s="208"/>
      <c r="BU862" s="208"/>
      <c r="BV862" s="46"/>
      <c r="BZ862" s="208"/>
      <c r="CA862" s="46"/>
      <c r="CB862" s="208"/>
      <c r="CC862" s="208"/>
      <c r="CD862" s="208"/>
      <c r="CE862" s="46"/>
      <c r="CI862" s="208"/>
      <c r="CJ862" s="46"/>
      <c r="CK862" s="208"/>
      <c r="CL862" s="208"/>
      <c r="CM862" s="208"/>
      <c r="CN862" s="46"/>
      <c r="CR862" s="208"/>
      <c r="CS862" s="46"/>
      <c r="CT862" s="208"/>
      <c r="CU862" s="208"/>
      <c r="CV862" s="208"/>
      <c r="CW862" s="46"/>
    </row>
    <row r="863" spans="42:101">
      <c r="AP863" s="230"/>
      <c r="AQ863" s="46"/>
      <c r="AR863" s="46"/>
      <c r="AS863" s="208"/>
      <c r="AT863" s="208"/>
      <c r="AU863" s="46"/>
      <c r="AY863" s="208"/>
      <c r="AZ863" s="46"/>
      <c r="BA863" s="208"/>
      <c r="BB863" s="208"/>
      <c r="BC863" s="208"/>
      <c r="BD863" s="46"/>
      <c r="BH863" s="208"/>
      <c r="BI863" s="46"/>
      <c r="BJ863" s="208"/>
      <c r="BK863" s="208"/>
      <c r="BL863" s="208"/>
      <c r="BM863" s="46"/>
      <c r="BQ863" s="208"/>
      <c r="BR863" s="46"/>
      <c r="BS863" s="208"/>
      <c r="BT863" s="208"/>
      <c r="BU863" s="208"/>
      <c r="BV863" s="46"/>
      <c r="BZ863" s="208"/>
      <c r="CA863" s="46"/>
      <c r="CB863" s="208"/>
      <c r="CC863" s="208"/>
      <c r="CD863" s="208"/>
      <c r="CE863" s="46"/>
      <c r="CI863" s="208"/>
      <c r="CJ863" s="46"/>
      <c r="CK863" s="208"/>
      <c r="CL863" s="208"/>
      <c r="CM863" s="208"/>
      <c r="CN863" s="46"/>
      <c r="CR863" s="208"/>
      <c r="CS863" s="46"/>
      <c r="CT863" s="208"/>
      <c r="CU863" s="208"/>
      <c r="CV863" s="208"/>
      <c r="CW863" s="46"/>
    </row>
    <row r="864" spans="42:101">
      <c r="AP864" s="208"/>
      <c r="AQ864" s="46"/>
      <c r="AR864" s="46"/>
      <c r="AS864" s="208"/>
      <c r="AT864" s="208"/>
      <c r="AU864" s="46"/>
      <c r="AY864" s="208"/>
      <c r="AZ864" s="46"/>
      <c r="BA864" s="208"/>
      <c r="BB864" s="208"/>
      <c r="BC864" s="208"/>
      <c r="BD864" s="46"/>
      <c r="BH864" s="208"/>
      <c r="BI864" s="46"/>
      <c r="BJ864" s="208"/>
      <c r="BK864" s="208"/>
      <c r="BL864" s="208"/>
      <c r="BM864" s="46"/>
      <c r="BQ864" s="208"/>
      <c r="BR864" s="46"/>
      <c r="BS864" s="208"/>
      <c r="BT864" s="208"/>
      <c r="BU864" s="208"/>
      <c r="BV864" s="46"/>
      <c r="BZ864" s="208"/>
      <c r="CA864" s="46"/>
      <c r="CB864" s="208"/>
      <c r="CC864" s="208"/>
      <c r="CD864" s="208"/>
      <c r="CE864" s="46"/>
      <c r="CI864" s="208"/>
      <c r="CJ864" s="46"/>
      <c r="CK864" s="208"/>
      <c r="CL864" s="208"/>
      <c r="CM864" s="208"/>
      <c r="CN864" s="46"/>
      <c r="CR864" s="208"/>
      <c r="CS864" s="46"/>
      <c r="CT864" s="208"/>
      <c r="CU864" s="208"/>
      <c r="CV864" s="208"/>
      <c r="CW864" s="46"/>
    </row>
    <row r="865" spans="42:101">
      <c r="AP865" s="208"/>
      <c r="AQ865" s="46"/>
      <c r="AR865" s="46"/>
      <c r="AS865" s="208"/>
      <c r="AT865" s="208"/>
      <c r="AU865" s="46"/>
      <c r="AY865" s="208"/>
      <c r="AZ865" s="46"/>
      <c r="BA865" s="208"/>
      <c r="BB865" s="208"/>
      <c r="BC865" s="208"/>
      <c r="BD865" s="46"/>
      <c r="BH865" s="208"/>
      <c r="BI865" s="46"/>
      <c r="BJ865" s="208"/>
      <c r="BK865" s="208"/>
      <c r="BL865" s="208"/>
      <c r="BM865" s="46"/>
      <c r="BQ865" s="208"/>
      <c r="BR865" s="46"/>
      <c r="BS865" s="208"/>
      <c r="BT865" s="208"/>
      <c r="BU865" s="208"/>
      <c r="BV865" s="46"/>
      <c r="BZ865" s="208"/>
      <c r="CA865" s="46"/>
      <c r="CB865" s="208"/>
      <c r="CC865" s="208"/>
      <c r="CD865" s="208"/>
      <c r="CE865" s="46"/>
      <c r="CI865" s="208"/>
      <c r="CJ865" s="46"/>
      <c r="CK865" s="208"/>
      <c r="CL865" s="208"/>
      <c r="CM865" s="208"/>
      <c r="CN865" s="46"/>
      <c r="CR865" s="208"/>
      <c r="CS865" s="46"/>
      <c r="CT865" s="208"/>
      <c r="CU865" s="208"/>
      <c r="CV865" s="208"/>
      <c r="CW865" s="46"/>
    </row>
    <row r="866" spans="42:101">
      <c r="AP866" s="208"/>
      <c r="AQ866" s="46"/>
      <c r="AR866" s="46"/>
      <c r="AS866" s="208"/>
      <c r="AT866" s="208"/>
      <c r="AU866" s="46"/>
      <c r="AY866" s="208"/>
      <c r="AZ866" s="46"/>
      <c r="BA866" s="208"/>
      <c r="BB866" s="208"/>
      <c r="BC866" s="208"/>
      <c r="BD866" s="46"/>
      <c r="BH866" s="208"/>
      <c r="BI866" s="46"/>
      <c r="BJ866" s="208"/>
      <c r="BK866" s="208"/>
      <c r="BL866" s="208"/>
      <c r="BM866" s="46"/>
      <c r="BQ866" s="208"/>
      <c r="BR866" s="46"/>
      <c r="BS866" s="208"/>
      <c r="BT866" s="208"/>
      <c r="BU866" s="208"/>
      <c r="BV866" s="46"/>
      <c r="BZ866" s="208"/>
      <c r="CA866" s="46"/>
      <c r="CB866" s="208"/>
      <c r="CC866" s="208"/>
      <c r="CD866" s="208"/>
      <c r="CE866" s="46"/>
      <c r="CI866" s="208"/>
      <c r="CJ866" s="46"/>
      <c r="CK866" s="208"/>
      <c r="CL866" s="208"/>
      <c r="CM866" s="208"/>
      <c r="CN866" s="46"/>
      <c r="CR866" s="208"/>
      <c r="CS866" s="46"/>
      <c r="CT866" s="208"/>
      <c r="CU866" s="208"/>
      <c r="CV866" s="208"/>
      <c r="CW866" s="46"/>
    </row>
    <row r="867" spans="42:101">
      <c r="AP867" s="230"/>
      <c r="AQ867" s="46"/>
      <c r="AR867" s="46"/>
      <c r="AS867" s="208"/>
      <c r="AT867" s="208"/>
      <c r="AU867" s="46"/>
      <c r="AY867" s="208"/>
      <c r="AZ867" s="46"/>
      <c r="BA867" s="208"/>
      <c r="BB867" s="208"/>
      <c r="BC867" s="208"/>
      <c r="BD867" s="46"/>
      <c r="BH867" s="208"/>
      <c r="BI867" s="46"/>
      <c r="BJ867" s="208"/>
      <c r="BK867" s="208"/>
      <c r="BL867" s="208"/>
      <c r="BM867" s="46"/>
      <c r="BQ867" s="208"/>
      <c r="BR867" s="46"/>
      <c r="BS867" s="208"/>
      <c r="BT867" s="208"/>
      <c r="BU867" s="208"/>
      <c r="BV867" s="46"/>
      <c r="BZ867" s="208"/>
      <c r="CA867" s="46"/>
      <c r="CB867" s="208"/>
      <c r="CC867" s="208"/>
      <c r="CD867" s="208"/>
      <c r="CE867" s="46"/>
      <c r="CI867" s="208"/>
      <c r="CJ867" s="46"/>
      <c r="CK867" s="208"/>
      <c r="CL867" s="208"/>
      <c r="CM867" s="208"/>
      <c r="CN867" s="46"/>
      <c r="CR867" s="208"/>
      <c r="CS867" s="46"/>
      <c r="CT867" s="208"/>
      <c r="CU867" s="208"/>
      <c r="CV867" s="208"/>
      <c r="CW867" s="46"/>
    </row>
    <row r="868" spans="42:101">
      <c r="AP868" s="208"/>
      <c r="AQ868" s="46"/>
      <c r="AR868" s="46"/>
      <c r="AS868" s="208"/>
      <c r="AT868" s="208"/>
      <c r="AU868" s="46"/>
      <c r="AY868" s="208"/>
      <c r="AZ868" s="46"/>
      <c r="BA868" s="208"/>
      <c r="BB868" s="208"/>
      <c r="BC868" s="208"/>
      <c r="BD868" s="46"/>
      <c r="BH868" s="208"/>
      <c r="BI868" s="46"/>
      <c r="BJ868" s="208"/>
      <c r="BK868" s="208"/>
      <c r="BL868" s="208"/>
      <c r="BM868" s="46"/>
      <c r="BQ868" s="208"/>
      <c r="BR868" s="46"/>
      <c r="BS868" s="208"/>
      <c r="BT868" s="208"/>
      <c r="BU868" s="208"/>
      <c r="BV868" s="46"/>
      <c r="BZ868" s="208"/>
      <c r="CA868" s="46"/>
      <c r="CB868" s="208"/>
      <c r="CC868" s="208"/>
      <c r="CD868" s="208"/>
      <c r="CE868" s="46"/>
      <c r="CI868" s="208"/>
      <c r="CJ868" s="46"/>
      <c r="CK868" s="208"/>
      <c r="CL868" s="208"/>
      <c r="CM868" s="208"/>
      <c r="CN868" s="46"/>
      <c r="CR868" s="208"/>
      <c r="CS868" s="46"/>
      <c r="CT868" s="208"/>
      <c r="CU868" s="208"/>
      <c r="CV868" s="208"/>
      <c r="CW868" s="46"/>
    </row>
    <row r="869" spans="42:101">
      <c r="AP869" s="208"/>
      <c r="AQ869" s="46"/>
      <c r="AR869" s="46"/>
      <c r="AS869" s="208"/>
      <c r="AT869" s="208"/>
      <c r="AU869" s="46"/>
      <c r="AY869" s="208"/>
      <c r="AZ869" s="46"/>
      <c r="BA869" s="208"/>
      <c r="BB869" s="208"/>
      <c r="BC869" s="208"/>
      <c r="BD869" s="46"/>
      <c r="BH869" s="208"/>
      <c r="BI869" s="46"/>
      <c r="BJ869" s="208"/>
      <c r="BK869" s="208"/>
      <c r="BL869" s="208"/>
      <c r="BM869" s="46"/>
      <c r="BQ869" s="208"/>
      <c r="BR869" s="46"/>
      <c r="BS869" s="208"/>
      <c r="BT869" s="208"/>
      <c r="BU869" s="208"/>
      <c r="BV869" s="46"/>
      <c r="BZ869" s="208"/>
      <c r="CA869" s="46"/>
      <c r="CB869" s="208"/>
      <c r="CC869" s="208"/>
      <c r="CD869" s="208"/>
      <c r="CE869" s="46"/>
      <c r="CI869" s="208"/>
      <c r="CJ869" s="46"/>
      <c r="CK869" s="208"/>
      <c r="CL869" s="208"/>
      <c r="CM869" s="208"/>
      <c r="CN869" s="46"/>
      <c r="CR869" s="208"/>
      <c r="CS869" s="46"/>
      <c r="CT869" s="208"/>
      <c r="CU869" s="208"/>
      <c r="CV869" s="208"/>
      <c r="CW869" s="46"/>
    </row>
    <row r="870" spans="42:101">
      <c r="AP870" s="208"/>
      <c r="AQ870" s="46"/>
      <c r="AR870" s="46"/>
      <c r="AS870" s="208"/>
      <c r="AT870" s="208"/>
      <c r="AU870" s="46"/>
      <c r="AY870" s="208"/>
      <c r="AZ870" s="46"/>
      <c r="BA870" s="208"/>
      <c r="BB870" s="208"/>
      <c r="BC870" s="208"/>
      <c r="BD870" s="46"/>
      <c r="BH870" s="208"/>
      <c r="BI870" s="46"/>
      <c r="BJ870" s="208"/>
      <c r="BK870" s="208"/>
      <c r="BL870" s="208"/>
      <c r="BM870" s="46"/>
      <c r="BQ870" s="208"/>
      <c r="BR870" s="46"/>
      <c r="BS870" s="208"/>
      <c r="BT870" s="208"/>
      <c r="BU870" s="208"/>
      <c r="BV870" s="46"/>
      <c r="BZ870" s="208"/>
      <c r="CA870" s="46"/>
      <c r="CB870" s="208"/>
      <c r="CC870" s="208"/>
      <c r="CD870" s="208"/>
      <c r="CE870" s="46"/>
      <c r="CI870" s="208"/>
      <c r="CJ870" s="46"/>
      <c r="CK870" s="208"/>
      <c r="CL870" s="208"/>
      <c r="CM870" s="208"/>
      <c r="CN870" s="46"/>
      <c r="CR870" s="208"/>
      <c r="CS870" s="46"/>
      <c r="CT870" s="208"/>
      <c r="CU870" s="208"/>
      <c r="CV870" s="208"/>
      <c r="CW870" s="46"/>
    </row>
    <row r="871" spans="42:101">
      <c r="AP871" s="230"/>
      <c r="AQ871" s="46"/>
      <c r="AR871" s="46"/>
      <c r="AS871" s="208"/>
      <c r="AT871" s="208"/>
      <c r="AU871" s="46"/>
      <c r="AY871" s="208"/>
      <c r="AZ871" s="46"/>
      <c r="BA871" s="208"/>
      <c r="BB871" s="208"/>
      <c r="BC871" s="208"/>
      <c r="BD871" s="46"/>
      <c r="BH871" s="208"/>
      <c r="BI871" s="46"/>
      <c r="BJ871" s="208"/>
      <c r="BK871" s="208"/>
      <c r="BL871" s="208"/>
      <c r="BM871" s="46"/>
      <c r="BQ871" s="208"/>
      <c r="BR871" s="46"/>
      <c r="BS871" s="208"/>
      <c r="BT871" s="208"/>
      <c r="BU871" s="208"/>
      <c r="BV871" s="46"/>
      <c r="BZ871" s="208"/>
      <c r="CA871" s="46"/>
      <c r="CB871" s="208"/>
      <c r="CC871" s="208"/>
      <c r="CD871" s="208"/>
      <c r="CE871" s="46"/>
      <c r="CI871" s="208"/>
      <c r="CJ871" s="46"/>
      <c r="CK871" s="208"/>
      <c r="CL871" s="208"/>
      <c r="CM871" s="208"/>
      <c r="CN871" s="46"/>
      <c r="CR871" s="208"/>
      <c r="CS871" s="46"/>
      <c r="CT871" s="208"/>
      <c r="CU871" s="208"/>
      <c r="CV871" s="208"/>
      <c r="CW871" s="46"/>
    </row>
    <row r="872" spans="42:101">
      <c r="AP872" s="208"/>
      <c r="AQ872" s="46"/>
      <c r="AR872" s="46"/>
      <c r="AS872" s="208"/>
      <c r="AT872" s="208"/>
      <c r="AU872" s="46"/>
      <c r="AY872" s="208"/>
      <c r="AZ872" s="46"/>
      <c r="BA872" s="208"/>
      <c r="BB872" s="208"/>
      <c r="BC872" s="208"/>
      <c r="BD872" s="46"/>
      <c r="BH872" s="208"/>
      <c r="BI872" s="46"/>
      <c r="BJ872" s="208"/>
      <c r="BK872" s="208"/>
      <c r="BL872" s="208"/>
      <c r="BM872" s="46"/>
      <c r="BQ872" s="208"/>
      <c r="BR872" s="46"/>
      <c r="BS872" s="208"/>
      <c r="BT872" s="208"/>
      <c r="BU872" s="208"/>
      <c r="BV872" s="46"/>
      <c r="BZ872" s="208"/>
      <c r="CA872" s="46"/>
      <c r="CB872" s="208"/>
      <c r="CC872" s="208"/>
      <c r="CD872" s="208"/>
      <c r="CE872" s="46"/>
      <c r="CI872" s="208"/>
      <c r="CJ872" s="46"/>
      <c r="CK872" s="208"/>
      <c r="CL872" s="208"/>
      <c r="CM872" s="208"/>
      <c r="CN872" s="46"/>
      <c r="CR872" s="208"/>
      <c r="CS872" s="46"/>
      <c r="CT872" s="208"/>
      <c r="CU872" s="208"/>
      <c r="CV872" s="208"/>
      <c r="CW872" s="46"/>
    </row>
    <row r="873" spans="42:101">
      <c r="AP873" s="208"/>
      <c r="AQ873" s="46"/>
      <c r="AR873" s="46"/>
      <c r="AS873" s="208"/>
      <c r="AT873" s="208"/>
      <c r="AU873" s="46"/>
      <c r="AY873" s="208"/>
      <c r="AZ873" s="46"/>
      <c r="BA873" s="208"/>
      <c r="BB873" s="208"/>
      <c r="BC873" s="208"/>
      <c r="BD873" s="46"/>
      <c r="BH873" s="208"/>
      <c r="BI873" s="46"/>
      <c r="BJ873" s="208"/>
      <c r="BK873" s="208"/>
      <c r="BL873" s="208"/>
      <c r="BM873" s="46"/>
      <c r="BQ873" s="208"/>
      <c r="BR873" s="46"/>
      <c r="BS873" s="208"/>
      <c r="BT873" s="208"/>
      <c r="BU873" s="208"/>
      <c r="BV873" s="46"/>
      <c r="BZ873" s="208"/>
      <c r="CA873" s="46"/>
      <c r="CB873" s="208"/>
      <c r="CC873" s="208"/>
      <c r="CD873" s="208"/>
      <c r="CE873" s="46"/>
      <c r="CI873" s="208"/>
      <c r="CJ873" s="46"/>
      <c r="CK873" s="208"/>
      <c r="CL873" s="208"/>
      <c r="CM873" s="208"/>
      <c r="CN873" s="46"/>
      <c r="CR873" s="208"/>
      <c r="CS873" s="46"/>
      <c r="CT873" s="208"/>
      <c r="CU873" s="208"/>
      <c r="CV873" s="208"/>
      <c r="CW873" s="46"/>
    </row>
    <row r="874" spans="42:101">
      <c r="AP874" s="208"/>
      <c r="AQ874" s="46"/>
      <c r="AR874" s="46"/>
      <c r="AS874" s="208"/>
      <c r="AT874" s="208"/>
      <c r="AU874" s="46"/>
      <c r="AY874" s="208"/>
      <c r="AZ874" s="46"/>
      <c r="BA874" s="208"/>
      <c r="BB874" s="208"/>
      <c r="BC874" s="208"/>
      <c r="BD874" s="46"/>
      <c r="BH874" s="208"/>
      <c r="BI874" s="46"/>
      <c r="BJ874" s="208"/>
      <c r="BK874" s="208"/>
      <c r="BL874" s="208"/>
      <c r="BM874" s="46"/>
      <c r="BQ874" s="208"/>
      <c r="BR874" s="46"/>
      <c r="BS874" s="208"/>
      <c r="BT874" s="208"/>
      <c r="BU874" s="208"/>
      <c r="BV874" s="46"/>
      <c r="BZ874" s="208"/>
      <c r="CA874" s="46"/>
      <c r="CB874" s="208"/>
      <c r="CC874" s="208"/>
      <c r="CD874" s="208"/>
      <c r="CE874" s="46"/>
      <c r="CI874" s="208"/>
      <c r="CJ874" s="46"/>
      <c r="CK874" s="208"/>
      <c r="CL874" s="208"/>
      <c r="CM874" s="208"/>
      <c r="CN874" s="46"/>
      <c r="CR874" s="208"/>
      <c r="CS874" s="46"/>
      <c r="CT874" s="208"/>
      <c r="CU874" s="208"/>
      <c r="CV874" s="208"/>
      <c r="CW874" s="46"/>
    </row>
    <row r="875" spans="42:101">
      <c r="AP875" s="230"/>
      <c r="AQ875" s="46"/>
      <c r="AR875" s="46"/>
      <c r="AS875" s="208"/>
      <c r="AT875" s="208"/>
      <c r="AU875" s="46"/>
      <c r="AY875" s="208"/>
      <c r="AZ875" s="46"/>
      <c r="BA875" s="208"/>
      <c r="BB875" s="208"/>
      <c r="BC875" s="208"/>
      <c r="BD875" s="46"/>
      <c r="BH875" s="208"/>
      <c r="BI875" s="46"/>
      <c r="BJ875" s="208"/>
      <c r="BK875" s="208"/>
      <c r="BL875" s="208"/>
      <c r="BM875" s="46"/>
      <c r="BQ875" s="208"/>
      <c r="BR875" s="46"/>
      <c r="BS875" s="208"/>
      <c r="BT875" s="208"/>
      <c r="BU875" s="208"/>
      <c r="BV875" s="46"/>
      <c r="BZ875" s="208"/>
      <c r="CA875" s="46"/>
      <c r="CB875" s="208"/>
      <c r="CC875" s="208"/>
      <c r="CD875" s="208"/>
      <c r="CE875" s="46"/>
      <c r="CI875" s="208"/>
      <c r="CJ875" s="46"/>
      <c r="CK875" s="208"/>
      <c r="CL875" s="208"/>
      <c r="CM875" s="208"/>
      <c r="CN875" s="46"/>
      <c r="CR875" s="208"/>
      <c r="CS875" s="46"/>
      <c r="CT875" s="208"/>
      <c r="CU875" s="208"/>
      <c r="CV875" s="208"/>
      <c r="CW875" s="46"/>
    </row>
    <row r="876" spans="42:101">
      <c r="AP876" s="208"/>
      <c r="AQ876" s="46"/>
      <c r="AR876" s="46"/>
      <c r="AS876" s="208"/>
      <c r="AT876" s="208"/>
      <c r="AU876" s="46"/>
      <c r="AY876" s="208"/>
      <c r="AZ876" s="46"/>
      <c r="BA876" s="208"/>
      <c r="BB876" s="208"/>
      <c r="BC876" s="208"/>
      <c r="BD876" s="46"/>
      <c r="BH876" s="208"/>
      <c r="BI876" s="46"/>
      <c r="BJ876" s="208"/>
      <c r="BK876" s="208"/>
      <c r="BL876" s="208"/>
      <c r="BM876" s="46"/>
      <c r="BQ876" s="208"/>
      <c r="BR876" s="46"/>
      <c r="BS876" s="208"/>
      <c r="BT876" s="208"/>
      <c r="BU876" s="208"/>
      <c r="BV876" s="46"/>
      <c r="BZ876" s="208"/>
      <c r="CA876" s="46"/>
      <c r="CB876" s="208"/>
      <c r="CC876" s="208"/>
      <c r="CD876" s="208"/>
      <c r="CE876" s="46"/>
      <c r="CI876" s="208"/>
      <c r="CJ876" s="46"/>
      <c r="CK876" s="208"/>
      <c r="CL876" s="208"/>
      <c r="CM876" s="208"/>
      <c r="CN876" s="46"/>
      <c r="CR876" s="208"/>
      <c r="CS876" s="46"/>
      <c r="CT876" s="208"/>
      <c r="CU876" s="208"/>
      <c r="CV876" s="208"/>
      <c r="CW876" s="46"/>
    </row>
    <row r="877" spans="42:101">
      <c r="AP877" s="208"/>
      <c r="AQ877" s="46"/>
      <c r="AR877" s="46"/>
      <c r="AS877" s="208"/>
      <c r="AT877" s="208"/>
      <c r="AU877" s="46"/>
      <c r="AY877" s="208"/>
      <c r="AZ877" s="46"/>
      <c r="BA877" s="208"/>
      <c r="BB877" s="208"/>
      <c r="BC877" s="208"/>
      <c r="BD877" s="46"/>
      <c r="BH877" s="208"/>
      <c r="BI877" s="46"/>
      <c r="BJ877" s="208"/>
      <c r="BK877" s="208"/>
      <c r="BL877" s="208"/>
      <c r="BM877" s="46"/>
      <c r="BQ877" s="208"/>
      <c r="BR877" s="46"/>
      <c r="BS877" s="208"/>
      <c r="BT877" s="208"/>
      <c r="BU877" s="208"/>
      <c r="BV877" s="46"/>
      <c r="BZ877" s="208"/>
      <c r="CA877" s="46"/>
      <c r="CB877" s="208"/>
      <c r="CC877" s="208"/>
      <c r="CD877" s="208"/>
      <c r="CE877" s="46"/>
      <c r="CI877" s="208"/>
      <c r="CJ877" s="46"/>
      <c r="CK877" s="208"/>
      <c r="CL877" s="208"/>
      <c r="CM877" s="208"/>
      <c r="CN877" s="46"/>
      <c r="CR877" s="208"/>
      <c r="CS877" s="46"/>
      <c r="CT877" s="208"/>
      <c r="CU877" s="208"/>
      <c r="CV877" s="208"/>
      <c r="CW877" s="46"/>
    </row>
    <row r="878" spans="42:101">
      <c r="AP878" s="208"/>
      <c r="AQ878" s="46"/>
      <c r="AR878" s="46"/>
      <c r="AS878" s="208"/>
      <c r="AT878" s="208"/>
      <c r="AU878" s="46"/>
      <c r="AY878" s="208"/>
      <c r="AZ878" s="46"/>
      <c r="BA878" s="208"/>
      <c r="BB878" s="208"/>
      <c r="BC878" s="208"/>
      <c r="BD878" s="46"/>
      <c r="BH878" s="208"/>
      <c r="BI878" s="46"/>
      <c r="BJ878" s="208"/>
      <c r="BK878" s="208"/>
      <c r="BL878" s="208"/>
      <c r="BM878" s="46"/>
      <c r="BQ878" s="208"/>
      <c r="BR878" s="46"/>
      <c r="BS878" s="208"/>
      <c r="BT878" s="208"/>
      <c r="BU878" s="208"/>
      <c r="BV878" s="46"/>
      <c r="BZ878" s="208"/>
      <c r="CA878" s="46"/>
      <c r="CB878" s="208"/>
      <c r="CC878" s="208"/>
      <c r="CD878" s="208"/>
      <c r="CE878" s="46"/>
      <c r="CI878" s="208"/>
      <c r="CJ878" s="46"/>
      <c r="CK878" s="208"/>
      <c r="CL878" s="208"/>
      <c r="CM878" s="208"/>
      <c r="CN878" s="46"/>
      <c r="CR878" s="208"/>
      <c r="CS878" s="46"/>
      <c r="CT878" s="208"/>
      <c r="CU878" s="208"/>
      <c r="CV878" s="208"/>
      <c r="CW878" s="46"/>
    </row>
    <row r="879" spans="42:101">
      <c r="AP879" s="230"/>
      <c r="AQ879" s="46"/>
      <c r="AR879" s="46"/>
      <c r="AS879" s="208"/>
      <c r="AT879" s="208"/>
      <c r="AU879" s="46"/>
      <c r="AY879" s="208"/>
      <c r="AZ879" s="46"/>
      <c r="BA879" s="208"/>
      <c r="BB879" s="208"/>
      <c r="BC879" s="208"/>
      <c r="BD879" s="46"/>
      <c r="BH879" s="208"/>
      <c r="BI879" s="46"/>
      <c r="BJ879" s="208"/>
      <c r="BK879" s="208"/>
      <c r="BL879" s="208"/>
      <c r="BM879" s="46"/>
      <c r="BQ879" s="208"/>
      <c r="BR879" s="46"/>
      <c r="BS879" s="208"/>
      <c r="BT879" s="208"/>
      <c r="BU879" s="208"/>
      <c r="BV879" s="46"/>
      <c r="BZ879" s="208"/>
      <c r="CA879" s="46"/>
      <c r="CB879" s="208"/>
      <c r="CC879" s="208"/>
      <c r="CD879" s="208"/>
      <c r="CE879" s="46"/>
      <c r="CI879" s="208"/>
      <c r="CJ879" s="46"/>
      <c r="CK879" s="208"/>
      <c r="CL879" s="208"/>
      <c r="CM879" s="208"/>
      <c r="CN879" s="46"/>
      <c r="CR879" s="208"/>
      <c r="CS879" s="46"/>
      <c r="CT879" s="208"/>
      <c r="CU879" s="208"/>
      <c r="CV879" s="208"/>
      <c r="CW879" s="46"/>
    </row>
    <row r="880" spans="42:101">
      <c r="AP880" s="208"/>
      <c r="AQ880" s="46"/>
      <c r="AR880" s="46"/>
      <c r="AS880" s="208"/>
      <c r="AT880" s="208"/>
      <c r="AU880" s="46"/>
      <c r="AY880" s="208"/>
      <c r="AZ880" s="46"/>
      <c r="BA880" s="208"/>
      <c r="BB880" s="208"/>
      <c r="BC880" s="208"/>
      <c r="BD880" s="46"/>
      <c r="BH880" s="208"/>
      <c r="BI880" s="46"/>
      <c r="BJ880" s="208"/>
      <c r="BK880" s="208"/>
      <c r="BL880" s="208"/>
      <c r="BM880" s="46"/>
      <c r="BQ880" s="208"/>
      <c r="BR880" s="46"/>
      <c r="BS880" s="208"/>
      <c r="BT880" s="208"/>
      <c r="BU880" s="208"/>
      <c r="BV880" s="46"/>
      <c r="BZ880" s="208"/>
      <c r="CA880" s="46"/>
      <c r="CB880" s="208"/>
      <c r="CC880" s="208"/>
      <c r="CD880" s="208"/>
      <c r="CE880" s="46"/>
      <c r="CI880" s="208"/>
      <c r="CJ880" s="46"/>
      <c r="CK880" s="208"/>
      <c r="CL880" s="208"/>
      <c r="CM880" s="208"/>
      <c r="CN880" s="46"/>
      <c r="CR880" s="208"/>
      <c r="CS880" s="46"/>
      <c r="CT880" s="208"/>
      <c r="CU880" s="208"/>
      <c r="CV880" s="208"/>
      <c r="CW880" s="46"/>
    </row>
    <row r="881" spans="42:101">
      <c r="AP881" s="208"/>
      <c r="AQ881" s="46"/>
      <c r="AR881" s="46"/>
      <c r="AS881" s="208"/>
      <c r="AT881" s="208"/>
      <c r="AU881" s="46"/>
      <c r="AY881" s="208"/>
      <c r="AZ881" s="46"/>
      <c r="BA881" s="208"/>
      <c r="BB881" s="208"/>
      <c r="BC881" s="208"/>
      <c r="BD881" s="46"/>
      <c r="BH881" s="208"/>
      <c r="BI881" s="46"/>
      <c r="BJ881" s="208"/>
      <c r="BK881" s="208"/>
      <c r="BL881" s="208"/>
      <c r="BM881" s="46"/>
      <c r="BQ881" s="208"/>
      <c r="BR881" s="46"/>
      <c r="BS881" s="208"/>
      <c r="BT881" s="208"/>
      <c r="BU881" s="208"/>
      <c r="BV881" s="46"/>
      <c r="BZ881" s="208"/>
      <c r="CA881" s="46"/>
      <c r="CB881" s="208"/>
      <c r="CC881" s="208"/>
      <c r="CD881" s="208"/>
      <c r="CE881" s="46"/>
      <c r="CI881" s="208"/>
      <c r="CJ881" s="46"/>
      <c r="CK881" s="208"/>
      <c r="CL881" s="208"/>
      <c r="CM881" s="208"/>
      <c r="CN881" s="46"/>
      <c r="CR881" s="208"/>
      <c r="CS881" s="46"/>
      <c r="CT881" s="208"/>
      <c r="CU881" s="208"/>
      <c r="CV881" s="208"/>
      <c r="CW881" s="46"/>
    </row>
    <row r="882" spans="42:101">
      <c r="AP882" s="208"/>
      <c r="AQ882" s="46"/>
      <c r="AR882" s="46"/>
      <c r="AS882" s="208"/>
      <c r="AT882" s="208"/>
      <c r="AU882" s="46"/>
      <c r="AY882" s="208"/>
      <c r="AZ882" s="46"/>
      <c r="BA882" s="208"/>
      <c r="BB882" s="208"/>
      <c r="BC882" s="208"/>
      <c r="BD882" s="46"/>
      <c r="BH882" s="208"/>
      <c r="BI882" s="46"/>
      <c r="BJ882" s="208"/>
      <c r="BK882" s="208"/>
      <c r="BL882" s="208"/>
      <c r="BM882" s="46"/>
      <c r="BQ882" s="208"/>
      <c r="BR882" s="46"/>
      <c r="BS882" s="208"/>
      <c r="BT882" s="208"/>
      <c r="BU882" s="208"/>
      <c r="BV882" s="46"/>
      <c r="BZ882" s="208"/>
      <c r="CA882" s="46"/>
      <c r="CB882" s="208"/>
      <c r="CC882" s="208"/>
      <c r="CD882" s="208"/>
      <c r="CE882" s="46"/>
      <c r="CI882" s="208"/>
      <c r="CJ882" s="46"/>
      <c r="CK882" s="208"/>
      <c r="CL882" s="208"/>
      <c r="CM882" s="208"/>
      <c r="CN882" s="46"/>
      <c r="CR882" s="208"/>
      <c r="CS882" s="46"/>
      <c r="CT882" s="208"/>
      <c r="CU882" s="208"/>
      <c r="CV882" s="208"/>
      <c r="CW882" s="46"/>
    </row>
    <row r="883" spans="42:101">
      <c r="AP883" s="230"/>
      <c r="AQ883" s="46"/>
      <c r="AR883" s="46"/>
      <c r="AS883" s="208"/>
      <c r="AT883" s="208"/>
      <c r="AU883" s="46"/>
      <c r="AY883" s="208"/>
      <c r="AZ883" s="46"/>
      <c r="BA883" s="208"/>
      <c r="BB883" s="208"/>
      <c r="BC883" s="208"/>
      <c r="BD883" s="46"/>
      <c r="BH883" s="208"/>
      <c r="BI883" s="46"/>
      <c r="BJ883" s="208"/>
      <c r="BK883" s="208"/>
      <c r="BL883" s="208"/>
      <c r="BM883" s="46"/>
      <c r="BQ883" s="208"/>
      <c r="BR883" s="46"/>
      <c r="BS883" s="208"/>
      <c r="BT883" s="208"/>
      <c r="BU883" s="208"/>
      <c r="BV883" s="46"/>
      <c r="BZ883" s="208"/>
      <c r="CA883" s="46"/>
      <c r="CB883" s="208"/>
      <c r="CC883" s="208"/>
      <c r="CD883" s="208"/>
      <c r="CE883" s="46"/>
      <c r="CI883" s="208"/>
      <c r="CJ883" s="46"/>
      <c r="CK883" s="208"/>
      <c r="CL883" s="208"/>
      <c r="CM883" s="208"/>
      <c r="CN883" s="46"/>
      <c r="CR883" s="208"/>
      <c r="CS883" s="46"/>
      <c r="CT883" s="208"/>
      <c r="CU883" s="208"/>
      <c r="CV883" s="208"/>
      <c r="CW883" s="46"/>
    </row>
    <row r="884" spans="42:101">
      <c r="AP884" s="208"/>
      <c r="AQ884" s="46"/>
      <c r="AR884" s="46"/>
      <c r="AS884" s="208"/>
      <c r="AT884" s="208"/>
      <c r="AU884" s="46"/>
      <c r="AY884" s="208"/>
      <c r="AZ884" s="46"/>
      <c r="BA884" s="208"/>
      <c r="BB884" s="208"/>
      <c r="BC884" s="208"/>
      <c r="BD884" s="46"/>
      <c r="BH884" s="208"/>
      <c r="BI884" s="46"/>
      <c r="BJ884" s="208"/>
      <c r="BK884" s="208"/>
      <c r="BL884" s="208"/>
      <c r="BM884" s="46"/>
      <c r="BQ884" s="208"/>
      <c r="BR884" s="46"/>
      <c r="BS884" s="208"/>
      <c r="BT884" s="208"/>
      <c r="BU884" s="208"/>
      <c r="BV884" s="46"/>
      <c r="BZ884" s="208"/>
      <c r="CA884" s="46"/>
      <c r="CB884" s="208"/>
      <c r="CC884" s="208"/>
      <c r="CD884" s="208"/>
      <c r="CE884" s="46"/>
      <c r="CI884" s="208"/>
      <c r="CJ884" s="46"/>
      <c r="CK884" s="208"/>
      <c r="CL884" s="208"/>
      <c r="CM884" s="208"/>
      <c r="CN884" s="46"/>
      <c r="CR884" s="208"/>
      <c r="CS884" s="46"/>
      <c r="CT884" s="208"/>
      <c r="CU884" s="208"/>
      <c r="CV884" s="208"/>
      <c r="CW884" s="46"/>
    </row>
    <row r="885" spans="42:101">
      <c r="AP885" s="208"/>
      <c r="AQ885" s="46"/>
      <c r="AR885" s="46"/>
      <c r="AS885" s="208"/>
      <c r="AT885" s="208"/>
      <c r="AU885" s="46"/>
      <c r="AY885" s="208"/>
      <c r="AZ885" s="46"/>
      <c r="BA885" s="208"/>
      <c r="BB885" s="208"/>
      <c r="BC885" s="208"/>
      <c r="BD885" s="46"/>
      <c r="BH885" s="208"/>
      <c r="BI885" s="46"/>
      <c r="BJ885" s="208"/>
      <c r="BK885" s="208"/>
      <c r="BL885" s="208"/>
      <c r="BM885" s="46"/>
      <c r="BQ885" s="208"/>
      <c r="BR885" s="46"/>
      <c r="BS885" s="208"/>
      <c r="BT885" s="208"/>
      <c r="BU885" s="208"/>
      <c r="BV885" s="46"/>
      <c r="BZ885" s="208"/>
      <c r="CA885" s="46"/>
      <c r="CB885" s="208"/>
      <c r="CC885" s="208"/>
      <c r="CD885" s="208"/>
      <c r="CE885" s="46"/>
      <c r="CI885" s="208"/>
      <c r="CJ885" s="46"/>
      <c r="CK885" s="208"/>
      <c r="CL885" s="208"/>
      <c r="CM885" s="208"/>
      <c r="CN885" s="46"/>
      <c r="CR885" s="208"/>
      <c r="CS885" s="46"/>
      <c r="CT885" s="208"/>
      <c r="CU885" s="208"/>
      <c r="CV885" s="208"/>
      <c r="CW885" s="46"/>
    </row>
    <row r="886" spans="42:101">
      <c r="AP886" s="208"/>
      <c r="AQ886" s="46"/>
      <c r="AR886" s="46"/>
      <c r="AS886" s="208"/>
      <c r="AT886" s="208"/>
      <c r="AU886" s="46"/>
      <c r="AY886" s="208"/>
      <c r="AZ886" s="46"/>
      <c r="BA886" s="208"/>
      <c r="BB886" s="208"/>
      <c r="BC886" s="208"/>
      <c r="BD886" s="46"/>
      <c r="BH886" s="208"/>
      <c r="BI886" s="46"/>
      <c r="BJ886" s="208"/>
      <c r="BK886" s="208"/>
      <c r="BL886" s="208"/>
      <c r="BM886" s="46"/>
      <c r="BQ886" s="208"/>
      <c r="BR886" s="46"/>
      <c r="BS886" s="208"/>
      <c r="BT886" s="208"/>
      <c r="BU886" s="208"/>
      <c r="BV886" s="46"/>
      <c r="BZ886" s="208"/>
      <c r="CA886" s="46"/>
      <c r="CB886" s="208"/>
      <c r="CC886" s="208"/>
      <c r="CD886" s="208"/>
      <c r="CE886" s="46"/>
      <c r="CI886" s="208"/>
      <c r="CJ886" s="46"/>
      <c r="CK886" s="208"/>
      <c r="CL886" s="208"/>
      <c r="CM886" s="208"/>
      <c r="CN886" s="46"/>
      <c r="CR886" s="208"/>
      <c r="CS886" s="46"/>
      <c r="CT886" s="208"/>
      <c r="CU886" s="208"/>
      <c r="CV886" s="208"/>
      <c r="CW886" s="46"/>
    </row>
    <row r="887" spans="42:101">
      <c r="AP887" s="230"/>
      <c r="AQ887" s="46"/>
      <c r="AR887" s="46"/>
      <c r="AS887" s="208"/>
      <c r="AT887" s="208"/>
      <c r="AU887" s="46"/>
      <c r="AY887" s="208"/>
      <c r="AZ887" s="46"/>
      <c r="BA887" s="208"/>
      <c r="BB887" s="208"/>
      <c r="BC887" s="208"/>
      <c r="BD887" s="46"/>
      <c r="BH887" s="208"/>
      <c r="BI887" s="46"/>
      <c r="BJ887" s="208"/>
      <c r="BK887" s="208"/>
      <c r="BL887" s="208"/>
      <c r="BM887" s="46"/>
      <c r="BQ887" s="208"/>
      <c r="BR887" s="46"/>
      <c r="BS887" s="208"/>
      <c r="BT887" s="208"/>
      <c r="BU887" s="208"/>
      <c r="BV887" s="46"/>
      <c r="BZ887" s="208"/>
      <c r="CA887" s="46"/>
      <c r="CB887" s="208"/>
      <c r="CC887" s="208"/>
      <c r="CD887" s="208"/>
      <c r="CE887" s="46"/>
      <c r="CI887" s="208"/>
      <c r="CJ887" s="46"/>
      <c r="CK887" s="208"/>
      <c r="CL887" s="208"/>
      <c r="CM887" s="208"/>
      <c r="CN887" s="46"/>
      <c r="CR887" s="208"/>
      <c r="CS887" s="46"/>
      <c r="CT887" s="208"/>
      <c r="CU887" s="208"/>
      <c r="CV887" s="208"/>
      <c r="CW887" s="46"/>
    </row>
    <row r="888" spans="42:101">
      <c r="AP888" s="208"/>
      <c r="AQ888" s="46"/>
      <c r="AR888" s="46"/>
      <c r="AS888" s="208"/>
      <c r="AT888" s="208"/>
      <c r="AU888" s="46"/>
      <c r="AY888" s="208"/>
      <c r="AZ888" s="46"/>
      <c r="BA888" s="208"/>
      <c r="BB888" s="208"/>
      <c r="BC888" s="208"/>
      <c r="BD888" s="46"/>
      <c r="BH888" s="208"/>
      <c r="BI888" s="46"/>
      <c r="BJ888" s="208"/>
      <c r="BK888" s="208"/>
      <c r="BL888" s="208"/>
      <c r="BM888" s="46"/>
      <c r="BQ888" s="208"/>
      <c r="BR888" s="46"/>
      <c r="BS888" s="208"/>
      <c r="BT888" s="208"/>
      <c r="BU888" s="208"/>
      <c r="BV888" s="46"/>
      <c r="BZ888" s="208"/>
      <c r="CA888" s="46"/>
      <c r="CB888" s="208"/>
      <c r="CC888" s="208"/>
      <c r="CD888" s="208"/>
      <c r="CE888" s="46"/>
      <c r="CI888" s="208"/>
      <c r="CJ888" s="46"/>
      <c r="CK888" s="208"/>
      <c r="CL888" s="208"/>
      <c r="CM888" s="208"/>
      <c r="CN888" s="46"/>
      <c r="CR888" s="208"/>
      <c r="CS888" s="46"/>
      <c r="CT888" s="208"/>
      <c r="CU888" s="208"/>
      <c r="CV888" s="208"/>
      <c r="CW888" s="46"/>
    </row>
    <row r="889" spans="42:101">
      <c r="AP889" s="208"/>
      <c r="AQ889" s="46"/>
      <c r="AR889" s="46"/>
      <c r="AS889" s="208"/>
      <c r="AT889" s="208"/>
      <c r="AU889" s="46"/>
      <c r="AY889" s="208"/>
      <c r="AZ889" s="46"/>
      <c r="BA889" s="208"/>
      <c r="BB889" s="208"/>
      <c r="BC889" s="208"/>
      <c r="BD889" s="46"/>
      <c r="BH889" s="208"/>
      <c r="BI889" s="46"/>
      <c r="BJ889" s="208"/>
      <c r="BK889" s="208"/>
      <c r="BL889" s="208"/>
      <c r="BM889" s="46"/>
      <c r="BQ889" s="208"/>
      <c r="BR889" s="46"/>
      <c r="BS889" s="208"/>
      <c r="BT889" s="208"/>
      <c r="BU889" s="208"/>
      <c r="BV889" s="46"/>
      <c r="BZ889" s="208"/>
      <c r="CA889" s="46"/>
      <c r="CB889" s="208"/>
      <c r="CC889" s="208"/>
      <c r="CD889" s="208"/>
      <c r="CE889" s="46"/>
      <c r="CI889" s="208"/>
      <c r="CJ889" s="46"/>
      <c r="CK889" s="208"/>
      <c r="CL889" s="208"/>
      <c r="CM889" s="208"/>
      <c r="CN889" s="46"/>
      <c r="CR889" s="208"/>
      <c r="CS889" s="46"/>
      <c r="CT889" s="208"/>
      <c r="CU889" s="208"/>
      <c r="CV889" s="208"/>
      <c r="CW889" s="46"/>
    </row>
    <row r="890" spans="42:101">
      <c r="AP890" s="208"/>
      <c r="AQ890" s="46"/>
      <c r="AR890" s="46"/>
      <c r="AS890" s="208"/>
      <c r="AT890" s="208"/>
      <c r="AU890" s="46"/>
      <c r="AY890" s="208"/>
      <c r="AZ890" s="46"/>
      <c r="BA890" s="208"/>
      <c r="BB890" s="208"/>
      <c r="BC890" s="208"/>
      <c r="BD890" s="46"/>
      <c r="BH890" s="208"/>
      <c r="BI890" s="46"/>
      <c r="BJ890" s="208"/>
      <c r="BK890" s="208"/>
      <c r="BL890" s="208"/>
      <c r="BM890" s="46"/>
      <c r="BQ890" s="208"/>
      <c r="BR890" s="46"/>
      <c r="BS890" s="208"/>
      <c r="BT890" s="208"/>
      <c r="BU890" s="208"/>
      <c r="BV890" s="46"/>
      <c r="BZ890" s="208"/>
      <c r="CA890" s="46"/>
      <c r="CB890" s="208"/>
      <c r="CC890" s="208"/>
      <c r="CD890" s="208"/>
      <c r="CE890" s="46"/>
      <c r="CI890" s="208"/>
      <c r="CJ890" s="46"/>
      <c r="CK890" s="208"/>
      <c r="CL890" s="208"/>
      <c r="CM890" s="208"/>
      <c r="CN890" s="46"/>
      <c r="CR890" s="208"/>
      <c r="CS890" s="46"/>
      <c r="CT890" s="208"/>
      <c r="CU890" s="208"/>
      <c r="CV890" s="208"/>
      <c r="CW890" s="46"/>
    </row>
    <row r="891" spans="42:101">
      <c r="AP891" s="230"/>
      <c r="AQ891" s="46"/>
      <c r="AR891" s="46"/>
      <c r="AS891" s="208"/>
      <c r="AT891" s="208"/>
      <c r="AU891" s="46"/>
      <c r="AY891" s="208"/>
      <c r="AZ891" s="46"/>
      <c r="BA891" s="208"/>
      <c r="BB891" s="208"/>
      <c r="BC891" s="208"/>
      <c r="BD891" s="46"/>
      <c r="BH891" s="208"/>
      <c r="BI891" s="46"/>
      <c r="BJ891" s="208"/>
      <c r="BK891" s="208"/>
      <c r="BL891" s="208"/>
      <c r="BM891" s="46"/>
      <c r="BQ891" s="208"/>
      <c r="BR891" s="46"/>
      <c r="BS891" s="208"/>
      <c r="BT891" s="208"/>
      <c r="BU891" s="208"/>
      <c r="BV891" s="46"/>
      <c r="BZ891" s="208"/>
      <c r="CA891" s="46"/>
      <c r="CB891" s="208"/>
      <c r="CC891" s="208"/>
      <c r="CD891" s="208"/>
      <c r="CE891" s="46"/>
      <c r="CI891" s="208"/>
      <c r="CJ891" s="46"/>
      <c r="CK891" s="208"/>
      <c r="CL891" s="208"/>
      <c r="CM891" s="208"/>
      <c r="CN891" s="46"/>
      <c r="CR891" s="208"/>
      <c r="CS891" s="46"/>
      <c r="CT891" s="208"/>
      <c r="CU891" s="208"/>
      <c r="CV891" s="208"/>
      <c r="CW891" s="46"/>
    </row>
    <row r="892" spans="42:101">
      <c r="AP892" s="208"/>
      <c r="AQ892" s="46"/>
      <c r="AR892" s="46"/>
      <c r="AS892" s="208"/>
      <c r="AT892" s="208"/>
      <c r="AU892" s="46"/>
      <c r="AY892" s="208"/>
      <c r="AZ892" s="46"/>
      <c r="BA892" s="208"/>
      <c r="BB892" s="208"/>
      <c r="BC892" s="208"/>
      <c r="BD892" s="46"/>
      <c r="BH892" s="208"/>
      <c r="BI892" s="46"/>
      <c r="BJ892" s="208"/>
      <c r="BK892" s="208"/>
      <c r="BL892" s="208"/>
      <c r="BM892" s="46"/>
      <c r="BQ892" s="208"/>
      <c r="BR892" s="46"/>
      <c r="BS892" s="208"/>
      <c r="BT892" s="208"/>
      <c r="BU892" s="208"/>
      <c r="BV892" s="46"/>
      <c r="BZ892" s="208"/>
      <c r="CA892" s="46"/>
      <c r="CB892" s="208"/>
      <c r="CC892" s="208"/>
      <c r="CD892" s="208"/>
      <c r="CE892" s="46"/>
      <c r="CI892" s="208"/>
      <c r="CJ892" s="46"/>
      <c r="CK892" s="208"/>
      <c r="CL892" s="208"/>
      <c r="CM892" s="208"/>
      <c r="CN892" s="46"/>
      <c r="CR892" s="208"/>
      <c r="CS892" s="46"/>
      <c r="CT892" s="208"/>
      <c r="CU892" s="208"/>
      <c r="CV892" s="208"/>
      <c r="CW892" s="46"/>
    </row>
    <row r="893" spans="42:101">
      <c r="AP893" s="208"/>
      <c r="AQ893" s="46"/>
      <c r="AR893" s="46"/>
      <c r="AS893" s="208"/>
      <c r="AT893" s="208"/>
      <c r="AU893" s="46"/>
      <c r="AY893" s="208"/>
      <c r="AZ893" s="46"/>
      <c r="BA893" s="208"/>
      <c r="BB893" s="208"/>
      <c r="BC893" s="208"/>
      <c r="BD893" s="46"/>
      <c r="BH893" s="208"/>
      <c r="BI893" s="46"/>
      <c r="BJ893" s="208"/>
      <c r="BK893" s="208"/>
      <c r="BL893" s="208"/>
      <c r="BM893" s="46"/>
      <c r="BQ893" s="208"/>
      <c r="BR893" s="46"/>
      <c r="BS893" s="208"/>
      <c r="BT893" s="208"/>
      <c r="BU893" s="208"/>
      <c r="BV893" s="46"/>
      <c r="BZ893" s="208"/>
      <c r="CA893" s="46"/>
      <c r="CB893" s="208"/>
      <c r="CC893" s="208"/>
      <c r="CD893" s="208"/>
      <c r="CE893" s="46"/>
      <c r="CI893" s="208"/>
      <c r="CJ893" s="46"/>
      <c r="CK893" s="208"/>
      <c r="CL893" s="208"/>
      <c r="CM893" s="208"/>
      <c r="CN893" s="46"/>
      <c r="CR893" s="208"/>
      <c r="CS893" s="46"/>
      <c r="CT893" s="208"/>
      <c r="CU893" s="208"/>
      <c r="CV893" s="208"/>
      <c r="CW893" s="46"/>
    </row>
    <row r="894" spans="42:101">
      <c r="AP894" s="208"/>
      <c r="AQ894" s="46"/>
      <c r="AR894" s="46"/>
      <c r="AS894" s="208"/>
      <c r="AT894" s="208"/>
      <c r="AU894" s="46"/>
      <c r="AY894" s="208"/>
      <c r="AZ894" s="46"/>
      <c r="BA894" s="208"/>
      <c r="BB894" s="208"/>
      <c r="BC894" s="208"/>
      <c r="BD894" s="46"/>
      <c r="BH894" s="208"/>
      <c r="BI894" s="46"/>
      <c r="BJ894" s="208"/>
      <c r="BK894" s="208"/>
      <c r="BL894" s="208"/>
      <c r="BM894" s="46"/>
      <c r="BQ894" s="208"/>
      <c r="BR894" s="46"/>
      <c r="BS894" s="208"/>
      <c r="BT894" s="208"/>
      <c r="BU894" s="208"/>
      <c r="BV894" s="46"/>
      <c r="BZ894" s="208"/>
      <c r="CA894" s="46"/>
      <c r="CB894" s="208"/>
      <c r="CC894" s="208"/>
      <c r="CD894" s="208"/>
      <c r="CE894" s="46"/>
      <c r="CI894" s="208"/>
      <c r="CJ894" s="46"/>
      <c r="CK894" s="208"/>
      <c r="CL894" s="208"/>
      <c r="CM894" s="208"/>
      <c r="CN894" s="46"/>
      <c r="CR894" s="208"/>
      <c r="CS894" s="46"/>
      <c r="CT894" s="208"/>
      <c r="CU894" s="208"/>
      <c r="CV894" s="208"/>
      <c r="CW894" s="46"/>
    </row>
    <row r="895" spans="42:101">
      <c r="AP895" s="230"/>
      <c r="AQ895" s="46"/>
      <c r="AR895" s="46"/>
      <c r="AS895" s="208"/>
      <c r="AT895" s="208"/>
      <c r="AU895" s="46"/>
      <c r="AY895" s="208"/>
      <c r="AZ895" s="46"/>
      <c r="BA895" s="208"/>
      <c r="BB895" s="208"/>
      <c r="BC895" s="208"/>
      <c r="BD895" s="46"/>
      <c r="BH895" s="208"/>
      <c r="BI895" s="46"/>
      <c r="BJ895" s="208"/>
      <c r="BK895" s="208"/>
      <c r="BL895" s="208"/>
      <c r="BM895" s="46"/>
      <c r="BQ895" s="208"/>
      <c r="BR895" s="46"/>
      <c r="BS895" s="208"/>
      <c r="BT895" s="208"/>
      <c r="BU895" s="208"/>
      <c r="BV895" s="46"/>
      <c r="BZ895" s="208"/>
      <c r="CA895" s="46"/>
      <c r="CB895" s="208"/>
      <c r="CC895" s="208"/>
      <c r="CD895" s="208"/>
      <c r="CE895" s="46"/>
      <c r="CI895" s="208"/>
      <c r="CJ895" s="46"/>
      <c r="CK895" s="208"/>
      <c r="CL895" s="208"/>
      <c r="CM895" s="208"/>
      <c r="CN895" s="46"/>
      <c r="CR895" s="208"/>
      <c r="CS895" s="46"/>
      <c r="CT895" s="208"/>
      <c r="CU895" s="208"/>
      <c r="CV895" s="208"/>
      <c r="CW895" s="46"/>
    </row>
    <row r="896" spans="42:101">
      <c r="AP896" s="208"/>
      <c r="AQ896" s="46"/>
      <c r="AR896" s="208"/>
      <c r="AS896" s="208"/>
      <c r="AT896" s="208"/>
      <c r="AU896" s="46"/>
      <c r="AY896" s="208"/>
      <c r="AZ896" s="46"/>
      <c r="BA896" s="208"/>
      <c r="BB896" s="208"/>
      <c r="BC896" s="208"/>
      <c r="BD896" s="46"/>
      <c r="BH896" s="208"/>
      <c r="BI896" s="46"/>
      <c r="BJ896" s="208"/>
      <c r="BK896" s="208"/>
      <c r="BL896" s="208"/>
      <c r="BM896" s="46"/>
      <c r="BQ896" s="208"/>
      <c r="BR896" s="46"/>
      <c r="BS896" s="208"/>
      <c r="BT896" s="208"/>
      <c r="BU896" s="208"/>
      <c r="BV896" s="46"/>
      <c r="BZ896" s="208"/>
      <c r="CA896" s="46"/>
      <c r="CB896" s="208"/>
      <c r="CC896" s="208"/>
      <c r="CD896" s="208"/>
      <c r="CE896" s="46"/>
      <c r="CI896" s="208"/>
      <c r="CJ896" s="46"/>
      <c r="CK896" s="208"/>
      <c r="CL896" s="208"/>
      <c r="CM896" s="208"/>
      <c r="CN896" s="46"/>
      <c r="CR896" s="208"/>
      <c r="CS896" s="46"/>
      <c r="CT896" s="208"/>
      <c r="CU896" s="208"/>
      <c r="CV896" s="208"/>
      <c r="CW896" s="46"/>
    </row>
    <row r="897" spans="42:101">
      <c r="AP897" s="208"/>
      <c r="AQ897" s="46"/>
      <c r="AR897" s="208"/>
      <c r="AS897" s="208"/>
      <c r="AT897" s="208"/>
      <c r="AU897" s="46"/>
      <c r="AY897" s="208"/>
      <c r="AZ897" s="46"/>
      <c r="BA897" s="208"/>
      <c r="BB897" s="208"/>
      <c r="BC897" s="208"/>
      <c r="BD897" s="46"/>
      <c r="BH897" s="208"/>
      <c r="BI897" s="46"/>
      <c r="BJ897" s="208"/>
      <c r="BK897" s="208"/>
      <c r="BL897" s="208"/>
      <c r="BM897" s="46"/>
      <c r="BQ897" s="208"/>
      <c r="BR897" s="46"/>
      <c r="BS897" s="208"/>
      <c r="BT897" s="208"/>
      <c r="BU897" s="208"/>
      <c r="BV897" s="46"/>
      <c r="BZ897" s="208"/>
      <c r="CA897" s="46"/>
      <c r="CB897" s="208"/>
      <c r="CC897" s="208"/>
      <c r="CD897" s="208"/>
      <c r="CE897" s="46"/>
      <c r="CI897" s="208"/>
      <c r="CJ897" s="46"/>
      <c r="CK897" s="208"/>
      <c r="CL897" s="208"/>
      <c r="CM897" s="208"/>
      <c r="CN897" s="46"/>
      <c r="CR897" s="208"/>
      <c r="CS897" s="46"/>
      <c r="CT897" s="208"/>
      <c r="CU897" s="208"/>
      <c r="CV897" s="208"/>
      <c r="CW897" s="46"/>
    </row>
    <row r="898" spans="42:101">
      <c r="AP898" s="208"/>
      <c r="AQ898" s="46"/>
      <c r="AR898" s="208"/>
      <c r="AS898" s="208"/>
      <c r="AT898" s="208"/>
      <c r="AU898" s="46"/>
      <c r="AY898" s="208"/>
      <c r="AZ898" s="46"/>
      <c r="BA898" s="208"/>
      <c r="BB898" s="208"/>
      <c r="BC898" s="208"/>
      <c r="BD898" s="46"/>
      <c r="BH898" s="208"/>
      <c r="BI898" s="46"/>
      <c r="BJ898" s="208"/>
      <c r="BK898" s="208"/>
      <c r="BL898" s="208"/>
      <c r="BM898" s="46"/>
      <c r="BQ898" s="208"/>
      <c r="BR898" s="46"/>
      <c r="BS898" s="208"/>
      <c r="BT898" s="208"/>
      <c r="BU898" s="208"/>
      <c r="BV898" s="46"/>
      <c r="BZ898" s="208"/>
      <c r="CA898" s="46"/>
      <c r="CB898" s="208"/>
      <c r="CC898" s="208"/>
      <c r="CD898" s="208"/>
      <c r="CE898" s="46"/>
      <c r="CI898" s="208"/>
      <c r="CJ898" s="46"/>
      <c r="CK898" s="208"/>
      <c r="CL898" s="208"/>
      <c r="CM898" s="208"/>
      <c r="CN898" s="46"/>
      <c r="CR898" s="208"/>
      <c r="CS898" s="46"/>
      <c r="CT898" s="208"/>
      <c r="CU898" s="208"/>
      <c r="CV898" s="208"/>
      <c r="CW898" s="46"/>
    </row>
    <row r="899" spans="42:101">
      <c r="AP899" s="230"/>
      <c r="AQ899" s="46"/>
      <c r="AR899" s="208"/>
      <c r="AS899" s="208"/>
      <c r="AT899" s="208"/>
      <c r="AU899" s="46"/>
      <c r="AY899" s="208"/>
      <c r="AZ899" s="46"/>
      <c r="BA899" s="208"/>
      <c r="BB899" s="208"/>
      <c r="BC899" s="208"/>
      <c r="BD899" s="46"/>
      <c r="BH899" s="208"/>
      <c r="BI899" s="46"/>
      <c r="BJ899" s="208"/>
      <c r="BK899" s="208"/>
      <c r="BL899" s="208"/>
      <c r="BM899" s="46"/>
      <c r="BQ899" s="208"/>
      <c r="BR899" s="46"/>
      <c r="BS899" s="208"/>
      <c r="BT899" s="208"/>
      <c r="BU899" s="208"/>
      <c r="BV899" s="46"/>
      <c r="BZ899" s="208"/>
      <c r="CA899" s="46"/>
      <c r="CB899" s="208"/>
      <c r="CC899" s="208"/>
      <c r="CD899" s="208"/>
      <c r="CE899" s="46"/>
      <c r="CI899" s="208"/>
      <c r="CJ899" s="46"/>
      <c r="CK899" s="208"/>
      <c r="CL899" s="208"/>
      <c r="CM899" s="208"/>
      <c r="CN899" s="46"/>
      <c r="CR899" s="208"/>
      <c r="CS899" s="46"/>
      <c r="CT899" s="208"/>
      <c r="CU899" s="208"/>
      <c r="CV899" s="208"/>
      <c r="CW899" s="46"/>
    </row>
    <row r="900" spans="42:101">
      <c r="AP900" s="208"/>
      <c r="AQ900" s="46"/>
      <c r="AR900" s="208"/>
      <c r="AS900" s="208"/>
      <c r="AT900" s="208"/>
      <c r="AU900" s="46"/>
      <c r="AY900" s="208"/>
      <c r="AZ900" s="46"/>
      <c r="BA900" s="208"/>
      <c r="BB900" s="208"/>
      <c r="BC900" s="208"/>
      <c r="BD900" s="46"/>
      <c r="BH900" s="208"/>
      <c r="BI900" s="46"/>
      <c r="BJ900" s="208"/>
      <c r="BK900" s="208"/>
      <c r="BL900" s="208"/>
      <c r="BM900" s="46"/>
      <c r="BQ900" s="208"/>
      <c r="BR900" s="46"/>
      <c r="BS900" s="208"/>
      <c r="BT900" s="208"/>
      <c r="BU900" s="208"/>
      <c r="BV900" s="46"/>
      <c r="BZ900" s="208"/>
      <c r="CA900" s="46"/>
      <c r="CB900" s="208"/>
      <c r="CC900" s="208"/>
      <c r="CD900" s="208"/>
      <c r="CE900" s="46"/>
      <c r="CI900" s="208"/>
      <c r="CJ900" s="46"/>
      <c r="CK900" s="208"/>
      <c r="CL900" s="208"/>
      <c r="CM900" s="208"/>
      <c r="CN900" s="46"/>
      <c r="CR900" s="208"/>
      <c r="CS900" s="46"/>
      <c r="CT900" s="208"/>
      <c r="CU900" s="208"/>
      <c r="CV900" s="208"/>
      <c r="CW900" s="46"/>
    </row>
    <row r="901" spans="42:101">
      <c r="AP901" s="208"/>
      <c r="AQ901" s="46"/>
      <c r="AR901" s="208"/>
      <c r="AS901" s="208"/>
      <c r="AT901" s="208"/>
      <c r="AU901" s="46"/>
      <c r="AY901" s="208"/>
      <c r="AZ901" s="46"/>
      <c r="BA901" s="208"/>
      <c r="BB901" s="208"/>
      <c r="BC901" s="208"/>
      <c r="BD901" s="46"/>
      <c r="BH901" s="208"/>
      <c r="BI901" s="46"/>
      <c r="BJ901" s="208"/>
      <c r="BK901" s="208"/>
      <c r="BL901" s="208"/>
      <c r="BM901" s="46"/>
      <c r="BQ901" s="208"/>
      <c r="BR901" s="46"/>
      <c r="BS901" s="208"/>
      <c r="BT901" s="208"/>
      <c r="BU901" s="208"/>
      <c r="BV901" s="46"/>
      <c r="BZ901" s="208"/>
      <c r="CA901" s="46"/>
      <c r="CB901" s="208"/>
      <c r="CC901" s="208"/>
      <c r="CD901" s="208"/>
      <c r="CE901" s="46"/>
      <c r="CI901" s="208"/>
      <c r="CJ901" s="46"/>
      <c r="CK901" s="208"/>
      <c r="CL901" s="208"/>
      <c r="CM901" s="208"/>
      <c r="CN901" s="46"/>
      <c r="CR901" s="208"/>
      <c r="CS901" s="46"/>
      <c r="CT901" s="208"/>
      <c r="CU901" s="208"/>
      <c r="CV901" s="208"/>
      <c r="CW901" s="46"/>
    </row>
    <row r="902" spans="42:101">
      <c r="AP902" s="208"/>
      <c r="AQ902" s="46"/>
      <c r="AR902" s="208"/>
      <c r="AS902" s="208"/>
      <c r="AT902" s="208"/>
      <c r="AU902" s="46"/>
      <c r="AY902" s="208"/>
      <c r="AZ902" s="46"/>
      <c r="BA902" s="208"/>
      <c r="BB902" s="208"/>
      <c r="BC902" s="208"/>
      <c r="BD902" s="46"/>
      <c r="BH902" s="208"/>
      <c r="BI902" s="46"/>
      <c r="BJ902" s="208"/>
      <c r="BK902" s="208"/>
      <c r="BL902" s="208"/>
      <c r="BM902" s="46"/>
      <c r="BQ902" s="208"/>
      <c r="BR902" s="46"/>
      <c r="BS902" s="208"/>
      <c r="BT902" s="208"/>
      <c r="BU902" s="208"/>
      <c r="BV902" s="46"/>
      <c r="BZ902" s="208"/>
      <c r="CA902" s="46"/>
      <c r="CB902" s="208"/>
      <c r="CC902" s="208"/>
      <c r="CD902" s="208"/>
      <c r="CE902" s="46"/>
      <c r="CI902" s="208"/>
      <c r="CJ902" s="46"/>
      <c r="CK902" s="208"/>
      <c r="CL902" s="208"/>
      <c r="CM902" s="208"/>
      <c r="CN902" s="46"/>
      <c r="CR902" s="208"/>
      <c r="CS902" s="46"/>
      <c r="CT902" s="208"/>
      <c r="CU902" s="208"/>
      <c r="CV902" s="208"/>
      <c r="CW902" s="46"/>
    </row>
    <row r="903" spans="42:101">
      <c r="AP903" s="230"/>
      <c r="AQ903" s="46"/>
      <c r="AR903" s="208"/>
      <c r="AS903" s="208"/>
      <c r="AT903" s="208"/>
      <c r="AU903" s="46"/>
      <c r="AY903" s="208"/>
      <c r="AZ903" s="46"/>
      <c r="BA903" s="208"/>
      <c r="BB903" s="208"/>
      <c r="BC903" s="208"/>
      <c r="BD903" s="46"/>
      <c r="BH903" s="208"/>
      <c r="BI903" s="46"/>
      <c r="BJ903" s="208"/>
      <c r="BK903" s="208"/>
      <c r="BL903" s="208"/>
      <c r="BM903" s="46"/>
      <c r="BQ903" s="208"/>
      <c r="BR903" s="46"/>
      <c r="BS903" s="208"/>
      <c r="BT903" s="208"/>
      <c r="BU903" s="208"/>
      <c r="BV903" s="46"/>
      <c r="BZ903" s="208"/>
      <c r="CA903" s="46"/>
      <c r="CB903" s="208"/>
      <c r="CC903" s="208"/>
      <c r="CD903" s="208"/>
      <c r="CE903" s="46"/>
      <c r="CI903" s="208"/>
      <c r="CJ903" s="46"/>
      <c r="CK903" s="208"/>
      <c r="CL903" s="208"/>
      <c r="CM903" s="208"/>
      <c r="CN903" s="46"/>
      <c r="CR903" s="208"/>
      <c r="CS903" s="46"/>
      <c r="CT903" s="208"/>
      <c r="CU903" s="208"/>
      <c r="CV903" s="208"/>
      <c r="CW903" s="46"/>
    </row>
    <row r="904" spans="42:101">
      <c r="AP904" s="208"/>
      <c r="AQ904" s="46"/>
      <c r="AR904" s="208"/>
      <c r="AS904" s="208"/>
      <c r="AT904" s="208"/>
      <c r="AU904" s="46"/>
      <c r="AY904" s="208"/>
      <c r="AZ904" s="46"/>
      <c r="BA904" s="208"/>
      <c r="BB904" s="208"/>
      <c r="BC904" s="208"/>
      <c r="BD904" s="46"/>
      <c r="BH904" s="208"/>
      <c r="BI904" s="46"/>
      <c r="BJ904" s="208"/>
      <c r="BK904" s="208"/>
      <c r="BL904" s="208"/>
      <c r="BM904" s="46"/>
      <c r="BQ904" s="208"/>
      <c r="BR904" s="46"/>
      <c r="BS904" s="208"/>
      <c r="BT904" s="208"/>
      <c r="BU904" s="208"/>
      <c r="BV904" s="46"/>
      <c r="BZ904" s="208"/>
      <c r="CA904" s="46"/>
      <c r="CB904" s="208"/>
      <c r="CC904" s="208"/>
      <c r="CD904" s="208"/>
      <c r="CE904" s="46"/>
      <c r="CI904" s="208"/>
      <c r="CJ904" s="46"/>
      <c r="CK904" s="208"/>
      <c r="CL904" s="208"/>
      <c r="CM904" s="208"/>
      <c r="CN904" s="46"/>
      <c r="CR904" s="208"/>
      <c r="CS904" s="46"/>
      <c r="CT904" s="208"/>
      <c r="CU904" s="208"/>
      <c r="CV904" s="208"/>
      <c r="CW904" s="46"/>
    </row>
    <row r="905" spans="42:101">
      <c r="AP905" s="208"/>
      <c r="AQ905" s="46"/>
      <c r="AR905" s="208"/>
      <c r="AS905" s="208"/>
      <c r="AT905" s="208"/>
      <c r="AU905" s="46"/>
      <c r="AY905" s="208"/>
      <c r="AZ905" s="46"/>
      <c r="BA905" s="208"/>
      <c r="BB905" s="208"/>
      <c r="BC905" s="208"/>
      <c r="BD905" s="46"/>
      <c r="BH905" s="208"/>
      <c r="BI905" s="46"/>
      <c r="BJ905" s="208"/>
      <c r="BK905" s="208"/>
      <c r="BL905" s="208"/>
      <c r="BM905" s="46"/>
      <c r="BQ905" s="208"/>
      <c r="BR905" s="46"/>
      <c r="BS905" s="208"/>
      <c r="BT905" s="208"/>
      <c r="BU905" s="208"/>
      <c r="BV905" s="46"/>
      <c r="BZ905" s="208"/>
      <c r="CA905" s="46"/>
      <c r="CB905" s="208"/>
      <c r="CC905" s="208"/>
      <c r="CD905" s="208"/>
      <c r="CE905" s="46"/>
      <c r="CI905" s="208"/>
      <c r="CJ905" s="46"/>
      <c r="CK905" s="208"/>
      <c r="CL905" s="208"/>
      <c r="CM905" s="208"/>
      <c r="CN905" s="46"/>
      <c r="CR905" s="208"/>
      <c r="CS905" s="46"/>
      <c r="CT905" s="208"/>
      <c r="CU905" s="208"/>
      <c r="CV905" s="208"/>
      <c r="CW905" s="46"/>
    </row>
    <row r="906" spans="42:101">
      <c r="AP906" s="208"/>
      <c r="AQ906" s="46"/>
      <c r="AR906" s="208"/>
      <c r="AS906" s="208"/>
      <c r="AT906" s="208"/>
      <c r="AU906" s="46"/>
      <c r="AY906" s="208"/>
      <c r="AZ906" s="46"/>
      <c r="BA906" s="208"/>
      <c r="BB906" s="208"/>
      <c r="BC906" s="208"/>
      <c r="BD906" s="46"/>
      <c r="BH906" s="208"/>
      <c r="BI906" s="46"/>
      <c r="BJ906" s="208"/>
      <c r="BK906" s="208"/>
      <c r="BL906" s="208"/>
      <c r="BM906" s="46"/>
      <c r="BQ906" s="208"/>
      <c r="BR906" s="46"/>
      <c r="BS906" s="208"/>
      <c r="BT906" s="208"/>
      <c r="BU906" s="208"/>
      <c r="BV906" s="46"/>
      <c r="BZ906" s="208"/>
      <c r="CA906" s="46"/>
      <c r="CB906" s="208"/>
      <c r="CC906" s="208"/>
      <c r="CD906" s="208"/>
      <c r="CE906" s="46"/>
      <c r="CI906" s="208"/>
      <c r="CJ906" s="46"/>
      <c r="CK906" s="208"/>
      <c r="CL906" s="208"/>
      <c r="CM906" s="208"/>
      <c r="CN906" s="46"/>
      <c r="CR906" s="208"/>
      <c r="CS906" s="46"/>
      <c r="CT906" s="208"/>
      <c r="CU906" s="208"/>
      <c r="CV906" s="208"/>
      <c r="CW906" s="46"/>
    </row>
    <row r="907" spans="42:101">
      <c r="AP907" s="230"/>
      <c r="AQ907" s="46"/>
      <c r="AR907" s="208"/>
      <c r="AS907" s="208"/>
      <c r="AT907" s="208"/>
      <c r="AU907" s="46"/>
      <c r="AY907" s="208"/>
      <c r="AZ907" s="46"/>
      <c r="BA907" s="208"/>
      <c r="BB907" s="208"/>
      <c r="BC907" s="208"/>
      <c r="BD907" s="46"/>
      <c r="BH907" s="208"/>
      <c r="BI907" s="46"/>
      <c r="BJ907" s="208"/>
      <c r="BK907" s="208"/>
      <c r="BL907" s="208"/>
      <c r="BM907" s="46"/>
      <c r="BQ907" s="208"/>
      <c r="BR907" s="46"/>
      <c r="BS907" s="208"/>
      <c r="BT907" s="208"/>
      <c r="BU907" s="208"/>
      <c r="BV907" s="46"/>
      <c r="BZ907" s="208"/>
      <c r="CA907" s="46"/>
      <c r="CB907" s="208"/>
      <c r="CC907" s="208"/>
      <c r="CD907" s="208"/>
      <c r="CE907" s="46"/>
      <c r="CI907" s="208"/>
      <c r="CJ907" s="46"/>
      <c r="CK907" s="208"/>
      <c r="CL907" s="208"/>
      <c r="CM907" s="208"/>
      <c r="CN907" s="46"/>
      <c r="CR907" s="208"/>
      <c r="CS907" s="46"/>
      <c r="CT907" s="208"/>
      <c r="CU907" s="208"/>
      <c r="CV907" s="208"/>
      <c r="CW907" s="46"/>
    </row>
    <row r="908" spans="42:101">
      <c r="AP908" s="208"/>
      <c r="AQ908" s="46"/>
      <c r="AR908" s="208"/>
      <c r="AS908" s="208"/>
      <c r="AT908" s="208"/>
      <c r="AU908" s="46"/>
      <c r="AY908" s="208"/>
      <c r="AZ908" s="46"/>
      <c r="BA908" s="208"/>
      <c r="BB908" s="208"/>
      <c r="BC908" s="208"/>
      <c r="BD908" s="46"/>
      <c r="BH908" s="208"/>
      <c r="BI908" s="46"/>
      <c r="BJ908" s="208"/>
      <c r="BK908" s="208"/>
      <c r="BL908" s="208"/>
      <c r="BM908" s="46"/>
      <c r="BQ908" s="208"/>
      <c r="BR908" s="46"/>
      <c r="BS908" s="208"/>
      <c r="BT908" s="208"/>
      <c r="BU908" s="208"/>
      <c r="BV908" s="46"/>
      <c r="BZ908" s="208"/>
      <c r="CA908" s="46"/>
      <c r="CB908" s="208"/>
      <c r="CC908" s="208"/>
      <c r="CD908" s="208"/>
      <c r="CE908" s="46"/>
      <c r="CI908" s="208"/>
      <c r="CJ908" s="46"/>
      <c r="CK908" s="208"/>
      <c r="CL908" s="208"/>
      <c r="CM908" s="208"/>
      <c r="CN908" s="46"/>
      <c r="CR908" s="208"/>
      <c r="CS908" s="46"/>
      <c r="CT908" s="208"/>
      <c r="CU908" s="208"/>
      <c r="CV908" s="208"/>
      <c r="CW908" s="46"/>
    </row>
    <row r="909" spans="42:101">
      <c r="AP909" s="208"/>
      <c r="AQ909" s="46"/>
      <c r="AR909" s="208"/>
      <c r="AS909" s="208"/>
      <c r="AT909" s="208"/>
      <c r="AU909" s="46"/>
      <c r="AY909" s="208"/>
      <c r="AZ909" s="46"/>
      <c r="BA909" s="208"/>
      <c r="BB909" s="208"/>
      <c r="BC909" s="208"/>
      <c r="BD909" s="46"/>
      <c r="BH909" s="208"/>
      <c r="BI909" s="46"/>
      <c r="BJ909" s="208"/>
      <c r="BK909" s="208"/>
      <c r="BL909" s="208"/>
      <c r="BM909" s="46"/>
      <c r="BQ909" s="208"/>
      <c r="BR909" s="46"/>
      <c r="BS909" s="208"/>
      <c r="BT909" s="208"/>
      <c r="BU909" s="208"/>
      <c r="BV909" s="46"/>
      <c r="BZ909" s="208"/>
      <c r="CA909" s="46"/>
      <c r="CB909" s="208"/>
      <c r="CC909" s="208"/>
      <c r="CD909" s="208"/>
      <c r="CE909" s="46"/>
      <c r="CI909" s="208"/>
      <c r="CJ909" s="46"/>
      <c r="CK909" s="208"/>
      <c r="CL909" s="208"/>
      <c r="CM909" s="208"/>
      <c r="CN909" s="46"/>
      <c r="CR909" s="208"/>
      <c r="CS909" s="46"/>
      <c r="CT909" s="208"/>
      <c r="CU909" s="208"/>
      <c r="CV909" s="208"/>
      <c r="CW909" s="46"/>
    </row>
    <row r="910" spans="42:101">
      <c r="AP910" s="208"/>
      <c r="AQ910" s="46"/>
      <c r="AR910" s="208"/>
      <c r="AS910" s="208"/>
      <c r="AT910" s="208"/>
      <c r="AU910" s="46"/>
      <c r="AY910" s="208"/>
      <c r="AZ910" s="46"/>
      <c r="BA910" s="208"/>
      <c r="BB910" s="208"/>
      <c r="BC910" s="208"/>
      <c r="BD910" s="46"/>
      <c r="BH910" s="208"/>
      <c r="BI910" s="46"/>
      <c r="BJ910" s="208"/>
      <c r="BK910" s="208"/>
      <c r="BL910" s="208"/>
      <c r="BM910" s="46"/>
      <c r="BQ910" s="208"/>
      <c r="BR910" s="46"/>
      <c r="BS910" s="208"/>
      <c r="BT910" s="208"/>
      <c r="BU910" s="208"/>
      <c r="BV910" s="46"/>
      <c r="BZ910" s="208"/>
      <c r="CA910" s="46"/>
      <c r="CB910" s="208"/>
      <c r="CC910" s="208"/>
      <c r="CD910" s="208"/>
      <c r="CE910" s="46"/>
      <c r="CI910" s="208"/>
      <c r="CJ910" s="46"/>
      <c r="CK910" s="208"/>
      <c r="CL910" s="208"/>
      <c r="CM910" s="208"/>
      <c r="CN910" s="46"/>
      <c r="CR910" s="208"/>
      <c r="CS910" s="46"/>
      <c r="CT910" s="208"/>
      <c r="CU910" s="208"/>
      <c r="CV910" s="208"/>
      <c r="CW910" s="46"/>
    </row>
    <row r="911" spans="42:101">
      <c r="AP911" s="230"/>
      <c r="AQ911" s="46"/>
      <c r="AR911" s="208"/>
      <c r="AS911" s="208"/>
      <c r="AT911" s="208"/>
      <c r="AU911" s="46"/>
      <c r="AY911" s="208"/>
      <c r="AZ911" s="46"/>
      <c r="BA911" s="208"/>
      <c r="BB911" s="208"/>
      <c r="BC911" s="208"/>
      <c r="BD911" s="46"/>
      <c r="BH911" s="208"/>
      <c r="BI911" s="46"/>
      <c r="BJ911" s="208"/>
      <c r="BK911" s="208"/>
      <c r="BL911" s="208"/>
      <c r="BM911" s="46"/>
      <c r="BQ911" s="208"/>
      <c r="BR911" s="46"/>
      <c r="BS911" s="208"/>
      <c r="BT911" s="208"/>
      <c r="BU911" s="208"/>
      <c r="BV911" s="46"/>
      <c r="BZ911" s="208"/>
      <c r="CA911" s="46"/>
      <c r="CB911" s="208"/>
      <c r="CC911" s="208"/>
      <c r="CD911" s="208"/>
      <c r="CE911" s="46"/>
      <c r="CI911" s="208"/>
      <c r="CJ911" s="46"/>
      <c r="CK911" s="208"/>
      <c r="CL911" s="208"/>
      <c r="CM911" s="208"/>
      <c r="CN911" s="46"/>
      <c r="CR911" s="208"/>
      <c r="CS911" s="46"/>
      <c r="CT911" s="208"/>
      <c r="CU911" s="208"/>
      <c r="CV911" s="208"/>
      <c r="CW911" s="46"/>
    </row>
    <row r="912" spans="42:101">
      <c r="AP912" s="208"/>
      <c r="AQ912" s="46"/>
      <c r="AR912" s="208"/>
      <c r="AS912" s="208"/>
      <c r="AT912" s="208"/>
      <c r="AU912" s="46"/>
      <c r="AY912" s="208"/>
      <c r="AZ912" s="46"/>
      <c r="BA912" s="208"/>
      <c r="BB912" s="208"/>
      <c r="BC912" s="208"/>
      <c r="BD912" s="46"/>
      <c r="BH912" s="208"/>
      <c r="BI912" s="46"/>
      <c r="BJ912" s="208"/>
      <c r="BK912" s="208"/>
      <c r="BL912" s="208"/>
      <c r="BM912" s="46"/>
      <c r="BQ912" s="208"/>
      <c r="BR912" s="46"/>
      <c r="BS912" s="208"/>
      <c r="BT912" s="208"/>
      <c r="BU912" s="208"/>
      <c r="BV912" s="46"/>
      <c r="BZ912" s="208"/>
      <c r="CA912" s="46"/>
      <c r="CB912" s="208"/>
      <c r="CC912" s="208"/>
      <c r="CD912" s="208"/>
      <c r="CE912" s="46"/>
      <c r="CI912" s="208"/>
      <c r="CJ912" s="46"/>
      <c r="CK912" s="208"/>
      <c r="CL912" s="208"/>
      <c r="CM912" s="208"/>
      <c r="CN912" s="46"/>
      <c r="CR912" s="208"/>
      <c r="CS912" s="46"/>
      <c r="CT912" s="208"/>
      <c r="CU912" s="208"/>
      <c r="CV912" s="208"/>
      <c r="CW912" s="46"/>
    </row>
    <row r="913" spans="42:101">
      <c r="AP913" s="208"/>
      <c r="AQ913" s="46"/>
      <c r="AR913" s="208"/>
      <c r="AS913" s="208"/>
      <c r="AT913" s="208"/>
      <c r="AU913" s="46"/>
      <c r="AY913" s="208"/>
      <c r="AZ913" s="46"/>
      <c r="BA913" s="208"/>
      <c r="BB913" s="208"/>
      <c r="BC913" s="208"/>
      <c r="BD913" s="46"/>
      <c r="BH913" s="208"/>
      <c r="BI913" s="46"/>
      <c r="BJ913" s="208"/>
      <c r="BK913" s="208"/>
      <c r="BL913" s="208"/>
      <c r="BM913" s="46"/>
      <c r="BQ913" s="208"/>
      <c r="BR913" s="46"/>
      <c r="BS913" s="208"/>
      <c r="BT913" s="208"/>
      <c r="BU913" s="208"/>
      <c r="BV913" s="46"/>
      <c r="BZ913" s="208"/>
      <c r="CA913" s="46"/>
      <c r="CB913" s="208"/>
      <c r="CC913" s="208"/>
      <c r="CD913" s="208"/>
      <c r="CE913" s="46"/>
      <c r="CI913" s="208"/>
      <c r="CJ913" s="46"/>
      <c r="CK913" s="208"/>
      <c r="CL913" s="208"/>
      <c r="CM913" s="208"/>
      <c r="CN913" s="46"/>
      <c r="CR913" s="208"/>
      <c r="CS913" s="46"/>
      <c r="CT913" s="208"/>
      <c r="CU913" s="208"/>
      <c r="CV913" s="208"/>
      <c r="CW913" s="46"/>
    </row>
    <row r="914" spans="42:101">
      <c r="AP914" s="208"/>
      <c r="AQ914" s="46"/>
      <c r="AR914" s="208"/>
      <c r="AS914" s="208"/>
      <c r="AT914" s="208"/>
      <c r="AU914" s="46"/>
      <c r="AY914" s="208"/>
      <c r="AZ914" s="46"/>
      <c r="BA914" s="208"/>
      <c r="BB914" s="208"/>
      <c r="BC914" s="208"/>
      <c r="BD914" s="46"/>
      <c r="BH914" s="208"/>
      <c r="BI914" s="46"/>
      <c r="BJ914" s="208"/>
      <c r="BK914" s="208"/>
      <c r="BL914" s="208"/>
      <c r="BM914" s="46"/>
      <c r="BQ914" s="208"/>
      <c r="BR914" s="46"/>
      <c r="BS914" s="208"/>
      <c r="BT914" s="208"/>
      <c r="BU914" s="208"/>
      <c r="BV914" s="46"/>
      <c r="BZ914" s="208"/>
      <c r="CA914" s="46"/>
      <c r="CB914" s="208"/>
      <c r="CC914" s="208"/>
      <c r="CD914" s="208"/>
      <c r="CE914" s="46"/>
      <c r="CI914" s="208"/>
      <c r="CJ914" s="46"/>
      <c r="CK914" s="208"/>
      <c r="CL914" s="208"/>
      <c r="CM914" s="208"/>
      <c r="CN914" s="46"/>
      <c r="CR914" s="208"/>
      <c r="CS914" s="46"/>
      <c r="CT914" s="208"/>
      <c r="CU914" s="208"/>
      <c r="CV914" s="208"/>
      <c r="CW914" s="46"/>
    </row>
    <row r="915" spans="42:101">
      <c r="AP915" s="230"/>
      <c r="AQ915" s="46"/>
      <c r="AR915" s="208"/>
      <c r="AS915" s="208"/>
      <c r="AT915" s="208"/>
      <c r="AU915" s="46"/>
      <c r="AY915" s="208"/>
      <c r="AZ915" s="46"/>
      <c r="BA915" s="208"/>
      <c r="BB915" s="208"/>
      <c r="BC915" s="208"/>
      <c r="BD915" s="46"/>
      <c r="BH915" s="208"/>
      <c r="BI915" s="46"/>
      <c r="BJ915" s="208"/>
      <c r="BK915" s="208"/>
      <c r="BL915" s="208"/>
      <c r="BM915" s="46"/>
      <c r="BQ915" s="208"/>
      <c r="BR915" s="46"/>
      <c r="BS915" s="208"/>
      <c r="BT915" s="208"/>
      <c r="BU915" s="208"/>
      <c r="BV915" s="46"/>
      <c r="BZ915" s="208"/>
      <c r="CA915" s="46"/>
      <c r="CB915" s="208"/>
      <c r="CC915" s="208"/>
      <c r="CD915" s="208"/>
      <c r="CE915" s="46"/>
      <c r="CI915" s="208"/>
      <c r="CJ915" s="46"/>
      <c r="CK915" s="208"/>
      <c r="CL915" s="208"/>
      <c r="CM915" s="208"/>
      <c r="CN915" s="46"/>
      <c r="CR915" s="208"/>
      <c r="CS915" s="46"/>
      <c r="CT915" s="208"/>
      <c r="CU915" s="208"/>
      <c r="CV915" s="208"/>
      <c r="CW915" s="46"/>
    </row>
    <row r="916" spans="42:101">
      <c r="AP916" s="208"/>
      <c r="AQ916" s="46"/>
      <c r="AR916" s="208"/>
      <c r="AS916" s="208"/>
      <c r="AT916" s="208"/>
      <c r="AU916" s="46"/>
      <c r="AY916" s="208"/>
      <c r="AZ916" s="46"/>
      <c r="BA916" s="208"/>
      <c r="BB916" s="208"/>
      <c r="BC916" s="208"/>
      <c r="BD916" s="46"/>
      <c r="BH916" s="208"/>
      <c r="BI916" s="46"/>
      <c r="BJ916" s="208"/>
      <c r="BK916" s="208"/>
      <c r="BL916" s="208"/>
      <c r="BM916" s="46"/>
      <c r="BQ916" s="208"/>
      <c r="BR916" s="46"/>
      <c r="BS916" s="208"/>
      <c r="BT916" s="208"/>
      <c r="BU916" s="208"/>
      <c r="BV916" s="46"/>
      <c r="BZ916" s="208"/>
      <c r="CA916" s="46"/>
      <c r="CB916" s="208"/>
      <c r="CC916" s="208"/>
      <c r="CD916" s="208"/>
      <c r="CE916" s="46"/>
      <c r="CI916" s="208"/>
      <c r="CJ916" s="46"/>
      <c r="CK916" s="208"/>
      <c r="CL916" s="208"/>
      <c r="CM916" s="208"/>
      <c r="CN916" s="46"/>
      <c r="CR916" s="208"/>
      <c r="CS916" s="46"/>
      <c r="CT916" s="208"/>
      <c r="CU916" s="208"/>
      <c r="CV916" s="208"/>
      <c r="CW916" s="46"/>
    </row>
    <row r="917" spans="42:101">
      <c r="AP917" s="208"/>
      <c r="AQ917" s="46"/>
      <c r="AR917" s="208"/>
      <c r="AS917" s="208"/>
      <c r="AT917" s="208"/>
      <c r="AU917" s="46"/>
      <c r="AY917" s="208"/>
      <c r="AZ917" s="46"/>
      <c r="BA917" s="208"/>
      <c r="BB917" s="208"/>
      <c r="BC917" s="208"/>
      <c r="BD917" s="46"/>
      <c r="BH917" s="208"/>
      <c r="BI917" s="46"/>
      <c r="BJ917" s="208"/>
      <c r="BK917" s="208"/>
      <c r="BL917" s="208"/>
      <c r="BM917" s="46"/>
      <c r="BQ917" s="208"/>
      <c r="BR917" s="46"/>
      <c r="BS917" s="208"/>
      <c r="BT917" s="208"/>
      <c r="BU917" s="208"/>
      <c r="BV917" s="46"/>
      <c r="BZ917" s="208"/>
      <c r="CA917" s="46"/>
      <c r="CB917" s="208"/>
      <c r="CC917" s="208"/>
      <c r="CD917" s="208"/>
      <c r="CE917" s="46"/>
      <c r="CI917" s="208"/>
      <c r="CJ917" s="46"/>
      <c r="CK917" s="208"/>
      <c r="CL917" s="208"/>
      <c r="CM917" s="208"/>
      <c r="CN917" s="46"/>
      <c r="CR917" s="208"/>
      <c r="CS917" s="46"/>
      <c r="CT917" s="208"/>
      <c r="CU917" s="208"/>
      <c r="CV917" s="208"/>
      <c r="CW917" s="46"/>
    </row>
    <row r="918" spans="42:101">
      <c r="AP918" s="208"/>
      <c r="AQ918" s="46"/>
      <c r="AR918" s="208"/>
      <c r="AS918" s="208"/>
      <c r="AT918" s="208"/>
      <c r="AU918" s="46"/>
      <c r="AY918" s="208"/>
      <c r="AZ918" s="46"/>
      <c r="BA918" s="208"/>
      <c r="BB918" s="208"/>
      <c r="BC918" s="208"/>
      <c r="BD918" s="46"/>
      <c r="BH918" s="208"/>
      <c r="BI918" s="46"/>
      <c r="BJ918" s="208"/>
      <c r="BK918" s="208"/>
      <c r="BL918" s="208"/>
      <c r="BM918" s="46"/>
      <c r="BQ918" s="208"/>
      <c r="BR918" s="46"/>
      <c r="BS918" s="208"/>
      <c r="BT918" s="208"/>
      <c r="BU918" s="208"/>
      <c r="BV918" s="46"/>
      <c r="BZ918" s="208"/>
      <c r="CA918" s="46"/>
      <c r="CB918" s="208"/>
      <c r="CC918" s="208"/>
      <c r="CD918" s="208"/>
      <c r="CE918" s="46"/>
      <c r="CI918" s="208"/>
      <c r="CJ918" s="46"/>
      <c r="CK918" s="208"/>
      <c r="CL918" s="208"/>
      <c r="CM918" s="208"/>
      <c r="CN918" s="46"/>
      <c r="CR918" s="208"/>
      <c r="CS918" s="46"/>
      <c r="CT918" s="208"/>
      <c r="CU918" s="208"/>
      <c r="CV918" s="208"/>
      <c r="CW918" s="46"/>
    </row>
    <row r="919" spans="42:101">
      <c r="AP919" s="230"/>
      <c r="AQ919" s="46"/>
      <c r="AR919" s="208"/>
      <c r="AS919" s="208"/>
      <c r="AT919" s="208"/>
      <c r="AU919" s="46"/>
      <c r="AY919" s="208"/>
      <c r="AZ919" s="46"/>
      <c r="BA919" s="208"/>
      <c r="BB919" s="208"/>
      <c r="BC919" s="208"/>
      <c r="BD919" s="46"/>
      <c r="BH919" s="208"/>
      <c r="BI919" s="46"/>
      <c r="BJ919" s="208"/>
      <c r="BK919" s="208"/>
      <c r="BL919" s="208"/>
      <c r="BM919" s="46"/>
      <c r="BQ919" s="208"/>
      <c r="BR919" s="46"/>
      <c r="BS919" s="208"/>
      <c r="BT919" s="208"/>
      <c r="BU919" s="208"/>
      <c r="BV919" s="46"/>
      <c r="BZ919" s="208"/>
      <c r="CA919" s="46"/>
      <c r="CB919" s="208"/>
      <c r="CC919" s="208"/>
      <c r="CD919" s="208"/>
      <c r="CE919" s="46"/>
      <c r="CI919" s="208"/>
      <c r="CJ919" s="46"/>
      <c r="CK919" s="208"/>
      <c r="CL919" s="208"/>
      <c r="CM919" s="208"/>
      <c r="CN919" s="46"/>
      <c r="CR919" s="208"/>
      <c r="CS919" s="46"/>
      <c r="CT919" s="208"/>
      <c r="CU919" s="208"/>
      <c r="CV919" s="208"/>
      <c r="CW919" s="46"/>
    </row>
    <row r="920" spans="42:101">
      <c r="AP920" s="208"/>
      <c r="AQ920" s="46"/>
      <c r="AR920" s="208"/>
      <c r="AS920" s="208"/>
      <c r="AT920" s="208"/>
      <c r="AU920" s="46"/>
      <c r="AY920" s="208"/>
      <c r="AZ920" s="46"/>
      <c r="BA920" s="208"/>
      <c r="BB920" s="208"/>
      <c r="BC920" s="208"/>
      <c r="BD920" s="46"/>
      <c r="BH920" s="208"/>
      <c r="BI920" s="46"/>
      <c r="BJ920" s="208"/>
      <c r="BK920" s="208"/>
      <c r="BL920" s="208"/>
      <c r="BM920" s="46"/>
      <c r="BQ920" s="208"/>
      <c r="BR920" s="46"/>
      <c r="BS920" s="208"/>
      <c r="BT920" s="208"/>
      <c r="BU920" s="208"/>
      <c r="BV920" s="46"/>
      <c r="BZ920" s="208"/>
      <c r="CA920" s="46"/>
      <c r="CB920" s="208"/>
      <c r="CC920" s="208"/>
      <c r="CD920" s="208"/>
      <c r="CE920" s="46"/>
      <c r="CI920" s="208"/>
      <c r="CJ920" s="46"/>
      <c r="CK920" s="208"/>
      <c r="CL920" s="208"/>
      <c r="CM920" s="208"/>
      <c r="CN920" s="46"/>
      <c r="CR920" s="208"/>
      <c r="CS920" s="46"/>
      <c r="CT920" s="208"/>
      <c r="CU920" s="208"/>
      <c r="CV920" s="208"/>
      <c r="CW920" s="46"/>
    </row>
    <row r="921" spans="42:101">
      <c r="AP921" s="208"/>
      <c r="AQ921" s="46"/>
      <c r="AR921" s="208"/>
      <c r="AS921" s="208"/>
      <c r="AT921" s="208"/>
      <c r="AU921" s="46"/>
      <c r="AY921" s="208"/>
      <c r="AZ921" s="46"/>
      <c r="BA921" s="208"/>
      <c r="BB921" s="208"/>
      <c r="BC921" s="208"/>
      <c r="BD921" s="46"/>
      <c r="BH921" s="208"/>
      <c r="BI921" s="46"/>
      <c r="BJ921" s="208"/>
      <c r="BK921" s="208"/>
      <c r="BL921" s="208"/>
      <c r="BM921" s="46"/>
      <c r="BQ921" s="208"/>
      <c r="BR921" s="46"/>
      <c r="BS921" s="208"/>
      <c r="BT921" s="208"/>
      <c r="BU921" s="208"/>
      <c r="BV921" s="46"/>
      <c r="BZ921" s="208"/>
      <c r="CA921" s="46"/>
      <c r="CB921" s="208"/>
      <c r="CC921" s="208"/>
      <c r="CD921" s="208"/>
      <c r="CE921" s="46"/>
      <c r="CI921" s="208"/>
      <c r="CJ921" s="46"/>
      <c r="CK921" s="208"/>
      <c r="CL921" s="208"/>
      <c r="CM921" s="208"/>
      <c r="CN921" s="46"/>
      <c r="CR921" s="208"/>
      <c r="CS921" s="46"/>
      <c r="CT921" s="208"/>
      <c r="CU921" s="208"/>
      <c r="CV921" s="208"/>
      <c r="CW921" s="46"/>
    </row>
    <row r="922" spans="42:101">
      <c r="AP922" s="208"/>
      <c r="AQ922" s="46"/>
      <c r="AR922" s="208"/>
      <c r="AS922" s="208"/>
      <c r="AT922" s="208"/>
      <c r="AU922" s="46"/>
      <c r="AY922" s="208"/>
      <c r="AZ922" s="46"/>
      <c r="BA922" s="208"/>
      <c r="BB922" s="208"/>
      <c r="BC922" s="208"/>
      <c r="BD922" s="46"/>
      <c r="BH922" s="208"/>
      <c r="BI922" s="46"/>
      <c r="BJ922" s="208"/>
      <c r="BK922" s="208"/>
      <c r="BL922" s="208"/>
      <c r="BM922" s="46"/>
      <c r="BQ922" s="208"/>
      <c r="BR922" s="46"/>
      <c r="BS922" s="208"/>
      <c r="BT922" s="208"/>
      <c r="BU922" s="208"/>
      <c r="BV922" s="46"/>
      <c r="BZ922" s="208"/>
      <c r="CA922" s="46"/>
      <c r="CB922" s="208"/>
      <c r="CC922" s="208"/>
      <c r="CD922" s="208"/>
      <c r="CE922" s="46"/>
      <c r="CI922" s="208"/>
      <c r="CJ922" s="46"/>
      <c r="CK922" s="208"/>
      <c r="CL922" s="208"/>
      <c r="CM922" s="208"/>
      <c r="CN922" s="46"/>
      <c r="CR922" s="208"/>
      <c r="CS922" s="46"/>
      <c r="CT922" s="208"/>
      <c r="CU922" s="208"/>
      <c r="CV922" s="208"/>
      <c r="CW922" s="46"/>
    </row>
    <row r="923" spans="42:101">
      <c r="AP923" s="230"/>
      <c r="AQ923" s="46"/>
      <c r="AR923" s="208"/>
      <c r="AS923" s="208"/>
      <c r="AT923" s="208"/>
      <c r="AU923" s="46"/>
      <c r="AY923" s="208"/>
      <c r="AZ923" s="46"/>
      <c r="BA923" s="208"/>
      <c r="BB923" s="208"/>
      <c r="BC923" s="208"/>
      <c r="BD923" s="46"/>
      <c r="BH923" s="208"/>
      <c r="BI923" s="46"/>
      <c r="BJ923" s="208"/>
      <c r="BK923" s="208"/>
      <c r="BL923" s="208"/>
      <c r="BM923" s="46"/>
      <c r="BQ923" s="208"/>
      <c r="BR923" s="46"/>
      <c r="BS923" s="208"/>
      <c r="BT923" s="208"/>
      <c r="BU923" s="208"/>
      <c r="BV923" s="46"/>
      <c r="BZ923" s="208"/>
      <c r="CA923" s="46"/>
      <c r="CB923" s="208"/>
      <c r="CC923" s="208"/>
      <c r="CD923" s="208"/>
      <c r="CE923" s="46"/>
      <c r="CI923" s="208"/>
      <c r="CJ923" s="46"/>
      <c r="CK923" s="208"/>
      <c r="CL923" s="208"/>
      <c r="CM923" s="208"/>
      <c r="CN923" s="46"/>
      <c r="CR923" s="208"/>
      <c r="CS923" s="46"/>
      <c r="CT923" s="208"/>
      <c r="CU923" s="208"/>
      <c r="CV923" s="208"/>
      <c r="CW923" s="46"/>
    </row>
    <row r="924" spans="42:101">
      <c r="AP924" s="208"/>
      <c r="AQ924" s="46"/>
      <c r="AR924" s="208"/>
      <c r="AS924" s="208"/>
      <c r="AT924" s="208"/>
      <c r="AU924" s="46"/>
      <c r="AY924" s="208"/>
      <c r="AZ924" s="46"/>
      <c r="BA924" s="208"/>
      <c r="BB924" s="208"/>
      <c r="BC924" s="208"/>
      <c r="BD924" s="46"/>
      <c r="BH924" s="208"/>
      <c r="BI924" s="46"/>
      <c r="BJ924" s="208"/>
      <c r="BK924" s="208"/>
      <c r="BL924" s="208"/>
      <c r="BM924" s="46"/>
      <c r="BQ924" s="208"/>
      <c r="BR924" s="46"/>
      <c r="BS924" s="208"/>
      <c r="BT924" s="208"/>
      <c r="BU924" s="208"/>
      <c r="BV924" s="46"/>
      <c r="BZ924" s="208"/>
      <c r="CA924" s="46"/>
      <c r="CB924" s="208"/>
      <c r="CC924" s="208"/>
      <c r="CD924" s="208"/>
      <c r="CE924" s="46"/>
      <c r="CI924" s="208"/>
      <c r="CJ924" s="46"/>
      <c r="CK924" s="208"/>
      <c r="CL924" s="208"/>
      <c r="CM924" s="208"/>
      <c r="CN924" s="46"/>
      <c r="CR924" s="208"/>
      <c r="CS924" s="46"/>
      <c r="CT924" s="208"/>
      <c r="CU924" s="208"/>
      <c r="CV924" s="208"/>
      <c r="CW924" s="46"/>
    </row>
    <row r="925" spans="42:101">
      <c r="AP925" s="208"/>
      <c r="AQ925" s="46"/>
      <c r="AR925" s="208"/>
      <c r="AS925" s="208"/>
      <c r="AT925" s="208"/>
      <c r="AU925" s="46"/>
      <c r="AY925" s="208"/>
      <c r="AZ925" s="46"/>
      <c r="BA925" s="208"/>
      <c r="BB925" s="208"/>
      <c r="BC925" s="208"/>
      <c r="BD925" s="46"/>
      <c r="BH925" s="208"/>
      <c r="BI925" s="46"/>
      <c r="BJ925" s="208"/>
      <c r="BK925" s="208"/>
      <c r="BL925" s="208"/>
      <c r="BM925" s="46"/>
      <c r="BQ925" s="208"/>
      <c r="BR925" s="46"/>
      <c r="BS925" s="208"/>
      <c r="BT925" s="208"/>
      <c r="BU925" s="208"/>
      <c r="BV925" s="46"/>
      <c r="BZ925" s="208"/>
      <c r="CA925" s="46"/>
      <c r="CB925" s="208"/>
      <c r="CC925" s="208"/>
      <c r="CD925" s="208"/>
      <c r="CE925" s="46"/>
      <c r="CI925" s="208"/>
      <c r="CJ925" s="46"/>
      <c r="CK925" s="208"/>
      <c r="CL925" s="208"/>
      <c r="CM925" s="208"/>
      <c r="CN925" s="46"/>
      <c r="CR925" s="208"/>
      <c r="CS925" s="46"/>
      <c r="CT925" s="208"/>
      <c r="CU925" s="208"/>
      <c r="CV925" s="208"/>
      <c r="CW925" s="46"/>
    </row>
    <row r="926" spans="42:101">
      <c r="AP926" s="208"/>
      <c r="AQ926" s="46"/>
      <c r="AR926" s="208"/>
      <c r="AS926" s="208"/>
      <c r="AT926" s="208"/>
      <c r="AU926" s="46"/>
      <c r="AY926" s="208"/>
      <c r="AZ926" s="46"/>
      <c r="BA926" s="208"/>
      <c r="BB926" s="208"/>
      <c r="BC926" s="208"/>
      <c r="BD926" s="46"/>
      <c r="BH926" s="208"/>
      <c r="BI926" s="46"/>
      <c r="BJ926" s="208"/>
      <c r="BK926" s="208"/>
      <c r="BL926" s="208"/>
      <c r="BM926" s="46"/>
      <c r="BQ926" s="208"/>
      <c r="BR926" s="46"/>
      <c r="BS926" s="208"/>
      <c r="BT926" s="208"/>
      <c r="BU926" s="208"/>
      <c r="BV926" s="46"/>
      <c r="BZ926" s="208"/>
      <c r="CA926" s="46"/>
      <c r="CB926" s="208"/>
      <c r="CC926" s="208"/>
      <c r="CD926" s="208"/>
      <c r="CE926" s="46"/>
      <c r="CI926" s="208"/>
      <c r="CJ926" s="46"/>
      <c r="CK926" s="208"/>
      <c r="CL926" s="208"/>
      <c r="CM926" s="208"/>
      <c r="CN926" s="46"/>
      <c r="CR926" s="208"/>
      <c r="CS926" s="46"/>
      <c r="CT926" s="208"/>
      <c r="CU926" s="208"/>
      <c r="CV926" s="208"/>
      <c r="CW926" s="46"/>
    </row>
    <row r="927" spans="42:101">
      <c r="AP927" s="230"/>
      <c r="AQ927" s="46"/>
      <c r="AR927" s="208"/>
      <c r="AS927" s="208"/>
      <c r="AT927" s="208"/>
      <c r="AU927" s="46"/>
      <c r="AY927" s="208"/>
      <c r="AZ927" s="46"/>
      <c r="BA927" s="208"/>
      <c r="BB927" s="208"/>
      <c r="BC927" s="208"/>
      <c r="BD927" s="46"/>
      <c r="BH927" s="208"/>
      <c r="BI927" s="46"/>
      <c r="BJ927" s="208"/>
      <c r="BK927" s="208"/>
      <c r="BL927" s="208"/>
      <c r="BM927" s="46"/>
      <c r="BQ927" s="208"/>
      <c r="BR927" s="46"/>
      <c r="BS927" s="208"/>
      <c r="BT927" s="208"/>
      <c r="BU927" s="208"/>
      <c r="BV927" s="46"/>
      <c r="BZ927" s="208"/>
      <c r="CA927" s="46"/>
      <c r="CB927" s="208"/>
      <c r="CC927" s="208"/>
      <c r="CD927" s="208"/>
      <c r="CE927" s="46"/>
      <c r="CI927" s="208"/>
      <c r="CJ927" s="46"/>
      <c r="CK927" s="208"/>
      <c r="CL927" s="208"/>
      <c r="CM927" s="208"/>
      <c r="CN927" s="46"/>
      <c r="CR927" s="208"/>
      <c r="CS927" s="46"/>
      <c r="CT927" s="208"/>
      <c r="CU927" s="208"/>
      <c r="CV927" s="208"/>
      <c r="CW927" s="46"/>
    </row>
    <row r="928" spans="42:101">
      <c r="AP928" s="208"/>
      <c r="AQ928" s="46"/>
      <c r="AR928" s="208"/>
      <c r="AS928" s="208"/>
      <c r="AT928" s="208"/>
      <c r="AU928" s="46"/>
      <c r="AY928" s="208"/>
      <c r="AZ928" s="46"/>
      <c r="BA928" s="208"/>
      <c r="BB928" s="208"/>
      <c r="BC928" s="208"/>
      <c r="BD928" s="46"/>
      <c r="BH928" s="208"/>
      <c r="BI928" s="46"/>
      <c r="BJ928" s="208"/>
      <c r="BK928" s="208"/>
      <c r="BL928" s="208"/>
      <c r="BM928" s="46"/>
      <c r="BQ928" s="208"/>
      <c r="BR928" s="46"/>
      <c r="BS928" s="208"/>
      <c r="BT928" s="208"/>
      <c r="BU928" s="208"/>
      <c r="BV928" s="46"/>
      <c r="BZ928" s="208"/>
      <c r="CA928" s="46"/>
      <c r="CB928" s="208"/>
      <c r="CC928" s="208"/>
      <c r="CD928" s="208"/>
      <c r="CE928" s="46"/>
      <c r="CI928" s="208"/>
      <c r="CJ928" s="46"/>
      <c r="CK928" s="208"/>
      <c r="CL928" s="208"/>
      <c r="CM928" s="208"/>
      <c r="CN928" s="46"/>
      <c r="CR928" s="208"/>
      <c r="CS928" s="46"/>
      <c r="CT928" s="208"/>
      <c r="CU928" s="208"/>
      <c r="CV928" s="208"/>
      <c r="CW928" s="46"/>
    </row>
    <row r="929" spans="42:101">
      <c r="AP929" s="208"/>
      <c r="AQ929" s="46"/>
      <c r="AR929" s="208"/>
      <c r="AS929" s="208"/>
      <c r="AT929" s="208"/>
      <c r="AU929" s="46"/>
      <c r="AY929" s="208"/>
      <c r="AZ929" s="46"/>
      <c r="BA929" s="208"/>
      <c r="BB929" s="208"/>
      <c r="BC929" s="208"/>
      <c r="BD929" s="46"/>
      <c r="BH929" s="208"/>
      <c r="BI929" s="46"/>
      <c r="BJ929" s="208"/>
      <c r="BK929" s="208"/>
      <c r="BL929" s="208"/>
      <c r="BM929" s="46"/>
      <c r="BQ929" s="208"/>
      <c r="BR929" s="46"/>
      <c r="BS929" s="208"/>
      <c r="BT929" s="208"/>
      <c r="BU929" s="208"/>
      <c r="BV929" s="46"/>
      <c r="BZ929" s="208"/>
      <c r="CA929" s="46"/>
      <c r="CB929" s="208"/>
      <c r="CC929" s="208"/>
      <c r="CD929" s="208"/>
      <c r="CE929" s="46"/>
      <c r="CI929" s="208"/>
      <c r="CJ929" s="46"/>
      <c r="CK929" s="208"/>
      <c r="CL929" s="208"/>
      <c r="CM929" s="208"/>
      <c r="CN929" s="46"/>
      <c r="CR929" s="208"/>
      <c r="CS929" s="46"/>
      <c r="CT929" s="208"/>
      <c r="CU929" s="208"/>
      <c r="CV929" s="208"/>
      <c r="CW929" s="46"/>
    </row>
    <row r="930" spans="42:101">
      <c r="AP930" s="208"/>
      <c r="AQ930" s="46"/>
      <c r="AR930" s="208"/>
      <c r="AS930" s="208"/>
      <c r="AT930" s="208"/>
      <c r="AU930" s="46"/>
      <c r="AY930" s="208"/>
      <c r="AZ930" s="46"/>
      <c r="BA930" s="208"/>
      <c r="BB930" s="208"/>
      <c r="BC930" s="208"/>
      <c r="BD930" s="46"/>
      <c r="BH930" s="208"/>
      <c r="BI930" s="46"/>
      <c r="BJ930" s="208"/>
      <c r="BK930" s="208"/>
      <c r="BL930" s="208"/>
      <c r="BM930" s="46"/>
      <c r="BQ930" s="208"/>
      <c r="BR930" s="46"/>
      <c r="BS930" s="208"/>
      <c r="BT930" s="208"/>
      <c r="BU930" s="208"/>
      <c r="BV930" s="46"/>
      <c r="BZ930" s="208"/>
      <c r="CA930" s="46"/>
      <c r="CB930" s="208"/>
      <c r="CC930" s="208"/>
      <c r="CD930" s="208"/>
      <c r="CE930" s="46"/>
      <c r="CI930" s="208"/>
      <c r="CJ930" s="46"/>
      <c r="CK930" s="208"/>
      <c r="CL930" s="208"/>
      <c r="CM930" s="208"/>
      <c r="CN930" s="46"/>
      <c r="CR930" s="208"/>
      <c r="CS930" s="46"/>
      <c r="CT930" s="208"/>
      <c r="CU930" s="208"/>
      <c r="CV930" s="208"/>
      <c r="CW930" s="46"/>
    </row>
    <row r="931" spans="42:101">
      <c r="AP931" s="230"/>
      <c r="AQ931" s="46"/>
      <c r="AR931" s="208"/>
      <c r="AS931" s="208"/>
      <c r="AT931" s="208"/>
      <c r="AU931" s="46"/>
      <c r="AY931" s="208"/>
      <c r="AZ931" s="46"/>
      <c r="BA931" s="208"/>
      <c r="BB931" s="208"/>
      <c r="BC931" s="208"/>
      <c r="BD931" s="46"/>
      <c r="BH931" s="208"/>
      <c r="BI931" s="46"/>
      <c r="BJ931" s="208"/>
      <c r="BK931" s="208"/>
      <c r="BL931" s="208"/>
      <c r="BM931" s="46"/>
      <c r="BQ931" s="208"/>
      <c r="BR931" s="46"/>
      <c r="BS931" s="208"/>
      <c r="BT931" s="208"/>
      <c r="BU931" s="208"/>
      <c r="BV931" s="46"/>
      <c r="BZ931" s="208"/>
      <c r="CA931" s="46"/>
      <c r="CB931" s="208"/>
      <c r="CC931" s="208"/>
      <c r="CD931" s="208"/>
      <c r="CE931" s="46"/>
      <c r="CI931" s="208"/>
      <c r="CJ931" s="46"/>
      <c r="CK931" s="208"/>
      <c r="CL931" s="208"/>
      <c r="CM931" s="208"/>
      <c r="CN931" s="46"/>
      <c r="CR931" s="208"/>
      <c r="CS931" s="46"/>
      <c r="CT931" s="208"/>
      <c r="CU931" s="208"/>
      <c r="CV931" s="208"/>
      <c r="CW931" s="46"/>
    </row>
    <row r="932" spans="42:101">
      <c r="AP932" s="208"/>
      <c r="AQ932" s="46"/>
      <c r="AR932" s="208"/>
      <c r="AS932" s="208"/>
      <c r="AT932" s="208"/>
      <c r="AU932" s="46"/>
      <c r="AY932" s="208"/>
      <c r="AZ932" s="46"/>
      <c r="BA932" s="208"/>
      <c r="BB932" s="208"/>
      <c r="BC932" s="208"/>
      <c r="BD932" s="46"/>
      <c r="BH932" s="208"/>
      <c r="BI932" s="46"/>
      <c r="BJ932" s="208"/>
      <c r="BK932" s="208"/>
      <c r="BL932" s="208"/>
      <c r="BM932" s="46"/>
      <c r="BQ932" s="208"/>
      <c r="BR932" s="46"/>
      <c r="BS932" s="208"/>
      <c r="BT932" s="208"/>
      <c r="BU932" s="208"/>
      <c r="BV932" s="46"/>
      <c r="BZ932" s="208"/>
      <c r="CA932" s="46"/>
      <c r="CB932" s="208"/>
      <c r="CC932" s="208"/>
      <c r="CD932" s="208"/>
      <c r="CE932" s="46"/>
      <c r="CI932" s="208"/>
      <c r="CJ932" s="46"/>
      <c r="CK932" s="208"/>
      <c r="CL932" s="208"/>
      <c r="CM932" s="208"/>
      <c r="CN932" s="46"/>
      <c r="CR932" s="208"/>
      <c r="CS932" s="46"/>
      <c r="CT932" s="208"/>
      <c r="CU932" s="208"/>
      <c r="CV932" s="208"/>
      <c r="CW932" s="46"/>
    </row>
    <row r="933" spans="42:101">
      <c r="AP933" s="208"/>
      <c r="AQ933" s="46"/>
      <c r="AR933" s="208"/>
      <c r="AS933" s="208"/>
      <c r="AT933" s="208"/>
      <c r="AU933" s="46"/>
      <c r="AY933" s="208"/>
      <c r="AZ933" s="46"/>
      <c r="BA933" s="208"/>
      <c r="BB933" s="208"/>
      <c r="BC933" s="208"/>
      <c r="BD933" s="46"/>
      <c r="BH933" s="208"/>
      <c r="BI933" s="46"/>
      <c r="BJ933" s="208"/>
      <c r="BK933" s="208"/>
      <c r="BL933" s="208"/>
      <c r="BM933" s="46"/>
      <c r="BQ933" s="208"/>
      <c r="BR933" s="46"/>
      <c r="BS933" s="208"/>
      <c r="BT933" s="208"/>
      <c r="BU933" s="208"/>
      <c r="BV933" s="46"/>
      <c r="BZ933" s="208"/>
      <c r="CA933" s="46"/>
      <c r="CB933" s="208"/>
      <c r="CC933" s="208"/>
      <c r="CD933" s="208"/>
      <c r="CE933" s="46"/>
      <c r="CI933" s="208"/>
      <c r="CJ933" s="46"/>
      <c r="CK933" s="208"/>
      <c r="CL933" s="208"/>
      <c r="CM933" s="208"/>
      <c r="CN933" s="46"/>
      <c r="CR933" s="208"/>
      <c r="CS933" s="46"/>
      <c r="CT933" s="208"/>
      <c r="CU933" s="208"/>
      <c r="CV933" s="208"/>
      <c r="CW933" s="46"/>
    </row>
    <row r="934" spans="42:101">
      <c r="AP934" s="208"/>
      <c r="AQ934" s="46"/>
      <c r="AR934" s="208"/>
      <c r="AS934" s="208"/>
      <c r="AT934" s="208"/>
      <c r="AU934" s="46"/>
      <c r="AY934" s="208"/>
      <c r="AZ934" s="46"/>
      <c r="BA934" s="208"/>
      <c r="BB934" s="208"/>
      <c r="BC934" s="208"/>
      <c r="BD934" s="46"/>
      <c r="BH934" s="208"/>
      <c r="BI934" s="46"/>
      <c r="BJ934" s="208"/>
      <c r="BK934" s="208"/>
      <c r="BL934" s="208"/>
      <c r="BM934" s="46"/>
      <c r="BQ934" s="208"/>
      <c r="BR934" s="46"/>
      <c r="BS934" s="208"/>
      <c r="BT934" s="208"/>
      <c r="BU934" s="208"/>
      <c r="BV934" s="46"/>
      <c r="BZ934" s="208"/>
      <c r="CA934" s="46"/>
      <c r="CB934" s="208"/>
      <c r="CC934" s="208"/>
      <c r="CD934" s="208"/>
      <c r="CE934" s="46"/>
      <c r="CI934" s="208"/>
      <c r="CJ934" s="46"/>
      <c r="CK934" s="208"/>
      <c r="CL934" s="208"/>
      <c r="CM934" s="208"/>
      <c r="CN934" s="46"/>
      <c r="CR934" s="208"/>
      <c r="CS934" s="46"/>
      <c r="CT934" s="208"/>
      <c r="CU934" s="208"/>
      <c r="CV934" s="208"/>
      <c r="CW934" s="46"/>
    </row>
    <row r="935" spans="42:101">
      <c r="AP935" s="230"/>
      <c r="AQ935" s="46"/>
      <c r="AR935" s="208"/>
      <c r="AS935" s="208"/>
      <c r="AT935" s="208"/>
      <c r="AU935" s="46"/>
      <c r="AY935" s="208"/>
      <c r="AZ935" s="46"/>
      <c r="BA935" s="208"/>
      <c r="BB935" s="208"/>
      <c r="BC935" s="208"/>
      <c r="BD935" s="46"/>
      <c r="BH935" s="208"/>
      <c r="BI935" s="46"/>
      <c r="BJ935" s="208"/>
      <c r="BK935" s="208"/>
      <c r="BL935" s="208"/>
      <c r="BM935" s="46"/>
      <c r="BQ935" s="208"/>
      <c r="BR935" s="46"/>
      <c r="BS935" s="208"/>
      <c r="BT935" s="208"/>
      <c r="BU935" s="208"/>
      <c r="BV935" s="46"/>
      <c r="BZ935" s="208"/>
      <c r="CA935" s="46"/>
      <c r="CB935" s="208"/>
      <c r="CC935" s="208"/>
      <c r="CD935" s="208"/>
      <c r="CE935" s="46"/>
      <c r="CI935" s="208"/>
      <c r="CJ935" s="46"/>
      <c r="CK935" s="208"/>
      <c r="CL935" s="208"/>
      <c r="CM935" s="208"/>
      <c r="CN935" s="46"/>
      <c r="CR935" s="208"/>
      <c r="CS935" s="46"/>
      <c r="CT935" s="208"/>
      <c r="CU935" s="208"/>
      <c r="CV935" s="208"/>
      <c r="CW935" s="46"/>
    </row>
    <row r="936" spans="42:101">
      <c r="AP936" s="208"/>
      <c r="AQ936" s="46"/>
      <c r="AR936" s="208"/>
      <c r="AS936" s="208"/>
      <c r="AT936" s="208"/>
      <c r="AU936" s="46"/>
      <c r="AY936" s="208"/>
      <c r="AZ936" s="46"/>
      <c r="BA936" s="208"/>
      <c r="BB936" s="208"/>
      <c r="BC936" s="208"/>
      <c r="BD936" s="46"/>
      <c r="BH936" s="208"/>
      <c r="BI936" s="46"/>
      <c r="BJ936" s="208"/>
      <c r="BK936" s="208"/>
      <c r="BL936" s="208"/>
      <c r="BM936" s="46"/>
      <c r="BQ936" s="208"/>
      <c r="BR936" s="46"/>
      <c r="BS936" s="208"/>
      <c r="BT936" s="208"/>
      <c r="BU936" s="208"/>
      <c r="BV936" s="46"/>
      <c r="BZ936" s="208"/>
      <c r="CA936" s="46"/>
      <c r="CB936" s="208"/>
      <c r="CC936" s="208"/>
      <c r="CD936" s="208"/>
      <c r="CE936" s="46"/>
      <c r="CI936" s="208"/>
      <c r="CJ936" s="46"/>
      <c r="CK936" s="208"/>
      <c r="CL936" s="208"/>
      <c r="CM936" s="208"/>
      <c r="CN936" s="46"/>
      <c r="CR936" s="208"/>
      <c r="CS936" s="46"/>
      <c r="CT936" s="208"/>
      <c r="CU936" s="208"/>
      <c r="CV936" s="208"/>
      <c r="CW936" s="46"/>
    </row>
    <row r="937" spans="42:101">
      <c r="AP937" s="208"/>
      <c r="AQ937" s="46"/>
      <c r="AR937" s="208"/>
      <c r="AS937" s="208"/>
      <c r="AT937" s="208"/>
      <c r="AU937" s="46"/>
      <c r="AY937" s="208"/>
      <c r="AZ937" s="46"/>
      <c r="BA937" s="208"/>
      <c r="BB937" s="208"/>
      <c r="BC937" s="208"/>
      <c r="BD937" s="46"/>
      <c r="BH937" s="208"/>
      <c r="BI937" s="46"/>
      <c r="BJ937" s="208"/>
      <c r="BK937" s="208"/>
      <c r="BL937" s="208"/>
      <c r="BM937" s="46"/>
      <c r="BQ937" s="208"/>
      <c r="BR937" s="46"/>
      <c r="BS937" s="208"/>
      <c r="BT937" s="208"/>
      <c r="BU937" s="208"/>
      <c r="BV937" s="46"/>
      <c r="BZ937" s="208"/>
      <c r="CA937" s="46"/>
      <c r="CB937" s="208"/>
      <c r="CC937" s="208"/>
      <c r="CD937" s="208"/>
      <c r="CE937" s="46"/>
      <c r="CI937" s="208"/>
      <c r="CJ937" s="46"/>
      <c r="CK937" s="208"/>
      <c r="CL937" s="208"/>
      <c r="CM937" s="208"/>
      <c r="CN937" s="46"/>
      <c r="CR937" s="208"/>
      <c r="CS937" s="46"/>
      <c r="CT937" s="208"/>
      <c r="CU937" s="208"/>
      <c r="CV937" s="208"/>
      <c r="CW937" s="46"/>
    </row>
    <row r="938" spans="42:101">
      <c r="AP938" s="208"/>
      <c r="AQ938" s="46"/>
      <c r="AR938" s="208"/>
      <c r="AS938" s="208"/>
      <c r="AT938" s="208"/>
      <c r="AU938" s="46"/>
      <c r="AY938" s="208"/>
      <c r="AZ938" s="46"/>
      <c r="BA938" s="208"/>
      <c r="BB938" s="208"/>
      <c r="BC938" s="208"/>
      <c r="BD938" s="46"/>
      <c r="BH938" s="208"/>
      <c r="BI938" s="46"/>
      <c r="BJ938" s="208"/>
      <c r="BK938" s="208"/>
      <c r="BL938" s="208"/>
      <c r="BM938" s="46"/>
      <c r="BQ938" s="208"/>
      <c r="BR938" s="46"/>
      <c r="BS938" s="208"/>
      <c r="BT938" s="208"/>
      <c r="BU938" s="208"/>
      <c r="BV938" s="46"/>
      <c r="BZ938" s="208"/>
      <c r="CA938" s="46"/>
      <c r="CB938" s="208"/>
      <c r="CC938" s="208"/>
      <c r="CD938" s="208"/>
      <c r="CE938" s="46"/>
      <c r="CI938" s="208"/>
      <c r="CJ938" s="46"/>
      <c r="CK938" s="208"/>
      <c r="CL938" s="208"/>
      <c r="CM938" s="208"/>
      <c r="CN938" s="46"/>
      <c r="CR938" s="208"/>
      <c r="CS938" s="46"/>
      <c r="CT938" s="208"/>
      <c r="CU938" s="208"/>
      <c r="CV938" s="208"/>
      <c r="CW938" s="46"/>
    </row>
    <row r="939" spans="42:101">
      <c r="AP939" s="230"/>
      <c r="AQ939" s="46"/>
      <c r="AR939" s="208"/>
      <c r="AS939" s="208"/>
      <c r="AT939" s="208"/>
      <c r="AU939" s="46"/>
      <c r="AY939" s="208"/>
      <c r="AZ939" s="46"/>
      <c r="BA939" s="208"/>
      <c r="BB939" s="208"/>
      <c r="BC939" s="208"/>
      <c r="BD939" s="46"/>
      <c r="BH939" s="208"/>
      <c r="BI939" s="46"/>
      <c r="BJ939" s="208"/>
      <c r="BK939" s="208"/>
      <c r="BL939" s="208"/>
      <c r="BM939" s="46"/>
      <c r="BQ939" s="208"/>
      <c r="BR939" s="46"/>
      <c r="BS939" s="208"/>
      <c r="BT939" s="208"/>
      <c r="BU939" s="208"/>
      <c r="BV939" s="46"/>
      <c r="BZ939" s="208"/>
      <c r="CA939" s="46"/>
      <c r="CB939" s="208"/>
      <c r="CC939" s="208"/>
      <c r="CD939" s="208"/>
      <c r="CE939" s="46"/>
      <c r="CI939" s="208"/>
      <c r="CJ939" s="46"/>
      <c r="CK939" s="208"/>
      <c r="CL939" s="208"/>
      <c r="CM939" s="208"/>
      <c r="CN939" s="46"/>
      <c r="CR939" s="208"/>
      <c r="CS939" s="46"/>
      <c r="CT939" s="208"/>
      <c r="CU939" s="208"/>
      <c r="CV939" s="208"/>
      <c r="CW939" s="46"/>
    </row>
    <row r="940" spans="42:101">
      <c r="AP940" s="208"/>
      <c r="AQ940" s="46"/>
      <c r="AR940" s="208"/>
      <c r="AS940" s="208"/>
      <c r="AT940" s="208"/>
      <c r="AU940" s="46"/>
      <c r="AY940" s="208"/>
      <c r="AZ940" s="46"/>
      <c r="BA940" s="208"/>
      <c r="BB940" s="208"/>
      <c r="BC940" s="208"/>
      <c r="BD940" s="46"/>
      <c r="BH940" s="208"/>
      <c r="BI940" s="46"/>
      <c r="BJ940" s="208"/>
      <c r="BK940" s="208"/>
      <c r="BL940" s="208"/>
      <c r="BM940" s="46"/>
      <c r="BQ940" s="208"/>
      <c r="BR940" s="46"/>
      <c r="BS940" s="208"/>
      <c r="BT940" s="208"/>
      <c r="BU940" s="208"/>
      <c r="BV940" s="46"/>
      <c r="BZ940" s="208"/>
      <c r="CA940" s="46"/>
      <c r="CB940" s="208"/>
      <c r="CC940" s="208"/>
      <c r="CD940" s="208"/>
      <c r="CE940" s="46"/>
      <c r="CI940" s="208"/>
      <c r="CJ940" s="46"/>
      <c r="CK940" s="208"/>
      <c r="CL940" s="208"/>
      <c r="CM940" s="208"/>
      <c r="CN940" s="46"/>
      <c r="CR940" s="208"/>
      <c r="CS940" s="46"/>
      <c r="CT940" s="208"/>
      <c r="CU940" s="208"/>
      <c r="CV940" s="208"/>
      <c r="CW940" s="46"/>
    </row>
    <row r="941" spans="42:101">
      <c r="AP941" s="208"/>
      <c r="AQ941" s="46"/>
      <c r="AR941" s="208"/>
      <c r="AS941" s="208"/>
      <c r="AT941" s="208"/>
      <c r="AU941" s="46"/>
      <c r="AY941" s="208"/>
      <c r="AZ941" s="46"/>
      <c r="BA941" s="208"/>
      <c r="BB941" s="208"/>
      <c r="BC941" s="208"/>
      <c r="BD941" s="46"/>
      <c r="BH941" s="208"/>
      <c r="BI941" s="46"/>
      <c r="BJ941" s="208"/>
      <c r="BK941" s="208"/>
      <c r="BL941" s="208"/>
      <c r="BM941" s="46"/>
      <c r="BQ941" s="208"/>
      <c r="BR941" s="46"/>
      <c r="BS941" s="208"/>
      <c r="BT941" s="208"/>
      <c r="BU941" s="208"/>
      <c r="BV941" s="46"/>
      <c r="BZ941" s="208"/>
      <c r="CA941" s="46"/>
      <c r="CB941" s="208"/>
      <c r="CC941" s="208"/>
      <c r="CD941" s="208"/>
      <c r="CE941" s="46"/>
      <c r="CI941" s="208"/>
      <c r="CJ941" s="46"/>
      <c r="CK941" s="208"/>
      <c r="CL941" s="208"/>
      <c r="CM941" s="208"/>
      <c r="CN941" s="46"/>
      <c r="CR941" s="208"/>
      <c r="CS941" s="46"/>
      <c r="CT941" s="208"/>
      <c r="CU941" s="208"/>
      <c r="CV941" s="208"/>
      <c r="CW941" s="46"/>
    </row>
    <row r="942" spans="42:101">
      <c r="AP942" s="208"/>
      <c r="AQ942" s="46"/>
      <c r="AR942" s="208"/>
      <c r="AS942" s="208"/>
      <c r="AT942" s="208"/>
      <c r="AU942" s="46"/>
      <c r="AY942" s="208"/>
      <c r="AZ942" s="46"/>
      <c r="BA942" s="208"/>
      <c r="BB942" s="208"/>
      <c r="BC942" s="208"/>
      <c r="BD942" s="46"/>
      <c r="BH942" s="208"/>
      <c r="BI942" s="46"/>
      <c r="BJ942" s="208"/>
      <c r="BK942" s="208"/>
      <c r="BL942" s="208"/>
      <c r="BM942" s="46"/>
      <c r="BQ942" s="208"/>
      <c r="BR942" s="46"/>
      <c r="BS942" s="208"/>
      <c r="BT942" s="208"/>
      <c r="BU942" s="208"/>
      <c r="BV942" s="46"/>
      <c r="BZ942" s="208"/>
      <c r="CA942" s="46"/>
      <c r="CB942" s="208"/>
      <c r="CC942" s="208"/>
      <c r="CD942" s="208"/>
      <c r="CE942" s="46"/>
      <c r="CI942" s="208"/>
      <c r="CJ942" s="46"/>
      <c r="CK942" s="208"/>
      <c r="CL942" s="208"/>
      <c r="CM942" s="208"/>
      <c r="CN942" s="46"/>
      <c r="CR942" s="208"/>
      <c r="CS942" s="46"/>
      <c r="CT942" s="208"/>
      <c r="CU942" s="208"/>
      <c r="CV942" s="208"/>
      <c r="CW942" s="46"/>
    </row>
    <row r="943" spans="42:101">
      <c r="AP943" s="230"/>
      <c r="AQ943" s="46"/>
      <c r="AR943" s="208"/>
      <c r="AS943" s="208"/>
      <c r="AT943" s="208"/>
      <c r="AU943" s="46"/>
      <c r="AY943" s="208"/>
      <c r="AZ943" s="46"/>
      <c r="BA943" s="208"/>
      <c r="BB943" s="208"/>
      <c r="BC943" s="208"/>
      <c r="BD943" s="46"/>
      <c r="BH943" s="208"/>
      <c r="BI943" s="46"/>
      <c r="BJ943" s="208"/>
      <c r="BK943" s="208"/>
      <c r="BL943" s="208"/>
      <c r="BM943" s="46"/>
      <c r="BQ943" s="208"/>
      <c r="BR943" s="46"/>
      <c r="BS943" s="208"/>
      <c r="BT943" s="208"/>
      <c r="BU943" s="208"/>
      <c r="BV943" s="46"/>
      <c r="BZ943" s="208"/>
      <c r="CA943" s="46"/>
      <c r="CB943" s="208"/>
      <c r="CC943" s="208"/>
      <c r="CD943" s="208"/>
      <c r="CE943" s="46"/>
      <c r="CI943" s="208"/>
      <c r="CJ943" s="46"/>
      <c r="CK943" s="208"/>
      <c r="CL943" s="208"/>
      <c r="CM943" s="208"/>
      <c r="CN943" s="46"/>
      <c r="CR943" s="208"/>
      <c r="CS943" s="46"/>
      <c r="CT943" s="208"/>
      <c r="CU943" s="208"/>
      <c r="CV943" s="208"/>
      <c r="CW943" s="46"/>
    </row>
    <row r="944" spans="42:101">
      <c r="AP944" s="208"/>
      <c r="AQ944" s="46"/>
      <c r="AR944" s="46"/>
      <c r="AS944" s="208"/>
      <c r="AT944" s="208"/>
      <c r="AU944" s="46"/>
      <c r="AY944" s="208"/>
      <c r="AZ944" s="46"/>
      <c r="BA944" s="208"/>
      <c r="BB944" s="208"/>
      <c r="BC944" s="208"/>
      <c r="BD944" s="46"/>
      <c r="BH944" s="208"/>
      <c r="BI944" s="46"/>
      <c r="BJ944" s="208"/>
      <c r="BK944" s="208"/>
      <c r="BL944" s="208"/>
      <c r="BM944" s="46"/>
      <c r="BQ944" s="208"/>
      <c r="BR944" s="46"/>
      <c r="BS944" s="208"/>
      <c r="BT944" s="208"/>
      <c r="BU944" s="208"/>
      <c r="BV944" s="46"/>
      <c r="BZ944" s="208"/>
      <c r="CA944" s="46"/>
      <c r="CB944" s="208"/>
      <c r="CC944" s="208"/>
      <c r="CD944" s="208"/>
      <c r="CE944" s="46"/>
      <c r="CI944" s="208"/>
      <c r="CJ944" s="46"/>
      <c r="CK944" s="208"/>
      <c r="CL944" s="208"/>
      <c r="CM944" s="208"/>
      <c r="CN944" s="46"/>
      <c r="CR944" s="208"/>
      <c r="CS944" s="46"/>
      <c r="CT944" s="208"/>
      <c r="CU944" s="208"/>
      <c r="CV944" s="208"/>
      <c r="CW944" s="46"/>
    </row>
    <row r="945" spans="42:101">
      <c r="AP945" s="208"/>
      <c r="AQ945" s="46"/>
      <c r="AR945" s="46"/>
      <c r="AS945" s="208"/>
      <c r="AT945" s="208"/>
      <c r="AU945" s="46"/>
      <c r="AY945" s="208"/>
      <c r="AZ945" s="46"/>
      <c r="BA945" s="208"/>
      <c r="BB945" s="208"/>
      <c r="BC945" s="208"/>
      <c r="BD945" s="46"/>
      <c r="BH945" s="208"/>
      <c r="BI945" s="46"/>
      <c r="BJ945" s="208"/>
      <c r="BK945" s="208"/>
      <c r="BL945" s="208"/>
      <c r="BM945" s="46"/>
      <c r="BQ945" s="208"/>
      <c r="BR945" s="46"/>
      <c r="BS945" s="208"/>
      <c r="BT945" s="208"/>
      <c r="BU945" s="208"/>
      <c r="BV945" s="46"/>
      <c r="BZ945" s="208"/>
      <c r="CA945" s="46"/>
      <c r="CB945" s="208"/>
      <c r="CC945" s="208"/>
      <c r="CD945" s="208"/>
      <c r="CE945" s="46"/>
      <c r="CI945" s="208"/>
      <c r="CJ945" s="46"/>
      <c r="CK945" s="208"/>
      <c r="CL945" s="208"/>
      <c r="CM945" s="208"/>
      <c r="CN945" s="46"/>
      <c r="CR945" s="208"/>
      <c r="CS945" s="46"/>
      <c r="CT945" s="208"/>
      <c r="CU945" s="208"/>
      <c r="CV945" s="208"/>
      <c r="CW945" s="46"/>
    </row>
    <row r="946" spans="42:101">
      <c r="AP946" s="208"/>
      <c r="AQ946" s="46"/>
      <c r="AR946" s="46"/>
      <c r="AS946" s="208"/>
      <c r="AT946" s="208"/>
      <c r="AU946" s="46"/>
      <c r="AY946" s="208"/>
      <c r="AZ946" s="46"/>
      <c r="BA946" s="208"/>
      <c r="BB946" s="208"/>
      <c r="BC946" s="208"/>
      <c r="BD946" s="46"/>
      <c r="BH946" s="208"/>
      <c r="BI946" s="46"/>
      <c r="BJ946" s="208"/>
      <c r="BK946" s="208"/>
      <c r="BL946" s="208"/>
      <c r="BM946" s="46"/>
      <c r="BQ946" s="208"/>
      <c r="BR946" s="46"/>
      <c r="BS946" s="208"/>
      <c r="BT946" s="208"/>
      <c r="BU946" s="208"/>
      <c r="BV946" s="46"/>
      <c r="BZ946" s="208"/>
      <c r="CA946" s="46"/>
      <c r="CB946" s="208"/>
      <c r="CC946" s="208"/>
      <c r="CD946" s="208"/>
      <c r="CE946" s="46"/>
      <c r="CI946" s="208"/>
      <c r="CJ946" s="46"/>
      <c r="CK946" s="208"/>
      <c r="CL946" s="208"/>
      <c r="CM946" s="208"/>
      <c r="CN946" s="46"/>
      <c r="CR946" s="208"/>
      <c r="CS946" s="46"/>
      <c r="CT946" s="208"/>
      <c r="CU946" s="208"/>
      <c r="CV946" s="208"/>
      <c r="CW946" s="46"/>
    </row>
    <row r="947" spans="42:101">
      <c r="AP947" s="230"/>
      <c r="AQ947" s="46"/>
      <c r="AR947" s="46"/>
      <c r="AS947" s="208"/>
      <c r="AT947" s="208"/>
      <c r="AU947" s="46"/>
      <c r="AY947" s="208"/>
      <c r="AZ947" s="46"/>
      <c r="BA947" s="208"/>
      <c r="BB947" s="208"/>
      <c r="BC947" s="208"/>
      <c r="BD947" s="46"/>
      <c r="BH947" s="208"/>
      <c r="BI947" s="46"/>
      <c r="BJ947" s="208"/>
      <c r="BK947" s="208"/>
      <c r="BL947" s="208"/>
      <c r="BM947" s="46"/>
      <c r="BQ947" s="208"/>
      <c r="BR947" s="46"/>
      <c r="BS947" s="208"/>
      <c r="BT947" s="208"/>
      <c r="BU947" s="208"/>
      <c r="BV947" s="46"/>
      <c r="BZ947" s="208"/>
      <c r="CA947" s="46"/>
      <c r="CB947" s="208"/>
      <c r="CC947" s="208"/>
      <c r="CD947" s="208"/>
      <c r="CE947" s="46"/>
      <c r="CI947" s="208"/>
      <c r="CJ947" s="46"/>
      <c r="CK947" s="208"/>
      <c r="CL947" s="208"/>
      <c r="CM947" s="208"/>
      <c r="CN947" s="46"/>
      <c r="CR947" s="208"/>
      <c r="CS947" s="46"/>
      <c r="CT947" s="208"/>
      <c r="CU947" s="208"/>
      <c r="CV947" s="208"/>
      <c r="CW947" s="46"/>
    </row>
    <row r="948" spans="42:101">
      <c r="AP948" s="208"/>
      <c r="AQ948" s="46"/>
      <c r="AR948" s="46"/>
      <c r="AS948" s="208"/>
      <c r="AT948" s="208"/>
      <c r="AU948" s="46"/>
      <c r="AY948" s="208"/>
      <c r="AZ948" s="46"/>
      <c r="BA948" s="208"/>
      <c r="BB948" s="208"/>
      <c r="BC948" s="208"/>
      <c r="BD948" s="46"/>
      <c r="BH948" s="208"/>
      <c r="BI948" s="46"/>
      <c r="BJ948" s="208"/>
      <c r="BK948" s="208"/>
      <c r="BL948" s="208"/>
      <c r="BM948" s="46"/>
      <c r="BQ948" s="208"/>
      <c r="BR948" s="46"/>
      <c r="BS948" s="208"/>
      <c r="BT948" s="208"/>
      <c r="BU948" s="208"/>
      <c r="BV948" s="46"/>
      <c r="BZ948" s="208"/>
      <c r="CA948" s="46"/>
      <c r="CB948" s="208"/>
      <c r="CC948" s="208"/>
      <c r="CD948" s="208"/>
      <c r="CE948" s="46"/>
      <c r="CI948" s="208"/>
      <c r="CJ948" s="46"/>
      <c r="CK948" s="208"/>
      <c r="CL948" s="208"/>
      <c r="CM948" s="208"/>
      <c r="CN948" s="46"/>
      <c r="CR948" s="208"/>
      <c r="CS948" s="46"/>
      <c r="CT948" s="208"/>
      <c r="CU948" s="208"/>
      <c r="CV948" s="208"/>
      <c r="CW948" s="46"/>
    </row>
    <row r="949" spans="42:101">
      <c r="AP949" s="208"/>
      <c r="AQ949" s="46"/>
      <c r="AR949" s="46"/>
      <c r="AS949" s="208"/>
      <c r="AT949" s="208"/>
      <c r="AU949" s="46"/>
      <c r="AY949" s="208"/>
      <c r="AZ949" s="46"/>
      <c r="BA949" s="208"/>
      <c r="BB949" s="208"/>
      <c r="BC949" s="208"/>
      <c r="BD949" s="46"/>
      <c r="BH949" s="208"/>
      <c r="BI949" s="46"/>
      <c r="BJ949" s="208"/>
      <c r="BK949" s="208"/>
      <c r="BL949" s="208"/>
      <c r="BM949" s="46"/>
      <c r="BQ949" s="208"/>
      <c r="BR949" s="46"/>
      <c r="BS949" s="208"/>
      <c r="BT949" s="208"/>
      <c r="BU949" s="208"/>
      <c r="BV949" s="46"/>
      <c r="BZ949" s="208"/>
      <c r="CA949" s="46"/>
      <c r="CB949" s="208"/>
      <c r="CC949" s="208"/>
      <c r="CD949" s="208"/>
      <c r="CE949" s="46"/>
      <c r="CI949" s="208"/>
      <c r="CJ949" s="46"/>
      <c r="CK949" s="208"/>
      <c r="CL949" s="208"/>
      <c r="CM949" s="208"/>
      <c r="CN949" s="46"/>
      <c r="CR949" s="208"/>
      <c r="CS949" s="46"/>
      <c r="CT949" s="208"/>
      <c r="CU949" s="208"/>
      <c r="CV949" s="208"/>
      <c r="CW949" s="46"/>
    </row>
    <row r="950" spans="42:101">
      <c r="AP950" s="208"/>
      <c r="AQ950" s="46"/>
      <c r="AR950" s="46"/>
      <c r="AS950" s="208"/>
      <c r="AT950" s="208"/>
      <c r="AU950" s="46"/>
      <c r="AY950" s="208"/>
      <c r="AZ950" s="46"/>
      <c r="BA950" s="208"/>
      <c r="BB950" s="208"/>
      <c r="BC950" s="208"/>
      <c r="BD950" s="46"/>
      <c r="BH950" s="208"/>
      <c r="BI950" s="46"/>
      <c r="BJ950" s="208"/>
      <c r="BK950" s="208"/>
      <c r="BL950" s="208"/>
      <c r="BM950" s="46"/>
      <c r="BQ950" s="208"/>
      <c r="BR950" s="46"/>
      <c r="BS950" s="208"/>
      <c r="BT950" s="208"/>
      <c r="BU950" s="208"/>
      <c r="BV950" s="46"/>
      <c r="BZ950" s="208"/>
      <c r="CA950" s="46"/>
      <c r="CB950" s="208"/>
      <c r="CC950" s="208"/>
      <c r="CD950" s="208"/>
      <c r="CE950" s="46"/>
      <c r="CI950" s="208"/>
      <c r="CJ950" s="46"/>
      <c r="CK950" s="208"/>
      <c r="CL950" s="208"/>
      <c r="CM950" s="208"/>
      <c r="CN950" s="46"/>
      <c r="CR950" s="208"/>
      <c r="CS950" s="46"/>
      <c r="CT950" s="208"/>
      <c r="CU950" s="208"/>
      <c r="CV950" s="208"/>
      <c r="CW950" s="46"/>
    </row>
    <row r="951" spans="42:101">
      <c r="AP951" s="230"/>
      <c r="AQ951" s="46"/>
      <c r="AR951" s="46"/>
      <c r="AS951" s="208"/>
      <c r="AT951" s="208"/>
      <c r="AU951" s="46"/>
      <c r="AY951" s="208"/>
      <c r="AZ951" s="46"/>
      <c r="BA951" s="208"/>
      <c r="BB951" s="208"/>
      <c r="BC951" s="208"/>
      <c r="BD951" s="46"/>
      <c r="BH951" s="208"/>
      <c r="BI951" s="46"/>
      <c r="BJ951" s="208"/>
      <c r="BK951" s="208"/>
      <c r="BL951" s="208"/>
      <c r="BM951" s="46"/>
      <c r="BQ951" s="208"/>
      <c r="BR951" s="46"/>
      <c r="BS951" s="208"/>
      <c r="BT951" s="208"/>
      <c r="BU951" s="208"/>
      <c r="BV951" s="46"/>
      <c r="BZ951" s="208"/>
      <c r="CA951" s="46"/>
      <c r="CB951" s="208"/>
      <c r="CC951" s="208"/>
      <c r="CD951" s="208"/>
      <c r="CE951" s="46"/>
      <c r="CI951" s="208"/>
      <c r="CJ951" s="46"/>
      <c r="CK951" s="208"/>
      <c r="CL951" s="208"/>
      <c r="CM951" s="208"/>
      <c r="CN951" s="46"/>
      <c r="CR951" s="208"/>
      <c r="CS951" s="46"/>
      <c r="CT951" s="208"/>
      <c r="CU951" s="208"/>
      <c r="CV951" s="208"/>
      <c r="CW951" s="46"/>
    </row>
    <row r="952" spans="42:101">
      <c r="AP952" s="208"/>
      <c r="AQ952" s="46"/>
      <c r="AR952" s="46"/>
      <c r="AS952" s="208"/>
      <c r="AT952" s="208"/>
      <c r="AU952" s="46"/>
      <c r="AY952" s="208"/>
      <c r="AZ952" s="46"/>
      <c r="BA952" s="208"/>
      <c r="BB952" s="208"/>
      <c r="BC952" s="208"/>
      <c r="BD952" s="46"/>
      <c r="BH952" s="208"/>
      <c r="BI952" s="46"/>
      <c r="BJ952" s="208"/>
      <c r="BK952" s="208"/>
      <c r="BL952" s="208"/>
      <c r="BM952" s="46"/>
      <c r="BQ952" s="208"/>
      <c r="BR952" s="46"/>
      <c r="BS952" s="208"/>
      <c r="BT952" s="208"/>
      <c r="BU952" s="208"/>
      <c r="BV952" s="46"/>
      <c r="BZ952" s="208"/>
      <c r="CA952" s="46"/>
      <c r="CB952" s="208"/>
      <c r="CC952" s="208"/>
      <c r="CD952" s="208"/>
      <c r="CE952" s="46"/>
      <c r="CI952" s="208"/>
      <c r="CJ952" s="46"/>
      <c r="CK952" s="208"/>
      <c r="CL952" s="208"/>
      <c r="CM952" s="208"/>
      <c r="CN952" s="46"/>
      <c r="CR952" s="208"/>
      <c r="CS952" s="46"/>
      <c r="CT952" s="208"/>
      <c r="CU952" s="208"/>
      <c r="CV952" s="208"/>
      <c r="CW952" s="46"/>
    </row>
    <row r="953" spans="42:101">
      <c r="AP953" s="208"/>
      <c r="AQ953" s="46"/>
      <c r="AR953" s="46"/>
      <c r="AS953" s="208"/>
      <c r="AT953" s="208"/>
      <c r="AU953" s="46"/>
      <c r="AY953" s="208"/>
      <c r="AZ953" s="46"/>
      <c r="BA953" s="208"/>
      <c r="BB953" s="208"/>
      <c r="BC953" s="208"/>
      <c r="BD953" s="46"/>
      <c r="BH953" s="208"/>
      <c r="BI953" s="46"/>
      <c r="BJ953" s="208"/>
      <c r="BK953" s="208"/>
      <c r="BL953" s="208"/>
      <c r="BM953" s="46"/>
      <c r="BQ953" s="208"/>
      <c r="BR953" s="46"/>
      <c r="BS953" s="208"/>
      <c r="BT953" s="208"/>
      <c r="BU953" s="208"/>
      <c r="BV953" s="46"/>
      <c r="BZ953" s="208"/>
      <c r="CA953" s="46"/>
      <c r="CB953" s="208"/>
      <c r="CC953" s="208"/>
      <c r="CD953" s="208"/>
      <c r="CE953" s="46"/>
      <c r="CI953" s="208"/>
      <c r="CJ953" s="46"/>
      <c r="CK953" s="208"/>
      <c r="CL953" s="208"/>
      <c r="CM953" s="208"/>
      <c r="CN953" s="46"/>
      <c r="CR953" s="208"/>
      <c r="CS953" s="46"/>
      <c r="CT953" s="208"/>
      <c r="CU953" s="208"/>
      <c r="CV953" s="208"/>
      <c r="CW953" s="46"/>
    </row>
    <row r="954" spans="42:101">
      <c r="AP954" s="208"/>
      <c r="AQ954" s="46"/>
      <c r="AR954" s="46"/>
      <c r="AS954" s="208"/>
      <c r="AT954" s="208"/>
      <c r="AU954" s="46"/>
      <c r="AY954" s="208"/>
      <c r="AZ954" s="46"/>
      <c r="BA954" s="208"/>
      <c r="BB954" s="208"/>
      <c r="BC954" s="208"/>
      <c r="BD954" s="46"/>
      <c r="BH954" s="208"/>
      <c r="BI954" s="46"/>
      <c r="BJ954" s="208"/>
      <c r="BK954" s="208"/>
      <c r="BL954" s="208"/>
      <c r="BM954" s="46"/>
      <c r="BQ954" s="208"/>
      <c r="BR954" s="46"/>
      <c r="BS954" s="208"/>
      <c r="BT954" s="208"/>
      <c r="BU954" s="208"/>
      <c r="BV954" s="46"/>
      <c r="BZ954" s="208"/>
      <c r="CA954" s="46"/>
      <c r="CB954" s="208"/>
      <c r="CC954" s="208"/>
      <c r="CD954" s="208"/>
      <c r="CE954" s="46"/>
      <c r="CI954" s="208"/>
      <c r="CJ954" s="46"/>
      <c r="CK954" s="208"/>
      <c r="CL954" s="208"/>
      <c r="CM954" s="208"/>
      <c r="CN954" s="46"/>
      <c r="CR954" s="208"/>
      <c r="CS954" s="46"/>
      <c r="CT954" s="208"/>
      <c r="CU954" s="208"/>
      <c r="CV954" s="208"/>
      <c r="CW954" s="46"/>
    </row>
    <row r="955" spans="42:101">
      <c r="AP955" s="230"/>
      <c r="AQ955" s="46"/>
      <c r="AR955" s="46"/>
      <c r="AS955" s="208"/>
      <c r="AT955" s="208"/>
      <c r="AU955" s="46"/>
      <c r="AY955" s="208"/>
      <c r="AZ955" s="46"/>
      <c r="BA955" s="208"/>
      <c r="BB955" s="208"/>
      <c r="BC955" s="208"/>
      <c r="BD955" s="46"/>
      <c r="BH955" s="208"/>
      <c r="BI955" s="46"/>
      <c r="BJ955" s="208"/>
      <c r="BK955" s="208"/>
      <c r="BL955" s="208"/>
      <c r="BM955" s="46"/>
      <c r="BQ955" s="208"/>
      <c r="BR955" s="46"/>
      <c r="BS955" s="208"/>
      <c r="BT955" s="208"/>
      <c r="BU955" s="208"/>
      <c r="BV955" s="46"/>
      <c r="BZ955" s="208"/>
      <c r="CA955" s="46"/>
      <c r="CB955" s="208"/>
      <c r="CC955" s="208"/>
      <c r="CD955" s="208"/>
      <c r="CE955" s="46"/>
      <c r="CI955" s="208"/>
      <c r="CJ955" s="46"/>
      <c r="CK955" s="208"/>
      <c r="CL955" s="208"/>
      <c r="CM955" s="208"/>
      <c r="CN955" s="46"/>
      <c r="CR955" s="208"/>
      <c r="CS955" s="46"/>
      <c r="CT955" s="208"/>
      <c r="CU955" s="208"/>
      <c r="CV955" s="208"/>
      <c r="CW955" s="46"/>
    </row>
    <row r="956" spans="42:101">
      <c r="AP956" s="208"/>
      <c r="AQ956" s="46"/>
      <c r="AR956" s="46"/>
      <c r="AS956" s="208"/>
      <c r="AT956" s="208"/>
      <c r="AU956" s="46"/>
      <c r="AY956" s="208"/>
      <c r="AZ956" s="46"/>
      <c r="BA956" s="208"/>
      <c r="BB956" s="208"/>
      <c r="BC956" s="208"/>
      <c r="BD956" s="46"/>
      <c r="BH956" s="208"/>
      <c r="BI956" s="46"/>
      <c r="BJ956" s="208"/>
      <c r="BK956" s="208"/>
      <c r="BL956" s="208"/>
      <c r="BM956" s="46"/>
      <c r="BQ956" s="208"/>
      <c r="BR956" s="46"/>
      <c r="BS956" s="208"/>
      <c r="BT956" s="208"/>
      <c r="BU956" s="208"/>
      <c r="BV956" s="46"/>
      <c r="BZ956" s="208"/>
      <c r="CA956" s="46"/>
      <c r="CB956" s="208"/>
      <c r="CC956" s="208"/>
      <c r="CD956" s="208"/>
      <c r="CE956" s="46"/>
      <c r="CI956" s="208"/>
      <c r="CJ956" s="46"/>
      <c r="CK956" s="208"/>
      <c r="CL956" s="208"/>
      <c r="CM956" s="208"/>
      <c r="CN956" s="46"/>
      <c r="CR956" s="208"/>
      <c r="CS956" s="46"/>
      <c r="CT956" s="208"/>
      <c r="CU956" s="208"/>
      <c r="CV956" s="208"/>
      <c r="CW956" s="46"/>
    </row>
    <row r="957" spans="42:101">
      <c r="AP957" s="208"/>
      <c r="AQ957" s="46"/>
      <c r="AR957" s="46"/>
      <c r="AS957" s="208"/>
      <c r="AT957" s="208"/>
      <c r="AU957" s="46"/>
      <c r="AY957" s="208"/>
      <c r="AZ957" s="46"/>
      <c r="BA957" s="208"/>
      <c r="BB957" s="208"/>
      <c r="BC957" s="208"/>
      <c r="BD957" s="46"/>
      <c r="BH957" s="208"/>
      <c r="BI957" s="46"/>
      <c r="BJ957" s="208"/>
      <c r="BK957" s="208"/>
      <c r="BL957" s="208"/>
      <c r="BM957" s="46"/>
      <c r="BQ957" s="208"/>
      <c r="BR957" s="46"/>
      <c r="BS957" s="208"/>
      <c r="BT957" s="208"/>
      <c r="BU957" s="208"/>
      <c r="BV957" s="46"/>
      <c r="BZ957" s="208"/>
      <c r="CA957" s="46"/>
      <c r="CB957" s="208"/>
      <c r="CC957" s="208"/>
      <c r="CD957" s="208"/>
      <c r="CE957" s="46"/>
      <c r="CI957" s="208"/>
      <c r="CJ957" s="46"/>
      <c r="CK957" s="208"/>
      <c r="CL957" s="208"/>
      <c r="CM957" s="208"/>
      <c r="CN957" s="46"/>
      <c r="CR957" s="208"/>
      <c r="CS957" s="46"/>
      <c r="CT957" s="208"/>
      <c r="CU957" s="208"/>
      <c r="CV957" s="208"/>
      <c r="CW957" s="46"/>
    </row>
    <row r="958" spans="42:101">
      <c r="AP958" s="208"/>
      <c r="AQ958" s="46"/>
      <c r="AR958" s="46"/>
      <c r="AS958" s="208"/>
      <c r="AT958" s="208"/>
      <c r="AU958" s="46"/>
      <c r="AY958" s="208"/>
      <c r="AZ958" s="46"/>
      <c r="BA958" s="208"/>
      <c r="BB958" s="208"/>
      <c r="BC958" s="208"/>
      <c r="BD958" s="46"/>
      <c r="BH958" s="208"/>
      <c r="BI958" s="46"/>
      <c r="BJ958" s="208"/>
      <c r="BK958" s="208"/>
      <c r="BL958" s="208"/>
      <c r="BM958" s="46"/>
      <c r="BQ958" s="208"/>
      <c r="BR958" s="46"/>
      <c r="BS958" s="208"/>
      <c r="BT958" s="208"/>
      <c r="BU958" s="208"/>
      <c r="BV958" s="46"/>
      <c r="BZ958" s="208"/>
      <c r="CA958" s="46"/>
      <c r="CB958" s="208"/>
      <c r="CC958" s="208"/>
      <c r="CD958" s="208"/>
      <c r="CE958" s="46"/>
      <c r="CI958" s="208"/>
      <c r="CJ958" s="46"/>
      <c r="CK958" s="208"/>
      <c r="CL958" s="208"/>
      <c r="CM958" s="208"/>
      <c r="CN958" s="46"/>
      <c r="CR958" s="208"/>
      <c r="CS958" s="46"/>
      <c r="CT958" s="208"/>
      <c r="CU958" s="208"/>
      <c r="CV958" s="208"/>
      <c r="CW958" s="46"/>
    </row>
    <row r="959" spans="42:101">
      <c r="AP959" s="230"/>
      <c r="AQ959" s="46"/>
      <c r="AR959" s="46"/>
      <c r="AS959" s="208"/>
      <c r="AT959" s="208"/>
      <c r="AU959" s="46"/>
      <c r="AY959" s="208"/>
      <c r="AZ959" s="46"/>
      <c r="BA959" s="208"/>
      <c r="BB959" s="208"/>
      <c r="BC959" s="208"/>
      <c r="BD959" s="46"/>
      <c r="BH959" s="208"/>
      <c r="BI959" s="46"/>
      <c r="BJ959" s="208"/>
      <c r="BK959" s="208"/>
      <c r="BL959" s="208"/>
      <c r="BM959" s="46"/>
      <c r="BQ959" s="208"/>
      <c r="BR959" s="46"/>
      <c r="BS959" s="208"/>
      <c r="BT959" s="208"/>
      <c r="BU959" s="208"/>
      <c r="BV959" s="46"/>
      <c r="BZ959" s="208"/>
      <c r="CA959" s="46"/>
      <c r="CB959" s="208"/>
      <c r="CC959" s="208"/>
      <c r="CD959" s="208"/>
      <c r="CE959" s="46"/>
      <c r="CI959" s="208"/>
      <c r="CJ959" s="46"/>
      <c r="CK959" s="208"/>
      <c r="CL959" s="208"/>
      <c r="CM959" s="208"/>
      <c r="CN959" s="46"/>
      <c r="CR959" s="208"/>
      <c r="CS959" s="46"/>
      <c r="CT959" s="208"/>
      <c r="CU959" s="208"/>
      <c r="CV959" s="208"/>
      <c r="CW959" s="46"/>
    </row>
    <row r="960" spans="42:101">
      <c r="AP960" s="208"/>
      <c r="AQ960" s="46"/>
      <c r="AR960" s="46"/>
      <c r="AS960" s="208"/>
      <c r="AT960" s="208"/>
      <c r="AU960" s="46"/>
      <c r="AY960" s="208"/>
      <c r="AZ960" s="46"/>
      <c r="BA960" s="208"/>
      <c r="BB960" s="208"/>
      <c r="BC960" s="208"/>
      <c r="BD960" s="46"/>
      <c r="BH960" s="208"/>
      <c r="BI960" s="46"/>
      <c r="BJ960" s="208"/>
      <c r="BK960" s="208"/>
      <c r="BL960" s="208"/>
      <c r="BM960" s="46"/>
      <c r="BQ960" s="208"/>
      <c r="BR960" s="46"/>
      <c r="BS960" s="208"/>
      <c r="BT960" s="208"/>
      <c r="BU960" s="208"/>
      <c r="BV960" s="46"/>
      <c r="BZ960" s="208"/>
      <c r="CA960" s="46"/>
      <c r="CB960" s="208"/>
      <c r="CC960" s="208"/>
      <c r="CD960" s="208"/>
      <c r="CE960" s="46"/>
      <c r="CI960" s="208"/>
      <c r="CJ960" s="46"/>
      <c r="CK960" s="208"/>
      <c r="CL960" s="208"/>
      <c r="CM960" s="208"/>
      <c r="CN960" s="46"/>
      <c r="CR960" s="208"/>
      <c r="CS960" s="46"/>
      <c r="CT960" s="208"/>
      <c r="CU960" s="208"/>
      <c r="CV960" s="208"/>
      <c r="CW960" s="46"/>
    </row>
    <row r="961" spans="42:101">
      <c r="AP961" s="208"/>
      <c r="AQ961" s="46"/>
      <c r="AR961" s="46"/>
      <c r="AS961" s="208"/>
      <c r="AT961" s="208"/>
      <c r="AU961" s="46"/>
      <c r="AY961" s="208"/>
      <c r="AZ961" s="46"/>
      <c r="BA961" s="208"/>
      <c r="BB961" s="208"/>
      <c r="BC961" s="208"/>
      <c r="BD961" s="46"/>
      <c r="BH961" s="208"/>
      <c r="BI961" s="46"/>
      <c r="BJ961" s="208"/>
      <c r="BK961" s="208"/>
      <c r="BL961" s="208"/>
      <c r="BM961" s="46"/>
      <c r="BQ961" s="208"/>
      <c r="BR961" s="46"/>
      <c r="BS961" s="208"/>
      <c r="BT961" s="208"/>
      <c r="BU961" s="208"/>
      <c r="BV961" s="46"/>
      <c r="BZ961" s="208"/>
      <c r="CA961" s="46"/>
      <c r="CB961" s="208"/>
      <c r="CC961" s="208"/>
      <c r="CD961" s="208"/>
      <c r="CE961" s="46"/>
      <c r="CI961" s="208"/>
      <c r="CJ961" s="46"/>
      <c r="CK961" s="208"/>
      <c r="CL961" s="208"/>
      <c r="CM961" s="208"/>
      <c r="CN961" s="46"/>
      <c r="CR961" s="208"/>
      <c r="CS961" s="46"/>
      <c r="CT961" s="208"/>
      <c r="CU961" s="208"/>
      <c r="CV961" s="208"/>
      <c r="CW961" s="46"/>
    </row>
    <row r="962" spans="42:101">
      <c r="AP962" s="208"/>
      <c r="AQ962" s="46"/>
      <c r="AR962" s="46"/>
      <c r="AS962" s="208"/>
      <c r="AT962" s="208"/>
      <c r="AU962" s="46"/>
      <c r="AY962" s="208"/>
      <c r="AZ962" s="46"/>
      <c r="BA962" s="208"/>
      <c r="BB962" s="208"/>
      <c r="BC962" s="208"/>
      <c r="BD962" s="46"/>
      <c r="BH962" s="208"/>
      <c r="BI962" s="46"/>
      <c r="BJ962" s="208"/>
      <c r="BK962" s="208"/>
      <c r="BL962" s="208"/>
      <c r="BM962" s="46"/>
      <c r="BQ962" s="208"/>
      <c r="BR962" s="46"/>
      <c r="BS962" s="208"/>
      <c r="BT962" s="208"/>
      <c r="BU962" s="208"/>
      <c r="BV962" s="46"/>
      <c r="BZ962" s="208"/>
      <c r="CA962" s="46"/>
      <c r="CB962" s="208"/>
      <c r="CC962" s="208"/>
      <c r="CD962" s="208"/>
      <c r="CE962" s="46"/>
      <c r="CI962" s="208"/>
      <c r="CJ962" s="46"/>
      <c r="CK962" s="208"/>
      <c r="CL962" s="208"/>
      <c r="CM962" s="208"/>
      <c r="CN962" s="46"/>
      <c r="CR962" s="208"/>
      <c r="CS962" s="46"/>
      <c r="CT962" s="208"/>
      <c r="CU962" s="208"/>
      <c r="CV962" s="208"/>
      <c r="CW962" s="46"/>
    </row>
    <row r="963" spans="42:101">
      <c r="AP963" s="230"/>
      <c r="AQ963" s="46"/>
      <c r="AR963" s="46"/>
      <c r="AS963" s="208"/>
      <c r="AT963" s="208"/>
      <c r="AU963" s="46"/>
      <c r="AY963" s="208"/>
      <c r="AZ963" s="46"/>
      <c r="BA963" s="208"/>
      <c r="BB963" s="208"/>
      <c r="BC963" s="208"/>
      <c r="BD963" s="46"/>
      <c r="BH963" s="208"/>
      <c r="BI963" s="46"/>
      <c r="BJ963" s="208"/>
      <c r="BK963" s="208"/>
      <c r="BL963" s="208"/>
      <c r="BM963" s="46"/>
      <c r="BQ963" s="208"/>
      <c r="BR963" s="46"/>
      <c r="BS963" s="208"/>
      <c r="BT963" s="208"/>
      <c r="BU963" s="208"/>
      <c r="BV963" s="46"/>
      <c r="BZ963" s="208"/>
      <c r="CA963" s="46"/>
      <c r="CB963" s="208"/>
      <c r="CC963" s="208"/>
      <c r="CD963" s="208"/>
      <c r="CE963" s="46"/>
      <c r="CI963" s="208"/>
      <c r="CJ963" s="46"/>
      <c r="CK963" s="208"/>
      <c r="CL963" s="208"/>
      <c r="CM963" s="208"/>
      <c r="CN963" s="46"/>
      <c r="CR963" s="208"/>
      <c r="CS963" s="46"/>
      <c r="CT963" s="208"/>
      <c r="CU963" s="208"/>
      <c r="CV963" s="208"/>
      <c r="CW963" s="46"/>
    </row>
    <row r="964" spans="42:101">
      <c r="AP964" s="208"/>
      <c r="AQ964" s="46"/>
      <c r="AR964" s="46"/>
      <c r="AS964" s="208"/>
      <c r="AT964" s="208"/>
      <c r="AU964" s="46"/>
      <c r="AY964" s="208"/>
      <c r="AZ964" s="46"/>
      <c r="BA964" s="208"/>
      <c r="BB964" s="208"/>
      <c r="BC964" s="208"/>
      <c r="BD964" s="46"/>
      <c r="BH964" s="208"/>
      <c r="BI964" s="46"/>
      <c r="BJ964" s="208"/>
      <c r="BK964" s="208"/>
      <c r="BL964" s="208"/>
      <c r="BM964" s="46"/>
      <c r="BQ964" s="208"/>
      <c r="BR964" s="46"/>
      <c r="BS964" s="208"/>
      <c r="BT964" s="208"/>
      <c r="BU964" s="208"/>
      <c r="BV964" s="46"/>
      <c r="BZ964" s="208"/>
      <c r="CA964" s="46"/>
      <c r="CB964" s="208"/>
      <c r="CC964" s="208"/>
      <c r="CD964" s="208"/>
      <c r="CE964" s="46"/>
      <c r="CI964" s="208"/>
      <c r="CJ964" s="46"/>
      <c r="CK964" s="208"/>
      <c r="CL964" s="208"/>
      <c r="CM964" s="208"/>
      <c r="CN964" s="46"/>
      <c r="CR964" s="208"/>
      <c r="CS964" s="46"/>
      <c r="CT964" s="208"/>
      <c r="CU964" s="208"/>
      <c r="CV964" s="208"/>
      <c r="CW964" s="46"/>
    </row>
    <row r="965" spans="42:101">
      <c r="AP965" s="208"/>
      <c r="AQ965" s="46"/>
      <c r="AR965" s="46"/>
      <c r="AS965" s="208"/>
      <c r="AT965" s="208"/>
      <c r="AU965" s="46"/>
      <c r="AY965" s="208"/>
      <c r="AZ965" s="46"/>
      <c r="BA965" s="208"/>
      <c r="BB965" s="208"/>
      <c r="BC965" s="208"/>
      <c r="BD965" s="46"/>
      <c r="BH965" s="208"/>
      <c r="BI965" s="46"/>
      <c r="BJ965" s="208"/>
      <c r="BK965" s="208"/>
      <c r="BL965" s="208"/>
      <c r="BM965" s="46"/>
      <c r="BQ965" s="208"/>
      <c r="BR965" s="46"/>
      <c r="BS965" s="208"/>
      <c r="BT965" s="208"/>
      <c r="BU965" s="208"/>
      <c r="BV965" s="46"/>
      <c r="BZ965" s="208"/>
      <c r="CA965" s="46"/>
      <c r="CB965" s="208"/>
      <c r="CC965" s="208"/>
      <c r="CD965" s="208"/>
      <c r="CE965" s="46"/>
      <c r="CI965" s="208"/>
      <c r="CJ965" s="46"/>
      <c r="CK965" s="208"/>
      <c r="CL965" s="208"/>
      <c r="CM965" s="208"/>
      <c r="CN965" s="46"/>
      <c r="CR965" s="208"/>
      <c r="CS965" s="46"/>
      <c r="CT965" s="208"/>
      <c r="CU965" s="208"/>
      <c r="CV965" s="208"/>
      <c r="CW965" s="46"/>
    </row>
    <row r="966" spans="42:101">
      <c r="AP966" s="208"/>
      <c r="AQ966" s="46"/>
      <c r="AR966" s="46"/>
      <c r="AS966" s="208"/>
      <c r="AT966" s="208"/>
      <c r="AU966" s="46"/>
      <c r="AY966" s="208"/>
      <c r="AZ966" s="46"/>
      <c r="BA966" s="208"/>
      <c r="BB966" s="208"/>
      <c r="BC966" s="208"/>
      <c r="BD966" s="46"/>
      <c r="BH966" s="208"/>
      <c r="BI966" s="46"/>
      <c r="BJ966" s="208"/>
      <c r="BK966" s="208"/>
      <c r="BL966" s="208"/>
      <c r="BM966" s="46"/>
      <c r="BQ966" s="208"/>
      <c r="BR966" s="46"/>
      <c r="BS966" s="208"/>
      <c r="BT966" s="208"/>
      <c r="BU966" s="208"/>
      <c r="BV966" s="46"/>
      <c r="BZ966" s="208"/>
      <c r="CA966" s="46"/>
      <c r="CB966" s="208"/>
      <c r="CC966" s="208"/>
      <c r="CD966" s="208"/>
      <c r="CE966" s="46"/>
      <c r="CI966" s="208"/>
      <c r="CJ966" s="46"/>
      <c r="CK966" s="208"/>
      <c r="CL966" s="208"/>
      <c r="CM966" s="208"/>
      <c r="CN966" s="46"/>
      <c r="CR966" s="208"/>
      <c r="CS966" s="46"/>
      <c r="CT966" s="208"/>
      <c r="CU966" s="208"/>
      <c r="CV966" s="208"/>
      <c r="CW966" s="46"/>
    </row>
    <row r="967" spans="42:101">
      <c r="AP967" s="230"/>
      <c r="AQ967" s="46"/>
      <c r="AR967" s="46"/>
      <c r="AS967" s="208"/>
      <c r="AT967" s="208"/>
      <c r="AU967" s="46"/>
      <c r="AY967" s="208"/>
      <c r="AZ967" s="46"/>
      <c r="BA967" s="208"/>
      <c r="BB967" s="208"/>
      <c r="BC967" s="208"/>
      <c r="BD967" s="46"/>
      <c r="BH967" s="208"/>
      <c r="BI967" s="46"/>
      <c r="BJ967" s="208"/>
      <c r="BK967" s="208"/>
      <c r="BL967" s="208"/>
      <c r="BM967" s="46"/>
      <c r="BQ967" s="208"/>
      <c r="BR967" s="46"/>
      <c r="BS967" s="208"/>
      <c r="BT967" s="208"/>
      <c r="BU967" s="208"/>
      <c r="BV967" s="46"/>
      <c r="BZ967" s="208"/>
      <c r="CA967" s="46"/>
      <c r="CB967" s="208"/>
      <c r="CC967" s="208"/>
      <c r="CD967" s="208"/>
      <c r="CE967" s="46"/>
      <c r="CI967" s="208"/>
      <c r="CJ967" s="46"/>
      <c r="CK967" s="208"/>
      <c r="CL967" s="208"/>
      <c r="CM967" s="208"/>
      <c r="CN967" s="46"/>
      <c r="CR967" s="208"/>
      <c r="CS967" s="46"/>
      <c r="CT967" s="208"/>
      <c r="CU967" s="208"/>
      <c r="CV967" s="208"/>
      <c r="CW967" s="46"/>
    </row>
    <row r="968" spans="42:101">
      <c r="AP968" s="208"/>
      <c r="AQ968" s="46"/>
      <c r="AR968" s="46"/>
      <c r="AS968" s="208"/>
      <c r="AT968" s="208"/>
      <c r="AU968" s="46"/>
      <c r="AY968" s="208"/>
      <c r="AZ968" s="46"/>
      <c r="BA968" s="208"/>
      <c r="BB968" s="208"/>
      <c r="BC968" s="208"/>
      <c r="BD968" s="46"/>
      <c r="BH968" s="208"/>
      <c r="BI968" s="46"/>
      <c r="BJ968" s="208"/>
      <c r="BK968" s="208"/>
      <c r="BL968" s="208"/>
      <c r="BM968" s="46"/>
      <c r="BQ968" s="208"/>
      <c r="BR968" s="46"/>
      <c r="BS968" s="208"/>
      <c r="BT968" s="208"/>
      <c r="BU968" s="208"/>
      <c r="BV968" s="46"/>
      <c r="BZ968" s="208"/>
      <c r="CA968" s="46"/>
      <c r="CB968" s="208"/>
      <c r="CC968" s="208"/>
      <c r="CD968" s="208"/>
      <c r="CE968" s="46"/>
      <c r="CI968" s="208"/>
      <c r="CJ968" s="46"/>
      <c r="CK968" s="208"/>
      <c r="CL968" s="208"/>
      <c r="CM968" s="208"/>
      <c r="CN968" s="46"/>
      <c r="CR968" s="208"/>
      <c r="CS968" s="46"/>
      <c r="CT968" s="208"/>
      <c r="CU968" s="208"/>
      <c r="CV968" s="208"/>
      <c r="CW968" s="46"/>
    </row>
    <row r="969" spans="42:101">
      <c r="AP969" s="208"/>
      <c r="AQ969" s="46"/>
      <c r="AR969" s="46"/>
      <c r="AS969" s="208"/>
      <c r="AT969" s="208"/>
      <c r="AU969" s="46"/>
      <c r="AY969" s="208"/>
      <c r="AZ969" s="46"/>
      <c r="BA969" s="208"/>
      <c r="BB969" s="208"/>
      <c r="BC969" s="208"/>
      <c r="BD969" s="46"/>
      <c r="BH969" s="208"/>
      <c r="BI969" s="46"/>
      <c r="BJ969" s="208"/>
      <c r="BK969" s="208"/>
      <c r="BL969" s="208"/>
      <c r="BM969" s="46"/>
      <c r="BQ969" s="208"/>
      <c r="BR969" s="46"/>
      <c r="BS969" s="208"/>
      <c r="BT969" s="208"/>
      <c r="BU969" s="208"/>
      <c r="BV969" s="46"/>
      <c r="BZ969" s="208"/>
      <c r="CA969" s="46"/>
      <c r="CB969" s="208"/>
      <c r="CC969" s="208"/>
      <c r="CD969" s="208"/>
      <c r="CE969" s="46"/>
      <c r="CI969" s="208"/>
      <c r="CJ969" s="46"/>
      <c r="CK969" s="208"/>
      <c r="CL969" s="208"/>
      <c r="CM969" s="208"/>
      <c r="CN969" s="46"/>
      <c r="CR969" s="208"/>
      <c r="CS969" s="46"/>
      <c r="CT969" s="208"/>
      <c r="CU969" s="208"/>
      <c r="CV969" s="208"/>
      <c r="CW969" s="46"/>
    </row>
    <row r="970" spans="42:101">
      <c r="AP970" s="208"/>
      <c r="AQ970" s="46"/>
      <c r="AR970" s="46"/>
      <c r="AS970" s="208"/>
      <c r="AT970" s="208"/>
      <c r="AU970" s="46"/>
      <c r="AY970" s="208"/>
      <c r="AZ970" s="46"/>
      <c r="BA970" s="208"/>
      <c r="BB970" s="208"/>
      <c r="BC970" s="208"/>
      <c r="BD970" s="46"/>
      <c r="BH970" s="208"/>
      <c r="BI970" s="46"/>
      <c r="BJ970" s="208"/>
      <c r="BK970" s="208"/>
      <c r="BL970" s="208"/>
      <c r="BM970" s="46"/>
      <c r="BQ970" s="208"/>
      <c r="BR970" s="46"/>
      <c r="BS970" s="208"/>
      <c r="BT970" s="208"/>
      <c r="BU970" s="208"/>
      <c r="BV970" s="46"/>
      <c r="BZ970" s="208"/>
      <c r="CA970" s="46"/>
      <c r="CB970" s="208"/>
      <c r="CC970" s="208"/>
      <c r="CD970" s="208"/>
      <c r="CE970" s="46"/>
      <c r="CI970" s="208"/>
      <c r="CJ970" s="46"/>
      <c r="CK970" s="208"/>
      <c r="CL970" s="208"/>
      <c r="CM970" s="208"/>
      <c r="CN970" s="46"/>
      <c r="CR970" s="208"/>
      <c r="CS970" s="46"/>
      <c r="CT970" s="208"/>
      <c r="CU970" s="208"/>
      <c r="CV970" s="208"/>
      <c r="CW970" s="46"/>
    </row>
    <row r="971" spans="42:101">
      <c r="AP971" s="230"/>
      <c r="AQ971" s="46"/>
      <c r="AR971" s="46"/>
      <c r="AS971" s="208"/>
      <c r="AT971" s="208"/>
      <c r="AU971" s="46"/>
      <c r="AY971" s="208"/>
      <c r="AZ971" s="46"/>
      <c r="BA971" s="208"/>
      <c r="BB971" s="208"/>
      <c r="BC971" s="208"/>
      <c r="BD971" s="46"/>
      <c r="BH971" s="208"/>
      <c r="BI971" s="46"/>
      <c r="BJ971" s="208"/>
      <c r="BK971" s="208"/>
      <c r="BL971" s="208"/>
      <c r="BM971" s="46"/>
      <c r="BQ971" s="208"/>
      <c r="BR971" s="46"/>
      <c r="BS971" s="208"/>
      <c r="BT971" s="208"/>
      <c r="BU971" s="208"/>
      <c r="BV971" s="46"/>
      <c r="BZ971" s="208"/>
      <c r="CA971" s="46"/>
      <c r="CB971" s="208"/>
      <c r="CC971" s="208"/>
      <c r="CD971" s="208"/>
      <c r="CE971" s="46"/>
      <c r="CI971" s="208"/>
      <c r="CJ971" s="46"/>
      <c r="CK971" s="208"/>
      <c r="CL971" s="208"/>
      <c r="CM971" s="208"/>
      <c r="CN971" s="46"/>
      <c r="CR971" s="208"/>
      <c r="CS971" s="46"/>
      <c r="CT971" s="208"/>
      <c r="CU971" s="208"/>
      <c r="CV971" s="208"/>
      <c r="CW971" s="46"/>
    </row>
    <row r="972" spans="42:101">
      <c r="AP972" s="208"/>
      <c r="AQ972" s="46"/>
      <c r="AR972" s="46"/>
      <c r="AS972" s="208"/>
      <c r="AT972" s="208"/>
      <c r="AU972" s="46"/>
      <c r="AY972" s="208"/>
      <c r="AZ972" s="46"/>
      <c r="BA972" s="208"/>
      <c r="BB972" s="208"/>
      <c r="BC972" s="208"/>
      <c r="BD972" s="46"/>
      <c r="BH972" s="208"/>
      <c r="BI972" s="46"/>
      <c r="BJ972" s="208"/>
      <c r="BK972" s="208"/>
      <c r="BL972" s="208"/>
      <c r="BM972" s="46"/>
      <c r="BQ972" s="208"/>
      <c r="BR972" s="46"/>
      <c r="BS972" s="208"/>
      <c r="BT972" s="208"/>
      <c r="BU972" s="208"/>
      <c r="BV972" s="46"/>
      <c r="BZ972" s="208"/>
      <c r="CA972" s="46"/>
      <c r="CB972" s="208"/>
      <c r="CC972" s="208"/>
      <c r="CD972" s="208"/>
      <c r="CE972" s="46"/>
      <c r="CI972" s="208"/>
      <c r="CJ972" s="46"/>
      <c r="CK972" s="208"/>
      <c r="CL972" s="208"/>
      <c r="CM972" s="208"/>
      <c r="CN972" s="46"/>
      <c r="CR972" s="208"/>
      <c r="CS972" s="46"/>
      <c r="CT972" s="208"/>
      <c r="CU972" s="208"/>
      <c r="CV972" s="208"/>
      <c r="CW972" s="46"/>
    </row>
    <row r="973" spans="42:101">
      <c r="AP973" s="208"/>
      <c r="AQ973" s="46"/>
      <c r="AR973" s="46"/>
      <c r="AS973" s="208"/>
      <c r="AT973" s="208"/>
      <c r="AU973" s="46"/>
      <c r="AY973" s="208"/>
      <c r="AZ973" s="46"/>
      <c r="BA973" s="208"/>
      <c r="BB973" s="208"/>
      <c r="BC973" s="208"/>
      <c r="BD973" s="46"/>
      <c r="BH973" s="208"/>
      <c r="BI973" s="46"/>
      <c r="BJ973" s="208"/>
      <c r="BK973" s="208"/>
      <c r="BL973" s="208"/>
      <c r="BM973" s="46"/>
      <c r="BQ973" s="208"/>
      <c r="BR973" s="46"/>
      <c r="BS973" s="208"/>
      <c r="BT973" s="208"/>
      <c r="BU973" s="208"/>
      <c r="BV973" s="46"/>
      <c r="BZ973" s="208"/>
      <c r="CA973" s="46"/>
      <c r="CB973" s="208"/>
      <c r="CC973" s="208"/>
      <c r="CD973" s="208"/>
      <c r="CE973" s="46"/>
      <c r="CI973" s="208"/>
      <c r="CJ973" s="46"/>
      <c r="CK973" s="208"/>
      <c r="CL973" s="208"/>
      <c r="CM973" s="208"/>
      <c r="CN973" s="46"/>
      <c r="CR973" s="208"/>
      <c r="CS973" s="46"/>
      <c r="CT973" s="208"/>
      <c r="CU973" s="208"/>
      <c r="CV973" s="208"/>
      <c r="CW973" s="46"/>
    </row>
    <row r="974" spans="42:101">
      <c r="AP974" s="208"/>
      <c r="AQ974" s="46"/>
      <c r="AR974" s="46"/>
      <c r="AS974" s="208"/>
      <c r="AT974" s="208"/>
      <c r="AU974" s="46"/>
      <c r="AY974" s="208"/>
      <c r="AZ974" s="46"/>
      <c r="BA974" s="208"/>
      <c r="BB974" s="208"/>
      <c r="BC974" s="208"/>
      <c r="BD974" s="46"/>
      <c r="BH974" s="208"/>
      <c r="BI974" s="46"/>
      <c r="BJ974" s="208"/>
      <c r="BK974" s="208"/>
      <c r="BL974" s="208"/>
      <c r="BM974" s="46"/>
      <c r="BQ974" s="208"/>
      <c r="BR974" s="46"/>
      <c r="BS974" s="208"/>
      <c r="BT974" s="208"/>
      <c r="BU974" s="208"/>
      <c r="BV974" s="46"/>
      <c r="BZ974" s="208"/>
      <c r="CA974" s="46"/>
      <c r="CB974" s="208"/>
      <c r="CC974" s="208"/>
      <c r="CD974" s="208"/>
      <c r="CE974" s="46"/>
      <c r="CI974" s="208"/>
      <c r="CJ974" s="46"/>
      <c r="CK974" s="208"/>
      <c r="CL974" s="208"/>
      <c r="CM974" s="208"/>
      <c r="CN974" s="46"/>
      <c r="CR974" s="208"/>
      <c r="CS974" s="46"/>
      <c r="CT974" s="208"/>
      <c r="CU974" s="208"/>
      <c r="CV974" s="208"/>
      <c r="CW974" s="46"/>
    </row>
    <row r="975" spans="42:101">
      <c r="AP975" s="230"/>
      <c r="AQ975" s="46"/>
      <c r="AR975" s="46"/>
      <c r="AS975" s="208"/>
      <c r="AT975" s="208"/>
      <c r="AU975" s="46"/>
      <c r="AY975" s="208"/>
      <c r="AZ975" s="46"/>
      <c r="BA975" s="208"/>
      <c r="BB975" s="208"/>
      <c r="BC975" s="208"/>
      <c r="BD975" s="46"/>
      <c r="BH975" s="208"/>
      <c r="BI975" s="46"/>
      <c r="BJ975" s="208"/>
      <c r="BK975" s="208"/>
      <c r="BL975" s="208"/>
      <c r="BM975" s="46"/>
      <c r="BQ975" s="208"/>
      <c r="BR975" s="46"/>
      <c r="BS975" s="208"/>
      <c r="BT975" s="208"/>
      <c r="BU975" s="208"/>
      <c r="BV975" s="46"/>
      <c r="BZ975" s="208"/>
      <c r="CA975" s="46"/>
      <c r="CB975" s="208"/>
      <c r="CC975" s="208"/>
      <c r="CD975" s="208"/>
      <c r="CE975" s="46"/>
      <c r="CI975" s="208"/>
      <c r="CJ975" s="46"/>
      <c r="CK975" s="208"/>
      <c r="CL975" s="208"/>
      <c r="CM975" s="208"/>
      <c r="CN975" s="46"/>
      <c r="CR975" s="208"/>
      <c r="CS975" s="46"/>
      <c r="CT975" s="208"/>
      <c r="CU975" s="208"/>
      <c r="CV975" s="208"/>
      <c r="CW975" s="46"/>
    </row>
    <row r="976" spans="42:101">
      <c r="AP976" s="208"/>
      <c r="AQ976" s="46"/>
      <c r="AR976" s="46"/>
      <c r="AS976" s="208"/>
      <c r="AT976" s="208"/>
      <c r="AU976" s="46"/>
      <c r="AY976" s="208"/>
      <c r="AZ976" s="46"/>
      <c r="BA976" s="208"/>
      <c r="BB976" s="208"/>
      <c r="BC976" s="208"/>
      <c r="BD976" s="46"/>
      <c r="BH976" s="208"/>
      <c r="BI976" s="46"/>
      <c r="BJ976" s="208"/>
      <c r="BK976" s="208"/>
      <c r="BL976" s="208"/>
      <c r="BM976" s="46"/>
      <c r="BQ976" s="208"/>
      <c r="BR976" s="46"/>
      <c r="BS976" s="208"/>
      <c r="BT976" s="208"/>
      <c r="BU976" s="208"/>
      <c r="BV976" s="46"/>
      <c r="BZ976" s="208"/>
      <c r="CA976" s="46"/>
      <c r="CB976" s="208"/>
      <c r="CC976" s="208"/>
      <c r="CD976" s="208"/>
      <c r="CE976" s="46"/>
      <c r="CI976" s="208"/>
      <c r="CJ976" s="46"/>
      <c r="CK976" s="208"/>
      <c r="CL976" s="208"/>
      <c r="CM976" s="208"/>
      <c r="CN976" s="46"/>
      <c r="CR976" s="208"/>
      <c r="CS976" s="46"/>
      <c r="CT976" s="208"/>
      <c r="CU976" s="208"/>
      <c r="CV976" s="208"/>
      <c r="CW976" s="46"/>
    </row>
    <row r="977" spans="42:101">
      <c r="AP977" s="208"/>
      <c r="AQ977" s="46"/>
      <c r="AR977" s="46"/>
      <c r="AS977" s="208"/>
      <c r="AT977" s="208"/>
      <c r="AU977" s="46"/>
      <c r="AY977" s="208"/>
      <c r="AZ977" s="46"/>
      <c r="BA977" s="208"/>
      <c r="BB977" s="208"/>
      <c r="BC977" s="208"/>
      <c r="BD977" s="46"/>
      <c r="BH977" s="208"/>
      <c r="BI977" s="46"/>
      <c r="BJ977" s="208"/>
      <c r="BK977" s="208"/>
      <c r="BL977" s="208"/>
      <c r="BM977" s="46"/>
      <c r="BQ977" s="208"/>
      <c r="BR977" s="46"/>
      <c r="BS977" s="208"/>
      <c r="BT977" s="208"/>
      <c r="BU977" s="208"/>
      <c r="BV977" s="46"/>
      <c r="BZ977" s="208"/>
      <c r="CA977" s="46"/>
      <c r="CB977" s="208"/>
      <c r="CC977" s="208"/>
      <c r="CD977" s="208"/>
      <c r="CE977" s="46"/>
      <c r="CI977" s="208"/>
      <c r="CJ977" s="46"/>
      <c r="CK977" s="208"/>
      <c r="CL977" s="208"/>
      <c r="CM977" s="208"/>
      <c r="CN977" s="46"/>
      <c r="CR977" s="208"/>
      <c r="CS977" s="46"/>
      <c r="CT977" s="208"/>
      <c r="CU977" s="208"/>
      <c r="CV977" s="208"/>
      <c r="CW977" s="46"/>
    </row>
    <row r="978" spans="42:101">
      <c r="AP978" s="208"/>
      <c r="AQ978" s="46"/>
      <c r="AR978" s="46"/>
      <c r="AS978" s="208"/>
      <c r="AT978" s="208"/>
      <c r="AU978" s="46"/>
      <c r="AY978" s="208"/>
      <c r="AZ978" s="46"/>
      <c r="BA978" s="208"/>
      <c r="BB978" s="208"/>
      <c r="BC978" s="208"/>
      <c r="BD978" s="46"/>
      <c r="BH978" s="208"/>
      <c r="BI978" s="46"/>
      <c r="BJ978" s="208"/>
      <c r="BK978" s="208"/>
      <c r="BL978" s="208"/>
      <c r="BM978" s="46"/>
      <c r="BQ978" s="208"/>
      <c r="BR978" s="46"/>
      <c r="BS978" s="208"/>
      <c r="BT978" s="208"/>
      <c r="BU978" s="208"/>
      <c r="BV978" s="46"/>
      <c r="BZ978" s="208"/>
      <c r="CA978" s="46"/>
      <c r="CB978" s="208"/>
      <c r="CC978" s="208"/>
      <c r="CD978" s="208"/>
      <c r="CE978" s="46"/>
      <c r="CI978" s="208"/>
      <c r="CJ978" s="46"/>
      <c r="CK978" s="208"/>
      <c r="CL978" s="208"/>
      <c r="CM978" s="208"/>
      <c r="CN978" s="46"/>
      <c r="CR978" s="208"/>
      <c r="CS978" s="46"/>
      <c r="CT978" s="208"/>
      <c r="CU978" s="208"/>
      <c r="CV978" s="208"/>
      <c r="CW978" s="46"/>
    </row>
    <row r="979" spans="42:101">
      <c r="AP979" s="230"/>
      <c r="AQ979" s="46"/>
      <c r="AR979" s="46"/>
      <c r="AS979" s="208"/>
      <c r="AT979" s="208"/>
      <c r="AU979" s="46"/>
      <c r="AY979" s="208"/>
      <c r="AZ979" s="46"/>
      <c r="BA979" s="208"/>
      <c r="BB979" s="208"/>
      <c r="BC979" s="208"/>
      <c r="BD979" s="46"/>
      <c r="BH979" s="208"/>
      <c r="BI979" s="46"/>
      <c r="BJ979" s="208"/>
      <c r="BK979" s="208"/>
      <c r="BL979" s="208"/>
      <c r="BM979" s="46"/>
      <c r="BQ979" s="208"/>
      <c r="BR979" s="46"/>
      <c r="BS979" s="208"/>
      <c r="BT979" s="208"/>
      <c r="BU979" s="208"/>
      <c r="BV979" s="46"/>
      <c r="BZ979" s="208"/>
      <c r="CA979" s="46"/>
      <c r="CB979" s="208"/>
      <c r="CC979" s="208"/>
      <c r="CD979" s="208"/>
      <c r="CE979" s="46"/>
      <c r="CI979" s="208"/>
      <c r="CJ979" s="46"/>
      <c r="CK979" s="208"/>
      <c r="CL979" s="208"/>
      <c r="CM979" s="208"/>
      <c r="CN979" s="46"/>
      <c r="CR979" s="208"/>
      <c r="CS979" s="46"/>
      <c r="CT979" s="208"/>
      <c r="CU979" s="208"/>
      <c r="CV979" s="208"/>
      <c r="CW979" s="46"/>
    </row>
    <row r="980" spans="42:101">
      <c r="AP980" s="208"/>
      <c r="AQ980" s="46"/>
      <c r="AR980" s="46"/>
      <c r="AS980" s="208"/>
      <c r="AT980" s="208"/>
      <c r="AU980" s="46"/>
      <c r="AY980" s="208"/>
      <c r="AZ980" s="46"/>
      <c r="BA980" s="208"/>
      <c r="BB980" s="208"/>
      <c r="BC980" s="208"/>
      <c r="BD980" s="46"/>
      <c r="BH980" s="208"/>
      <c r="BI980" s="46"/>
      <c r="BJ980" s="208"/>
      <c r="BK980" s="208"/>
      <c r="BL980" s="208"/>
      <c r="BM980" s="46"/>
      <c r="BQ980" s="208"/>
      <c r="BR980" s="46"/>
      <c r="BS980" s="208"/>
      <c r="BT980" s="208"/>
      <c r="BU980" s="208"/>
      <c r="BV980" s="46"/>
      <c r="BZ980" s="208"/>
      <c r="CA980" s="46"/>
      <c r="CB980" s="208"/>
      <c r="CC980" s="208"/>
      <c r="CD980" s="208"/>
      <c r="CE980" s="46"/>
      <c r="CI980" s="208"/>
      <c r="CJ980" s="46"/>
      <c r="CK980" s="208"/>
      <c r="CL980" s="208"/>
      <c r="CM980" s="208"/>
      <c r="CN980" s="46"/>
      <c r="CR980" s="208"/>
      <c r="CS980" s="46"/>
      <c r="CT980" s="208"/>
      <c r="CU980" s="208"/>
      <c r="CV980" s="208"/>
      <c r="CW980" s="46"/>
    </row>
    <row r="981" spans="42:101">
      <c r="AP981" s="208"/>
      <c r="AQ981" s="46"/>
      <c r="AR981" s="46"/>
      <c r="AS981" s="208"/>
      <c r="AT981" s="208"/>
      <c r="AU981" s="46"/>
      <c r="AY981" s="208"/>
      <c r="AZ981" s="46"/>
      <c r="BA981" s="208"/>
      <c r="BB981" s="208"/>
      <c r="BC981" s="208"/>
      <c r="BD981" s="46"/>
      <c r="BH981" s="208"/>
      <c r="BI981" s="46"/>
      <c r="BJ981" s="208"/>
      <c r="BK981" s="208"/>
      <c r="BL981" s="208"/>
      <c r="BM981" s="46"/>
      <c r="BQ981" s="208"/>
      <c r="BR981" s="46"/>
      <c r="BS981" s="208"/>
      <c r="BT981" s="208"/>
      <c r="BU981" s="208"/>
      <c r="BV981" s="46"/>
      <c r="BZ981" s="208"/>
      <c r="CA981" s="46"/>
      <c r="CB981" s="208"/>
      <c r="CC981" s="208"/>
      <c r="CD981" s="208"/>
      <c r="CE981" s="46"/>
      <c r="CI981" s="208"/>
      <c r="CJ981" s="46"/>
      <c r="CK981" s="208"/>
      <c r="CL981" s="208"/>
      <c r="CM981" s="208"/>
      <c r="CN981" s="46"/>
      <c r="CR981" s="208"/>
      <c r="CS981" s="46"/>
      <c r="CT981" s="208"/>
      <c r="CU981" s="208"/>
      <c r="CV981" s="208"/>
      <c r="CW981" s="46"/>
    </row>
    <row r="982" spans="42:101">
      <c r="AP982" s="208"/>
      <c r="AQ982" s="46"/>
      <c r="AR982" s="46"/>
      <c r="AS982" s="208"/>
      <c r="AT982" s="208"/>
      <c r="AU982" s="46"/>
      <c r="AY982" s="208"/>
      <c r="AZ982" s="46"/>
      <c r="BA982" s="208"/>
      <c r="BB982" s="208"/>
      <c r="BC982" s="208"/>
      <c r="BD982" s="46"/>
      <c r="BH982" s="208"/>
      <c r="BI982" s="46"/>
      <c r="BJ982" s="208"/>
      <c r="BK982" s="208"/>
      <c r="BL982" s="208"/>
      <c r="BM982" s="46"/>
      <c r="BQ982" s="208"/>
      <c r="BR982" s="46"/>
      <c r="BS982" s="208"/>
      <c r="BT982" s="208"/>
      <c r="BU982" s="208"/>
      <c r="BV982" s="46"/>
      <c r="BZ982" s="208"/>
      <c r="CA982" s="46"/>
      <c r="CB982" s="208"/>
      <c r="CC982" s="208"/>
      <c r="CD982" s="208"/>
      <c r="CE982" s="46"/>
      <c r="CI982" s="208"/>
      <c r="CJ982" s="46"/>
      <c r="CK982" s="208"/>
      <c r="CL982" s="208"/>
      <c r="CM982" s="208"/>
      <c r="CN982" s="46"/>
      <c r="CR982" s="208"/>
      <c r="CS982" s="46"/>
      <c r="CT982" s="208"/>
      <c r="CU982" s="208"/>
      <c r="CV982" s="208"/>
      <c r="CW982" s="46"/>
    </row>
    <row r="983" spans="42:101">
      <c r="AP983" s="230"/>
      <c r="AQ983" s="46"/>
      <c r="AR983" s="46"/>
      <c r="AS983" s="208"/>
      <c r="AT983" s="208"/>
      <c r="AU983" s="46"/>
      <c r="AY983" s="208"/>
      <c r="AZ983" s="46"/>
      <c r="BA983" s="208"/>
      <c r="BB983" s="208"/>
      <c r="BC983" s="208"/>
      <c r="BD983" s="46"/>
      <c r="BH983" s="208"/>
      <c r="BI983" s="46"/>
      <c r="BJ983" s="208"/>
      <c r="BK983" s="208"/>
      <c r="BL983" s="208"/>
      <c r="BM983" s="46"/>
      <c r="BQ983" s="208"/>
      <c r="BR983" s="46"/>
      <c r="BS983" s="208"/>
      <c r="BT983" s="208"/>
      <c r="BU983" s="208"/>
      <c r="BV983" s="46"/>
      <c r="BZ983" s="208"/>
      <c r="CA983" s="46"/>
      <c r="CB983" s="208"/>
      <c r="CC983" s="208"/>
      <c r="CD983" s="208"/>
      <c r="CE983" s="46"/>
      <c r="CI983" s="208"/>
      <c r="CJ983" s="46"/>
      <c r="CK983" s="208"/>
      <c r="CL983" s="208"/>
      <c r="CM983" s="208"/>
      <c r="CN983" s="46"/>
      <c r="CR983" s="208"/>
      <c r="CS983" s="46"/>
      <c r="CT983" s="208"/>
      <c r="CU983" s="208"/>
      <c r="CV983" s="208"/>
      <c r="CW983" s="46"/>
    </row>
    <row r="984" spans="42:101">
      <c r="AP984" s="208"/>
      <c r="AQ984" s="46"/>
      <c r="AR984" s="46"/>
      <c r="AS984" s="208"/>
      <c r="AT984" s="208"/>
      <c r="AU984" s="46"/>
      <c r="AY984" s="208"/>
      <c r="AZ984" s="46"/>
      <c r="BA984" s="208"/>
      <c r="BB984" s="208"/>
      <c r="BC984" s="208"/>
      <c r="BD984" s="46"/>
      <c r="BH984" s="208"/>
      <c r="BI984" s="46"/>
      <c r="BJ984" s="208"/>
      <c r="BK984" s="208"/>
      <c r="BL984" s="208"/>
      <c r="BM984" s="46"/>
      <c r="BQ984" s="208"/>
      <c r="BR984" s="46"/>
      <c r="BS984" s="208"/>
      <c r="BT984" s="208"/>
      <c r="BU984" s="208"/>
      <c r="BV984" s="46"/>
      <c r="BZ984" s="208"/>
      <c r="CA984" s="46"/>
      <c r="CB984" s="208"/>
      <c r="CC984" s="208"/>
      <c r="CD984" s="208"/>
      <c r="CE984" s="46"/>
      <c r="CI984" s="208"/>
      <c r="CJ984" s="46"/>
      <c r="CK984" s="208"/>
      <c r="CL984" s="208"/>
      <c r="CM984" s="208"/>
      <c r="CN984" s="46"/>
      <c r="CR984" s="208"/>
      <c r="CS984" s="46"/>
      <c r="CT984" s="208"/>
      <c r="CU984" s="208"/>
      <c r="CV984" s="208"/>
      <c r="CW984" s="46"/>
    </row>
    <row r="985" spans="42:101">
      <c r="AP985" s="208"/>
      <c r="AQ985" s="46"/>
      <c r="AR985" s="46"/>
      <c r="AS985" s="208"/>
      <c r="AT985" s="208"/>
      <c r="AU985" s="46"/>
      <c r="AY985" s="208"/>
      <c r="AZ985" s="46"/>
      <c r="BA985" s="208"/>
      <c r="BB985" s="208"/>
      <c r="BC985" s="208"/>
      <c r="BD985" s="46"/>
      <c r="BH985" s="208"/>
      <c r="BI985" s="46"/>
      <c r="BJ985" s="208"/>
      <c r="BK985" s="208"/>
      <c r="BL985" s="208"/>
      <c r="BM985" s="46"/>
      <c r="BQ985" s="208"/>
      <c r="BR985" s="46"/>
      <c r="BS985" s="208"/>
      <c r="BT985" s="208"/>
      <c r="BU985" s="208"/>
      <c r="BV985" s="46"/>
      <c r="BZ985" s="208"/>
      <c r="CA985" s="46"/>
      <c r="CB985" s="208"/>
      <c r="CC985" s="208"/>
      <c r="CD985" s="208"/>
      <c r="CE985" s="46"/>
      <c r="CI985" s="208"/>
      <c r="CJ985" s="46"/>
      <c r="CK985" s="208"/>
      <c r="CL985" s="208"/>
      <c r="CM985" s="208"/>
      <c r="CN985" s="46"/>
      <c r="CR985" s="208"/>
      <c r="CS985" s="46"/>
      <c r="CT985" s="208"/>
      <c r="CU985" s="208"/>
      <c r="CV985" s="208"/>
      <c r="CW985" s="46"/>
    </row>
    <row r="986" spans="42:101">
      <c r="AP986" s="208"/>
      <c r="AQ986" s="46"/>
      <c r="AR986" s="46"/>
      <c r="AS986" s="208"/>
      <c r="AT986" s="208"/>
      <c r="AU986" s="46"/>
      <c r="AY986" s="208"/>
      <c r="AZ986" s="46"/>
      <c r="BA986" s="208"/>
      <c r="BB986" s="208"/>
      <c r="BC986" s="208"/>
      <c r="BD986" s="46"/>
      <c r="BH986" s="208"/>
      <c r="BI986" s="46"/>
      <c r="BJ986" s="208"/>
      <c r="BK986" s="208"/>
      <c r="BL986" s="208"/>
      <c r="BM986" s="46"/>
      <c r="BQ986" s="208"/>
      <c r="BR986" s="46"/>
      <c r="BS986" s="208"/>
      <c r="BT986" s="208"/>
      <c r="BU986" s="208"/>
      <c r="BV986" s="46"/>
      <c r="BZ986" s="208"/>
      <c r="CA986" s="46"/>
      <c r="CB986" s="208"/>
      <c r="CC986" s="208"/>
      <c r="CD986" s="208"/>
      <c r="CE986" s="46"/>
      <c r="CI986" s="208"/>
      <c r="CJ986" s="46"/>
      <c r="CK986" s="208"/>
      <c r="CL986" s="208"/>
      <c r="CM986" s="208"/>
      <c r="CN986" s="46"/>
      <c r="CR986" s="208"/>
      <c r="CS986" s="46"/>
      <c r="CT986" s="208"/>
      <c r="CU986" s="208"/>
      <c r="CV986" s="208"/>
      <c r="CW986" s="46"/>
    </row>
    <row r="987" spans="42:101">
      <c r="AP987" s="230"/>
      <c r="AQ987" s="46"/>
      <c r="AR987" s="46"/>
      <c r="AS987" s="208"/>
      <c r="AT987" s="208"/>
      <c r="AU987" s="46"/>
      <c r="AY987" s="208"/>
      <c r="AZ987" s="46"/>
      <c r="BA987" s="208"/>
      <c r="BB987" s="208"/>
      <c r="BC987" s="208"/>
      <c r="BD987" s="46"/>
      <c r="BH987" s="208"/>
      <c r="BI987" s="46"/>
      <c r="BJ987" s="208"/>
      <c r="BK987" s="208"/>
      <c r="BL987" s="208"/>
      <c r="BM987" s="46"/>
      <c r="BQ987" s="208"/>
      <c r="BR987" s="46"/>
      <c r="BS987" s="208"/>
      <c r="BT987" s="208"/>
      <c r="BU987" s="208"/>
      <c r="BV987" s="46"/>
      <c r="BZ987" s="208"/>
      <c r="CA987" s="46"/>
      <c r="CB987" s="208"/>
      <c r="CC987" s="208"/>
      <c r="CD987" s="208"/>
      <c r="CE987" s="46"/>
      <c r="CI987" s="208"/>
      <c r="CJ987" s="46"/>
      <c r="CK987" s="208"/>
      <c r="CL987" s="208"/>
      <c r="CM987" s="208"/>
      <c r="CN987" s="46"/>
      <c r="CR987" s="208"/>
      <c r="CS987" s="46"/>
      <c r="CT987" s="208"/>
      <c r="CU987" s="208"/>
      <c r="CV987" s="208"/>
      <c r="CW987" s="46"/>
    </row>
    <row r="988" spans="42:101">
      <c r="AP988" s="208"/>
      <c r="AQ988" s="46"/>
      <c r="AR988" s="46"/>
      <c r="AS988" s="208"/>
      <c r="AT988" s="208"/>
      <c r="AU988" s="46"/>
      <c r="AY988" s="208"/>
      <c r="AZ988" s="46"/>
      <c r="BA988" s="208"/>
      <c r="BB988" s="208"/>
      <c r="BC988" s="208"/>
      <c r="BD988" s="46"/>
      <c r="BH988" s="208"/>
      <c r="BI988" s="46"/>
      <c r="BJ988" s="208"/>
      <c r="BK988" s="208"/>
      <c r="BL988" s="208"/>
      <c r="BM988" s="46"/>
      <c r="BQ988" s="208"/>
      <c r="BR988" s="46"/>
      <c r="BS988" s="208"/>
      <c r="BT988" s="208"/>
      <c r="BU988" s="208"/>
      <c r="BV988" s="46"/>
      <c r="BZ988" s="208"/>
      <c r="CA988" s="46"/>
      <c r="CB988" s="208"/>
      <c r="CC988" s="208"/>
      <c r="CD988" s="208"/>
      <c r="CE988" s="46"/>
      <c r="CI988" s="208"/>
      <c r="CJ988" s="46"/>
      <c r="CK988" s="208"/>
      <c r="CL988" s="208"/>
      <c r="CM988" s="208"/>
      <c r="CN988" s="46"/>
      <c r="CR988" s="208"/>
      <c r="CS988" s="46"/>
      <c r="CT988" s="208"/>
      <c r="CU988" s="208"/>
      <c r="CV988" s="208"/>
      <c r="CW988" s="46"/>
    </row>
    <row r="989" spans="42:101">
      <c r="AP989" s="208"/>
      <c r="AQ989" s="46"/>
      <c r="AR989" s="46"/>
      <c r="AS989" s="208"/>
      <c r="AT989" s="208"/>
      <c r="AU989" s="46"/>
      <c r="AY989" s="208"/>
      <c r="AZ989" s="46"/>
      <c r="BA989" s="208"/>
      <c r="BB989" s="208"/>
      <c r="BC989" s="208"/>
      <c r="BD989" s="46"/>
      <c r="BH989" s="208"/>
      <c r="BI989" s="46"/>
      <c r="BJ989" s="208"/>
      <c r="BK989" s="208"/>
      <c r="BL989" s="208"/>
      <c r="BM989" s="46"/>
      <c r="BQ989" s="208"/>
      <c r="BR989" s="46"/>
      <c r="BS989" s="208"/>
      <c r="BT989" s="208"/>
      <c r="BU989" s="208"/>
      <c r="BV989" s="46"/>
      <c r="BZ989" s="208"/>
      <c r="CA989" s="46"/>
      <c r="CB989" s="208"/>
      <c r="CC989" s="208"/>
      <c r="CD989" s="208"/>
      <c r="CE989" s="46"/>
      <c r="CI989" s="208"/>
      <c r="CJ989" s="46"/>
      <c r="CK989" s="208"/>
      <c r="CL989" s="208"/>
      <c r="CM989" s="208"/>
      <c r="CN989" s="46"/>
      <c r="CR989" s="208"/>
      <c r="CS989" s="46"/>
      <c r="CT989" s="208"/>
      <c r="CU989" s="208"/>
      <c r="CV989" s="208"/>
      <c r="CW989" s="46"/>
    </row>
    <row r="990" spans="42:101">
      <c r="AP990" s="208"/>
      <c r="AQ990" s="46"/>
      <c r="AR990" s="46"/>
      <c r="AS990" s="208"/>
      <c r="AT990" s="208"/>
      <c r="AU990" s="46"/>
      <c r="AY990" s="208"/>
      <c r="AZ990" s="46"/>
      <c r="BA990" s="208"/>
      <c r="BB990" s="208"/>
      <c r="BC990" s="208"/>
      <c r="BD990" s="46"/>
      <c r="BH990" s="208"/>
      <c r="BI990" s="46"/>
      <c r="BJ990" s="208"/>
      <c r="BK990" s="208"/>
      <c r="BL990" s="208"/>
      <c r="BM990" s="46"/>
      <c r="BQ990" s="208"/>
      <c r="BR990" s="46"/>
      <c r="BS990" s="208"/>
      <c r="BT990" s="208"/>
      <c r="BU990" s="208"/>
      <c r="BV990" s="46"/>
      <c r="BZ990" s="208"/>
      <c r="CA990" s="46"/>
      <c r="CB990" s="208"/>
      <c r="CC990" s="208"/>
      <c r="CD990" s="208"/>
      <c r="CE990" s="46"/>
      <c r="CI990" s="208"/>
      <c r="CJ990" s="46"/>
      <c r="CK990" s="208"/>
      <c r="CL990" s="208"/>
      <c r="CM990" s="208"/>
      <c r="CN990" s="46"/>
      <c r="CR990" s="208"/>
      <c r="CS990" s="46"/>
      <c r="CT990" s="208"/>
      <c r="CU990" s="208"/>
      <c r="CV990" s="208"/>
      <c r="CW990" s="46"/>
    </row>
    <row r="991" spans="42:101">
      <c r="AP991" s="230"/>
      <c r="AQ991" s="46"/>
      <c r="AR991" s="46"/>
      <c r="AS991" s="208"/>
      <c r="AT991" s="208"/>
      <c r="AU991" s="46"/>
      <c r="AY991" s="208"/>
      <c r="AZ991" s="46"/>
      <c r="BA991" s="208"/>
      <c r="BB991" s="208"/>
      <c r="BC991" s="208"/>
      <c r="BD991" s="46"/>
      <c r="BH991" s="208"/>
      <c r="BI991" s="46"/>
      <c r="BJ991" s="208"/>
      <c r="BK991" s="208"/>
      <c r="BL991" s="208"/>
      <c r="BM991" s="46"/>
      <c r="BQ991" s="208"/>
      <c r="BR991" s="46"/>
      <c r="BS991" s="208"/>
      <c r="BT991" s="208"/>
      <c r="BU991" s="208"/>
      <c r="BV991" s="46"/>
      <c r="BZ991" s="208"/>
      <c r="CA991" s="46"/>
      <c r="CB991" s="208"/>
      <c r="CC991" s="208"/>
      <c r="CD991" s="208"/>
      <c r="CE991" s="46"/>
      <c r="CI991" s="208"/>
      <c r="CJ991" s="46"/>
      <c r="CK991" s="208"/>
      <c r="CL991" s="208"/>
      <c r="CM991" s="208"/>
      <c r="CN991" s="46"/>
      <c r="CR991" s="208"/>
      <c r="CS991" s="46"/>
      <c r="CT991" s="208"/>
      <c r="CU991" s="208"/>
      <c r="CV991" s="208"/>
      <c r="CW991" s="46"/>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T991"/>
  <sheetViews>
    <sheetView zoomScale="70" zoomScaleNormal="70" topLeftCell="A277" workbookViewId="0">
      <selection activeCell="C305" sqref="C305"/>
    </sheetView>
  </sheetViews>
  <sheetFormatPr defaultColWidth="8.72727272727273" defaultRowHeight="12.5"/>
  <cols>
    <col min="1" max="2" width="9"/>
    <col min="3" max="3" width="12.8181818181818" customWidth="1"/>
    <col min="4" max="4" width="10.5454545454545" customWidth="1"/>
    <col min="5" max="5" width="9"/>
    <col min="6" max="10" width="12" customWidth="1"/>
    <col min="11" max="11" width="12" style="127" customWidth="1"/>
    <col min="12" max="12" width="18.5454545454545" style="127" customWidth="1"/>
    <col min="13" max="13" width="9" style="127"/>
    <col min="14" max="14" width="12.8181818181818" style="127"/>
    <col min="15" max="16" width="9" style="127"/>
    <col min="17" max="19" width="9"/>
    <col min="20" max="20" width="12" style="127" customWidth="1"/>
    <col min="21" max="21" width="18.5454545454545" style="127" customWidth="1"/>
    <col min="22" max="22" width="9" style="127"/>
    <col min="23" max="23" width="12.8181818181818" style="127"/>
    <col min="24" max="25" width="9" style="127"/>
    <col min="26" max="29" width="9"/>
    <col min="30" max="30" width="17" customWidth="1"/>
    <col min="31" max="31" width="9"/>
    <col min="32" max="32" width="12.8181818181818"/>
    <col min="33" max="37" width="9"/>
    <col min="38" max="38" width="14.6363636363636" style="127" customWidth="1"/>
    <col min="39" max="39" width="18.5454545454545" style="127" customWidth="1"/>
    <col min="40" max="40" width="9" style="127"/>
    <col min="41" max="41" width="12.8181818181818" style="127"/>
    <col min="42" max="42" width="9" style="127"/>
    <col min="43" max="43" width="12.8181818181818" style="127"/>
    <col min="44" max="47" width="9"/>
    <col min="48" max="48" width="17" customWidth="1"/>
    <col min="49" max="49" width="9"/>
    <col min="50" max="50" width="12.8181818181818"/>
    <col min="51" max="58" width="9"/>
    <col min="59" max="59" width="12.8181818181818"/>
    <col min="60" max="67" width="9"/>
    <col min="68" max="68" width="12.8181818181818"/>
    <col min="69" max="119" width="9"/>
  </cols>
  <sheetData>
    <row r="1" spans="8:47">
      <c r="H1" s="127"/>
      <c r="I1" s="127" t="s">
        <v>371</v>
      </c>
      <c r="AG1" t="s">
        <v>372</v>
      </c>
      <c r="AH1" t="s">
        <v>373</v>
      </c>
      <c r="AI1" t="s">
        <v>374</v>
      </c>
      <c r="AJ1" t="s">
        <v>375</v>
      </c>
      <c r="AK1" t="s">
        <v>376</v>
      </c>
      <c r="AL1" s="127" t="s">
        <v>377</v>
      </c>
      <c r="AM1" s="127" t="s">
        <v>378</v>
      </c>
      <c r="AN1" s="127" t="s">
        <v>379</v>
      </c>
      <c r="AO1" s="127" t="s">
        <v>380</v>
      </c>
      <c r="AU1" s="127" t="s">
        <v>381</v>
      </c>
    </row>
    <row r="2" spans="33:49">
      <c r="AG2">
        <f>AI2</f>
        <v>4</v>
      </c>
      <c r="AH2">
        <f>AK2</f>
        <v>7</v>
      </c>
      <c r="AI2">
        <f>AN2+4</f>
        <v>4</v>
      </c>
      <c r="AJ2">
        <f>AK2-1</f>
        <v>6</v>
      </c>
      <c r="AK2">
        <f>AM2</f>
        <v>7</v>
      </c>
      <c r="AL2" s="127">
        <f>AN2+4</f>
        <v>4</v>
      </c>
      <c r="AM2" s="127">
        <f>AN2+7</f>
        <v>7</v>
      </c>
      <c r="AN2" s="191">
        <v>0</v>
      </c>
      <c r="AO2" s="191">
        <v>180</v>
      </c>
      <c r="AP2" s="210">
        <f>SUM(AO2:AO25)</f>
        <v>4660</v>
      </c>
      <c r="AQ2" s="127">
        <f>AO2/AP2</f>
        <v>0.0386266094420601</v>
      </c>
      <c r="AT2" s="67">
        <v>0</v>
      </c>
      <c r="AU2">
        <v>500</v>
      </c>
      <c r="AV2" s="211">
        <f>SUM(AU2:AU25)</f>
        <v>10880</v>
      </c>
      <c r="AW2">
        <f t="shared" ref="AW2:AW25" si="0">AU2/AV2</f>
        <v>0.0459558823529412</v>
      </c>
    </row>
    <row r="3" spans="33:49">
      <c r="AG3">
        <f t="shared" ref="AG3:AG25" si="1">AI3</f>
        <v>5</v>
      </c>
      <c r="AH3">
        <f t="shared" ref="AH3:AH25" si="2">AK3</f>
        <v>8</v>
      </c>
      <c r="AI3">
        <f t="shared" ref="AI3:AI21" si="3">AN3+4</f>
        <v>5</v>
      </c>
      <c r="AJ3">
        <f t="shared" ref="AJ3:AJ18" si="4">AK3-1</f>
        <v>7</v>
      </c>
      <c r="AK3">
        <f t="shared" ref="AK3:AK25" si="5">AM3</f>
        <v>8</v>
      </c>
      <c r="AL3" s="127">
        <f t="shared" ref="AL3:AL21" si="6">AN3+4</f>
        <v>5</v>
      </c>
      <c r="AM3" s="127">
        <f t="shared" ref="AM3:AM18" si="7">AN3+7</f>
        <v>8</v>
      </c>
      <c r="AN3" s="191">
        <v>1</v>
      </c>
      <c r="AO3" s="191">
        <v>170</v>
      </c>
      <c r="AP3" s="127">
        <f>AP2</f>
        <v>4660</v>
      </c>
      <c r="AQ3" s="127">
        <f t="shared" ref="AQ3:AQ25" si="8">AO3/AP3</f>
        <v>0.036480686695279</v>
      </c>
      <c r="AT3" s="67">
        <v>1</v>
      </c>
      <c r="AU3">
        <v>410</v>
      </c>
      <c r="AV3">
        <f t="shared" ref="AV3:AV25" si="9">AV2</f>
        <v>10880</v>
      </c>
      <c r="AW3">
        <f t="shared" si="0"/>
        <v>0.0376838235294118</v>
      </c>
    </row>
    <row r="4" spans="33:49">
      <c r="AG4">
        <f t="shared" si="1"/>
        <v>6</v>
      </c>
      <c r="AH4">
        <f t="shared" si="2"/>
        <v>9</v>
      </c>
      <c r="AI4">
        <f t="shared" si="3"/>
        <v>6</v>
      </c>
      <c r="AJ4">
        <f t="shared" si="4"/>
        <v>8</v>
      </c>
      <c r="AK4">
        <f t="shared" si="5"/>
        <v>9</v>
      </c>
      <c r="AL4" s="127">
        <f t="shared" si="6"/>
        <v>6</v>
      </c>
      <c r="AM4" s="127">
        <f t="shared" si="7"/>
        <v>9</v>
      </c>
      <c r="AN4" s="191">
        <v>2</v>
      </c>
      <c r="AO4" s="191">
        <v>160</v>
      </c>
      <c r="AP4" s="127">
        <f t="shared" ref="AP4:AP25" si="10">AP3</f>
        <v>4660</v>
      </c>
      <c r="AQ4" s="127">
        <f t="shared" si="8"/>
        <v>0.0343347639484979</v>
      </c>
      <c r="AT4" s="67">
        <v>2</v>
      </c>
      <c r="AU4">
        <v>320</v>
      </c>
      <c r="AV4">
        <f t="shared" si="9"/>
        <v>10880</v>
      </c>
      <c r="AW4">
        <f t="shared" si="0"/>
        <v>0.0294117647058824</v>
      </c>
    </row>
    <row r="5" ht="13" spans="3:49">
      <c r="C5" s="133"/>
      <c r="D5" s="133"/>
      <c r="E5" s="36"/>
      <c r="F5" s="36"/>
      <c r="J5" s="133"/>
      <c r="K5" s="189"/>
      <c r="T5" s="189"/>
      <c r="AG5">
        <f t="shared" si="1"/>
        <v>7</v>
      </c>
      <c r="AH5">
        <f t="shared" si="2"/>
        <v>10</v>
      </c>
      <c r="AI5">
        <f t="shared" si="3"/>
        <v>7</v>
      </c>
      <c r="AJ5">
        <f t="shared" si="4"/>
        <v>9</v>
      </c>
      <c r="AK5">
        <f t="shared" si="5"/>
        <v>10</v>
      </c>
      <c r="AL5" s="127">
        <f t="shared" si="6"/>
        <v>7</v>
      </c>
      <c r="AM5" s="127">
        <f t="shared" si="7"/>
        <v>10</v>
      </c>
      <c r="AN5" s="191">
        <v>3</v>
      </c>
      <c r="AO5" s="191">
        <v>170</v>
      </c>
      <c r="AP5" s="127">
        <f t="shared" si="10"/>
        <v>4660</v>
      </c>
      <c r="AQ5" s="127">
        <f t="shared" si="8"/>
        <v>0.036480686695279</v>
      </c>
      <c r="AT5" s="67">
        <v>3</v>
      </c>
      <c r="AU5">
        <v>290</v>
      </c>
      <c r="AV5">
        <f t="shared" si="9"/>
        <v>10880</v>
      </c>
      <c r="AW5">
        <f t="shared" si="0"/>
        <v>0.0266544117647059</v>
      </c>
    </row>
    <row r="6" s="67" customFormat="1" ht="15.25" spans="2:49">
      <c r="B6" s="176"/>
      <c r="C6" s="176"/>
      <c r="D6" s="176"/>
      <c r="E6" s="177"/>
      <c r="F6" s="178"/>
      <c r="G6" s="178"/>
      <c r="H6" s="178"/>
      <c r="I6" s="178"/>
      <c r="J6" s="178"/>
      <c r="K6" s="190"/>
      <c r="L6" s="190"/>
      <c r="M6" s="191"/>
      <c r="N6" s="191"/>
      <c r="O6" s="191"/>
      <c r="P6" s="191"/>
      <c r="T6" s="190"/>
      <c r="U6" s="191"/>
      <c r="V6" s="191"/>
      <c r="W6" s="191"/>
      <c r="X6" s="191"/>
      <c r="Y6" s="191"/>
      <c r="AG6" s="67">
        <f t="shared" si="1"/>
        <v>8</v>
      </c>
      <c r="AH6" s="67">
        <f t="shared" si="2"/>
        <v>11</v>
      </c>
      <c r="AI6" s="67">
        <f t="shared" si="3"/>
        <v>8</v>
      </c>
      <c r="AJ6" s="67">
        <f t="shared" si="4"/>
        <v>10</v>
      </c>
      <c r="AK6" s="67">
        <f t="shared" si="5"/>
        <v>11</v>
      </c>
      <c r="AL6" s="191">
        <f t="shared" si="6"/>
        <v>8</v>
      </c>
      <c r="AM6" s="191">
        <f t="shared" si="7"/>
        <v>11</v>
      </c>
      <c r="AN6" s="191">
        <v>4</v>
      </c>
      <c r="AO6" s="191">
        <v>180</v>
      </c>
      <c r="AP6" s="191">
        <f t="shared" si="10"/>
        <v>4660</v>
      </c>
      <c r="AQ6" s="191">
        <f t="shared" si="8"/>
        <v>0.0386266094420601</v>
      </c>
      <c r="AT6" s="67">
        <v>4</v>
      </c>
      <c r="AU6" s="67">
        <v>250</v>
      </c>
      <c r="AV6" s="67">
        <f t="shared" si="9"/>
        <v>10880</v>
      </c>
      <c r="AW6" s="67">
        <f t="shared" si="0"/>
        <v>0.0229779411764706</v>
      </c>
    </row>
    <row r="7" s="67" customFormat="1" spans="2:49">
      <c r="B7" s="179"/>
      <c r="C7" s="179"/>
      <c r="D7" s="179"/>
      <c r="E7" s="139"/>
      <c r="F7" s="139"/>
      <c r="G7" s="180"/>
      <c r="H7" s="181"/>
      <c r="I7" s="181"/>
      <c r="J7" s="181"/>
      <c r="K7" s="192"/>
      <c r="L7" s="191"/>
      <c r="M7" s="191"/>
      <c r="N7" s="191"/>
      <c r="O7" s="191"/>
      <c r="P7" s="191"/>
      <c r="T7" s="192"/>
      <c r="U7" s="191"/>
      <c r="V7" s="191"/>
      <c r="W7" s="191"/>
      <c r="X7" s="191"/>
      <c r="Y7" s="191"/>
      <c r="AG7" s="67">
        <f t="shared" si="1"/>
        <v>9</v>
      </c>
      <c r="AH7" s="67">
        <f t="shared" si="2"/>
        <v>12</v>
      </c>
      <c r="AI7" s="67">
        <f t="shared" si="3"/>
        <v>9</v>
      </c>
      <c r="AJ7" s="67">
        <f t="shared" si="4"/>
        <v>11</v>
      </c>
      <c r="AK7" s="67">
        <f t="shared" si="5"/>
        <v>12</v>
      </c>
      <c r="AL7" s="191">
        <f t="shared" si="6"/>
        <v>9</v>
      </c>
      <c r="AM7" s="191">
        <f t="shared" si="7"/>
        <v>12</v>
      </c>
      <c r="AN7" s="191">
        <v>5</v>
      </c>
      <c r="AO7" s="191">
        <v>170</v>
      </c>
      <c r="AP7" s="191">
        <f t="shared" si="10"/>
        <v>4660</v>
      </c>
      <c r="AQ7" s="191">
        <f t="shared" si="8"/>
        <v>0.036480686695279</v>
      </c>
      <c r="AT7" s="67">
        <v>5</v>
      </c>
      <c r="AU7" s="67">
        <v>200</v>
      </c>
      <c r="AV7" s="67">
        <f t="shared" si="9"/>
        <v>10880</v>
      </c>
      <c r="AW7" s="67">
        <f t="shared" si="0"/>
        <v>0.0183823529411765</v>
      </c>
    </row>
    <row r="8" s="67" customFormat="1" ht="13.25" spans="2:49">
      <c r="B8" s="182"/>
      <c r="C8" s="182"/>
      <c r="D8" s="182"/>
      <c r="E8" s="183"/>
      <c r="F8" s="144"/>
      <c r="G8" s="184"/>
      <c r="H8" s="185"/>
      <c r="I8" s="185"/>
      <c r="J8" s="185"/>
      <c r="K8" s="192"/>
      <c r="L8" s="191"/>
      <c r="M8" s="191"/>
      <c r="N8" s="191"/>
      <c r="O8" s="191"/>
      <c r="P8" s="191"/>
      <c r="T8" s="192"/>
      <c r="U8" s="191"/>
      <c r="V8" s="191"/>
      <c r="W8" s="191"/>
      <c r="X8" s="191"/>
      <c r="Y8" s="191"/>
      <c r="AG8" s="67">
        <f t="shared" si="1"/>
        <v>10</v>
      </c>
      <c r="AH8" s="67">
        <f t="shared" si="2"/>
        <v>13</v>
      </c>
      <c r="AI8" s="67">
        <f t="shared" si="3"/>
        <v>10</v>
      </c>
      <c r="AJ8" s="67">
        <f t="shared" si="4"/>
        <v>12</v>
      </c>
      <c r="AK8" s="67">
        <f t="shared" si="5"/>
        <v>13</v>
      </c>
      <c r="AL8" s="191">
        <f t="shared" si="6"/>
        <v>10</v>
      </c>
      <c r="AM8" s="191">
        <f t="shared" si="7"/>
        <v>13</v>
      </c>
      <c r="AN8" s="191">
        <v>6</v>
      </c>
      <c r="AO8" s="191">
        <v>180</v>
      </c>
      <c r="AP8" s="191">
        <f t="shared" si="10"/>
        <v>4660</v>
      </c>
      <c r="AQ8" s="191">
        <f t="shared" si="8"/>
        <v>0.0386266094420601</v>
      </c>
      <c r="AT8" s="67">
        <v>6</v>
      </c>
      <c r="AU8" s="67">
        <v>180</v>
      </c>
      <c r="AV8" s="67">
        <f t="shared" si="9"/>
        <v>10880</v>
      </c>
      <c r="AW8" s="67">
        <f t="shared" si="0"/>
        <v>0.0165441176470588</v>
      </c>
    </row>
    <row r="9" s="67" customFormat="1" spans="3:49">
      <c r="C9" s="32" t="s">
        <v>19</v>
      </c>
      <c r="D9" s="70"/>
      <c r="E9" s="147"/>
      <c r="F9" s="147"/>
      <c r="H9" s="70"/>
      <c r="I9" s="70"/>
      <c r="J9" s="165"/>
      <c r="K9" s="193"/>
      <c r="L9" s="191"/>
      <c r="M9" s="191"/>
      <c r="N9" s="191"/>
      <c r="O9" s="191"/>
      <c r="P9" s="191"/>
      <c r="T9" s="193"/>
      <c r="U9" s="191"/>
      <c r="V9" s="191"/>
      <c r="W9" s="191"/>
      <c r="X9" s="191"/>
      <c r="Y9" s="191"/>
      <c r="AG9" s="67">
        <f t="shared" si="1"/>
        <v>11</v>
      </c>
      <c r="AH9" s="67">
        <f t="shared" si="2"/>
        <v>14</v>
      </c>
      <c r="AI9" s="67">
        <f t="shared" si="3"/>
        <v>11</v>
      </c>
      <c r="AJ9" s="67">
        <f t="shared" si="4"/>
        <v>13</v>
      </c>
      <c r="AK9" s="67">
        <f t="shared" si="5"/>
        <v>14</v>
      </c>
      <c r="AL9" s="191">
        <f t="shared" si="6"/>
        <v>11</v>
      </c>
      <c r="AM9" s="191">
        <f t="shared" si="7"/>
        <v>14</v>
      </c>
      <c r="AN9" s="191">
        <v>7</v>
      </c>
      <c r="AO9" s="191">
        <v>170</v>
      </c>
      <c r="AP9" s="191">
        <f t="shared" si="10"/>
        <v>4660</v>
      </c>
      <c r="AQ9" s="191">
        <f t="shared" si="8"/>
        <v>0.036480686695279</v>
      </c>
      <c r="AT9" s="67">
        <v>7</v>
      </c>
      <c r="AU9" s="67">
        <v>160</v>
      </c>
      <c r="AV9" s="67">
        <f t="shared" si="9"/>
        <v>10880</v>
      </c>
      <c r="AW9" s="67">
        <f t="shared" si="0"/>
        <v>0.0147058823529412</v>
      </c>
    </row>
    <row r="10" s="67" customFormat="1" spans="3:49">
      <c r="C10" s="32" t="s">
        <v>26</v>
      </c>
      <c r="D10" s="70"/>
      <c r="F10" s="147"/>
      <c r="H10" s="70"/>
      <c r="I10" s="70"/>
      <c r="J10" s="165"/>
      <c r="K10" s="193"/>
      <c r="L10" s="191"/>
      <c r="M10" s="191"/>
      <c r="N10" s="191"/>
      <c r="O10" s="191"/>
      <c r="P10" s="191"/>
      <c r="T10" s="193"/>
      <c r="U10" s="191"/>
      <c r="V10" s="191"/>
      <c r="W10" s="191"/>
      <c r="X10" s="191"/>
      <c r="Y10" s="191"/>
      <c r="AG10" s="67">
        <f t="shared" si="1"/>
        <v>12</v>
      </c>
      <c r="AH10" s="67">
        <f t="shared" si="2"/>
        <v>15</v>
      </c>
      <c r="AI10" s="67">
        <f t="shared" si="3"/>
        <v>12</v>
      </c>
      <c r="AJ10" s="67">
        <f t="shared" si="4"/>
        <v>14</v>
      </c>
      <c r="AK10" s="67">
        <f t="shared" si="5"/>
        <v>15</v>
      </c>
      <c r="AL10" s="191">
        <f t="shared" si="6"/>
        <v>12</v>
      </c>
      <c r="AM10" s="191">
        <f t="shared" si="7"/>
        <v>15</v>
      </c>
      <c r="AN10" s="191">
        <v>8</v>
      </c>
      <c r="AO10" s="191">
        <v>180</v>
      </c>
      <c r="AP10" s="191">
        <f t="shared" si="10"/>
        <v>4660</v>
      </c>
      <c r="AQ10" s="191">
        <f t="shared" si="8"/>
        <v>0.0386266094420601</v>
      </c>
      <c r="AT10" s="67">
        <v>8</v>
      </c>
      <c r="AU10" s="67">
        <v>150</v>
      </c>
      <c r="AV10" s="67">
        <f t="shared" si="9"/>
        <v>10880</v>
      </c>
      <c r="AW10" s="67">
        <f t="shared" si="0"/>
        <v>0.0137867647058824</v>
      </c>
    </row>
    <row r="11" s="67" customFormat="1" spans="3:49">
      <c r="C11" s="32" t="s">
        <v>28</v>
      </c>
      <c r="D11" s="70"/>
      <c r="E11" s="147"/>
      <c r="F11" s="147"/>
      <c r="H11" s="70"/>
      <c r="I11" s="70"/>
      <c r="J11" s="165"/>
      <c r="K11" s="193"/>
      <c r="L11" s="191"/>
      <c r="M11" s="191"/>
      <c r="N11" s="191"/>
      <c r="O11" s="191"/>
      <c r="P11" s="191"/>
      <c r="T11" s="193"/>
      <c r="U11" s="191"/>
      <c r="V11" s="191"/>
      <c r="W11" s="191"/>
      <c r="X11" s="191"/>
      <c r="Y11" s="191"/>
      <c r="AG11" s="67">
        <f t="shared" si="1"/>
        <v>13</v>
      </c>
      <c r="AH11" s="67">
        <f t="shared" si="2"/>
        <v>16</v>
      </c>
      <c r="AI11" s="67">
        <f t="shared" si="3"/>
        <v>13</v>
      </c>
      <c r="AJ11" s="67">
        <f t="shared" si="4"/>
        <v>15</v>
      </c>
      <c r="AK11" s="67">
        <f t="shared" si="5"/>
        <v>16</v>
      </c>
      <c r="AL11" s="191">
        <f t="shared" si="6"/>
        <v>13</v>
      </c>
      <c r="AM11" s="191">
        <f t="shared" si="7"/>
        <v>16</v>
      </c>
      <c r="AN11" s="191">
        <v>9</v>
      </c>
      <c r="AO11" s="191">
        <v>190</v>
      </c>
      <c r="AP11" s="191">
        <f t="shared" si="10"/>
        <v>4660</v>
      </c>
      <c r="AQ11" s="191">
        <f t="shared" si="8"/>
        <v>0.0407725321888412</v>
      </c>
      <c r="AT11" s="67">
        <v>9</v>
      </c>
      <c r="AU11" s="67">
        <v>200</v>
      </c>
      <c r="AV11" s="67">
        <f t="shared" si="9"/>
        <v>10880</v>
      </c>
      <c r="AW11" s="67">
        <f t="shared" si="0"/>
        <v>0.0183823529411765</v>
      </c>
    </row>
    <row r="12" s="67" customFormat="1" spans="3:49">
      <c r="C12" s="32" t="s">
        <v>30</v>
      </c>
      <c r="D12" s="70"/>
      <c r="E12" s="147"/>
      <c r="F12" s="147"/>
      <c r="H12" s="70"/>
      <c r="I12" s="70"/>
      <c r="J12" s="165"/>
      <c r="K12" s="193"/>
      <c r="L12" s="191"/>
      <c r="M12" s="191"/>
      <c r="N12" s="191"/>
      <c r="O12" s="191"/>
      <c r="P12" s="191"/>
      <c r="T12" s="193"/>
      <c r="U12" s="191"/>
      <c r="V12" s="191"/>
      <c r="W12" s="191"/>
      <c r="X12" s="191"/>
      <c r="Y12" s="191"/>
      <c r="AG12" s="67">
        <f t="shared" si="1"/>
        <v>14</v>
      </c>
      <c r="AH12" s="67">
        <f t="shared" si="2"/>
        <v>17</v>
      </c>
      <c r="AI12" s="67">
        <f t="shared" si="3"/>
        <v>14</v>
      </c>
      <c r="AJ12" s="67">
        <f t="shared" si="4"/>
        <v>16</v>
      </c>
      <c r="AK12" s="67">
        <f t="shared" si="5"/>
        <v>17</v>
      </c>
      <c r="AL12" s="191">
        <f t="shared" si="6"/>
        <v>14</v>
      </c>
      <c r="AM12" s="191">
        <f t="shared" si="7"/>
        <v>17</v>
      </c>
      <c r="AN12" s="191">
        <v>10</v>
      </c>
      <c r="AO12" s="191">
        <v>190</v>
      </c>
      <c r="AP12" s="191">
        <f t="shared" si="10"/>
        <v>4660</v>
      </c>
      <c r="AQ12" s="191">
        <f t="shared" si="8"/>
        <v>0.0407725321888412</v>
      </c>
      <c r="AT12" s="67">
        <v>10</v>
      </c>
      <c r="AU12" s="67">
        <v>240</v>
      </c>
      <c r="AV12" s="67">
        <f t="shared" si="9"/>
        <v>10880</v>
      </c>
      <c r="AW12" s="67">
        <f t="shared" si="0"/>
        <v>0.0220588235294118</v>
      </c>
    </row>
    <row r="13" s="67" customFormat="1" spans="3:49">
      <c r="C13" s="54" t="s">
        <v>32</v>
      </c>
      <c r="D13" s="70"/>
      <c r="F13" s="147"/>
      <c r="H13" s="70"/>
      <c r="I13" s="70"/>
      <c r="J13" s="165"/>
      <c r="K13" s="193"/>
      <c r="L13" s="191"/>
      <c r="M13" s="191"/>
      <c r="N13" s="191"/>
      <c r="O13" s="191"/>
      <c r="P13" s="191"/>
      <c r="T13" s="193"/>
      <c r="U13" s="191"/>
      <c r="V13" s="191"/>
      <c r="W13" s="191"/>
      <c r="X13" s="191"/>
      <c r="Y13" s="191"/>
      <c r="AG13" s="67">
        <f t="shared" si="1"/>
        <v>15</v>
      </c>
      <c r="AH13" s="67">
        <f t="shared" si="2"/>
        <v>18</v>
      </c>
      <c r="AI13" s="67">
        <f t="shared" si="3"/>
        <v>15</v>
      </c>
      <c r="AJ13" s="67">
        <f t="shared" si="4"/>
        <v>17</v>
      </c>
      <c r="AK13" s="67">
        <f t="shared" si="5"/>
        <v>18</v>
      </c>
      <c r="AL13" s="191">
        <f t="shared" si="6"/>
        <v>15</v>
      </c>
      <c r="AM13" s="191">
        <f t="shared" si="7"/>
        <v>18</v>
      </c>
      <c r="AN13" s="191">
        <v>11</v>
      </c>
      <c r="AO13" s="191">
        <v>190</v>
      </c>
      <c r="AP13" s="191">
        <f t="shared" si="10"/>
        <v>4660</v>
      </c>
      <c r="AQ13" s="191">
        <f t="shared" si="8"/>
        <v>0.0407725321888412</v>
      </c>
      <c r="AT13" s="67">
        <v>11</v>
      </c>
      <c r="AU13" s="67">
        <v>300</v>
      </c>
      <c r="AV13" s="67">
        <f t="shared" si="9"/>
        <v>10880</v>
      </c>
      <c r="AW13" s="67">
        <f t="shared" si="0"/>
        <v>0.0275735294117647</v>
      </c>
    </row>
    <row r="14" s="67" customFormat="1" spans="3:49">
      <c r="C14" s="54" t="s">
        <v>34</v>
      </c>
      <c r="D14" s="70"/>
      <c r="F14" s="147"/>
      <c r="H14" s="70"/>
      <c r="I14" s="70"/>
      <c r="J14" s="165"/>
      <c r="K14" s="193"/>
      <c r="L14" s="191"/>
      <c r="M14" s="191"/>
      <c r="N14" s="191"/>
      <c r="O14" s="191"/>
      <c r="P14" s="191"/>
      <c r="T14" s="193"/>
      <c r="U14" s="191"/>
      <c r="V14" s="191"/>
      <c r="W14" s="191"/>
      <c r="X14" s="191"/>
      <c r="Y14" s="191"/>
      <c r="AG14" s="67">
        <f t="shared" si="1"/>
        <v>16</v>
      </c>
      <c r="AH14" s="67">
        <f t="shared" si="2"/>
        <v>19</v>
      </c>
      <c r="AI14" s="67">
        <f t="shared" si="3"/>
        <v>16</v>
      </c>
      <c r="AJ14" s="67">
        <f t="shared" si="4"/>
        <v>18</v>
      </c>
      <c r="AK14" s="67">
        <f t="shared" si="5"/>
        <v>19</v>
      </c>
      <c r="AL14" s="191">
        <f t="shared" si="6"/>
        <v>16</v>
      </c>
      <c r="AM14" s="191">
        <f t="shared" si="7"/>
        <v>19</v>
      </c>
      <c r="AN14" s="191">
        <v>12</v>
      </c>
      <c r="AO14" s="191">
        <v>200</v>
      </c>
      <c r="AP14" s="191">
        <f t="shared" si="10"/>
        <v>4660</v>
      </c>
      <c r="AQ14" s="191">
        <f t="shared" si="8"/>
        <v>0.0429184549356223</v>
      </c>
      <c r="AT14" s="67">
        <v>12</v>
      </c>
      <c r="AU14" s="67">
        <v>400</v>
      </c>
      <c r="AV14" s="67">
        <f t="shared" si="9"/>
        <v>10880</v>
      </c>
      <c r="AW14" s="67">
        <f t="shared" si="0"/>
        <v>0.0367647058823529</v>
      </c>
    </row>
    <row r="15" s="67" customFormat="1" spans="3:49">
      <c r="C15" s="54" t="s">
        <v>36</v>
      </c>
      <c r="D15" s="70"/>
      <c r="F15" s="147"/>
      <c r="H15" s="70"/>
      <c r="I15" s="70"/>
      <c r="J15" s="165"/>
      <c r="K15" s="193"/>
      <c r="L15" s="191"/>
      <c r="M15" s="191"/>
      <c r="N15" s="191"/>
      <c r="O15" s="191"/>
      <c r="P15" s="191"/>
      <c r="T15" s="193"/>
      <c r="U15" s="191"/>
      <c r="V15" s="191"/>
      <c r="W15" s="191"/>
      <c r="X15" s="191"/>
      <c r="Y15" s="191"/>
      <c r="AG15" s="67">
        <f t="shared" si="1"/>
        <v>17</v>
      </c>
      <c r="AH15" s="67">
        <f t="shared" si="2"/>
        <v>20</v>
      </c>
      <c r="AI15" s="67">
        <f t="shared" si="3"/>
        <v>17</v>
      </c>
      <c r="AJ15" s="67">
        <f t="shared" si="4"/>
        <v>19</v>
      </c>
      <c r="AK15" s="67">
        <f t="shared" si="5"/>
        <v>20</v>
      </c>
      <c r="AL15" s="191">
        <f t="shared" si="6"/>
        <v>17</v>
      </c>
      <c r="AM15" s="191">
        <f t="shared" si="7"/>
        <v>20</v>
      </c>
      <c r="AN15" s="191">
        <v>13</v>
      </c>
      <c r="AO15" s="191">
        <v>200</v>
      </c>
      <c r="AP15" s="191">
        <f t="shared" si="10"/>
        <v>4660</v>
      </c>
      <c r="AQ15" s="191">
        <f t="shared" si="8"/>
        <v>0.0429184549356223</v>
      </c>
      <c r="AT15" s="67">
        <v>13</v>
      </c>
      <c r="AU15" s="67">
        <v>500</v>
      </c>
      <c r="AV15" s="67">
        <f t="shared" si="9"/>
        <v>10880</v>
      </c>
      <c r="AW15" s="67">
        <f t="shared" si="0"/>
        <v>0.0459558823529412</v>
      </c>
    </row>
    <row r="16" s="67" customFormat="1" spans="3:49">
      <c r="C16" s="54" t="s">
        <v>38</v>
      </c>
      <c r="D16" s="70"/>
      <c r="F16" s="147"/>
      <c r="H16" s="70"/>
      <c r="I16" s="70"/>
      <c r="J16" s="165"/>
      <c r="K16" s="193"/>
      <c r="L16" s="191"/>
      <c r="M16" s="191"/>
      <c r="N16" s="191"/>
      <c r="O16" s="191"/>
      <c r="P16" s="191"/>
      <c r="T16" s="193"/>
      <c r="U16" s="191"/>
      <c r="V16" s="191"/>
      <c r="W16" s="191"/>
      <c r="X16" s="191"/>
      <c r="Y16" s="191"/>
      <c r="AG16" s="67">
        <f t="shared" si="1"/>
        <v>18</v>
      </c>
      <c r="AH16" s="67">
        <f t="shared" si="2"/>
        <v>21</v>
      </c>
      <c r="AI16" s="67">
        <f t="shared" si="3"/>
        <v>18</v>
      </c>
      <c r="AJ16" s="67">
        <f t="shared" si="4"/>
        <v>20</v>
      </c>
      <c r="AK16" s="67">
        <f t="shared" si="5"/>
        <v>21</v>
      </c>
      <c r="AL16" s="191">
        <f t="shared" si="6"/>
        <v>18</v>
      </c>
      <c r="AM16" s="191">
        <f t="shared" si="7"/>
        <v>21</v>
      </c>
      <c r="AN16" s="191">
        <v>14</v>
      </c>
      <c r="AO16" s="191">
        <v>210</v>
      </c>
      <c r="AP16" s="191">
        <f t="shared" si="10"/>
        <v>4660</v>
      </c>
      <c r="AQ16" s="191">
        <f t="shared" si="8"/>
        <v>0.0450643776824034</v>
      </c>
      <c r="AT16" s="67">
        <v>14</v>
      </c>
      <c r="AU16" s="67">
        <v>580</v>
      </c>
      <c r="AV16" s="67">
        <f t="shared" si="9"/>
        <v>10880</v>
      </c>
      <c r="AW16" s="67">
        <f t="shared" si="0"/>
        <v>0.0533088235294118</v>
      </c>
    </row>
    <row r="17" s="67" customFormat="1" spans="3:49">
      <c r="C17" s="54"/>
      <c r="D17" s="70"/>
      <c r="F17" s="147"/>
      <c r="H17" s="70"/>
      <c r="I17" s="70"/>
      <c r="J17" s="165"/>
      <c r="K17" s="193"/>
      <c r="L17" s="191"/>
      <c r="M17" s="191"/>
      <c r="N17" s="191"/>
      <c r="O17" s="191"/>
      <c r="P17" s="191"/>
      <c r="T17" s="193"/>
      <c r="U17" s="191"/>
      <c r="V17" s="191"/>
      <c r="W17" s="191"/>
      <c r="X17" s="191"/>
      <c r="Y17" s="191"/>
      <c r="AG17" s="67">
        <f t="shared" si="1"/>
        <v>19</v>
      </c>
      <c r="AH17" s="67">
        <f t="shared" si="2"/>
        <v>22</v>
      </c>
      <c r="AI17" s="67">
        <f t="shared" si="3"/>
        <v>19</v>
      </c>
      <c r="AJ17" s="67">
        <f t="shared" si="4"/>
        <v>21</v>
      </c>
      <c r="AK17" s="67">
        <f t="shared" si="5"/>
        <v>22</v>
      </c>
      <c r="AL17" s="191">
        <f t="shared" si="6"/>
        <v>19</v>
      </c>
      <c r="AM17" s="191">
        <f t="shared" si="7"/>
        <v>22</v>
      </c>
      <c r="AN17" s="191">
        <v>15</v>
      </c>
      <c r="AO17" s="191">
        <v>210</v>
      </c>
      <c r="AP17" s="191">
        <f t="shared" si="10"/>
        <v>4660</v>
      </c>
      <c r="AQ17" s="191">
        <f t="shared" si="8"/>
        <v>0.0450643776824034</v>
      </c>
      <c r="AT17" s="67">
        <v>15</v>
      </c>
      <c r="AU17" s="67">
        <v>640</v>
      </c>
      <c r="AV17" s="67">
        <f t="shared" si="9"/>
        <v>10880</v>
      </c>
      <c r="AW17" s="67">
        <f t="shared" si="0"/>
        <v>0.0588235294117647</v>
      </c>
    </row>
    <row r="18" s="67" customFormat="1" spans="3:49">
      <c r="C18" s="54"/>
      <c r="D18" s="70"/>
      <c r="K18" s="194"/>
      <c r="L18" s="191"/>
      <c r="M18" s="191"/>
      <c r="N18" s="191"/>
      <c r="O18" s="191"/>
      <c r="P18" s="191"/>
      <c r="T18" s="194"/>
      <c r="U18" s="191"/>
      <c r="V18" s="191"/>
      <c r="W18" s="191"/>
      <c r="X18" s="191"/>
      <c r="Y18" s="191"/>
      <c r="AG18" s="67">
        <f t="shared" si="1"/>
        <v>20</v>
      </c>
      <c r="AH18" s="67">
        <f t="shared" si="2"/>
        <v>23</v>
      </c>
      <c r="AI18" s="67">
        <f t="shared" si="3"/>
        <v>20</v>
      </c>
      <c r="AJ18" s="67">
        <f t="shared" si="4"/>
        <v>22</v>
      </c>
      <c r="AK18" s="67">
        <f t="shared" si="5"/>
        <v>23</v>
      </c>
      <c r="AL18" s="191">
        <f t="shared" si="6"/>
        <v>20</v>
      </c>
      <c r="AM18" s="191">
        <f t="shared" si="7"/>
        <v>23</v>
      </c>
      <c r="AN18" s="191">
        <v>16</v>
      </c>
      <c r="AO18" s="191">
        <v>220</v>
      </c>
      <c r="AP18" s="191">
        <f t="shared" si="10"/>
        <v>4660</v>
      </c>
      <c r="AQ18" s="191">
        <f t="shared" si="8"/>
        <v>0.0472103004291846</v>
      </c>
      <c r="AT18" s="67">
        <v>16</v>
      </c>
      <c r="AU18" s="67">
        <v>700</v>
      </c>
      <c r="AV18" s="67">
        <f t="shared" si="9"/>
        <v>10880</v>
      </c>
      <c r="AW18" s="67">
        <f t="shared" si="0"/>
        <v>0.0643382352941176</v>
      </c>
    </row>
    <row r="19" s="67" customFormat="1" spans="3:49">
      <c r="C19" s="54"/>
      <c r="K19" s="191"/>
      <c r="L19" s="191"/>
      <c r="M19" s="191"/>
      <c r="N19" s="191"/>
      <c r="O19" s="191"/>
      <c r="P19" s="191"/>
      <c r="T19" s="191"/>
      <c r="U19" s="191"/>
      <c r="V19" s="191"/>
      <c r="W19" s="191"/>
      <c r="X19" s="191"/>
      <c r="Y19" s="191"/>
      <c r="AG19" s="67">
        <f t="shared" si="1"/>
        <v>21</v>
      </c>
      <c r="AH19" s="67">
        <f t="shared" si="2"/>
        <v>0</v>
      </c>
      <c r="AI19" s="67">
        <f t="shared" si="3"/>
        <v>21</v>
      </c>
      <c r="AJ19" s="67">
        <v>23</v>
      </c>
      <c r="AK19" s="67">
        <f t="shared" si="5"/>
        <v>0</v>
      </c>
      <c r="AL19" s="191">
        <f t="shared" si="6"/>
        <v>21</v>
      </c>
      <c r="AM19" s="191">
        <v>0</v>
      </c>
      <c r="AN19" s="191">
        <v>17</v>
      </c>
      <c r="AO19" s="191">
        <v>230</v>
      </c>
      <c r="AP19" s="191">
        <f t="shared" si="10"/>
        <v>4660</v>
      </c>
      <c r="AQ19" s="191">
        <f t="shared" si="8"/>
        <v>0.0493562231759657</v>
      </c>
      <c r="AT19" s="67">
        <v>17</v>
      </c>
      <c r="AU19" s="67">
        <v>740</v>
      </c>
      <c r="AV19" s="67">
        <f t="shared" si="9"/>
        <v>10880</v>
      </c>
      <c r="AW19" s="67">
        <f t="shared" si="0"/>
        <v>0.0680147058823529</v>
      </c>
    </row>
    <row r="20" s="67" customFormat="1" spans="3:49">
      <c r="C20" s="54"/>
      <c r="K20" s="191"/>
      <c r="L20" s="191"/>
      <c r="M20" s="191"/>
      <c r="N20" s="191"/>
      <c r="O20" s="191"/>
      <c r="P20" s="191"/>
      <c r="T20" s="191"/>
      <c r="U20" s="191"/>
      <c r="V20" s="191"/>
      <c r="W20" s="191"/>
      <c r="X20" s="191"/>
      <c r="Y20" s="191"/>
      <c r="AG20" s="67">
        <f t="shared" si="1"/>
        <v>22</v>
      </c>
      <c r="AH20" s="67">
        <f t="shared" si="2"/>
        <v>1</v>
      </c>
      <c r="AI20" s="67">
        <f t="shared" si="3"/>
        <v>22</v>
      </c>
      <c r="AJ20" s="67">
        <v>0</v>
      </c>
      <c r="AK20" s="67">
        <f t="shared" si="5"/>
        <v>1</v>
      </c>
      <c r="AL20" s="191">
        <f t="shared" si="6"/>
        <v>22</v>
      </c>
      <c r="AM20" s="191">
        <v>1</v>
      </c>
      <c r="AN20" s="191">
        <v>18</v>
      </c>
      <c r="AO20" s="191">
        <v>220</v>
      </c>
      <c r="AP20" s="191">
        <f t="shared" si="10"/>
        <v>4660</v>
      </c>
      <c r="AQ20" s="191">
        <f t="shared" si="8"/>
        <v>0.0472103004291846</v>
      </c>
      <c r="AT20" s="67">
        <v>18</v>
      </c>
      <c r="AU20" s="67">
        <v>780</v>
      </c>
      <c r="AV20" s="67">
        <f t="shared" si="9"/>
        <v>10880</v>
      </c>
      <c r="AW20" s="67">
        <f t="shared" si="0"/>
        <v>0.0716911764705882</v>
      </c>
    </row>
    <row r="21" s="67" customFormat="1" spans="3:49">
      <c r="C21" s="54"/>
      <c r="K21" s="191"/>
      <c r="L21" s="191"/>
      <c r="M21" s="191"/>
      <c r="N21" s="191"/>
      <c r="O21" s="191"/>
      <c r="P21" s="191"/>
      <c r="T21" s="191"/>
      <c r="U21" s="191"/>
      <c r="V21" s="191"/>
      <c r="W21" s="191"/>
      <c r="X21" s="191"/>
      <c r="Y21" s="191"/>
      <c r="AG21" s="67">
        <f t="shared" si="1"/>
        <v>23</v>
      </c>
      <c r="AH21" s="67">
        <f t="shared" si="2"/>
        <v>2</v>
      </c>
      <c r="AI21" s="67">
        <f t="shared" si="3"/>
        <v>23</v>
      </c>
      <c r="AJ21" s="67">
        <v>1</v>
      </c>
      <c r="AK21" s="67">
        <f t="shared" si="5"/>
        <v>2</v>
      </c>
      <c r="AL21" s="191">
        <f t="shared" si="6"/>
        <v>23</v>
      </c>
      <c r="AM21" s="191">
        <v>2</v>
      </c>
      <c r="AN21" s="191">
        <v>19</v>
      </c>
      <c r="AO21" s="191">
        <v>220</v>
      </c>
      <c r="AP21" s="191">
        <f t="shared" si="10"/>
        <v>4660</v>
      </c>
      <c r="AQ21" s="191">
        <f t="shared" si="8"/>
        <v>0.0472103004291846</v>
      </c>
      <c r="AT21" s="67">
        <v>19</v>
      </c>
      <c r="AU21" s="67">
        <v>790</v>
      </c>
      <c r="AV21" s="67">
        <f t="shared" si="9"/>
        <v>10880</v>
      </c>
      <c r="AW21" s="67">
        <f t="shared" si="0"/>
        <v>0.0726102941176471</v>
      </c>
    </row>
    <row r="22" s="67" customFormat="1" spans="3:49">
      <c r="C22" s="54"/>
      <c r="K22" s="191"/>
      <c r="L22" s="191"/>
      <c r="M22" s="191"/>
      <c r="N22" s="191"/>
      <c r="O22" s="191"/>
      <c r="P22" s="191"/>
      <c r="T22" s="191"/>
      <c r="U22" s="191"/>
      <c r="V22" s="191"/>
      <c r="W22" s="191"/>
      <c r="X22" s="191"/>
      <c r="Y22" s="191"/>
      <c r="AG22" s="67">
        <f t="shared" si="1"/>
        <v>0</v>
      </c>
      <c r="AH22" s="67">
        <f t="shared" si="2"/>
        <v>3</v>
      </c>
      <c r="AI22" s="67">
        <v>0</v>
      </c>
      <c r="AJ22" s="67">
        <v>2</v>
      </c>
      <c r="AK22" s="67">
        <f t="shared" si="5"/>
        <v>3</v>
      </c>
      <c r="AL22" s="191">
        <v>0</v>
      </c>
      <c r="AM22" s="191">
        <v>3</v>
      </c>
      <c r="AN22" s="191">
        <v>20</v>
      </c>
      <c r="AO22" s="191">
        <v>230</v>
      </c>
      <c r="AP22" s="191">
        <f t="shared" si="10"/>
        <v>4660</v>
      </c>
      <c r="AQ22" s="191">
        <f t="shared" si="8"/>
        <v>0.0493562231759657</v>
      </c>
      <c r="AT22" s="67">
        <v>20</v>
      </c>
      <c r="AU22" s="67">
        <v>710</v>
      </c>
      <c r="AV22" s="67">
        <f t="shared" si="9"/>
        <v>10880</v>
      </c>
      <c r="AW22" s="67">
        <f t="shared" si="0"/>
        <v>0.0652573529411765</v>
      </c>
    </row>
    <row r="23" s="67" customFormat="1" ht="13" spans="2:49">
      <c r="B23" s="32"/>
      <c r="C23" s="54"/>
      <c r="D23" s="149"/>
      <c r="E23" s="54"/>
      <c r="F23" s="54"/>
      <c r="G23" s="32"/>
      <c r="H23" s="32"/>
      <c r="I23" s="32"/>
      <c r="J23" s="149"/>
      <c r="K23" s="191"/>
      <c r="L23" s="191"/>
      <c r="M23" s="191"/>
      <c r="N23" s="191"/>
      <c r="O23" s="191"/>
      <c r="P23" s="191"/>
      <c r="Q23" s="32"/>
      <c r="T23" s="191"/>
      <c r="U23" s="191"/>
      <c r="V23" s="191"/>
      <c r="W23" s="191"/>
      <c r="X23" s="191"/>
      <c r="Y23" s="191"/>
      <c r="AG23" s="67">
        <f t="shared" si="1"/>
        <v>1</v>
      </c>
      <c r="AH23" s="67">
        <f t="shared" si="2"/>
        <v>4</v>
      </c>
      <c r="AI23" s="67">
        <v>1</v>
      </c>
      <c r="AJ23" s="67">
        <v>3</v>
      </c>
      <c r="AK23" s="67">
        <f t="shared" si="5"/>
        <v>4</v>
      </c>
      <c r="AL23" s="191">
        <v>1</v>
      </c>
      <c r="AM23" s="191">
        <v>4</v>
      </c>
      <c r="AN23" s="191">
        <v>21</v>
      </c>
      <c r="AO23" s="191">
        <v>220</v>
      </c>
      <c r="AP23" s="191">
        <f t="shared" si="10"/>
        <v>4660</v>
      </c>
      <c r="AQ23" s="191">
        <f t="shared" si="8"/>
        <v>0.0472103004291846</v>
      </c>
      <c r="AT23" s="67">
        <v>21</v>
      </c>
      <c r="AU23" s="67">
        <v>690</v>
      </c>
      <c r="AV23" s="67">
        <f t="shared" si="9"/>
        <v>10880</v>
      </c>
      <c r="AW23" s="67">
        <f t="shared" si="0"/>
        <v>0.0634191176470588</v>
      </c>
    </row>
    <row r="24" s="67" customFormat="1" ht="14.5" spans="2:49">
      <c r="B24" s="150"/>
      <c r="C24" s="54"/>
      <c r="D24" s="150"/>
      <c r="E24" s="151"/>
      <c r="F24" s="152"/>
      <c r="G24" s="152"/>
      <c r="H24" s="152"/>
      <c r="I24" s="152"/>
      <c r="J24" s="152"/>
      <c r="K24" s="191"/>
      <c r="L24" s="191"/>
      <c r="M24" s="191"/>
      <c r="N24" s="191"/>
      <c r="O24" s="191"/>
      <c r="P24" s="191"/>
      <c r="Q24" s="32"/>
      <c r="T24" s="191"/>
      <c r="U24" s="191"/>
      <c r="V24" s="191"/>
      <c r="W24" s="191"/>
      <c r="X24" s="191"/>
      <c r="Y24" s="191"/>
      <c r="AG24" s="67">
        <f t="shared" si="1"/>
        <v>2</v>
      </c>
      <c r="AH24" s="67">
        <f t="shared" si="2"/>
        <v>5</v>
      </c>
      <c r="AI24" s="67">
        <v>2</v>
      </c>
      <c r="AJ24" s="67">
        <v>4</v>
      </c>
      <c r="AK24" s="67">
        <f t="shared" si="5"/>
        <v>5</v>
      </c>
      <c r="AL24" s="191">
        <v>2</v>
      </c>
      <c r="AM24" s="191">
        <v>5</v>
      </c>
      <c r="AN24" s="191">
        <v>22</v>
      </c>
      <c r="AO24" s="191">
        <v>190</v>
      </c>
      <c r="AP24" s="191">
        <f t="shared" si="10"/>
        <v>4660</v>
      </c>
      <c r="AQ24" s="191">
        <f t="shared" si="8"/>
        <v>0.0407725321888412</v>
      </c>
      <c r="AT24" s="67">
        <v>22</v>
      </c>
      <c r="AU24" s="67">
        <v>600</v>
      </c>
      <c r="AV24" s="67">
        <f t="shared" si="9"/>
        <v>10880</v>
      </c>
      <c r="AW24" s="67">
        <f t="shared" si="0"/>
        <v>0.0551470588235294</v>
      </c>
    </row>
    <row r="25" s="67" customFormat="1" spans="2:49">
      <c r="B25" s="32"/>
      <c r="C25" s="54"/>
      <c r="D25" s="54"/>
      <c r="E25" s="153"/>
      <c r="F25" s="153"/>
      <c r="G25" s="153"/>
      <c r="H25" s="153"/>
      <c r="I25" s="153"/>
      <c r="J25" s="153"/>
      <c r="K25" s="195"/>
      <c r="L25" s="191"/>
      <c r="M25" s="191"/>
      <c r="N25" s="191"/>
      <c r="O25" s="191"/>
      <c r="P25" s="196"/>
      <c r="Q25" s="32"/>
      <c r="T25" s="195"/>
      <c r="U25" s="191"/>
      <c r="V25" s="191"/>
      <c r="W25" s="191"/>
      <c r="X25" s="191"/>
      <c r="Y25" s="191"/>
      <c r="AG25" s="67">
        <f t="shared" si="1"/>
        <v>3</v>
      </c>
      <c r="AH25" s="67">
        <f t="shared" si="2"/>
        <v>6</v>
      </c>
      <c r="AI25" s="67">
        <v>3</v>
      </c>
      <c r="AJ25" s="67">
        <v>5</v>
      </c>
      <c r="AK25" s="67">
        <f t="shared" si="5"/>
        <v>6</v>
      </c>
      <c r="AL25" s="191">
        <v>3</v>
      </c>
      <c r="AM25" s="191">
        <v>6</v>
      </c>
      <c r="AN25" s="191">
        <v>23</v>
      </c>
      <c r="AO25" s="191">
        <v>180</v>
      </c>
      <c r="AP25" s="191">
        <f t="shared" si="10"/>
        <v>4660</v>
      </c>
      <c r="AQ25" s="191">
        <f t="shared" si="8"/>
        <v>0.0386266094420601</v>
      </c>
      <c r="AT25" s="67">
        <v>23</v>
      </c>
      <c r="AU25" s="67">
        <v>550</v>
      </c>
      <c r="AV25" s="67">
        <f t="shared" si="9"/>
        <v>10880</v>
      </c>
      <c r="AW25" s="67">
        <f t="shared" si="0"/>
        <v>0.0505514705882353</v>
      </c>
    </row>
    <row r="26" s="67" customFormat="1" spans="3:43">
      <c r="C26" s="54"/>
      <c r="D26" s="70"/>
      <c r="F26" s="147"/>
      <c r="G26" s="147"/>
      <c r="H26" s="147"/>
      <c r="I26" s="147"/>
      <c r="J26" s="147"/>
      <c r="K26" s="195"/>
      <c r="L26" s="191"/>
      <c r="M26" s="191"/>
      <c r="N26" s="191"/>
      <c r="O26" s="191"/>
      <c r="P26" s="191"/>
      <c r="T26" s="195"/>
      <c r="U26" s="191"/>
      <c r="V26" s="191"/>
      <c r="W26" s="191"/>
      <c r="X26" s="191"/>
      <c r="Y26" s="191"/>
      <c r="AL26" s="191"/>
      <c r="AM26" s="191"/>
      <c r="AN26" s="191"/>
      <c r="AO26" s="191"/>
      <c r="AP26" s="191"/>
      <c r="AQ26" s="191"/>
    </row>
    <row r="27" s="67" customFormat="1" spans="3:43">
      <c r="C27" s="54"/>
      <c r="D27" s="70"/>
      <c r="E27" s="147"/>
      <c r="F27" s="147"/>
      <c r="G27" s="147"/>
      <c r="H27" s="147"/>
      <c r="I27" s="147"/>
      <c r="J27" s="147"/>
      <c r="K27" s="195"/>
      <c r="L27" s="195"/>
      <c r="M27" s="191"/>
      <c r="N27" s="191"/>
      <c r="O27" s="191"/>
      <c r="P27" s="191"/>
      <c r="T27" s="195"/>
      <c r="U27" s="191"/>
      <c r="V27" s="191"/>
      <c r="W27" s="191"/>
      <c r="X27" s="191"/>
      <c r="Y27" s="191"/>
      <c r="AL27" s="191"/>
      <c r="AM27" s="191"/>
      <c r="AN27" s="191"/>
      <c r="AO27" s="191"/>
      <c r="AP27" s="191"/>
      <c r="AQ27" s="191"/>
    </row>
    <row r="28" s="67" customFormat="1" ht="13" spans="2:67">
      <c r="B28" s="160"/>
      <c r="C28" s="54"/>
      <c r="E28" s="160"/>
      <c r="F28" s="160"/>
      <c r="G28" s="147"/>
      <c r="H28" s="147"/>
      <c r="I28" s="147"/>
      <c r="J28" s="147"/>
      <c r="K28" s="195"/>
      <c r="L28" s="195"/>
      <c r="M28" s="197" t="s">
        <v>343</v>
      </c>
      <c r="N28" s="191"/>
      <c r="O28" s="191"/>
      <c r="P28" s="191"/>
      <c r="T28" s="195"/>
      <c r="U28" s="195"/>
      <c r="V28" s="197" t="s">
        <v>343</v>
      </c>
      <c r="W28" s="191"/>
      <c r="X28" s="191"/>
      <c r="Y28" s="191"/>
      <c r="AC28" s="147"/>
      <c r="AD28" s="147"/>
      <c r="AE28" s="204" t="s">
        <v>343</v>
      </c>
      <c r="AL28" s="195"/>
      <c r="AM28" s="195"/>
      <c r="AN28" s="197" t="s">
        <v>343</v>
      </c>
      <c r="AO28" s="191"/>
      <c r="AP28" s="191"/>
      <c r="AQ28" s="191"/>
      <c r="AU28" s="147"/>
      <c r="AV28" s="147"/>
      <c r="AW28" s="204" t="s">
        <v>343</v>
      </c>
      <c r="BD28" s="147"/>
      <c r="BE28" s="147"/>
      <c r="BF28" s="204" t="s">
        <v>343</v>
      </c>
      <c r="BM28" s="147"/>
      <c r="BN28" s="147"/>
      <c r="BO28" s="204" t="s">
        <v>343</v>
      </c>
    </row>
    <row r="29" ht="13" spans="1:70">
      <c r="A29" s="186"/>
      <c r="B29" s="158"/>
      <c r="C29" s="158"/>
      <c r="D29" s="158"/>
      <c r="E29" s="158"/>
      <c r="F29" s="158"/>
      <c r="G29" s="147"/>
      <c r="H29" s="167"/>
      <c r="I29" s="167"/>
      <c r="J29" s="167"/>
      <c r="K29" s="198" t="s">
        <v>344</v>
      </c>
      <c r="L29" s="198" t="s">
        <v>3</v>
      </c>
      <c r="M29" s="198" t="s">
        <v>354</v>
      </c>
      <c r="N29" s="198">
        <v>2020</v>
      </c>
      <c r="O29" s="198" t="s">
        <v>2</v>
      </c>
      <c r="P29" s="127" t="s">
        <v>382</v>
      </c>
      <c r="T29" s="198" t="s">
        <v>344</v>
      </c>
      <c r="U29" s="198" t="s">
        <v>3</v>
      </c>
      <c r="V29" s="198" t="s">
        <v>354</v>
      </c>
      <c r="W29" s="198">
        <v>2020</v>
      </c>
      <c r="X29" s="198" t="s">
        <v>2</v>
      </c>
      <c r="Y29" s="127" t="s">
        <v>382</v>
      </c>
      <c r="AC29" s="205" t="s">
        <v>344</v>
      </c>
      <c r="AD29" s="205" t="s">
        <v>3</v>
      </c>
      <c r="AE29" s="205" t="s">
        <v>354</v>
      </c>
      <c r="AF29" s="205">
        <v>2020</v>
      </c>
      <c r="AG29" s="209" t="s">
        <v>2</v>
      </c>
      <c r="AH29" t="s">
        <v>382</v>
      </c>
      <c r="AL29" s="198" t="s">
        <v>344</v>
      </c>
      <c r="AM29" s="198" t="s">
        <v>3</v>
      </c>
      <c r="AN29" s="198" t="s">
        <v>354</v>
      </c>
      <c r="AO29" s="198">
        <v>2020</v>
      </c>
      <c r="AP29" s="198" t="s">
        <v>2</v>
      </c>
      <c r="AQ29" s="127" t="s">
        <v>382</v>
      </c>
      <c r="AU29" s="205" t="s">
        <v>344</v>
      </c>
      <c r="AV29" s="205" t="s">
        <v>3</v>
      </c>
      <c r="AW29" s="205" t="s">
        <v>354</v>
      </c>
      <c r="AX29" s="205">
        <v>2020</v>
      </c>
      <c r="AY29" s="209" t="s">
        <v>2</v>
      </c>
      <c r="AZ29" t="s">
        <v>382</v>
      </c>
      <c r="BD29" s="205" t="s">
        <v>344</v>
      </c>
      <c r="BE29" s="205" t="s">
        <v>3</v>
      </c>
      <c r="BF29" s="205" t="s">
        <v>354</v>
      </c>
      <c r="BG29" s="205">
        <v>2020</v>
      </c>
      <c r="BH29" s="209" t="s">
        <v>2</v>
      </c>
      <c r="BI29" t="s">
        <v>382</v>
      </c>
      <c r="BM29" s="205" t="s">
        <v>344</v>
      </c>
      <c r="BN29" s="205" t="s">
        <v>3</v>
      </c>
      <c r="BO29" s="205" t="s">
        <v>354</v>
      </c>
      <c r="BP29" s="205">
        <v>2020</v>
      </c>
      <c r="BQ29" s="209" t="s">
        <v>2</v>
      </c>
      <c r="BR29" t="s">
        <v>382</v>
      </c>
    </row>
    <row r="30" ht="30" spans="1:69">
      <c r="A30" s="186"/>
      <c r="B30" s="159"/>
      <c r="C30" s="159"/>
      <c r="D30" s="159"/>
      <c r="E30" s="159"/>
      <c r="F30" s="160"/>
      <c r="G30" s="147"/>
      <c r="H30" s="167"/>
      <c r="I30" s="167"/>
      <c r="J30" s="167"/>
      <c r="K30" s="199" t="s">
        <v>141</v>
      </c>
      <c r="L30" s="199" t="s">
        <v>355</v>
      </c>
      <c r="M30" s="200"/>
      <c r="N30" s="199"/>
      <c r="O30" s="201"/>
      <c r="T30" s="199" t="s">
        <v>141</v>
      </c>
      <c r="U30" s="199" t="s">
        <v>355</v>
      </c>
      <c r="V30" s="199"/>
      <c r="W30" s="199"/>
      <c r="X30" s="201"/>
      <c r="AC30" s="206" t="s">
        <v>141</v>
      </c>
      <c r="AD30" s="206" t="s">
        <v>355</v>
      </c>
      <c r="AE30" s="206"/>
      <c r="AF30" s="206"/>
      <c r="AG30" s="160"/>
      <c r="AL30" s="199" t="s">
        <v>141</v>
      </c>
      <c r="AM30" s="199" t="s">
        <v>355</v>
      </c>
      <c r="AN30" s="199"/>
      <c r="AO30" s="199"/>
      <c r="AP30" s="201"/>
      <c r="AU30" s="206" t="s">
        <v>141</v>
      </c>
      <c r="AV30" s="206" t="s">
        <v>355</v>
      </c>
      <c r="AW30" s="206"/>
      <c r="AX30" s="206"/>
      <c r="AY30" s="160"/>
      <c r="BD30" s="206" t="s">
        <v>141</v>
      </c>
      <c r="BE30" s="206" t="s">
        <v>355</v>
      </c>
      <c r="BF30" s="206"/>
      <c r="BG30" s="206"/>
      <c r="BH30" s="160"/>
      <c r="BM30" s="206" t="s">
        <v>141</v>
      </c>
      <c r="BN30" s="206" t="s">
        <v>355</v>
      </c>
      <c r="BO30" s="206"/>
      <c r="BP30" s="206"/>
      <c r="BQ30" s="160"/>
    </row>
    <row r="31" ht="13.25" spans="1:69">
      <c r="A31" s="186"/>
      <c r="B31" s="159"/>
      <c r="C31" s="159"/>
      <c r="D31" s="159"/>
      <c r="E31" s="159"/>
      <c r="F31" s="160"/>
      <c r="G31" s="147"/>
      <c r="H31" s="167"/>
      <c r="I31" s="167"/>
      <c r="J31" s="167"/>
      <c r="K31" s="199" t="s">
        <v>356</v>
      </c>
      <c r="L31" s="199"/>
      <c r="M31" s="199"/>
      <c r="N31" s="199"/>
      <c r="O31" s="201"/>
      <c r="T31" s="199" t="s">
        <v>356</v>
      </c>
      <c r="U31" s="199"/>
      <c r="V31" s="199"/>
      <c r="W31" s="199"/>
      <c r="X31" s="201"/>
      <c r="AC31" s="207" t="s">
        <v>356</v>
      </c>
      <c r="AD31" s="207"/>
      <c r="AE31" s="207"/>
      <c r="AF31" s="207"/>
      <c r="AG31" s="160"/>
      <c r="AL31" s="199" t="s">
        <v>356</v>
      </c>
      <c r="AM31" s="199"/>
      <c r="AN31" s="199"/>
      <c r="AO31" s="199"/>
      <c r="AP31" s="201"/>
      <c r="AU31" s="207" t="s">
        <v>356</v>
      </c>
      <c r="AV31" s="207"/>
      <c r="AW31" s="207"/>
      <c r="AX31" s="207"/>
      <c r="AY31" s="160"/>
      <c r="BD31" s="207" t="s">
        <v>356</v>
      </c>
      <c r="BE31" s="207"/>
      <c r="BF31" s="207"/>
      <c r="BG31" s="207"/>
      <c r="BH31" s="160"/>
      <c r="BM31" s="207" t="s">
        <v>356</v>
      </c>
      <c r="BN31" s="207"/>
      <c r="BO31" s="207"/>
      <c r="BP31" s="207"/>
      <c r="BQ31" s="160"/>
    </row>
    <row r="32" spans="1:70">
      <c r="A32" s="186"/>
      <c r="B32" s="160"/>
      <c r="C32" s="32"/>
      <c r="D32" s="161"/>
      <c r="E32" s="161"/>
      <c r="F32" s="160"/>
      <c r="G32" s="147"/>
      <c r="H32" s="167"/>
      <c r="I32" s="167"/>
      <c r="J32" s="167"/>
      <c r="K32" s="202" t="s">
        <v>357</v>
      </c>
      <c r="L32" s="203" t="str">
        <f>C9</f>
        <v>R_ES-SD-SpHeat</v>
      </c>
      <c r="M32" s="108" t="s">
        <v>383</v>
      </c>
      <c r="N32" s="202">
        <v>0</v>
      </c>
      <c r="O32" s="202" t="s">
        <v>18</v>
      </c>
      <c r="P32" s="203" t="s">
        <v>196</v>
      </c>
      <c r="T32" s="202" t="s">
        <v>357</v>
      </c>
      <c r="U32" s="203" t="str">
        <f t="shared" ref="U32:U95" si="11">L32</f>
        <v>R_ES-SD-SpHeat</v>
      </c>
      <c r="V32" s="202" t="str">
        <f t="shared" ref="V32:V95" si="12">M32</f>
        <v>RH0_1</v>
      </c>
      <c r="W32" s="202">
        <v>0</v>
      </c>
      <c r="X32" s="202" t="s">
        <v>18</v>
      </c>
      <c r="Y32" s="203" t="s">
        <v>191</v>
      </c>
      <c r="AC32" s="202" t="s">
        <v>357</v>
      </c>
      <c r="AD32" s="46" t="str">
        <f t="shared" ref="AD32:AD95" si="13">U32</f>
        <v>R_ES-SD-SpHeat</v>
      </c>
      <c r="AE32" s="208" t="str">
        <f t="shared" ref="AE32:AE95" si="14">V32</f>
        <v>RH0_1</v>
      </c>
      <c r="AF32" s="208">
        <v>0</v>
      </c>
      <c r="AG32" s="208" t="s">
        <v>18</v>
      </c>
      <c r="AH32" s="46" t="s">
        <v>197</v>
      </c>
      <c r="AL32" s="202" t="s">
        <v>357</v>
      </c>
      <c r="AM32" s="203" t="str">
        <f t="shared" ref="AM32:AM95" si="15">AD32</f>
        <v>R_ES-SD-SpHeat</v>
      </c>
      <c r="AN32" s="202" t="str">
        <f t="shared" ref="AN32:AN95" si="16">AE32</f>
        <v>RH0_1</v>
      </c>
      <c r="AO32" s="202">
        <v>0</v>
      </c>
      <c r="AP32" s="202" t="s">
        <v>18</v>
      </c>
      <c r="AQ32" s="203" t="s">
        <v>194</v>
      </c>
      <c r="AU32" s="202" t="s">
        <v>357</v>
      </c>
      <c r="AV32" s="46" t="str">
        <f t="shared" ref="AV32:AV95" si="17">AM32</f>
        <v>R_ES-SD-SpHeat</v>
      </c>
      <c r="AW32" s="208" t="str">
        <f t="shared" ref="AW32:AW95" si="18">AN32</f>
        <v>RH0_1</v>
      </c>
      <c r="AX32" s="208">
        <f>W32</f>
        <v>0</v>
      </c>
      <c r="AY32" s="208" t="s">
        <v>18</v>
      </c>
      <c r="AZ32" s="46" t="s">
        <v>193</v>
      </c>
      <c r="BD32" s="202" t="s">
        <v>357</v>
      </c>
      <c r="BE32" s="46" t="str">
        <f t="shared" ref="BE32:BE95" si="19">AV32</f>
        <v>R_ES-SD-SpHeat</v>
      </c>
      <c r="BF32" s="208" t="str">
        <f t="shared" ref="BF32:BF95" si="20">AW32</f>
        <v>RH0_1</v>
      </c>
      <c r="BG32" s="208">
        <f>AF32</f>
        <v>0</v>
      </c>
      <c r="BH32" s="208" t="s">
        <v>18</v>
      </c>
      <c r="BI32" s="46" t="s">
        <v>195</v>
      </c>
      <c r="BM32" s="202" t="s">
        <v>357</v>
      </c>
      <c r="BN32" s="46" t="str">
        <f t="shared" ref="BN32:BN95" si="21">BE32</f>
        <v>R_ES-SD-SpHeat</v>
      </c>
      <c r="BO32" s="208" t="str">
        <f t="shared" ref="BO32:BO95" si="22">BF32</f>
        <v>RH0_1</v>
      </c>
      <c r="BP32" s="208">
        <f>AX32</f>
        <v>0</v>
      </c>
      <c r="BQ32" s="208" t="s">
        <v>18</v>
      </c>
      <c r="BR32" s="46" t="s">
        <v>192</v>
      </c>
    </row>
    <row r="33" spans="1:70">
      <c r="A33" s="186"/>
      <c r="B33" s="160"/>
      <c r="C33" s="32"/>
      <c r="D33" s="161"/>
      <c r="E33" s="161"/>
      <c r="F33" s="160"/>
      <c r="G33" s="147"/>
      <c r="H33" s="167"/>
      <c r="I33" s="167"/>
      <c r="J33" s="167"/>
      <c r="K33" s="202" t="s">
        <v>357</v>
      </c>
      <c r="L33" s="203" t="str">
        <f t="shared" ref="L33:L96" si="23">L32</f>
        <v>R_ES-SD-SpHeat</v>
      </c>
      <c r="M33" s="108" t="s">
        <v>384</v>
      </c>
      <c r="N33" s="202">
        <v>0</v>
      </c>
      <c r="O33" s="202" t="s">
        <v>18</v>
      </c>
      <c r="P33" s="203" t="s">
        <v>196</v>
      </c>
      <c r="T33" s="202" t="s">
        <v>357</v>
      </c>
      <c r="U33" s="203" t="str">
        <f t="shared" si="11"/>
        <v>R_ES-SD-SpHeat</v>
      </c>
      <c r="V33" s="202" t="str">
        <f t="shared" si="12"/>
        <v>RH2_3</v>
      </c>
      <c r="W33" s="202">
        <v>0</v>
      </c>
      <c r="X33" s="202" t="s">
        <v>18</v>
      </c>
      <c r="Y33" s="203" t="s">
        <v>191</v>
      </c>
      <c r="AC33" s="202" t="s">
        <v>357</v>
      </c>
      <c r="AD33" s="46" t="str">
        <f t="shared" si="13"/>
        <v>R_ES-SD-SpHeat</v>
      </c>
      <c r="AE33" s="208" t="str">
        <f t="shared" si="14"/>
        <v>RH2_3</v>
      </c>
      <c r="AF33" s="208">
        <v>0</v>
      </c>
      <c r="AG33" s="208" t="s">
        <v>18</v>
      </c>
      <c r="AH33" s="46" t="s">
        <v>197</v>
      </c>
      <c r="AL33" s="202" t="s">
        <v>357</v>
      </c>
      <c r="AM33" s="203" t="str">
        <f t="shared" si="15"/>
        <v>R_ES-SD-SpHeat</v>
      </c>
      <c r="AN33" s="202" t="str">
        <f t="shared" si="16"/>
        <v>RH2_3</v>
      </c>
      <c r="AO33" s="202">
        <v>0</v>
      </c>
      <c r="AP33" s="202" t="s">
        <v>18</v>
      </c>
      <c r="AQ33" s="203" t="s">
        <v>194</v>
      </c>
      <c r="AU33" s="202" t="s">
        <v>357</v>
      </c>
      <c r="AV33" s="46" t="str">
        <f t="shared" si="17"/>
        <v>R_ES-SD-SpHeat</v>
      </c>
      <c r="AW33" s="208" t="str">
        <f t="shared" si="18"/>
        <v>RH2_3</v>
      </c>
      <c r="AX33" s="208">
        <f t="shared" ref="AX33:AX96" si="24">W33</f>
        <v>0</v>
      </c>
      <c r="AY33" s="208" t="s">
        <v>18</v>
      </c>
      <c r="AZ33" s="46" t="s">
        <v>193</v>
      </c>
      <c r="BD33" s="202" t="s">
        <v>357</v>
      </c>
      <c r="BE33" s="46" t="str">
        <f t="shared" si="19"/>
        <v>R_ES-SD-SpHeat</v>
      </c>
      <c r="BF33" s="208" t="str">
        <f t="shared" si="20"/>
        <v>RH2_3</v>
      </c>
      <c r="BG33" s="208">
        <f t="shared" ref="BG33:BG96" si="25">AF33</f>
        <v>0</v>
      </c>
      <c r="BH33" s="208" t="s">
        <v>18</v>
      </c>
      <c r="BI33" s="46" t="s">
        <v>195</v>
      </c>
      <c r="BM33" s="202" t="s">
        <v>357</v>
      </c>
      <c r="BN33" s="46" t="str">
        <f t="shared" si="21"/>
        <v>R_ES-SD-SpHeat</v>
      </c>
      <c r="BO33" s="208" t="str">
        <f t="shared" si="22"/>
        <v>RH2_3</v>
      </c>
      <c r="BP33" s="208">
        <f t="shared" ref="BP33:BP96" si="26">AX33</f>
        <v>0</v>
      </c>
      <c r="BQ33" s="208" t="s">
        <v>18</v>
      </c>
      <c r="BR33" s="46" t="s">
        <v>192</v>
      </c>
    </row>
    <row r="34" spans="1:70">
      <c r="A34" s="186"/>
      <c r="B34" s="160"/>
      <c r="C34" s="32"/>
      <c r="D34" s="161"/>
      <c r="E34" s="161"/>
      <c r="F34" s="160"/>
      <c r="G34" s="187"/>
      <c r="H34" s="168"/>
      <c r="I34" s="168"/>
      <c r="J34" s="168"/>
      <c r="K34" s="202" t="s">
        <v>357</v>
      </c>
      <c r="L34" s="203" t="str">
        <f t="shared" si="23"/>
        <v>R_ES-SD-SpHeat</v>
      </c>
      <c r="M34" s="108" t="s">
        <v>385</v>
      </c>
      <c r="N34" s="202">
        <v>0</v>
      </c>
      <c r="O34" s="202" t="s">
        <v>18</v>
      </c>
      <c r="P34" s="203" t="s">
        <v>196</v>
      </c>
      <c r="T34" s="202" t="s">
        <v>357</v>
      </c>
      <c r="U34" s="203" t="str">
        <f t="shared" si="11"/>
        <v>R_ES-SD-SpHeat</v>
      </c>
      <c r="V34" s="202" t="str">
        <f t="shared" si="12"/>
        <v>RH4_5</v>
      </c>
      <c r="W34" s="202">
        <v>0</v>
      </c>
      <c r="X34" s="202" t="s">
        <v>18</v>
      </c>
      <c r="Y34" s="203" t="s">
        <v>191</v>
      </c>
      <c r="AC34" s="202" t="s">
        <v>357</v>
      </c>
      <c r="AD34" s="46" t="str">
        <f t="shared" si="13"/>
        <v>R_ES-SD-SpHeat</v>
      </c>
      <c r="AE34" s="208" t="str">
        <f t="shared" si="14"/>
        <v>RH4_5</v>
      </c>
      <c r="AF34" s="208">
        <v>0</v>
      </c>
      <c r="AG34" s="208" t="s">
        <v>18</v>
      </c>
      <c r="AH34" s="46" t="s">
        <v>197</v>
      </c>
      <c r="AL34" s="202" t="s">
        <v>357</v>
      </c>
      <c r="AM34" s="203" t="str">
        <f t="shared" si="15"/>
        <v>R_ES-SD-SpHeat</v>
      </c>
      <c r="AN34" s="202" t="str">
        <f t="shared" si="16"/>
        <v>RH4_5</v>
      </c>
      <c r="AO34" s="202">
        <v>0</v>
      </c>
      <c r="AP34" s="202" t="s">
        <v>18</v>
      </c>
      <c r="AQ34" s="203" t="s">
        <v>194</v>
      </c>
      <c r="AU34" s="202" t="s">
        <v>357</v>
      </c>
      <c r="AV34" s="46" t="str">
        <f t="shared" si="17"/>
        <v>R_ES-SD-SpHeat</v>
      </c>
      <c r="AW34" s="208" t="str">
        <f t="shared" si="18"/>
        <v>RH4_5</v>
      </c>
      <c r="AX34" s="208">
        <f t="shared" si="24"/>
        <v>0</v>
      </c>
      <c r="AY34" s="208" t="s">
        <v>18</v>
      </c>
      <c r="AZ34" s="46" t="s">
        <v>193</v>
      </c>
      <c r="BD34" s="202" t="s">
        <v>357</v>
      </c>
      <c r="BE34" s="46" t="str">
        <f t="shared" si="19"/>
        <v>R_ES-SD-SpHeat</v>
      </c>
      <c r="BF34" s="208" t="str">
        <f t="shared" si="20"/>
        <v>RH4_5</v>
      </c>
      <c r="BG34" s="208">
        <f t="shared" si="25"/>
        <v>0</v>
      </c>
      <c r="BH34" s="208" t="s">
        <v>18</v>
      </c>
      <c r="BI34" s="46" t="s">
        <v>195</v>
      </c>
      <c r="BM34" s="202" t="s">
        <v>357</v>
      </c>
      <c r="BN34" s="46" t="str">
        <f t="shared" si="21"/>
        <v>R_ES-SD-SpHeat</v>
      </c>
      <c r="BO34" s="208" t="str">
        <f t="shared" si="22"/>
        <v>RH4_5</v>
      </c>
      <c r="BP34" s="208">
        <f t="shared" si="26"/>
        <v>0</v>
      </c>
      <c r="BQ34" s="208" t="s">
        <v>18</v>
      </c>
      <c r="BR34" s="46" t="s">
        <v>192</v>
      </c>
    </row>
    <row r="35" spans="1:70">
      <c r="A35" s="186"/>
      <c r="B35" s="160"/>
      <c r="C35" s="32"/>
      <c r="D35" s="161"/>
      <c r="E35" s="161"/>
      <c r="F35" s="160"/>
      <c r="G35" s="187"/>
      <c r="H35" s="168"/>
      <c r="I35" s="168"/>
      <c r="J35" s="168"/>
      <c r="K35" s="202" t="s">
        <v>357</v>
      </c>
      <c r="L35" s="203" t="str">
        <f t="shared" si="23"/>
        <v>R_ES-SD-SpHeat</v>
      </c>
      <c r="M35" s="108" t="s">
        <v>386</v>
      </c>
      <c r="N35" s="202">
        <v>0</v>
      </c>
      <c r="O35" s="202" t="s">
        <v>18</v>
      </c>
      <c r="P35" s="203" t="s">
        <v>196</v>
      </c>
      <c r="T35" s="202" t="s">
        <v>357</v>
      </c>
      <c r="U35" s="203" t="str">
        <f t="shared" si="11"/>
        <v>R_ES-SD-SpHeat</v>
      </c>
      <c r="V35" s="202" t="str">
        <f t="shared" si="12"/>
        <v>RH6_7</v>
      </c>
      <c r="W35" s="202">
        <v>0</v>
      </c>
      <c r="X35" s="202" t="s">
        <v>18</v>
      </c>
      <c r="Y35" s="203" t="s">
        <v>191</v>
      </c>
      <c r="AC35" s="202" t="s">
        <v>357</v>
      </c>
      <c r="AD35" s="46" t="str">
        <f t="shared" si="13"/>
        <v>R_ES-SD-SpHeat</v>
      </c>
      <c r="AE35" s="208" t="str">
        <f t="shared" si="14"/>
        <v>RH6_7</v>
      </c>
      <c r="AF35" s="208">
        <v>0</v>
      </c>
      <c r="AG35" s="208" t="s">
        <v>18</v>
      </c>
      <c r="AH35" s="46" t="s">
        <v>197</v>
      </c>
      <c r="AL35" s="202" t="s">
        <v>357</v>
      </c>
      <c r="AM35" s="203" t="str">
        <f t="shared" si="15"/>
        <v>R_ES-SD-SpHeat</v>
      </c>
      <c r="AN35" s="202" t="str">
        <f t="shared" si="16"/>
        <v>RH6_7</v>
      </c>
      <c r="AO35" s="202">
        <v>0</v>
      </c>
      <c r="AP35" s="202" t="s">
        <v>18</v>
      </c>
      <c r="AQ35" s="203" t="s">
        <v>194</v>
      </c>
      <c r="AU35" s="202" t="s">
        <v>357</v>
      </c>
      <c r="AV35" s="46" t="str">
        <f t="shared" si="17"/>
        <v>R_ES-SD-SpHeat</v>
      </c>
      <c r="AW35" s="208" t="str">
        <f t="shared" si="18"/>
        <v>RH6_7</v>
      </c>
      <c r="AX35" s="208">
        <f t="shared" si="24"/>
        <v>0</v>
      </c>
      <c r="AY35" s="208" t="s">
        <v>18</v>
      </c>
      <c r="AZ35" s="46" t="s">
        <v>193</v>
      </c>
      <c r="BD35" s="202" t="s">
        <v>357</v>
      </c>
      <c r="BE35" s="46" t="str">
        <f t="shared" si="19"/>
        <v>R_ES-SD-SpHeat</v>
      </c>
      <c r="BF35" s="208" t="str">
        <f t="shared" si="20"/>
        <v>RH6_7</v>
      </c>
      <c r="BG35" s="208">
        <f t="shared" si="25"/>
        <v>0</v>
      </c>
      <c r="BH35" s="208" t="s">
        <v>18</v>
      </c>
      <c r="BI35" s="46" t="s">
        <v>195</v>
      </c>
      <c r="BM35" s="202" t="s">
        <v>357</v>
      </c>
      <c r="BN35" s="46" t="str">
        <f t="shared" si="21"/>
        <v>R_ES-SD-SpHeat</v>
      </c>
      <c r="BO35" s="208" t="str">
        <f t="shared" si="22"/>
        <v>RH6_7</v>
      </c>
      <c r="BP35" s="208">
        <f t="shared" si="26"/>
        <v>0</v>
      </c>
      <c r="BQ35" s="208" t="s">
        <v>18</v>
      </c>
      <c r="BR35" s="46" t="s">
        <v>192</v>
      </c>
    </row>
    <row r="36" spans="1:70">
      <c r="A36" s="186"/>
      <c r="B36" s="160"/>
      <c r="C36" s="32"/>
      <c r="D36" s="161"/>
      <c r="E36" s="161"/>
      <c r="F36" s="160"/>
      <c r="G36" s="187"/>
      <c r="H36" s="168"/>
      <c r="I36" s="168"/>
      <c r="J36" s="168"/>
      <c r="K36" s="202" t="s">
        <v>357</v>
      </c>
      <c r="L36" s="203" t="str">
        <f t="shared" si="23"/>
        <v>R_ES-SD-SpHeat</v>
      </c>
      <c r="M36" s="108" t="s">
        <v>387</v>
      </c>
      <c r="N36" s="202">
        <v>0</v>
      </c>
      <c r="O36" s="202" t="s">
        <v>18</v>
      </c>
      <c r="P36" s="203" t="s">
        <v>196</v>
      </c>
      <c r="T36" s="202" t="s">
        <v>357</v>
      </c>
      <c r="U36" s="203" t="str">
        <f t="shared" si="11"/>
        <v>R_ES-SD-SpHeat</v>
      </c>
      <c r="V36" s="202" t="str">
        <f t="shared" si="12"/>
        <v>RH8_9</v>
      </c>
      <c r="W36" s="202">
        <v>0</v>
      </c>
      <c r="X36" s="202" t="s">
        <v>18</v>
      </c>
      <c r="Y36" s="203" t="s">
        <v>191</v>
      </c>
      <c r="AC36" s="202" t="s">
        <v>357</v>
      </c>
      <c r="AD36" s="46" t="str">
        <f t="shared" si="13"/>
        <v>R_ES-SD-SpHeat</v>
      </c>
      <c r="AE36" s="208" t="str">
        <f t="shared" si="14"/>
        <v>RH8_9</v>
      </c>
      <c r="AF36" s="208">
        <v>0</v>
      </c>
      <c r="AG36" s="208" t="s">
        <v>18</v>
      </c>
      <c r="AH36" s="46" t="s">
        <v>197</v>
      </c>
      <c r="AL36" s="202" t="s">
        <v>357</v>
      </c>
      <c r="AM36" s="203" t="str">
        <f t="shared" si="15"/>
        <v>R_ES-SD-SpHeat</v>
      </c>
      <c r="AN36" s="202" t="str">
        <f t="shared" si="16"/>
        <v>RH8_9</v>
      </c>
      <c r="AO36" s="202">
        <v>0</v>
      </c>
      <c r="AP36" s="202" t="s">
        <v>18</v>
      </c>
      <c r="AQ36" s="203" t="s">
        <v>194</v>
      </c>
      <c r="AU36" s="202" t="s">
        <v>357</v>
      </c>
      <c r="AV36" s="46" t="str">
        <f t="shared" si="17"/>
        <v>R_ES-SD-SpHeat</v>
      </c>
      <c r="AW36" s="208" t="str">
        <f t="shared" si="18"/>
        <v>RH8_9</v>
      </c>
      <c r="AX36" s="208">
        <f t="shared" si="24"/>
        <v>0</v>
      </c>
      <c r="AY36" s="208" t="s">
        <v>18</v>
      </c>
      <c r="AZ36" s="46" t="s">
        <v>193</v>
      </c>
      <c r="BD36" s="202" t="s">
        <v>357</v>
      </c>
      <c r="BE36" s="46" t="str">
        <f t="shared" si="19"/>
        <v>R_ES-SD-SpHeat</v>
      </c>
      <c r="BF36" s="208" t="str">
        <f t="shared" si="20"/>
        <v>RH8_9</v>
      </c>
      <c r="BG36" s="208">
        <f t="shared" si="25"/>
        <v>0</v>
      </c>
      <c r="BH36" s="208" t="s">
        <v>18</v>
      </c>
      <c r="BI36" s="46" t="s">
        <v>195</v>
      </c>
      <c r="BM36" s="202" t="s">
        <v>357</v>
      </c>
      <c r="BN36" s="46" t="str">
        <f t="shared" si="21"/>
        <v>R_ES-SD-SpHeat</v>
      </c>
      <c r="BO36" s="208" t="str">
        <f t="shared" si="22"/>
        <v>RH8_9</v>
      </c>
      <c r="BP36" s="208">
        <f t="shared" si="26"/>
        <v>0</v>
      </c>
      <c r="BQ36" s="208" t="s">
        <v>18</v>
      </c>
      <c r="BR36" s="46" t="s">
        <v>192</v>
      </c>
    </row>
    <row r="37" spans="1:70">
      <c r="A37" s="186"/>
      <c r="B37" s="160"/>
      <c r="C37" s="32"/>
      <c r="D37" s="161"/>
      <c r="E37" s="161"/>
      <c r="F37" s="160"/>
      <c r="G37" s="67"/>
      <c r="K37" s="202" t="s">
        <v>357</v>
      </c>
      <c r="L37" s="203" t="str">
        <f t="shared" si="23"/>
        <v>R_ES-SD-SpHeat</v>
      </c>
      <c r="M37" s="108" t="s">
        <v>388</v>
      </c>
      <c r="N37" s="202">
        <v>0</v>
      </c>
      <c r="O37" s="202" t="s">
        <v>18</v>
      </c>
      <c r="P37" s="203" t="s">
        <v>196</v>
      </c>
      <c r="T37" s="202" t="s">
        <v>357</v>
      </c>
      <c r="U37" s="203" t="str">
        <f t="shared" si="11"/>
        <v>R_ES-SD-SpHeat</v>
      </c>
      <c r="V37" s="202" t="str">
        <f t="shared" si="12"/>
        <v>RH10_11</v>
      </c>
      <c r="W37" s="202">
        <v>0</v>
      </c>
      <c r="X37" s="202" t="s">
        <v>18</v>
      </c>
      <c r="Y37" s="203" t="s">
        <v>191</v>
      </c>
      <c r="AC37" s="202" t="s">
        <v>357</v>
      </c>
      <c r="AD37" s="46" t="str">
        <f t="shared" si="13"/>
        <v>R_ES-SD-SpHeat</v>
      </c>
      <c r="AE37" s="208" t="str">
        <f t="shared" si="14"/>
        <v>RH10_11</v>
      </c>
      <c r="AF37" s="208">
        <v>0</v>
      </c>
      <c r="AG37" s="208" t="s">
        <v>18</v>
      </c>
      <c r="AH37" s="46" t="s">
        <v>197</v>
      </c>
      <c r="AL37" s="202" t="s">
        <v>357</v>
      </c>
      <c r="AM37" s="203" t="str">
        <f t="shared" si="15"/>
        <v>R_ES-SD-SpHeat</v>
      </c>
      <c r="AN37" s="202" t="str">
        <f t="shared" si="16"/>
        <v>RH10_11</v>
      </c>
      <c r="AO37" s="202">
        <v>0</v>
      </c>
      <c r="AP37" s="202" t="s">
        <v>18</v>
      </c>
      <c r="AQ37" s="203" t="s">
        <v>194</v>
      </c>
      <c r="AU37" s="202" t="s">
        <v>357</v>
      </c>
      <c r="AV37" s="46" t="str">
        <f t="shared" si="17"/>
        <v>R_ES-SD-SpHeat</v>
      </c>
      <c r="AW37" s="208" t="str">
        <f t="shared" si="18"/>
        <v>RH10_11</v>
      </c>
      <c r="AX37" s="208">
        <f t="shared" si="24"/>
        <v>0</v>
      </c>
      <c r="AY37" s="208" t="s">
        <v>18</v>
      </c>
      <c r="AZ37" s="46" t="s">
        <v>193</v>
      </c>
      <c r="BD37" s="202" t="s">
        <v>357</v>
      </c>
      <c r="BE37" s="46" t="str">
        <f t="shared" si="19"/>
        <v>R_ES-SD-SpHeat</v>
      </c>
      <c r="BF37" s="208" t="str">
        <f t="shared" si="20"/>
        <v>RH10_11</v>
      </c>
      <c r="BG37" s="208">
        <f t="shared" si="25"/>
        <v>0</v>
      </c>
      <c r="BH37" s="208" t="s">
        <v>18</v>
      </c>
      <c r="BI37" s="46" t="s">
        <v>195</v>
      </c>
      <c r="BM37" s="202" t="s">
        <v>357</v>
      </c>
      <c r="BN37" s="46" t="str">
        <f t="shared" si="21"/>
        <v>R_ES-SD-SpHeat</v>
      </c>
      <c r="BO37" s="208" t="str">
        <f t="shared" si="22"/>
        <v>RH10_11</v>
      </c>
      <c r="BP37" s="208">
        <f t="shared" si="26"/>
        <v>0</v>
      </c>
      <c r="BQ37" s="208" t="s">
        <v>18</v>
      </c>
      <c r="BR37" s="46" t="s">
        <v>192</v>
      </c>
    </row>
    <row r="38" spans="1:70">
      <c r="A38" s="186"/>
      <c r="B38" s="160"/>
      <c r="C38" s="32"/>
      <c r="D38" s="161"/>
      <c r="E38" s="161"/>
      <c r="F38" s="160"/>
      <c r="G38" s="67"/>
      <c r="K38" s="202" t="s">
        <v>357</v>
      </c>
      <c r="L38" s="203" t="str">
        <f t="shared" si="23"/>
        <v>R_ES-SD-SpHeat</v>
      </c>
      <c r="M38" s="108" t="s">
        <v>389</v>
      </c>
      <c r="N38" s="202">
        <v>0</v>
      </c>
      <c r="O38" s="202" t="s">
        <v>18</v>
      </c>
      <c r="P38" s="203" t="s">
        <v>196</v>
      </c>
      <c r="T38" s="202" t="s">
        <v>357</v>
      </c>
      <c r="U38" s="203" t="str">
        <f t="shared" si="11"/>
        <v>R_ES-SD-SpHeat</v>
      </c>
      <c r="V38" s="202" t="str">
        <f t="shared" si="12"/>
        <v>RH12_13</v>
      </c>
      <c r="W38" s="202">
        <v>0</v>
      </c>
      <c r="X38" s="202" t="s">
        <v>18</v>
      </c>
      <c r="Y38" s="203" t="s">
        <v>191</v>
      </c>
      <c r="AC38" s="202" t="s">
        <v>357</v>
      </c>
      <c r="AD38" s="46" t="str">
        <f t="shared" si="13"/>
        <v>R_ES-SD-SpHeat</v>
      </c>
      <c r="AE38" s="208" t="str">
        <f t="shared" si="14"/>
        <v>RH12_13</v>
      </c>
      <c r="AF38" s="208">
        <v>0</v>
      </c>
      <c r="AG38" s="208" t="s">
        <v>18</v>
      </c>
      <c r="AH38" s="46" t="s">
        <v>197</v>
      </c>
      <c r="AL38" s="202" t="s">
        <v>357</v>
      </c>
      <c r="AM38" s="203" t="str">
        <f t="shared" si="15"/>
        <v>R_ES-SD-SpHeat</v>
      </c>
      <c r="AN38" s="202" t="str">
        <f t="shared" si="16"/>
        <v>RH12_13</v>
      </c>
      <c r="AO38" s="202">
        <v>0</v>
      </c>
      <c r="AP38" s="202" t="s">
        <v>18</v>
      </c>
      <c r="AQ38" s="203" t="s">
        <v>194</v>
      </c>
      <c r="AU38" s="202" t="s">
        <v>357</v>
      </c>
      <c r="AV38" s="46" t="str">
        <f t="shared" si="17"/>
        <v>R_ES-SD-SpHeat</v>
      </c>
      <c r="AW38" s="208" t="str">
        <f t="shared" si="18"/>
        <v>RH12_13</v>
      </c>
      <c r="AX38" s="208">
        <f t="shared" si="24"/>
        <v>0</v>
      </c>
      <c r="AY38" s="208" t="s">
        <v>18</v>
      </c>
      <c r="AZ38" s="46" t="s">
        <v>193</v>
      </c>
      <c r="BD38" s="202" t="s">
        <v>357</v>
      </c>
      <c r="BE38" s="46" t="str">
        <f t="shared" si="19"/>
        <v>R_ES-SD-SpHeat</v>
      </c>
      <c r="BF38" s="208" t="str">
        <f t="shared" si="20"/>
        <v>RH12_13</v>
      </c>
      <c r="BG38" s="208">
        <f t="shared" si="25"/>
        <v>0</v>
      </c>
      <c r="BH38" s="208" t="s">
        <v>18</v>
      </c>
      <c r="BI38" s="46" t="s">
        <v>195</v>
      </c>
      <c r="BM38" s="202" t="s">
        <v>357</v>
      </c>
      <c r="BN38" s="46" t="str">
        <f t="shared" si="21"/>
        <v>R_ES-SD-SpHeat</v>
      </c>
      <c r="BO38" s="208" t="str">
        <f t="shared" si="22"/>
        <v>RH12_13</v>
      </c>
      <c r="BP38" s="208">
        <f t="shared" si="26"/>
        <v>0</v>
      </c>
      <c r="BQ38" s="208" t="s">
        <v>18</v>
      </c>
      <c r="BR38" s="46" t="s">
        <v>192</v>
      </c>
    </row>
    <row r="39" spans="1:70">
      <c r="A39" s="186"/>
      <c r="B39" s="160"/>
      <c r="C39" s="32"/>
      <c r="D39" s="161"/>
      <c r="E39" s="161"/>
      <c r="F39" s="160"/>
      <c r="G39" s="67"/>
      <c r="K39" s="202" t="s">
        <v>357</v>
      </c>
      <c r="L39" s="203" t="str">
        <f t="shared" si="23"/>
        <v>R_ES-SD-SpHeat</v>
      </c>
      <c r="M39" s="108" t="s">
        <v>390</v>
      </c>
      <c r="N39" s="202">
        <v>0</v>
      </c>
      <c r="O39" s="202" t="s">
        <v>18</v>
      </c>
      <c r="P39" s="203" t="s">
        <v>196</v>
      </c>
      <c r="T39" s="202" t="s">
        <v>357</v>
      </c>
      <c r="U39" s="203" t="str">
        <f t="shared" si="11"/>
        <v>R_ES-SD-SpHeat</v>
      </c>
      <c r="V39" s="202" t="str">
        <f t="shared" si="12"/>
        <v>RH14_15</v>
      </c>
      <c r="W39" s="202">
        <v>0</v>
      </c>
      <c r="X39" s="202" t="s">
        <v>18</v>
      </c>
      <c r="Y39" s="203" t="s">
        <v>191</v>
      </c>
      <c r="AC39" s="202" t="s">
        <v>357</v>
      </c>
      <c r="AD39" s="46" t="str">
        <f t="shared" si="13"/>
        <v>R_ES-SD-SpHeat</v>
      </c>
      <c r="AE39" s="208" t="str">
        <f t="shared" si="14"/>
        <v>RH14_15</v>
      </c>
      <c r="AF39" s="208">
        <v>0</v>
      </c>
      <c r="AG39" s="208" t="s">
        <v>18</v>
      </c>
      <c r="AH39" s="46" t="s">
        <v>197</v>
      </c>
      <c r="AL39" s="202" t="s">
        <v>357</v>
      </c>
      <c r="AM39" s="203" t="str">
        <f t="shared" si="15"/>
        <v>R_ES-SD-SpHeat</v>
      </c>
      <c r="AN39" s="202" t="str">
        <f t="shared" si="16"/>
        <v>RH14_15</v>
      </c>
      <c r="AO39" s="202">
        <v>0</v>
      </c>
      <c r="AP39" s="202" t="s">
        <v>18</v>
      </c>
      <c r="AQ39" s="203" t="s">
        <v>194</v>
      </c>
      <c r="AU39" s="202" t="s">
        <v>357</v>
      </c>
      <c r="AV39" s="46" t="str">
        <f t="shared" si="17"/>
        <v>R_ES-SD-SpHeat</v>
      </c>
      <c r="AW39" s="208" t="str">
        <f t="shared" si="18"/>
        <v>RH14_15</v>
      </c>
      <c r="AX39" s="208">
        <f t="shared" si="24"/>
        <v>0</v>
      </c>
      <c r="AY39" s="208" t="s">
        <v>18</v>
      </c>
      <c r="AZ39" s="46" t="s">
        <v>193</v>
      </c>
      <c r="BD39" s="202" t="s">
        <v>357</v>
      </c>
      <c r="BE39" s="46" t="str">
        <f t="shared" si="19"/>
        <v>R_ES-SD-SpHeat</v>
      </c>
      <c r="BF39" s="208" t="str">
        <f t="shared" si="20"/>
        <v>RH14_15</v>
      </c>
      <c r="BG39" s="208">
        <f t="shared" si="25"/>
        <v>0</v>
      </c>
      <c r="BH39" s="208" t="s">
        <v>18</v>
      </c>
      <c r="BI39" s="46" t="s">
        <v>195</v>
      </c>
      <c r="BM39" s="202" t="s">
        <v>357</v>
      </c>
      <c r="BN39" s="46" t="str">
        <f t="shared" si="21"/>
        <v>R_ES-SD-SpHeat</v>
      </c>
      <c r="BO39" s="208" t="str">
        <f t="shared" si="22"/>
        <v>RH14_15</v>
      </c>
      <c r="BP39" s="208">
        <f t="shared" si="26"/>
        <v>0</v>
      </c>
      <c r="BQ39" s="208" t="s">
        <v>18</v>
      </c>
      <c r="BR39" s="46" t="s">
        <v>192</v>
      </c>
    </row>
    <row r="40" ht="13" spans="1:70">
      <c r="A40" s="186"/>
      <c r="B40" s="160"/>
      <c r="C40" s="32"/>
      <c r="D40" s="161"/>
      <c r="E40" s="161"/>
      <c r="F40" s="160"/>
      <c r="G40" s="67"/>
      <c r="J40" s="133"/>
      <c r="K40" s="202" t="s">
        <v>357</v>
      </c>
      <c r="L40" s="203" t="str">
        <f t="shared" si="23"/>
        <v>R_ES-SD-SpHeat</v>
      </c>
      <c r="M40" s="108" t="s">
        <v>391</v>
      </c>
      <c r="N40" s="202">
        <v>0</v>
      </c>
      <c r="O40" s="202" t="s">
        <v>18</v>
      </c>
      <c r="P40" s="203" t="s">
        <v>196</v>
      </c>
      <c r="T40" s="202" t="s">
        <v>357</v>
      </c>
      <c r="U40" s="203" t="str">
        <f t="shared" si="11"/>
        <v>R_ES-SD-SpHeat</v>
      </c>
      <c r="V40" s="202" t="str">
        <f t="shared" si="12"/>
        <v>RH16_17</v>
      </c>
      <c r="W40" s="202">
        <v>0</v>
      </c>
      <c r="X40" s="202" t="s">
        <v>18</v>
      </c>
      <c r="Y40" s="203" t="s">
        <v>191</v>
      </c>
      <c r="AC40" s="202" t="s">
        <v>357</v>
      </c>
      <c r="AD40" s="46" t="str">
        <f t="shared" si="13"/>
        <v>R_ES-SD-SpHeat</v>
      </c>
      <c r="AE40" s="208" t="str">
        <f t="shared" si="14"/>
        <v>RH16_17</v>
      </c>
      <c r="AF40" s="208">
        <v>0</v>
      </c>
      <c r="AG40" s="208" t="s">
        <v>18</v>
      </c>
      <c r="AH40" s="46" t="s">
        <v>197</v>
      </c>
      <c r="AL40" s="202" t="s">
        <v>357</v>
      </c>
      <c r="AM40" s="203" t="str">
        <f t="shared" si="15"/>
        <v>R_ES-SD-SpHeat</v>
      </c>
      <c r="AN40" s="202" t="str">
        <f t="shared" si="16"/>
        <v>RH16_17</v>
      </c>
      <c r="AO40" s="202">
        <v>0</v>
      </c>
      <c r="AP40" s="202" t="s">
        <v>18</v>
      </c>
      <c r="AQ40" s="203" t="s">
        <v>194</v>
      </c>
      <c r="AU40" s="202" t="s">
        <v>357</v>
      </c>
      <c r="AV40" s="46" t="str">
        <f t="shared" si="17"/>
        <v>R_ES-SD-SpHeat</v>
      </c>
      <c r="AW40" s="208" t="str">
        <f t="shared" si="18"/>
        <v>RH16_17</v>
      </c>
      <c r="AX40" s="208">
        <f t="shared" si="24"/>
        <v>0</v>
      </c>
      <c r="AY40" s="208" t="s">
        <v>18</v>
      </c>
      <c r="AZ40" s="46" t="s">
        <v>193</v>
      </c>
      <c r="BD40" s="202" t="s">
        <v>357</v>
      </c>
      <c r="BE40" s="46" t="str">
        <f t="shared" si="19"/>
        <v>R_ES-SD-SpHeat</v>
      </c>
      <c r="BF40" s="208" t="str">
        <f t="shared" si="20"/>
        <v>RH16_17</v>
      </c>
      <c r="BG40" s="208">
        <f t="shared" si="25"/>
        <v>0</v>
      </c>
      <c r="BH40" s="208" t="s">
        <v>18</v>
      </c>
      <c r="BI40" s="46" t="s">
        <v>195</v>
      </c>
      <c r="BM40" s="202" t="s">
        <v>357</v>
      </c>
      <c r="BN40" s="46" t="str">
        <f t="shared" si="21"/>
        <v>R_ES-SD-SpHeat</v>
      </c>
      <c r="BO40" s="208" t="str">
        <f t="shared" si="22"/>
        <v>RH16_17</v>
      </c>
      <c r="BP40" s="208">
        <f t="shared" si="26"/>
        <v>0</v>
      </c>
      <c r="BQ40" s="208" t="s">
        <v>18</v>
      </c>
      <c r="BR40" s="46" t="s">
        <v>192</v>
      </c>
    </row>
    <row r="41" ht="14.5" spans="1:70">
      <c r="A41" s="186"/>
      <c r="B41" s="160"/>
      <c r="C41" s="32"/>
      <c r="D41" s="161"/>
      <c r="E41" s="161"/>
      <c r="F41" s="160"/>
      <c r="G41" s="152"/>
      <c r="H41" s="152"/>
      <c r="I41" s="152"/>
      <c r="J41" s="152"/>
      <c r="K41" s="202" t="s">
        <v>357</v>
      </c>
      <c r="L41" s="203" t="str">
        <f t="shared" si="23"/>
        <v>R_ES-SD-SpHeat</v>
      </c>
      <c r="M41" s="108" t="s">
        <v>392</v>
      </c>
      <c r="N41" s="202">
        <v>0</v>
      </c>
      <c r="O41" s="202" t="s">
        <v>18</v>
      </c>
      <c r="P41" s="203" t="s">
        <v>196</v>
      </c>
      <c r="T41" s="202" t="s">
        <v>357</v>
      </c>
      <c r="U41" s="203" t="str">
        <f t="shared" si="11"/>
        <v>R_ES-SD-SpHeat</v>
      </c>
      <c r="V41" s="202" t="str">
        <f t="shared" si="12"/>
        <v>RH18_19</v>
      </c>
      <c r="W41" s="202">
        <v>0</v>
      </c>
      <c r="X41" s="202" t="s">
        <v>18</v>
      </c>
      <c r="Y41" s="203" t="s">
        <v>191</v>
      </c>
      <c r="AC41" s="202" t="s">
        <v>357</v>
      </c>
      <c r="AD41" s="46" t="str">
        <f t="shared" si="13"/>
        <v>R_ES-SD-SpHeat</v>
      </c>
      <c r="AE41" s="208" t="str">
        <f t="shared" si="14"/>
        <v>RH18_19</v>
      </c>
      <c r="AF41" s="208">
        <v>0</v>
      </c>
      <c r="AG41" s="208" t="s">
        <v>18</v>
      </c>
      <c r="AH41" s="46" t="s">
        <v>197</v>
      </c>
      <c r="AL41" s="202" t="s">
        <v>357</v>
      </c>
      <c r="AM41" s="203" t="str">
        <f t="shared" si="15"/>
        <v>R_ES-SD-SpHeat</v>
      </c>
      <c r="AN41" s="202" t="str">
        <f t="shared" si="16"/>
        <v>RH18_19</v>
      </c>
      <c r="AO41" s="202">
        <v>0</v>
      </c>
      <c r="AP41" s="202" t="s">
        <v>18</v>
      </c>
      <c r="AQ41" s="203" t="s">
        <v>194</v>
      </c>
      <c r="AU41" s="202" t="s">
        <v>357</v>
      </c>
      <c r="AV41" s="46" t="str">
        <f t="shared" si="17"/>
        <v>R_ES-SD-SpHeat</v>
      </c>
      <c r="AW41" s="208" t="str">
        <f t="shared" si="18"/>
        <v>RH18_19</v>
      </c>
      <c r="AX41" s="208">
        <f t="shared" si="24"/>
        <v>0</v>
      </c>
      <c r="AY41" s="208" t="s">
        <v>18</v>
      </c>
      <c r="AZ41" s="46" t="s">
        <v>193</v>
      </c>
      <c r="BD41" s="202" t="s">
        <v>357</v>
      </c>
      <c r="BE41" s="46" t="str">
        <f t="shared" si="19"/>
        <v>R_ES-SD-SpHeat</v>
      </c>
      <c r="BF41" s="208" t="str">
        <f t="shared" si="20"/>
        <v>RH18_19</v>
      </c>
      <c r="BG41" s="208">
        <f t="shared" si="25"/>
        <v>0</v>
      </c>
      <c r="BH41" s="208" t="s">
        <v>18</v>
      </c>
      <c r="BI41" s="46" t="s">
        <v>195</v>
      </c>
      <c r="BM41" s="202" t="s">
        <v>357</v>
      </c>
      <c r="BN41" s="46" t="str">
        <f t="shared" si="21"/>
        <v>R_ES-SD-SpHeat</v>
      </c>
      <c r="BO41" s="208" t="str">
        <f t="shared" si="22"/>
        <v>RH18_19</v>
      </c>
      <c r="BP41" s="208">
        <f t="shared" si="26"/>
        <v>0</v>
      </c>
      <c r="BQ41" s="208" t="s">
        <v>18</v>
      </c>
      <c r="BR41" s="46" t="s">
        <v>192</v>
      </c>
    </row>
    <row r="42" spans="1:70">
      <c r="A42" s="186"/>
      <c r="B42" s="160"/>
      <c r="C42" s="32"/>
      <c r="D42" s="161"/>
      <c r="E42" s="161"/>
      <c r="F42" s="160"/>
      <c r="G42" s="153"/>
      <c r="H42" s="153"/>
      <c r="I42" s="153"/>
      <c r="J42" s="153"/>
      <c r="K42" s="202" t="s">
        <v>357</v>
      </c>
      <c r="L42" s="203" t="str">
        <f t="shared" si="23"/>
        <v>R_ES-SD-SpHeat</v>
      </c>
      <c r="M42" s="108" t="s">
        <v>393</v>
      </c>
      <c r="N42" s="202">
        <v>0</v>
      </c>
      <c r="O42" s="202" t="s">
        <v>18</v>
      </c>
      <c r="P42" s="203" t="s">
        <v>196</v>
      </c>
      <c r="T42" s="202" t="s">
        <v>357</v>
      </c>
      <c r="U42" s="203" t="str">
        <f t="shared" si="11"/>
        <v>R_ES-SD-SpHeat</v>
      </c>
      <c r="V42" s="202" t="str">
        <f t="shared" si="12"/>
        <v>RH20_21</v>
      </c>
      <c r="W42" s="202">
        <v>0</v>
      </c>
      <c r="X42" s="202" t="s">
        <v>18</v>
      </c>
      <c r="Y42" s="203" t="s">
        <v>191</v>
      </c>
      <c r="AC42" s="202" t="s">
        <v>357</v>
      </c>
      <c r="AD42" s="46" t="str">
        <f t="shared" si="13"/>
        <v>R_ES-SD-SpHeat</v>
      </c>
      <c r="AE42" s="208" t="str">
        <f t="shared" si="14"/>
        <v>RH20_21</v>
      </c>
      <c r="AF42" s="208">
        <v>0</v>
      </c>
      <c r="AG42" s="208" t="s">
        <v>18</v>
      </c>
      <c r="AH42" s="46" t="s">
        <v>197</v>
      </c>
      <c r="AL42" s="202" t="s">
        <v>357</v>
      </c>
      <c r="AM42" s="203" t="str">
        <f t="shared" si="15"/>
        <v>R_ES-SD-SpHeat</v>
      </c>
      <c r="AN42" s="202" t="str">
        <f t="shared" si="16"/>
        <v>RH20_21</v>
      </c>
      <c r="AO42" s="202">
        <v>0</v>
      </c>
      <c r="AP42" s="202" t="s">
        <v>18</v>
      </c>
      <c r="AQ42" s="203" t="s">
        <v>194</v>
      </c>
      <c r="AU42" s="202" t="s">
        <v>357</v>
      </c>
      <c r="AV42" s="46" t="str">
        <f t="shared" si="17"/>
        <v>R_ES-SD-SpHeat</v>
      </c>
      <c r="AW42" s="208" t="str">
        <f t="shared" si="18"/>
        <v>RH20_21</v>
      </c>
      <c r="AX42" s="208">
        <f t="shared" si="24"/>
        <v>0</v>
      </c>
      <c r="AY42" s="208" t="s">
        <v>18</v>
      </c>
      <c r="AZ42" s="46" t="s">
        <v>193</v>
      </c>
      <c r="BD42" s="202" t="s">
        <v>357</v>
      </c>
      <c r="BE42" s="46" t="str">
        <f t="shared" si="19"/>
        <v>R_ES-SD-SpHeat</v>
      </c>
      <c r="BF42" s="208" t="str">
        <f t="shared" si="20"/>
        <v>RH20_21</v>
      </c>
      <c r="BG42" s="208">
        <f t="shared" si="25"/>
        <v>0</v>
      </c>
      <c r="BH42" s="208" t="s">
        <v>18</v>
      </c>
      <c r="BI42" s="46" t="s">
        <v>195</v>
      </c>
      <c r="BM42" s="202" t="s">
        <v>357</v>
      </c>
      <c r="BN42" s="46" t="str">
        <f t="shared" si="21"/>
        <v>R_ES-SD-SpHeat</v>
      </c>
      <c r="BO42" s="208" t="str">
        <f t="shared" si="22"/>
        <v>RH20_21</v>
      </c>
      <c r="BP42" s="208">
        <f t="shared" si="26"/>
        <v>0</v>
      </c>
      <c r="BQ42" s="208" t="s">
        <v>18</v>
      </c>
      <c r="BR42" s="46" t="s">
        <v>192</v>
      </c>
    </row>
    <row r="43" spans="1:70">
      <c r="A43" s="186"/>
      <c r="B43" s="160"/>
      <c r="C43" s="32"/>
      <c r="D43" s="161"/>
      <c r="E43" s="161"/>
      <c r="F43" s="160"/>
      <c r="G43" s="153"/>
      <c r="H43" s="153"/>
      <c r="I43" s="153"/>
      <c r="J43" s="153"/>
      <c r="K43" s="202" t="s">
        <v>357</v>
      </c>
      <c r="L43" s="203" t="str">
        <f t="shared" si="23"/>
        <v>R_ES-SD-SpHeat</v>
      </c>
      <c r="M43" s="108" t="s">
        <v>394</v>
      </c>
      <c r="N43" s="202">
        <v>0</v>
      </c>
      <c r="O43" s="202" t="s">
        <v>18</v>
      </c>
      <c r="P43" s="203" t="s">
        <v>196</v>
      </c>
      <c r="T43" s="202" t="s">
        <v>357</v>
      </c>
      <c r="U43" s="203" t="str">
        <f t="shared" si="11"/>
        <v>R_ES-SD-SpHeat</v>
      </c>
      <c r="V43" s="202" t="str">
        <f t="shared" si="12"/>
        <v>RH22_23</v>
      </c>
      <c r="W43" s="202">
        <v>0</v>
      </c>
      <c r="X43" s="202" t="s">
        <v>18</v>
      </c>
      <c r="Y43" s="203" t="s">
        <v>191</v>
      </c>
      <c r="AC43" s="202" t="s">
        <v>357</v>
      </c>
      <c r="AD43" s="46" t="str">
        <f t="shared" si="13"/>
        <v>R_ES-SD-SpHeat</v>
      </c>
      <c r="AE43" s="208" t="str">
        <f t="shared" si="14"/>
        <v>RH22_23</v>
      </c>
      <c r="AF43" s="208">
        <v>0</v>
      </c>
      <c r="AG43" s="208" t="s">
        <v>18</v>
      </c>
      <c r="AH43" s="46" t="s">
        <v>197</v>
      </c>
      <c r="AL43" s="202" t="s">
        <v>357</v>
      </c>
      <c r="AM43" s="203" t="str">
        <f t="shared" si="15"/>
        <v>R_ES-SD-SpHeat</v>
      </c>
      <c r="AN43" s="202" t="str">
        <f t="shared" si="16"/>
        <v>RH22_23</v>
      </c>
      <c r="AO43" s="202">
        <v>0</v>
      </c>
      <c r="AP43" s="202" t="s">
        <v>18</v>
      </c>
      <c r="AQ43" s="203" t="s">
        <v>194</v>
      </c>
      <c r="AU43" s="202" t="s">
        <v>357</v>
      </c>
      <c r="AV43" s="46" t="str">
        <f t="shared" si="17"/>
        <v>R_ES-SD-SpHeat</v>
      </c>
      <c r="AW43" s="208" t="str">
        <f t="shared" si="18"/>
        <v>RH22_23</v>
      </c>
      <c r="AX43" s="208">
        <f t="shared" si="24"/>
        <v>0</v>
      </c>
      <c r="AY43" s="208" t="s">
        <v>18</v>
      </c>
      <c r="AZ43" s="46" t="s">
        <v>193</v>
      </c>
      <c r="BD43" s="202" t="s">
        <v>357</v>
      </c>
      <c r="BE43" s="46" t="str">
        <f t="shared" si="19"/>
        <v>R_ES-SD-SpHeat</v>
      </c>
      <c r="BF43" s="208" t="str">
        <f t="shared" si="20"/>
        <v>RH22_23</v>
      </c>
      <c r="BG43" s="208">
        <f t="shared" si="25"/>
        <v>0</v>
      </c>
      <c r="BH43" s="208" t="s">
        <v>18</v>
      </c>
      <c r="BI43" s="46" t="s">
        <v>195</v>
      </c>
      <c r="BM43" s="202" t="s">
        <v>357</v>
      </c>
      <c r="BN43" s="46" t="str">
        <f t="shared" si="21"/>
        <v>R_ES-SD-SpHeat</v>
      </c>
      <c r="BO43" s="208" t="str">
        <f t="shared" si="22"/>
        <v>RH22_23</v>
      </c>
      <c r="BP43" s="208">
        <f t="shared" si="26"/>
        <v>0</v>
      </c>
      <c r="BQ43" s="208" t="s">
        <v>18</v>
      </c>
      <c r="BR43" s="46" t="s">
        <v>192</v>
      </c>
    </row>
    <row r="44" spans="1:70">
      <c r="A44" s="186"/>
      <c r="B44" s="160"/>
      <c r="C44" s="32"/>
      <c r="D44" s="161"/>
      <c r="E44" s="161"/>
      <c r="F44" s="160"/>
      <c r="G44" s="153"/>
      <c r="H44" s="153"/>
      <c r="I44" s="153"/>
      <c r="J44" s="153"/>
      <c r="K44" s="202" t="s">
        <v>141</v>
      </c>
      <c r="L44" s="203" t="str">
        <f t="shared" si="23"/>
        <v>R_ES-SD-SpHeat</v>
      </c>
      <c r="N44" s="202">
        <v>0</v>
      </c>
      <c r="O44" s="202" t="s">
        <v>18</v>
      </c>
      <c r="P44" s="203" t="s">
        <v>196</v>
      </c>
      <c r="T44" s="202" t="s">
        <v>141</v>
      </c>
      <c r="U44" s="203" t="str">
        <f t="shared" si="11"/>
        <v>R_ES-SD-SpHeat</v>
      </c>
      <c r="V44" s="202">
        <f t="shared" si="12"/>
        <v>0</v>
      </c>
      <c r="W44" s="202">
        <v>0</v>
      </c>
      <c r="X44" s="202" t="s">
        <v>18</v>
      </c>
      <c r="Y44" s="203" t="s">
        <v>191</v>
      </c>
      <c r="AC44" s="202" t="s">
        <v>141</v>
      </c>
      <c r="AD44" s="46" t="str">
        <f t="shared" si="13"/>
        <v>R_ES-SD-SpHeat</v>
      </c>
      <c r="AE44" s="208">
        <f t="shared" si="14"/>
        <v>0</v>
      </c>
      <c r="AF44" s="208">
        <v>0</v>
      </c>
      <c r="AG44" s="208" t="s">
        <v>18</v>
      </c>
      <c r="AH44" s="46" t="s">
        <v>197</v>
      </c>
      <c r="AL44" s="202" t="s">
        <v>141</v>
      </c>
      <c r="AM44" s="203" t="str">
        <f t="shared" si="15"/>
        <v>R_ES-SD-SpHeat</v>
      </c>
      <c r="AN44" s="202">
        <f t="shared" si="16"/>
        <v>0</v>
      </c>
      <c r="AO44" s="202">
        <v>0</v>
      </c>
      <c r="AP44" s="202" t="s">
        <v>18</v>
      </c>
      <c r="AQ44" s="203" t="s">
        <v>194</v>
      </c>
      <c r="AU44" s="202" t="s">
        <v>141</v>
      </c>
      <c r="AV44" s="46" t="str">
        <f t="shared" si="17"/>
        <v>R_ES-SD-SpHeat</v>
      </c>
      <c r="AW44" s="208">
        <f t="shared" si="18"/>
        <v>0</v>
      </c>
      <c r="AX44" s="208">
        <f t="shared" si="24"/>
        <v>0</v>
      </c>
      <c r="AY44" s="208" t="s">
        <v>18</v>
      </c>
      <c r="AZ44" s="46" t="s">
        <v>193</v>
      </c>
      <c r="BD44" s="202" t="s">
        <v>141</v>
      </c>
      <c r="BE44" s="46" t="str">
        <f t="shared" si="19"/>
        <v>R_ES-SD-SpHeat</v>
      </c>
      <c r="BF44" s="208">
        <f t="shared" si="20"/>
        <v>0</v>
      </c>
      <c r="BG44" s="208">
        <f t="shared" si="25"/>
        <v>0</v>
      </c>
      <c r="BH44" s="208" t="s">
        <v>18</v>
      </c>
      <c r="BI44" s="46" t="s">
        <v>195</v>
      </c>
      <c r="BM44" s="202" t="s">
        <v>141</v>
      </c>
      <c r="BN44" s="46" t="str">
        <f t="shared" si="21"/>
        <v>R_ES-SD-SpHeat</v>
      </c>
      <c r="BO44" s="208">
        <f t="shared" si="22"/>
        <v>0</v>
      </c>
      <c r="BP44" s="208">
        <f t="shared" si="26"/>
        <v>0</v>
      </c>
      <c r="BQ44" s="208" t="s">
        <v>18</v>
      </c>
      <c r="BR44" s="46" t="s">
        <v>192</v>
      </c>
    </row>
    <row r="45" spans="1:70">
      <c r="A45" s="186"/>
      <c r="B45" s="160"/>
      <c r="C45" s="32"/>
      <c r="D45" s="161"/>
      <c r="E45" s="161"/>
      <c r="F45" s="160"/>
      <c r="G45" s="153"/>
      <c r="H45" s="153"/>
      <c r="I45" s="153"/>
      <c r="J45" s="153"/>
      <c r="K45" s="202" t="s">
        <v>141</v>
      </c>
      <c r="L45" s="203" t="str">
        <f t="shared" si="23"/>
        <v>R_ES-SD-SpHeat</v>
      </c>
      <c r="N45" s="202">
        <v>0</v>
      </c>
      <c r="O45" s="202" t="s">
        <v>18</v>
      </c>
      <c r="P45" s="203" t="s">
        <v>196</v>
      </c>
      <c r="T45" s="202" t="s">
        <v>141</v>
      </c>
      <c r="U45" s="203" t="str">
        <f t="shared" si="11"/>
        <v>R_ES-SD-SpHeat</v>
      </c>
      <c r="V45" s="202">
        <f t="shared" si="12"/>
        <v>0</v>
      </c>
      <c r="W45" s="202">
        <v>0</v>
      </c>
      <c r="X45" s="202" t="s">
        <v>18</v>
      </c>
      <c r="Y45" s="203" t="s">
        <v>191</v>
      </c>
      <c r="AC45" s="202" t="s">
        <v>141</v>
      </c>
      <c r="AD45" s="46" t="str">
        <f t="shared" si="13"/>
        <v>R_ES-SD-SpHeat</v>
      </c>
      <c r="AE45" s="208">
        <f t="shared" si="14"/>
        <v>0</v>
      </c>
      <c r="AF45" s="208">
        <v>0</v>
      </c>
      <c r="AG45" s="208" t="s">
        <v>18</v>
      </c>
      <c r="AH45" s="46" t="s">
        <v>197</v>
      </c>
      <c r="AL45" s="202" t="s">
        <v>141</v>
      </c>
      <c r="AM45" s="203" t="str">
        <f t="shared" si="15"/>
        <v>R_ES-SD-SpHeat</v>
      </c>
      <c r="AN45" s="202">
        <f t="shared" si="16"/>
        <v>0</v>
      </c>
      <c r="AO45" s="202">
        <v>0</v>
      </c>
      <c r="AP45" s="202" t="s">
        <v>18</v>
      </c>
      <c r="AQ45" s="203" t="s">
        <v>194</v>
      </c>
      <c r="AU45" s="202" t="s">
        <v>141</v>
      </c>
      <c r="AV45" s="46" t="str">
        <f t="shared" si="17"/>
        <v>R_ES-SD-SpHeat</v>
      </c>
      <c r="AW45" s="208">
        <f t="shared" si="18"/>
        <v>0</v>
      </c>
      <c r="AX45" s="208">
        <f t="shared" si="24"/>
        <v>0</v>
      </c>
      <c r="AY45" s="208" t="s">
        <v>18</v>
      </c>
      <c r="AZ45" s="46" t="s">
        <v>193</v>
      </c>
      <c r="BD45" s="202" t="s">
        <v>141</v>
      </c>
      <c r="BE45" s="46" t="str">
        <f t="shared" si="19"/>
        <v>R_ES-SD-SpHeat</v>
      </c>
      <c r="BF45" s="208">
        <f t="shared" si="20"/>
        <v>0</v>
      </c>
      <c r="BG45" s="208">
        <f t="shared" si="25"/>
        <v>0</v>
      </c>
      <c r="BH45" s="208" t="s">
        <v>18</v>
      </c>
      <c r="BI45" s="46" t="s">
        <v>195</v>
      </c>
      <c r="BM45" s="202" t="s">
        <v>141</v>
      </c>
      <c r="BN45" s="46" t="str">
        <f t="shared" si="21"/>
        <v>R_ES-SD-SpHeat</v>
      </c>
      <c r="BO45" s="208">
        <f t="shared" si="22"/>
        <v>0</v>
      </c>
      <c r="BP45" s="208">
        <f t="shared" si="26"/>
        <v>0</v>
      </c>
      <c r="BQ45" s="208" t="s">
        <v>18</v>
      </c>
      <c r="BR45" s="46" t="s">
        <v>192</v>
      </c>
    </row>
    <row r="46" spans="1:70">
      <c r="A46" s="186"/>
      <c r="B46" s="160"/>
      <c r="C46" s="32"/>
      <c r="D46" s="161"/>
      <c r="E46" s="161"/>
      <c r="F46" s="160"/>
      <c r="G46" s="153"/>
      <c r="H46" s="153"/>
      <c r="I46" s="153"/>
      <c r="J46" s="153"/>
      <c r="K46" s="202" t="s">
        <v>141</v>
      </c>
      <c r="L46" s="203" t="str">
        <f t="shared" si="23"/>
        <v>R_ES-SD-SpHeat</v>
      </c>
      <c r="N46" s="202">
        <v>0</v>
      </c>
      <c r="O46" s="202" t="s">
        <v>18</v>
      </c>
      <c r="P46" s="203" t="s">
        <v>196</v>
      </c>
      <c r="T46" s="202" t="s">
        <v>141</v>
      </c>
      <c r="U46" s="203" t="str">
        <f t="shared" si="11"/>
        <v>R_ES-SD-SpHeat</v>
      </c>
      <c r="V46" s="202">
        <f t="shared" si="12"/>
        <v>0</v>
      </c>
      <c r="W46" s="202">
        <v>0</v>
      </c>
      <c r="X46" s="202" t="s">
        <v>18</v>
      </c>
      <c r="Y46" s="203" t="s">
        <v>191</v>
      </c>
      <c r="AC46" s="202" t="s">
        <v>141</v>
      </c>
      <c r="AD46" s="46" t="str">
        <f t="shared" si="13"/>
        <v>R_ES-SD-SpHeat</v>
      </c>
      <c r="AE46" s="208">
        <f t="shared" si="14"/>
        <v>0</v>
      </c>
      <c r="AF46" s="208">
        <v>0</v>
      </c>
      <c r="AG46" s="208" t="s">
        <v>18</v>
      </c>
      <c r="AH46" s="46" t="s">
        <v>197</v>
      </c>
      <c r="AL46" s="202" t="s">
        <v>141</v>
      </c>
      <c r="AM46" s="203" t="str">
        <f t="shared" si="15"/>
        <v>R_ES-SD-SpHeat</v>
      </c>
      <c r="AN46" s="202">
        <f t="shared" si="16"/>
        <v>0</v>
      </c>
      <c r="AO46" s="202">
        <v>0</v>
      </c>
      <c r="AP46" s="202" t="s">
        <v>18</v>
      </c>
      <c r="AQ46" s="203" t="s">
        <v>194</v>
      </c>
      <c r="AU46" s="202" t="s">
        <v>141</v>
      </c>
      <c r="AV46" s="46" t="str">
        <f t="shared" si="17"/>
        <v>R_ES-SD-SpHeat</v>
      </c>
      <c r="AW46" s="208">
        <f t="shared" si="18"/>
        <v>0</v>
      </c>
      <c r="AX46" s="208">
        <f t="shared" si="24"/>
        <v>0</v>
      </c>
      <c r="AY46" s="208" t="s">
        <v>18</v>
      </c>
      <c r="AZ46" s="46" t="s">
        <v>193</v>
      </c>
      <c r="BD46" s="202" t="s">
        <v>141</v>
      </c>
      <c r="BE46" s="46" t="str">
        <f t="shared" si="19"/>
        <v>R_ES-SD-SpHeat</v>
      </c>
      <c r="BF46" s="208">
        <f t="shared" si="20"/>
        <v>0</v>
      </c>
      <c r="BG46" s="208">
        <f t="shared" si="25"/>
        <v>0</v>
      </c>
      <c r="BH46" s="208" t="s">
        <v>18</v>
      </c>
      <c r="BI46" s="46" t="s">
        <v>195</v>
      </c>
      <c r="BM46" s="202" t="s">
        <v>141</v>
      </c>
      <c r="BN46" s="46" t="str">
        <f t="shared" si="21"/>
        <v>R_ES-SD-SpHeat</v>
      </c>
      <c r="BO46" s="208">
        <f t="shared" si="22"/>
        <v>0</v>
      </c>
      <c r="BP46" s="208">
        <f t="shared" si="26"/>
        <v>0</v>
      </c>
      <c r="BQ46" s="208" t="s">
        <v>18</v>
      </c>
      <c r="BR46" s="46" t="s">
        <v>192</v>
      </c>
    </row>
    <row r="47" spans="1:70">
      <c r="A47" s="186"/>
      <c r="B47" s="160"/>
      <c r="C47" s="32"/>
      <c r="D47" s="161"/>
      <c r="E47" s="161"/>
      <c r="F47" s="160"/>
      <c r="G47" s="153"/>
      <c r="H47" s="153"/>
      <c r="I47" s="153"/>
      <c r="J47" s="153"/>
      <c r="K47" s="202" t="s">
        <v>141</v>
      </c>
      <c r="L47" s="203" t="str">
        <f t="shared" si="23"/>
        <v>R_ES-SD-SpHeat</v>
      </c>
      <c r="N47" s="202">
        <v>0</v>
      </c>
      <c r="O47" s="202" t="s">
        <v>18</v>
      </c>
      <c r="P47" s="203" t="s">
        <v>196</v>
      </c>
      <c r="T47" s="202" t="s">
        <v>141</v>
      </c>
      <c r="U47" s="203" t="str">
        <f t="shared" si="11"/>
        <v>R_ES-SD-SpHeat</v>
      </c>
      <c r="V47" s="202">
        <f t="shared" si="12"/>
        <v>0</v>
      </c>
      <c r="W47" s="202">
        <v>0</v>
      </c>
      <c r="X47" s="202" t="s">
        <v>18</v>
      </c>
      <c r="Y47" s="203" t="s">
        <v>191</v>
      </c>
      <c r="AC47" s="202" t="s">
        <v>141</v>
      </c>
      <c r="AD47" s="46" t="str">
        <f t="shared" si="13"/>
        <v>R_ES-SD-SpHeat</v>
      </c>
      <c r="AE47" s="208">
        <f t="shared" si="14"/>
        <v>0</v>
      </c>
      <c r="AF47" s="208">
        <v>0</v>
      </c>
      <c r="AG47" s="208" t="s">
        <v>18</v>
      </c>
      <c r="AH47" s="46" t="s">
        <v>197</v>
      </c>
      <c r="AL47" s="202" t="s">
        <v>141</v>
      </c>
      <c r="AM47" s="203" t="str">
        <f t="shared" si="15"/>
        <v>R_ES-SD-SpHeat</v>
      </c>
      <c r="AN47" s="202">
        <f t="shared" si="16"/>
        <v>0</v>
      </c>
      <c r="AO47" s="202">
        <v>0</v>
      </c>
      <c r="AP47" s="202" t="s">
        <v>18</v>
      </c>
      <c r="AQ47" s="203" t="s">
        <v>194</v>
      </c>
      <c r="AU47" s="202" t="s">
        <v>141</v>
      </c>
      <c r="AV47" s="46" t="str">
        <f t="shared" si="17"/>
        <v>R_ES-SD-SpHeat</v>
      </c>
      <c r="AW47" s="208">
        <f t="shared" si="18"/>
        <v>0</v>
      </c>
      <c r="AX47" s="208">
        <f t="shared" si="24"/>
        <v>0</v>
      </c>
      <c r="AY47" s="208" t="s">
        <v>18</v>
      </c>
      <c r="AZ47" s="46" t="s">
        <v>193</v>
      </c>
      <c r="BD47" s="202" t="s">
        <v>141</v>
      </c>
      <c r="BE47" s="46" t="str">
        <f t="shared" si="19"/>
        <v>R_ES-SD-SpHeat</v>
      </c>
      <c r="BF47" s="208">
        <f t="shared" si="20"/>
        <v>0</v>
      </c>
      <c r="BG47" s="208">
        <f t="shared" si="25"/>
        <v>0</v>
      </c>
      <c r="BH47" s="208" t="s">
        <v>18</v>
      </c>
      <c r="BI47" s="46" t="s">
        <v>195</v>
      </c>
      <c r="BM47" s="202" t="s">
        <v>141</v>
      </c>
      <c r="BN47" s="46" t="str">
        <f t="shared" si="21"/>
        <v>R_ES-SD-SpHeat</v>
      </c>
      <c r="BO47" s="208">
        <f t="shared" si="22"/>
        <v>0</v>
      </c>
      <c r="BP47" s="208">
        <f t="shared" si="26"/>
        <v>0</v>
      </c>
      <c r="BQ47" s="208" t="s">
        <v>18</v>
      </c>
      <c r="BR47" s="46" t="s">
        <v>192</v>
      </c>
    </row>
    <row r="48" spans="1:70">
      <c r="A48" s="186"/>
      <c r="B48" s="160"/>
      <c r="C48" s="32"/>
      <c r="D48" s="161"/>
      <c r="E48" s="161"/>
      <c r="F48" s="160"/>
      <c r="G48" s="153"/>
      <c r="H48" s="153"/>
      <c r="I48" s="153"/>
      <c r="J48" s="153"/>
      <c r="K48" s="202" t="s">
        <v>141</v>
      </c>
      <c r="L48" s="203" t="str">
        <f t="shared" si="23"/>
        <v>R_ES-SD-SpHeat</v>
      </c>
      <c r="N48" s="202">
        <v>0</v>
      </c>
      <c r="O48" s="202" t="s">
        <v>18</v>
      </c>
      <c r="P48" s="203" t="s">
        <v>196</v>
      </c>
      <c r="T48" s="202" t="s">
        <v>141</v>
      </c>
      <c r="U48" s="203" t="str">
        <f t="shared" si="11"/>
        <v>R_ES-SD-SpHeat</v>
      </c>
      <c r="V48" s="202">
        <f t="shared" si="12"/>
        <v>0</v>
      </c>
      <c r="W48" s="202">
        <v>0</v>
      </c>
      <c r="X48" s="202" t="s">
        <v>18</v>
      </c>
      <c r="Y48" s="203" t="s">
        <v>191</v>
      </c>
      <c r="AC48" s="202" t="s">
        <v>141</v>
      </c>
      <c r="AD48" s="46" t="str">
        <f t="shared" si="13"/>
        <v>R_ES-SD-SpHeat</v>
      </c>
      <c r="AE48" s="208">
        <f t="shared" si="14"/>
        <v>0</v>
      </c>
      <c r="AF48" s="208">
        <v>0</v>
      </c>
      <c r="AG48" s="208" t="s">
        <v>18</v>
      </c>
      <c r="AH48" s="46" t="s">
        <v>197</v>
      </c>
      <c r="AL48" s="202" t="s">
        <v>141</v>
      </c>
      <c r="AM48" s="203" t="str">
        <f t="shared" si="15"/>
        <v>R_ES-SD-SpHeat</v>
      </c>
      <c r="AN48" s="202">
        <f t="shared" si="16"/>
        <v>0</v>
      </c>
      <c r="AO48" s="202">
        <v>0</v>
      </c>
      <c r="AP48" s="202" t="s">
        <v>18</v>
      </c>
      <c r="AQ48" s="203" t="s">
        <v>194</v>
      </c>
      <c r="AU48" s="202" t="s">
        <v>141</v>
      </c>
      <c r="AV48" s="46" t="str">
        <f t="shared" si="17"/>
        <v>R_ES-SD-SpHeat</v>
      </c>
      <c r="AW48" s="208">
        <f t="shared" si="18"/>
        <v>0</v>
      </c>
      <c r="AX48" s="208">
        <f t="shared" si="24"/>
        <v>0</v>
      </c>
      <c r="AY48" s="208" t="s">
        <v>18</v>
      </c>
      <c r="AZ48" s="46" t="s">
        <v>193</v>
      </c>
      <c r="BD48" s="202" t="s">
        <v>141</v>
      </c>
      <c r="BE48" s="46" t="str">
        <f t="shared" si="19"/>
        <v>R_ES-SD-SpHeat</v>
      </c>
      <c r="BF48" s="208">
        <f t="shared" si="20"/>
        <v>0</v>
      </c>
      <c r="BG48" s="208">
        <f t="shared" si="25"/>
        <v>0</v>
      </c>
      <c r="BH48" s="208" t="s">
        <v>18</v>
      </c>
      <c r="BI48" s="46" t="s">
        <v>195</v>
      </c>
      <c r="BM48" s="202" t="s">
        <v>141</v>
      </c>
      <c r="BN48" s="46" t="str">
        <f t="shared" si="21"/>
        <v>R_ES-SD-SpHeat</v>
      </c>
      <c r="BO48" s="208">
        <f t="shared" si="22"/>
        <v>0</v>
      </c>
      <c r="BP48" s="208">
        <f t="shared" si="26"/>
        <v>0</v>
      </c>
      <c r="BQ48" s="208" t="s">
        <v>18</v>
      </c>
      <c r="BR48" s="46" t="s">
        <v>192</v>
      </c>
    </row>
    <row r="49" spans="1:70">
      <c r="A49" s="186"/>
      <c r="B49" s="160"/>
      <c r="C49" s="32"/>
      <c r="D49" s="161"/>
      <c r="E49" s="161"/>
      <c r="F49" s="160"/>
      <c r="G49" s="153"/>
      <c r="H49" s="153"/>
      <c r="I49" s="153"/>
      <c r="J49" s="153"/>
      <c r="K49" s="202" t="s">
        <v>141</v>
      </c>
      <c r="L49" s="203" t="str">
        <f t="shared" si="23"/>
        <v>R_ES-SD-SpHeat</v>
      </c>
      <c r="N49" s="202">
        <v>0</v>
      </c>
      <c r="O49" s="202" t="s">
        <v>18</v>
      </c>
      <c r="P49" s="203" t="s">
        <v>196</v>
      </c>
      <c r="T49" s="202" t="s">
        <v>141</v>
      </c>
      <c r="U49" s="203" t="str">
        <f t="shared" si="11"/>
        <v>R_ES-SD-SpHeat</v>
      </c>
      <c r="V49" s="202">
        <f t="shared" si="12"/>
        <v>0</v>
      </c>
      <c r="W49" s="202">
        <v>0</v>
      </c>
      <c r="X49" s="202" t="s">
        <v>18</v>
      </c>
      <c r="Y49" s="203" t="s">
        <v>191</v>
      </c>
      <c r="AC49" s="202" t="s">
        <v>141</v>
      </c>
      <c r="AD49" s="46" t="str">
        <f t="shared" si="13"/>
        <v>R_ES-SD-SpHeat</v>
      </c>
      <c r="AE49" s="208">
        <f t="shared" si="14"/>
        <v>0</v>
      </c>
      <c r="AF49" s="208">
        <v>0</v>
      </c>
      <c r="AG49" s="208" t="s">
        <v>18</v>
      </c>
      <c r="AH49" s="46" t="s">
        <v>197</v>
      </c>
      <c r="AL49" s="202" t="s">
        <v>141</v>
      </c>
      <c r="AM49" s="203" t="str">
        <f t="shared" si="15"/>
        <v>R_ES-SD-SpHeat</v>
      </c>
      <c r="AN49" s="202">
        <f t="shared" si="16"/>
        <v>0</v>
      </c>
      <c r="AO49" s="202">
        <v>0</v>
      </c>
      <c r="AP49" s="202" t="s">
        <v>18</v>
      </c>
      <c r="AQ49" s="203" t="s">
        <v>194</v>
      </c>
      <c r="AU49" s="202" t="s">
        <v>141</v>
      </c>
      <c r="AV49" s="46" t="str">
        <f t="shared" si="17"/>
        <v>R_ES-SD-SpHeat</v>
      </c>
      <c r="AW49" s="208">
        <f t="shared" si="18"/>
        <v>0</v>
      </c>
      <c r="AX49" s="208">
        <f t="shared" si="24"/>
        <v>0</v>
      </c>
      <c r="AY49" s="208" t="s">
        <v>18</v>
      </c>
      <c r="AZ49" s="46" t="s">
        <v>193</v>
      </c>
      <c r="BD49" s="202" t="s">
        <v>141</v>
      </c>
      <c r="BE49" s="46" t="str">
        <f t="shared" si="19"/>
        <v>R_ES-SD-SpHeat</v>
      </c>
      <c r="BF49" s="208">
        <f t="shared" si="20"/>
        <v>0</v>
      </c>
      <c r="BG49" s="208">
        <f t="shared" si="25"/>
        <v>0</v>
      </c>
      <c r="BH49" s="208" t="s">
        <v>18</v>
      </c>
      <c r="BI49" s="46" t="s">
        <v>195</v>
      </c>
      <c r="BM49" s="202" t="s">
        <v>141</v>
      </c>
      <c r="BN49" s="46" t="str">
        <f t="shared" si="21"/>
        <v>R_ES-SD-SpHeat</v>
      </c>
      <c r="BO49" s="208">
        <f t="shared" si="22"/>
        <v>0</v>
      </c>
      <c r="BP49" s="208">
        <f t="shared" si="26"/>
        <v>0</v>
      </c>
      <c r="BQ49" s="208" t="s">
        <v>18</v>
      </c>
      <c r="BR49" s="46" t="s">
        <v>192</v>
      </c>
    </row>
    <row r="50" spans="1:70">
      <c r="A50" s="186"/>
      <c r="B50" s="160"/>
      <c r="C50" s="32"/>
      <c r="D50" s="161"/>
      <c r="E50" s="161"/>
      <c r="F50" s="160"/>
      <c r="G50" s="153"/>
      <c r="H50" s="153"/>
      <c r="I50" s="153"/>
      <c r="J50" s="153"/>
      <c r="K50" s="202" t="s">
        <v>141</v>
      </c>
      <c r="L50" s="203" t="str">
        <f t="shared" si="23"/>
        <v>R_ES-SD-SpHeat</v>
      </c>
      <c r="N50" s="202">
        <v>0</v>
      </c>
      <c r="O50" s="202" t="s">
        <v>18</v>
      </c>
      <c r="P50" s="203" t="s">
        <v>196</v>
      </c>
      <c r="T50" s="202" t="s">
        <v>141</v>
      </c>
      <c r="U50" s="203" t="str">
        <f t="shared" si="11"/>
        <v>R_ES-SD-SpHeat</v>
      </c>
      <c r="V50" s="202">
        <f t="shared" si="12"/>
        <v>0</v>
      </c>
      <c r="W50" s="202">
        <v>0</v>
      </c>
      <c r="X50" s="202" t="s">
        <v>18</v>
      </c>
      <c r="Y50" s="203" t="s">
        <v>191</v>
      </c>
      <c r="AC50" s="202" t="s">
        <v>141</v>
      </c>
      <c r="AD50" s="46" t="str">
        <f t="shared" si="13"/>
        <v>R_ES-SD-SpHeat</v>
      </c>
      <c r="AE50" s="208">
        <f t="shared" si="14"/>
        <v>0</v>
      </c>
      <c r="AF50" s="208">
        <v>0</v>
      </c>
      <c r="AG50" s="208" t="s">
        <v>18</v>
      </c>
      <c r="AH50" s="46" t="s">
        <v>197</v>
      </c>
      <c r="AL50" s="202" t="s">
        <v>141</v>
      </c>
      <c r="AM50" s="203" t="str">
        <f t="shared" si="15"/>
        <v>R_ES-SD-SpHeat</v>
      </c>
      <c r="AN50" s="202">
        <f t="shared" si="16"/>
        <v>0</v>
      </c>
      <c r="AO50" s="202">
        <v>0</v>
      </c>
      <c r="AP50" s="202" t="s">
        <v>18</v>
      </c>
      <c r="AQ50" s="203" t="s">
        <v>194</v>
      </c>
      <c r="AU50" s="202" t="s">
        <v>141</v>
      </c>
      <c r="AV50" s="46" t="str">
        <f t="shared" si="17"/>
        <v>R_ES-SD-SpHeat</v>
      </c>
      <c r="AW50" s="208">
        <f t="shared" si="18"/>
        <v>0</v>
      </c>
      <c r="AX50" s="208">
        <f t="shared" si="24"/>
        <v>0</v>
      </c>
      <c r="AY50" s="208" t="s">
        <v>18</v>
      </c>
      <c r="AZ50" s="46" t="s">
        <v>193</v>
      </c>
      <c r="BD50" s="202" t="s">
        <v>141</v>
      </c>
      <c r="BE50" s="46" t="str">
        <f t="shared" si="19"/>
        <v>R_ES-SD-SpHeat</v>
      </c>
      <c r="BF50" s="208">
        <f t="shared" si="20"/>
        <v>0</v>
      </c>
      <c r="BG50" s="208">
        <f t="shared" si="25"/>
        <v>0</v>
      </c>
      <c r="BH50" s="208" t="s">
        <v>18</v>
      </c>
      <c r="BI50" s="46" t="s">
        <v>195</v>
      </c>
      <c r="BM50" s="202" t="s">
        <v>141</v>
      </c>
      <c r="BN50" s="46" t="str">
        <f t="shared" si="21"/>
        <v>R_ES-SD-SpHeat</v>
      </c>
      <c r="BO50" s="208">
        <f t="shared" si="22"/>
        <v>0</v>
      </c>
      <c r="BP50" s="208">
        <f t="shared" si="26"/>
        <v>0</v>
      </c>
      <c r="BQ50" s="208" t="s">
        <v>18</v>
      </c>
      <c r="BR50" s="46" t="s">
        <v>192</v>
      </c>
    </row>
    <row r="51" spans="1:70">
      <c r="A51" s="186"/>
      <c r="B51" s="160"/>
      <c r="C51" s="32"/>
      <c r="D51" s="161"/>
      <c r="E51" s="161"/>
      <c r="F51" s="160"/>
      <c r="G51" s="67"/>
      <c r="K51" s="202" t="s">
        <v>141</v>
      </c>
      <c r="L51" s="203" t="str">
        <f t="shared" si="23"/>
        <v>R_ES-SD-SpHeat</v>
      </c>
      <c r="N51" s="202">
        <v>0</v>
      </c>
      <c r="O51" s="202" t="s">
        <v>18</v>
      </c>
      <c r="P51" s="203" t="s">
        <v>196</v>
      </c>
      <c r="T51" s="202" t="s">
        <v>141</v>
      </c>
      <c r="U51" s="203" t="str">
        <f t="shared" si="11"/>
        <v>R_ES-SD-SpHeat</v>
      </c>
      <c r="V51" s="202">
        <f t="shared" si="12"/>
        <v>0</v>
      </c>
      <c r="W51" s="202">
        <v>0</v>
      </c>
      <c r="X51" s="202" t="s">
        <v>18</v>
      </c>
      <c r="Y51" s="203" t="s">
        <v>191</v>
      </c>
      <c r="AC51" s="202" t="s">
        <v>141</v>
      </c>
      <c r="AD51" s="46" t="str">
        <f t="shared" si="13"/>
        <v>R_ES-SD-SpHeat</v>
      </c>
      <c r="AE51" s="208">
        <f t="shared" si="14"/>
        <v>0</v>
      </c>
      <c r="AF51" s="208">
        <v>0</v>
      </c>
      <c r="AG51" s="208" t="s">
        <v>18</v>
      </c>
      <c r="AH51" s="46" t="s">
        <v>197</v>
      </c>
      <c r="AL51" s="202" t="s">
        <v>141</v>
      </c>
      <c r="AM51" s="203" t="str">
        <f t="shared" si="15"/>
        <v>R_ES-SD-SpHeat</v>
      </c>
      <c r="AN51" s="202">
        <f t="shared" si="16"/>
        <v>0</v>
      </c>
      <c r="AO51" s="202">
        <v>0</v>
      </c>
      <c r="AP51" s="202" t="s">
        <v>18</v>
      </c>
      <c r="AQ51" s="203" t="s">
        <v>194</v>
      </c>
      <c r="AU51" s="202" t="s">
        <v>141</v>
      </c>
      <c r="AV51" s="46" t="str">
        <f t="shared" si="17"/>
        <v>R_ES-SD-SpHeat</v>
      </c>
      <c r="AW51" s="208">
        <f t="shared" si="18"/>
        <v>0</v>
      </c>
      <c r="AX51" s="208">
        <f t="shared" si="24"/>
        <v>0</v>
      </c>
      <c r="AY51" s="208" t="s">
        <v>18</v>
      </c>
      <c r="AZ51" s="46" t="s">
        <v>193</v>
      </c>
      <c r="BD51" s="202" t="s">
        <v>141</v>
      </c>
      <c r="BE51" s="46" t="str">
        <f t="shared" si="19"/>
        <v>R_ES-SD-SpHeat</v>
      </c>
      <c r="BF51" s="208">
        <f t="shared" si="20"/>
        <v>0</v>
      </c>
      <c r="BG51" s="208">
        <f t="shared" si="25"/>
        <v>0</v>
      </c>
      <c r="BH51" s="208" t="s">
        <v>18</v>
      </c>
      <c r="BI51" s="46" t="s">
        <v>195</v>
      </c>
      <c r="BM51" s="202" t="s">
        <v>141</v>
      </c>
      <c r="BN51" s="46" t="str">
        <f t="shared" si="21"/>
        <v>R_ES-SD-SpHeat</v>
      </c>
      <c r="BO51" s="208">
        <f t="shared" si="22"/>
        <v>0</v>
      </c>
      <c r="BP51" s="208">
        <f t="shared" si="26"/>
        <v>0</v>
      </c>
      <c r="BQ51" s="208" t="s">
        <v>18</v>
      </c>
      <c r="BR51" s="46" t="s">
        <v>192</v>
      </c>
    </row>
    <row r="52" spans="1:70">
      <c r="A52" s="186"/>
      <c r="B52" s="160"/>
      <c r="C52" s="32"/>
      <c r="D52" s="161"/>
      <c r="E52" s="161"/>
      <c r="F52" s="160"/>
      <c r="G52" s="67"/>
      <c r="K52" s="202" t="s">
        <v>141</v>
      </c>
      <c r="L52" s="203" t="str">
        <f t="shared" si="23"/>
        <v>R_ES-SD-SpHeat</v>
      </c>
      <c r="N52" s="202">
        <v>0</v>
      </c>
      <c r="O52" s="202" t="s">
        <v>18</v>
      </c>
      <c r="P52" s="203" t="s">
        <v>196</v>
      </c>
      <c r="T52" s="202" t="s">
        <v>141</v>
      </c>
      <c r="U52" s="203" t="str">
        <f t="shared" si="11"/>
        <v>R_ES-SD-SpHeat</v>
      </c>
      <c r="V52" s="202">
        <f t="shared" si="12"/>
        <v>0</v>
      </c>
      <c r="W52" s="202">
        <v>0</v>
      </c>
      <c r="X52" s="202" t="s">
        <v>18</v>
      </c>
      <c r="Y52" s="203" t="s">
        <v>191</v>
      </c>
      <c r="AC52" s="202" t="s">
        <v>141</v>
      </c>
      <c r="AD52" s="46" t="str">
        <f t="shared" si="13"/>
        <v>R_ES-SD-SpHeat</v>
      </c>
      <c r="AE52" s="208">
        <f t="shared" si="14"/>
        <v>0</v>
      </c>
      <c r="AF52" s="208">
        <v>0</v>
      </c>
      <c r="AG52" s="208" t="s">
        <v>18</v>
      </c>
      <c r="AH52" s="46" t="s">
        <v>197</v>
      </c>
      <c r="AL52" s="202" t="s">
        <v>141</v>
      </c>
      <c r="AM52" s="203" t="str">
        <f t="shared" si="15"/>
        <v>R_ES-SD-SpHeat</v>
      </c>
      <c r="AN52" s="202">
        <f t="shared" si="16"/>
        <v>0</v>
      </c>
      <c r="AO52" s="202">
        <v>0</v>
      </c>
      <c r="AP52" s="202" t="s">
        <v>18</v>
      </c>
      <c r="AQ52" s="203" t="s">
        <v>194</v>
      </c>
      <c r="AU52" s="202" t="s">
        <v>141</v>
      </c>
      <c r="AV52" s="46" t="str">
        <f t="shared" si="17"/>
        <v>R_ES-SD-SpHeat</v>
      </c>
      <c r="AW52" s="208">
        <f t="shared" si="18"/>
        <v>0</v>
      </c>
      <c r="AX52" s="208">
        <f t="shared" si="24"/>
        <v>0</v>
      </c>
      <c r="AY52" s="208" t="s">
        <v>18</v>
      </c>
      <c r="AZ52" s="46" t="s">
        <v>193</v>
      </c>
      <c r="BD52" s="202" t="s">
        <v>141</v>
      </c>
      <c r="BE52" s="46" t="str">
        <f t="shared" si="19"/>
        <v>R_ES-SD-SpHeat</v>
      </c>
      <c r="BF52" s="208">
        <f t="shared" si="20"/>
        <v>0</v>
      </c>
      <c r="BG52" s="208">
        <f t="shared" si="25"/>
        <v>0</v>
      </c>
      <c r="BH52" s="208" t="s">
        <v>18</v>
      </c>
      <c r="BI52" s="46" t="s">
        <v>195</v>
      </c>
      <c r="BM52" s="202" t="s">
        <v>141</v>
      </c>
      <c r="BN52" s="46" t="str">
        <f t="shared" si="21"/>
        <v>R_ES-SD-SpHeat</v>
      </c>
      <c r="BO52" s="208">
        <f t="shared" si="22"/>
        <v>0</v>
      </c>
      <c r="BP52" s="208">
        <f t="shared" si="26"/>
        <v>0</v>
      </c>
      <c r="BQ52" s="208" t="s">
        <v>18</v>
      </c>
      <c r="BR52" s="46" t="s">
        <v>192</v>
      </c>
    </row>
    <row r="53" spans="1:70">
      <c r="A53" s="186"/>
      <c r="B53" s="160"/>
      <c r="C53" s="32"/>
      <c r="D53" s="161"/>
      <c r="E53" s="161"/>
      <c r="F53" s="160"/>
      <c r="G53" s="67"/>
      <c r="K53" s="202" t="s">
        <v>141</v>
      </c>
      <c r="L53" s="203" t="str">
        <f t="shared" si="23"/>
        <v>R_ES-SD-SpHeat</v>
      </c>
      <c r="N53" s="202">
        <v>0</v>
      </c>
      <c r="O53" s="202" t="s">
        <v>18</v>
      </c>
      <c r="P53" s="203" t="s">
        <v>196</v>
      </c>
      <c r="T53" s="202" t="s">
        <v>141</v>
      </c>
      <c r="U53" s="203" t="str">
        <f t="shared" si="11"/>
        <v>R_ES-SD-SpHeat</v>
      </c>
      <c r="V53" s="202">
        <f t="shared" si="12"/>
        <v>0</v>
      </c>
      <c r="W53" s="202">
        <v>0</v>
      </c>
      <c r="X53" s="202" t="s">
        <v>18</v>
      </c>
      <c r="Y53" s="203" t="s">
        <v>191</v>
      </c>
      <c r="AC53" s="202" t="s">
        <v>141</v>
      </c>
      <c r="AD53" s="46" t="str">
        <f t="shared" si="13"/>
        <v>R_ES-SD-SpHeat</v>
      </c>
      <c r="AE53" s="208">
        <f t="shared" si="14"/>
        <v>0</v>
      </c>
      <c r="AF53" s="208">
        <v>0</v>
      </c>
      <c r="AG53" s="208" t="s">
        <v>18</v>
      </c>
      <c r="AH53" s="46" t="s">
        <v>197</v>
      </c>
      <c r="AL53" s="202" t="s">
        <v>141</v>
      </c>
      <c r="AM53" s="203" t="str">
        <f t="shared" si="15"/>
        <v>R_ES-SD-SpHeat</v>
      </c>
      <c r="AN53" s="202">
        <f t="shared" si="16"/>
        <v>0</v>
      </c>
      <c r="AO53" s="202">
        <v>0</v>
      </c>
      <c r="AP53" s="202" t="s">
        <v>18</v>
      </c>
      <c r="AQ53" s="203" t="s">
        <v>194</v>
      </c>
      <c r="AU53" s="202" t="s">
        <v>141</v>
      </c>
      <c r="AV53" s="46" t="str">
        <f t="shared" si="17"/>
        <v>R_ES-SD-SpHeat</v>
      </c>
      <c r="AW53" s="208">
        <f t="shared" si="18"/>
        <v>0</v>
      </c>
      <c r="AX53" s="208">
        <f t="shared" si="24"/>
        <v>0</v>
      </c>
      <c r="AY53" s="208" t="s">
        <v>18</v>
      </c>
      <c r="AZ53" s="46" t="s">
        <v>193</v>
      </c>
      <c r="BD53" s="202" t="s">
        <v>141</v>
      </c>
      <c r="BE53" s="46" t="str">
        <f t="shared" si="19"/>
        <v>R_ES-SD-SpHeat</v>
      </c>
      <c r="BF53" s="208">
        <f t="shared" si="20"/>
        <v>0</v>
      </c>
      <c r="BG53" s="208">
        <f t="shared" si="25"/>
        <v>0</v>
      </c>
      <c r="BH53" s="208" t="s">
        <v>18</v>
      </c>
      <c r="BI53" s="46" t="s">
        <v>195</v>
      </c>
      <c r="BM53" s="202" t="s">
        <v>141</v>
      </c>
      <c r="BN53" s="46" t="str">
        <f t="shared" si="21"/>
        <v>R_ES-SD-SpHeat</v>
      </c>
      <c r="BO53" s="208">
        <f t="shared" si="22"/>
        <v>0</v>
      </c>
      <c r="BP53" s="208">
        <f t="shared" si="26"/>
        <v>0</v>
      </c>
      <c r="BQ53" s="208" t="s">
        <v>18</v>
      </c>
      <c r="BR53" s="46" t="s">
        <v>192</v>
      </c>
    </row>
    <row r="54" spans="1:70">
      <c r="A54" s="186"/>
      <c r="B54" s="160"/>
      <c r="C54" s="32"/>
      <c r="D54" s="161"/>
      <c r="E54" s="161"/>
      <c r="F54" s="160"/>
      <c r="G54" s="67"/>
      <c r="K54" s="202" t="s">
        <v>141</v>
      </c>
      <c r="L54" s="203" t="str">
        <f t="shared" si="23"/>
        <v>R_ES-SD-SpHeat</v>
      </c>
      <c r="N54" s="202">
        <v>0</v>
      </c>
      <c r="O54" s="202" t="s">
        <v>18</v>
      </c>
      <c r="P54" s="203" t="s">
        <v>196</v>
      </c>
      <c r="T54" s="202" t="s">
        <v>141</v>
      </c>
      <c r="U54" s="203" t="str">
        <f t="shared" si="11"/>
        <v>R_ES-SD-SpHeat</v>
      </c>
      <c r="V54" s="202">
        <f t="shared" si="12"/>
        <v>0</v>
      </c>
      <c r="W54" s="202">
        <v>0</v>
      </c>
      <c r="X54" s="202" t="s">
        <v>18</v>
      </c>
      <c r="Y54" s="203" t="s">
        <v>191</v>
      </c>
      <c r="AC54" s="202" t="s">
        <v>141</v>
      </c>
      <c r="AD54" s="46" t="str">
        <f t="shared" si="13"/>
        <v>R_ES-SD-SpHeat</v>
      </c>
      <c r="AE54" s="208">
        <f t="shared" si="14"/>
        <v>0</v>
      </c>
      <c r="AF54" s="208">
        <v>0</v>
      </c>
      <c r="AG54" s="208" t="s">
        <v>18</v>
      </c>
      <c r="AH54" s="46" t="s">
        <v>197</v>
      </c>
      <c r="AL54" s="202" t="s">
        <v>141</v>
      </c>
      <c r="AM54" s="203" t="str">
        <f t="shared" si="15"/>
        <v>R_ES-SD-SpHeat</v>
      </c>
      <c r="AN54" s="202">
        <f t="shared" si="16"/>
        <v>0</v>
      </c>
      <c r="AO54" s="202">
        <v>0</v>
      </c>
      <c r="AP54" s="202" t="s">
        <v>18</v>
      </c>
      <c r="AQ54" s="203" t="s">
        <v>194</v>
      </c>
      <c r="AU54" s="202" t="s">
        <v>141</v>
      </c>
      <c r="AV54" s="46" t="str">
        <f t="shared" si="17"/>
        <v>R_ES-SD-SpHeat</v>
      </c>
      <c r="AW54" s="208">
        <f t="shared" si="18"/>
        <v>0</v>
      </c>
      <c r="AX54" s="208">
        <f t="shared" si="24"/>
        <v>0</v>
      </c>
      <c r="AY54" s="208" t="s">
        <v>18</v>
      </c>
      <c r="AZ54" s="46" t="s">
        <v>193</v>
      </c>
      <c r="BD54" s="202" t="s">
        <v>141</v>
      </c>
      <c r="BE54" s="46" t="str">
        <f t="shared" si="19"/>
        <v>R_ES-SD-SpHeat</v>
      </c>
      <c r="BF54" s="208">
        <f t="shared" si="20"/>
        <v>0</v>
      </c>
      <c r="BG54" s="208">
        <f t="shared" si="25"/>
        <v>0</v>
      </c>
      <c r="BH54" s="208" t="s">
        <v>18</v>
      </c>
      <c r="BI54" s="46" t="s">
        <v>195</v>
      </c>
      <c r="BM54" s="202" t="s">
        <v>141</v>
      </c>
      <c r="BN54" s="46" t="str">
        <f t="shared" si="21"/>
        <v>R_ES-SD-SpHeat</v>
      </c>
      <c r="BO54" s="208">
        <f t="shared" si="22"/>
        <v>0</v>
      </c>
      <c r="BP54" s="208">
        <f t="shared" si="26"/>
        <v>0</v>
      </c>
      <c r="BQ54" s="208" t="s">
        <v>18</v>
      </c>
      <c r="BR54" s="46" t="s">
        <v>192</v>
      </c>
    </row>
    <row r="55" spans="1:70">
      <c r="A55" s="186"/>
      <c r="B55" s="160"/>
      <c r="C55" s="32"/>
      <c r="D55" s="161"/>
      <c r="E55" s="161"/>
      <c r="F55" s="160"/>
      <c r="G55" s="67"/>
      <c r="K55" s="202" t="s">
        <v>141</v>
      </c>
      <c r="L55" s="203" t="str">
        <f t="shared" si="23"/>
        <v>R_ES-SD-SpHeat</v>
      </c>
      <c r="N55" s="202">
        <v>0</v>
      </c>
      <c r="O55" s="202" t="s">
        <v>18</v>
      </c>
      <c r="P55" s="203" t="s">
        <v>196</v>
      </c>
      <c r="T55" s="202" t="s">
        <v>141</v>
      </c>
      <c r="U55" s="203" t="str">
        <f t="shared" si="11"/>
        <v>R_ES-SD-SpHeat</v>
      </c>
      <c r="V55" s="202">
        <f t="shared" si="12"/>
        <v>0</v>
      </c>
      <c r="W55" s="202">
        <v>0</v>
      </c>
      <c r="X55" s="202" t="s">
        <v>18</v>
      </c>
      <c r="Y55" s="203" t="s">
        <v>191</v>
      </c>
      <c r="AC55" s="202" t="s">
        <v>141</v>
      </c>
      <c r="AD55" s="46" t="str">
        <f t="shared" si="13"/>
        <v>R_ES-SD-SpHeat</v>
      </c>
      <c r="AE55" s="208">
        <f t="shared" si="14"/>
        <v>0</v>
      </c>
      <c r="AF55" s="208">
        <v>0</v>
      </c>
      <c r="AG55" s="208" t="s">
        <v>18</v>
      </c>
      <c r="AH55" s="46" t="s">
        <v>197</v>
      </c>
      <c r="AL55" s="202" t="s">
        <v>141</v>
      </c>
      <c r="AM55" s="203" t="str">
        <f t="shared" si="15"/>
        <v>R_ES-SD-SpHeat</v>
      </c>
      <c r="AN55" s="202">
        <f t="shared" si="16"/>
        <v>0</v>
      </c>
      <c r="AO55" s="202">
        <v>0</v>
      </c>
      <c r="AP55" s="202" t="s">
        <v>18</v>
      </c>
      <c r="AQ55" s="203" t="s">
        <v>194</v>
      </c>
      <c r="AU55" s="202" t="s">
        <v>141</v>
      </c>
      <c r="AV55" s="46" t="str">
        <f t="shared" si="17"/>
        <v>R_ES-SD-SpHeat</v>
      </c>
      <c r="AW55" s="208">
        <f t="shared" si="18"/>
        <v>0</v>
      </c>
      <c r="AX55" s="208">
        <f t="shared" si="24"/>
        <v>0</v>
      </c>
      <c r="AY55" s="208" t="s">
        <v>18</v>
      </c>
      <c r="AZ55" s="46" t="s">
        <v>193</v>
      </c>
      <c r="BD55" s="202" t="s">
        <v>141</v>
      </c>
      <c r="BE55" s="46" t="str">
        <f t="shared" si="19"/>
        <v>R_ES-SD-SpHeat</v>
      </c>
      <c r="BF55" s="208">
        <f t="shared" si="20"/>
        <v>0</v>
      </c>
      <c r="BG55" s="208">
        <f t="shared" si="25"/>
        <v>0</v>
      </c>
      <c r="BH55" s="208" t="s">
        <v>18</v>
      </c>
      <c r="BI55" s="46" t="s">
        <v>195</v>
      </c>
      <c r="BM55" s="202" t="s">
        <v>141</v>
      </c>
      <c r="BN55" s="46" t="str">
        <f t="shared" si="21"/>
        <v>R_ES-SD-SpHeat</v>
      </c>
      <c r="BO55" s="208">
        <f t="shared" si="22"/>
        <v>0</v>
      </c>
      <c r="BP55" s="208">
        <f t="shared" si="26"/>
        <v>0</v>
      </c>
      <c r="BQ55" s="208" t="s">
        <v>18</v>
      </c>
      <c r="BR55" s="46" t="s">
        <v>192</v>
      </c>
    </row>
    <row r="56" spans="1:70">
      <c r="A56" s="186"/>
      <c r="B56" s="160"/>
      <c r="C56" s="32"/>
      <c r="D56" s="161"/>
      <c r="E56" s="161"/>
      <c r="F56" s="160"/>
      <c r="G56" s="67"/>
      <c r="K56" s="202" t="s">
        <v>357</v>
      </c>
      <c r="L56" s="203" t="str">
        <f t="shared" si="23"/>
        <v>R_ES-SD-SpHeat</v>
      </c>
      <c r="M56" s="108" t="s">
        <v>395</v>
      </c>
      <c r="N56" s="202">
        <v>0</v>
      </c>
      <c r="O56" s="202" t="s">
        <v>18</v>
      </c>
      <c r="P56" s="203" t="s">
        <v>196</v>
      </c>
      <c r="T56" s="202" t="s">
        <v>357</v>
      </c>
      <c r="U56" s="203" t="str">
        <f t="shared" si="11"/>
        <v>R_ES-SD-SpHeat</v>
      </c>
      <c r="V56" s="202" t="str">
        <f t="shared" si="12"/>
        <v>SH0_1</v>
      </c>
      <c r="W56" s="202">
        <v>0</v>
      </c>
      <c r="X56" s="202" t="s">
        <v>18</v>
      </c>
      <c r="Y56" s="203" t="s">
        <v>191</v>
      </c>
      <c r="AC56" s="202" t="s">
        <v>357</v>
      </c>
      <c r="AD56" s="46" t="str">
        <f t="shared" si="13"/>
        <v>R_ES-SD-SpHeat</v>
      </c>
      <c r="AE56" s="208" t="str">
        <f t="shared" si="14"/>
        <v>SH0_1</v>
      </c>
      <c r="AF56" s="208">
        <v>0</v>
      </c>
      <c r="AG56" s="208" t="s">
        <v>18</v>
      </c>
      <c r="AH56" s="46" t="s">
        <v>197</v>
      </c>
      <c r="AL56" s="202" t="s">
        <v>357</v>
      </c>
      <c r="AM56" s="203" t="str">
        <f t="shared" si="15"/>
        <v>R_ES-SD-SpHeat</v>
      </c>
      <c r="AN56" s="202" t="str">
        <f t="shared" si="16"/>
        <v>SH0_1</v>
      </c>
      <c r="AO56" s="202">
        <v>0</v>
      </c>
      <c r="AP56" s="202" t="s">
        <v>18</v>
      </c>
      <c r="AQ56" s="203" t="s">
        <v>194</v>
      </c>
      <c r="AU56" s="202" t="s">
        <v>357</v>
      </c>
      <c r="AV56" s="46" t="str">
        <f t="shared" si="17"/>
        <v>R_ES-SD-SpHeat</v>
      </c>
      <c r="AW56" s="208" t="str">
        <f t="shared" si="18"/>
        <v>SH0_1</v>
      </c>
      <c r="AX56" s="208">
        <f t="shared" si="24"/>
        <v>0</v>
      </c>
      <c r="AY56" s="208" t="s">
        <v>18</v>
      </c>
      <c r="AZ56" s="46" t="s">
        <v>193</v>
      </c>
      <c r="BD56" s="202" t="s">
        <v>357</v>
      </c>
      <c r="BE56" s="46" t="str">
        <f t="shared" si="19"/>
        <v>R_ES-SD-SpHeat</v>
      </c>
      <c r="BF56" s="208" t="str">
        <f t="shared" si="20"/>
        <v>SH0_1</v>
      </c>
      <c r="BG56" s="208">
        <f t="shared" si="25"/>
        <v>0</v>
      </c>
      <c r="BH56" s="208" t="s">
        <v>18</v>
      </c>
      <c r="BI56" s="46" t="s">
        <v>195</v>
      </c>
      <c r="BM56" s="202" t="s">
        <v>357</v>
      </c>
      <c r="BN56" s="46" t="str">
        <f t="shared" si="21"/>
        <v>R_ES-SD-SpHeat</v>
      </c>
      <c r="BO56" s="208" t="str">
        <f t="shared" si="22"/>
        <v>SH0_1</v>
      </c>
      <c r="BP56" s="208">
        <f t="shared" si="26"/>
        <v>0</v>
      </c>
      <c r="BQ56" s="208" t="s">
        <v>18</v>
      </c>
      <c r="BR56" s="46" t="s">
        <v>192</v>
      </c>
    </row>
    <row r="57" spans="2:70">
      <c r="B57" s="160"/>
      <c r="C57" s="67"/>
      <c r="D57" s="161"/>
      <c r="E57" s="161"/>
      <c r="F57" s="160"/>
      <c r="G57" s="67"/>
      <c r="K57" s="202" t="s">
        <v>357</v>
      </c>
      <c r="L57" s="203" t="str">
        <f t="shared" si="23"/>
        <v>R_ES-SD-SpHeat</v>
      </c>
      <c r="M57" s="108" t="s">
        <v>396</v>
      </c>
      <c r="N57" s="202">
        <v>0</v>
      </c>
      <c r="O57" s="202" t="s">
        <v>18</v>
      </c>
      <c r="P57" s="203" t="s">
        <v>196</v>
      </c>
      <c r="T57" s="202" t="s">
        <v>357</v>
      </c>
      <c r="U57" s="203" t="str">
        <f t="shared" si="11"/>
        <v>R_ES-SD-SpHeat</v>
      </c>
      <c r="V57" s="202" t="str">
        <f t="shared" si="12"/>
        <v>SH2_3</v>
      </c>
      <c r="W57" s="202">
        <v>0</v>
      </c>
      <c r="X57" s="202" t="s">
        <v>18</v>
      </c>
      <c r="Y57" s="203" t="s">
        <v>191</v>
      </c>
      <c r="AC57" s="202" t="s">
        <v>357</v>
      </c>
      <c r="AD57" s="46" t="str">
        <f t="shared" si="13"/>
        <v>R_ES-SD-SpHeat</v>
      </c>
      <c r="AE57" s="208" t="str">
        <f t="shared" si="14"/>
        <v>SH2_3</v>
      </c>
      <c r="AF57" s="208">
        <v>0</v>
      </c>
      <c r="AG57" s="208" t="s">
        <v>18</v>
      </c>
      <c r="AH57" s="46" t="s">
        <v>197</v>
      </c>
      <c r="AL57" s="202" t="s">
        <v>357</v>
      </c>
      <c r="AM57" s="203" t="str">
        <f t="shared" si="15"/>
        <v>R_ES-SD-SpHeat</v>
      </c>
      <c r="AN57" s="202" t="str">
        <f t="shared" si="16"/>
        <v>SH2_3</v>
      </c>
      <c r="AO57" s="202">
        <v>0</v>
      </c>
      <c r="AP57" s="202" t="s">
        <v>18</v>
      </c>
      <c r="AQ57" s="203" t="s">
        <v>194</v>
      </c>
      <c r="AU57" s="202" t="s">
        <v>357</v>
      </c>
      <c r="AV57" s="46" t="str">
        <f t="shared" si="17"/>
        <v>R_ES-SD-SpHeat</v>
      </c>
      <c r="AW57" s="208" t="str">
        <f t="shared" si="18"/>
        <v>SH2_3</v>
      </c>
      <c r="AX57" s="208">
        <f t="shared" si="24"/>
        <v>0</v>
      </c>
      <c r="AY57" s="208" t="s">
        <v>18</v>
      </c>
      <c r="AZ57" s="46" t="s">
        <v>193</v>
      </c>
      <c r="BD57" s="202" t="s">
        <v>357</v>
      </c>
      <c r="BE57" s="46" t="str">
        <f t="shared" si="19"/>
        <v>R_ES-SD-SpHeat</v>
      </c>
      <c r="BF57" s="208" t="str">
        <f t="shared" si="20"/>
        <v>SH2_3</v>
      </c>
      <c r="BG57" s="208">
        <f t="shared" si="25"/>
        <v>0</v>
      </c>
      <c r="BH57" s="208" t="s">
        <v>18</v>
      </c>
      <c r="BI57" s="46" t="s">
        <v>195</v>
      </c>
      <c r="BM57" s="202" t="s">
        <v>357</v>
      </c>
      <c r="BN57" s="46" t="str">
        <f t="shared" si="21"/>
        <v>R_ES-SD-SpHeat</v>
      </c>
      <c r="BO57" s="208" t="str">
        <f t="shared" si="22"/>
        <v>SH2_3</v>
      </c>
      <c r="BP57" s="208">
        <f t="shared" si="26"/>
        <v>0</v>
      </c>
      <c r="BQ57" s="208" t="s">
        <v>18</v>
      </c>
      <c r="BR57" s="46" t="s">
        <v>192</v>
      </c>
    </row>
    <row r="58" spans="2:70">
      <c r="B58" s="160"/>
      <c r="C58" s="67"/>
      <c r="D58" s="161"/>
      <c r="E58" s="161"/>
      <c r="F58" s="160"/>
      <c r="G58" s="67"/>
      <c r="K58" s="202" t="s">
        <v>357</v>
      </c>
      <c r="L58" s="203" t="str">
        <f t="shared" si="23"/>
        <v>R_ES-SD-SpHeat</v>
      </c>
      <c r="M58" s="108" t="s">
        <v>397</v>
      </c>
      <c r="N58" s="202">
        <v>0</v>
      </c>
      <c r="O58" s="202" t="s">
        <v>18</v>
      </c>
      <c r="P58" s="203" t="s">
        <v>196</v>
      </c>
      <c r="T58" s="202" t="s">
        <v>357</v>
      </c>
      <c r="U58" s="203" t="str">
        <f t="shared" si="11"/>
        <v>R_ES-SD-SpHeat</v>
      </c>
      <c r="V58" s="202" t="str">
        <f t="shared" si="12"/>
        <v>SH4_5</v>
      </c>
      <c r="W58" s="202">
        <v>0</v>
      </c>
      <c r="X58" s="202" t="s">
        <v>18</v>
      </c>
      <c r="Y58" s="203" t="s">
        <v>191</v>
      </c>
      <c r="AC58" s="202" t="s">
        <v>357</v>
      </c>
      <c r="AD58" s="46" t="str">
        <f t="shared" si="13"/>
        <v>R_ES-SD-SpHeat</v>
      </c>
      <c r="AE58" s="208" t="str">
        <f t="shared" si="14"/>
        <v>SH4_5</v>
      </c>
      <c r="AF58" s="208">
        <v>0</v>
      </c>
      <c r="AG58" s="208" t="s">
        <v>18</v>
      </c>
      <c r="AH58" s="46" t="s">
        <v>197</v>
      </c>
      <c r="AL58" s="202" t="s">
        <v>357</v>
      </c>
      <c r="AM58" s="203" t="str">
        <f t="shared" si="15"/>
        <v>R_ES-SD-SpHeat</v>
      </c>
      <c r="AN58" s="202" t="str">
        <f t="shared" si="16"/>
        <v>SH4_5</v>
      </c>
      <c r="AO58" s="202">
        <v>0</v>
      </c>
      <c r="AP58" s="202" t="s">
        <v>18</v>
      </c>
      <c r="AQ58" s="203" t="s">
        <v>194</v>
      </c>
      <c r="AU58" s="202" t="s">
        <v>357</v>
      </c>
      <c r="AV58" s="46" t="str">
        <f t="shared" si="17"/>
        <v>R_ES-SD-SpHeat</v>
      </c>
      <c r="AW58" s="208" t="str">
        <f t="shared" si="18"/>
        <v>SH4_5</v>
      </c>
      <c r="AX58" s="208">
        <f t="shared" si="24"/>
        <v>0</v>
      </c>
      <c r="AY58" s="208" t="s">
        <v>18</v>
      </c>
      <c r="AZ58" s="46" t="s">
        <v>193</v>
      </c>
      <c r="BD58" s="202" t="s">
        <v>357</v>
      </c>
      <c r="BE58" s="46" t="str">
        <f t="shared" si="19"/>
        <v>R_ES-SD-SpHeat</v>
      </c>
      <c r="BF58" s="208" t="str">
        <f t="shared" si="20"/>
        <v>SH4_5</v>
      </c>
      <c r="BG58" s="208">
        <f t="shared" si="25"/>
        <v>0</v>
      </c>
      <c r="BH58" s="208" t="s">
        <v>18</v>
      </c>
      <c r="BI58" s="46" t="s">
        <v>195</v>
      </c>
      <c r="BM58" s="202" t="s">
        <v>357</v>
      </c>
      <c r="BN58" s="46" t="str">
        <f t="shared" si="21"/>
        <v>R_ES-SD-SpHeat</v>
      </c>
      <c r="BO58" s="208" t="str">
        <f t="shared" si="22"/>
        <v>SH4_5</v>
      </c>
      <c r="BP58" s="208">
        <f t="shared" si="26"/>
        <v>0</v>
      </c>
      <c r="BQ58" s="208" t="s">
        <v>18</v>
      </c>
      <c r="BR58" s="46" t="s">
        <v>192</v>
      </c>
    </row>
    <row r="59" spans="2:70">
      <c r="B59" s="188"/>
      <c r="C59" s="67"/>
      <c r="D59" s="161"/>
      <c r="E59" s="161"/>
      <c r="F59" s="160"/>
      <c r="G59" s="67"/>
      <c r="K59" s="202" t="s">
        <v>357</v>
      </c>
      <c r="L59" s="203" t="str">
        <f t="shared" si="23"/>
        <v>R_ES-SD-SpHeat</v>
      </c>
      <c r="M59" s="108" t="s">
        <v>398</v>
      </c>
      <c r="N59" s="202">
        <v>0</v>
      </c>
      <c r="O59" s="202" t="s">
        <v>18</v>
      </c>
      <c r="P59" s="203" t="s">
        <v>196</v>
      </c>
      <c r="T59" s="202" t="s">
        <v>357</v>
      </c>
      <c r="U59" s="203" t="str">
        <f t="shared" si="11"/>
        <v>R_ES-SD-SpHeat</v>
      </c>
      <c r="V59" s="202" t="str">
        <f t="shared" si="12"/>
        <v>SH6_7</v>
      </c>
      <c r="W59" s="202">
        <v>0</v>
      </c>
      <c r="X59" s="202" t="s">
        <v>18</v>
      </c>
      <c r="Y59" s="203" t="s">
        <v>191</v>
      </c>
      <c r="AC59" s="202" t="s">
        <v>357</v>
      </c>
      <c r="AD59" s="46" t="str">
        <f t="shared" si="13"/>
        <v>R_ES-SD-SpHeat</v>
      </c>
      <c r="AE59" s="208" t="str">
        <f t="shared" si="14"/>
        <v>SH6_7</v>
      </c>
      <c r="AF59" s="208">
        <v>0</v>
      </c>
      <c r="AG59" s="208" t="s">
        <v>18</v>
      </c>
      <c r="AH59" s="46" t="s">
        <v>197</v>
      </c>
      <c r="AL59" s="202" t="s">
        <v>357</v>
      </c>
      <c r="AM59" s="203" t="str">
        <f t="shared" si="15"/>
        <v>R_ES-SD-SpHeat</v>
      </c>
      <c r="AN59" s="202" t="str">
        <f t="shared" si="16"/>
        <v>SH6_7</v>
      </c>
      <c r="AO59" s="202">
        <v>0</v>
      </c>
      <c r="AP59" s="202" t="s">
        <v>18</v>
      </c>
      <c r="AQ59" s="203" t="s">
        <v>194</v>
      </c>
      <c r="AU59" s="202" t="s">
        <v>357</v>
      </c>
      <c r="AV59" s="46" t="str">
        <f t="shared" si="17"/>
        <v>R_ES-SD-SpHeat</v>
      </c>
      <c r="AW59" s="208" t="str">
        <f t="shared" si="18"/>
        <v>SH6_7</v>
      </c>
      <c r="AX59" s="208">
        <f t="shared" si="24"/>
        <v>0</v>
      </c>
      <c r="AY59" s="208" t="s">
        <v>18</v>
      </c>
      <c r="AZ59" s="46" t="s">
        <v>193</v>
      </c>
      <c r="BD59" s="202" t="s">
        <v>357</v>
      </c>
      <c r="BE59" s="46" t="str">
        <f t="shared" si="19"/>
        <v>R_ES-SD-SpHeat</v>
      </c>
      <c r="BF59" s="208" t="str">
        <f t="shared" si="20"/>
        <v>SH6_7</v>
      </c>
      <c r="BG59" s="208">
        <f t="shared" si="25"/>
        <v>0</v>
      </c>
      <c r="BH59" s="208" t="s">
        <v>18</v>
      </c>
      <c r="BI59" s="46" t="s">
        <v>195</v>
      </c>
      <c r="BM59" s="202" t="s">
        <v>357</v>
      </c>
      <c r="BN59" s="46" t="str">
        <f t="shared" si="21"/>
        <v>R_ES-SD-SpHeat</v>
      </c>
      <c r="BO59" s="208" t="str">
        <f t="shared" si="22"/>
        <v>SH6_7</v>
      </c>
      <c r="BP59" s="208">
        <f t="shared" si="26"/>
        <v>0</v>
      </c>
      <c r="BQ59" s="208" t="s">
        <v>18</v>
      </c>
      <c r="BR59" s="46" t="s">
        <v>192</v>
      </c>
    </row>
    <row r="60" spans="2:70">
      <c r="B60" s="160"/>
      <c r="C60" s="67"/>
      <c r="D60" s="161"/>
      <c r="E60" s="161"/>
      <c r="F60" s="160"/>
      <c r="G60" s="67"/>
      <c r="K60" s="202" t="s">
        <v>357</v>
      </c>
      <c r="L60" s="203" t="str">
        <f t="shared" si="23"/>
        <v>R_ES-SD-SpHeat</v>
      </c>
      <c r="M60" s="108" t="s">
        <v>399</v>
      </c>
      <c r="N60" s="202">
        <v>0</v>
      </c>
      <c r="O60" s="202" t="s">
        <v>18</v>
      </c>
      <c r="P60" s="203" t="s">
        <v>196</v>
      </c>
      <c r="T60" s="202" t="s">
        <v>357</v>
      </c>
      <c r="U60" s="203" t="str">
        <f t="shared" si="11"/>
        <v>R_ES-SD-SpHeat</v>
      </c>
      <c r="V60" s="202" t="str">
        <f t="shared" si="12"/>
        <v>SH8_9</v>
      </c>
      <c r="W60" s="202">
        <v>0</v>
      </c>
      <c r="X60" s="202" t="s">
        <v>18</v>
      </c>
      <c r="Y60" s="203" t="s">
        <v>191</v>
      </c>
      <c r="AC60" s="202" t="s">
        <v>357</v>
      </c>
      <c r="AD60" s="46" t="str">
        <f t="shared" si="13"/>
        <v>R_ES-SD-SpHeat</v>
      </c>
      <c r="AE60" s="208" t="str">
        <f t="shared" si="14"/>
        <v>SH8_9</v>
      </c>
      <c r="AF60" s="208">
        <v>0</v>
      </c>
      <c r="AG60" s="208" t="s">
        <v>18</v>
      </c>
      <c r="AH60" s="46" t="s">
        <v>197</v>
      </c>
      <c r="AL60" s="202" t="s">
        <v>357</v>
      </c>
      <c r="AM60" s="203" t="str">
        <f t="shared" si="15"/>
        <v>R_ES-SD-SpHeat</v>
      </c>
      <c r="AN60" s="202" t="str">
        <f t="shared" si="16"/>
        <v>SH8_9</v>
      </c>
      <c r="AO60" s="202">
        <v>0</v>
      </c>
      <c r="AP60" s="202" t="s">
        <v>18</v>
      </c>
      <c r="AQ60" s="203" t="s">
        <v>194</v>
      </c>
      <c r="AU60" s="202" t="s">
        <v>357</v>
      </c>
      <c r="AV60" s="46" t="str">
        <f t="shared" si="17"/>
        <v>R_ES-SD-SpHeat</v>
      </c>
      <c r="AW60" s="208" t="str">
        <f t="shared" si="18"/>
        <v>SH8_9</v>
      </c>
      <c r="AX60" s="208">
        <f t="shared" si="24"/>
        <v>0</v>
      </c>
      <c r="AY60" s="208" t="s">
        <v>18</v>
      </c>
      <c r="AZ60" s="46" t="s">
        <v>193</v>
      </c>
      <c r="BD60" s="202" t="s">
        <v>357</v>
      </c>
      <c r="BE60" s="46" t="str">
        <f t="shared" si="19"/>
        <v>R_ES-SD-SpHeat</v>
      </c>
      <c r="BF60" s="208" t="str">
        <f t="shared" si="20"/>
        <v>SH8_9</v>
      </c>
      <c r="BG60" s="208">
        <f t="shared" si="25"/>
        <v>0</v>
      </c>
      <c r="BH60" s="208" t="s">
        <v>18</v>
      </c>
      <c r="BI60" s="46" t="s">
        <v>195</v>
      </c>
      <c r="BM60" s="202" t="s">
        <v>357</v>
      </c>
      <c r="BN60" s="46" t="str">
        <f t="shared" si="21"/>
        <v>R_ES-SD-SpHeat</v>
      </c>
      <c r="BO60" s="208" t="str">
        <f t="shared" si="22"/>
        <v>SH8_9</v>
      </c>
      <c r="BP60" s="208">
        <f t="shared" si="26"/>
        <v>0</v>
      </c>
      <c r="BQ60" s="208" t="s">
        <v>18</v>
      </c>
      <c r="BR60" s="46" t="s">
        <v>192</v>
      </c>
    </row>
    <row r="61" spans="2:70">
      <c r="B61" s="160"/>
      <c r="D61" s="161"/>
      <c r="E61" s="161"/>
      <c r="F61" s="160"/>
      <c r="K61" s="202" t="s">
        <v>357</v>
      </c>
      <c r="L61" s="203" t="str">
        <f t="shared" si="23"/>
        <v>R_ES-SD-SpHeat</v>
      </c>
      <c r="M61" s="108" t="s">
        <v>400</v>
      </c>
      <c r="N61" s="202">
        <v>0</v>
      </c>
      <c r="O61" s="202" t="s">
        <v>18</v>
      </c>
      <c r="P61" s="203" t="s">
        <v>196</v>
      </c>
      <c r="T61" s="202" t="s">
        <v>357</v>
      </c>
      <c r="U61" s="203" t="str">
        <f t="shared" si="11"/>
        <v>R_ES-SD-SpHeat</v>
      </c>
      <c r="V61" s="202" t="str">
        <f t="shared" si="12"/>
        <v>SH10_11</v>
      </c>
      <c r="W61" s="202">
        <v>0</v>
      </c>
      <c r="X61" s="202" t="s">
        <v>18</v>
      </c>
      <c r="Y61" s="203" t="s">
        <v>191</v>
      </c>
      <c r="AC61" s="202" t="s">
        <v>357</v>
      </c>
      <c r="AD61" s="46" t="str">
        <f t="shared" si="13"/>
        <v>R_ES-SD-SpHeat</v>
      </c>
      <c r="AE61" s="208" t="str">
        <f t="shared" si="14"/>
        <v>SH10_11</v>
      </c>
      <c r="AF61" s="208">
        <v>0</v>
      </c>
      <c r="AG61" s="208" t="s">
        <v>18</v>
      </c>
      <c r="AH61" s="46" t="s">
        <v>197</v>
      </c>
      <c r="AL61" s="202" t="s">
        <v>357</v>
      </c>
      <c r="AM61" s="203" t="str">
        <f t="shared" si="15"/>
        <v>R_ES-SD-SpHeat</v>
      </c>
      <c r="AN61" s="202" t="str">
        <f t="shared" si="16"/>
        <v>SH10_11</v>
      </c>
      <c r="AO61" s="202">
        <v>0</v>
      </c>
      <c r="AP61" s="202" t="s">
        <v>18</v>
      </c>
      <c r="AQ61" s="203" t="s">
        <v>194</v>
      </c>
      <c r="AU61" s="202" t="s">
        <v>357</v>
      </c>
      <c r="AV61" s="46" t="str">
        <f t="shared" si="17"/>
        <v>R_ES-SD-SpHeat</v>
      </c>
      <c r="AW61" s="208" t="str">
        <f t="shared" si="18"/>
        <v>SH10_11</v>
      </c>
      <c r="AX61" s="208">
        <f t="shared" si="24"/>
        <v>0</v>
      </c>
      <c r="AY61" s="208" t="s">
        <v>18</v>
      </c>
      <c r="AZ61" s="46" t="s">
        <v>193</v>
      </c>
      <c r="BD61" s="202" t="s">
        <v>357</v>
      </c>
      <c r="BE61" s="46" t="str">
        <f t="shared" si="19"/>
        <v>R_ES-SD-SpHeat</v>
      </c>
      <c r="BF61" s="208" t="str">
        <f t="shared" si="20"/>
        <v>SH10_11</v>
      </c>
      <c r="BG61" s="208">
        <f t="shared" si="25"/>
        <v>0</v>
      </c>
      <c r="BH61" s="208" t="s">
        <v>18</v>
      </c>
      <c r="BI61" s="46" t="s">
        <v>195</v>
      </c>
      <c r="BM61" s="202" t="s">
        <v>357</v>
      </c>
      <c r="BN61" s="46" t="str">
        <f t="shared" si="21"/>
        <v>R_ES-SD-SpHeat</v>
      </c>
      <c r="BO61" s="208" t="str">
        <f t="shared" si="22"/>
        <v>SH10_11</v>
      </c>
      <c r="BP61" s="208">
        <f t="shared" si="26"/>
        <v>0</v>
      </c>
      <c r="BQ61" s="208" t="s">
        <v>18</v>
      </c>
      <c r="BR61" s="46" t="s">
        <v>192</v>
      </c>
    </row>
    <row r="62" spans="2:70">
      <c r="B62" s="160"/>
      <c r="D62" s="161"/>
      <c r="E62" s="161"/>
      <c r="F62" s="160"/>
      <c r="K62" s="202" t="s">
        <v>357</v>
      </c>
      <c r="L62" s="203" t="str">
        <f t="shared" si="23"/>
        <v>R_ES-SD-SpHeat</v>
      </c>
      <c r="M62" s="108" t="s">
        <v>401</v>
      </c>
      <c r="N62" s="202">
        <v>0</v>
      </c>
      <c r="O62" s="202" t="s">
        <v>18</v>
      </c>
      <c r="P62" s="203" t="s">
        <v>196</v>
      </c>
      <c r="T62" s="202" t="s">
        <v>357</v>
      </c>
      <c r="U62" s="203" t="str">
        <f t="shared" si="11"/>
        <v>R_ES-SD-SpHeat</v>
      </c>
      <c r="V62" s="202" t="str">
        <f t="shared" si="12"/>
        <v>SH12_13</v>
      </c>
      <c r="W62" s="202">
        <v>0</v>
      </c>
      <c r="X62" s="202" t="s">
        <v>18</v>
      </c>
      <c r="Y62" s="203" t="s">
        <v>191</v>
      </c>
      <c r="AC62" s="202" t="s">
        <v>357</v>
      </c>
      <c r="AD62" s="46" t="str">
        <f t="shared" si="13"/>
        <v>R_ES-SD-SpHeat</v>
      </c>
      <c r="AE62" s="208" t="str">
        <f t="shared" si="14"/>
        <v>SH12_13</v>
      </c>
      <c r="AF62" s="208">
        <v>0</v>
      </c>
      <c r="AG62" s="208" t="s">
        <v>18</v>
      </c>
      <c r="AH62" s="46" t="s">
        <v>197</v>
      </c>
      <c r="AL62" s="202" t="s">
        <v>357</v>
      </c>
      <c r="AM62" s="203" t="str">
        <f t="shared" si="15"/>
        <v>R_ES-SD-SpHeat</v>
      </c>
      <c r="AN62" s="202" t="str">
        <f t="shared" si="16"/>
        <v>SH12_13</v>
      </c>
      <c r="AO62" s="202">
        <v>0</v>
      </c>
      <c r="AP62" s="202" t="s">
        <v>18</v>
      </c>
      <c r="AQ62" s="203" t="s">
        <v>194</v>
      </c>
      <c r="AU62" s="202" t="s">
        <v>357</v>
      </c>
      <c r="AV62" s="46" t="str">
        <f t="shared" si="17"/>
        <v>R_ES-SD-SpHeat</v>
      </c>
      <c r="AW62" s="208" t="str">
        <f t="shared" si="18"/>
        <v>SH12_13</v>
      </c>
      <c r="AX62" s="208">
        <f t="shared" si="24"/>
        <v>0</v>
      </c>
      <c r="AY62" s="208" t="s">
        <v>18</v>
      </c>
      <c r="AZ62" s="46" t="s">
        <v>193</v>
      </c>
      <c r="BD62" s="202" t="s">
        <v>357</v>
      </c>
      <c r="BE62" s="46" t="str">
        <f t="shared" si="19"/>
        <v>R_ES-SD-SpHeat</v>
      </c>
      <c r="BF62" s="208" t="str">
        <f t="shared" si="20"/>
        <v>SH12_13</v>
      </c>
      <c r="BG62" s="208">
        <f t="shared" si="25"/>
        <v>0</v>
      </c>
      <c r="BH62" s="208" t="s">
        <v>18</v>
      </c>
      <c r="BI62" s="46" t="s">
        <v>195</v>
      </c>
      <c r="BM62" s="202" t="s">
        <v>357</v>
      </c>
      <c r="BN62" s="46" t="str">
        <f t="shared" si="21"/>
        <v>R_ES-SD-SpHeat</v>
      </c>
      <c r="BO62" s="208" t="str">
        <f t="shared" si="22"/>
        <v>SH12_13</v>
      </c>
      <c r="BP62" s="208">
        <f t="shared" si="26"/>
        <v>0</v>
      </c>
      <c r="BQ62" s="208" t="s">
        <v>18</v>
      </c>
      <c r="BR62" s="46" t="s">
        <v>192</v>
      </c>
    </row>
    <row r="63" spans="2:70">
      <c r="B63" s="188"/>
      <c r="D63" s="161"/>
      <c r="E63" s="161"/>
      <c r="F63" s="160"/>
      <c r="K63" s="202" t="s">
        <v>357</v>
      </c>
      <c r="L63" s="203" t="str">
        <f t="shared" si="23"/>
        <v>R_ES-SD-SpHeat</v>
      </c>
      <c r="M63" s="108" t="s">
        <v>402</v>
      </c>
      <c r="N63" s="202">
        <v>0</v>
      </c>
      <c r="O63" s="202" t="s">
        <v>18</v>
      </c>
      <c r="P63" s="203" t="s">
        <v>196</v>
      </c>
      <c r="T63" s="202" t="s">
        <v>357</v>
      </c>
      <c r="U63" s="203" t="str">
        <f t="shared" si="11"/>
        <v>R_ES-SD-SpHeat</v>
      </c>
      <c r="V63" s="202" t="str">
        <f t="shared" si="12"/>
        <v>SH14_15</v>
      </c>
      <c r="W63" s="202">
        <v>0</v>
      </c>
      <c r="X63" s="202" t="s">
        <v>18</v>
      </c>
      <c r="Y63" s="203" t="s">
        <v>191</v>
      </c>
      <c r="AC63" s="202" t="s">
        <v>357</v>
      </c>
      <c r="AD63" s="46" t="str">
        <f t="shared" si="13"/>
        <v>R_ES-SD-SpHeat</v>
      </c>
      <c r="AE63" s="208" t="str">
        <f t="shared" si="14"/>
        <v>SH14_15</v>
      </c>
      <c r="AF63" s="208">
        <v>0</v>
      </c>
      <c r="AG63" s="208" t="s">
        <v>18</v>
      </c>
      <c r="AH63" s="46" t="s">
        <v>197</v>
      </c>
      <c r="AL63" s="202" t="s">
        <v>357</v>
      </c>
      <c r="AM63" s="203" t="str">
        <f t="shared" si="15"/>
        <v>R_ES-SD-SpHeat</v>
      </c>
      <c r="AN63" s="202" t="str">
        <f t="shared" si="16"/>
        <v>SH14_15</v>
      </c>
      <c r="AO63" s="202">
        <v>0</v>
      </c>
      <c r="AP63" s="202" t="s">
        <v>18</v>
      </c>
      <c r="AQ63" s="203" t="s">
        <v>194</v>
      </c>
      <c r="AU63" s="202" t="s">
        <v>357</v>
      </c>
      <c r="AV63" s="46" t="str">
        <f t="shared" si="17"/>
        <v>R_ES-SD-SpHeat</v>
      </c>
      <c r="AW63" s="208" t="str">
        <f t="shared" si="18"/>
        <v>SH14_15</v>
      </c>
      <c r="AX63" s="208">
        <f t="shared" si="24"/>
        <v>0</v>
      </c>
      <c r="AY63" s="208" t="s">
        <v>18</v>
      </c>
      <c r="AZ63" s="46" t="s">
        <v>193</v>
      </c>
      <c r="BD63" s="202" t="s">
        <v>357</v>
      </c>
      <c r="BE63" s="46" t="str">
        <f t="shared" si="19"/>
        <v>R_ES-SD-SpHeat</v>
      </c>
      <c r="BF63" s="208" t="str">
        <f t="shared" si="20"/>
        <v>SH14_15</v>
      </c>
      <c r="BG63" s="208">
        <f t="shared" si="25"/>
        <v>0</v>
      </c>
      <c r="BH63" s="208" t="s">
        <v>18</v>
      </c>
      <c r="BI63" s="46" t="s">
        <v>195</v>
      </c>
      <c r="BM63" s="202" t="s">
        <v>357</v>
      </c>
      <c r="BN63" s="46" t="str">
        <f t="shared" si="21"/>
        <v>R_ES-SD-SpHeat</v>
      </c>
      <c r="BO63" s="208" t="str">
        <f t="shared" si="22"/>
        <v>SH14_15</v>
      </c>
      <c r="BP63" s="208">
        <f t="shared" si="26"/>
        <v>0</v>
      </c>
      <c r="BQ63" s="208" t="s">
        <v>18</v>
      </c>
      <c r="BR63" s="46" t="s">
        <v>192</v>
      </c>
    </row>
    <row r="64" spans="2:70">
      <c r="B64" s="160"/>
      <c r="D64" s="161"/>
      <c r="E64" s="161"/>
      <c r="F64" s="160"/>
      <c r="K64" s="202" t="s">
        <v>357</v>
      </c>
      <c r="L64" s="203" t="str">
        <f t="shared" si="23"/>
        <v>R_ES-SD-SpHeat</v>
      </c>
      <c r="M64" s="108" t="s">
        <v>403</v>
      </c>
      <c r="N64" s="202">
        <v>0</v>
      </c>
      <c r="O64" s="202" t="s">
        <v>18</v>
      </c>
      <c r="P64" s="203" t="s">
        <v>196</v>
      </c>
      <c r="T64" s="202" t="s">
        <v>357</v>
      </c>
      <c r="U64" s="203" t="str">
        <f t="shared" si="11"/>
        <v>R_ES-SD-SpHeat</v>
      </c>
      <c r="V64" s="202" t="str">
        <f t="shared" si="12"/>
        <v>SH16_17</v>
      </c>
      <c r="W64" s="202">
        <v>0</v>
      </c>
      <c r="X64" s="202" t="s">
        <v>18</v>
      </c>
      <c r="Y64" s="203" t="s">
        <v>191</v>
      </c>
      <c r="AC64" s="202" t="s">
        <v>357</v>
      </c>
      <c r="AD64" s="46" t="str">
        <f t="shared" si="13"/>
        <v>R_ES-SD-SpHeat</v>
      </c>
      <c r="AE64" s="208" t="str">
        <f t="shared" si="14"/>
        <v>SH16_17</v>
      </c>
      <c r="AF64" s="208">
        <v>0</v>
      </c>
      <c r="AG64" s="208" t="s">
        <v>18</v>
      </c>
      <c r="AH64" s="46" t="s">
        <v>197</v>
      </c>
      <c r="AL64" s="202" t="s">
        <v>357</v>
      </c>
      <c r="AM64" s="203" t="str">
        <f t="shared" si="15"/>
        <v>R_ES-SD-SpHeat</v>
      </c>
      <c r="AN64" s="202" t="str">
        <f t="shared" si="16"/>
        <v>SH16_17</v>
      </c>
      <c r="AO64" s="202">
        <v>0</v>
      </c>
      <c r="AP64" s="202" t="s">
        <v>18</v>
      </c>
      <c r="AQ64" s="203" t="s">
        <v>194</v>
      </c>
      <c r="AU64" s="202" t="s">
        <v>357</v>
      </c>
      <c r="AV64" s="46" t="str">
        <f t="shared" si="17"/>
        <v>R_ES-SD-SpHeat</v>
      </c>
      <c r="AW64" s="208" t="str">
        <f t="shared" si="18"/>
        <v>SH16_17</v>
      </c>
      <c r="AX64" s="208">
        <f t="shared" si="24"/>
        <v>0</v>
      </c>
      <c r="AY64" s="208" t="s">
        <v>18</v>
      </c>
      <c r="AZ64" s="46" t="s">
        <v>193</v>
      </c>
      <c r="BD64" s="202" t="s">
        <v>357</v>
      </c>
      <c r="BE64" s="46" t="str">
        <f t="shared" si="19"/>
        <v>R_ES-SD-SpHeat</v>
      </c>
      <c r="BF64" s="208" t="str">
        <f t="shared" si="20"/>
        <v>SH16_17</v>
      </c>
      <c r="BG64" s="208">
        <f t="shared" si="25"/>
        <v>0</v>
      </c>
      <c r="BH64" s="208" t="s">
        <v>18</v>
      </c>
      <c r="BI64" s="46" t="s">
        <v>195</v>
      </c>
      <c r="BM64" s="202" t="s">
        <v>357</v>
      </c>
      <c r="BN64" s="46" t="str">
        <f t="shared" si="21"/>
        <v>R_ES-SD-SpHeat</v>
      </c>
      <c r="BO64" s="208" t="str">
        <f t="shared" si="22"/>
        <v>SH16_17</v>
      </c>
      <c r="BP64" s="208">
        <f t="shared" si="26"/>
        <v>0</v>
      </c>
      <c r="BQ64" s="208" t="s">
        <v>18</v>
      </c>
      <c r="BR64" s="46" t="s">
        <v>192</v>
      </c>
    </row>
    <row r="65" spans="2:70">
      <c r="B65" s="160"/>
      <c r="D65" s="161"/>
      <c r="E65" s="161"/>
      <c r="F65" s="160"/>
      <c r="K65" s="202" t="s">
        <v>357</v>
      </c>
      <c r="L65" s="203" t="str">
        <f t="shared" si="23"/>
        <v>R_ES-SD-SpHeat</v>
      </c>
      <c r="M65" s="108" t="s">
        <v>404</v>
      </c>
      <c r="N65" s="202">
        <v>0</v>
      </c>
      <c r="O65" s="202" t="s">
        <v>18</v>
      </c>
      <c r="P65" s="203" t="s">
        <v>196</v>
      </c>
      <c r="T65" s="202" t="s">
        <v>357</v>
      </c>
      <c r="U65" s="203" t="str">
        <f t="shared" si="11"/>
        <v>R_ES-SD-SpHeat</v>
      </c>
      <c r="V65" s="202" t="str">
        <f t="shared" si="12"/>
        <v>SH18_19</v>
      </c>
      <c r="W65" s="202">
        <v>0</v>
      </c>
      <c r="X65" s="202" t="s">
        <v>18</v>
      </c>
      <c r="Y65" s="203" t="s">
        <v>191</v>
      </c>
      <c r="AC65" s="202" t="s">
        <v>357</v>
      </c>
      <c r="AD65" s="46" t="str">
        <f t="shared" si="13"/>
        <v>R_ES-SD-SpHeat</v>
      </c>
      <c r="AE65" s="208" t="str">
        <f t="shared" si="14"/>
        <v>SH18_19</v>
      </c>
      <c r="AF65" s="208">
        <v>0</v>
      </c>
      <c r="AG65" s="208" t="s">
        <v>18</v>
      </c>
      <c r="AH65" s="46" t="s">
        <v>197</v>
      </c>
      <c r="AL65" s="202" t="s">
        <v>357</v>
      </c>
      <c r="AM65" s="203" t="str">
        <f t="shared" si="15"/>
        <v>R_ES-SD-SpHeat</v>
      </c>
      <c r="AN65" s="202" t="str">
        <f t="shared" si="16"/>
        <v>SH18_19</v>
      </c>
      <c r="AO65" s="202">
        <v>0</v>
      </c>
      <c r="AP65" s="202" t="s">
        <v>18</v>
      </c>
      <c r="AQ65" s="203" t="s">
        <v>194</v>
      </c>
      <c r="AU65" s="202" t="s">
        <v>357</v>
      </c>
      <c r="AV65" s="46" t="str">
        <f t="shared" si="17"/>
        <v>R_ES-SD-SpHeat</v>
      </c>
      <c r="AW65" s="208" t="str">
        <f t="shared" si="18"/>
        <v>SH18_19</v>
      </c>
      <c r="AX65" s="208">
        <f t="shared" si="24"/>
        <v>0</v>
      </c>
      <c r="AY65" s="208" t="s">
        <v>18</v>
      </c>
      <c r="AZ65" s="46" t="s">
        <v>193</v>
      </c>
      <c r="BD65" s="202" t="s">
        <v>357</v>
      </c>
      <c r="BE65" s="46" t="str">
        <f t="shared" si="19"/>
        <v>R_ES-SD-SpHeat</v>
      </c>
      <c r="BF65" s="208" t="str">
        <f t="shared" si="20"/>
        <v>SH18_19</v>
      </c>
      <c r="BG65" s="208">
        <f t="shared" si="25"/>
        <v>0</v>
      </c>
      <c r="BH65" s="208" t="s">
        <v>18</v>
      </c>
      <c r="BI65" s="46" t="s">
        <v>195</v>
      </c>
      <c r="BM65" s="202" t="s">
        <v>357</v>
      </c>
      <c r="BN65" s="46" t="str">
        <f t="shared" si="21"/>
        <v>R_ES-SD-SpHeat</v>
      </c>
      <c r="BO65" s="208" t="str">
        <f t="shared" si="22"/>
        <v>SH18_19</v>
      </c>
      <c r="BP65" s="208">
        <f t="shared" si="26"/>
        <v>0</v>
      </c>
      <c r="BQ65" s="208" t="s">
        <v>18</v>
      </c>
      <c r="BR65" s="46" t="s">
        <v>192</v>
      </c>
    </row>
    <row r="66" spans="2:70">
      <c r="B66" s="160"/>
      <c r="D66" s="161"/>
      <c r="E66" s="161"/>
      <c r="F66" s="160"/>
      <c r="K66" s="202" t="s">
        <v>357</v>
      </c>
      <c r="L66" s="203" t="str">
        <f t="shared" si="23"/>
        <v>R_ES-SD-SpHeat</v>
      </c>
      <c r="M66" s="108" t="s">
        <v>405</v>
      </c>
      <c r="N66" s="202">
        <v>0</v>
      </c>
      <c r="O66" s="202" t="s">
        <v>18</v>
      </c>
      <c r="P66" s="203" t="s">
        <v>196</v>
      </c>
      <c r="T66" s="202" t="s">
        <v>357</v>
      </c>
      <c r="U66" s="203" t="str">
        <f t="shared" si="11"/>
        <v>R_ES-SD-SpHeat</v>
      </c>
      <c r="V66" s="202" t="str">
        <f t="shared" si="12"/>
        <v>SH20_21</v>
      </c>
      <c r="W66" s="202">
        <v>0</v>
      </c>
      <c r="X66" s="202" t="s">
        <v>18</v>
      </c>
      <c r="Y66" s="203" t="s">
        <v>191</v>
      </c>
      <c r="AC66" s="202" t="s">
        <v>357</v>
      </c>
      <c r="AD66" s="46" t="str">
        <f t="shared" si="13"/>
        <v>R_ES-SD-SpHeat</v>
      </c>
      <c r="AE66" s="208" t="str">
        <f t="shared" si="14"/>
        <v>SH20_21</v>
      </c>
      <c r="AF66" s="208">
        <v>0</v>
      </c>
      <c r="AG66" s="208" t="s">
        <v>18</v>
      </c>
      <c r="AH66" s="46" t="s">
        <v>197</v>
      </c>
      <c r="AL66" s="202" t="s">
        <v>357</v>
      </c>
      <c r="AM66" s="203" t="str">
        <f t="shared" si="15"/>
        <v>R_ES-SD-SpHeat</v>
      </c>
      <c r="AN66" s="202" t="str">
        <f t="shared" si="16"/>
        <v>SH20_21</v>
      </c>
      <c r="AO66" s="202">
        <v>0</v>
      </c>
      <c r="AP66" s="202" t="s">
        <v>18</v>
      </c>
      <c r="AQ66" s="203" t="s">
        <v>194</v>
      </c>
      <c r="AU66" s="202" t="s">
        <v>357</v>
      </c>
      <c r="AV66" s="46" t="str">
        <f t="shared" si="17"/>
        <v>R_ES-SD-SpHeat</v>
      </c>
      <c r="AW66" s="208" t="str">
        <f t="shared" si="18"/>
        <v>SH20_21</v>
      </c>
      <c r="AX66" s="208">
        <f t="shared" si="24"/>
        <v>0</v>
      </c>
      <c r="AY66" s="208" t="s">
        <v>18</v>
      </c>
      <c r="AZ66" s="46" t="s">
        <v>193</v>
      </c>
      <c r="BD66" s="202" t="s">
        <v>357</v>
      </c>
      <c r="BE66" s="46" t="str">
        <f t="shared" si="19"/>
        <v>R_ES-SD-SpHeat</v>
      </c>
      <c r="BF66" s="208" t="str">
        <f t="shared" si="20"/>
        <v>SH20_21</v>
      </c>
      <c r="BG66" s="208">
        <f t="shared" si="25"/>
        <v>0</v>
      </c>
      <c r="BH66" s="208" t="s">
        <v>18</v>
      </c>
      <c r="BI66" s="46" t="s">
        <v>195</v>
      </c>
      <c r="BM66" s="202" t="s">
        <v>357</v>
      </c>
      <c r="BN66" s="46" t="str">
        <f t="shared" si="21"/>
        <v>R_ES-SD-SpHeat</v>
      </c>
      <c r="BO66" s="208" t="str">
        <f t="shared" si="22"/>
        <v>SH20_21</v>
      </c>
      <c r="BP66" s="208">
        <f t="shared" si="26"/>
        <v>0</v>
      </c>
      <c r="BQ66" s="208" t="s">
        <v>18</v>
      </c>
      <c r="BR66" s="46" t="s">
        <v>192</v>
      </c>
    </row>
    <row r="67" spans="2:70">
      <c r="B67" s="212"/>
      <c r="D67" s="213"/>
      <c r="E67" s="213"/>
      <c r="F67" s="214"/>
      <c r="K67" s="202" t="s">
        <v>357</v>
      </c>
      <c r="L67" s="203" t="str">
        <f t="shared" si="23"/>
        <v>R_ES-SD-SpHeat</v>
      </c>
      <c r="M67" s="108" t="s">
        <v>406</v>
      </c>
      <c r="N67" s="202">
        <v>0</v>
      </c>
      <c r="O67" s="202" t="s">
        <v>18</v>
      </c>
      <c r="P67" s="203" t="s">
        <v>196</v>
      </c>
      <c r="T67" s="202" t="s">
        <v>357</v>
      </c>
      <c r="U67" s="203" t="str">
        <f t="shared" si="11"/>
        <v>R_ES-SD-SpHeat</v>
      </c>
      <c r="V67" s="202" t="str">
        <f t="shared" si="12"/>
        <v>SH22_23</v>
      </c>
      <c r="W67" s="202">
        <v>0</v>
      </c>
      <c r="X67" s="202" t="s">
        <v>18</v>
      </c>
      <c r="Y67" s="203" t="s">
        <v>191</v>
      </c>
      <c r="AC67" s="202" t="s">
        <v>357</v>
      </c>
      <c r="AD67" s="46" t="str">
        <f t="shared" si="13"/>
        <v>R_ES-SD-SpHeat</v>
      </c>
      <c r="AE67" s="208" t="str">
        <f t="shared" si="14"/>
        <v>SH22_23</v>
      </c>
      <c r="AF67" s="208">
        <v>0</v>
      </c>
      <c r="AG67" s="208" t="s">
        <v>18</v>
      </c>
      <c r="AH67" s="46" t="s">
        <v>197</v>
      </c>
      <c r="AL67" s="202" t="s">
        <v>357</v>
      </c>
      <c r="AM67" s="203" t="str">
        <f t="shared" si="15"/>
        <v>R_ES-SD-SpHeat</v>
      </c>
      <c r="AN67" s="202" t="str">
        <f t="shared" si="16"/>
        <v>SH22_23</v>
      </c>
      <c r="AO67" s="202">
        <v>0</v>
      </c>
      <c r="AP67" s="202" t="s">
        <v>18</v>
      </c>
      <c r="AQ67" s="203" t="s">
        <v>194</v>
      </c>
      <c r="AU67" s="202" t="s">
        <v>357</v>
      </c>
      <c r="AV67" s="46" t="str">
        <f t="shared" si="17"/>
        <v>R_ES-SD-SpHeat</v>
      </c>
      <c r="AW67" s="208" t="str">
        <f t="shared" si="18"/>
        <v>SH22_23</v>
      </c>
      <c r="AX67" s="208">
        <f t="shared" si="24"/>
        <v>0</v>
      </c>
      <c r="AY67" s="208" t="s">
        <v>18</v>
      </c>
      <c r="AZ67" s="46" t="s">
        <v>193</v>
      </c>
      <c r="BD67" s="202" t="s">
        <v>357</v>
      </c>
      <c r="BE67" s="46" t="str">
        <f t="shared" si="19"/>
        <v>R_ES-SD-SpHeat</v>
      </c>
      <c r="BF67" s="208" t="str">
        <f t="shared" si="20"/>
        <v>SH22_23</v>
      </c>
      <c r="BG67" s="208">
        <f t="shared" si="25"/>
        <v>0</v>
      </c>
      <c r="BH67" s="208" t="s">
        <v>18</v>
      </c>
      <c r="BI67" s="46" t="s">
        <v>195</v>
      </c>
      <c r="BM67" s="202" t="s">
        <v>357</v>
      </c>
      <c r="BN67" s="46" t="str">
        <f t="shared" si="21"/>
        <v>R_ES-SD-SpHeat</v>
      </c>
      <c r="BO67" s="208" t="str">
        <f t="shared" si="22"/>
        <v>SH22_23</v>
      </c>
      <c r="BP67" s="208">
        <f t="shared" si="26"/>
        <v>0</v>
      </c>
      <c r="BQ67" s="208" t="s">
        <v>18</v>
      </c>
      <c r="BR67" s="46" t="s">
        <v>192</v>
      </c>
    </row>
    <row r="68" spans="2:70">
      <c r="B68" s="160"/>
      <c r="D68" s="161"/>
      <c r="E68" s="161"/>
      <c r="F68" s="160"/>
      <c r="K68" s="202" t="s">
        <v>141</v>
      </c>
      <c r="L68" s="203" t="str">
        <f t="shared" si="23"/>
        <v>R_ES-SD-SpHeat</v>
      </c>
      <c r="M68" s="108"/>
      <c r="N68" s="202">
        <v>0</v>
      </c>
      <c r="O68" s="202" t="s">
        <v>18</v>
      </c>
      <c r="P68" s="203" t="s">
        <v>196</v>
      </c>
      <c r="T68" s="202" t="s">
        <v>141</v>
      </c>
      <c r="U68" s="203" t="str">
        <f t="shared" si="11"/>
        <v>R_ES-SD-SpHeat</v>
      </c>
      <c r="V68" s="202">
        <f t="shared" si="12"/>
        <v>0</v>
      </c>
      <c r="W68" s="202">
        <v>0</v>
      </c>
      <c r="X68" s="202" t="s">
        <v>18</v>
      </c>
      <c r="Y68" s="203" t="s">
        <v>191</v>
      </c>
      <c r="AC68" s="202" t="s">
        <v>141</v>
      </c>
      <c r="AD68" s="46" t="str">
        <f t="shared" si="13"/>
        <v>R_ES-SD-SpHeat</v>
      </c>
      <c r="AE68" s="208">
        <f t="shared" si="14"/>
        <v>0</v>
      </c>
      <c r="AF68" s="208">
        <v>0</v>
      </c>
      <c r="AG68" s="208" t="s">
        <v>18</v>
      </c>
      <c r="AH68" s="46" t="s">
        <v>197</v>
      </c>
      <c r="AL68" s="202" t="s">
        <v>141</v>
      </c>
      <c r="AM68" s="203" t="str">
        <f t="shared" si="15"/>
        <v>R_ES-SD-SpHeat</v>
      </c>
      <c r="AN68" s="202">
        <f t="shared" si="16"/>
        <v>0</v>
      </c>
      <c r="AO68" s="202">
        <v>0</v>
      </c>
      <c r="AP68" s="202" t="s">
        <v>18</v>
      </c>
      <c r="AQ68" s="203" t="s">
        <v>194</v>
      </c>
      <c r="AU68" s="202" t="s">
        <v>141</v>
      </c>
      <c r="AV68" s="46" t="str">
        <f t="shared" si="17"/>
        <v>R_ES-SD-SpHeat</v>
      </c>
      <c r="AW68" s="208">
        <f t="shared" si="18"/>
        <v>0</v>
      </c>
      <c r="AX68" s="208">
        <f t="shared" si="24"/>
        <v>0</v>
      </c>
      <c r="AY68" s="208" t="s">
        <v>18</v>
      </c>
      <c r="AZ68" s="46" t="s">
        <v>193</v>
      </c>
      <c r="BD68" s="202" t="s">
        <v>141</v>
      </c>
      <c r="BE68" s="46" t="str">
        <f t="shared" si="19"/>
        <v>R_ES-SD-SpHeat</v>
      </c>
      <c r="BF68" s="208">
        <f t="shared" si="20"/>
        <v>0</v>
      </c>
      <c r="BG68" s="208">
        <f t="shared" si="25"/>
        <v>0</v>
      </c>
      <c r="BH68" s="208" t="s">
        <v>18</v>
      </c>
      <c r="BI68" s="46" t="s">
        <v>195</v>
      </c>
      <c r="BM68" s="202" t="s">
        <v>141</v>
      </c>
      <c r="BN68" s="46" t="str">
        <f t="shared" si="21"/>
        <v>R_ES-SD-SpHeat</v>
      </c>
      <c r="BO68" s="208">
        <f t="shared" si="22"/>
        <v>0</v>
      </c>
      <c r="BP68" s="208">
        <f t="shared" si="26"/>
        <v>0</v>
      </c>
      <c r="BQ68" s="208" t="s">
        <v>18</v>
      </c>
      <c r="BR68" s="46" t="s">
        <v>192</v>
      </c>
    </row>
    <row r="69" spans="2:70">
      <c r="B69" s="160"/>
      <c r="D69" s="161"/>
      <c r="E69" s="161"/>
      <c r="F69" s="160"/>
      <c r="K69" s="202" t="s">
        <v>141</v>
      </c>
      <c r="L69" s="203" t="str">
        <f t="shared" si="23"/>
        <v>R_ES-SD-SpHeat</v>
      </c>
      <c r="M69" s="108"/>
      <c r="N69" s="202">
        <v>0</v>
      </c>
      <c r="O69" s="202" t="s">
        <v>18</v>
      </c>
      <c r="P69" s="203" t="s">
        <v>196</v>
      </c>
      <c r="T69" s="202" t="s">
        <v>141</v>
      </c>
      <c r="U69" s="203" t="str">
        <f t="shared" si="11"/>
        <v>R_ES-SD-SpHeat</v>
      </c>
      <c r="V69" s="202">
        <f t="shared" si="12"/>
        <v>0</v>
      </c>
      <c r="W69" s="202">
        <v>0</v>
      </c>
      <c r="X69" s="202" t="s">
        <v>18</v>
      </c>
      <c r="Y69" s="203" t="s">
        <v>191</v>
      </c>
      <c r="AC69" s="202" t="s">
        <v>141</v>
      </c>
      <c r="AD69" s="46" t="str">
        <f t="shared" si="13"/>
        <v>R_ES-SD-SpHeat</v>
      </c>
      <c r="AE69" s="208">
        <f t="shared" si="14"/>
        <v>0</v>
      </c>
      <c r="AF69" s="208">
        <v>0</v>
      </c>
      <c r="AG69" s="208" t="s">
        <v>18</v>
      </c>
      <c r="AH69" s="46" t="s">
        <v>197</v>
      </c>
      <c r="AL69" s="202" t="s">
        <v>141</v>
      </c>
      <c r="AM69" s="203" t="str">
        <f t="shared" si="15"/>
        <v>R_ES-SD-SpHeat</v>
      </c>
      <c r="AN69" s="202">
        <f t="shared" si="16"/>
        <v>0</v>
      </c>
      <c r="AO69" s="202">
        <v>0</v>
      </c>
      <c r="AP69" s="202" t="s">
        <v>18</v>
      </c>
      <c r="AQ69" s="203" t="s">
        <v>194</v>
      </c>
      <c r="AU69" s="202" t="s">
        <v>141</v>
      </c>
      <c r="AV69" s="46" t="str">
        <f t="shared" si="17"/>
        <v>R_ES-SD-SpHeat</v>
      </c>
      <c r="AW69" s="208">
        <f t="shared" si="18"/>
        <v>0</v>
      </c>
      <c r="AX69" s="208">
        <f t="shared" si="24"/>
        <v>0</v>
      </c>
      <c r="AY69" s="208" t="s">
        <v>18</v>
      </c>
      <c r="AZ69" s="46" t="s">
        <v>193</v>
      </c>
      <c r="BD69" s="202" t="s">
        <v>141</v>
      </c>
      <c r="BE69" s="46" t="str">
        <f t="shared" si="19"/>
        <v>R_ES-SD-SpHeat</v>
      </c>
      <c r="BF69" s="208">
        <f t="shared" si="20"/>
        <v>0</v>
      </c>
      <c r="BG69" s="208">
        <f t="shared" si="25"/>
        <v>0</v>
      </c>
      <c r="BH69" s="208" t="s">
        <v>18</v>
      </c>
      <c r="BI69" s="46" t="s">
        <v>195</v>
      </c>
      <c r="BM69" s="202" t="s">
        <v>141</v>
      </c>
      <c r="BN69" s="46" t="str">
        <f t="shared" si="21"/>
        <v>R_ES-SD-SpHeat</v>
      </c>
      <c r="BO69" s="208">
        <f t="shared" si="22"/>
        <v>0</v>
      </c>
      <c r="BP69" s="208">
        <f t="shared" si="26"/>
        <v>0</v>
      </c>
      <c r="BQ69" s="208" t="s">
        <v>18</v>
      </c>
      <c r="BR69" s="46" t="s">
        <v>192</v>
      </c>
    </row>
    <row r="70" spans="2:70">
      <c r="B70" s="160"/>
      <c r="D70" s="161"/>
      <c r="E70" s="161"/>
      <c r="F70" s="160"/>
      <c r="K70" s="202" t="s">
        <v>141</v>
      </c>
      <c r="L70" s="203" t="str">
        <f t="shared" si="23"/>
        <v>R_ES-SD-SpHeat</v>
      </c>
      <c r="M70" s="108"/>
      <c r="N70" s="202">
        <v>0</v>
      </c>
      <c r="O70" s="202" t="s">
        <v>18</v>
      </c>
      <c r="P70" s="203" t="s">
        <v>196</v>
      </c>
      <c r="T70" s="202" t="s">
        <v>141</v>
      </c>
      <c r="U70" s="203" t="str">
        <f t="shared" si="11"/>
        <v>R_ES-SD-SpHeat</v>
      </c>
      <c r="V70" s="202">
        <f t="shared" si="12"/>
        <v>0</v>
      </c>
      <c r="W70" s="202">
        <v>0</v>
      </c>
      <c r="X70" s="202" t="s">
        <v>18</v>
      </c>
      <c r="Y70" s="203" t="s">
        <v>191</v>
      </c>
      <c r="AC70" s="202" t="s">
        <v>141</v>
      </c>
      <c r="AD70" s="46" t="str">
        <f t="shared" si="13"/>
        <v>R_ES-SD-SpHeat</v>
      </c>
      <c r="AE70" s="208">
        <f t="shared" si="14"/>
        <v>0</v>
      </c>
      <c r="AF70" s="208">
        <v>0</v>
      </c>
      <c r="AG70" s="208" t="s">
        <v>18</v>
      </c>
      <c r="AH70" s="46" t="s">
        <v>197</v>
      </c>
      <c r="AL70" s="202" t="s">
        <v>141</v>
      </c>
      <c r="AM70" s="203" t="str">
        <f t="shared" si="15"/>
        <v>R_ES-SD-SpHeat</v>
      </c>
      <c r="AN70" s="202">
        <f t="shared" si="16"/>
        <v>0</v>
      </c>
      <c r="AO70" s="202">
        <v>0</v>
      </c>
      <c r="AP70" s="202" t="s">
        <v>18</v>
      </c>
      <c r="AQ70" s="203" t="s">
        <v>194</v>
      </c>
      <c r="AU70" s="202" t="s">
        <v>141</v>
      </c>
      <c r="AV70" s="46" t="str">
        <f t="shared" si="17"/>
        <v>R_ES-SD-SpHeat</v>
      </c>
      <c r="AW70" s="208">
        <f t="shared" si="18"/>
        <v>0</v>
      </c>
      <c r="AX70" s="208">
        <f t="shared" si="24"/>
        <v>0</v>
      </c>
      <c r="AY70" s="208" t="s">
        <v>18</v>
      </c>
      <c r="AZ70" s="46" t="s">
        <v>193</v>
      </c>
      <c r="BD70" s="202" t="s">
        <v>141</v>
      </c>
      <c r="BE70" s="46" t="str">
        <f t="shared" si="19"/>
        <v>R_ES-SD-SpHeat</v>
      </c>
      <c r="BF70" s="208">
        <f t="shared" si="20"/>
        <v>0</v>
      </c>
      <c r="BG70" s="208">
        <f t="shared" si="25"/>
        <v>0</v>
      </c>
      <c r="BH70" s="208" t="s">
        <v>18</v>
      </c>
      <c r="BI70" s="46" t="s">
        <v>195</v>
      </c>
      <c r="BM70" s="202" t="s">
        <v>141</v>
      </c>
      <c r="BN70" s="46" t="str">
        <f t="shared" si="21"/>
        <v>R_ES-SD-SpHeat</v>
      </c>
      <c r="BO70" s="208">
        <f t="shared" si="22"/>
        <v>0</v>
      </c>
      <c r="BP70" s="208">
        <f t="shared" si="26"/>
        <v>0</v>
      </c>
      <c r="BQ70" s="208" t="s">
        <v>18</v>
      </c>
      <c r="BR70" s="46" t="s">
        <v>192</v>
      </c>
    </row>
    <row r="71" spans="2:70">
      <c r="B71" s="188"/>
      <c r="D71" s="161"/>
      <c r="E71" s="161"/>
      <c r="F71" s="160"/>
      <c r="K71" s="202" t="s">
        <v>141</v>
      </c>
      <c r="L71" s="203" t="str">
        <f t="shared" si="23"/>
        <v>R_ES-SD-SpHeat</v>
      </c>
      <c r="M71" s="108"/>
      <c r="N71" s="202">
        <v>0</v>
      </c>
      <c r="O71" s="202" t="s">
        <v>18</v>
      </c>
      <c r="P71" s="203" t="s">
        <v>196</v>
      </c>
      <c r="T71" s="202" t="s">
        <v>141</v>
      </c>
      <c r="U71" s="203" t="str">
        <f t="shared" si="11"/>
        <v>R_ES-SD-SpHeat</v>
      </c>
      <c r="V71" s="202">
        <f t="shared" si="12"/>
        <v>0</v>
      </c>
      <c r="W71" s="202">
        <v>0</v>
      </c>
      <c r="X71" s="202" t="s">
        <v>18</v>
      </c>
      <c r="Y71" s="203" t="s">
        <v>191</v>
      </c>
      <c r="AC71" s="202" t="s">
        <v>141</v>
      </c>
      <c r="AD71" s="46" t="str">
        <f t="shared" si="13"/>
        <v>R_ES-SD-SpHeat</v>
      </c>
      <c r="AE71" s="208">
        <f t="shared" si="14"/>
        <v>0</v>
      </c>
      <c r="AF71" s="208">
        <v>0</v>
      </c>
      <c r="AG71" s="208" t="s">
        <v>18</v>
      </c>
      <c r="AH71" s="46" t="s">
        <v>197</v>
      </c>
      <c r="AL71" s="202" t="s">
        <v>141</v>
      </c>
      <c r="AM71" s="203" t="str">
        <f t="shared" si="15"/>
        <v>R_ES-SD-SpHeat</v>
      </c>
      <c r="AN71" s="202">
        <f t="shared" si="16"/>
        <v>0</v>
      </c>
      <c r="AO71" s="202">
        <v>0</v>
      </c>
      <c r="AP71" s="202" t="s">
        <v>18</v>
      </c>
      <c r="AQ71" s="203" t="s">
        <v>194</v>
      </c>
      <c r="AU71" s="202" t="s">
        <v>141</v>
      </c>
      <c r="AV71" s="46" t="str">
        <f t="shared" si="17"/>
        <v>R_ES-SD-SpHeat</v>
      </c>
      <c r="AW71" s="208">
        <f t="shared" si="18"/>
        <v>0</v>
      </c>
      <c r="AX71" s="208">
        <f t="shared" si="24"/>
        <v>0</v>
      </c>
      <c r="AY71" s="208" t="s">
        <v>18</v>
      </c>
      <c r="AZ71" s="46" t="s">
        <v>193</v>
      </c>
      <c r="BD71" s="202" t="s">
        <v>141</v>
      </c>
      <c r="BE71" s="46" t="str">
        <f t="shared" si="19"/>
        <v>R_ES-SD-SpHeat</v>
      </c>
      <c r="BF71" s="208">
        <f t="shared" si="20"/>
        <v>0</v>
      </c>
      <c r="BG71" s="208">
        <f t="shared" si="25"/>
        <v>0</v>
      </c>
      <c r="BH71" s="208" t="s">
        <v>18</v>
      </c>
      <c r="BI71" s="46" t="s">
        <v>195</v>
      </c>
      <c r="BM71" s="202" t="s">
        <v>141</v>
      </c>
      <c r="BN71" s="46" t="str">
        <f t="shared" si="21"/>
        <v>R_ES-SD-SpHeat</v>
      </c>
      <c r="BO71" s="208">
        <f t="shared" si="22"/>
        <v>0</v>
      </c>
      <c r="BP71" s="208">
        <f t="shared" si="26"/>
        <v>0</v>
      </c>
      <c r="BQ71" s="208" t="s">
        <v>18</v>
      </c>
      <c r="BR71" s="46" t="s">
        <v>192</v>
      </c>
    </row>
    <row r="72" spans="2:70">
      <c r="B72" s="160"/>
      <c r="D72" s="161"/>
      <c r="E72" s="161"/>
      <c r="F72" s="160"/>
      <c r="K72" s="202" t="s">
        <v>141</v>
      </c>
      <c r="L72" s="203" t="str">
        <f t="shared" si="23"/>
        <v>R_ES-SD-SpHeat</v>
      </c>
      <c r="M72" s="108"/>
      <c r="N72" s="202">
        <v>0</v>
      </c>
      <c r="O72" s="202" t="s">
        <v>18</v>
      </c>
      <c r="P72" s="203" t="s">
        <v>196</v>
      </c>
      <c r="T72" s="202" t="s">
        <v>141</v>
      </c>
      <c r="U72" s="203" t="str">
        <f t="shared" si="11"/>
        <v>R_ES-SD-SpHeat</v>
      </c>
      <c r="V72" s="202">
        <f t="shared" si="12"/>
        <v>0</v>
      </c>
      <c r="W72" s="202">
        <v>0</v>
      </c>
      <c r="X72" s="202" t="s">
        <v>18</v>
      </c>
      <c r="Y72" s="203" t="s">
        <v>191</v>
      </c>
      <c r="AC72" s="202" t="s">
        <v>141</v>
      </c>
      <c r="AD72" s="46" t="str">
        <f t="shared" si="13"/>
        <v>R_ES-SD-SpHeat</v>
      </c>
      <c r="AE72" s="208">
        <f t="shared" si="14"/>
        <v>0</v>
      </c>
      <c r="AF72" s="208">
        <v>0</v>
      </c>
      <c r="AG72" s="208" t="s">
        <v>18</v>
      </c>
      <c r="AH72" s="46" t="s">
        <v>197</v>
      </c>
      <c r="AL72" s="202" t="s">
        <v>141</v>
      </c>
      <c r="AM72" s="203" t="str">
        <f t="shared" si="15"/>
        <v>R_ES-SD-SpHeat</v>
      </c>
      <c r="AN72" s="202">
        <f t="shared" si="16"/>
        <v>0</v>
      </c>
      <c r="AO72" s="202">
        <v>0</v>
      </c>
      <c r="AP72" s="202" t="s">
        <v>18</v>
      </c>
      <c r="AQ72" s="203" t="s">
        <v>194</v>
      </c>
      <c r="AU72" s="202" t="s">
        <v>141</v>
      </c>
      <c r="AV72" s="46" t="str">
        <f t="shared" si="17"/>
        <v>R_ES-SD-SpHeat</v>
      </c>
      <c r="AW72" s="208">
        <f t="shared" si="18"/>
        <v>0</v>
      </c>
      <c r="AX72" s="208">
        <f t="shared" si="24"/>
        <v>0</v>
      </c>
      <c r="AY72" s="208" t="s">
        <v>18</v>
      </c>
      <c r="AZ72" s="46" t="s">
        <v>193</v>
      </c>
      <c r="BD72" s="202" t="s">
        <v>141</v>
      </c>
      <c r="BE72" s="46" t="str">
        <f t="shared" si="19"/>
        <v>R_ES-SD-SpHeat</v>
      </c>
      <c r="BF72" s="208">
        <f t="shared" si="20"/>
        <v>0</v>
      </c>
      <c r="BG72" s="208">
        <f t="shared" si="25"/>
        <v>0</v>
      </c>
      <c r="BH72" s="208" t="s">
        <v>18</v>
      </c>
      <c r="BI72" s="46" t="s">
        <v>195</v>
      </c>
      <c r="BM72" s="202" t="s">
        <v>141</v>
      </c>
      <c r="BN72" s="46" t="str">
        <f t="shared" si="21"/>
        <v>R_ES-SD-SpHeat</v>
      </c>
      <c r="BO72" s="208">
        <f t="shared" si="22"/>
        <v>0</v>
      </c>
      <c r="BP72" s="208">
        <f t="shared" si="26"/>
        <v>0</v>
      </c>
      <c r="BQ72" s="208" t="s">
        <v>18</v>
      </c>
      <c r="BR72" s="46" t="s">
        <v>192</v>
      </c>
    </row>
    <row r="73" spans="2:70">
      <c r="B73" s="160"/>
      <c r="D73" s="161"/>
      <c r="E73" s="161"/>
      <c r="F73" s="160"/>
      <c r="K73" s="202" t="s">
        <v>141</v>
      </c>
      <c r="L73" s="203" t="str">
        <f t="shared" si="23"/>
        <v>R_ES-SD-SpHeat</v>
      </c>
      <c r="M73" s="108"/>
      <c r="N73" s="202">
        <v>0</v>
      </c>
      <c r="O73" s="202" t="s">
        <v>18</v>
      </c>
      <c r="P73" s="203" t="s">
        <v>196</v>
      </c>
      <c r="T73" s="202" t="s">
        <v>141</v>
      </c>
      <c r="U73" s="203" t="str">
        <f t="shared" si="11"/>
        <v>R_ES-SD-SpHeat</v>
      </c>
      <c r="V73" s="202">
        <f t="shared" si="12"/>
        <v>0</v>
      </c>
      <c r="W73" s="202">
        <v>0</v>
      </c>
      <c r="X73" s="202" t="s">
        <v>18</v>
      </c>
      <c r="Y73" s="203" t="s">
        <v>191</v>
      </c>
      <c r="AC73" s="202" t="s">
        <v>141</v>
      </c>
      <c r="AD73" s="46" t="str">
        <f t="shared" si="13"/>
        <v>R_ES-SD-SpHeat</v>
      </c>
      <c r="AE73" s="208">
        <f t="shared" si="14"/>
        <v>0</v>
      </c>
      <c r="AF73" s="208">
        <v>0</v>
      </c>
      <c r="AG73" s="208" t="s">
        <v>18</v>
      </c>
      <c r="AH73" s="46" t="s">
        <v>197</v>
      </c>
      <c r="AL73" s="202" t="s">
        <v>141</v>
      </c>
      <c r="AM73" s="203" t="str">
        <f t="shared" si="15"/>
        <v>R_ES-SD-SpHeat</v>
      </c>
      <c r="AN73" s="202">
        <f t="shared" si="16"/>
        <v>0</v>
      </c>
      <c r="AO73" s="202">
        <v>0</v>
      </c>
      <c r="AP73" s="202" t="s">
        <v>18</v>
      </c>
      <c r="AQ73" s="203" t="s">
        <v>194</v>
      </c>
      <c r="AU73" s="202" t="s">
        <v>141</v>
      </c>
      <c r="AV73" s="46" t="str">
        <f t="shared" si="17"/>
        <v>R_ES-SD-SpHeat</v>
      </c>
      <c r="AW73" s="208">
        <f t="shared" si="18"/>
        <v>0</v>
      </c>
      <c r="AX73" s="208">
        <f t="shared" si="24"/>
        <v>0</v>
      </c>
      <c r="AY73" s="208" t="s">
        <v>18</v>
      </c>
      <c r="AZ73" s="46" t="s">
        <v>193</v>
      </c>
      <c r="BD73" s="202" t="s">
        <v>141</v>
      </c>
      <c r="BE73" s="46" t="str">
        <f t="shared" si="19"/>
        <v>R_ES-SD-SpHeat</v>
      </c>
      <c r="BF73" s="208">
        <f t="shared" si="20"/>
        <v>0</v>
      </c>
      <c r="BG73" s="208">
        <f t="shared" si="25"/>
        <v>0</v>
      </c>
      <c r="BH73" s="208" t="s">
        <v>18</v>
      </c>
      <c r="BI73" s="46" t="s">
        <v>195</v>
      </c>
      <c r="BM73" s="202" t="s">
        <v>141</v>
      </c>
      <c r="BN73" s="46" t="str">
        <f t="shared" si="21"/>
        <v>R_ES-SD-SpHeat</v>
      </c>
      <c r="BO73" s="208">
        <f t="shared" si="22"/>
        <v>0</v>
      </c>
      <c r="BP73" s="208">
        <f t="shared" si="26"/>
        <v>0</v>
      </c>
      <c r="BQ73" s="208" t="s">
        <v>18</v>
      </c>
      <c r="BR73" s="46" t="s">
        <v>192</v>
      </c>
    </row>
    <row r="74" spans="2:70">
      <c r="B74" s="160"/>
      <c r="D74" s="161"/>
      <c r="E74" s="161"/>
      <c r="F74" s="160"/>
      <c r="K74" s="202" t="s">
        <v>141</v>
      </c>
      <c r="L74" s="203" t="str">
        <f t="shared" si="23"/>
        <v>R_ES-SD-SpHeat</v>
      </c>
      <c r="M74" s="108"/>
      <c r="N74" s="202">
        <v>0</v>
      </c>
      <c r="O74" s="202" t="s">
        <v>18</v>
      </c>
      <c r="P74" s="203" t="s">
        <v>196</v>
      </c>
      <c r="T74" s="202" t="s">
        <v>141</v>
      </c>
      <c r="U74" s="203" t="str">
        <f t="shared" si="11"/>
        <v>R_ES-SD-SpHeat</v>
      </c>
      <c r="V74" s="202">
        <f t="shared" si="12"/>
        <v>0</v>
      </c>
      <c r="W74" s="202">
        <v>0</v>
      </c>
      <c r="X74" s="202" t="s">
        <v>18</v>
      </c>
      <c r="Y74" s="203" t="s">
        <v>191</v>
      </c>
      <c r="AC74" s="202" t="s">
        <v>141</v>
      </c>
      <c r="AD74" s="46" t="str">
        <f t="shared" si="13"/>
        <v>R_ES-SD-SpHeat</v>
      </c>
      <c r="AE74" s="208">
        <f t="shared" si="14"/>
        <v>0</v>
      </c>
      <c r="AF74" s="208">
        <v>0</v>
      </c>
      <c r="AG74" s="208" t="s">
        <v>18</v>
      </c>
      <c r="AH74" s="46" t="s">
        <v>197</v>
      </c>
      <c r="AL74" s="202" t="s">
        <v>141</v>
      </c>
      <c r="AM74" s="203" t="str">
        <f t="shared" si="15"/>
        <v>R_ES-SD-SpHeat</v>
      </c>
      <c r="AN74" s="202">
        <f t="shared" si="16"/>
        <v>0</v>
      </c>
      <c r="AO74" s="202">
        <v>0</v>
      </c>
      <c r="AP74" s="202" t="s">
        <v>18</v>
      </c>
      <c r="AQ74" s="203" t="s">
        <v>194</v>
      </c>
      <c r="AU74" s="202" t="s">
        <v>141</v>
      </c>
      <c r="AV74" s="46" t="str">
        <f t="shared" si="17"/>
        <v>R_ES-SD-SpHeat</v>
      </c>
      <c r="AW74" s="208">
        <f t="shared" si="18"/>
        <v>0</v>
      </c>
      <c r="AX74" s="208">
        <f t="shared" si="24"/>
        <v>0</v>
      </c>
      <c r="AY74" s="208" t="s">
        <v>18</v>
      </c>
      <c r="AZ74" s="46" t="s">
        <v>193</v>
      </c>
      <c r="BD74" s="202" t="s">
        <v>141</v>
      </c>
      <c r="BE74" s="46" t="str">
        <f t="shared" si="19"/>
        <v>R_ES-SD-SpHeat</v>
      </c>
      <c r="BF74" s="208">
        <f t="shared" si="20"/>
        <v>0</v>
      </c>
      <c r="BG74" s="208">
        <f t="shared" si="25"/>
        <v>0</v>
      </c>
      <c r="BH74" s="208" t="s">
        <v>18</v>
      </c>
      <c r="BI74" s="46" t="s">
        <v>195</v>
      </c>
      <c r="BM74" s="202" t="s">
        <v>141</v>
      </c>
      <c r="BN74" s="46" t="str">
        <f t="shared" si="21"/>
        <v>R_ES-SD-SpHeat</v>
      </c>
      <c r="BO74" s="208">
        <f t="shared" si="22"/>
        <v>0</v>
      </c>
      <c r="BP74" s="208">
        <f t="shared" si="26"/>
        <v>0</v>
      </c>
      <c r="BQ74" s="208" t="s">
        <v>18</v>
      </c>
      <c r="BR74" s="46" t="s">
        <v>192</v>
      </c>
    </row>
    <row r="75" spans="2:70">
      <c r="B75" s="188"/>
      <c r="D75" s="161"/>
      <c r="E75" s="161"/>
      <c r="F75" s="160"/>
      <c r="K75" s="202" t="s">
        <v>141</v>
      </c>
      <c r="L75" s="203" t="str">
        <f t="shared" si="23"/>
        <v>R_ES-SD-SpHeat</v>
      </c>
      <c r="M75" s="108"/>
      <c r="N75" s="202">
        <v>0</v>
      </c>
      <c r="O75" s="202" t="s">
        <v>18</v>
      </c>
      <c r="P75" s="203" t="s">
        <v>196</v>
      </c>
      <c r="T75" s="202" t="s">
        <v>141</v>
      </c>
      <c r="U75" s="203" t="str">
        <f t="shared" si="11"/>
        <v>R_ES-SD-SpHeat</v>
      </c>
      <c r="V75" s="202">
        <f t="shared" si="12"/>
        <v>0</v>
      </c>
      <c r="W75" s="202">
        <v>0</v>
      </c>
      <c r="X75" s="202" t="s">
        <v>18</v>
      </c>
      <c r="Y75" s="203" t="s">
        <v>191</v>
      </c>
      <c r="AC75" s="202" t="s">
        <v>141</v>
      </c>
      <c r="AD75" s="46" t="str">
        <f t="shared" si="13"/>
        <v>R_ES-SD-SpHeat</v>
      </c>
      <c r="AE75" s="208">
        <f t="shared" si="14"/>
        <v>0</v>
      </c>
      <c r="AF75" s="208">
        <v>0</v>
      </c>
      <c r="AG75" s="208" t="s">
        <v>18</v>
      </c>
      <c r="AH75" s="46" t="s">
        <v>197</v>
      </c>
      <c r="AL75" s="202" t="s">
        <v>141</v>
      </c>
      <c r="AM75" s="203" t="str">
        <f t="shared" si="15"/>
        <v>R_ES-SD-SpHeat</v>
      </c>
      <c r="AN75" s="202">
        <f t="shared" si="16"/>
        <v>0</v>
      </c>
      <c r="AO75" s="202">
        <v>0</v>
      </c>
      <c r="AP75" s="202" t="s">
        <v>18</v>
      </c>
      <c r="AQ75" s="203" t="s">
        <v>194</v>
      </c>
      <c r="AU75" s="202" t="s">
        <v>141</v>
      </c>
      <c r="AV75" s="46" t="str">
        <f t="shared" si="17"/>
        <v>R_ES-SD-SpHeat</v>
      </c>
      <c r="AW75" s="208">
        <f t="shared" si="18"/>
        <v>0</v>
      </c>
      <c r="AX75" s="208">
        <f t="shared" si="24"/>
        <v>0</v>
      </c>
      <c r="AY75" s="208" t="s">
        <v>18</v>
      </c>
      <c r="AZ75" s="46" t="s">
        <v>193</v>
      </c>
      <c r="BD75" s="202" t="s">
        <v>141</v>
      </c>
      <c r="BE75" s="46" t="str">
        <f t="shared" si="19"/>
        <v>R_ES-SD-SpHeat</v>
      </c>
      <c r="BF75" s="208">
        <f t="shared" si="20"/>
        <v>0</v>
      </c>
      <c r="BG75" s="208">
        <f t="shared" si="25"/>
        <v>0</v>
      </c>
      <c r="BH75" s="208" t="s">
        <v>18</v>
      </c>
      <c r="BI75" s="46" t="s">
        <v>195</v>
      </c>
      <c r="BM75" s="202" t="s">
        <v>141</v>
      </c>
      <c r="BN75" s="46" t="str">
        <f t="shared" si="21"/>
        <v>R_ES-SD-SpHeat</v>
      </c>
      <c r="BO75" s="208">
        <f t="shared" si="22"/>
        <v>0</v>
      </c>
      <c r="BP75" s="208">
        <f t="shared" si="26"/>
        <v>0</v>
      </c>
      <c r="BQ75" s="208" t="s">
        <v>18</v>
      </c>
      <c r="BR75" s="46" t="s">
        <v>192</v>
      </c>
    </row>
    <row r="76" spans="2:70">
      <c r="B76" s="160"/>
      <c r="D76" s="161"/>
      <c r="E76" s="161"/>
      <c r="F76" s="160"/>
      <c r="K76" s="202" t="s">
        <v>141</v>
      </c>
      <c r="L76" s="203" t="str">
        <f t="shared" si="23"/>
        <v>R_ES-SD-SpHeat</v>
      </c>
      <c r="M76" s="108"/>
      <c r="N76" s="202">
        <v>0</v>
      </c>
      <c r="O76" s="202" t="s">
        <v>18</v>
      </c>
      <c r="P76" s="203" t="s">
        <v>196</v>
      </c>
      <c r="T76" s="202" t="s">
        <v>141</v>
      </c>
      <c r="U76" s="203" t="str">
        <f t="shared" si="11"/>
        <v>R_ES-SD-SpHeat</v>
      </c>
      <c r="V76" s="202">
        <f t="shared" si="12"/>
        <v>0</v>
      </c>
      <c r="W76" s="202">
        <v>0</v>
      </c>
      <c r="X76" s="202" t="s">
        <v>18</v>
      </c>
      <c r="Y76" s="203" t="s">
        <v>191</v>
      </c>
      <c r="AC76" s="202" t="s">
        <v>141</v>
      </c>
      <c r="AD76" s="46" t="str">
        <f t="shared" si="13"/>
        <v>R_ES-SD-SpHeat</v>
      </c>
      <c r="AE76" s="208">
        <f t="shared" si="14"/>
        <v>0</v>
      </c>
      <c r="AF76" s="208">
        <v>0</v>
      </c>
      <c r="AG76" s="208" t="s">
        <v>18</v>
      </c>
      <c r="AH76" s="46" t="s">
        <v>197</v>
      </c>
      <c r="AL76" s="202" t="s">
        <v>141</v>
      </c>
      <c r="AM76" s="203" t="str">
        <f t="shared" si="15"/>
        <v>R_ES-SD-SpHeat</v>
      </c>
      <c r="AN76" s="202">
        <f t="shared" si="16"/>
        <v>0</v>
      </c>
      <c r="AO76" s="202">
        <v>0</v>
      </c>
      <c r="AP76" s="202" t="s">
        <v>18</v>
      </c>
      <c r="AQ76" s="203" t="s">
        <v>194</v>
      </c>
      <c r="AU76" s="202" t="s">
        <v>141</v>
      </c>
      <c r="AV76" s="46" t="str">
        <f t="shared" si="17"/>
        <v>R_ES-SD-SpHeat</v>
      </c>
      <c r="AW76" s="208">
        <f t="shared" si="18"/>
        <v>0</v>
      </c>
      <c r="AX76" s="208">
        <f t="shared" si="24"/>
        <v>0</v>
      </c>
      <c r="AY76" s="208" t="s">
        <v>18</v>
      </c>
      <c r="AZ76" s="46" t="s">
        <v>193</v>
      </c>
      <c r="BD76" s="202" t="s">
        <v>141</v>
      </c>
      <c r="BE76" s="46" t="str">
        <f t="shared" si="19"/>
        <v>R_ES-SD-SpHeat</v>
      </c>
      <c r="BF76" s="208">
        <f t="shared" si="20"/>
        <v>0</v>
      </c>
      <c r="BG76" s="208">
        <f t="shared" si="25"/>
        <v>0</v>
      </c>
      <c r="BH76" s="208" t="s">
        <v>18</v>
      </c>
      <c r="BI76" s="46" t="s">
        <v>195</v>
      </c>
      <c r="BM76" s="202" t="s">
        <v>141</v>
      </c>
      <c r="BN76" s="46" t="str">
        <f t="shared" si="21"/>
        <v>R_ES-SD-SpHeat</v>
      </c>
      <c r="BO76" s="208">
        <f t="shared" si="22"/>
        <v>0</v>
      </c>
      <c r="BP76" s="208">
        <f t="shared" si="26"/>
        <v>0</v>
      </c>
      <c r="BQ76" s="208" t="s">
        <v>18</v>
      </c>
      <c r="BR76" s="46" t="s">
        <v>192</v>
      </c>
    </row>
    <row r="77" spans="2:70">
      <c r="B77" s="160"/>
      <c r="D77" s="161"/>
      <c r="E77" s="161"/>
      <c r="F77" s="160"/>
      <c r="K77" s="202" t="s">
        <v>141</v>
      </c>
      <c r="L77" s="203" t="str">
        <f t="shared" si="23"/>
        <v>R_ES-SD-SpHeat</v>
      </c>
      <c r="M77" s="108"/>
      <c r="N77" s="202">
        <v>0</v>
      </c>
      <c r="O77" s="202" t="s">
        <v>18</v>
      </c>
      <c r="P77" s="203" t="s">
        <v>196</v>
      </c>
      <c r="T77" s="202" t="s">
        <v>141</v>
      </c>
      <c r="U77" s="203" t="str">
        <f t="shared" si="11"/>
        <v>R_ES-SD-SpHeat</v>
      </c>
      <c r="V77" s="202">
        <f t="shared" si="12"/>
        <v>0</v>
      </c>
      <c r="W77" s="202">
        <v>0</v>
      </c>
      <c r="X77" s="202" t="s">
        <v>18</v>
      </c>
      <c r="Y77" s="203" t="s">
        <v>191</v>
      </c>
      <c r="AC77" s="202" t="s">
        <v>141</v>
      </c>
      <c r="AD77" s="46" t="str">
        <f t="shared" si="13"/>
        <v>R_ES-SD-SpHeat</v>
      </c>
      <c r="AE77" s="208">
        <f t="shared" si="14"/>
        <v>0</v>
      </c>
      <c r="AF77" s="208">
        <v>0</v>
      </c>
      <c r="AG77" s="208" t="s">
        <v>18</v>
      </c>
      <c r="AH77" s="46" t="s">
        <v>197</v>
      </c>
      <c r="AL77" s="202" t="s">
        <v>141</v>
      </c>
      <c r="AM77" s="203" t="str">
        <f t="shared" si="15"/>
        <v>R_ES-SD-SpHeat</v>
      </c>
      <c r="AN77" s="202">
        <f t="shared" si="16"/>
        <v>0</v>
      </c>
      <c r="AO77" s="202">
        <v>0</v>
      </c>
      <c r="AP77" s="202" t="s">
        <v>18</v>
      </c>
      <c r="AQ77" s="203" t="s">
        <v>194</v>
      </c>
      <c r="AU77" s="202" t="s">
        <v>141</v>
      </c>
      <c r="AV77" s="46" t="str">
        <f t="shared" si="17"/>
        <v>R_ES-SD-SpHeat</v>
      </c>
      <c r="AW77" s="208">
        <f t="shared" si="18"/>
        <v>0</v>
      </c>
      <c r="AX77" s="208">
        <f t="shared" si="24"/>
        <v>0</v>
      </c>
      <c r="AY77" s="208" t="s">
        <v>18</v>
      </c>
      <c r="AZ77" s="46" t="s">
        <v>193</v>
      </c>
      <c r="BD77" s="202" t="s">
        <v>141</v>
      </c>
      <c r="BE77" s="46" t="str">
        <f t="shared" si="19"/>
        <v>R_ES-SD-SpHeat</v>
      </c>
      <c r="BF77" s="208">
        <f t="shared" si="20"/>
        <v>0</v>
      </c>
      <c r="BG77" s="208">
        <f t="shared" si="25"/>
        <v>0</v>
      </c>
      <c r="BH77" s="208" t="s">
        <v>18</v>
      </c>
      <c r="BI77" s="46" t="s">
        <v>195</v>
      </c>
      <c r="BM77" s="202" t="s">
        <v>141</v>
      </c>
      <c r="BN77" s="46" t="str">
        <f t="shared" si="21"/>
        <v>R_ES-SD-SpHeat</v>
      </c>
      <c r="BO77" s="208">
        <f t="shared" si="22"/>
        <v>0</v>
      </c>
      <c r="BP77" s="208">
        <f t="shared" si="26"/>
        <v>0</v>
      </c>
      <c r="BQ77" s="208" t="s">
        <v>18</v>
      </c>
      <c r="BR77" s="46" t="s">
        <v>192</v>
      </c>
    </row>
    <row r="78" spans="2:70">
      <c r="B78" s="160"/>
      <c r="D78" s="161"/>
      <c r="E78" s="161"/>
      <c r="F78" s="160"/>
      <c r="K78" s="202" t="s">
        <v>141</v>
      </c>
      <c r="L78" s="203" t="str">
        <f t="shared" si="23"/>
        <v>R_ES-SD-SpHeat</v>
      </c>
      <c r="M78" s="108"/>
      <c r="N78" s="202">
        <v>0</v>
      </c>
      <c r="O78" s="202" t="s">
        <v>18</v>
      </c>
      <c r="P78" s="203" t="s">
        <v>196</v>
      </c>
      <c r="T78" s="202" t="s">
        <v>141</v>
      </c>
      <c r="U78" s="203" t="str">
        <f t="shared" si="11"/>
        <v>R_ES-SD-SpHeat</v>
      </c>
      <c r="V78" s="202">
        <f t="shared" si="12"/>
        <v>0</v>
      </c>
      <c r="W78" s="202">
        <v>0</v>
      </c>
      <c r="X78" s="202" t="s">
        <v>18</v>
      </c>
      <c r="Y78" s="203" t="s">
        <v>191</v>
      </c>
      <c r="AC78" s="202" t="s">
        <v>141</v>
      </c>
      <c r="AD78" s="46" t="str">
        <f t="shared" si="13"/>
        <v>R_ES-SD-SpHeat</v>
      </c>
      <c r="AE78" s="208">
        <f t="shared" si="14"/>
        <v>0</v>
      </c>
      <c r="AF78" s="208">
        <v>0</v>
      </c>
      <c r="AG78" s="208" t="s">
        <v>18</v>
      </c>
      <c r="AH78" s="46" t="s">
        <v>197</v>
      </c>
      <c r="AL78" s="202" t="s">
        <v>141</v>
      </c>
      <c r="AM78" s="203" t="str">
        <f t="shared" si="15"/>
        <v>R_ES-SD-SpHeat</v>
      </c>
      <c r="AN78" s="202">
        <f t="shared" si="16"/>
        <v>0</v>
      </c>
      <c r="AO78" s="202">
        <v>0</v>
      </c>
      <c r="AP78" s="202" t="s">
        <v>18</v>
      </c>
      <c r="AQ78" s="203" t="s">
        <v>194</v>
      </c>
      <c r="AU78" s="202" t="s">
        <v>141</v>
      </c>
      <c r="AV78" s="46" t="str">
        <f t="shared" si="17"/>
        <v>R_ES-SD-SpHeat</v>
      </c>
      <c r="AW78" s="208">
        <f t="shared" si="18"/>
        <v>0</v>
      </c>
      <c r="AX78" s="208">
        <f t="shared" si="24"/>
        <v>0</v>
      </c>
      <c r="AY78" s="208" t="s">
        <v>18</v>
      </c>
      <c r="AZ78" s="46" t="s">
        <v>193</v>
      </c>
      <c r="BD78" s="202" t="s">
        <v>141</v>
      </c>
      <c r="BE78" s="46" t="str">
        <f t="shared" si="19"/>
        <v>R_ES-SD-SpHeat</v>
      </c>
      <c r="BF78" s="208">
        <f t="shared" si="20"/>
        <v>0</v>
      </c>
      <c r="BG78" s="208">
        <f t="shared" si="25"/>
        <v>0</v>
      </c>
      <c r="BH78" s="208" t="s">
        <v>18</v>
      </c>
      <c r="BI78" s="46" t="s">
        <v>195</v>
      </c>
      <c r="BM78" s="202" t="s">
        <v>141</v>
      </c>
      <c r="BN78" s="46" t="str">
        <f t="shared" si="21"/>
        <v>R_ES-SD-SpHeat</v>
      </c>
      <c r="BO78" s="208">
        <f t="shared" si="22"/>
        <v>0</v>
      </c>
      <c r="BP78" s="208">
        <f t="shared" si="26"/>
        <v>0</v>
      </c>
      <c r="BQ78" s="208" t="s">
        <v>18</v>
      </c>
      <c r="BR78" s="46" t="s">
        <v>192</v>
      </c>
    </row>
    <row r="79" spans="2:70">
      <c r="B79" s="212"/>
      <c r="D79" s="213"/>
      <c r="E79" s="213"/>
      <c r="F79" s="214"/>
      <c r="K79" s="202" t="s">
        <v>141</v>
      </c>
      <c r="L79" s="203" t="str">
        <f t="shared" si="23"/>
        <v>R_ES-SD-SpHeat</v>
      </c>
      <c r="M79" s="108"/>
      <c r="N79" s="202">
        <v>0</v>
      </c>
      <c r="O79" s="202" t="s">
        <v>18</v>
      </c>
      <c r="P79" s="203" t="s">
        <v>196</v>
      </c>
      <c r="T79" s="202" t="s">
        <v>141</v>
      </c>
      <c r="U79" s="203" t="str">
        <f t="shared" si="11"/>
        <v>R_ES-SD-SpHeat</v>
      </c>
      <c r="V79" s="202">
        <f t="shared" si="12"/>
        <v>0</v>
      </c>
      <c r="W79" s="202">
        <v>0</v>
      </c>
      <c r="X79" s="202" t="s">
        <v>18</v>
      </c>
      <c r="Y79" s="203" t="s">
        <v>191</v>
      </c>
      <c r="AC79" s="202" t="s">
        <v>141</v>
      </c>
      <c r="AD79" s="46" t="str">
        <f t="shared" si="13"/>
        <v>R_ES-SD-SpHeat</v>
      </c>
      <c r="AE79" s="208">
        <f t="shared" si="14"/>
        <v>0</v>
      </c>
      <c r="AF79" s="208">
        <v>0</v>
      </c>
      <c r="AG79" s="208" t="s">
        <v>18</v>
      </c>
      <c r="AH79" s="46" t="s">
        <v>197</v>
      </c>
      <c r="AL79" s="202" t="s">
        <v>141</v>
      </c>
      <c r="AM79" s="203" t="str">
        <f t="shared" si="15"/>
        <v>R_ES-SD-SpHeat</v>
      </c>
      <c r="AN79" s="202">
        <f t="shared" si="16"/>
        <v>0</v>
      </c>
      <c r="AO79" s="202">
        <v>0</v>
      </c>
      <c r="AP79" s="202" t="s">
        <v>18</v>
      </c>
      <c r="AQ79" s="203" t="s">
        <v>194</v>
      </c>
      <c r="AU79" s="202" t="s">
        <v>141</v>
      </c>
      <c r="AV79" s="46" t="str">
        <f t="shared" si="17"/>
        <v>R_ES-SD-SpHeat</v>
      </c>
      <c r="AW79" s="208">
        <f t="shared" si="18"/>
        <v>0</v>
      </c>
      <c r="AX79" s="208">
        <f t="shared" si="24"/>
        <v>0</v>
      </c>
      <c r="AY79" s="208" t="s">
        <v>18</v>
      </c>
      <c r="AZ79" s="46" t="s">
        <v>193</v>
      </c>
      <c r="BD79" s="202" t="s">
        <v>141</v>
      </c>
      <c r="BE79" s="46" t="str">
        <f t="shared" si="19"/>
        <v>R_ES-SD-SpHeat</v>
      </c>
      <c r="BF79" s="208">
        <f t="shared" si="20"/>
        <v>0</v>
      </c>
      <c r="BG79" s="208">
        <f t="shared" si="25"/>
        <v>0</v>
      </c>
      <c r="BH79" s="208" t="s">
        <v>18</v>
      </c>
      <c r="BI79" s="46" t="s">
        <v>195</v>
      </c>
      <c r="BM79" s="202" t="s">
        <v>141</v>
      </c>
      <c r="BN79" s="46" t="str">
        <f t="shared" si="21"/>
        <v>R_ES-SD-SpHeat</v>
      </c>
      <c r="BO79" s="208">
        <f t="shared" si="22"/>
        <v>0</v>
      </c>
      <c r="BP79" s="208">
        <f t="shared" si="26"/>
        <v>0</v>
      </c>
      <c r="BQ79" s="208" t="s">
        <v>18</v>
      </c>
      <c r="BR79" s="46" t="s">
        <v>192</v>
      </c>
    </row>
    <row r="80" spans="2:70">
      <c r="B80" s="160"/>
      <c r="D80" s="161"/>
      <c r="E80" s="161"/>
      <c r="F80" s="160"/>
      <c r="K80" s="202" t="s">
        <v>357</v>
      </c>
      <c r="L80" s="203" t="str">
        <f t="shared" si="23"/>
        <v>R_ES-SD-SpHeat</v>
      </c>
      <c r="M80" s="108" t="s">
        <v>407</v>
      </c>
      <c r="N80" s="202">
        <v>0</v>
      </c>
      <c r="O80" s="202" t="s">
        <v>18</v>
      </c>
      <c r="P80" s="203" t="s">
        <v>196</v>
      </c>
      <c r="T80" s="202" t="s">
        <v>357</v>
      </c>
      <c r="U80" s="203" t="str">
        <f t="shared" si="11"/>
        <v>R_ES-SD-SpHeat</v>
      </c>
      <c r="V80" s="202" t="str">
        <f t="shared" si="12"/>
        <v>FH0_1</v>
      </c>
      <c r="W80" s="202">
        <v>0</v>
      </c>
      <c r="X80" s="202" t="s">
        <v>18</v>
      </c>
      <c r="Y80" s="203" t="s">
        <v>191</v>
      </c>
      <c r="AC80" s="202" t="s">
        <v>357</v>
      </c>
      <c r="AD80" s="46" t="str">
        <f t="shared" si="13"/>
        <v>R_ES-SD-SpHeat</v>
      </c>
      <c r="AE80" s="208" t="str">
        <f t="shared" si="14"/>
        <v>FH0_1</v>
      </c>
      <c r="AF80" s="208">
        <v>0</v>
      </c>
      <c r="AG80" s="208" t="s">
        <v>18</v>
      </c>
      <c r="AH80" s="46" t="s">
        <v>197</v>
      </c>
      <c r="AL80" s="202" t="s">
        <v>357</v>
      </c>
      <c r="AM80" s="203" t="str">
        <f t="shared" si="15"/>
        <v>R_ES-SD-SpHeat</v>
      </c>
      <c r="AN80" s="202" t="str">
        <f t="shared" si="16"/>
        <v>FH0_1</v>
      </c>
      <c r="AO80" s="202">
        <v>0</v>
      </c>
      <c r="AP80" s="202" t="s">
        <v>18</v>
      </c>
      <c r="AQ80" s="203" t="s">
        <v>194</v>
      </c>
      <c r="AU80" s="202" t="s">
        <v>357</v>
      </c>
      <c r="AV80" s="46" t="str">
        <f t="shared" si="17"/>
        <v>R_ES-SD-SpHeat</v>
      </c>
      <c r="AW80" s="208" t="str">
        <f t="shared" si="18"/>
        <v>FH0_1</v>
      </c>
      <c r="AX80" s="208">
        <f t="shared" si="24"/>
        <v>0</v>
      </c>
      <c r="AY80" s="208" t="s">
        <v>18</v>
      </c>
      <c r="AZ80" s="46" t="s">
        <v>193</v>
      </c>
      <c r="BD80" s="202" t="s">
        <v>357</v>
      </c>
      <c r="BE80" s="46" t="str">
        <f t="shared" si="19"/>
        <v>R_ES-SD-SpHeat</v>
      </c>
      <c r="BF80" s="208" t="str">
        <f t="shared" si="20"/>
        <v>FH0_1</v>
      </c>
      <c r="BG80" s="208">
        <f t="shared" si="25"/>
        <v>0</v>
      </c>
      <c r="BH80" s="208" t="s">
        <v>18</v>
      </c>
      <c r="BI80" s="46" t="s">
        <v>195</v>
      </c>
      <c r="BM80" s="202" t="s">
        <v>357</v>
      </c>
      <c r="BN80" s="46" t="str">
        <f t="shared" si="21"/>
        <v>R_ES-SD-SpHeat</v>
      </c>
      <c r="BO80" s="208" t="str">
        <f t="shared" si="22"/>
        <v>FH0_1</v>
      </c>
      <c r="BP80" s="208">
        <f t="shared" si="26"/>
        <v>0</v>
      </c>
      <c r="BQ80" s="208" t="s">
        <v>18</v>
      </c>
      <c r="BR80" s="46" t="s">
        <v>192</v>
      </c>
    </row>
    <row r="81" spans="2:70">
      <c r="B81" s="160"/>
      <c r="D81" s="161"/>
      <c r="E81" s="161"/>
      <c r="F81" s="160"/>
      <c r="K81" s="202" t="s">
        <v>357</v>
      </c>
      <c r="L81" s="203" t="str">
        <f t="shared" si="23"/>
        <v>R_ES-SD-SpHeat</v>
      </c>
      <c r="M81" s="108" t="s">
        <v>408</v>
      </c>
      <c r="N81" s="202">
        <v>0</v>
      </c>
      <c r="O81" s="202" t="s">
        <v>18</v>
      </c>
      <c r="P81" s="203" t="s">
        <v>196</v>
      </c>
      <c r="T81" s="202" t="s">
        <v>357</v>
      </c>
      <c r="U81" s="203" t="str">
        <f t="shared" si="11"/>
        <v>R_ES-SD-SpHeat</v>
      </c>
      <c r="V81" s="202" t="str">
        <f t="shared" si="12"/>
        <v>FH2_3</v>
      </c>
      <c r="W81" s="202">
        <v>0</v>
      </c>
      <c r="X81" s="202" t="s">
        <v>18</v>
      </c>
      <c r="Y81" s="203" t="s">
        <v>191</v>
      </c>
      <c r="AC81" s="202" t="s">
        <v>357</v>
      </c>
      <c r="AD81" s="46" t="str">
        <f t="shared" si="13"/>
        <v>R_ES-SD-SpHeat</v>
      </c>
      <c r="AE81" s="208" t="str">
        <f t="shared" si="14"/>
        <v>FH2_3</v>
      </c>
      <c r="AF81" s="208">
        <v>0</v>
      </c>
      <c r="AG81" s="208" t="s">
        <v>18</v>
      </c>
      <c r="AH81" s="46" t="s">
        <v>197</v>
      </c>
      <c r="AL81" s="202" t="s">
        <v>357</v>
      </c>
      <c r="AM81" s="203" t="str">
        <f t="shared" si="15"/>
        <v>R_ES-SD-SpHeat</v>
      </c>
      <c r="AN81" s="202" t="str">
        <f t="shared" si="16"/>
        <v>FH2_3</v>
      </c>
      <c r="AO81" s="202">
        <v>0</v>
      </c>
      <c r="AP81" s="202" t="s">
        <v>18</v>
      </c>
      <c r="AQ81" s="203" t="s">
        <v>194</v>
      </c>
      <c r="AU81" s="202" t="s">
        <v>357</v>
      </c>
      <c r="AV81" s="46" t="str">
        <f t="shared" si="17"/>
        <v>R_ES-SD-SpHeat</v>
      </c>
      <c r="AW81" s="208" t="str">
        <f t="shared" si="18"/>
        <v>FH2_3</v>
      </c>
      <c r="AX81" s="208">
        <f t="shared" si="24"/>
        <v>0</v>
      </c>
      <c r="AY81" s="208" t="s">
        <v>18</v>
      </c>
      <c r="AZ81" s="46" t="s">
        <v>193</v>
      </c>
      <c r="BD81" s="202" t="s">
        <v>357</v>
      </c>
      <c r="BE81" s="46" t="str">
        <f t="shared" si="19"/>
        <v>R_ES-SD-SpHeat</v>
      </c>
      <c r="BF81" s="208" t="str">
        <f t="shared" si="20"/>
        <v>FH2_3</v>
      </c>
      <c r="BG81" s="208">
        <f t="shared" si="25"/>
        <v>0</v>
      </c>
      <c r="BH81" s="208" t="s">
        <v>18</v>
      </c>
      <c r="BI81" s="46" t="s">
        <v>195</v>
      </c>
      <c r="BM81" s="202" t="s">
        <v>357</v>
      </c>
      <c r="BN81" s="46" t="str">
        <f t="shared" si="21"/>
        <v>R_ES-SD-SpHeat</v>
      </c>
      <c r="BO81" s="208" t="str">
        <f t="shared" si="22"/>
        <v>FH2_3</v>
      </c>
      <c r="BP81" s="208">
        <f t="shared" si="26"/>
        <v>0</v>
      </c>
      <c r="BQ81" s="208" t="s">
        <v>18</v>
      </c>
      <c r="BR81" s="46" t="s">
        <v>192</v>
      </c>
    </row>
    <row r="82" spans="2:70">
      <c r="B82" s="160"/>
      <c r="D82" s="161"/>
      <c r="E82" s="161"/>
      <c r="F82" s="160"/>
      <c r="K82" s="202" t="s">
        <v>357</v>
      </c>
      <c r="L82" s="203" t="str">
        <f t="shared" si="23"/>
        <v>R_ES-SD-SpHeat</v>
      </c>
      <c r="M82" s="108" t="s">
        <v>409</v>
      </c>
      <c r="N82" s="202">
        <v>0</v>
      </c>
      <c r="O82" s="202" t="s">
        <v>18</v>
      </c>
      <c r="P82" s="203" t="s">
        <v>196</v>
      </c>
      <c r="T82" s="202" t="s">
        <v>357</v>
      </c>
      <c r="U82" s="203" t="str">
        <f t="shared" si="11"/>
        <v>R_ES-SD-SpHeat</v>
      </c>
      <c r="V82" s="202" t="str">
        <f t="shared" si="12"/>
        <v>FH4_5</v>
      </c>
      <c r="W82" s="202">
        <v>0</v>
      </c>
      <c r="X82" s="202" t="s">
        <v>18</v>
      </c>
      <c r="Y82" s="203" t="s">
        <v>191</v>
      </c>
      <c r="AC82" s="202" t="s">
        <v>357</v>
      </c>
      <c r="AD82" s="46" t="str">
        <f t="shared" si="13"/>
        <v>R_ES-SD-SpHeat</v>
      </c>
      <c r="AE82" s="208" t="str">
        <f t="shared" si="14"/>
        <v>FH4_5</v>
      </c>
      <c r="AF82" s="208">
        <v>0</v>
      </c>
      <c r="AG82" s="208" t="s">
        <v>18</v>
      </c>
      <c r="AH82" s="46" t="s">
        <v>197</v>
      </c>
      <c r="AL82" s="202" t="s">
        <v>357</v>
      </c>
      <c r="AM82" s="203" t="str">
        <f t="shared" si="15"/>
        <v>R_ES-SD-SpHeat</v>
      </c>
      <c r="AN82" s="202" t="str">
        <f t="shared" si="16"/>
        <v>FH4_5</v>
      </c>
      <c r="AO82" s="202">
        <v>0</v>
      </c>
      <c r="AP82" s="202" t="s">
        <v>18</v>
      </c>
      <c r="AQ82" s="203" t="s">
        <v>194</v>
      </c>
      <c r="AU82" s="202" t="s">
        <v>357</v>
      </c>
      <c r="AV82" s="46" t="str">
        <f t="shared" si="17"/>
        <v>R_ES-SD-SpHeat</v>
      </c>
      <c r="AW82" s="208" t="str">
        <f t="shared" si="18"/>
        <v>FH4_5</v>
      </c>
      <c r="AX82" s="208">
        <f t="shared" si="24"/>
        <v>0</v>
      </c>
      <c r="AY82" s="208" t="s">
        <v>18</v>
      </c>
      <c r="AZ82" s="46" t="s">
        <v>193</v>
      </c>
      <c r="BD82" s="202" t="s">
        <v>357</v>
      </c>
      <c r="BE82" s="46" t="str">
        <f t="shared" si="19"/>
        <v>R_ES-SD-SpHeat</v>
      </c>
      <c r="BF82" s="208" t="str">
        <f t="shared" si="20"/>
        <v>FH4_5</v>
      </c>
      <c r="BG82" s="208">
        <f t="shared" si="25"/>
        <v>0</v>
      </c>
      <c r="BH82" s="208" t="s">
        <v>18</v>
      </c>
      <c r="BI82" s="46" t="s">
        <v>195</v>
      </c>
      <c r="BM82" s="202" t="s">
        <v>357</v>
      </c>
      <c r="BN82" s="46" t="str">
        <f t="shared" si="21"/>
        <v>R_ES-SD-SpHeat</v>
      </c>
      <c r="BO82" s="208" t="str">
        <f t="shared" si="22"/>
        <v>FH4_5</v>
      </c>
      <c r="BP82" s="208">
        <f t="shared" si="26"/>
        <v>0</v>
      </c>
      <c r="BQ82" s="208" t="s">
        <v>18</v>
      </c>
      <c r="BR82" s="46" t="s">
        <v>192</v>
      </c>
    </row>
    <row r="83" spans="2:70">
      <c r="B83" s="188"/>
      <c r="D83" s="161"/>
      <c r="E83" s="161"/>
      <c r="F83" s="160"/>
      <c r="K83" s="202" t="s">
        <v>357</v>
      </c>
      <c r="L83" s="203" t="str">
        <f t="shared" si="23"/>
        <v>R_ES-SD-SpHeat</v>
      </c>
      <c r="M83" s="108" t="s">
        <v>410</v>
      </c>
      <c r="N83" s="202">
        <v>0</v>
      </c>
      <c r="O83" s="202" t="s">
        <v>18</v>
      </c>
      <c r="P83" s="203" t="s">
        <v>196</v>
      </c>
      <c r="T83" s="202" t="s">
        <v>357</v>
      </c>
      <c r="U83" s="203" t="str">
        <f t="shared" si="11"/>
        <v>R_ES-SD-SpHeat</v>
      </c>
      <c r="V83" s="202" t="str">
        <f t="shared" si="12"/>
        <v>FH6_7</v>
      </c>
      <c r="W83" s="202">
        <v>0</v>
      </c>
      <c r="X83" s="202" t="s">
        <v>18</v>
      </c>
      <c r="Y83" s="203" t="s">
        <v>191</v>
      </c>
      <c r="AC83" s="202" t="s">
        <v>357</v>
      </c>
      <c r="AD83" s="46" t="str">
        <f t="shared" si="13"/>
        <v>R_ES-SD-SpHeat</v>
      </c>
      <c r="AE83" s="208" t="str">
        <f t="shared" si="14"/>
        <v>FH6_7</v>
      </c>
      <c r="AF83" s="208">
        <v>0</v>
      </c>
      <c r="AG83" s="208" t="s">
        <v>18</v>
      </c>
      <c r="AH83" s="46" t="s">
        <v>197</v>
      </c>
      <c r="AL83" s="202" t="s">
        <v>357</v>
      </c>
      <c r="AM83" s="203" t="str">
        <f t="shared" si="15"/>
        <v>R_ES-SD-SpHeat</v>
      </c>
      <c r="AN83" s="202" t="str">
        <f t="shared" si="16"/>
        <v>FH6_7</v>
      </c>
      <c r="AO83" s="202">
        <v>0</v>
      </c>
      <c r="AP83" s="202" t="s">
        <v>18</v>
      </c>
      <c r="AQ83" s="203" t="s">
        <v>194</v>
      </c>
      <c r="AU83" s="202" t="s">
        <v>357</v>
      </c>
      <c r="AV83" s="46" t="str">
        <f t="shared" si="17"/>
        <v>R_ES-SD-SpHeat</v>
      </c>
      <c r="AW83" s="208" t="str">
        <f t="shared" si="18"/>
        <v>FH6_7</v>
      </c>
      <c r="AX83" s="208">
        <f t="shared" si="24"/>
        <v>0</v>
      </c>
      <c r="AY83" s="208" t="s">
        <v>18</v>
      </c>
      <c r="AZ83" s="46" t="s">
        <v>193</v>
      </c>
      <c r="BD83" s="202" t="s">
        <v>357</v>
      </c>
      <c r="BE83" s="46" t="str">
        <f t="shared" si="19"/>
        <v>R_ES-SD-SpHeat</v>
      </c>
      <c r="BF83" s="208" t="str">
        <f t="shared" si="20"/>
        <v>FH6_7</v>
      </c>
      <c r="BG83" s="208">
        <f t="shared" si="25"/>
        <v>0</v>
      </c>
      <c r="BH83" s="208" t="s">
        <v>18</v>
      </c>
      <c r="BI83" s="46" t="s">
        <v>195</v>
      </c>
      <c r="BM83" s="202" t="s">
        <v>357</v>
      </c>
      <c r="BN83" s="46" t="str">
        <f t="shared" si="21"/>
        <v>R_ES-SD-SpHeat</v>
      </c>
      <c r="BO83" s="208" t="str">
        <f t="shared" si="22"/>
        <v>FH6_7</v>
      </c>
      <c r="BP83" s="208">
        <f t="shared" si="26"/>
        <v>0</v>
      </c>
      <c r="BQ83" s="208" t="s">
        <v>18</v>
      </c>
      <c r="BR83" s="46" t="s">
        <v>192</v>
      </c>
    </row>
    <row r="84" spans="2:70">
      <c r="B84" s="160"/>
      <c r="D84" s="161"/>
      <c r="E84" s="161"/>
      <c r="F84" s="160"/>
      <c r="K84" s="202" t="s">
        <v>357</v>
      </c>
      <c r="L84" s="203" t="str">
        <f t="shared" si="23"/>
        <v>R_ES-SD-SpHeat</v>
      </c>
      <c r="M84" s="108" t="s">
        <v>411</v>
      </c>
      <c r="N84" s="202">
        <v>0</v>
      </c>
      <c r="O84" s="202" t="s">
        <v>18</v>
      </c>
      <c r="P84" s="203" t="s">
        <v>196</v>
      </c>
      <c r="T84" s="202" t="s">
        <v>357</v>
      </c>
      <c r="U84" s="203" t="str">
        <f t="shared" si="11"/>
        <v>R_ES-SD-SpHeat</v>
      </c>
      <c r="V84" s="202" t="str">
        <f t="shared" si="12"/>
        <v>FH8_9</v>
      </c>
      <c r="W84" s="202">
        <v>0</v>
      </c>
      <c r="X84" s="202" t="s">
        <v>18</v>
      </c>
      <c r="Y84" s="203" t="s">
        <v>191</v>
      </c>
      <c r="AC84" s="202" t="s">
        <v>357</v>
      </c>
      <c r="AD84" s="46" t="str">
        <f t="shared" si="13"/>
        <v>R_ES-SD-SpHeat</v>
      </c>
      <c r="AE84" s="208" t="str">
        <f t="shared" si="14"/>
        <v>FH8_9</v>
      </c>
      <c r="AF84" s="208">
        <v>0</v>
      </c>
      <c r="AG84" s="208" t="s">
        <v>18</v>
      </c>
      <c r="AH84" s="46" t="s">
        <v>197</v>
      </c>
      <c r="AL84" s="202" t="s">
        <v>357</v>
      </c>
      <c r="AM84" s="203" t="str">
        <f t="shared" si="15"/>
        <v>R_ES-SD-SpHeat</v>
      </c>
      <c r="AN84" s="202" t="str">
        <f t="shared" si="16"/>
        <v>FH8_9</v>
      </c>
      <c r="AO84" s="202">
        <v>0</v>
      </c>
      <c r="AP84" s="202" t="s">
        <v>18</v>
      </c>
      <c r="AQ84" s="203" t="s">
        <v>194</v>
      </c>
      <c r="AU84" s="202" t="s">
        <v>357</v>
      </c>
      <c r="AV84" s="46" t="str">
        <f t="shared" si="17"/>
        <v>R_ES-SD-SpHeat</v>
      </c>
      <c r="AW84" s="208" t="str">
        <f t="shared" si="18"/>
        <v>FH8_9</v>
      </c>
      <c r="AX84" s="208">
        <f t="shared" si="24"/>
        <v>0</v>
      </c>
      <c r="AY84" s="208" t="s">
        <v>18</v>
      </c>
      <c r="AZ84" s="46" t="s">
        <v>193</v>
      </c>
      <c r="BD84" s="202" t="s">
        <v>357</v>
      </c>
      <c r="BE84" s="46" t="str">
        <f t="shared" si="19"/>
        <v>R_ES-SD-SpHeat</v>
      </c>
      <c r="BF84" s="208" t="str">
        <f t="shared" si="20"/>
        <v>FH8_9</v>
      </c>
      <c r="BG84" s="208">
        <f t="shared" si="25"/>
        <v>0</v>
      </c>
      <c r="BH84" s="208" t="s">
        <v>18</v>
      </c>
      <c r="BI84" s="46" t="s">
        <v>195</v>
      </c>
      <c r="BM84" s="202" t="s">
        <v>357</v>
      </c>
      <c r="BN84" s="46" t="str">
        <f t="shared" si="21"/>
        <v>R_ES-SD-SpHeat</v>
      </c>
      <c r="BO84" s="208" t="str">
        <f t="shared" si="22"/>
        <v>FH8_9</v>
      </c>
      <c r="BP84" s="208">
        <f t="shared" si="26"/>
        <v>0</v>
      </c>
      <c r="BQ84" s="208" t="s">
        <v>18</v>
      </c>
      <c r="BR84" s="46" t="s">
        <v>192</v>
      </c>
    </row>
    <row r="85" spans="2:70">
      <c r="B85" s="160"/>
      <c r="D85" s="161"/>
      <c r="E85" s="161"/>
      <c r="F85" s="160"/>
      <c r="K85" s="202" t="s">
        <v>357</v>
      </c>
      <c r="L85" s="203" t="str">
        <f t="shared" si="23"/>
        <v>R_ES-SD-SpHeat</v>
      </c>
      <c r="M85" s="108" t="s">
        <v>412</v>
      </c>
      <c r="N85" s="202">
        <v>0</v>
      </c>
      <c r="O85" s="202" t="s">
        <v>18</v>
      </c>
      <c r="P85" s="203" t="s">
        <v>196</v>
      </c>
      <c r="T85" s="202" t="s">
        <v>357</v>
      </c>
      <c r="U85" s="203" t="str">
        <f t="shared" si="11"/>
        <v>R_ES-SD-SpHeat</v>
      </c>
      <c r="V85" s="202" t="str">
        <f t="shared" si="12"/>
        <v>FH10_11</v>
      </c>
      <c r="W85" s="202">
        <v>0</v>
      </c>
      <c r="X85" s="202" t="s">
        <v>18</v>
      </c>
      <c r="Y85" s="203" t="s">
        <v>191</v>
      </c>
      <c r="AC85" s="202" t="s">
        <v>357</v>
      </c>
      <c r="AD85" s="46" t="str">
        <f t="shared" si="13"/>
        <v>R_ES-SD-SpHeat</v>
      </c>
      <c r="AE85" s="208" t="str">
        <f t="shared" si="14"/>
        <v>FH10_11</v>
      </c>
      <c r="AF85" s="208">
        <v>0</v>
      </c>
      <c r="AG85" s="208" t="s">
        <v>18</v>
      </c>
      <c r="AH85" s="46" t="s">
        <v>197</v>
      </c>
      <c r="AL85" s="202" t="s">
        <v>357</v>
      </c>
      <c r="AM85" s="203" t="str">
        <f t="shared" si="15"/>
        <v>R_ES-SD-SpHeat</v>
      </c>
      <c r="AN85" s="202" t="str">
        <f t="shared" si="16"/>
        <v>FH10_11</v>
      </c>
      <c r="AO85" s="202">
        <v>0</v>
      </c>
      <c r="AP85" s="202" t="s">
        <v>18</v>
      </c>
      <c r="AQ85" s="203" t="s">
        <v>194</v>
      </c>
      <c r="AU85" s="202" t="s">
        <v>357</v>
      </c>
      <c r="AV85" s="46" t="str">
        <f t="shared" si="17"/>
        <v>R_ES-SD-SpHeat</v>
      </c>
      <c r="AW85" s="208" t="str">
        <f t="shared" si="18"/>
        <v>FH10_11</v>
      </c>
      <c r="AX85" s="208">
        <f t="shared" si="24"/>
        <v>0</v>
      </c>
      <c r="AY85" s="208" t="s">
        <v>18</v>
      </c>
      <c r="AZ85" s="46" t="s">
        <v>193</v>
      </c>
      <c r="BD85" s="202" t="s">
        <v>357</v>
      </c>
      <c r="BE85" s="46" t="str">
        <f t="shared" si="19"/>
        <v>R_ES-SD-SpHeat</v>
      </c>
      <c r="BF85" s="208" t="str">
        <f t="shared" si="20"/>
        <v>FH10_11</v>
      </c>
      <c r="BG85" s="208">
        <f t="shared" si="25"/>
        <v>0</v>
      </c>
      <c r="BH85" s="208" t="s">
        <v>18</v>
      </c>
      <c r="BI85" s="46" t="s">
        <v>195</v>
      </c>
      <c r="BM85" s="202" t="s">
        <v>357</v>
      </c>
      <c r="BN85" s="46" t="str">
        <f t="shared" si="21"/>
        <v>R_ES-SD-SpHeat</v>
      </c>
      <c r="BO85" s="208" t="str">
        <f t="shared" si="22"/>
        <v>FH10_11</v>
      </c>
      <c r="BP85" s="208">
        <f t="shared" si="26"/>
        <v>0</v>
      </c>
      <c r="BQ85" s="208" t="s">
        <v>18</v>
      </c>
      <c r="BR85" s="46" t="s">
        <v>192</v>
      </c>
    </row>
    <row r="86" spans="2:70">
      <c r="B86" s="160"/>
      <c r="D86" s="161"/>
      <c r="E86" s="161"/>
      <c r="F86" s="160"/>
      <c r="K86" s="202" t="s">
        <v>357</v>
      </c>
      <c r="L86" s="203" t="str">
        <f t="shared" si="23"/>
        <v>R_ES-SD-SpHeat</v>
      </c>
      <c r="M86" s="108" t="s">
        <v>413</v>
      </c>
      <c r="N86" s="202">
        <v>0</v>
      </c>
      <c r="O86" s="202" t="s">
        <v>18</v>
      </c>
      <c r="P86" s="203" t="s">
        <v>196</v>
      </c>
      <c r="T86" s="202" t="s">
        <v>357</v>
      </c>
      <c r="U86" s="203" t="str">
        <f t="shared" si="11"/>
        <v>R_ES-SD-SpHeat</v>
      </c>
      <c r="V86" s="202" t="str">
        <f t="shared" si="12"/>
        <v>FH12_13</v>
      </c>
      <c r="W86" s="202">
        <v>0</v>
      </c>
      <c r="X86" s="202" t="s">
        <v>18</v>
      </c>
      <c r="Y86" s="203" t="s">
        <v>191</v>
      </c>
      <c r="AC86" s="202" t="s">
        <v>357</v>
      </c>
      <c r="AD86" s="46" t="str">
        <f t="shared" si="13"/>
        <v>R_ES-SD-SpHeat</v>
      </c>
      <c r="AE86" s="208" t="str">
        <f t="shared" si="14"/>
        <v>FH12_13</v>
      </c>
      <c r="AF86" s="208">
        <v>0</v>
      </c>
      <c r="AG86" s="208" t="s">
        <v>18</v>
      </c>
      <c r="AH86" s="46" t="s">
        <v>197</v>
      </c>
      <c r="AL86" s="202" t="s">
        <v>357</v>
      </c>
      <c r="AM86" s="203" t="str">
        <f t="shared" si="15"/>
        <v>R_ES-SD-SpHeat</v>
      </c>
      <c r="AN86" s="202" t="str">
        <f t="shared" si="16"/>
        <v>FH12_13</v>
      </c>
      <c r="AO86" s="202">
        <v>0</v>
      </c>
      <c r="AP86" s="202" t="s">
        <v>18</v>
      </c>
      <c r="AQ86" s="203" t="s">
        <v>194</v>
      </c>
      <c r="AU86" s="202" t="s">
        <v>357</v>
      </c>
      <c r="AV86" s="46" t="str">
        <f t="shared" si="17"/>
        <v>R_ES-SD-SpHeat</v>
      </c>
      <c r="AW86" s="208" t="str">
        <f t="shared" si="18"/>
        <v>FH12_13</v>
      </c>
      <c r="AX86" s="208">
        <f t="shared" si="24"/>
        <v>0</v>
      </c>
      <c r="AY86" s="208" t="s">
        <v>18</v>
      </c>
      <c r="AZ86" s="46" t="s">
        <v>193</v>
      </c>
      <c r="BD86" s="202" t="s">
        <v>357</v>
      </c>
      <c r="BE86" s="46" t="str">
        <f t="shared" si="19"/>
        <v>R_ES-SD-SpHeat</v>
      </c>
      <c r="BF86" s="208" t="str">
        <f t="shared" si="20"/>
        <v>FH12_13</v>
      </c>
      <c r="BG86" s="208">
        <f t="shared" si="25"/>
        <v>0</v>
      </c>
      <c r="BH86" s="208" t="s">
        <v>18</v>
      </c>
      <c r="BI86" s="46" t="s">
        <v>195</v>
      </c>
      <c r="BM86" s="202" t="s">
        <v>357</v>
      </c>
      <c r="BN86" s="46" t="str">
        <f t="shared" si="21"/>
        <v>R_ES-SD-SpHeat</v>
      </c>
      <c r="BO86" s="208" t="str">
        <f t="shared" si="22"/>
        <v>FH12_13</v>
      </c>
      <c r="BP86" s="208">
        <f t="shared" si="26"/>
        <v>0</v>
      </c>
      <c r="BQ86" s="208" t="s">
        <v>18</v>
      </c>
      <c r="BR86" s="46" t="s">
        <v>192</v>
      </c>
    </row>
    <row r="87" spans="2:70">
      <c r="B87" s="188"/>
      <c r="D87" s="161"/>
      <c r="E87" s="161"/>
      <c r="F87" s="160"/>
      <c r="K87" s="202" t="s">
        <v>357</v>
      </c>
      <c r="L87" s="203" t="str">
        <f t="shared" si="23"/>
        <v>R_ES-SD-SpHeat</v>
      </c>
      <c r="M87" s="108" t="s">
        <v>414</v>
      </c>
      <c r="N87" s="202">
        <v>0</v>
      </c>
      <c r="O87" s="202" t="s">
        <v>18</v>
      </c>
      <c r="P87" s="203" t="s">
        <v>196</v>
      </c>
      <c r="T87" s="202" t="s">
        <v>357</v>
      </c>
      <c r="U87" s="203" t="str">
        <f t="shared" si="11"/>
        <v>R_ES-SD-SpHeat</v>
      </c>
      <c r="V87" s="202" t="str">
        <f t="shared" si="12"/>
        <v>FH14_15</v>
      </c>
      <c r="W87" s="202">
        <v>0</v>
      </c>
      <c r="X87" s="202" t="s">
        <v>18</v>
      </c>
      <c r="Y87" s="203" t="s">
        <v>191</v>
      </c>
      <c r="AC87" s="202" t="s">
        <v>357</v>
      </c>
      <c r="AD87" s="46" t="str">
        <f t="shared" si="13"/>
        <v>R_ES-SD-SpHeat</v>
      </c>
      <c r="AE87" s="208" t="str">
        <f t="shared" si="14"/>
        <v>FH14_15</v>
      </c>
      <c r="AF87" s="208">
        <v>0</v>
      </c>
      <c r="AG87" s="208" t="s">
        <v>18</v>
      </c>
      <c r="AH87" s="46" t="s">
        <v>197</v>
      </c>
      <c r="AL87" s="202" t="s">
        <v>357</v>
      </c>
      <c r="AM87" s="203" t="str">
        <f t="shared" si="15"/>
        <v>R_ES-SD-SpHeat</v>
      </c>
      <c r="AN87" s="202" t="str">
        <f t="shared" si="16"/>
        <v>FH14_15</v>
      </c>
      <c r="AO87" s="202">
        <v>0</v>
      </c>
      <c r="AP87" s="202" t="s">
        <v>18</v>
      </c>
      <c r="AQ87" s="203" t="s">
        <v>194</v>
      </c>
      <c r="AU87" s="202" t="s">
        <v>357</v>
      </c>
      <c r="AV87" s="46" t="str">
        <f t="shared" si="17"/>
        <v>R_ES-SD-SpHeat</v>
      </c>
      <c r="AW87" s="208" t="str">
        <f t="shared" si="18"/>
        <v>FH14_15</v>
      </c>
      <c r="AX87" s="208">
        <f t="shared" si="24"/>
        <v>0</v>
      </c>
      <c r="AY87" s="208" t="s">
        <v>18</v>
      </c>
      <c r="AZ87" s="46" t="s">
        <v>193</v>
      </c>
      <c r="BD87" s="202" t="s">
        <v>357</v>
      </c>
      <c r="BE87" s="46" t="str">
        <f t="shared" si="19"/>
        <v>R_ES-SD-SpHeat</v>
      </c>
      <c r="BF87" s="208" t="str">
        <f t="shared" si="20"/>
        <v>FH14_15</v>
      </c>
      <c r="BG87" s="208">
        <f t="shared" si="25"/>
        <v>0</v>
      </c>
      <c r="BH87" s="208" t="s">
        <v>18</v>
      </c>
      <c r="BI87" s="46" t="s">
        <v>195</v>
      </c>
      <c r="BM87" s="202" t="s">
        <v>357</v>
      </c>
      <c r="BN87" s="46" t="str">
        <f t="shared" si="21"/>
        <v>R_ES-SD-SpHeat</v>
      </c>
      <c r="BO87" s="208" t="str">
        <f t="shared" si="22"/>
        <v>FH14_15</v>
      </c>
      <c r="BP87" s="208">
        <f t="shared" si="26"/>
        <v>0</v>
      </c>
      <c r="BQ87" s="208" t="s">
        <v>18</v>
      </c>
      <c r="BR87" s="46" t="s">
        <v>192</v>
      </c>
    </row>
    <row r="88" spans="2:70">
      <c r="B88" s="160"/>
      <c r="D88" s="161"/>
      <c r="E88" s="161"/>
      <c r="F88" s="160"/>
      <c r="K88" s="202" t="s">
        <v>357</v>
      </c>
      <c r="L88" s="203" t="str">
        <f t="shared" si="23"/>
        <v>R_ES-SD-SpHeat</v>
      </c>
      <c r="M88" s="108" t="s">
        <v>415</v>
      </c>
      <c r="N88" s="202">
        <v>0</v>
      </c>
      <c r="O88" s="202" t="s">
        <v>18</v>
      </c>
      <c r="P88" s="203" t="s">
        <v>196</v>
      </c>
      <c r="T88" s="202" t="s">
        <v>357</v>
      </c>
      <c r="U88" s="203" t="str">
        <f t="shared" si="11"/>
        <v>R_ES-SD-SpHeat</v>
      </c>
      <c r="V88" s="202" t="str">
        <f t="shared" si="12"/>
        <v>FH16_17</v>
      </c>
      <c r="W88" s="202">
        <v>0</v>
      </c>
      <c r="X88" s="202" t="s">
        <v>18</v>
      </c>
      <c r="Y88" s="203" t="s">
        <v>191</v>
      </c>
      <c r="AC88" s="202" t="s">
        <v>357</v>
      </c>
      <c r="AD88" s="46" t="str">
        <f t="shared" si="13"/>
        <v>R_ES-SD-SpHeat</v>
      </c>
      <c r="AE88" s="208" t="str">
        <f t="shared" si="14"/>
        <v>FH16_17</v>
      </c>
      <c r="AF88" s="208">
        <v>0</v>
      </c>
      <c r="AG88" s="208" t="s">
        <v>18</v>
      </c>
      <c r="AH88" s="46" t="s">
        <v>197</v>
      </c>
      <c r="AL88" s="202" t="s">
        <v>357</v>
      </c>
      <c r="AM88" s="203" t="str">
        <f t="shared" si="15"/>
        <v>R_ES-SD-SpHeat</v>
      </c>
      <c r="AN88" s="202" t="str">
        <f t="shared" si="16"/>
        <v>FH16_17</v>
      </c>
      <c r="AO88" s="202">
        <v>0</v>
      </c>
      <c r="AP88" s="202" t="s">
        <v>18</v>
      </c>
      <c r="AQ88" s="203" t="s">
        <v>194</v>
      </c>
      <c r="AU88" s="202" t="s">
        <v>357</v>
      </c>
      <c r="AV88" s="46" t="str">
        <f t="shared" si="17"/>
        <v>R_ES-SD-SpHeat</v>
      </c>
      <c r="AW88" s="208" t="str">
        <f t="shared" si="18"/>
        <v>FH16_17</v>
      </c>
      <c r="AX88" s="208">
        <f t="shared" si="24"/>
        <v>0</v>
      </c>
      <c r="AY88" s="208" t="s">
        <v>18</v>
      </c>
      <c r="AZ88" s="46" t="s">
        <v>193</v>
      </c>
      <c r="BD88" s="202" t="s">
        <v>357</v>
      </c>
      <c r="BE88" s="46" t="str">
        <f t="shared" si="19"/>
        <v>R_ES-SD-SpHeat</v>
      </c>
      <c r="BF88" s="208" t="str">
        <f t="shared" si="20"/>
        <v>FH16_17</v>
      </c>
      <c r="BG88" s="208">
        <f t="shared" si="25"/>
        <v>0</v>
      </c>
      <c r="BH88" s="208" t="s">
        <v>18</v>
      </c>
      <c r="BI88" s="46" t="s">
        <v>195</v>
      </c>
      <c r="BM88" s="202" t="s">
        <v>357</v>
      </c>
      <c r="BN88" s="46" t="str">
        <f t="shared" si="21"/>
        <v>R_ES-SD-SpHeat</v>
      </c>
      <c r="BO88" s="208" t="str">
        <f t="shared" si="22"/>
        <v>FH16_17</v>
      </c>
      <c r="BP88" s="208">
        <f t="shared" si="26"/>
        <v>0</v>
      </c>
      <c r="BQ88" s="208" t="s">
        <v>18</v>
      </c>
      <c r="BR88" s="46" t="s">
        <v>192</v>
      </c>
    </row>
    <row r="89" spans="2:70">
      <c r="B89" s="160"/>
      <c r="D89" s="161"/>
      <c r="E89" s="161"/>
      <c r="F89" s="160"/>
      <c r="K89" s="202" t="s">
        <v>357</v>
      </c>
      <c r="L89" s="203" t="str">
        <f t="shared" si="23"/>
        <v>R_ES-SD-SpHeat</v>
      </c>
      <c r="M89" s="108" t="s">
        <v>416</v>
      </c>
      <c r="N89" s="202">
        <v>0</v>
      </c>
      <c r="O89" s="202" t="s">
        <v>18</v>
      </c>
      <c r="P89" s="203" t="s">
        <v>196</v>
      </c>
      <c r="T89" s="202" t="s">
        <v>357</v>
      </c>
      <c r="U89" s="203" t="str">
        <f t="shared" si="11"/>
        <v>R_ES-SD-SpHeat</v>
      </c>
      <c r="V89" s="202" t="str">
        <f t="shared" si="12"/>
        <v>FH18_19</v>
      </c>
      <c r="W89" s="202">
        <v>0</v>
      </c>
      <c r="X89" s="202" t="s">
        <v>18</v>
      </c>
      <c r="Y89" s="203" t="s">
        <v>191</v>
      </c>
      <c r="AC89" s="202" t="s">
        <v>357</v>
      </c>
      <c r="AD89" s="46" t="str">
        <f t="shared" si="13"/>
        <v>R_ES-SD-SpHeat</v>
      </c>
      <c r="AE89" s="208" t="str">
        <f t="shared" si="14"/>
        <v>FH18_19</v>
      </c>
      <c r="AF89" s="208">
        <v>0</v>
      </c>
      <c r="AG89" s="208" t="s">
        <v>18</v>
      </c>
      <c r="AH89" s="46" t="s">
        <v>197</v>
      </c>
      <c r="AL89" s="202" t="s">
        <v>357</v>
      </c>
      <c r="AM89" s="203" t="str">
        <f t="shared" si="15"/>
        <v>R_ES-SD-SpHeat</v>
      </c>
      <c r="AN89" s="202" t="str">
        <f t="shared" si="16"/>
        <v>FH18_19</v>
      </c>
      <c r="AO89" s="202">
        <v>0</v>
      </c>
      <c r="AP89" s="202" t="s">
        <v>18</v>
      </c>
      <c r="AQ89" s="203" t="s">
        <v>194</v>
      </c>
      <c r="AU89" s="202" t="s">
        <v>357</v>
      </c>
      <c r="AV89" s="46" t="str">
        <f t="shared" si="17"/>
        <v>R_ES-SD-SpHeat</v>
      </c>
      <c r="AW89" s="208" t="str">
        <f t="shared" si="18"/>
        <v>FH18_19</v>
      </c>
      <c r="AX89" s="208">
        <f t="shared" si="24"/>
        <v>0</v>
      </c>
      <c r="AY89" s="208" t="s">
        <v>18</v>
      </c>
      <c r="AZ89" s="46" t="s">
        <v>193</v>
      </c>
      <c r="BD89" s="202" t="s">
        <v>357</v>
      </c>
      <c r="BE89" s="46" t="str">
        <f t="shared" si="19"/>
        <v>R_ES-SD-SpHeat</v>
      </c>
      <c r="BF89" s="208" t="str">
        <f t="shared" si="20"/>
        <v>FH18_19</v>
      </c>
      <c r="BG89" s="208">
        <f t="shared" si="25"/>
        <v>0</v>
      </c>
      <c r="BH89" s="208" t="s">
        <v>18</v>
      </c>
      <c r="BI89" s="46" t="s">
        <v>195</v>
      </c>
      <c r="BM89" s="202" t="s">
        <v>357</v>
      </c>
      <c r="BN89" s="46" t="str">
        <f t="shared" si="21"/>
        <v>R_ES-SD-SpHeat</v>
      </c>
      <c r="BO89" s="208" t="str">
        <f t="shared" si="22"/>
        <v>FH18_19</v>
      </c>
      <c r="BP89" s="208">
        <f t="shared" si="26"/>
        <v>0</v>
      </c>
      <c r="BQ89" s="208" t="s">
        <v>18</v>
      </c>
      <c r="BR89" s="46" t="s">
        <v>192</v>
      </c>
    </row>
    <row r="90" spans="2:70">
      <c r="B90" s="160"/>
      <c r="D90" s="161"/>
      <c r="E90" s="161"/>
      <c r="F90" s="160"/>
      <c r="K90" s="202" t="s">
        <v>357</v>
      </c>
      <c r="L90" s="203" t="str">
        <f t="shared" si="23"/>
        <v>R_ES-SD-SpHeat</v>
      </c>
      <c r="M90" s="108" t="s">
        <v>417</v>
      </c>
      <c r="N90" s="202">
        <v>0</v>
      </c>
      <c r="O90" s="202" t="s">
        <v>18</v>
      </c>
      <c r="P90" s="203" t="s">
        <v>196</v>
      </c>
      <c r="T90" s="202" t="s">
        <v>357</v>
      </c>
      <c r="U90" s="203" t="str">
        <f t="shared" si="11"/>
        <v>R_ES-SD-SpHeat</v>
      </c>
      <c r="V90" s="202" t="str">
        <f t="shared" si="12"/>
        <v>FH20_21</v>
      </c>
      <c r="W90" s="202">
        <v>0</v>
      </c>
      <c r="X90" s="202" t="s">
        <v>18</v>
      </c>
      <c r="Y90" s="203" t="s">
        <v>191</v>
      </c>
      <c r="AC90" s="202" t="s">
        <v>357</v>
      </c>
      <c r="AD90" s="46" t="str">
        <f t="shared" si="13"/>
        <v>R_ES-SD-SpHeat</v>
      </c>
      <c r="AE90" s="208" t="str">
        <f t="shared" si="14"/>
        <v>FH20_21</v>
      </c>
      <c r="AF90" s="208">
        <v>0</v>
      </c>
      <c r="AG90" s="208" t="s">
        <v>18</v>
      </c>
      <c r="AH90" s="46" t="s">
        <v>197</v>
      </c>
      <c r="AL90" s="202" t="s">
        <v>357</v>
      </c>
      <c r="AM90" s="203" t="str">
        <f t="shared" si="15"/>
        <v>R_ES-SD-SpHeat</v>
      </c>
      <c r="AN90" s="202" t="str">
        <f t="shared" si="16"/>
        <v>FH20_21</v>
      </c>
      <c r="AO90" s="202">
        <v>0</v>
      </c>
      <c r="AP90" s="202" t="s">
        <v>18</v>
      </c>
      <c r="AQ90" s="203" t="s">
        <v>194</v>
      </c>
      <c r="AU90" s="202" t="s">
        <v>357</v>
      </c>
      <c r="AV90" s="46" t="str">
        <f t="shared" si="17"/>
        <v>R_ES-SD-SpHeat</v>
      </c>
      <c r="AW90" s="208" t="str">
        <f t="shared" si="18"/>
        <v>FH20_21</v>
      </c>
      <c r="AX90" s="208">
        <f t="shared" si="24"/>
        <v>0</v>
      </c>
      <c r="AY90" s="208" t="s">
        <v>18</v>
      </c>
      <c r="AZ90" s="46" t="s">
        <v>193</v>
      </c>
      <c r="BD90" s="202" t="s">
        <v>357</v>
      </c>
      <c r="BE90" s="46" t="str">
        <f t="shared" si="19"/>
        <v>R_ES-SD-SpHeat</v>
      </c>
      <c r="BF90" s="208" t="str">
        <f t="shared" si="20"/>
        <v>FH20_21</v>
      </c>
      <c r="BG90" s="208">
        <f t="shared" si="25"/>
        <v>0</v>
      </c>
      <c r="BH90" s="208" t="s">
        <v>18</v>
      </c>
      <c r="BI90" s="46" t="s">
        <v>195</v>
      </c>
      <c r="BM90" s="202" t="s">
        <v>357</v>
      </c>
      <c r="BN90" s="46" t="str">
        <f t="shared" si="21"/>
        <v>R_ES-SD-SpHeat</v>
      </c>
      <c r="BO90" s="208" t="str">
        <f t="shared" si="22"/>
        <v>FH20_21</v>
      </c>
      <c r="BP90" s="208">
        <f t="shared" si="26"/>
        <v>0</v>
      </c>
      <c r="BQ90" s="208" t="s">
        <v>18</v>
      </c>
      <c r="BR90" s="46" t="s">
        <v>192</v>
      </c>
    </row>
    <row r="91" spans="2:70">
      <c r="B91" s="212"/>
      <c r="D91" s="213"/>
      <c r="E91" s="213"/>
      <c r="F91" s="214"/>
      <c r="K91" s="202" t="s">
        <v>357</v>
      </c>
      <c r="L91" s="203" t="str">
        <f t="shared" si="23"/>
        <v>R_ES-SD-SpHeat</v>
      </c>
      <c r="M91" s="108" t="s">
        <v>418</v>
      </c>
      <c r="N91" s="202">
        <v>0</v>
      </c>
      <c r="O91" s="202" t="s">
        <v>18</v>
      </c>
      <c r="P91" s="203" t="s">
        <v>196</v>
      </c>
      <c r="T91" s="202" t="s">
        <v>357</v>
      </c>
      <c r="U91" s="203" t="str">
        <f t="shared" si="11"/>
        <v>R_ES-SD-SpHeat</v>
      </c>
      <c r="V91" s="202" t="str">
        <f t="shared" si="12"/>
        <v>FH22_23</v>
      </c>
      <c r="W91" s="202">
        <v>0</v>
      </c>
      <c r="X91" s="202" t="s">
        <v>18</v>
      </c>
      <c r="Y91" s="203" t="s">
        <v>191</v>
      </c>
      <c r="AC91" s="202" t="s">
        <v>357</v>
      </c>
      <c r="AD91" s="46" t="str">
        <f t="shared" si="13"/>
        <v>R_ES-SD-SpHeat</v>
      </c>
      <c r="AE91" s="208" t="str">
        <f t="shared" si="14"/>
        <v>FH22_23</v>
      </c>
      <c r="AF91" s="208">
        <v>0</v>
      </c>
      <c r="AG91" s="208" t="s">
        <v>18</v>
      </c>
      <c r="AH91" s="46" t="s">
        <v>197</v>
      </c>
      <c r="AL91" s="202" t="s">
        <v>357</v>
      </c>
      <c r="AM91" s="203" t="str">
        <f t="shared" si="15"/>
        <v>R_ES-SD-SpHeat</v>
      </c>
      <c r="AN91" s="202" t="str">
        <f t="shared" si="16"/>
        <v>FH22_23</v>
      </c>
      <c r="AO91" s="202">
        <v>0</v>
      </c>
      <c r="AP91" s="202" t="s">
        <v>18</v>
      </c>
      <c r="AQ91" s="203" t="s">
        <v>194</v>
      </c>
      <c r="AU91" s="202" t="s">
        <v>357</v>
      </c>
      <c r="AV91" s="46" t="str">
        <f t="shared" si="17"/>
        <v>R_ES-SD-SpHeat</v>
      </c>
      <c r="AW91" s="208" t="str">
        <f t="shared" si="18"/>
        <v>FH22_23</v>
      </c>
      <c r="AX91" s="208">
        <f t="shared" si="24"/>
        <v>0</v>
      </c>
      <c r="AY91" s="208" t="s">
        <v>18</v>
      </c>
      <c r="AZ91" s="46" t="s">
        <v>193</v>
      </c>
      <c r="BD91" s="202" t="s">
        <v>357</v>
      </c>
      <c r="BE91" s="46" t="str">
        <f t="shared" si="19"/>
        <v>R_ES-SD-SpHeat</v>
      </c>
      <c r="BF91" s="208" t="str">
        <f t="shared" si="20"/>
        <v>FH22_23</v>
      </c>
      <c r="BG91" s="208">
        <f t="shared" si="25"/>
        <v>0</v>
      </c>
      <c r="BH91" s="208" t="s">
        <v>18</v>
      </c>
      <c r="BI91" s="46" t="s">
        <v>195</v>
      </c>
      <c r="BM91" s="202" t="s">
        <v>357</v>
      </c>
      <c r="BN91" s="46" t="str">
        <f t="shared" si="21"/>
        <v>R_ES-SD-SpHeat</v>
      </c>
      <c r="BO91" s="208" t="str">
        <f t="shared" si="22"/>
        <v>FH22_23</v>
      </c>
      <c r="BP91" s="208">
        <f t="shared" si="26"/>
        <v>0</v>
      </c>
      <c r="BQ91" s="208" t="s">
        <v>18</v>
      </c>
      <c r="BR91" s="46" t="s">
        <v>192</v>
      </c>
    </row>
    <row r="92" spans="2:70">
      <c r="B92" s="160"/>
      <c r="D92" s="161"/>
      <c r="E92" s="161"/>
      <c r="F92" s="160"/>
      <c r="K92" s="202" t="s">
        <v>141</v>
      </c>
      <c r="L92" s="203" t="str">
        <f t="shared" si="23"/>
        <v>R_ES-SD-SpHeat</v>
      </c>
      <c r="M92" s="203"/>
      <c r="N92" s="202">
        <v>0</v>
      </c>
      <c r="O92" s="202" t="s">
        <v>18</v>
      </c>
      <c r="P92" s="203" t="s">
        <v>196</v>
      </c>
      <c r="T92" s="202" t="s">
        <v>141</v>
      </c>
      <c r="U92" s="203" t="str">
        <f t="shared" si="11"/>
        <v>R_ES-SD-SpHeat</v>
      </c>
      <c r="V92" s="202">
        <f t="shared" si="12"/>
        <v>0</v>
      </c>
      <c r="W92" s="202">
        <v>0</v>
      </c>
      <c r="X92" s="202" t="s">
        <v>18</v>
      </c>
      <c r="Y92" s="203" t="s">
        <v>191</v>
      </c>
      <c r="AC92" s="202" t="s">
        <v>141</v>
      </c>
      <c r="AD92" s="46" t="str">
        <f t="shared" si="13"/>
        <v>R_ES-SD-SpHeat</v>
      </c>
      <c r="AE92" s="208">
        <f t="shared" si="14"/>
        <v>0</v>
      </c>
      <c r="AF92" s="208">
        <v>0</v>
      </c>
      <c r="AG92" s="208" t="s">
        <v>18</v>
      </c>
      <c r="AH92" s="46" t="s">
        <v>197</v>
      </c>
      <c r="AL92" s="202" t="s">
        <v>141</v>
      </c>
      <c r="AM92" s="203" t="str">
        <f t="shared" si="15"/>
        <v>R_ES-SD-SpHeat</v>
      </c>
      <c r="AN92" s="202">
        <f t="shared" si="16"/>
        <v>0</v>
      </c>
      <c r="AO92" s="202">
        <v>0</v>
      </c>
      <c r="AP92" s="202" t="s">
        <v>18</v>
      </c>
      <c r="AQ92" s="203" t="s">
        <v>194</v>
      </c>
      <c r="AU92" s="202" t="s">
        <v>141</v>
      </c>
      <c r="AV92" s="46" t="str">
        <f t="shared" si="17"/>
        <v>R_ES-SD-SpHeat</v>
      </c>
      <c r="AW92" s="208">
        <f t="shared" si="18"/>
        <v>0</v>
      </c>
      <c r="AX92" s="208">
        <f t="shared" si="24"/>
        <v>0</v>
      </c>
      <c r="AY92" s="208" t="s">
        <v>18</v>
      </c>
      <c r="AZ92" s="46" t="s">
        <v>193</v>
      </c>
      <c r="BD92" s="202" t="s">
        <v>141</v>
      </c>
      <c r="BE92" s="46" t="str">
        <f t="shared" si="19"/>
        <v>R_ES-SD-SpHeat</v>
      </c>
      <c r="BF92" s="208">
        <f t="shared" si="20"/>
        <v>0</v>
      </c>
      <c r="BG92" s="208">
        <f t="shared" si="25"/>
        <v>0</v>
      </c>
      <c r="BH92" s="208" t="s">
        <v>18</v>
      </c>
      <c r="BI92" s="46" t="s">
        <v>195</v>
      </c>
      <c r="BM92" s="202" t="s">
        <v>141</v>
      </c>
      <c r="BN92" s="46" t="str">
        <f t="shared" si="21"/>
        <v>R_ES-SD-SpHeat</v>
      </c>
      <c r="BO92" s="208">
        <f t="shared" si="22"/>
        <v>0</v>
      </c>
      <c r="BP92" s="208">
        <f t="shared" si="26"/>
        <v>0</v>
      </c>
      <c r="BQ92" s="208" t="s">
        <v>18</v>
      </c>
      <c r="BR92" s="46" t="s">
        <v>192</v>
      </c>
    </row>
    <row r="93" spans="2:70">
      <c r="B93" s="160"/>
      <c r="D93" s="161"/>
      <c r="E93" s="161"/>
      <c r="F93" s="160"/>
      <c r="K93" s="202" t="s">
        <v>141</v>
      </c>
      <c r="L93" s="203" t="str">
        <f t="shared" si="23"/>
        <v>R_ES-SD-SpHeat</v>
      </c>
      <c r="M93" s="203"/>
      <c r="N93" s="202">
        <v>0</v>
      </c>
      <c r="O93" s="202" t="s">
        <v>18</v>
      </c>
      <c r="P93" s="203" t="s">
        <v>196</v>
      </c>
      <c r="T93" s="202" t="s">
        <v>141</v>
      </c>
      <c r="U93" s="203" t="str">
        <f t="shared" si="11"/>
        <v>R_ES-SD-SpHeat</v>
      </c>
      <c r="V93" s="202">
        <f t="shared" si="12"/>
        <v>0</v>
      </c>
      <c r="W93" s="202">
        <v>0</v>
      </c>
      <c r="X93" s="202" t="s">
        <v>18</v>
      </c>
      <c r="Y93" s="203" t="s">
        <v>191</v>
      </c>
      <c r="AC93" s="202" t="s">
        <v>141</v>
      </c>
      <c r="AD93" s="46" t="str">
        <f t="shared" si="13"/>
        <v>R_ES-SD-SpHeat</v>
      </c>
      <c r="AE93" s="208">
        <f t="shared" si="14"/>
        <v>0</v>
      </c>
      <c r="AF93" s="208">
        <v>0</v>
      </c>
      <c r="AG93" s="208" t="s">
        <v>18</v>
      </c>
      <c r="AH93" s="46" t="s">
        <v>197</v>
      </c>
      <c r="AL93" s="202" t="s">
        <v>141</v>
      </c>
      <c r="AM93" s="203" t="str">
        <f t="shared" si="15"/>
        <v>R_ES-SD-SpHeat</v>
      </c>
      <c r="AN93" s="202">
        <f t="shared" si="16"/>
        <v>0</v>
      </c>
      <c r="AO93" s="202">
        <v>0</v>
      </c>
      <c r="AP93" s="202" t="s">
        <v>18</v>
      </c>
      <c r="AQ93" s="203" t="s">
        <v>194</v>
      </c>
      <c r="AU93" s="202" t="s">
        <v>141</v>
      </c>
      <c r="AV93" s="46" t="str">
        <f t="shared" si="17"/>
        <v>R_ES-SD-SpHeat</v>
      </c>
      <c r="AW93" s="208">
        <f t="shared" si="18"/>
        <v>0</v>
      </c>
      <c r="AX93" s="208">
        <f t="shared" si="24"/>
        <v>0</v>
      </c>
      <c r="AY93" s="208" t="s">
        <v>18</v>
      </c>
      <c r="AZ93" s="46" t="s">
        <v>193</v>
      </c>
      <c r="BD93" s="202" t="s">
        <v>141</v>
      </c>
      <c r="BE93" s="46" t="str">
        <f t="shared" si="19"/>
        <v>R_ES-SD-SpHeat</v>
      </c>
      <c r="BF93" s="208">
        <f t="shared" si="20"/>
        <v>0</v>
      </c>
      <c r="BG93" s="208">
        <f t="shared" si="25"/>
        <v>0</v>
      </c>
      <c r="BH93" s="208" t="s">
        <v>18</v>
      </c>
      <c r="BI93" s="46" t="s">
        <v>195</v>
      </c>
      <c r="BM93" s="202" t="s">
        <v>141</v>
      </c>
      <c r="BN93" s="46" t="str">
        <f t="shared" si="21"/>
        <v>R_ES-SD-SpHeat</v>
      </c>
      <c r="BO93" s="208">
        <f t="shared" si="22"/>
        <v>0</v>
      </c>
      <c r="BP93" s="208">
        <f t="shared" si="26"/>
        <v>0</v>
      </c>
      <c r="BQ93" s="208" t="s">
        <v>18</v>
      </c>
      <c r="BR93" s="46" t="s">
        <v>192</v>
      </c>
    </row>
    <row r="94" spans="2:70">
      <c r="B94" s="160"/>
      <c r="D94" s="161"/>
      <c r="E94" s="161"/>
      <c r="F94" s="160"/>
      <c r="K94" s="202" t="s">
        <v>141</v>
      </c>
      <c r="L94" s="203" t="str">
        <f t="shared" si="23"/>
        <v>R_ES-SD-SpHeat</v>
      </c>
      <c r="M94" s="203"/>
      <c r="N94" s="202">
        <v>0</v>
      </c>
      <c r="O94" s="202" t="s">
        <v>18</v>
      </c>
      <c r="P94" s="203" t="s">
        <v>196</v>
      </c>
      <c r="T94" s="202" t="s">
        <v>141</v>
      </c>
      <c r="U94" s="203" t="str">
        <f t="shared" si="11"/>
        <v>R_ES-SD-SpHeat</v>
      </c>
      <c r="V94" s="202">
        <f t="shared" si="12"/>
        <v>0</v>
      </c>
      <c r="W94" s="202">
        <v>0</v>
      </c>
      <c r="X94" s="202" t="s">
        <v>18</v>
      </c>
      <c r="Y94" s="203" t="s">
        <v>191</v>
      </c>
      <c r="AC94" s="202" t="s">
        <v>141</v>
      </c>
      <c r="AD94" s="46" t="str">
        <f t="shared" si="13"/>
        <v>R_ES-SD-SpHeat</v>
      </c>
      <c r="AE94" s="208">
        <f t="shared" si="14"/>
        <v>0</v>
      </c>
      <c r="AF94" s="208">
        <v>0</v>
      </c>
      <c r="AG94" s="208" t="s">
        <v>18</v>
      </c>
      <c r="AH94" s="46" t="s">
        <v>197</v>
      </c>
      <c r="AL94" s="202" t="s">
        <v>141</v>
      </c>
      <c r="AM94" s="203" t="str">
        <f t="shared" si="15"/>
        <v>R_ES-SD-SpHeat</v>
      </c>
      <c r="AN94" s="202">
        <f t="shared" si="16"/>
        <v>0</v>
      </c>
      <c r="AO94" s="202">
        <v>0</v>
      </c>
      <c r="AP94" s="202" t="s">
        <v>18</v>
      </c>
      <c r="AQ94" s="203" t="s">
        <v>194</v>
      </c>
      <c r="AU94" s="202" t="s">
        <v>141</v>
      </c>
      <c r="AV94" s="46" t="str">
        <f t="shared" si="17"/>
        <v>R_ES-SD-SpHeat</v>
      </c>
      <c r="AW94" s="208">
        <f t="shared" si="18"/>
        <v>0</v>
      </c>
      <c r="AX94" s="208">
        <f t="shared" si="24"/>
        <v>0</v>
      </c>
      <c r="AY94" s="208" t="s">
        <v>18</v>
      </c>
      <c r="AZ94" s="46" t="s">
        <v>193</v>
      </c>
      <c r="BD94" s="202" t="s">
        <v>141</v>
      </c>
      <c r="BE94" s="46" t="str">
        <f t="shared" si="19"/>
        <v>R_ES-SD-SpHeat</v>
      </c>
      <c r="BF94" s="208">
        <f t="shared" si="20"/>
        <v>0</v>
      </c>
      <c r="BG94" s="208">
        <f t="shared" si="25"/>
        <v>0</v>
      </c>
      <c r="BH94" s="208" t="s">
        <v>18</v>
      </c>
      <c r="BI94" s="46" t="s">
        <v>195</v>
      </c>
      <c r="BM94" s="202" t="s">
        <v>141</v>
      </c>
      <c r="BN94" s="46" t="str">
        <f t="shared" si="21"/>
        <v>R_ES-SD-SpHeat</v>
      </c>
      <c r="BO94" s="208">
        <f t="shared" si="22"/>
        <v>0</v>
      </c>
      <c r="BP94" s="208">
        <f t="shared" si="26"/>
        <v>0</v>
      </c>
      <c r="BQ94" s="208" t="s">
        <v>18</v>
      </c>
      <c r="BR94" s="46" t="s">
        <v>192</v>
      </c>
    </row>
    <row r="95" spans="2:70">
      <c r="B95" s="188"/>
      <c r="D95" s="161"/>
      <c r="E95" s="161"/>
      <c r="F95" s="160"/>
      <c r="K95" s="202" t="s">
        <v>141</v>
      </c>
      <c r="L95" s="203" t="str">
        <f t="shared" si="23"/>
        <v>R_ES-SD-SpHeat</v>
      </c>
      <c r="M95" s="203"/>
      <c r="N95" s="202">
        <v>0</v>
      </c>
      <c r="O95" s="202" t="s">
        <v>18</v>
      </c>
      <c r="P95" s="203" t="s">
        <v>196</v>
      </c>
      <c r="T95" s="202" t="s">
        <v>141</v>
      </c>
      <c r="U95" s="203" t="str">
        <f t="shared" si="11"/>
        <v>R_ES-SD-SpHeat</v>
      </c>
      <c r="V95" s="202">
        <f t="shared" si="12"/>
        <v>0</v>
      </c>
      <c r="W95" s="202">
        <v>0</v>
      </c>
      <c r="X95" s="202" t="s">
        <v>18</v>
      </c>
      <c r="Y95" s="203" t="s">
        <v>191</v>
      </c>
      <c r="AC95" s="202" t="s">
        <v>141</v>
      </c>
      <c r="AD95" s="46" t="str">
        <f t="shared" si="13"/>
        <v>R_ES-SD-SpHeat</v>
      </c>
      <c r="AE95" s="208">
        <f t="shared" si="14"/>
        <v>0</v>
      </c>
      <c r="AF95" s="208">
        <v>0</v>
      </c>
      <c r="AG95" s="208" t="s">
        <v>18</v>
      </c>
      <c r="AH95" s="46" t="s">
        <v>197</v>
      </c>
      <c r="AL95" s="202" t="s">
        <v>141</v>
      </c>
      <c r="AM95" s="203" t="str">
        <f t="shared" si="15"/>
        <v>R_ES-SD-SpHeat</v>
      </c>
      <c r="AN95" s="202">
        <f t="shared" si="16"/>
        <v>0</v>
      </c>
      <c r="AO95" s="202">
        <v>0</v>
      </c>
      <c r="AP95" s="202" t="s">
        <v>18</v>
      </c>
      <c r="AQ95" s="203" t="s">
        <v>194</v>
      </c>
      <c r="AU95" s="202" t="s">
        <v>141</v>
      </c>
      <c r="AV95" s="46" t="str">
        <f t="shared" si="17"/>
        <v>R_ES-SD-SpHeat</v>
      </c>
      <c r="AW95" s="208">
        <f t="shared" si="18"/>
        <v>0</v>
      </c>
      <c r="AX95" s="208">
        <f t="shared" si="24"/>
        <v>0</v>
      </c>
      <c r="AY95" s="208" t="s">
        <v>18</v>
      </c>
      <c r="AZ95" s="46" t="s">
        <v>193</v>
      </c>
      <c r="BD95" s="202" t="s">
        <v>141</v>
      </c>
      <c r="BE95" s="46" t="str">
        <f t="shared" si="19"/>
        <v>R_ES-SD-SpHeat</v>
      </c>
      <c r="BF95" s="208">
        <f t="shared" si="20"/>
        <v>0</v>
      </c>
      <c r="BG95" s="208">
        <f t="shared" si="25"/>
        <v>0</v>
      </c>
      <c r="BH95" s="208" t="s">
        <v>18</v>
      </c>
      <c r="BI95" s="46" t="s">
        <v>195</v>
      </c>
      <c r="BM95" s="202" t="s">
        <v>141</v>
      </c>
      <c r="BN95" s="46" t="str">
        <f t="shared" si="21"/>
        <v>R_ES-SD-SpHeat</v>
      </c>
      <c r="BO95" s="208">
        <f t="shared" si="22"/>
        <v>0</v>
      </c>
      <c r="BP95" s="208">
        <f t="shared" si="26"/>
        <v>0</v>
      </c>
      <c r="BQ95" s="208" t="s">
        <v>18</v>
      </c>
      <c r="BR95" s="46" t="s">
        <v>192</v>
      </c>
    </row>
    <row r="96" spans="2:70">
      <c r="B96" s="160"/>
      <c r="D96" s="161"/>
      <c r="E96" s="161"/>
      <c r="F96" s="160"/>
      <c r="K96" s="202" t="s">
        <v>141</v>
      </c>
      <c r="L96" s="203" t="str">
        <f t="shared" si="23"/>
        <v>R_ES-SD-SpHeat</v>
      </c>
      <c r="M96" s="203"/>
      <c r="N96" s="202">
        <v>0</v>
      </c>
      <c r="O96" s="202" t="s">
        <v>18</v>
      </c>
      <c r="P96" s="203" t="s">
        <v>196</v>
      </c>
      <c r="T96" s="202" t="s">
        <v>141</v>
      </c>
      <c r="U96" s="203" t="str">
        <f t="shared" ref="U96:V159" si="27">L96</f>
        <v>R_ES-SD-SpHeat</v>
      </c>
      <c r="V96" s="202">
        <f t="shared" si="27"/>
        <v>0</v>
      </c>
      <c r="W96" s="202">
        <v>0</v>
      </c>
      <c r="X96" s="202" t="s">
        <v>18</v>
      </c>
      <c r="Y96" s="203" t="s">
        <v>191</v>
      </c>
      <c r="AC96" s="202" t="s">
        <v>141</v>
      </c>
      <c r="AD96" s="46" t="str">
        <f t="shared" ref="AD96:AD159" si="28">U96</f>
        <v>R_ES-SD-SpHeat</v>
      </c>
      <c r="AE96" s="208">
        <f t="shared" ref="AE96:AE159" si="29">V96</f>
        <v>0</v>
      </c>
      <c r="AF96" s="208">
        <v>0</v>
      </c>
      <c r="AG96" s="208" t="s">
        <v>18</v>
      </c>
      <c r="AH96" s="46" t="s">
        <v>197</v>
      </c>
      <c r="AL96" s="202" t="s">
        <v>141</v>
      </c>
      <c r="AM96" s="203" t="str">
        <f t="shared" ref="AM96:AM159" si="30">AD96</f>
        <v>R_ES-SD-SpHeat</v>
      </c>
      <c r="AN96" s="202">
        <f t="shared" ref="AN96:AN159" si="31">AE96</f>
        <v>0</v>
      </c>
      <c r="AO96" s="202">
        <v>0</v>
      </c>
      <c r="AP96" s="202" t="s">
        <v>18</v>
      </c>
      <c r="AQ96" s="203" t="s">
        <v>194</v>
      </c>
      <c r="AU96" s="202" t="s">
        <v>141</v>
      </c>
      <c r="AV96" s="46" t="str">
        <f t="shared" ref="AV96:AV159" si="32">AM96</f>
        <v>R_ES-SD-SpHeat</v>
      </c>
      <c r="AW96" s="208">
        <f t="shared" ref="AW96:AW159" si="33">AN96</f>
        <v>0</v>
      </c>
      <c r="AX96" s="208">
        <f t="shared" si="24"/>
        <v>0</v>
      </c>
      <c r="AY96" s="208" t="s">
        <v>18</v>
      </c>
      <c r="AZ96" s="46" t="s">
        <v>193</v>
      </c>
      <c r="BD96" s="202" t="s">
        <v>141</v>
      </c>
      <c r="BE96" s="46" t="str">
        <f t="shared" ref="BE96:BE159" si="34">AV96</f>
        <v>R_ES-SD-SpHeat</v>
      </c>
      <c r="BF96" s="208">
        <f t="shared" ref="BF96:BF159" si="35">AW96</f>
        <v>0</v>
      </c>
      <c r="BG96" s="208">
        <f t="shared" si="25"/>
        <v>0</v>
      </c>
      <c r="BH96" s="208" t="s">
        <v>18</v>
      </c>
      <c r="BI96" s="46" t="s">
        <v>195</v>
      </c>
      <c r="BM96" s="202" t="s">
        <v>141</v>
      </c>
      <c r="BN96" s="46" t="str">
        <f t="shared" ref="BN96:BN159" si="36">BE96</f>
        <v>R_ES-SD-SpHeat</v>
      </c>
      <c r="BO96" s="208">
        <f t="shared" ref="BO96:BO159" si="37">BF96</f>
        <v>0</v>
      </c>
      <c r="BP96" s="208">
        <f t="shared" si="26"/>
        <v>0</v>
      </c>
      <c r="BQ96" s="208" t="s">
        <v>18</v>
      </c>
      <c r="BR96" s="46" t="s">
        <v>192</v>
      </c>
    </row>
    <row r="97" spans="2:70">
      <c r="B97" s="160"/>
      <c r="D97" s="161"/>
      <c r="E97" s="161"/>
      <c r="F97" s="160"/>
      <c r="K97" s="202" t="s">
        <v>141</v>
      </c>
      <c r="L97" s="203" t="str">
        <f t="shared" ref="L97:L127" si="38">L96</f>
        <v>R_ES-SD-SpHeat</v>
      </c>
      <c r="M97" s="203"/>
      <c r="N97" s="202">
        <v>0</v>
      </c>
      <c r="O97" s="202" t="s">
        <v>18</v>
      </c>
      <c r="P97" s="203" t="s">
        <v>196</v>
      </c>
      <c r="T97" s="202" t="s">
        <v>141</v>
      </c>
      <c r="U97" s="203" t="str">
        <f t="shared" si="27"/>
        <v>R_ES-SD-SpHeat</v>
      </c>
      <c r="V97" s="202">
        <f t="shared" si="27"/>
        <v>0</v>
      </c>
      <c r="W97" s="202">
        <v>0</v>
      </c>
      <c r="X97" s="202" t="s">
        <v>18</v>
      </c>
      <c r="Y97" s="203" t="s">
        <v>191</v>
      </c>
      <c r="AC97" s="202" t="s">
        <v>141</v>
      </c>
      <c r="AD97" s="46" t="str">
        <f t="shared" si="28"/>
        <v>R_ES-SD-SpHeat</v>
      </c>
      <c r="AE97" s="208">
        <f t="shared" si="29"/>
        <v>0</v>
      </c>
      <c r="AF97" s="208">
        <v>0</v>
      </c>
      <c r="AG97" s="208" t="s">
        <v>18</v>
      </c>
      <c r="AH97" s="46" t="s">
        <v>197</v>
      </c>
      <c r="AL97" s="202" t="s">
        <v>141</v>
      </c>
      <c r="AM97" s="203" t="str">
        <f t="shared" si="30"/>
        <v>R_ES-SD-SpHeat</v>
      </c>
      <c r="AN97" s="202">
        <f t="shared" si="31"/>
        <v>0</v>
      </c>
      <c r="AO97" s="202">
        <v>0</v>
      </c>
      <c r="AP97" s="202" t="s">
        <v>18</v>
      </c>
      <c r="AQ97" s="203" t="s">
        <v>194</v>
      </c>
      <c r="AU97" s="202" t="s">
        <v>141</v>
      </c>
      <c r="AV97" s="46" t="str">
        <f t="shared" si="32"/>
        <v>R_ES-SD-SpHeat</v>
      </c>
      <c r="AW97" s="208">
        <f t="shared" si="33"/>
        <v>0</v>
      </c>
      <c r="AX97" s="208">
        <f t="shared" ref="AX97:AX160" si="39">W97</f>
        <v>0</v>
      </c>
      <c r="AY97" s="208" t="s">
        <v>18</v>
      </c>
      <c r="AZ97" s="46" t="s">
        <v>193</v>
      </c>
      <c r="BD97" s="202" t="s">
        <v>141</v>
      </c>
      <c r="BE97" s="46" t="str">
        <f t="shared" si="34"/>
        <v>R_ES-SD-SpHeat</v>
      </c>
      <c r="BF97" s="208">
        <f t="shared" si="35"/>
        <v>0</v>
      </c>
      <c r="BG97" s="208">
        <f t="shared" ref="BG97:BG160" si="40">AF97</f>
        <v>0</v>
      </c>
      <c r="BH97" s="208" t="s">
        <v>18</v>
      </c>
      <c r="BI97" s="46" t="s">
        <v>195</v>
      </c>
      <c r="BM97" s="202" t="s">
        <v>141</v>
      </c>
      <c r="BN97" s="46" t="str">
        <f t="shared" si="36"/>
        <v>R_ES-SD-SpHeat</v>
      </c>
      <c r="BO97" s="208">
        <f t="shared" si="37"/>
        <v>0</v>
      </c>
      <c r="BP97" s="208">
        <f t="shared" ref="BP97:BP160" si="41">AX97</f>
        <v>0</v>
      </c>
      <c r="BQ97" s="208" t="s">
        <v>18</v>
      </c>
      <c r="BR97" s="46" t="s">
        <v>192</v>
      </c>
    </row>
    <row r="98" spans="2:70">
      <c r="B98" s="160"/>
      <c r="D98" s="161"/>
      <c r="E98" s="161"/>
      <c r="F98" s="160"/>
      <c r="K98" s="202" t="s">
        <v>141</v>
      </c>
      <c r="L98" s="203" t="str">
        <f t="shared" si="38"/>
        <v>R_ES-SD-SpHeat</v>
      </c>
      <c r="M98" s="203"/>
      <c r="N98" s="202">
        <v>0</v>
      </c>
      <c r="O98" s="202" t="s">
        <v>18</v>
      </c>
      <c r="P98" s="203" t="s">
        <v>196</v>
      </c>
      <c r="T98" s="202" t="s">
        <v>141</v>
      </c>
      <c r="U98" s="203" t="str">
        <f t="shared" si="27"/>
        <v>R_ES-SD-SpHeat</v>
      </c>
      <c r="V98" s="202">
        <f t="shared" si="27"/>
        <v>0</v>
      </c>
      <c r="W98" s="202">
        <v>0</v>
      </c>
      <c r="X98" s="202" t="s">
        <v>18</v>
      </c>
      <c r="Y98" s="203" t="s">
        <v>191</v>
      </c>
      <c r="AC98" s="202" t="s">
        <v>141</v>
      </c>
      <c r="AD98" s="46" t="str">
        <f t="shared" si="28"/>
        <v>R_ES-SD-SpHeat</v>
      </c>
      <c r="AE98" s="208">
        <f t="shared" si="29"/>
        <v>0</v>
      </c>
      <c r="AF98" s="208">
        <v>0</v>
      </c>
      <c r="AG98" s="208" t="s">
        <v>18</v>
      </c>
      <c r="AH98" s="46" t="s">
        <v>197</v>
      </c>
      <c r="AL98" s="202" t="s">
        <v>141</v>
      </c>
      <c r="AM98" s="203" t="str">
        <f t="shared" si="30"/>
        <v>R_ES-SD-SpHeat</v>
      </c>
      <c r="AN98" s="202">
        <f t="shared" si="31"/>
        <v>0</v>
      </c>
      <c r="AO98" s="202">
        <v>0</v>
      </c>
      <c r="AP98" s="202" t="s">
        <v>18</v>
      </c>
      <c r="AQ98" s="203" t="s">
        <v>194</v>
      </c>
      <c r="AU98" s="202" t="s">
        <v>141</v>
      </c>
      <c r="AV98" s="46" t="str">
        <f t="shared" si="32"/>
        <v>R_ES-SD-SpHeat</v>
      </c>
      <c r="AW98" s="208">
        <f t="shared" si="33"/>
        <v>0</v>
      </c>
      <c r="AX98" s="208">
        <f t="shared" si="39"/>
        <v>0</v>
      </c>
      <c r="AY98" s="208" t="s">
        <v>18</v>
      </c>
      <c r="AZ98" s="46" t="s">
        <v>193</v>
      </c>
      <c r="BD98" s="202" t="s">
        <v>141</v>
      </c>
      <c r="BE98" s="46" t="str">
        <f t="shared" si="34"/>
        <v>R_ES-SD-SpHeat</v>
      </c>
      <c r="BF98" s="208">
        <f t="shared" si="35"/>
        <v>0</v>
      </c>
      <c r="BG98" s="208">
        <f t="shared" si="40"/>
        <v>0</v>
      </c>
      <c r="BH98" s="208" t="s">
        <v>18</v>
      </c>
      <c r="BI98" s="46" t="s">
        <v>195</v>
      </c>
      <c r="BM98" s="202" t="s">
        <v>141</v>
      </c>
      <c r="BN98" s="46" t="str">
        <f t="shared" si="36"/>
        <v>R_ES-SD-SpHeat</v>
      </c>
      <c r="BO98" s="208">
        <f t="shared" si="37"/>
        <v>0</v>
      </c>
      <c r="BP98" s="208">
        <f t="shared" si="41"/>
        <v>0</v>
      </c>
      <c r="BQ98" s="208" t="s">
        <v>18</v>
      </c>
      <c r="BR98" s="46" t="s">
        <v>192</v>
      </c>
    </row>
    <row r="99" spans="2:70">
      <c r="B99" s="188"/>
      <c r="D99" s="161"/>
      <c r="E99" s="161"/>
      <c r="F99" s="160"/>
      <c r="K99" s="202" t="s">
        <v>141</v>
      </c>
      <c r="L99" s="203" t="str">
        <f t="shared" si="38"/>
        <v>R_ES-SD-SpHeat</v>
      </c>
      <c r="M99" s="203"/>
      <c r="N99" s="202">
        <v>0</v>
      </c>
      <c r="O99" s="202" t="s">
        <v>18</v>
      </c>
      <c r="P99" s="203" t="s">
        <v>196</v>
      </c>
      <c r="T99" s="202" t="s">
        <v>141</v>
      </c>
      <c r="U99" s="203" t="str">
        <f t="shared" si="27"/>
        <v>R_ES-SD-SpHeat</v>
      </c>
      <c r="V99" s="202">
        <f t="shared" si="27"/>
        <v>0</v>
      </c>
      <c r="W99" s="202">
        <v>0</v>
      </c>
      <c r="X99" s="202" t="s">
        <v>18</v>
      </c>
      <c r="Y99" s="203" t="s">
        <v>191</v>
      </c>
      <c r="AC99" s="202" t="s">
        <v>141</v>
      </c>
      <c r="AD99" s="46" t="str">
        <f t="shared" si="28"/>
        <v>R_ES-SD-SpHeat</v>
      </c>
      <c r="AE99" s="208">
        <f t="shared" si="29"/>
        <v>0</v>
      </c>
      <c r="AF99" s="208">
        <v>0</v>
      </c>
      <c r="AG99" s="208" t="s">
        <v>18</v>
      </c>
      <c r="AH99" s="46" t="s">
        <v>197</v>
      </c>
      <c r="AL99" s="202" t="s">
        <v>141</v>
      </c>
      <c r="AM99" s="203" t="str">
        <f t="shared" si="30"/>
        <v>R_ES-SD-SpHeat</v>
      </c>
      <c r="AN99" s="202">
        <f t="shared" si="31"/>
        <v>0</v>
      </c>
      <c r="AO99" s="202">
        <v>0</v>
      </c>
      <c r="AP99" s="202" t="s">
        <v>18</v>
      </c>
      <c r="AQ99" s="203" t="s">
        <v>194</v>
      </c>
      <c r="AU99" s="202" t="s">
        <v>141</v>
      </c>
      <c r="AV99" s="46" t="str">
        <f t="shared" si="32"/>
        <v>R_ES-SD-SpHeat</v>
      </c>
      <c r="AW99" s="208">
        <f t="shared" si="33"/>
        <v>0</v>
      </c>
      <c r="AX99" s="208">
        <f t="shared" si="39"/>
        <v>0</v>
      </c>
      <c r="AY99" s="208" t="s">
        <v>18</v>
      </c>
      <c r="AZ99" s="46" t="s">
        <v>193</v>
      </c>
      <c r="BD99" s="202" t="s">
        <v>141</v>
      </c>
      <c r="BE99" s="46" t="str">
        <f t="shared" si="34"/>
        <v>R_ES-SD-SpHeat</v>
      </c>
      <c r="BF99" s="208">
        <f t="shared" si="35"/>
        <v>0</v>
      </c>
      <c r="BG99" s="208">
        <f t="shared" si="40"/>
        <v>0</v>
      </c>
      <c r="BH99" s="208" t="s">
        <v>18</v>
      </c>
      <c r="BI99" s="46" t="s">
        <v>195</v>
      </c>
      <c r="BM99" s="202" t="s">
        <v>141</v>
      </c>
      <c r="BN99" s="46" t="str">
        <f t="shared" si="36"/>
        <v>R_ES-SD-SpHeat</v>
      </c>
      <c r="BO99" s="208">
        <f t="shared" si="37"/>
        <v>0</v>
      </c>
      <c r="BP99" s="208">
        <f t="shared" si="41"/>
        <v>0</v>
      </c>
      <c r="BQ99" s="208" t="s">
        <v>18</v>
      </c>
      <c r="BR99" s="46" t="s">
        <v>192</v>
      </c>
    </row>
    <row r="100" spans="2:70">
      <c r="B100" s="160"/>
      <c r="D100" s="161"/>
      <c r="E100" s="161"/>
      <c r="F100" s="160"/>
      <c r="K100" s="202" t="s">
        <v>141</v>
      </c>
      <c r="L100" s="203" t="str">
        <f t="shared" si="38"/>
        <v>R_ES-SD-SpHeat</v>
      </c>
      <c r="M100" s="203"/>
      <c r="N100" s="202">
        <v>0</v>
      </c>
      <c r="O100" s="202" t="s">
        <v>18</v>
      </c>
      <c r="P100" s="203" t="s">
        <v>196</v>
      </c>
      <c r="T100" s="202" t="s">
        <v>141</v>
      </c>
      <c r="U100" s="203" t="str">
        <f t="shared" si="27"/>
        <v>R_ES-SD-SpHeat</v>
      </c>
      <c r="V100" s="202">
        <f t="shared" si="27"/>
        <v>0</v>
      </c>
      <c r="W100" s="202">
        <v>0</v>
      </c>
      <c r="X100" s="202" t="s">
        <v>18</v>
      </c>
      <c r="Y100" s="203" t="s">
        <v>191</v>
      </c>
      <c r="AC100" s="202" t="s">
        <v>141</v>
      </c>
      <c r="AD100" s="46" t="str">
        <f t="shared" si="28"/>
        <v>R_ES-SD-SpHeat</v>
      </c>
      <c r="AE100" s="208">
        <f t="shared" si="29"/>
        <v>0</v>
      </c>
      <c r="AF100" s="208">
        <v>0</v>
      </c>
      <c r="AG100" s="208" t="s">
        <v>18</v>
      </c>
      <c r="AH100" s="46" t="s">
        <v>197</v>
      </c>
      <c r="AL100" s="202" t="s">
        <v>141</v>
      </c>
      <c r="AM100" s="203" t="str">
        <f t="shared" si="30"/>
        <v>R_ES-SD-SpHeat</v>
      </c>
      <c r="AN100" s="202">
        <f t="shared" si="31"/>
        <v>0</v>
      </c>
      <c r="AO100" s="202">
        <v>0</v>
      </c>
      <c r="AP100" s="202" t="s">
        <v>18</v>
      </c>
      <c r="AQ100" s="203" t="s">
        <v>194</v>
      </c>
      <c r="AU100" s="202" t="s">
        <v>141</v>
      </c>
      <c r="AV100" s="46" t="str">
        <f t="shared" si="32"/>
        <v>R_ES-SD-SpHeat</v>
      </c>
      <c r="AW100" s="208">
        <f t="shared" si="33"/>
        <v>0</v>
      </c>
      <c r="AX100" s="208">
        <f t="shared" si="39"/>
        <v>0</v>
      </c>
      <c r="AY100" s="208" t="s">
        <v>18</v>
      </c>
      <c r="AZ100" s="46" t="s">
        <v>193</v>
      </c>
      <c r="BD100" s="202" t="s">
        <v>141</v>
      </c>
      <c r="BE100" s="46" t="str">
        <f t="shared" si="34"/>
        <v>R_ES-SD-SpHeat</v>
      </c>
      <c r="BF100" s="208">
        <f t="shared" si="35"/>
        <v>0</v>
      </c>
      <c r="BG100" s="208">
        <f t="shared" si="40"/>
        <v>0</v>
      </c>
      <c r="BH100" s="208" t="s">
        <v>18</v>
      </c>
      <c r="BI100" s="46" t="s">
        <v>195</v>
      </c>
      <c r="BM100" s="202" t="s">
        <v>141</v>
      </c>
      <c r="BN100" s="46" t="str">
        <f t="shared" si="36"/>
        <v>R_ES-SD-SpHeat</v>
      </c>
      <c r="BO100" s="208">
        <f t="shared" si="37"/>
        <v>0</v>
      </c>
      <c r="BP100" s="208">
        <f t="shared" si="41"/>
        <v>0</v>
      </c>
      <c r="BQ100" s="208" t="s">
        <v>18</v>
      </c>
      <c r="BR100" s="46" t="s">
        <v>192</v>
      </c>
    </row>
    <row r="101" spans="2:70">
      <c r="B101" s="160"/>
      <c r="D101" s="161"/>
      <c r="E101" s="161"/>
      <c r="F101" s="160"/>
      <c r="K101" s="202" t="s">
        <v>141</v>
      </c>
      <c r="L101" s="203" t="str">
        <f t="shared" si="38"/>
        <v>R_ES-SD-SpHeat</v>
      </c>
      <c r="M101" s="203"/>
      <c r="N101" s="202">
        <v>0</v>
      </c>
      <c r="O101" s="202" t="s">
        <v>18</v>
      </c>
      <c r="P101" s="203" t="s">
        <v>196</v>
      </c>
      <c r="T101" s="202" t="s">
        <v>141</v>
      </c>
      <c r="U101" s="203" t="str">
        <f t="shared" si="27"/>
        <v>R_ES-SD-SpHeat</v>
      </c>
      <c r="V101" s="202">
        <f t="shared" si="27"/>
        <v>0</v>
      </c>
      <c r="W101" s="202">
        <v>0</v>
      </c>
      <c r="X101" s="202" t="s">
        <v>18</v>
      </c>
      <c r="Y101" s="203" t="s">
        <v>191</v>
      </c>
      <c r="AC101" s="202" t="s">
        <v>141</v>
      </c>
      <c r="AD101" s="46" t="str">
        <f t="shared" si="28"/>
        <v>R_ES-SD-SpHeat</v>
      </c>
      <c r="AE101" s="208">
        <f t="shared" si="29"/>
        <v>0</v>
      </c>
      <c r="AF101" s="208">
        <v>0</v>
      </c>
      <c r="AG101" s="208" t="s">
        <v>18</v>
      </c>
      <c r="AH101" s="46" t="s">
        <v>197</v>
      </c>
      <c r="AL101" s="202" t="s">
        <v>141</v>
      </c>
      <c r="AM101" s="203" t="str">
        <f t="shared" si="30"/>
        <v>R_ES-SD-SpHeat</v>
      </c>
      <c r="AN101" s="202">
        <f t="shared" si="31"/>
        <v>0</v>
      </c>
      <c r="AO101" s="202">
        <v>0</v>
      </c>
      <c r="AP101" s="202" t="s">
        <v>18</v>
      </c>
      <c r="AQ101" s="203" t="s">
        <v>194</v>
      </c>
      <c r="AU101" s="202" t="s">
        <v>141</v>
      </c>
      <c r="AV101" s="46" t="str">
        <f t="shared" si="32"/>
        <v>R_ES-SD-SpHeat</v>
      </c>
      <c r="AW101" s="208">
        <f t="shared" si="33"/>
        <v>0</v>
      </c>
      <c r="AX101" s="208">
        <f t="shared" si="39"/>
        <v>0</v>
      </c>
      <c r="AY101" s="208" t="s">
        <v>18</v>
      </c>
      <c r="AZ101" s="46" t="s">
        <v>193</v>
      </c>
      <c r="BD101" s="202" t="s">
        <v>141</v>
      </c>
      <c r="BE101" s="46" t="str">
        <f t="shared" si="34"/>
        <v>R_ES-SD-SpHeat</v>
      </c>
      <c r="BF101" s="208">
        <f t="shared" si="35"/>
        <v>0</v>
      </c>
      <c r="BG101" s="208">
        <f t="shared" si="40"/>
        <v>0</v>
      </c>
      <c r="BH101" s="208" t="s">
        <v>18</v>
      </c>
      <c r="BI101" s="46" t="s">
        <v>195</v>
      </c>
      <c r="BM101" s="202" t="s">
        <v>141</v>
      </c>
      <c r="BN101" s="46" t="str">
        <f t="shared" si="36"/>
        <v>R_ES-SD-SpHeat</v>
      </c>
      <c r="BO101" s="208">
        <f t="shared" si="37"/>
        <v>0</v>
      </c>
      <c r="BP101" s="208">
        <f t="shared" si="41"/>
        <v>0</v>
      </c>
      <c r="BQ101" s="208" t="s">
        <v>18</v>
      </c>
      <c r="BR101" s="46" t="s">
        <v>192</v>
      </c>
    </row>
    <row r="102" spans="2:70">
      <c r="B102" s="160"/>
      <c r="D102" s="161"/>
      <c r="E102" s="161"/>
      <c r="F102" s="160"/>
      <c r="K102" s="202" t="s">
        <v>141</v>
      </c>
      <c r="L102" s="203" t="str">
        <f t="shared" si="38"/>
        <v>R_ES-SD-SpHeat</v>
      </c>
      <c r="M102" s="203"/>
      <c r="N102" s="202">
        <v>0</v>
      </c>
      <c r="O102" s="202" t="s">
        <v>18</v>
      </c>
      <c r="P102" s="203" t="s">
        <v>196</v>
      </c>
      <c r="T102" s="202" t="s">
        <v>141</v>
      </c>
      <c r="U102" s="203" t="str">
        <f t="shared" si="27"/>
        <v>R_ES-SD-SpHeat</v>
      </c>
      <c r="V102" s="202">
        <f t="shared" si="27"/>
        <v>0</v>
      </c>
      <c r="W102" s="202">
        <v>0</v>
      </c>
      <c r="X102" s="202" t="s">
        <v>18</v>
      </c>
      <c r="Y102" s="203" t="s">
        <v>191</v>
      </c>
      <c r="AC102" s="202" t="s">
        <v>141</v>
      </c>
      <c r="AD102" s="46" t="str">
        <f t="shared" si="28"/>
        <v>R_ES-SD-SpHeat</v>
      </c>
      <c r="AE102" s="208">
        <f t="shared" si="29"/>
        <v>0</v>
      </c>
      <c r="AF102" s="208">
        <v>0</v>
      </c>
      <c r="AG102" s="208" t="s">
        <v>18</v>
      </c>
      <c r="AH102" s="46" t="s">
        <v>197</v>
      </c>
      <c r="AL102" s="202" t="s">
        <v>141</v>
      </c>
      <c r="AM102" s="203" t="str">
        <f t="shared" si="30"/>
        <v>R_ES-SD-SpHeat</v>
      </c>
      <c r="AN102" s="202">
        <f t="shared" si="31"/>
        <v>0</v>
      </c>
      <c r="AO102" s="202">
        <v>0</v>
      </c>
      <c r="AP102" s="202" t="s">
        <v>18</v>
      </c>
      <c r="AQ102" s="203" t="s">
        <v>194</v>
      </c>
      <c r="AU102" s="202" t="s">
        <v>141</v>
      </c>
      <c r="AV102" s="46" t="str">
        <f t="shared" si="32"/>
        <v>R_ES-SD-SpHeat</v>
      </c>
      <c r="AW102" s="208">
        <f t="shared" si="33"/>
        <v>0</v>
      </c>
      <c r="AX102" s="208">
        <f t="shared" si="39"/>
        <v>0</v>
      </c>
      <c r="AY102" s="208" t="s">
        <v>18</v>
      </c>
      <c r="AZ102" s="46" t="s">
        <v>193</v>
      </c>
      <c r="BD102" s="202" t="s">
        <v>141</v>
      </c>
      <c r="BE102" s="46" t="str">
        <f t="shared" si="34"/>
        <v>R_ES-SD-SpHeat</v>
      </c>
      <c r="BF102" s="208">
        <f t="shared" si="35"/>
        <v>0</v>
      </c>
      <c r="BG102" s="208">
        <f t="shared" si="40"/>
        <v>0</v>
      </c>
      <c r="BH102" s="208" t="s">
        <v>18</v>
      </c>
      <c r="BI102" s="46" t="s">
        <v>195</v>
      </c>
      <c r="BM102" s="202" t="s">
        <v>141</v>
      </c>
      <c r="BN102" s="46" t="str">
        <f t="shared" si="36"/>
        <v>R_ES-SD-SpHeat</v>
      </c>
      <c r="BO102" s="208">
        <f t="shared" si="37"/>
        <v>0</v>
      </c>
      <c r="BP102" s="208">
        <f t="shared" si="41"/>
        <v>0</v>
      </c>
      <c r="BQ102" s="208" t="s">
        <v>18</v>
      </c>
      <c r="BR102" s="46" t="s">
        <v>192</v>
      </c>
    </row>
    <row r="103" spans="2:70">
      <c r="B103" s="212"/>
      <c r="D103" s="213"/>
      <c r="E103" s="213"/>
      <c r="F103" s="214"/>
      <c r="K103" s="202" t="s">
        <v>141</v>
      </c>
      <c r="L103" s="203" t="str">
        <f t="shared" si="38"/>
        <v>R_ES-SD-SpHeat</v>
      </c>
      <c r="M103" s="203"/>
      <c r="N103" s="202">
        <v>0</v>
      </c>
      <c r="O103" s="202" t="s">
        <v>18</v>
      </c>
      <c r="P103" s="203" t="s">
        <v>196</v>
      </c>
      <c r="T103" s="202" t="s">
        <v>141</v>
      </c>
      <c r="U103" s="203" t="str">
        <f t="shared" si="27"/>
        <v>R_ES-SD-SpHeat</v>
      </c>
      <c r="V103" s="202">
        <f t="shared" si="27"/>
        <v>0</v>
      </c>
      <c r="W103" s="202">
        <v>0</v>
      </c>
      <c r="X103" s="202" t="s">
        <v>18</v>
      </c>
      <c r="Y103" s="203" t="s">
        <v>191</v>
      </c>
      <c r="AC103" s="202" t="s">
        <v>141</v>
      </c>
      <c r="AD103" s="46" t="str">
        <f t="shared" si="28"/>
        <v>R_ES-SD-SpHeat</v>
      </c>
      <c r="AE103" s="208">
        <f t="shared" si="29"/>
        <v>0</v>
      </c>
      <c r="AF103" s="208">
        <v>0</v>
      </c>
      <c r="AG103" s="208" t="s">
        <v>18</v>
      </c>
      <c r="AH103" s="46" t="s">
        <v>197</v>
      </c>
      <c r="AL103" s="202" t="s">
        <v>141</v>
      </c>
      <c r="AM103" s="203" t="str">
        <f t="shared" si="30"/>
        <v>R_ES-SD-SpHeat</v>
      </c>
      <c r="AN103" s="202">
        <f t="shared" si="31"/>
        <v>0</v>
      </c>
      <c r="AO103" s="202">
        <v>0</v>
      </c>
      <c r="AP103" s="202" t="s">
        <v>18</v>
      </c>
      <c r="AQ103" s="203" t="s">
        <v>194</v>
      </c>
      <c r="AU103" s="202" t="s">
        <v>141</v>
      </c>
      <c r="AV103" s="46" t="str">
        <f t="shared" si="32"/>
        <v>R_ES-SD-SpHeat</v>
      </c>
      <c r="AW103" s="208">
        <f t="shared" si="33"/>
        <v>0</v>
      </c>
      <c r="AX103" s="208">
        <f t="shared" si="39"/>
        <v>0</v>
      </c>
      <c r="AY103" s="208" t="s">
        <v>18</v>
      </c>
      <c r="AZ103" s="46" t="s">
        <v>193</v>
      </c>
      <c r="BD103" s="202" t="s">
        <v>141</v>
      </c>
      <c r="BE103" s="46" t="str">
        <f t="shared" si="34"/>
        <v>R_ES-SD-SpHeat</v>
      </c>
      <c r="BF103" s="208">
        <f t="shared" si="35"/>
        <v>0</v>
      </c>
      <c r="BG103" s="208">
        <f t="shared" si="40"/>
        <v>0</v>
      </c>
      <c r="BH103" s="208" t="s">
        <v>18</v>
      </c>
      <c r="BI103" s="46" t="s">
        <v>195</v>
      </c>
      <c r="BM103" s="202" t="s">
        <v>141</v>
      </c>
      <c r="BN103" s="46" t="str">
        <f t="shared" si="36"/>
        <v>R_ES-SD-SpHeat</v>
      </c>
      <c r="BO103" s="208">
        <f t="shared" si="37"/>
        <v>0</v>
      </c>
      <c r="BP103" s="208">
        <f t="shared" si="41"/>
        <v>0</v>
      </c>
      <c r="BQ103" s="208" t="s">
        <v>18</v>
      </c>
      <c r="BR103" s="46" t="s">
        <v>192</v>
      </c>
    </row>
    <row r="104" spans="2:72">
      <c r="B104" s="160"/>
      <c r="D104" s="161"/>
      <c r="E104" s="161"/>
      <c r="F104" s="160"/>
      <c r="K104" s="202" t="s">
        <v>357</v>
      </c>
      <c r="L104" s="203" t="str">
        <f t="shared" si="38"/>
        <v>R_ES-SD-SpHeat</v>
      </c>
      <c r="M104" s="108" t="s">
        <v>419</v>
      </c>
      <c r="N104" s="127">
        <f>R104+R105</f>
        <v>0.0965665236051503</v>
      </c>
      <c r="O104" s="202" t="s">
        <v>18</v>
      </c>
      <c r="P104" s="203" t="s">
        <v>196</v>
      </c>
      <c r="R104" s="203">
        <f t="shared" ref="R104:R110" si="42">AQ19</f>
        <v>0.0493562231759657</v>
      </c>
      <c r="T104" s="202" t="s">
        <v>357</v>
      </c>
      <c r="U104" s="203" t="str">
        <f t="shared" si="27"/>
        <v>R_ES-SD-SpHeat</v>
      </c>
      <c r="V104" s="202" t="str">
        <f t="shared" si="27"/>
        <v>WH0_1</v>
      </c>
      <c r="W104" s="127">
        <f>AA104+AA105</f>
        <v>0.0965665236051503</v>
      </c>
      <c r="X104" s="202" t="s">
        <v>18</v>
      </c>
      <c r="Y104" s="203" t="s">
        <v>191</v>
      </c>
      <c r="AA104" s="203">
        <f>AQ22</f>
        <v>0.0493562231759657</v>
      </c>
      <c r="AC104" s="202" t="s">
        <v>357</v>
      </c>
      <c r="AD104" s="46" t="str">
        <f t="shared" si="28"/>
        <v>R_ES-SD-SpHeat</v>
      </c>
      <c r="AE104" s="208" t="str">
        <f t="shared" si="29"/>
        <v>WH0_1</v>
      </c>
      <c r="AF104" s="127">
        <f>AJ104+AJ105</f>
        <v>0.0965665236051503</v>
      </c>
      <c r="AG104" s="208" t="s">
        <v>18</v>
      </c>
      <c r="AH104" s="46" t="s">
        <v>197</v>
      </c>
      <c r="AJ104" s="46">
        <f t="shared" ref="AJ104:AJ127" si="43">R104</f>
        <v>0.0493562231759657</v>
      </c>
      <c r="AL104" s="202" t="s">
        <v>357</v>
      </c>
      <c r="AM104" s="203" t="str">
        <f t="shared" si="30"/>
        <v>R_ES-SD-SpHeat</v>
      </c>
      <c r="AN104" s="202" t="str">
        <f t="shared" si="31"/>
        <v>WH0_1</v>
      </c>
      <c r="AO104" s="127">
        <f>AS104+AS105</f>
        <v>0.0944206008583692</v>
      </c>
      <c r="AP104" s="202" t="s">
        <v>18</v>
      </c>
      <c r="AQ104" s="203" t="s">
        <v>194</v>
      </c>
      <c r="AS104" s="203">
        <f t="shared" ref="AS104:AS109" si="44">AQ20</f>
        <v>0.0472103004291846</v>
      </c>
      <c r="AU104" s="202" t="s">
        <v>357</v>
      </c>
      <c r="AV104" s="46" t="str">
        <f t="shared" si="32"/>
        <v>R_ES-SD-SpHeat</v>
      </c>
      <c r="AW104" s="208" t="str">
        <f t="shared" si="33"/>
        <v>WH0_1</v>
      </c>
      <c r="AX104" s="127">
        <f>BB104+BB105</f>
        <v>0.0965665236051503</v>
      </c>
      <c r="AY104" s="208" t="s">
        <v>18</v>
      </c>
      <c r="AZ104" s="46" t="s">
        <v>193</v>
      </c>
      <c r="BB104" s="208">
        <f t="shared" ref="BB104:BB127" si="45">AA104</f>
        <v>0.0493562231759657</v>
      </c>
      <c r="BD104" s="202" t="s">
        <v>357</v>
      </c>
      <c r="BE104" s="46" t="str">
        <f t="shared" si="34"/>
        <v>R_ES-SD-SpHeat</v>
      </c>
      <c r="BF104" s="208" t="str">
        <f t="shared" si="35"/>
        <v>WH0_1</v>
      </c>
      <c r="BG104" s="127">
        <f>BK104+BK105</f>
        <v>0.0965665236051503</v>
      </c>
      <c r="BH104" s="208" t="s">
        <v>18</v>
      </c>
      <c r="BI104" s="46" t="s">
        <v>195</v>
      </c>
      <c r="BK104" s="208">
        <f t="shared" ref="BK104:BK127" si="46">AJ104</f>
        <v>0.0493562231759657</v>
      </c>
      <c r="BM104" s="202" t="s">
        <v>357</v>
      </c>
      <c r="BN104" s="46" t="str">
        <f t="shared" si="36"/>
        <v>R_ES-SD-SpHeat</v>
      </c>
      <c r="BO104" s="208" t="str">
        <f t="shared" si="37"/>
        <v>WH0_1</v>
      </c>
      <c r="BP104" s="208">
        <f t="shared" si="41"/>
        <v>0.0965665236051503</v>
      </c>
      <c r="BQ104" s="208" t="s">
        <v>18</v>
      </c>
      <c r="BR104" s="46" t="s">
        <v>192</v>
      </c>
      <c r="BT104" s="208">
        <f t="shared" ref="BT104:BT127" si="47">BB104</f>
        <v>0.0493562231759657</v>
      </c>
    </row>
    <row r="105" spans="2:72">
      <c r="B105" s="160"/>
      <c r="D105" s="161"/>
      <c r="E105" s="161"/>
      <c r="F105" s="160"/>
      <c r="K105" s="202" t="s">
        <v>357</v>
      </c>
      <c r="L105" s="203" t="str">
        <f t="shared" si="38"/>
        <v>R_ES-SD-SpHeat</v>
      </c>
      <c r="M105" s="108" t="s">
        <v>420</v>
      </c>
      <c r="N105" s="127">
        <f>R106+R107</f>
        <v>0.0965665236051503</v>
      </c>
      <c r="O105" s="202" t="s">
        <v>18</v>
      </c>
      <c r="P105" s="203" t="s">
        <v>196</v>
      </c>
      <c r="R105" s="203">
        <f t="shared" si="42"/>
        <v>0.0472103004291846</v>
      </c>
      <c r="T105" s="202" t="s">
        <v>357</v>
      </c>
      <c r="U105" s="203" t="str">
        <f t="shared" si="27"/>
        <v>R_ES-SD-SpHeat</v>
      </c>
      <c r="V105" s="202" t="str">
        <f t="shared" si="27"/>
        <v>WH2_3</v>
      </c>
      <c r="W105" s="127">
        <f>AA106+AA107</f>
        <v>0.0793991416309013</v>
      </c>
      <c r="X105" s="202" t="s">
        <v>18</v>
      </c>
      <c r="Y105" s="203" t="s">
        <v>191</v>
      </c>
      <c r="AA105" s="203">
        <f>AQ23</f>
        <v>0.0472103004291846</v>
      </c>
      <c r="AC105" s="202" t="s">
        <v>357</v>
      </c>
      <c r="AD105" s="46" t="str">
        <f t="shared" si="28"/>
        <v>R_ES-SD-SpHeat</v>
      </c>
      <c r="AE105" s="208" t="str">
        <f t="shared" si="29"/>
        <v>WH2_3</v>
      </c>
      <c r="AF105" s="127">
        <f>AJ106+AJ107</f>
        <v>0.0965665236051503</v>
      </c>
      <c r="AG105" s="208" t="s">
        <v>18</v>
      </c>
      <c r="AH105" s="46" t="s">
        <v>197</v>
      </c>
      <c r="AJ105" s="46">
        <f t="shared" si="43"/>
        <v>0.0472103004291846</v>
      </c>
      <c r="AL105" s="202" t="s">
        <v>357</v>
      </c>
      <c r="AM105" s="203" t="str">
        <f t="shared" si="30"/>
        <v>R_ES-SD-SpHeat</v>
      </c>
      <c r="AN105" s="202" t="str">
        <f t="shared" si="31"/>
        <v>WH2_3</v>
      </c>
      <c r="AO105" s="127">
        <f>AS106+AS107</f>
        <v>0.0965665236051503</v>
      </c>
      <c r="AP105" s="202" t="s">
        <v>18</v>
      </c>
      <c r="AQ105" s="203" t="s">
        <v>194</v>
      </c>
      <c r="AS105" s="203">
        <f t="shared" si="44"/>
        <v>0.0472103004291846</v>
      </c>
      <c r="AU105" s="202" t="s">
        <v>357</v>
      </c>
      <c r="AV105" s="46" t="str">
        <f t="shared" si="32"/>
        <v>R_ES-SD-SpHeat</v>
      </c>
      <c r="AW105" s="208" t="str">
        <f t="shared" si="33"/>
        <v>WH2_3</v>
      </c>
      <c r="AX105" s="127">
        <f>BB106+BB107</f>
        <v>0.0793991416309013</v>
      </c>
      <c r="AY105" s="208" t="s">
        <v>18</v>
      </c>
      <c r="AZ105" s="46" t="s">
        <v>193</v>
      </c>
      <c r="BB105" s="208">
        <f t="shared" si="45"/>
        <v>0.0472103004291846</v>
      </c>
      <c r="BD105" s="202" t="s">
        <v>357</v>
      </c>
      <c r="BE105" s="46" t="str">
        <f t="shared" si="34"/>
        <v>R_ES-SD-SpHeat</v>
      </c>
      <c r="BF105" s="208" t="str">
        <f t="shared" si="35"/>
        <v>WH2_3</v>
      </c>
      <c r="BG105" s="127">
        <f>BK106+BK107</f>
        <v>0.0965665236051503</v>
      </c>
      <c r="BH105" s="208" t="s">
        <v>18</v>
      </c>
      <c r="BI105" s="46" t="s">
        <v>195</v>
      </c>
      <c r="BK105" s="208">
        <f t="shared" si="46"/>
        <v>0.0472103004291846</v>
      </c>
      <c r="BM105" s="202" t="s">
        <v>357</v>
      </c>
      <c r="BN105" s="46" t="str">
        <f t="shared" si="36"/>
        <v>R_ES-SD-SpHeat</v>
      </c>
      <c r="BO105" s="208" t="str">
        <f t="shared" si="37"/>
        <v>WH2_3</v>
      </c>
      <c r="BP105" s="208">
        <f t="shared" si="41"/>
        <v>0.0793991416309013</v>
      </c>
      <c r="BQ105" s="208" t="s">
        <v>18</v>
      </c>
      <c r="BR105" s="46" t="s">
        <v>192</v>
      </c>
      <c r="BT105" s="208">
        <f t="shared" si="47"/>
        <v>0.0472103004291846</v>
      </c>
    </row>
    <row r="106" spans="2:72">
      <c r="B106" s="160"/>
      <c r="D106" s="161"/>
      <c r="E106" s="161"/>
      <c r="F106" s="160"/>
      <c r="K106" s="202" t="s">
        <v>357</v>
      </c>
      <c r="L106" s="203" t="str">
        <f t="shared" si="38"/>
        <v>R_ES-SD-SpHeat</v>
      </c>
      <c r="M106" s="108" t="s">
        <v>421</v>
      </c>
      <c r="N106" s="127">
        <f>R108+R109</f>
        <v>0.0879828326180258</v>
      </c>
      <c r="O106" s="202" t="s">
        <v>18</v>
      </c>
      <c r="P106" s="203" t="s">
        <v>196</v>
      </c>
      <c r="R106" s="203">
        <f t="shared" si="42"/>
        <v>0.0472103004291846</v>
      </c>
      <c r="T106" s="202" t="s">
        <v>357</v>
      </c>
      <c r="U106" s="203" t="str">
        <f t="shared" si="27"/>
        <v>R_ES-SD-SpHeat</v>
      </c>
      <c r="V106" s="202" t="str">
        <f t="shared" si="27"/>
        <v>WH4_5</v>
      </c>
      <c r="W106" s="127">
        <f>AA108+AA109</f>
        <v>0.0751072961373391</v>
      </c>
      <c r="X106" s="202" t="s">
        <v>18</v>
      </c>
      <c r="Y106" s="203" t="s">
        <v>191</v>
      </c>
      <c r="AA106" s="203">
        <f>AQ24</f>
        <v>0.0407725321888412</v>
      </c>
      <c r="AC106" s="202" t="s">
        <v>357</v>
      </c>
      <c r="AD106" s="46" t="str">
        <f t="shared" si="28"/>
        <v>R_ES-SD-SpHeat</v>
      </c>
      <c r="AE106" s="208" t="str">
        <f t="shared" si="29"/>
        <v>WH4_5</v>
      </c>
      <c r="AF106" s="127">
        <f>AJ108+AJ109</f>
        <v>0.0879828326180258</v>
      </c>
      <c r="AG106" s="208" t="s">
        <v>18</v>
      </c>
      <c r="AH106" s="46" t="s">
        <v>197</v>
      </c>
      <c r="AJ106" s="46">
        <f t="shared" si="43"/>
        <v>0.0472103004291846</v>
      </c>
      <c r="AL106" s="202" t="s">
        <v>357</v>
      </c>
      <c r="AM106" s="203" t="str">
        <f t="shared" si="30"/>
        <v>R_ES-SD-SpHeat</v>
      </c>
      <c r="AN106" s="202" t="str">
        <f t="shared" si="31"/>
        <v>WH4_5</v>
      </c>
      <c r="AO106" s="127">
        <f>AS108+AS109</f>
        <v>0.0793991416309013</v>
      </c>
      <c r="AP106" s="202" t="s">
        <v>18</v>
      </c>
      <c r="AQ106" s="203" t="s">
        <v>194</v>
      </c>
      <c r="AS106" s="203">
        <f t="shared" si="44"/>
        <v>0.0493562231759657</v>
      </c>
      <c r="AU106" s="202" t="s">
        <v>357</v>
      </c>
      <c r="AV106" s="46" t="str">
        <f t="shared" si="32"/>
        <v>R_ES-SD-SpHeat</v>
      </c>
      <c r="AW106" s="208" t="str">
        <f t="shared" si="33"/>
        <v>WH4_5</v>
      </c>
      <c r="AX106" s="127">
        <f>BB108+BB109</f>
        <v>0.0751072961373391</v>
      </c>
      <c r="AY106" s="208" t="s">
        <v>18</v>
      </c>
      <c r="AZ106" s="46" t="s">
        <v>193</v>
      </c>
      <c r="BB106" s="208">
        <f t="shared" si="45"/>
        <v>0.0407725321888412</v>
      </c>
      <c r="BD106" s="202" t="s">
        <v>357</v>
      </c>
      <c r="BE106" s="46" t="str">
        <f t="shared" si="34"/>
        <v>R_ES-SD-SpHeat</v>
      </c>
      <c r="BF106" s="208" t="str">
        <f t="shared" si="35"/>
        <v>WH4_5</v>
      </c>
      <c r="BG106" s="127">
        <f>BK108+BK109</f>
        <v>0.0879828326180258</v>
      </c>
      <c r="BH106" s="208" t="s">
        <v>18</v>
      </c>
      <c r="BI106" s="46" t="s">
        <v>195</v>
      </c>
      <c r="BK106" s="208">
        <f t="shared" si="46"/>
        <v>0.0472103004291846</v>
      </c>
      <c r="BM106" s="202" t="s">
        <v>357</v>
      </c>
      <c r="BN106" s="46" t="str">
        <f t="shared" si="36"/>
        <v>R_ES-SD-SpHeat</v>
      </c>
      <c r="BO106" s="208" t="str">
        <f t="shared" si="37"/>
        <v>WH4_5</v>
      </c>
      <c r="BP106" s="208">
        <f t="shared" si="41"/>
        <v>0.0751072961373391</v>
      </c>
      <c r="BQ106" s="208" t="s">
        <v>18</v>
      </c>
      <c r="BR106" s="46" t="s">
        <v>192</v>
      </c>
      <c r="BT106" s="208">
        <f t="shared" si="47"/>
        <v>0.0407725321888412</v>
      </c>
    </row>
    <row r="107" spans="2:72">
      <c r="B107" s="188"/>
      <c r="D107" s="161"/>
      <c r="E107" s="161"/>
      <c r="F107" s="160"/>
      <c r="K107" s="202" t="s">
        <v>357</v>
      </c>
      <c r="L107" s="203" t="str">
        <f t="shared" si="38"/>
        <v>R_ES-SD-SpHeat</v>
      </c>
      <c r="M107" s="108" t="s">
        <v>422</v>
      </c>
      <c r="N107" s="127">
        <f>R110+R111</f>
        <v>0.0772532188841202</v>
      </c>
      <c r="O107" s="202" t="s">
        <v>18</v>
      </c>
      <c r="P107" s="203" t="s">
        <v>196</v>
      </c>
      <c r="R107" s="203">
        <f t="shared" si="42"/>
        <v>0.0493562231759657</v>
      </c>
      <c r="T107" s="202" t="s">
        <v>357</v>
      </c>
      <c r="U107" s="203" t="str">
        <f t="shared" si="27"/>
        <v>R_ES-SD-SpHeat</v>
      </c>
      <c r="V107" s="202" t="str">
        <f t="shared" si="27"/>
        <v>WH6_7</v>
      </c>
      <c r="W107" s="127">
        <f>AA110+AA111</f>
        <v>0.0708154506437769</v>
      </c>
      <c r="X107" s="202" t="s">
        <v>18</v>
      </c>
      <c r="Y107" s="203" t="s">
        <v>191</v>
      </c>
      <c r="AA107" s="203">
        <f>AQ25</f>
        <v>0.0386266094420601</v>
      </c>
      <c r="AC107" s="202" t="s">
        <v>357</v>
      </c>
      <c r="AD107" s="46" t="str">
        <f t="shared" si="28"/>
        <v>R_ES-SD-SpHeat</v>
      </c>
      <c r="AE107" s="208" t="str">
        <f t="shared" si="29"/>
        <v>WH6_7</v>
      </c>
      <c r="AF107" s="127">
        <f>AJ110+AJ111</f>
        <v>0.0772532188841202</v>
      </c>
      <c r="AG107" s="208" t="s">
        <v>18</v>
      </c>
      <c r="AH107" s="46" t="s">
        <v>197</v>
      </c>
      <c r="AJ107" s="46">
        <f t="shared" si="43"/>
        <v>0.0493562231759657</v>
      </c>
      <c r="AL107" s="202" t="s">
        <v>357</v>
      </c>
      <c r="AM107" s="203" t="str">
        <f t="shared" si="30"/>
        <v>R_ES-SD-SpHeat</v>
      </c>
      <c r="AN107" s="202" t="str">
        <f t="shared" si="31"/>
        <v>WH6_7</v>
      </c>
      <c r="AO107" s="127">
        <f>AS110+AS111</f>
        <v>0.0751072961373391</v>
      </c>
      <c r="AP107" s="202" t="s">
        <v>18</v>
      </c>
      <c r="AQ107" s="203" t="s">
        <v>194</v>
      </c>
      <c r="AS107" s="203">
        <f t="shared" si="44"/>
        <v>0.0472103004291846</v>
      </c>
      <c r="AU107" s="202" t="s">
        <v>357</v>
      </c>
      <c r="AV107" s="46" t="str">
        <f t="shared" si="32"/>
        <v>R_ES-SD-SpHeat</v>
      </c>
      <c r="AW107" s="208" t="str">
        <f t="shared" si="33"/>
        <v>WH6_7</v>
      </c>
      <c r="AX107" s="127">
        <f>BB110+BB111</f>
        <v>0.0708154506437769</v>
      </c>
      <c r="AY107" s="208" t="s">
        <v>18</v>
      </c>
      <c r="AZ107" s="46" t="s">
        <v>193</v>
      </c>
      <c r="BB107" s="208">
        <f t="shared" si="45"/>
        <v>0.0386266094420601</v>
      </c>
      <c r="BD107" s="202" t="s">
        <v>357</v>
      </c>
      <c r="BE107" s="46" t="str">
        <f t="shared" si="34"/>
        <v>R_ES-SD-SpHeat</v>
      </c>
      <c r="BF107" s="208" t="str">
        <f t="shared" si="35"/>
        <v>WH6_7</v>
      </c>
      <c r="BG107" s="127">
        <f>BK110+BK111</f>
        <v>0.0772532188841202</v>
      </c>
      <c r="BH107" s="208" t="s">
        <v>18</v>
      </c>
      <c r="BI107" s="46" t="s">
        <v>195</v>
      </c>
      <c r="BK107" s="208">
        <f t="shared" si="46"/>
        <v>0.0493562231759657</v>
      </c>
      <c r="BM107" s="202" t="s">
        <v>357</v>
      </c>
      <c r="BN107" s="46" t="str">
        <f t="shared" si="36"/>
        <v>R_ES-SD-SpHeat</v>
      </c>
      <c r="BO107" s="208" t="str">
        <f t="shared" si="37"/>
        <v>WH6_7</v>
      </c>
      <c r="BP107" s="208">
        <f t="shared" si="41"/>
        <v>0.0708154506437769</v>
      </c>
      <c r="BQ107" s="208" t="s">
        <v>18</v>
      </c>
      <c r="BR107" s="46" t="s">
        <v>192</v>
      </c>
      <c r="BT107" s="208">
        <f t="shared" si="47"/>
        <v>0.0386266094420601</v>
      </c>
    </row>
    <row r="108" spans="2:72">
      <c r="B108" s="160"/>
      <c r="D108" s="161"/>
      <c r="E108" s="161"/>
      <c r="F108" s="160"/>
      <c r="K108" s="202" t="s">
        <v>357</v>
      </c>
      <c r="L108" s="203" t="str">
        <f t="shared" si="38"/>
        <v>R_ES-SD-SpHeat</v>
      </c>
      <c r="M108" s="108" t="s">
        <v>423</v>
      </c>
      <c r="N108" s="127">
        <f>R112+R113</f>
        <v>0.0708154506437769</v>
      </c>
      <c r="O108" s="202" t="s">
        <v>18</v>
      </c>
      <c r="P108" s="203" t="s">
        <v>196</v>
      </c>
      <c r="R108" s="203">
        <f t="shared" si="42"/>
        <v>0.0472103004291846</v>
      </c>
      <c r="T108" s="202" t="s">
        <v>357</v>
      </c>
      <c r="U108" s="203" t="str">
        <f t="shared" si="27"/>
        <v>R_ES-SD-SpHeat</v>
      </c>
      <c r="V108" s="202" t="str">
        <f t="shared" si="27"/>
        <v>WH8_9</v>
      </c>
      <c r="W108" s="127">
        <f>AA112+AA113</f>
        <v>0.0751072961373391</v>
      </c>
      <c r="X108" s="202" t="s">
        <v>18</v>
      </c>
      <c r="Y108" s="203" t="s">
        <v>191</v>
      </c>
      <c r="AA108" s="203">
        <f t="shared" ref="AA108:AA127" si="48">AQ2</f>
        <v>0.0386266094420601</v>
      </c>
      <c r="AC108" s="202" t="s">
        <v>357</v>
      </c>
      <c r="AD108" s="46" t="str">
        <f t="shared" si="28"/>
        <v>R_ES-SD-SpHeat</v>
      </c>
      <c r="AE108" s="208" t="str">
        <f t="shared" si="29"/>
        <v>WH8_9</v>
      </c>
      <c r="AF108" s="127">
        <f>AJ112+AJ113</f>
        <v>0.0708154506437769</v>
      </c>
      <c r="AG108" s="208" t="s">
        <v>18</v>
      </c>
      <c r="AH108" s="46" t="s">
        <v>197</v>
      </c>
      <c r="AJ108" s="46">
        <f t="shared" si="43"/>
        <v>0.0472103004291846</v>
      </c>
      <c r="AL108" s="202" t="s">
        <v>357</v>
      </c>
      <c r="AM108" s="203" t="str">
        <f t="shared" si="30"/>
        <v>R_ES-SD-SpHeat</v>
      </c>
      <c r="AN108" s="202" t="str">
        <f t="shared" si="31"/>
        <v>WH8_9</v>
      </c>
      <c r="AO108" s="127">
        <f>AS112+AS113</f>
        <v>0.0708154506437769</v>
      </c>
      <c r="AP108" s="202" t="s">
        <v>18</v>
      </c>
      <c r="AQ108" s="203" t="s">
        <v>194</v>
      </c>
      <c r="AS108" s="203">
        <f t="shared" si="44"/>
        <v>0.0407725321888412</v>
      </c>
      <c r="AU108" s="202" t="s">
        <v>357</v>
      </c>
      <c r="AV108" s="46" t="str">
        <f t="shared" si="32"/>
        <v>R_ES-SD-SpHeat</v>
      </c>
      <c r="AW108" s="208" t="str">
        <f t="shared" si="33"/>
        <v>WH8_9</v>
      </c>
      <c r="AX108" s="127">
        <f>BB112+BB113</f>
        <v>0.0751072961373391</v>
      </c>
      <c r="AY108" s="208" t="s">
        <v>18</v>
      </c>
      <c r="AZ108" s="46" t="s">
        <v>193</v>
      </c>
      <c r="BB108" s="208">
        <f t="shared" si="45"/>
        <v>0.0386266094420601</v>
      </c>
      <c r="BD108" s="202" t="s">
        <v>357</v>
      </c>
      <c r="BE108" s="46" t="str">
        <f t="shared" si="34"/>
        <v>R_ES-SD-SpHeat</v>
      </c>
      <c r="BF108" s="208" t="str">
        <f t="shared" si="35"/>
        <v>WH8_9</v>
      </c>
      <c r="BG108" s="127">
        <f>BK112+BK113</f>
        <v>0.0708154506437769</v>
      </c>
      <c r="BH108" s="208" t="s">
        <v>18</v>
      </c>
      <c r="BI108" s="46" t="s">
        <v>195</v>
      </c>
      <c r="BK108" s="208">
        <f t="shared" si="46"/>
        <v>0.0472103004291846</v>
      </c>
      <c r="BM108" s="202" t="s">
        <v>357</v>
      </c>
      <c r="BN108" s="46" t="str">
        <f t="shared" si="36"/>
        <v>R_ES-SD-SpHeat</v>
      </c>
      <c r="BO108" s="208" t="str">
        <f t="shared" si="37"/>
        <v>WH8_9</v>
      </c>
      <c r="BP108" s="208">
        <f t="shared" si="41"/>
        <v>0.0751072961373391</v>
      </c>
      <c r="BQ108" s="208" t="s">
        <v>18</v>
      </c>
      <c r="BR108" s="46" t="s">
        <v>192</v>
      </c>
      <c r="BT108" s="208">
        <f t="shared" si="47"/>
        <v>0.0386266094420601</v>
      </c>
    </row>
    <row r="109" spans="2:72">
      <c r="B109" s="160"/>
      <c r="D109" s="161"/>
      <c r="E109" s="161"/>
      <c r="F109" s="160"/>
      <c r="K109" s="202" t="s">
        <v>357</v>
      </c>
      <c r="L109" s="203" t="str">
        <f t="shared" si="38"/>
        <v>R_ES-SD-SpHeat</v>
      </c>
      <c r="M109" s="108" t="s">
        <v>424</v>
      </c>
      <c r="N109" s="127">
        <f>R114+R115</f>
        <v>0.0751072961373391</v>
      </c>
      <c r="O109" s="202" t="s">
        <v>18</v>
      </c>
      <c r="P109" s="203" t="s">
        <v>196</v>
      </c>
      <c r="R109" s="203">
        <f t="shared" si="42"/>
        <v>0.0407725321888412</v>
      </c>
      <c r="T109" s="202" t="s">
        <v>357</v>
      </c>
      <c r="U109" s="203" t="str">
        <f t="shared" si="27"/>
        <v>R_ES-SD-SpHeat</v>
      </c>
      <c r="V109" s="202" t="str">
        <f t="shared" si="27"/>
        <v>WH10_11</v>
      </c>
      <c r="W109" s="127">
        <f>AA114+AA115</f>
        <v>0.0751072961373391</v>
      </c>
      <c r="X109" s="202" t="s">
        <v>18</v>
      </c>
      <c r="Y109" s="203" t="s">
        <v>191</v>
      </c>
      <c r="AA109" s="203">
        <f t="shared" si="48"/>
        <v>0.036480686695279</v>
      </c>
      <c r="AC109" s="202" t="s">
        <v>357</v>
      </c>
      <c r="AD109" s="46" t="str">
        <f t="shared" si="28"/>
        <v>R_ES-SD-SpHeat</v>
      </c>
      <c r="AE109" s="208" t="str">
        <f t="shared" si="29"/>
        <v>WH10_11</v>
      </c>
      <c r="AF109" s="127">
        <f>AJ114+AJ115</f>
        <v>0.0751072961373391</v>
      </c>
      <c r="AG109" s="208" t="s">
        <v>18</v>
      </c>
      <c r="AH109" s="46" t="s">
        <v>197</v>
      </c>
      <c r="AJ109" s="46">
        <f t="shared" si="43"/>
        <v>0.0407725321888412</v>
      </c>
      <c r="AL109" s="202" t="s">
        <v>357</v>
      </c>
      <c r="AM109" s="203" t="str">
        <f t="shared" si="30"/>
        <v>R_ES-SD-SpHeat</v>
      </c>
      <c r="AN109" s="202" t="str">
        <f t="shared" si="31"/>
        <v>WH10_11</v>
      </c>
      <c r="AO109" s="127">
        <f>AS114+AS115</f>
        <v>0.0751072961373391</v>
      </c>
      <c r="AP109" s="202" t="s">
        <v>18</v>
      </c>
      <c r="AQ109" s="203" t="s">
        <v>194</v>
      </c>
      <c r="AS109" s="203">
        <f t="shared" si="44"/>
        <v>0.0386266094420601</v>
      </c>
      <c r="AU109" s="202" t="s">
        <v>357</v>
      </c>
      <c r="AV109" s="46" t="str">
        <f t="shared" si="32"/>
        <v>R_ES-SD-SpHeat</v>
      </c>
      <c r="AW109" s="208" t="str">
        <f t="shared" si="33"/>
        <v>WH10_11</v>
      </c>
      <c r="AX109" s="127">
        <f>BB114+BB115</f>
        <v>0.0751072961373391</v>
      </c>
      <c r="AY109" s="208" t="s">
        <v>18</v>
      </c>
      <c r="AZ109" s="46" t="s">
        <v>193</v>
      </c>
      <c r="BB109" s="208">
        <f t="shared" si="45"/>
        <v>0.036480686695279</v>
      </c>
      <c r="BD109" s="202" t="s">
        <v>357</v>
      </c>
      <c r="BE109" s="46" t="str">
        <f t="shared" si="34"/>
        <v>R_ES-SD-SpHeat</v>
      </c>
      <c r="BF109" s="208" t="str">
        <f t="shared" si="35"/>
        <v>WH10_11</v>
      </c>
      <c r="BG109" s="127">
        <f>BK114+BK115</f>
        <v>0.0751072961373391</v>
      </c>
      <c r="BH109" s="208" t="s">
        <v>18</v>
      </c>
      <c r="BI109" s="46" t="s">
        <v>195</v>
      </c>
      <c r="BK109" s="208">
        <f t="shared" si="46"/>
        <v>0.0407725321888412</v>
      </c>
      <c r="BM109" s="202" t="s">
        <v>357</v>
      </c>
      <c r="BN109" s="46" t="str">
        <f t="shared" si="36"/>
        <v>R_ES-SD-SpHeat</v>
      </c>
      <c r="BO109" s="208" t="str">
        <f t="shared" si="37"/>
        <v>WH10_11</v>
      </c>
      <c r="BP109" s="208">
        <f t="shared" si="41"/>
        <v>0.0751072961373391</v>
      </c>
      <c r="BQ109" s="208" t="s">
        <v>18</v>
      </c>
      <c r="BR109" s="46" t="s">
        <v>192</v>
      </c>
      <c r="BT109" s="208">
        <f t="shared" si="47"/>
        <v>0.036480686695279</v>
      </c>
    </row>
    <row r="110" spans="2:72">
      <c r="B110" s="160"/>
      <c r="D110" s="161"/>
      <c r="E110" s="161"/>
      <c r="F110" s="160"/>
      <c r="K110" s="202" t="s">
        <v>357</v>
      </c>
      <c r="L110" s="203" t="str">
        <f t="shared" si="38"/>
        <v>R_ES-SD-SpHeat</v>
      </c>
      <c r="M110" s="108" t="s">
        <v>425</v>
      </c>
      <c r="N110" s="127">
        <f>R116+R117</f>
        <v>0.0751072961373391</v>
      </c>
      <c r="O110" s="202" t="s">
        <v>18</v>
      </c>
      <c r="P110" s="203" t="s">
        <v>196</v>
      </c>
      <c r="R110" s="203">
        <f t="shared" si="42"/>
        <v>0.0386266094420601</v>
      </c>
      <c r="T110" s="202" t="s">
        <v>357</v>
      </c>
      <c r="U110" s="203" t="str">
        <f t="shared" si="27"/>
        <v>R_ES-SD-SpHeat</v>
      </c>
      <c r="V110" s="202" t="str">
        <f t="shared" si="27"/>
        <v>WH12_13</v>
      </c>
      <c r="W110" s="127">
        <f>AA116+AA117</f>
        <v>0.0793991416309013</v>
      </c>
      <c r="X110" s="202" t="s">
        <v>18</v>
      </c>
      <c r="Y110" s="203" t="s">
        <v>191</v>
      </c>
      <c r="AA110" s="203">
        <f t="shared" si="48"/>
        <v>0.0343347639484979</v>
      </c>
      <c r="AC110" s="202" t="s">
        <v>357</v>
      </c>
      <c r="AD110" s="46" t="str">
        <f t="shared" si="28"/>
        <v>R_ES-SD-SpHeat</v>
      </c>
      <c r="AE110" s="208" t="str">
        <f t="shared" si="29"/>
        <v>WH12_13</v>
      </c>
      <c r="AF110" s="127">
        <f>AJ116+AJ117</f>
        <v>0.0751072961373391</v>
      </c>
      <c r="AG110" s="208" t="s">
        <v>18</v>
      </c>
      <c r="AH110" s="46" t="s">
        <v>197</v>
      </c>
      <c r="AJ110" s="46">
        <f t="shared" si="43"/>
        <v>0.0386266094420601</v>
      </c>
      <c r="AL110" s="202" t="s">
        <v>357</v>
      </c>
      <c r="AM110" s="203" t="str">
        <f t="shared" si="30"/>
        <v>R_ES-SD-SpHeat</v>
      </c>
      <c r="AN110" s="202" t="str">
        <f t="shared" si="31"/>
        <v>WH12_13</v>
      </c>
      <c r="AO110" s="127">
        <f>AS116+AS117</f>
        <v>0.0751072961373391</v>
      </c>
      <c r="AP110" s="202" t="s">
        <v>18</v>
      </c>
      <c r="AQ110" s="203" t="s">
        <v>194</v>
      </c>
      <c r="AS110" s="203">
        <f t="shared" ref="AS110:AS127" si="49">AQ2</f>
        <v>0.0386266094420601</v>
      </c>
      <c r="AU110" s="202" t="s">
        <v>357</v>
      </c>
      <c r="AV110" s="46" t="str">
        <f t="shared" si="32"/>
        <v>R_ES-SD-SpHeat</v>
      </c>
      <c r="AW110" s="208" t="str">
        <f t="shared" si="33"/>
        <v>WH12_13</v>
      </c>
      <c r="AX110" s="127">
        <f>BB116+BB117</f>
        <v>0.0793991416309013</v>
      </c>
      <c r="AY110" s="208" t="s">
        <v>18</v>
      </c>
      <c r="AZ110" s="46" t="s">
        <v>193</v>
      </c>
      <c r="BB110" s="208">
        <f t="shared" si="45"/>
        <v>0.0343347639484979</v>
      </c>
      <c r="BD110" s="202" t="s">
        <v>357</v>
      </c>
      <c r="BE110" s="46" t="str">
        <f t="shared" si="34"/>
        <v>R_ES-SD-SpHeat</v>
      </c>
      <c r="BF110" s="208" t="str">
        <f t="shared" si="35"/>
        <v>WH12_13</v>
      </c>
      <c r="BG110" s="127">
        <f>BK116+BK117</f>
        <v>0.0751072961373391</v>
      </c>
      <c r="BH110" s="208" t="s">
        <v>18</v>
      </c>
      <c r="BI110" s="46" t="s">
        <v>195</v>
      </c>
      <c r="BK110" s="208">
        <f t="shared" si="46"/>
        <v>0.0386266094420601</v>
      </c>
      <c r="BM110" s="202" t="s">
        <v>357</v>
      </c>
      <c r="BN110" s="46" t="str">
        <f t="shared" si="36"/>
        <v>R_ES-SD-SpHeat</v>
      </c>
      <c r="BO110" s="208" t="str">
        <f t="shared" si="37"/>
        <v>WH12_13</v>
      </c>
      <c r="BP110" s="208">
        <f t="shared" si="41"/>
        <v>0.0793991416309013</v>
      </c>
      <c r="BQ110" s="208" t="s">
        <v>18</v>
      </c>
      <c r="BR110" s="46" t="s">
        <v>192</v>
      </c>
      <c r="BT110" s="208">
        <f t="shared" si="47"/>
        <v>0.0343347639484979</v>
      </c>
    </row>
    <row r="111" spans="2:72">
      <c r="B111" s="188"/>
      <c r="D111" s="161"/>
      <c r="E111" s="161"/>
      <c r="F111" s="160"/>
      <c r="K111" s="202" t="s">
        <v>357</v>
      </c>
      <c r="L111" s="203" t="str">
        <f t="shared" si="38"/>
        <v>R_ES-SD-SpHeat</v>
      </c>
      <c r="M111" s="108" t="s">
        <v>426</v>
      </c>
      <c r="N111" s="127">
        <f>R118+R119</f>
        <v>0.0751072961373391</v>
      </c>
      <c r="O111" s="202" t="s">
        <v>18</v>
      </c>
      <c r="P111" s="203" t="s">
        <v>196</v>
      </c>
      <c r="R111" s="203">
        <f t="shared" ref="R111:R127" si="50">AQ2</f>
        <v>0.0386266094420601</v>
      </c>
      <c r="T111" s="202" t="s">
        <v>357</v>
      </c>
      <c r="U111" s="203" t="str">
        <f t="shared" si="27"/>
        <v>R_ES-SD-SpHeat</v>
      </c>
      <c r="V111" s="202" t="str">
        <f t="shared" si="27"/>
        <v>WH14_15</v>
      </c>
      <c r="W111" s="127">
        <f>AA118+AA119</f>
        <v>0.0815450643776824</v>
      </c>
      <c r="X111" s="202" t="s">
        <v>18</v>
      </c>
      <c r="Y111" s="203" t="s">
        <v>191</v>
      </c>
      <c r="AA111" s="203">
        <f t="shared" si="48"/>
        <v>0.036480686695279</v>
      </c>
      <c r="AC111" s="202" t="s">
        <v>357</v>
      </c>
      <c r="AD111" s="46" t="str">
        <f t="shared" si="28"/>
        <v>R_ES-SD-SpHeat</v>
      </c>
      <c r="AE111" s="208" t="str">
        <f t="shared" si="29"/>
        <v>WH14_15</v>
      </c>
      <c r="AF111" s="127">
        <f>AJ118+AJ119</f>
        <v>0.0751072961373391</v>
      </c>
      <c r="AG111" s="208" t="s">
        <v>18</v>
      </c>
      <c r="AH111" s="46" t="s">
        <v>197</v>
      </c>
      <c r="AJ111" s="46">
        <f t="shared" si="43"/>
        <v>0.0386266094420601</v>
      </c>
      <c r="AL111" s="202" t="s">
        <v>357</v>
      </c>
      <c r="AM111" s="203" t="str">
        <f t="shared" si="30"/>
        <v>R_ES-SD-SpHeat</v>
      </c>
      <c r="AN111" s="202" t="str">
        <f t="shared" si="31"/>
        <v>WH14_15</v>
      </c>
      <c r="AO111" s="127">
        <f>AS118+AS119</f>
        <v>0.0793991416309013</v>
      </c>
      <c r="AP111" s="202" t="s">
        <v>18</v>
      </c>
      <c r="AQ111" s="203" t="s">
        <v>194</v>
      </c>
      <c r="AS111" s="203">
        <f t="shared" si="49"/>
        <v>0.036480686695279</v>
      </c>
      <c r="AU111" s="202" t="s">
        <v>357</v>
      </c>
      <c r="AV111" s="46" t="str">
        <f t="shared" si="32"/>
        <v>R_ES-SD-SpHeat</v>
      </c>
      <c r="AW111" s="208" t="str">
        <f t="shared" si="33"/>
        <v>WH14_15</v>
      </c>
      <c r="AX111" s="127">
        <f>BB118+BB119</f>
        <v>0.0815450643776824</v>
      </c>
      <c r="AY111" s="208" t="s">
        <v>18</v>
      </c>
      <c r="AZ111" s="46" t="s">
        <v>193</v>
      </c>
      <c r="BB111" s="208">
        <f t="shared" si="45"/>
        <v>0.036480686695279</v>
      </c>
      <c r="BD111" s="202" t="s">
        <v>357</v>
      </c>
      <c r="BE111" s="46" t="str">
        <f t="shared" si="34"/>
        <v>R_ES-SD-SpHeat</v>
      </c>
      <c r="BF111" s="208" t="str">
        <f t="shared" si="35"/>
        <v>WH14_15</v>
      </c>
      <c r="BG111" s="127">
        <f>BK118+BK119</f>
        <v>0.0751072961373391</v>
      </c>
      <c r="BH111" s="208" t="s">
        <v>18</v>
      </c>
      <c r="BI111" s="46" t="s">
        <v>195</v>
      </c>
      <c r="BK111" s="208">
        <f t="shared" si="46"/>
        <v>0.0386266094420601</v>
      </c>
      <c r="BM111" s="202" t="s">
        <v>357</v>
      </c>
      <c r="BN111" s="46" t="str">
        <f t="shared" si="36"/>
        <v>R_ES-SD-SpHeat</v>
      </c>
      <c r="BO111" s="208" t="str">
        <f t="shared" si="37"/>
        <v>WH14_15</v>
      </c>
      <c r="BP111" s="208">
        <f t="shared" si="41"/>
        <v>0.0815450643776824</v>
      </c>
      <c r="BQ111" s="208" t="s">
        <v>18</v>
      </c>
      <c r="BR111" s="46" t="s">
        <v>192</v>
      </c>
      <c r="BT111" s="208">
        <f t="shared" si="47"/>
        <v>0.036480686695279</v>
      </c>
    </row>
    <row r="112" spans="2:72">
      <c r="B112" s="160"/>
      <c r="D112" s="161"/>
      <c r="E112" s="161"/>
      <c r="F112" s="160"/>
      <c r="K112" s="202" t="s">
        <v>357</v>
      </c>
      <c r="L112" s="203" t="str">
        <f t="shared" si="38"/>
        <v>R_ES-SD-SpHeat</v>
      </c>
      <c r="M112" s="108" t="s">
        <v>427</v>
      </c>
      <c r="N112" s="127">
        <f>R120+R121</f>
        <v>0.0815450643776824</v>
      </c>
      <c r="O112" s="202" t="s">
        <v>18</v>
      </c>
      <c r="P112" s="203" t="s">
        <v>196</v>
      </c>
      <c r="R112" s="203">
        <f t="shared" si="50"/>
        <v>0.036480686695279</v>
      </c>
      <c r="T112" s="202" t="s">
        <v>357</v>
      </c>
      <c r="U112" s="203" t="str">
        <f t="shared" si="27"/>
        <v>R_ES-SD-SpHeat</v>
      </c>
      <c r="V112" s="202" t="str">
        <f t="shared" si="27"/>
        <v>WH16_17</v>
      </c>
      <c r="W112" s="127">
        <f>AA120+AA121</f>
        <v>0.0858369098712446</v>
      </c>
      <c r="X112" s="202" t="s">
        <v>18</v>
      </c>
      <c r="Y112" s="203" t="s">
        <v>191</v>
      </c>
      <c r="AA112" s="203">
        <f t="shared" si="48"/>
        <v>0.0386266094420601</v>
      </c>
      <c r="AC112" s="202" t="s">
        <v>357</v>
      </c>
      <c r="AD112" s="46" t="str">
        <f t="shared" si="28"/>
        <v>R_ES-SD-SpHeat</v>
      </c>
      <c r="AE112" s="208" t="str">
        <f t="shared" si="29"/>
        <v>WH16_17</v>
      </c>
      <c r="AF112" s="127">
        <f>AJ120+AJ121</f>
        <v>0.0815450643776824</v>
      </c>
      <c r="AG112" s="208" t="s">
        <v>18</v>
      </c>
      <c r="AH112" s="46" t="s">
        <v>197</v>
      </c>
      <c r="AJ112" s="46">
        <f t="shared" si="43"/>
        <v>0.036480686695279</v>
      </c>
      <c r="AL112" s="202" t="s">
        <v>357</v>
      </c>
      <c r="AM112" s="203" t="str">
        <f t="shared" si="30"/>
        <v>R_ES-SD-SpHeat</v>
      </c>
      <c r="AN112" s="202" t="str">
        <f t="shared" si="31"/>
        <v>WH16_17</v>
      </c>
      <c r="AO112" s="127">
        <f>AS120+AS121</f>
        <v>0.0815450643776824</v>
      </c>
      <c r="AP112" s="202" t="s">
        <v>18</v>
      </c>
      <c r="AQ112" s="203" t="s">
        <v>194</v>
      </c>
      <c r="AS112" s="203">
        <f t="shared" si="49"/>
        <v>0.0343347639484979</v>
      </c>
      <c r="AU112" s="202" t="s">
        <v>357</v>
      </c>
      <c r="AV112" s="46" t="str">
        <f t="shared" si="32"/>
        <v>R_ES-SD-SpHeat</v>
      </c>
      <c r="AW112" s="208" t="str">
        <f t="shared" si="33"/>
        <v>WH16_17</v>
      </c>
      <c r="AX112" s="127">
        <f>BB120+BB121</f>
        <v>0.0858369098712446</v>
      </c>
      <c r="AY112" s="208" t="s">
        <v>18</v>
      </c>
      <c r="AZ112" s="46" t="s">
        <v>193</v>
      </c>
      <c r="BB112" s="208">
        <f t="shared" si="45"/>
        <v>0.0386266094420601</v>
      </c>
      <c r="BD112" s="202" t="s">
        <v>357</v>
      </c>
      <c r="BE112" s="46" t="str">
        <f t="shared" si="34"/>
        <v>R_ES-SD-SpHeat</v>
      </c>
      <c r="BF112" s="208" t="str">
        <f t="shared" si="35"/>
        <v>WH16_17</v>
      </c>
      <c r="BG112" s="127">
        <f>BK120+BK121</f>
        <v>0.0815450643776824</v>
      </c>
      <c r="BH112" s="208" t="s">
        <v>18</v>
      </c>
      <c r="BI112" s="46" t="s">
        <v>195</v>
      </c>
      <c r="BK112" s="208">
        <f t="shared" si="46"/>
        <v>0.036480686695279</v>
      </c>
      <c r="BM112" s="202" t="s">
        <v>357</v>
      </c>
      <c r="BN112" s="46" t="str">
        <f t="shared" si="36"/>
        <v>R_ES-SD-SpHeat</v>
      </c>
      <c r="BO112" s="208" t="str">
        <f t="shared" si="37"/>
        <v>WH16_17</v>
      </c>
      <c r="BP112" s="208">
        <f t="shared" si="41"/>
        <v>0.0858369098712446</v>
      </c>
      <c r="BQ112" s="208" t="s">
        <v>18</v>
      </c>
      <c r="BR112" s="46" t="s">
        <v>192</v>
      </c>
      <c r="BT112" s="208">
        <f t="shared" si="47"/>
        <v>0.0386266094420601</v>
      </c>
    </row>
    <row r="113" spans="2:72">
      <c r="B113" s="160"/>
      <c r="D113" s="161"/>
      <c r="E113" s="161"/>
      <c r="F113" s="160"/>
      <c r="K113" s="202" t="s">
        <v>357</v>
      </c>
      <c r="L113" s="203" t="str">
        <f t="shared" si="38"/>
        <v>R_ES-SD-SpHeat</v>
      </c>
      <c r="M113" s="108" t="s">
        <v>428</v>
      </c>
      <c r="N113" s="127">
        <f>R122+R123</f>
        <v>0.0836909871244635</v>
      </c>
      <c r="O113" s="202" t="s">
        <v>18</v>
      </c>
      <c r="P113" s="203" t="s">
        <v>196</v>
      </c>
      <c r="R113" s="203">
        <f t="shared" si="50"/>
        <v>0.0343347639484979</v>
      </c>
      <c r="T113" s="202" t="s">
        <v>357</v>
      </c>
      <c r="U113" s="203" t="str">
        <f t="shared" si="27"/>
        <v>R_ES-SD-SpHeat</v>
      </c>
      <c r="V113" s="202" t="str">
        <f t="shared" si="27"/>
        <v>WH18_19</v>
      </c>
      <c r="W113" s="127">
        <f>AA122+AA123</f>
        <v>0.0901287553648068</v>
      </c>
      <c r="X113" s="202" t="s">
        <v>18</v>
      </c>
      <c r="Y113" s="203" t="s">
        <v>191</v>
      </c>
      <c r="AA113" s="203">
        <f t="shared" si="48"/>
        <v>0.036480686695279</v>
      </c>
      <c r="AC113" s="202" t="s">
        <v>357</v>
      </c>
      <c r="AD113" s="46" t="str">
        <f t="shared" si="28"/>
        <v>R_ES-SD-SpHeat</v>
      </c>
      <c r="AE113" s="208" t="str">
        <f t="shared" si="29"/>
        <v>WH18_19</v>
      </c>
      <c r="AF113" s="127">
        <f>AJ122+AJ123</f>
        <v>0.0836909871244635</v>
      </c>
      <c r="AG113" s="208" t="s">
        <v>18</v>
      </c>
      <c r="AH113" s="46" t="s">
        <v>197</v>
      </c>
      <c r="AJ113" s="46">
        <f t="shared" si="43"/>
        <v>0.0343347639484979</v>
      </c>
      <c r="AL113" s="202" t="s">
        <v>357</v>
      </c>
      <c r="AM113" s="203" t="str">
        <f t="shared" si="30"/>
        <v>R_ES-SD-SpHeat</v>
      </c>
      <c r="AN113" s="202" t="str">
        <f t="shared" si="31"/>
        <v>WH18_19</v>
      </c>
      <c r="AO113" s="127">
        <f>AS122+AS123</f>
        <v>0.0858369098712446</v>
      </c>
      <c r="AP113" s="202" t="s">
        <v>18</v>
      </c>
      <c r="AQ113" s="203" t="s">
        <v>194</v>
      </c>
      <c r="AS113" s="203">
        <f t="shared" si="49"/>
        <v>0.036480686695279</v>
      </c>
      <c r="AU113" s="202" t="s">
        <v>357</v>
      </c>
      <c r="AV113" s="46" t="str">
        <f t="shared" si="32"/>
        <v>R_ES-SD-SpHeat</v>
      </c>
      <c r="AW113" s="208" t="str">
        <f t="shared" si="33"/>
        <v>WH18_19</v>
      </c>
      <c r="AX113" s="127">
        <f>BB122+BB123</f>
        <v>0.0901287553648068</v>
      </c>
      <c r="AY113" s="208" t="s">
        <v>18</v>
      </c>
      <c r="AZ113" s="46" t="s">
        <v>193</v>
      </c>
      <c r="BB113" s="208">
        <f t="shared" si="45"/>
        <v>0.036480686695279</v>
      </c>
      <c r="BD113" s="202" t="s">
        <v>357</v>
      </c>
      <c r="BE113" s="46" t="str">
        <f t="shared" si="34"/>
        <v>R_ES-SD-SpHeat</v>
      </c>
      <c r="BF113" s="208" t="str">
        <f t="shared" si="35"/>
        <v>WH18_19</v>
      </c>
      <c r="BG113" s="127">
        <f>BK122+BK123</f>
        <v>0.0836909871244635</v>
      </c>
      <c r="BH113" s="208" t="s">
        <v>18</v>
      </c>
      <c r="BI113" s="46" t="s">
        <v>195</v>
      </c>
      <c r="BK113" s="208">
        <f t="shared" si="46"/>
        <v>0.0343347639484979</v>
      </c>
      <c r="BM113" s="202" t="s">
        <v>357</v>
      </c>
      <c r="BN113" s="46" t="str">
        <f t="shared" si="36"/>
        <v>R_ES-SD-SpHeat</v>
      </c>
      <c r="BO113" s="208" t="str">
        <f t="shared" si="37"/>
        <v>WH18_19</v>
      </c>
      <c r="BP113" s="208">
        <f t="shared" si="41"/>
        <v>0.0901287553648068</v>
      </c>
      <c r="BQ113" s="208" t="s">
        <v>18</v>
      </c>
      <c r="BR113" s="46" t="s">
        <v>192</v>
      </c>
      <c r="BT113" s="208">
        <f t="shared" si="47"/>
        <v>0.036480686695279</v>
      </c>
    </row>
    <row r="114" spans="2:72">
      <c r="B114" s="160"/>
      <c r="D114" s="161"/>
      <c r="E114" s="161"/>
      <c r="F114" s="160"/>
      <c r="K114" s="202" t="s">
        <v>357</v>
      </c>
      <c r="L114" s="203" t="str">
        <f t="shared" si="38"/>
        <v>R_ES-SD-SpHeat</v>
      </c>
      <c r="M114" s="108" t="s">
        <v>429</v>
      </c>
      <c r="N114" s="127">
        <f>R124+R125</f>
        <v>0.0879828326180257</v>
      </c>
      <c r="O114" s="202" t="s">
        <v>18</v>
      </c>
      <c r="P114" s="203" t="s">
        <v>196</v>
      </c>
      <c r="R114" s="203">
        <f t="shared" si="50"/>
        <v>0.036480686695279</v>
      </c>
      <c r="T114" s="202" t="s">
        <v>357</v>
      </c>
      <c r="U114" s="203" t="str">
        <f t="shared" si="27"/>
        <v>R_ES-SD-SpHeat</v>
      </c>
      <c r="V114" s="202" t="str">
        <f t="shared" si="27"/>
        <v>WH20_21</v>
      </c>
      <c r="W114" s="127">
        <f>AA124+AA125</f>
        <v>0.0965665236051503</v>
      </c>
      <c r="X114" s="202" t="s">
        <v>18</v>
      </c>
      <c r="Y114" s="203" t="s">
        <v>191</v>
      </c>
      <c r="AA114" s="203">
        <f t="shared" si="48"/>
        <v>0.0386266094420601</v>
      </c>
      <c r="AC114" s="202" t="s">
        <v>357</v>
      </c>
      <c r="AD114" s="46" t="str">
        <f t="shared" si="28"/>
        <v>R_ES-SD-SpHeat</v>
      </c>
      <c r="AE114" s="208" t="str">
        <f t="shared" si="29"/>
        <v>WH20_21</v>
      </c>
      <c r="AF114" s="127">
        <f>AJ124+AJ125</f>
        <v>0.0879828326180257</v>
      </c>
      <c r="AG114" s="208" t="s">
        <v>18</v>
      </c>
      <c r="AH114" s="46" t="s">
        <v>197</v>
      </c>
      <c r="AJ114" s="46">
        <f t="shared" si="43"/>
        <v>0.036480686695279</v>
      </c>
      <c r="AL114" s="202" t="s">
        <v>357</v>
      </c>
      <c r="AM114" s="203" t="str">
        <f t="shared" si="30"/>
        <v>R_ES-SD-SpHeat</v>
      </c>
      <c r="AN114" s="202" t="str">
        <f t="shared" si="31"/>
        <v>WH20_21</v>
      </c>
      <c r="AO114" s="127">
        <f>AS124+AS125</f>
        <v>0.0901287553648068</v>
      </c>
      <c r="AP114" s="202" t="s">
        <v>18</v>
      </c>
      <c r="AQ114" s="203" t="s">
        <v>194</v>
      </c>
      <c r="AS114" s="203">
        <f t="shared" si="49"/>
        <v>0.0386266094420601</v>
      </c>
      <c r="AU114" s="202" t="s">
        <v>357</v>
      </c>
      <c r="AV114" s="46" t="str">
        <f t="shared" si="32"/>
        <v>R_ES-SD-SpHeat</v>
      </c>
      <c r="AW114" s="208" t="str">
        <f t="shared" si="33"/>
        <v>WH20_21</v>
      </c>
      <c r="AX114" s="127">
        <f>BB124+BB125</f>
        <v>0.0965665236051503</v>
      </c>
      <c r="AY114" s="208" t="s">
        <v>18</v>
      </c>
      <c r="AZ114" s="46" t="s">
        <v>193</v>
      </c>
      <c r="BB114" s="208">
        <f t="shared" si="45"/>
        <v>0.0386266094420601</v>
      </c>
      <c r="BD114" s="202" t="s">
        <v>357</v>
      </c>
      <c r="BE114" s="46" t="str">
        <f t="shared" si="34"/>
        <v>R_ES-SD-SpHeat</v>
      </c>
      <c r="BF114" s="208" t="str">
        <f t="shared" si="35"/>
        <v>WH20_21</v>
      </c>
      <c r="BG114" s="127">
        <f>BK124+BK125</f>
        <v>0.0879828326180257</v>
      </c>
      <c r="BH114" s="208" t="s">
        <v>18</v>
      </c>
      <c r="BI114" s="46" t="s">
        <v>195</v>
      </c>
      <c r="BK114" s="208">
        <f t="shared" si="46"/>
        <v>0.036480686695279</v>
      </c>
      <c r="BM114" s="202" t="s">
        <v>357</v>
      </c>
      <c r="BN114" s="46" t="str">
        <f t="shared" si="36"/>
        <v>R_ES-SD-SpHeat</v>
      </c>
      <c r="BO114" s="208" t="str">
        <f t="shared" si="37"/>
        <v>WH20_21</v>
      </c>
      <c r="BP114" s="208">
        <f t="shared" si="41"/>
        <v>0.0965665236051503</v>
      </c>
      <c r="BQ114" s="208" t="s">
        <v>18</v>
      </c>
      <c r="BR114" s="46" t="s">
        <v>192</v>
      </c>
      <c r="BT114" s="208">
        <f t="shared" si="47"/>
        <v>0.0386266094420601</v>
      </c>
    </row>
    <row r="115" spans="2:72">
      <c r="B115" s="212"/>
      <c r="D115" s="213"/>
      <c r="E115" s="213"/>
      <c r="F115" s="214"/>
      <c r="K115" s="202" t="s">
        <v>357</v>
      </c>
      <c r="L115" s="203" t="str">
        <f t="shared" si="38"/>
        <v>R_ES-SD-SpHeat</v>
      </c>
      <c r="M115" s="108" t="s">
        <v>430</v>
      </c>
      <c r="N115" s="127">
        <f>R126+R127</f>
        <v>0.092274678111588</v>
      </c>
      <c r="O115" s="202" t="s">
        <v>18</v>
      </c>
      <c r="P115" s="203" t="s">
        <v>196</v>
      </c>
      <c r="R115" s="203">
        <f t="shared" si="50"/>
        <v>0.0386266094420601</v>
      </c>
      <c r="T115" s="202" t="s">
        <v>357</v>
      </c>
      <c r="U115" s="203" t="str">
        <f t="shared" si="27"/>
        <v>R_ES-SD-SpHeat</v>
      </c>
      <c r="V115" s="202" t="str">
        <f t="shared" si="27"/>
        <v>WH22_23</v>
      </c>
      <c r="W115" s="127">
        <f>AA126+AA127</f>
        <v>0.0944206008583692</v>
      </c>
      <c r="X115" s="202" t="s">
        <v>18</v>
      </c>
      <c r="Y115" s="203" t="s">
        <v>191</v>
      </c>
      <c r="AA115" s="203">
        <f t="shared" si="48"/>
        <v>0.036480686695279</v>
      </c>
      <c r="AC115" s="202" t="s">
        <v>357</v>
      </c>
      <c r="AD115" s="46" t="str">
        <f t="shared" si="28"/>
        <v>R_ES-SD-SpHeat</v>
      </c>
      <c r="AE115" s="208" t="str">
        <f t="shared" si="29"/>
        <v>WH22_23</v>
      </c>
      <c r="AF115" s="127">
        <f>AJ126+AJ127</f>
        <v>0.092274678111588</v>
      </c>
      <c r="AG115" s="208" t="s">
        <v>18</v>
      </c>
      <c r="AH115" s="46" t="s">
        <v>197</v>
      </c>
      <c r="AJ115" s="46">
        <f t="shared" si="43"/>
        <v>0.0386266094420601</v>
      </c>
      <c r="AL115" s="202" t="s">
        <v>357</v>
      </c>
      <c r="AM115" s="203" t="str">
        <f t="shared" si="30"/>
        <v>R_ES-SD-SpHeat</v>
      </c>
      <c r="AN115" s="202" t="str">
        <f t="shared" si="31"/>
        <v>WH22_23</v>
      </c>
      <c r="AO115" s="127">
        <f>AS126+AS127</f>
        <v>0.0965665236051503</v>
      </c>
      <c r="AP115" s="202" t="s">
        <v>18</v>
      </c>
      <c r="AQ115" s="203" t="s">
        <v>194</v>
      </c>
      <c r="AS115" s="203">
        <f t="shared" si="49"/>
        <v>0.036480686695279</v>
      </c>
      <c r="AU115" s="202" t="s">
        <v>357</v>
      </c>
      <c r="AV115" s="46" t="str">
        <f t="shared" si="32"/>
        <v>R_ES-SD-SpHeat</v>
      </c>
      <c r="AW115" s="208" t="str">
        <f t="shared" si="33"/>
        <v>WH22_23</v>
      </c>
      <c r="AX115" s="127">
        <f>BB126+BB127</f>
        <v>0.0944206008583692</v>
      </c>
      <c r="AY115" s="208" t="s">
        <v>18</v>
      </c>
      <c r="AZ115" s="46" t="s">
        <v>193</v>
      </c>
      <c r="BB115" s="208">
        <f t="shared" si="45"/>
        <v>0.036480686695279</v>
      </c>
      <c r="BD115" s="202" t="s">
        <v>357</v>
      </c>
      <c r="BE115" s="46" t="str">
        <f t="shared" si="34"/>
        <v>R_ES-SD-SpHeat</v>
      </c>
      <c r="BF115" s="208" t="str">
        <f t="shared" si="35"/>
        <v>WH22_23</v>
      </c>
      <c r="BG115" s="127">
        <f>BK126+BK127</f>
        <v>0.092274678111588</v>
      </c>
      <c r="BH115" s="208" t="s">
        <v>18</v>
      </c>
      <c r="BI115" s="46" t="s">
        <v>195</v>
      </c>
      <c r="BK115" s="208">
        <f t="shared" si="46"/>
        <v>0.0386266094420601</v>
      </c>
      <c r="BM115" s="202" t="s">
        <v>357</v>
      </c>
      <c r="BN115" s="46" t="str">
        <f t="shared" si="36"/>
        <v>R_ES-SD-SpHeat</v>
      </c>
      <c r="BO115" s="208" t="str">
        <f t="shared" si="37"/>
        <v>WH22_23</v>
      </c>
      <c r="BP115" s="208">
        <f t="shared" si="41"/>
        <v>0.0944206008583692</v>
      </c>
      <c r="BQ115" s="208" t="s">
        <v>18</v>
      </c>
      <c r="BR115" s="46" t="s">
        <v>192</v>
      </c>
      <c r="BT115" s="208">
        <f t="shared" si="47"/>
        <v>0.036480686695279</v>
      </c>
    </row>
    <row r="116" spans="2:72">
      <c r="B116" s="160"/>
      <c r="D116" s="161"/>
      <c r="E116" s="161"/>
      <c r="F116" s="160"/>
      <c r="K116" s="202" t="s">
        <v>141</v>
      </c>
      <c r="L116" s="203" t="str">
        <f t="shared" si="38"/>
        <v>R_ES-SD-SpHeat</v>
      </c>
      <c r="M116" s="203"/>
      <c r="O116" s="202" t="s">
        <v>18</v>
      </c>
      <c r="P116" s="203" t="s">
        <v>196</v>
      </c>
      <c r="R116" s="203">
        <f t="shared" si="50"/>
        <v>0.036480686695279</v>
      </c>
      <c r="T116" s="202" t="s">
        <v>141</v>
      </c>
      <c r="U116" s="203" t="str">
        <f t="shared" si="27"/>
        <v>R_ES-SD-SpHeat</v>
      </c>
      <c r="V116" s="202">
        <f t="shared" si="27"/>
        <v>0</v>
      </c>
      <c r="X116" s="202" t="s">
        <v>18</v>
      </c>
      <c r="Y116" s="203" t="s">
        <v>191</v>
      </c>
      <c r="AA116" s="203">
        <f t="shared" si="48"/>
        <v>0.0386266094420601</v>
      </c>
      <c r="AC116" s="202" t="s">
        <v>141</v>
      </c>
      <c r="AD116" s="46" t="str">
        <f t="shared" si="28"/>
        <v>R_ES-SD-SpHeat</v>
      </c>
      <c r="AE116" s="208">
        <f t="shared" si="29"/>
        <v>0</v>
      </c>
      <c r="AG116" s="208" t="s">
        <v>18</v>
      </c>
      <c r="AH116" s="46" t="s">
        <v>197</v>
      </c>
      <c r="AJ116" s="46">
        <f t="shared" si="43"/>
        <v>0.036480686695279</v>
      </c>
      <c r="AL116" s="202" t="s">
        <v>141</v>
      </c>
      <c r="AM116" s="203" t="str">
        <f t="shared" si="30"/>
        <v>R_ES-SD-SpHeat</v>
      </c>
      <c r="AN116" s="202">
        <f t="shared" si="31"/>
        <v>0</v>
      </c>
      <c r="AP116" s="202" t="s">
        <v>18</v>
      </c>
      <c r="AQ116" s="203" t="s">
        <v>194</v>
      </c>
      <c r="AS116" s="203">
        <f t="shared" si="49"/>
        <v>0.0386266094420601</v>
      </c>
      <c r="AU116" s="202" t="s">
        <v>141</v>
      </c>
      <c r="AV116" s="46" t="str">
        <f t="shared" si="32"/>
        <v>R_ES-SD-SpHeat</v>
      </c>
      <c r="AW116" s="208">
        <f t="shared" si="33"/>
        <v>0</v>
      </c>
      <c r="AY116" s="208" t="s">
        <v>18</v>
      </c>
      <c r="AZ116" s="46" t="s">
        <v>193</v>
      </c>
      <c r="BB116" s="208">
        <f t="shared" si="45"/>
        <v>0.0386266094420601</v>
      </c>
      <c r="BD116" s="202" t="s">
        <v>141</v>
      </c>
      <c r="BE116" s="46" t="str">
        <f t="shared" si="34"/>
        <v>R_ES-SD-SpHeat</v>
      </c>
      <c r="BF116" s="208">
        <f t="shared" si="35"/>
        <v>0</v>
      </c>
      <c r="BH116" s="208" t="s">
        <v>18</v>
      </c>
      <c r="BI116" s="46" t="s">
        <v>195</v>
      </c>
      <c r="BK116" s="208">
        <f t="shared" si="46"/>
        <v>0.036480686695279</v>
      </c>
      <c r="BM116" s="202" t="s">
        <v>141</v>
      </c>
      <c r="BN116" s="46" t="str">
        <f t="shared" si="36"/>
        <v>R_ES-SD-SpHeat</v>
      </c>
      <c r="BO116" s="208">
        <f t="shared" si="37"/>
        <v>0</v>
      </c>
      <c r="BP116" s="208">
        <f t="shared" si="41"/>
        <v>0</v>
      </c>
      <c r="BQ116" s="208" t="s">
        <v>18</v>
      </c>
      <c r="BR116" s="46" t="s">
        <v>192</v>
      </c>
      <c r="BT116" s="208">
        <f t="shared" si="47"/>
        <v>0.0386266094420601</v>
      </c>
    </row>
    <row r="117" spans="2:72">
      <c r="B117" s="160"/>
      <c r="D117" s="161"/>
      <c r="E117" s="161"/>
      <c r="F117" s="160"/>
      <c r="K117" s="202" t="s">
        <v>141</v>
      </c>
      <c r="L117" s="203" t="str">
        <f t="shared" si="38"/>
        <v>R_ES-SD-SpHeat</v>
      </c>
      <c r="M117" s="203"/>
      <c r="O117" s="202" t="s">
        <v>18</v>
      </c>
      <c r="P117" s="203" t="s">
        <v>196</v>
      </c>
      <c r="R117" s="203">
        <f t="shared" si="50"/>
        <v>0.0386266094420601</v>
      </c>
      <c r="T117" s="202" t="s">
        <v>141</v>
      </c>
      <c r="U117" s="203" t="str">
        <f t="shared" si="27"/>
        <v>R_ES-SD-SpHeat</v>
      </c>
      <c r="V117" s="202">
        <f t="shared" si="27"/>
        <v>0</v>
      </c>
      <c r="X117" s="202" t="s">
        <v>18</v>
      </c>
      <c r="Y117" s="203" t="s">
        <v>191</v>
      </c>
      <c r="AA117" s="203">
        <f t="shared" si="48"/>
        <v>0.0407725321888412</v>
      </c>
      <c r="AC117" s="202" t="s">
        <v>141</v>
      </c>
      <c r="AD117" s="46" t="str">
        <f t="shared" si="28"/>
        <v>R_ES-SD-SpHeat</v>
      </c>
      <c r="AE117" s="208">
        <f t="shared" si="29"/>
        <v>0</v>
      </c>
      <c r="AG117" s="208" t="s">
        <v>18</v>
      </c>
      <c r="AH117" s="46" t="s">
        <v>197</v>
      </c>
      <c r="AJ117" s="46">
        <f t="shared" si="43"/>
        <v>0.0386266094420601</v>
      </c>
      <c r="AL117" s="202" t="s">
        <v>141</v>
      </c>
      <c r="AM117" s="203" t="str">
        <f t="shared" si="30"/>
        <v>R_ES-SD-SpHeat</v>
      </c>
      <c r="AN117" s="202">
        <f t="shared" si="31"/>
        <v>0</v>
      </c>
      <c r="AP117" s="202" t="s">
        <v>18</v>
      </c>
      <c r="AQ117" s="203" t="s">
        <v>194</v>
      </c>
      <c r="AS117" s="203">
        <f t="shared" si="49"/>
        <v>0.036480686695279</v>
      </c>
      <c r="AU117" s="202" t="s">
        <v>141</v>
      </c>
      <c r="AV117" s="46" t="str">
        <f t="shared" si="32"/>
        <v>R_ES-SD-SpHeat</v>
      </c>
      <c r="AW117" s="208">
        <f t="shared" si="33"/>
        <v>0</v>
      </c>
      <c r="AY117" s="208" t="s">
        <v>18</v>
      </c>
      <c r="AZ117" s="46" t="s">
        <v>193</v>
      </c>
      <c r="BB117" s="208">
        <f t="shared" si="45"/>
        <v>0.0407725321888412</v>
      </c>
      <c r="BD117" s="202" t="s">
        <v>141</v>
      </c>
      <c r="BE117" s="46" t="str">
        <f t="shared" si="34"/>
        <v>R_ES-SD-SpHeat</v>
      </c>
      <c r="BF117" s="208">
        <f t="shared" si="35"/>
        <v>0</v>
      </c>
      <c r="BH117" s="208" t="s">
        <v>18</v>
      </c>
      <c r="BI117" s="46" t="s">
        <v>195</v>
      </c>
      <c r="BK117" s="208">
        <f t="shared" si="46"/>
        <v>0.0386266094420601</v>
      </c>
      <c r="BM117" s="202" t="s">
        <v>141</v>
      </c>
      <c r="BN117" s="46" t="str">
        <f t="shared" si="36"/>
        <v>R_ES-SD-SpHeat</v>
      </c>
      <c r="BO117" s="208">
        <f t="shared" si="37"/>
        <v>0</v>
      </c>
      <c r="BP117" s="208">
        <f t="shared" si="41"/>
        <v>0</v>
      </c>
      <c r="BQ117" s="208" t="s">
        <v>18</v>
      </c>
      <c r="BR117" s="46" t="s">
        <v>192</v>
      </c>
      <c r="BT117" s="208">
        <f t="shared" si="47"/>
        <v>0.0407725321888412</v>
      </c>
    </row>
    <row r="118" spans="2:72">
      <c r="B118" s="160"/>
      <c r="D118" s="161"/>
      <c r="E118" s="161"/>
      <c r="F118" s="160"/>
      <c r="K118" s="202" t="s">
        <v>141</v>
      </c>
      <c r="L118" s="203" t="str">
        <f t="shared" si="38"/>
        <v>R_ES-SD-SpHeat</v>
      </c>
      <c r="M118" s="203"/>
      <c r="O118" s="202" t="s">
        <v>18</v>
      </c>
      <c r="P118" s="203" t="s">
        <v>196</v>
      </c>
      <c r="R118" s="203">
        <f t="shared" si="50"/>
        <v>0.036480686695279</v>
      </c>
      <c r="T118" s="202" t="s">
        <v>141</v>
      </c>
      <c r="U118" s="203" t="str">
        <f t="shared" si="27"/>
        <v>R_ES-SD-SpHeat</v>
      </c>
      <c r="V118" s="202">
        <f t="shared" si="27"/>
        <v>0</v>
      </c>
      <c r="X118" s="202" t="s">
        <v>18</v>
      </c>
      <c r="Y118" s="203" t="s">
        <v>191</v>
      </c>
      <c r="AA118" s="203">
        <f t="shared" si="48"/>
        <v>0.0407725321888412</v>
      </c>
      <c r="AC118" s="202" t="s">
        <v>141</v>
      </c>
      <c r="AD118" s="46" t="str">
        <f t="shared" si="28"/>
        <v>R_ES-SD-SpHeat</v>
      </c>
      <c r="AE118" s="208">
        <f t="shared" si="29"/>
        <v>0</v>
      </c>
      <c r="AG118" s="208" t="s">
        <v>18</v>
      </c>
      <c r="AH118" s="46" t="s">
        <v>197</v>
      </c>
      <c r="AJ118" s="46">
        <f t="shared" si="43"/>
        <v>0.036480686695279</v>
      </c>
      <c r="AL118" s="202" t="s">
        <v>141</v>
      </c>
      <c r="AM118" s="203" t="str">
        <f t="shared" si="30"/>
        <v>R_ES-SD-SpHeat</v>
      </c>
      <c r="AN118" s="202">
        <f t="shared" si="31"/>
        <v>0</v>
      </c>
      <c r="AP118" s="202" t="s">
        <v>18</v>
      </c>
      <c r="AQ118" s="203" t="s">
        <v>194</v>
      </c>
      <c r="AS118" s="203">
        <f t="shared" si="49"/>
        <v>0.0386266094420601</v>
      </c>
      <c r="AU118" s="202" t="s">
        <v>141</v>
      </c>
      <c r="AV118" s="46" t="str">
        <f t="shared" si="32"/>
        <v>R_ES-SD-SpHeat</v>
      </c>
      <c r="AW118" s="208">
        <f t="shared" si="33"/>
        <v>0</v>
      </c>
      <c r="AY118" s="208" t="s">
        <v>18</v>
      </c>
      <c r="AZ118" s="46" t="s">
        <v>193</v>
      </c>
      <c r="BB118" s="208">
        <f t="shared" si="45"/>
        <v>0.0407725321888412</v>
      </c>
      <c r="BD118" s="202" t="s">
        <v>141</v>
      </c>
      <c r="BE118" s="46" t="str">
        <f t="shared" si="34"/>
        <v>R_ES-SD-SpHeat</v>
      </c>
      <c r="BF118" s="208">
        <f t="shared" si="35"/>
        <v>0</v>
      </c>
      <c r="BH118" s="208" t="s">
        <v>18</v>
      </c>
      <c r="BI118" s="46" t="s">
        <v>195</v>
      </c>
      <c r="BK118" s="208">
        <f t="shared" si="46"/>
        <v>0.036480686695279</v>
      </c>
      <c r="BM118" s="202" t="s">
        <v>141</v>
      </c>
      <c r="BN118" s="46" t="str">
        <f t="shared" si="36"/>
        <v>R_ES-SD-SpHeat</v>
      </c>
      <c r="BO118" s="208">
        <f t="shared" si="37"/>
        <v>0</v>
      </c>
      <c r="BP118" s="208">
        <f t="shared" si="41"/>
        <v>0</v>
      </c>
      <c r="BQ118" s="208" t="s">
        <v>18</v>
      </c>
      <c r="BR118" s="46" t="s">
        <v>192</v>
      </c>
      <c r="BT118" s="208">
        <f t="shared" si="47"/>
        <v>0.0407725321888412</v>
      </c>
    </row>
    <row r="119" spans="2:72">
      <c r="B119" s="188"/>
      <c r="D119" s="161"/>
      <c r="E119" s="161"/>
      <c r="F119" s="160"/>
      <c r="K119" s="202" t="s">
        <v>141</v>
      </c>
      <c r="L119" s="203" t="str">
        <f t="shared" si="38"/>
        <v>R_ES-SD-SpHeat</v>
      </c>
      <c r="M119" s="203"/>
      <c r="O119" s="202" t="s">
        <v>18</v>
      </c>
      <c r="P119" s="203" t="s">
        <v>196</v>
      </c>
      <c r="R119" s="203">
        <f t="shared" si="50"/>
        <v>0.0386266094420601</v>
      </c>
      <c r="T119" s="202" t="s">
        <v>141</v>
      </c>
      <c r="U119" s="203" t="str">
        <f t="shared" si="27"/>
        <v>R_ES-SD-SpHeat</v>
      </c>
      <c r="V119" s="202">
        <f t="shared" si="27"/>
        <v>0</v>
      </c>
      <c r="X119" s="202" t="s">
        <v>18</v>
      </c>
      <c r="Y119" s="203" t="s">
        <v>191</v>
      </c>
      <c r="AA119" s="203">
        <f t="shared" si="48"/>
        <v>0.0407725321888412</v>
      </c>
      <c r="AC119" s="202" t="s">
        <v>141</v>
      </c>
      <c r="AD119" s="46" t="str">
        <f t="shared" si="28"/>
        <v>R_ES-SD-SpHeat</v>
      </c>
      <c r="AE119" s="208">
        <f t="shared" si="29"/>
        <v>0</v>
      </c>
      <c r="AG119" s="208" t="s">
        <v>18</v>
      </c>
      <c r="AH119" s="46" t="s">
        <v>197</v>
      </c>
      <c r="AJ119" s="46">
        <f t="shared" si="43"/>
        <v>0.0386266094420601</v>
      </c>
      <c r="AL119" s="202" t="s">
        <v>141</v>
      </c>
      <c r="AM119" s="203" t="str">
        <f t="shared" si="30"/>
        <v>R_ES-SD-SpHeat</v>
      </c>
      <c r="AN119" s="202">
        <f t="shared" si="31"/>
        <v>0</v>
      </c>
      <c r="AP119" s="202" t="s">
        <v>18</v>
      </c>
      <c r="AQ119" s="203" t="s">
        <v>194</v>
      </c>
      <c r="AS119" s="203">
        <f t="shared" si="49"/>
        <v>0.0407725321888412</v>
      </c>
      <c r="AU119" s="202" t="s">
        <v>141</v>
      </c>
      <c r="AV119" s="46" t="str">
        <f t="shared" si="32"/>
        <v>R_ES-SD-SpHeat</v>
      </c>
      <c r="AW119" s="208">
        <f t="shared" si="33"/>
        <v>0</v>
      </c>
      <c r="AY119" s="208" t="s">
        <v>18</v>
      </c>
      <c r="AZ119" s="46" t="s">
        <v>193</v>
      </c>
      <c r="BB119" s="208">
        <f t="shared" si="45"/>
        <v>0.0407725321888412</v>
      </c>
      <c r="BD119" s="202" t="s">
        <v>141</v>
      </c>
      <c r="BE119" s="46" t="str">
        <f t="shared" si="34"/>
        <v>R_ES-SD-SpHeat</v>
      </c>
      <c r="BF119" s="208">
        <f t="shared" si="35"/>
        <v>0</v>
      </c>
      <c r="BH119" s="208" t="s">
        <v>18</v>
      </c>
      <c r="BI119" s="46" t="s">
        <v>195</v>
      </c>
      <c r="BK119" s="208">
        <f t="shared" si="46"/>
        <v>0.0386266094420601</v>
      </c>
      <c r="BM119" s="202" t="s">
        <v>141</v>
      </c>
      <c r="BN119" s="46" t="str">
        <f t="shared" si="36"/>
        <v>R_ES-SD-SpHeat</v>
      </c>
      <c r="BO119" s="208">
        <f t="shared" si="37"/>
        <v>0</v>
      </c>
      <c r="BP119" s="208">
        <f t="shared" si="41"/>
        <v>0</v>
      </c>
      <c r="BQ119" s="208" t="s">
        <v>18</v>
      </c>
      <c r="BR119" s="46" t="s">
        <v>192</v>
      </c>
      <c r="BT119" s="208">
        <f t="shared" si="47"/>
        <v>0.0407725321888412</v>
      </c>
    </row>
    <row r="120" spans="2:72">
      <c r="B120" s="160"/>
      <c r="D120" s="161"/>
      <c r="E120" s="161"/>
      <c r="F120" s="160"/>
      <c r="K120" s="202" t="s">
        <v>141</v>
      </c>
      <c r="L120" s="203" t="str">
        <f t="shared" si="38"/>
        <v>R_ES-SD-SpHeat</v>
      </c>
      <c r="M120" s="203"/>
      <c r="O120" s="202" t="s">
        <v>18</v>
      </c>
      <c r="P120" s="203" t="s">
        <v>196</v>
      </c>
      <c r="R120" s="203">
        <f t="shared" si="50"/>
        <v>0.0407725321888412</v>
      </c>
      <c r="T120" s="202" t="s">
        <v>141</v>
      </c>
      <c r="U120" s="203" t="str">
        <f t="shared" si="27"/>
        <v>R_ES-SD-SpHeat</v>
      </c>
      <c r="V120" s="202">
        <f t="shared" si="27"/>
        <v>0</v>
      </c>
      <c r="X120" s="202" t="s">
        <v>18</v>
      </c>
      <c r="Y120" s="203" t="s">
        <v>191</v>
      </c>
      <c r="AA120" s="203">
        <f t="shared" si="48"/>
        <v>0.0429184549356223</v>
      </c>
      <c r="AC120" s="202" t="s">
        <v>141</v>
      </c>
      <c r="AD120" s="46" t="str">
        <f t="shared" si="28"/>
        <v>R_ES-SD-SpHeat</v>
      </c>
      <c r="AE120" s="208">
        <f t="shared" si="29"/>
        <v>0</v>
      </c>
      <c r="AG120" s="208" t="s">
        <v>18</v>
      </c>
      <c r="AH120" s="46" t="s">
        <v>197</v>
      </c>
      <c r="AJ120" s="46">
        <f t="shared" si="43"/>
        <v>0.0407725321888412</v>
      </c>
      <c r="AL120" s="202" t="s">
        <v>141</v>
      </c>
      <c r="AM120" s="203" t="str">
        <f t="shared" si="30"/>
        <v>R_ES-SD-SpHeat</v>
      </c>
      <c r="AN120" s="202">
        <f t="shared" si="31"/>
        <v>0</v>
      </c>
      <c r="AP120" s="202" t="s">
        <v>18</v>
      </c>
      <c r="AQ120" s="203" t="s">
        <v>194</v>
      </c>
      <c r="AS120" s="203">
        <f t="shared" si="49"/>
        <v>0.0407725321888412</v>
      </c>
      <c r="AU120" s="202" t="s">
        <v>141</v>
      </c>
      <c r="AV120" s="46" t="str">
        <f t="shared" si="32"/>
        <v>R_ES-SD-SpHeat</v>
      </c>
      <c r="AW120" s="208">
        <f t="shared" si="33"/>
        <v>0</v>
      </c>
      <c r="AY120" s="208" t="s">
        <v>18</v>
      </c>
      <c r="AZ120" s="46" t="s">
        <v>193</v>
      </c>
      <c r="BB120" s="208">
        <f t="shared" si="45"/>
        <v>0.0429184549356223</v>
      </c>
      <c r="BD120" s="202" t="s">
        <v>141</v>
      </c>
      <c r="BE120" s="46" t="str">
        <f t="shared" si="34"/>
        <v>R_ES-SD-SpHeat</v>
      </c>
      <c r="BF120" s="208">
        <f t="shared" si="35"/>
        <v>0</v>
      </c>
      <c r="BH120" s="208" t="s">
        <v>18</v>
      </c>
      <c r="BI120" s="46" t="s">
        <v>195</v>
      </c>
      <c r="BK120" s="208">
        <f t="shared" si="46"/>
        <v>0.0407725321888412</v>
      </c>
      <c r="BM120" s="202" t="s">
        <v>141</v>
      </c>
      <c r="BN120" s="46" t="str">
        <f t="shared" si="36"/>
        <v>R_ES-SD-SpHeat</v>
      </c>
      <c r="BO120" s="208">
        <f t="shared" si="37"/>
        <v>0</v>
      </c>
      <c r="BP120" s="208">
        <f t="shared" si="41"/>
        <v>0</v>
      </c>
      <c r="BQ120" s="208" t="s">
        <v>18</v>
      </c>
      <c r="BR120" s="46" t="s">
        <v>192</v>
      </c>
      <c r="BT120" s="208">
        <f t="shared" si="47"/>
        <v>0.0429184549356223</v>
      </c>
    </row>
    <row r="121" spans="2:72">
      <c r="B121" s="160"/>
      <c r="D121" s="161"/>
      <c r="E121" s="161"/>
      <c r="F121" s="160"/>
      <c r="K121" s="202" t="s">
        <v>141</v>
      </c>
      <c r="L121" s="203" t="str">
        <f t="shared" si="38"/>
        <v>R_ES-SD-SpHeat</v>
      </c>
      <c r="M121" s="203"/>
      <c r="O121" s="202" t="s">
        <v>18</v>
      </c>
      <c r="P121" s="203" t="s">
        <v>196</v>
      </c>
      <c r="R121" s="203">
        <f t="shared" si="50"/>
        <v>0.0407725321888412</v>
      </c>
      <c r="T121" s="202" t="s">
        <v>141</v>
      </c>
      <c r="U121" s="203" t="str">
        <f t="shared" si="27"/>
        <v>R_ES-SD-SpHeat</v>
      </c>
      <c r="V121" s="202">
        <f t="shared" si="27"/>
        <v>0</v>
      </c>
      <c r="X121" s="202" t="s">
        <v>18</v>
      </c>
      <c r="Y121" s="203" t="s">
        <v>191</v>
      </c>
      <c r="AA121" s="203">
        <f t="shared" si="48"/>
        <v>0.0429184549356223</v>
      </c>
      <c r="AC121" s="202" t="s">
        <v>141</v>
      </c>
      <c r="AD121" s="46" t="str">
        <f t="shared" si="28"/>
        <v>R_ES-SD-SpHeat</v>
      </c>
      <c r="AE121" s="208">
        <f t="shared" si="29"/>
        <v>0</v>
      </c>
      <c r="AG121" s="208" t="s">
        <v>18</v>
      </c>
      <c r="AH121" s="46" t="s">
        <v>197</v>
      </c>
      <c r="AJ121" s="46">
        <f t="shared" si="43"/>
        <v>0.0407725321888412</v>
      </c>
      <c r="AL121" s="202" t="s">
        <v>141</v>
      </c>
      <c r="AM121" s="203" t="str">
        <f t="shared" si="30"/>
        <v>R_ES-SD-SpHeat</v>
      </c>
      <c r="AN121" s="202">
        <f t="shared" si="31"/>
        <v>0</v>
      </c>
      <c r="AP121" s="202" t="s">
        <v>18</v>
      </c>
      <c r="AQ121" s="203" t="s">
        <v>194</v>
      </c>
      <c r="AS121" s="203">
        <f t="shared" si="49"/>
        <v>0.0407725321888412</v>
      </c>
      <c r="AU121" s="202" t="s">
        <v>141</v>
      </c>
      <c r="AV121" s="46" t="str">
        <f t="shared" si="32"/>
        <v>R_ES-SD-SpHeat</v>
      </c>
      <c r="AW121" s="208">
        <f t="shared" si="33"/>
        <v>0</v>
      </c>
      <c r="AY121" s="208" t="s">
        <v>18</v>
      </c>
      <c r="AZ121" s="46" t="s">
        <v>193</v>
      </c>
      <c r="BB121" s="208">
        <f t="shared" si="45"/>
        <v>0.0429184549356223</v>
      </c>
      <c r="BD121" s="202" t="s">
        <v>141</v>
      </c>
      <c r="BE121" s="46" t="str">
        <f t="shared" si="34"/>
        <v>R_ES-SD-SpHeat</v>
      </c>
      <c r="BF121" s="208">
        <f t="shared" si="35"/>
        <v>0</v>
      </c>
      <c r="BH121" s="208" t="s">
        <v>18</v>
      </c>
      <c r="BI121" s="46" t="s">
        <v>195</v>
      </c>
      <c r="BK121" s="208">
        <f t="shared" si="46"/>
        <v>0.0407725321888412</v>
      </c>
      <c r="BM121" s="202" t="s">
        <v>141</v>
      </c>
      <c r="BN121" s="46" t="str">
        <f t="shared" si="36"/>
        <v>R_ES-SD-SpHeat</v>
      </c>
      <c r="BO121" s="208">
        <f t="shared" si="37"/>
        <v>0</v>
      </c>
      <c r="BP121" s="208">
        <f t="shared" si="41"/>
        <v>0</v>
      </c>
      <c r="BQ121" s="208" t="s">
        <v>18</v>
      </c>
      <c r="BR121" s="46" t="s">
        <v>192</v>
      </c>
      <c r="BT121" s="208">
        <f t="shared" si="47"/>
        <v>0.0429184549356223</v>
      </c>
    </row>
    <row r="122" spans="2:72">
      <c r="B122" s="160"/>
      <c r="D122" s="161"/>
      <c r="E122" s="161"/>
      <c r="F122" s="160"/>
      <c r="K122" s="202" t="s">
        <v>141</v>
      </c>
      <c r="L122" s="203" t="str">
        <f t="shared" si="38"/>
        <v>R_ES-SD-SpHeat</v>
      </c>
      <c r="M122" s="203"/>
      <c r="O122" s="202" t="s">
        <v>18</v>
      </c>
      <c r="P122" s="203" t="s">
        <v>196</v>
      </c>
      <c r="R122" s="203">
        <f t="shared" si="50"/>
        <v>0.0407725321888412</v>
      </c>
      <c r="T122" s="202" t="s">
        <v>141</v>
      </c>
      <c r="U122" s="203" t="str">
        <f t="shared" si="27"/>
        <v>R_ES-SD-SpHeat</v>
      </c>
      <c r="V122" s="202">
        <f t="shared" si="27"/>
        <v>0</v>
      </c>
      <c r="X122" s="202" t="s">
        <v>18</v>
      </c>
      <c r="Y122" s="203" t="s">
        <v>191</v>
      </c>
      <c r="AA122" s="203">
        <f t="shared" si="48"/>
        <v>0.0450643776824034</v>
      </c>
      <c r="AC122" s="202" t="s">
        <v>141</v>
      </c>
      <c r="AD122" s="46" t="str">
        <f t="shared" si="28"/>
        <v>R_ES-SD-SpHeat</v>
      </c>
      <c r="AE122" s="208">
        <f t="shared" si="29"/>
        <v>0</v>
      </c>
      <c r="AG122" s="208" t="s">
        <v>18</v>
      </c>
      <c r="AH122" s="46" t="s">
        <v>197</v>
      </c>
      <c r="AJ122" s="46">
        <f t="shared" si="43"/>
        <v>0.0407725321888412</v>
      </c>
      <c r="AL122" s="202" t="s">
        <v>141</v>
      </c>
      <c r="AM122" s="203" t="str">
        <f t="shared" si="30"/>
        <v>R_ES-SD-SpHeat</v>
      </c>
      <c r="AN122" s="202">
        <f t="shared" si="31"/>
        <v>0</v>
      </c>
      <c r="AP122" s="202" t="s">
        <v>18</v>
      </c>
      <c r="AQ122" s="203" t="s">
        <v>194</v>
      </c>
      <c r="AS122" s="203">
        <f t="shared" si="49"/>
        <v>0.0429184549356223</v>
      </c>
      <c r="AU122" s="202" t="s">
        <v>141</v>
      </c>
      <c r="AV122" s="46" t="str">
        <f t="shared" si="32"/>
        <v>R_ES-SD-SpHeat</v>
      </c>
      <c r="AW122" s="208">
        <f t="shared" si="33"/>
        <v>0</v>
      </c>
      <c r="AY122" s="208" t="s">
        <v>18</v>
      </c>
      <c r="AZ122" s="46" t="s">
        <v>193</v>
      </c>
      <c r="BB122" s="208">
        <f t="shared" si="45"/>
        <v>0.0450643776824034</v>
      </c>
      <c r="BD122" s="202" t="s">
        <v>141</v>
      </c>
      <c r="BE122" s="46" t="str">
        <f t="shared" si="34"/>
        <v>R_ES-SD-SpHeat</v>
      </c>
      <c r="BF122" s="208">
        <f t="shared" si="35"/>
        <v>0</v>
      </c>
      <c r="BH122" s="208" t="s">
        <v>18</v>
      </c>
      <c r="BI122" s="46" t="s">
        <v>195</v>
      </c>
      <c r="BK122" s="208">
        <f t="shared" si="46"/>
        <v>0.0407725321888412</v>
      </c>
      <c r="BM122" s="202" t="s">
        <v>141</v>
      </c>
      <c r="BN122" s="46" t="str">
        <f t="shared" si="36"/>
        <v>R_ES-SD-SpHeat</v>
      </c>
      <c r="BO122" s="208">
        <f t="shared" si="37"/>
        <v>0</v>
      </c>
      <c r="BP122" s="208">
        <f t="shared" si="41"/>
        <v>0</v>
      </c>
      <c r="BQ122" s="208" t="s">
        <v>18</v>
      </c>
      <c r="BR122" s="46" t="s">
        <v>192</v>
      </c>
      <c r="BT122" s="208">
        <f t="shared" si="47"/>
        <v>0.0450643776824034</v>
      </c>
    </row>
    <row r="123" spans="2:72">
      <c r="B123" s="188"/>
      <c r="D123" s="161"/>
      <c r="E123" s="161"/>
      <c r="F123" s="160"/>
      <c r="K123" s="202" t="s">
        <v>141</v>
      </c>
      <c r="L123" s="203" t="str">
        <f t="shared" si="38"/>
        <v>R_ES-SD-SpHeat</v>
      </c>
      <c r="M123" s="203"/>
      <c r="O123" s="202" t="s">
        <v>18</v>
      </c>
      <c r="P123" s="203" t="s">
        <v>196</v>
      </c>
      <c r="R123" s="203">
        <f t="shared" si="50"/>
        <v>0.0429184549356223</v>
      </c>
      <c r="T123" s="202" t="s">
        <v>141</v>
      </c>
      <c r="U123" s="203" t="str">
        <f t="shared" si="27"/>
        <v>R_ES-SD-SpHeat</v>
      </c>
      <c r="V123" s="202">
        <f t="shared" si="27"/>
        <v>0</v>
      </c>
      <c r="X123" s="202" t="s">
        <v>18</v>
      </c>
      <c r="Y123" s="203" t="s">
        <v>191</v>
      </c>
      <c r="AA123" s="203">
        <f t="shared" si="48"/>
        <v>0.0450643776824034</v>
      </c>
      <c r="AC123" s="202" t="s">
        <v>141</v>
      </c>
      <c r="AD123" s="46" t="str">
        <f t="shared" si="28"/>
        <v>R_ES-SD-SpHeat</v>
      </c>
      <c r="AE123" s="208">
        <f t="shared" si="29"/>
        <v>0</v>
      </c>
      <c r="AG123" s="208" t="s">
        <v>18</v>
      </c>
      <c r="AH123" s="46" t="s">
        <v>197</v>
      </c>
      <c r="AJ123" s="46">
        <f t="shared" si="43"/>
        <v>0.0429184549356223</v>
      </c>
      <c r="AL123" s="202" t="s">
        <v>141</v>
      </c>
      <c r="AM123" s="203" t="str">
        <f t="shared" si="30"/>
        <v>R_ES-SD-SpHeat</v>
      </c>
      <c r="AN123" s="202">
        <f t="shared" si="31"/>
        <v>0</v>
      </c>
      <c r="AP123" s="202" t="s">
        <v>18</v>
      </c>
      <c r="AQ123" s="203" t="s">
        <v>194</v>
      </c>
      <c r="AS123" s="203">
        <f t="shared" si="49"/>
        <v>0.0429184549356223</v>
      </c>
      <c r="AU123" s="202" t="s">
        <v>141</v>
      </c>
      <c r="AV123" s="46" t="str">
        <f t="shared" si="32"/>
        <v>R_ES-SD-SpHeat</v>
      </c>
      <c r="AW123" s="208">
        <f t="shared" si="33"/>
        <v>0</v>
      </c>
      <c r="AY123" s="208" t="s">
        <v>18</v>
      </c>
      <c r="AZ123" s="46" t="s">
        <v>193</v>
      </c>
      <c r="BB123" s="208">
        <f t="shared" si="45"/>
        <v>0.0450643776824034</v>
      </c>
      <c r="BD123" s="202" t="s">
        <v>141</v>
      </c>
      <c r="BE123" s="46" t="str">
        <f t="shared" si="34"/>
        <v>R_ES-SD-SpHeat</v>
      </c>
      <c r="BF123" s="208">
        <f t="shared" si="35"/>
        <v>0</v>
      </c>
      <c r="BH123" s="208" t="s">
        <v>18</v>
      </c>
      <c r="BI123" s="46" t="s">
        <v>195</v>
      </c>
      <c r="BK123" s="208">
        <f t="shared" si="46"/>
        <v>0.0429184549356223</v>
      </c>
      <c r="BM123" s="202" t="s">
        <v>141</v>
      </c>
      <c r="BN123" s="46" t="str">
        <f t="shared" si="36"/>
        <v>R_ES-SD-SpHeat</v>
      </c>
      <c r="BO123" s="208">
        <f t="shared" si="37"/>
        <v>0</v>
      </c>
      <c r="BP123" s="208">
        <f t="shared" si="41"/>
        <v>0</v>
      </c>
      <c r="BQ123" s="208" t="s">
        <v>18</v>
      </c>
      <c r="BR123" s="46" t="s">
        <v>192</v>
      </c>
      <c r="BT123" s="208">
        <f t="shared" si="47"/>
        <v>0.0450643776824034</v>
      </c>
    </row>
    <row r="124" spans="2:72">
      <c r="B124" s="160"/>
      <c r="D124" s="161"/>
      <c r="E124" s="161"/>
      <c r="F124" s="160"/>
      <c r="K124" s="202" t="s">
        <v>141</v>
      </c>
      <c r="L124" s="203" t="str">
        <f t="shared" si="38"/>
        <v>R_ES-SD-SpHeat</v>
      </c>
      <c r="M124" s="203"/>
      <c r="O124" s="202" t="s">
        <v>18</v>
      </c>
      <c r="P124" s="203" t="s">
        <v>196</v>
      </c>
      <c r="R124" s="203">
        <f t="shared" si="50"/>
        <v>0.0429184549356223</v>
      </c>
      <c r="T124" s="202" t="s">
        <v>141</v>
      </c>
      <c r="U124" s="203" t="str">
        <f t="shared" si="27"/>
        <v>R_ES-SD-SpHeat</v>
      </c>
      <c r="V124" s="202">
        <f t="shared" si="27"/>
        <v>0</v>
      </c>
      <c r="X124" s="202" t="s">
        <v>18</v>
      </c>
      <c r="Y124" s="203" t="s">
        <v>191</v>
      </c>
      <c r="AA124" s="203">
        <f t="shared" si="48"/>
        <v>0.0472103004291846</v>
      </c>
      <c r="AC124" s="202" t="s">
        <v>141</v>
      </c>
      <c r="AD124" s="46" t="str">
        <f t="shared" si="28"/>
        <v>R_ES-SD-SpHeat</v>
      </c>
      <c r="AE124" s="208">
        <f t="shared" si="29"/>
        <v>0</v>
      </c>
      <c r="AG124" s="208" t="s">
        <v>18</v>
      </c>
      <c r="AH124" s="46" t="s">
        <v>197</v>
      </c>
      <c r="AJ124" s="46">
        <f t="shared" si="43"/>
        <v>0.0429184549356223</v>
      </c>
      <c r="AL124" s="202" t="s">
        <v>141</v>
      </c>
      <c r="AM124" s="203" t="str">
        <f t="shared" si="30"/>
        <v>R_ES-SD-SpHeat</v>
      </c>
      <c r="AN124" s="202">
        <f t="shared" si="31"/>
        <v>0</v>
      </c>
      <c r="AP124" s="202" t="s">
        <v>18</v>
      </c>
      <c r="AQ124" s="203" t="s">
        <v>194</v>
      </c>
      <c r="AS124" s="203">
        <f t="shared" si="49"/>
        <v>0.0450643776824034</v>
      </c>
      <c r="AU124" s="202" t="s">
        <v>141</v>
      </c>
      <c r="AV124" s="46" t="str">
        <f t="shared" si="32"/>
        <v>R_ES-SD-SpHeat</v>
      </c>
      <c r="AW124" s="208">
        <f t="shared" si="33"/>
        <v>0</v>
      </c>
      <c r="AY124" s="208" t="s">
        <v>18</v>
      </c>
      <c r="AZ124" s="46" t="s">
        <v>193</v>
      </c>
      <c r="BB124" s="208">
        <f t="shared" si="45"/>
        <v>0.0472103004291846</v>
      </c>
      <c r="BD124" s="202" t="s">
        <v>141</v>
      </c>
      <c r="BE124" s="46" t="str">
        <f t="shared" si="34"/>
        <v>R_ES-SD-SpHeat</v>
      </c>
      <c r="BF124" s="208">
        <f t="shared" si="35"/>
        <v>0</v>
      </c>
      <c r="BH124" s="208" t="s">
        <v>18</v>
      </c>
      <c r="BI124" s="46" t="s">
        <v>195</v>
      </c>
      <c r="BK124" s="208">
        <f t="shared" si="46"/>
        <v>0.0429184549356223</v>
      </c>
      <c r="BM124" s="202" t="s">
        <v>141</v>
      </c>
      <c r="BN124" s="46" t="str">
        <f t="shared" si="36"/>
        <v>R_ES-SD-SpHeat</v>
      </c>
      <c r="BO124" s="208">
        <f t="shared" si="37"/>
        <v>0</v>
      </c>
      <c r="BP124" s="208">
        <f t="shared" si="41"/>
        <v>0</v>
      </c>
      <c r="BQ124" s="208" t="s">
        <v>18</v>
      </c>
      <c r="BR124" s="46" t="s">
        <v>192</v>
      </c>
      <c r="BT124" s="208">
        <f t="shared" si="47"/>
        <v>0.0472103004291846</v>
      </c>
    </row>
    <row r="125" spans="2:72">
      <c r="B125" s="160"/>
      <c r="D125" s="161"/>
      <c r="E125" s="161"/>
      <c r="F125" s="160"/>
      <c r="K125" s="202" t="s">
        <v>141</v>
      </c>
      <c r="L125" s="203" t="str">
        <f t="shared" si="38"/>
        <v>R_ES-SD-SpHeat</v>
      </c>
      <c r="M125" s="203"/>
      <c r="O125" s="202" t="s">
        <v>18</v>
      </c>
      <c r="P125" s="203" t="s">
        <v>196</v>
      </c>
      <c r="R125" s="203">
        <f t="shared" si="50"/>
        <v>0.0450643776824034</v>
      </c>
      <c r="T125" s="202" t="s">
        <v>141</v>
      </c>
      <c r="U125" s="203" t="str">
        <f t="shared" si="27"/>
        <v>R_ES-SD-SpHeat</v>
      </c>
      <c r="V125" s="202">
        <f t="shared" si="27"/>
        <v>0</v>
      </c>
      <c r="X125" s="202" t="s">
        <v>18</v>
      </c>
      <c r="Y125" s="203" t="s">
        <v>191</v>
      </c>
      <c r="AA125" s="203">
        <f t="shared" si="48"/>
        <v>0.0493562231759657</v>
      </c>
      <c r="AC125" s="202" t="s">
        <v>141</v>
      </c>
      <c r="AD125" s="46" t="str">
        <f t="shared" si="28"/>
        <v>R_ES-SD-SpHeat</v>
      </c>
      <c r="AE125" s="208">
        <f t="shared" si="29"/>
        <v>0</v>
      </c>
      <c r="AG125" s="208" t="s">
        <v>18</v>
      </c>
      <c r="AH125" s="46" t="s">
        <v>197</v>
      </c>
      <c r="AJ125" s="46">
        <f t="shared" si="43"/>
        <v>0.0450643776824034</v>
      </c>
      <c r="AL125" s="202" t="s">
        <v>141</v>
      </c>
      <c r="AM125" s="203" t="str">
        <f t="shared" si="30"/>
        <v>R_ES-SD-SpHeat</v>
      </c>
      <c r="AN125" s="202">
        <f t="shared" si="31"/>
        <v>0</v>
      </c>
      <c r="AP125" s="202" t="s">
        <v>18</v>
      </c>
      <c r="AQ125" s="203" t="s">
        <v>194</v>
      </c>
      <c r="AS125" s="203">
        <f t="shared" si="49"/>
        <v>0.0450643776824034</v>
      </c>
      <c r="AU125" s="202" t="s">
        <v>141</v>
      </c>
      <c r="AV125" s="46" t="str">
        <f t="shared" si="32"/>
        <v>R_ES-SD-SpHeat</v>
      </c>
      <c r="AW125" s="208">
        <f t="shared" si="33"/>
        <v>0</v>
      </c>
      <c r="AY125" s="208" t="s">
        <v>18</v>
      </c>
      <c r="AZ125" s="46" t="s">
        <v>193</v>
      </c>
      <c r="BB125" s="208">
        <f t="shared" si="45"/>
        <v>0.0493562231759657</v>
      </c>
      <c r="BD125" s="202" t="s">
        <v>141</v>
      </c>
      <c r="BE125" s="46" t="str">
        <f t="shared" si="34"/>
        <v>R_ES-SD-SpHeat</v>
      </c>
      <c r="BF125" s="208">
        <f t="shared" si="35"/>
        <v>0</v>
      </c>
      <c r="BH125" s="208" t="s">
        <v>18</v>
      </c>
      <c r="BI125" s="46" t="s">
        <v>195</v>
      </c>
      <c r="BK125" s="208">
        <f t="shared" si="46"/>
        <v>0.0450643776824034</v>
      </c>
      <c r="BM125" s="202" t="s">
        <v>141</v>
      </c>
      <c r="BN125" s="46" t="str">
        <f t="shared" si="36"/>
        <v>R_ES-SD-SpHeat</v>
      </c>
      <c r="BO125" s="208">
        <f t="shared" si="37"/>
        <v>0</v>
      </c>
      <c r="BP125" s="208">
        <f t="shared" si="41"/>
        <v>0</v>
      </c>
      <c r="BQ125" s="208" t="s">
        <v>18</v>
      </c>
      <c r="BR125" s="46" t="s">
        <v>192</v>
      </c>
      <c r="BT125" s="208">
        <f t="shared" si="47"/>
        <v>0.0493562231759657</v>
      </c>
    </row>
    <row r="126" spans="2:72">
      <c r="B126" s="160"/>
      <c r="D126" s="161"/>
      <c r="E126" s="161"/>
      <c r="F126" s="160"/>
      <c r="K126" s="202" t="s">
        <v>141</v>
      </c>
      <c r="L126" s="203" t="str">
        <f t="shared" si="38"/>
        <v>R_ES-SD-SpHeat</v>
      </c>
      <c r="M126" s="203"/>
      <c r="O126" s="202" t="s">
        <v>18</v>
      </c>
      <c r="P126" s="203" t="s">
        <v>196</v>
      </c>
      <c r="R126" s="203">
        <f t="shared" si="50"/>
        <v>0.0450643776824034</v>
      </c>
      <c r="T126" s="202" t="s">
        <v>141</v>
      </c>
      <c r="U126" s="203" t="str">
        <f t="shared" si="27"/>
        <v>R_ES-SD-SpHeat</v>
      </c>
      <c r="V126" s="202">
        <f t="shared" si="27"/>
        <v>0</v>
      </c>
      <c r="X126" s="202" t="s">
        <v>18</v>
      </c>
      <c r="Y126" s="203" t="s">
        <v>191</v>
      </c>
      <c r="AA126" s="203">
        <f t="shared" si="48"/>
        <v>0.0472103004291846</v>
      </c>
      <c r="AC126" s="202" t="s">
        <v>141</v>
      </c>
      <c r="AD126" s="46" t="str">
        <f t="shared" si="28"/>
        <v>R_ES-SD-SpHeat</v>
      </c>
      <c r="AE126" s="208">
        <f t="shared" si="29"/>
        <v>0</v>
      </c>
      <c r="AG126" s="208" t="s">
        <v>18</v>
      </c>
      <c r="AH126" s="46" t="s">
        <v>197</v>
      </c>
      <c r="AJ126" s="46">
        <f t="shared" si="43"/>
        <v>0.0450643776824034</v>
      </c>
      <c r="AL126" s="202" t="s">
        <v>141</v>
      </c>
      <c r="AM126" s="203" t="str">
        <f t="shared" si="30"/>
        <v>R_ES-SD-SpHeat</v>
      </c>
      <c r="AN126" s="202">
        <f t="shared" si="31"/>
        <v>0</v>
      </c>
      <c r="AP126" s="202" t="s">
        <v>18</v>
      </c>
      <c r="AQ126" s="203" t="s">
        <v>194</v>
      </c>
      <c r="AS126" s="203">
        <f t="shared" si="49"/>
        <v>0.0472103004291846</v>
      </c>
      <c r="AU126" s="202" t="s">
        <v>141</v>
      </c>
      <c r="AV126" s="46" t="str">
        <f t="shared" si="32"/>
        <v>R_ES-SD-SpHeat</v>
      </c>
      <c r="AW126" s="208">
        <f t="shared" si="33"/>
        <v>0</v>
      </c>
      <c r="AY126" s="208" t="s">
        <v>18</v>
      </c>
      <c r="AZ126" s="46" t="s">
        <v>193</v>
      </c>
      <c r="BB126" s="208">
        <f t="shared" si="45"/>
        <v>0.0472103004291846</v>
      </c>
      <c r="BD126" s="202" t="s">
        <v>141</v>
      </c>
      <c r="BE126" s="46" t="str">
        <f t="shared" si="34"/>
        <v>R_ES-SD-SpHeat</v>
      </c>
      <c r="BF126" s="208">
        <f t="shared" si="35"/>
        <v>0</v>
      </c>
      <c r="BH126" s="208" t="s">
        <v>18</v>
      </c>
      <c r="BI126" s="46" t="s">
        <v>195</v>
      </c>
      <c r="BK126" s="208">
        <f t="shared" si="46"/>
        <v>0.0450643776824034</v>
      </c>
      <c r="BM126" s="202" t="s">
        <v>141</v>
      </c>
      <c r="BN126" s="46" t="str">
        <f t="shared" si="36"/>
        <v>R_ES-SD-SpHeat</v>
      </c>
      <c r="BO126" s="208">
        <f t="shared" si="37"/>
        <v>0</v>
      </c>
      <c r="BP126" s="208">
        <f t="shared" si="41"/>
        <v>0</v>
      </c>
      <c r="BQ126" s="208" t="s">
        <v>18</v>
      </c>
      <c r="BR126" s="46" t="s">
        <v>192</v>
      </c>
      <c r="BT126" s="208">
        <f t="shared" si="47"/>
        <v>0.0472103004291846</v>
      </c>
    </row>
    <row r="127" spans="2:72">
      <c r="B127" s="212"/>
      <c r="D127" s="213"/>
      <c r="E127" s="213"/>
      <c r="F127" s="214"/>
      <c r="K127" s="202" t="s">
        <v>141</v>
      </c>
      <c r="L127" s="203" t="str">
        <f t="shared" si="38"/>
        <v>R_ES-SD-SpHeat</v>
      </c>
      <c r="M127" s="203"/>
      <c r="O127" s="202" t="s">
        <v>18</v>
      </c>
      <c r="P127" s="203" t="s">
        <v>196</v>
      </c>
      <c r="R127" s="203">
        <f t="shared" si="50"/>
        <v>0.0472103004291846</v>
      </c>
      <c r="T127" s="202" t="s">
        <v>141</v>
      </c>
      <c r="U127" s="203" t="str">
        <f t="shared" si="27"/>
        <v>R_ES-SD-SpHeat</v>
      </c>
      <c r="V127" s="202">
        <f t="shared" si="27"/>
        <v>0</v>
      </c>
      <c r="X127" s="202" t="s">
        <v>18</v>
      </c>
      <c r="Y127" s="203" t="s">
        <v>191</v>
      </c>
      <c r="AA127" s="203">
        <f t="shared" si="48"/>
        <v>0.0472103004291846</v>
      </c>
      <c r="AC127" s="202" t="s">
        <v>141</v>
      </c>
      <c r="AD127" s="46" t="str">
        <f t="shared" si="28"/>
        <v>R_ES-SD-SpHeat</v>
      </c>
      <c r="AE127" s="208">
        <f t="shared" si="29"/>
        <v>0</v>
      </c>
      <c r="AG127" s="208" t="s">
        <v>18</v>
      </c>
      <c r="AH127" s="46" t="s">
        <v>197</v>
      </c>
      <c r="AJ127" s="46">
        <f t="shared" si="43"/>
        <v>0.0472103004291846</v>
      </c>
      <c r="AL127" s="202" t="s">
        <v>141</v>
      </c>
      <c r="AM127" s="203" t="str">
        <f t="shared" si="30"/>
        <v>R_ES-SD-SpHeat</v>
      </c>
      <c r="AN127" s="202">
        <f t="shared" si="31"/>
        <v>0</v>
      </c>
      <c r="AP127" s="202" t="s">
        <v>18</v>
      </c>
      <c r="AQ127" s="203" t="s">
        <v>194</v>
      </c>
      <c r="AS127" s="203">
        <f t="shared" si="49"/>
        <v>0.0493562231759657</v>
      </c>
      <c r="AU127" s="202" t="s">
        <v>141</v>
      </c>
      <c r="AV127" s="46" t="str">
        <f t="shared" si="32"/>
        <v>R_ES-SD-SpHeat</v>
      </c>
      <c r="AW127" s="208">
        <f t="shared" si="33"/>
        <v>0</v>
      </c>
      <c r="AY127" s="208" t="s">
        <v>18</v>
      </c>
      <c r="AZ127" s="46" t="s">
        <v>193</v>
      </c>
      <c r="BB127" s="208">
        <f t="shared" si="45"/>
        <v>0.0472103004291846</v>
      </c>
      <c r="BD127" s="202" t="s">
        <v>141</v>
      </c>
      <c r="BE127" s="46" t="str">
        <f t="shared" si="34"/>
        <v>R_ES-SD-SpHeat</v>
      </c>
      <c r="BF127" s="208">
        <f t="shared" si="35"/>
        <v>0</v>
      </c>
      <c r="BH127" s="208" t="s">
        <v>18</v>
      </c>
      <c r="BI127" s="46" t="s">
        <v>195</v>
      </c>
      <c r="BK127" s="208">
        <f t="shared" si="46"/>
        <v>0.0472103004291846</v>
      </c>
      <c r="BM127" s="202" t="s">
        <v>141</v>
      </c>
      <c r="BN127" s="46" t="str">
        <f t="shared" si="36"/>
        <v>R_ES-SD-SpHeat</v>
      </c>
      <c r="BO127" s="208">
        <f t="shared" si="37"/>
        <v>0</v>
      </c>
      <c r="BP127" s="208">
        <f t="shared" si="41"/>
        <v>0</v>
      </c>
      <c r="BQ127" s="208" t="s">
        <v>18</v>
      </c>
      <c r="BR127" s="46" t="s">
        <v>192</v>
      </c>
      <c r="BT127" s="208">
        <f t="shared" si="47"/>
        <v>0.0472103004291846</v>
      </c>
    </row>
    <row r="128" spans="2:70">
      <c r="B128" s="160"/>
      <c r="D128" s="161"/>
      <c r="E128" s="161"/>
      <c r="F128" s="160"/>
      <c r="K128" s="202" t="s">
        <v>357</v>
      </c>
      <c r="L128" s="203" t="str">
        <f>C10</f>
        <v>R_ES-SA-SpHeat</v>
      </c>
      <c r="M128" s="202" t="str">
        <f>M32</f>
        <v>RH0_1</v>
      </c>
      <c r="N128" s="202">
        <f>N32</f>
        <v>0</v>
      </c>
      <c r="O128" s="202" t="s">
        <v>18</v>
      </c>
      <c r="P128" s="203" t="s">
        <v>196</v>
      </c>
      <c r="T128" s="202" t="s">
        <v>357</v>
      </c>
      <c r="U128" s="203" t="str">
        <f t="shared" si="27"/>
        <v>R_ES-SA-SpHeat</v>
      </c>
      <c r="V128" s="202" t="str">
        <f t="shared" si="27"/>
        <v>RH0_1</v>
      </c>
      <c r="W128" s="202">
        <f t="shared" ref="W128:W191" si="51">W32</f>
        <v>0</v>
      </c>
      <c r="X128" s="202" t="s">
        <v>18</v>
      </c>
      <c r="Y128" s="203" t="s">
        <v>191</v>
      </c>
      <c r="AC128" s="202" t="s">
        <v>357</v>
      </c>
      <c r="AD128" s="46" t="str">
        <f t="shared" si="28"/>
        <v>R_ES-SA-SpHeat</v>
      </c>
      <c r="AE128" s="208" t="str">
        <f t="shared" si="29"/>
        <v>RH0_1</v>
      </c>
      <c r="AF128" s="46">
        <f t="shared" ref="AF128:AF191" si="52">N128</f>
        <v>0</v>
      </c>
      <c r="AG128" s="208" t="s">
        <v>18</v>
      </c>
      <c r="AH128" s="46" t="s">
        <v>197</v>
      </c>
      <c r="AL128" s="202" t="s">
        <v>357</v>
      </c>
      <c r="AM128" s="203" t="str">
        <f t="shared" si="30"/>
        <v>R_ES-SA-SpHeat</v>
      </c>
      <c r="AN128" s="202" t="str">
        <f t="shared" si="31"/>
        <v>RH0_1</v>
      </c>
      <c r="AO128" s="202">
        <f t="shared" ref="AO128:AO191" si="53">AO32</f>
        <v>0</v>
      </c>
      <c r="AP128" s="202" t="s">
        <v>18</v>
      </c>
      <c r="AQ128" s="203" t="s">
        <v>194</v>
      </c>
      <c r="AU128" s="202" t="s">
        <v>357</v>
      </c>
      <c r="AV128" s="46" t="str">
        <f t="shared" si="32"/>
        <v>R_ES-SA-SpHeat</v>
      </c>
      <c r="AW128" s="208" t="str">
        <f t="shared" si="33"/>
        <v>RH0_1</v>
      </c>
      <c r="AX128" s="208">
        <f t="shared" si="39"/>
        <v>0</v>
      </c>
      <c r="AY128" s="208" t="s">
        <v>18</v>
      </c>
      <c r="AZ128" s="46" t="s">
        <v>193</v>
      </c>
      <c r="BD128" s="202" t="s">
        <v>357</v>
      </c>
      <c r="BE128" s="46" t="str">
        <f t="shared" si="34"/>
        <v>R_ES-SA-SpHeat</v>
      </c>
      <c r="BF128" s="208" t="str">
        <f t="shared" si="35"/>
        <v>RH0_1</v>
      </c>
      <c r="BG128" s="208">
        <f t="shared" si="40"/>
        <v>0</v>
      </c>
      <c r="BH128" s="208" t="s">
        <v>18</v>
      </c>
      <c r="BI128" s="46" t="s">
        <v>195</v>
      </c>
      <c r="BM128" s="202" t="s">
        <v>357</v>
      </c>
      <c r="BN128" s="46" t="str">
        <f t="shared" si="36"/>
        <v>R_ES-SA-SpHeat</v>
      </c>
      <c r="BO128" s="208" t="str">
        <f t="shared" si="37"/>
        <v>RH0_1</v>
      </c>
      <c r="BP128" s="208">
        <f t="shared" si="41"/>
        <v>0</v>
      </c>
      <c r="BQ128" s="208" t="s">
        <v>18</v>
      </c>
      <c r="BR128" s="46" t="s">
        <v>192</v>
      </c>
    </row>
    <row r="129" spans="2:70">
      <c r="B129" s="160"/>
      <c r="D129" s="161"/>
      <c r="E129" s="161"/>
      <c r="F129" s="160"/>
      <c r="K129" s="202" t="s">
        <v>357</v>
      </c>
      <c r="L129" s="203" t="str">
        <f t="shared" ref="L129:L192" si="54">L128</f>
        <v>R_ES-SA-SpHeat</v>
      </c>
      <c r="M129" s="202" t="str">
        <f t="shared" ref="M129:N129" si="55">M33</f>
        <v>RH2_3</v>
      </c>
      <c r="N129" s="202">
        <f t="shared" si="55"/>
        <v>0</v>
      </c>
      <c r="O129" s="202" t="s">
        <v>18</v>
      </c>
      <c r="P129" s="203" t="s">
        <v>196</v>
      </c>
      <c r="T129" s="202" t="s">
        <v>357</v>
      </c>
      <c r="U129" s="203" t="str">
        <f t="shared" si="27"/>
        <v>R_ES-SA-SpHeat</v>
      </c>
      <c r="V129" s="202" t="str">
        <f t="shared" si="27"/>
        <v>RH2_3</v>
      </c>
      <c r="W129" s="202">
        <f t="shared" si="51"/>
        <v>0</v>
      </c>
      <c r="X129" s="202" t="s">
        <v>18</v>
      </c>
      <c r="Y129" s="203" t="s">
        <v>191</v>
      </c>
      <c r="AC129" s="202" t="s">
        <v>357</v>
      </c>
      <c r="AD129" s="46" t="str">
        <f t="shared" si="28"/>
        <v>R_ES-SA-SpHeat</v>
      </c>
      <c r="AE129" s="208" t="str">
        <f t="shared" si="29"/>
        <v>RH2_3</v>
      </c>
      <c r="AF129" s="46">
        <f t="shared" si="52"/>
        <v>0</v>
      </c>
      <c r="AG129" s="208" t="s">
        <v>18</v>
      </c>
      <c r="AH129" s="46" t="s">
        <v>197</v>
      </c>
      <c r="AL129" s="202" t="s">
        <v>357</v>
      </c>
      <c r="AM129" s="203" t="str">
        <f t="shared" si="30"/>
        <v>R_ES-SA-SpHeat</v>
      </c>
      <c r="AN129" s="202" t="str">
        <f t="shared" si="31"/>
        <v>RH2_3</v>
      </c>
      <c r="AO129" s="202">
        <f t="shared" si="53"/>
        <v>0</v>
      </c>
      <c r="AP129" s="202" t="s">
        <v>18</v>
      </c>
      <c r="AQ129" s="203" t="s">
        <v>194</v>
      </c>
      <c r="AU129" s="202" t="s">
        <v>357</v>
      </c>
      <c r="AV129" s="46" t="str">
        <f t="shared" si="32"/>
        <v>R_ES-SA-SpHeat</v>
      </c>
      <c r="AW129" s="208" t="str">
        <f t="shared" si="33"/>
        <v>RH2_3</v>
      </c>
      <c r="AX129" s="208">
        <f t="shared" si="39"/>
        <v>0</v>
      </c>
      <c r="AY129" s="208" t="s">
        <v>18</v>
      </c>
      <c r="AZ129" s="46" t="s">
        <v>193</v>
      </c>
      <c r="BD129" s="202" t="s">
        <v>357</v>
      </c>
      <c r="BE129" s="46" t="str">
        <f t="shared" si="34"/>
        <v>R_ES-SA-SpHeat</v>
      </c>
      <c r="BF129" s="208" t="str">
        <f t="shared" si="35"/>
        <v>RH2_3</v>
      </c>
      <c r="BG129" s="208">
        <f t="shared" si="40"/>
        <v>0</v>
      </c>
      <c r="BH129" s="208" t="s">
        <v>18</v>
      </c>
      <c r="BI129" s="46" t="s">
        <v>195</v>
      </c>
      <c r="BM129" s="202" t="s">
        <v>357</v>
      </c>
      <c r="BN129" s="46" t="str">
        <f t="shared" si="36"/>
        <v>R_ES-SA-SpHeat</v>
      </c>
      <c r="BO129" s="208" t="str">
        <f t="shared" si="37"/>
        <v>RH2_3</v>
      </c>
      <c r="BP129" s="208">
        <f t="shared" si="41"/>
        <v>0</v>
      </c>
      <c r="BQ129" s="208" t="s">
        <v>18</v>
      </c>
      <c r="BR129" s="46" t="s">
        <v>192</v>
      </c>
    </row>
    <row r="130" spans="2:70">
      <c r="B130" s="160"/>
      <c r="D130" s="161"/>
      <c r="E130" s="161"/>
      <c r="F130" s="160"/>
      <c r="K130" s="202" t="s">
        <v>357</v>
      </c>
      <c r="L130" s="203" t="str">
        <f t="shared" si="54"/>
        <v>R_ES-SA-SpHeat</v>
      </c>
      <c r="M130" s="202" t="str">
        <f t="shared" ref="M130:N130" si="56">M34</f>
        <v>RH4_5</v>
      </c>
      <c r="N130" s="202">
        <f t="shared" si="56"/>
        <v>0</v>
      </c>
      <c r="O130" s="202" t="s">
        <v>18</v>
      </c>
      <c r="P130" s="203" t="s">
        <v>196</v>
      </c>
      <c r="T130" s="202" t="s">
        <v>357</v>
      </c>
      <c r="U130" s="203" t="str">
        <f t="shared" si="27"/>
        <v>R_ES-SA-SpHeat</v>
      </c>
      <c r="V130" s="202" t="str">
        <f t="shared" si="27"/>
        <v>RH4_5</v>
      </c>
      <c r="W130" s="202">
        <f t="shared" si="51"/>
        <v>0</v>
      </c>
      <c r="X130" s="202" t="s">
        <v>18</v>
      </c>
      <c r="Y130" s="203" t="s">
        <v>191</v>
      </c>
      <c r="AC130" s="202" t="s">
        <v>357</v>
      </c>
      <c r="AD130" s="46" t="str">
        <f t="shared" si="28"/>
        <v>R_ES-SA-SpHeat</v>
      </c>
      <c r="AE130" s="208" t="str">
        <f t="shared" si="29"/>
        <v>RH4_5</v>
      </c>
      <c r="AF130" s="46">
        <f t="shared" si="52"/>
        <v>0</v>
      </c>
      <c r="AG130" s="208" t="s">
        <v>18</v>
      </c>
      <c r="AH130" s="46" t="s">
        <v>197</v>
      </c>
      <c r="AL130" s="202" t="s">
        <v>357</v>
      </c>
      <c r="AM130" s="203" t="str">
        <f t="shared" si="30"/>
        <v>R_ES-SA-SpHeat</v>
      </c>
      <c r="AN130" s="202" t="str">
        <f t="shared" si="31"/>
        <v>RH4_5</v>
      </c>
      <c r="AO130" s="202">
        <f t="shared" si="53"/>
        <v>0</v>
      </c>
      <c r="AP130" s="202" t="s">
        <v>18</v>
      </c>
      <c r="AQ130" s="203" t="s">
        <v>194</v>
      </c>
      <c r="AU130" s="202" t="s">
        <v>357</v>
      </c>
      <c r="AV130" s="46" t="str">
        <f t="shared" si="32"/>
        <v>R_ES-SA-SpHeat</v>
      </c>
      <c r="AW130" s="208" t="str">
        <f t="shared" si="33"/>
        <v>RH4_5</v>
      </c>
      <c r="AX130" s="208">
        <f t="shared" si="39"/>
        <v>0</v>
      </c>
      <c r="AY130" s="208" t="s">
        <v>18</v>
      </c>
      <c r="AZ130" s="46" t="s">
        <v>193</v>
      </c>
      <c r="BD130" s="202" t="s">
        <v>357</v>
      </c>
      <c r="BE130" s="46" t="str">
        <f t="shared" si="34"/>
        <v>R_ES-SA-SpHeat</v>
      </c>
      <c r="BF130" s="208" t="str">
        <f t="shared" si="35"/>
        <v>RH4_5</v>
      </c>
      <c r="BG130" s="208">
        <f t="shared" si="40"/>
        <v>0</v>
      </c>
      <c r="BH130" s="208" t="s">
        <v>18</v>
      </c>
      <c r="BI130" s="46" t="s">
        <v>195</v>
      </c>
      <c r="BM130" s="202" t="s">
        <v>357</v>
      </c>
      <c r="BN130" s="46" t="str">
        <f t="shared" si="36"/>
        <v>R_ES-SA-SpHeat</v>
      </c>
      <c r="BO130" s="208" t="str">
        <f t="shared" si="37"/>
        <v>RH4_5</v>
      </c>
      <c r="BP130" s="208">
        <f t="shared" si="41"/>
        <v>0</v>
      </c>
      <c r="BQ130" s="208" t="s">
        <v>18</v>
      </c>
      <c r="BR130" s="46" t="s">
        <v>192</v>
      </c>
    </row>
    <row r="131" spans="2:70">
      <c r="B131" s="188"/>
      <c r="D131" s="161"/>
      <c r="E131" s="161"/>
      <c r="F131" s="160"/>
      <c r="K131" s="202" t="s">
        <v>357</v>
      </c>
      <c r="L131" s="203" t="str">
        <f t="shared" si="54"/>
        <v>R_ES-SA-SpHeat</v>
      </c>
      <c r="M131" s="202" t="str">
        <f t="shared" ref="M131:N131" si="57">M35</f>
        <v>RH6_7</v>
      </c>
      <c r="N131" s="202">
        <f t="shared" si="57"/>
        <v>0</v>
      </c>
      <c r="O131" s="202" t="s">
        <v>18</v>
      </c>
      <c r="P131" s="203" t="s">
        <v>196</v>
      </c>
      <c r="T131" s="202" t="s">
        <v>357</v>
      </c>
      <c r="U131" s="203" t="str">
        <f t="shared" si="27"/>
        <v>R_ES-SA-SpHeat</v>
      </c>
      <c r="V131" s="202" t="str">
        <f t="shared" si="27"/>
        <v>RH6_7</v>
      </c>
      <c r="W131" s="202">
        <f t="shared" si="51"/>
        <v>0</v>
      </c>
      <c r="X131" s="202" t="s">
        <v>18</v>
      </c>
      <c r="Y131" s="203" t="s">
        <v>191</v>
      </c>
      <c r="AC131" s="202" t="s">
        <v>357</v>
      </c>
      <c r="AD131" s="46" t="str">
        <f t="shared" si="28"/>
        <v>R_ES-SA-SpHeat</v>
      </c>
      <c r="AE131" s="208" t="str">
        <f t="shared" si="29"/>
        <v>RH6_7</v>
      </c>
      <c r="AF131" s="46">
        <f t="shared" si="52"/>
        <v>0</v>
      </c>
      <c r="AG131" s="208" t="s">
        <v>18</v>
      </c>
      <c r="AH131" s="46" t="s">
        <v>197</v>
      </c>
      <c r="AL131" s="202" t="s">
        <v>357</v>
      </c>
      <c r="AM131" s="203" t="str">
        <f t="shared" si="30"/>
        <v>R_ES-SA-SpHeat</v>
      </c>
      <c r="AN131" s="202" t="str">
        <f t="shared" si="31"/>
        <v>RH6_7</v>
      </c>
      <c r="AO131" s="202">
        <f t="shared" si="53"/>
        <v>0</v>
      </c>
      <c r="AP131" s="202" t="s">
        <v>18</v>
      </c>
      <c r="AQ131" s="203" t="s">
        <v>194</v>
      </c>
      <c r="AU131" s="202" t="s">
        <v>357</v>
      </c>
      <c r="AV131" s="46" t="str">
        <f t="shared" si="32"/>
        <v>R_ES-SA-SpHeat</v>
      </c>
      <c r="AW131" s="208" t="str">
        <f t="shared" si="33"/>
        <v>RH6_7</v>
      </c>
      <c r="AX131" s="208">
        <f t="shared" si="39"/>
        <v>0</v>
      </c>
      <c r="AY131" s="208" t="s">
        <v>18</v>
      </c>
      <c r="AZ131" s="46" t="s">
        <v>193</v>
      </c>
      <c r="BD131" s="202" t="s">
        <v>357</v>
      </c>
      <c r="BE131" s="46" t="str">
        <f t="shared" si="34"/>
        <v>R_ES-SA-SpHeat</v>
      </c>
      <c r="BF131" s="208" t="str">
        <f t="shared" si="35"/>
        <v>RH6_7</v>
      </c>
      <c r="BG131" s="208">
        <f t="shared" si="40"/>
        <v>0</v>
      </c>
      <c r="BH131" s="208" t="s">
        <v>18</v>
      </c>
      <c r="BI131" s="46" t="s">
        <v>195</v>
      </c>
      <c r="BM131" s="202" t="s">
        <v>357</v>
      </c>
      <c r="BN131" s="46" t="str">
        <f t="shared" si="36"/>
        <v>R_ES-SA-SpHeat</v>
      </c>
      <c r="BO131" s="208" t="str">
        <f t="shared" si="37"/>
        <v>RH6_7</v>
      </c>
      <c r="BP131" s="208">
        <f t="shared" si="41"/>
        <v>0</v>
      </c>
      <c r="BQ131" s="208" t="s">
        <v>18</v>
      </c>
      <c r="BR131" s="46" t="s">
        <v>192</v>
      </c>
    </row>
    <row r="132" spans="2:70">
      <c r="B132" s="160"/>
      <c r="D132" s="161"/>
      <c r="E132" s="161"/>
      <c r="F132" s="160"/>
      <c r="K132" s="202" t="s">
        <v>357</v>
      </c>
      <c r="L132" s="203" t="str">
        <f t="shared" si="54"/>
        <v>R_ES-SA-SpHeat</v>
      </c>
      <c r="M132" s="202" t="str">
        <f t="shared" ref="M132:N132" si="58">M36</f>
        <v>RH8_9</v>
      </c>
      <c r="N132" s="202">
        <f t="shared" si="58"/>
        <v>0</v>
      </c>
      <c r="O132" s="202" t="s">
        <v>18</v>
      </c>
      <c r="P132" s="203" t="s">
        <v>196</v>
      </c>
      <c r="T132" s="202" t="s">
        <v>357</v>
      </c>
      <c r="U132" s="203" t="str">
        <f t="shared" si="27"/>
        <v>R_ES-SA-SpHeat</v>
      </c>
      <c r="V132" s="202" t="str">
        <f t="shared" si="27"/>
        <v>RH8_9</v>
      </c>
      <c r="W132" s="202">
        <f t="shared" si="51"/>
        <v>0</v>
      </c>
      <c r="X132" s="202" t="s">
        <v>18</v>
      </c>
      <c r="Y132" s="203" t="s">
        <v>191</v>
      </c>
      <c r="AC132" s="202" t="s">
        <v>357</v>
      </c>
      <c r="AD132" s="46" t="str">
        <f t="shared" si="28"/>
        <v>R_ES-SA-SpHeat</v>
      </c>
      <c r="AE132" s="208" t="str">
        <f t="shared" si="29"/>
        <v>RH8_9</v>
      </c>
      <c r="AF132" s="46">
        <f t="shared" si="52"/>
        <v>0</v>
      </c>
      <c r="AG132" s="208" t="s">
        <v>18</v>
      </c>
      <c r="AH132" s="46" t="s">
        <v>197</v>
      </c>
      <c r="AL132" s="202" t="s">
        <v>357</v>
      </c>
      <c r="AM132" s="203" t="str">
        <f t="shared" si="30"/>
        <v>R_ES-SA-SpHeat</v>
      </c>
      <c r="AN132" s="202" t="str">
        <f t="shared" si="31"/>
        <v>RH8_9</v>
      </c>
      <c r="AO132" s="202">
        <f t="shared" si="53"/>
        <v>0</v>
      </c>
      <c r="AP132" s="202" t="s">
        <v>18</v>
      </c>
      <c r="AQ132" s="203" t="s">
        <v>194</v>
      </c>
      <c r="AU132" s="202" t="s">
        <v>357</v>
      </c>
      <c r="AV132" s="46" t="str">
        <f t="shared" si="32"/>
        <v>R_ES-SA-SpHeat</v>
      </c>
      <c r="AW132" s="208" t="str">
        <f t="shared" si="33"/>
        <v>RH8_9</v>
      </c>
      <c r="AX132" s="208">
        <f t="shared" si="39"/>
        <v>0</v>
      </c>
      <c r="AY132" s="208" t="s">
        <v>18</v>
      </c>
      <c r="AZ132" s="46" t="s">
        <v>193</v>
      </c>
      <c r="BD132" s="202" t="s">
        <v>357</v>
      </c>
      <c r="BE132" s="46" t="str">
        <f t="shared" si="34"/>
        <v>R_ES-SA-SpHeat</v>
      </c>
      <c r="BF132" s="208" t="str">
        <f t="shared" si="35"/>
        <v>RH8_9</v>
      </c>
      <c r="BG132" s="208">
        <f t="shared" si="40"/>
        <v>0</v>
      </c>
      <c r="BH132" s="208" t="s">
        <v>18</v>
      </c>
      <c r="BI132" s="46" t="s">
        <v>195</v>
      </c>
      <c r="BM132" s="202" t="s">
        <v>357</v>
      </c>
      <c r="BN132" s="46" t="str">
        <f t="shared" si="36"/>
        <v>R_ES-SA-SpHeat</v>
      </c>
      <c r="BO132" s="208" t="str">
        <f t="shared" si="37"/>
        <v>RH8_9</v>
      </c>
      <c r="BP132" s="208">
        <f t="shared" si="41"/>
        <v>0</v>
      </c>
      <c r="BQ132" s="208" t="s">
        <v>18</v>
      </c>
      <c r="BR132" s="46" t="s">
        <v>192</v>
      </c>
    </row>
    <row r="133" spans="2:70">
      <c r="B133" s="160"/>
      <c r="D133" s="161"/>
      <c r="E133" s="161"/>
      <c r="F133" s="160"/>
      <c r="K133" s="202" t="s">
        <v>357</v>
      </c>
      <c r="L133" s="203" t="str">
        <f t="shared" si="54"/>
        <v>R_ES-SA-SpHeat</v>
      </c>
      <c r="M133" s="202" t="str">
        <f t="shared" ref="M133:N133" si="59">M37</f>
        <v>RH10_11</v>
      </c>
      <c r="N133" s="202">
        <f t="shared" si="59"/>
        <v>0</v>
      </c>
      <c r="O133" s="202" t="s">
        <v>18</v>
      </c>
      <c r="P133" s="203" t="s">
        <v>196</v>
      </c>
      <c r="T133" s="202" t="s">
        <v>357</v>
      </c>
      <c r="U133" s="203" t="str">
        <f t="shared" si="27"/>
        <v>R_ES-SA-SpHeat</v>
      </c>
      <c r="V133" s="202" t="str">
        <f t="shared" si="27"/>
        <v>RH10_11</v>
      </c>
      <c r="W133" s="202">
        <f t="shared" si="51"/>
        <v>0</v>
      </c>
      <c r="X133" s="202" t="s">
        <v>18</v>
      </c>
      <c r="Y133" s="203" t="s">
        <v>191</v>
      </c>
      <c r="AC133" s="202" t="s">
        <v>357</v>
      </c>
      <c r="AD133" s="46" t="str">
        <f t="shared" si="28"/>
        <v>R_ES-SA-SpHeat</v>
      </c>
      <c r="AE133" s="208" t="str">
        <f t="shared" si="29"/>
        <v>RH10_11</v>
      </c>
      <c r="AF133" s="46">
        <f t="shared" si="52"/>
        <v>0</v>
      </c>
      <c r="AG133" s="208" t="s">
        <v>18</v>
      </c>
      <c r="AH133" s="46" t="s">
        <v>197</v>
      </c>
      <c r="AL133" s="202" t="s">
        <v>357</v>
      </c>
      <c r="AM133" s="203" t="str">
        <f t="shared" si="30"/>
        <v>R_ES-SA-SpHeat</v>
      </c>
      <c r="AN133" s="202" t="str">
        <f t="shared" si="31"/>
        <v>RH10_11</v>
      </c>
      <c r="AO133" s="202">
        <f t="shared" si="53"/>
        <v>0</v>
      </c>
      <c r="AP133" s="202" t="s">
        <v>18</v>
      </c>
      <c r="AQ133" s="203" t="s">
        <v>194</v>
      </c>
      <c r="AU133" s="202" t="s">
        <v>357</v>
      </c>
      <c r="AV133" s="46" t="str">
        <f t="shared" si="32"/>
        <v>R_ES-SA-SpHeat</v>
      </c>
      <c r="AW133" s="208" t="str">
        <f t="shared" si="33"/>
        <v>RH10_11</v>
      </c>
      <c r="AX133" s="208">
        <f t="shared" si="39"/>
        <v>0</v>
      </c>
      <c r="AY133" s="208" t="s">
        <v>18</v>
      </c>
      <c r="AZ133" s="46" t="s">
        <v>193</v>
      </c>
      <c r="BD133" s="202" t="s">
        <v>357</v>
      </c>
      <c r="BE133" s="46" t="str">
        <f t="shared" si="34"/>
        <v>R_ES-SA-SpHeat</v>
      </c>
      <c r="BF133" s="208" t="str">
        <f t="shared" si="35"/>
        <v>RH10_11</v>
      </c>
      <c r="BG133" s="208">
        <f t="shared" si="40"/>
        <v>0</v>
      </c>
      <c r="BH133" s="208" t="s">
        <v>18</v>
      </c>
      <c r="BI133" s="46" t="s">
        <v>195</v>
      </c>
      <c r="BM133" s="202" t="s">
        <v>357</v>
      </c>
      <c r="BN133" s="46" t="str">
        <f t="shared" si="36"/>
        <v>R_ES-SA-SpHeat</v>
      </c>
      <c r="BO133" s="208" t="str">
        <f t="shared" si="37"/>
        <v>RH10_11</v>
      </c>
      <c r="BP133" s="208">
        <f t="shared" si="41"/>
        <v>0</v>
      </c>
      <c r="BQ133" s="208" t="s">
        <v>18</v>
      </c>
      <c r="BR133" s="46" t="s">
        <v>192</v>
      </c>
    </row>
    <row r="134" spans="2:70">
      <c r="B134" s="160"/>
      <c r="D134" s="161"/>
      <c r="E134" s="161"/>
      <c r="F134" s="160"/>
      <c r="K134" s="202" t="s">
        <v>357</v>
      </c>
      <c r="L134" s="203" t="str">
        <f t="shared" si="54"/>
        <v>R_ES-SA-SpHeat</v>
      </c>
      <c r="M134" s="202" t="str">
        <f t="shared" ref="M134:N134" si="60">M38</f>
        <v>RH12_13</v>
      </c>
      <c r="N134" s="202">
        <f t="shared" si="60"/>
        <v>0</v>
      </c>
      <c r="O134" s="202" t="s">
        <v>18</v>
      </c>
      <c r="P134" s="203" t="s">
        <v>196</v>
      </c>
      <c r="T134" s="202" t="s">
        <v>357</v>
      </c>
      <c r="U134" s="203" t="str">
        <f t="shared" si="27"/>
        <v>R_ES-SA-SpHeat</v>
      </c>
      <c r="V134" s="202" t="str">
        <f t="shared" si="27"/>
        <v>RH12_13</v>
      </c>
      <c r="W134" s="202">
        <f t="shared" si="51"/>
        <v>0</v>
      </c>
      <c r="X134" s="202" t="s">
        <v>18</v>
      </c>
      <c r="Y134" s="203" t="s">
        <v>191</v>
      </c>
      <c r="AC134" s="202" t="s">
        <v>357</v>
      </c>
      <c r="AD134" s="46" t="str">
        <f t="shared" si="28"/>
        <v>R_ES-SA-SpHeat</v>
      </c>
      <c r="AE134" s="208" t="str">
        <f t="shared" si="29"/>
        <v>RH12_13</v>
      </c>
      <c r="AF134" s="46">
        <f t="shared" si="52"/>
        <v>0</v>
      </c>
      <c r="AG134" s="208" t="s">
        <v>18</v>
      </c>
      <c r="AH134" s="46" t="s">
        <v>197</v>
      </c>
      <c r="AL134" s="202" t="s">
        <v>357</v>
      </c>
      <c r="AM134" s="203" t="str">
        <f t="shared" si="30"/>
        <v>R_ES-SA-SpHeat</v>
      </c>
      <c r="AN134" s="202" t="str">
        <f t="shared" si="31"/>
        <v>RH12_13</v>
      </c>
      <c r="AO134" s="202">
        <f t="shared" si="53"/>
        <v>0</v>
      </c>
      <c r="AP134" s="202" t="s">
        <v>18</v>
      </c>
      <c r="AQ134" s="203" t="s">
        <v>194</v>
      </c>
      <c r="AU134" s="202" t="s">
        <v>357</v>
      </c>
      <c r="AV134" s="46" t="str">
        <f t="shared" si="32"/>
        <v>R_ES-SA-SpHeat</v>
      </c>
      <c r="AW134" s="208" t="str">
        <f t="shared" si="33"/>
        <v>RH12_13</v>
      </c>
      <c r="AX134" s="208">
        <f t="shared" si="39"/>
        <v>0</v>
      </c>
      <c r="AY134" s="208" t="s">
        <v>18</v>
      </c>
      <c r="AZ134" s="46" t="s">
        <v>193</v>
      </c>
      <c r="BD134" s="202" t="s">
        <v>357</v>
      </c>
      <c r="BE134" s="46" t="str">
        <f t="shared" si="34"/>
        <v>R_ES-SA-SpHeat</v>
      </c>
      <c r="BF134" s="208" t="str">
        <f t="shared" si="35"/>
        <v>RH12_13</v>
      </c>
      <c r="BG134" s="208">
        <f t="shared" si="40"/>
        <v>0</v>
      </c>
      <c r="BH134" s="208" t="s">
        <v>18</v>
      </c>
      <c r="BI134" s="46" t="s">
        <v>195</v>
      </c>
      <c r="BM134" s="202" t="s">
        <v>357</v>
      </c>
      <c r="BN134" s="46" t="str">
        <f t="shared" si="36"/>
        <v>R_ES-SA-SpHeat</v>
      </c>
      <c r="BO134" s="208" t="str">
        <f t="shared" si="37"/>
        <v>RH12_13</v>
      </c>
      <c r="BP134" s="208">
        <f t="shared" si="41"/>
        <v>0</v>
      </c>
      <c r="BQ134" s="208" t="s">
        <v>18</v>
      </c>
      <c r="BR134" s="46" t="s">
        <v>192</v>
      </c>
    </row>
    <row r="135" spans="2:70">
      <c r="B135" s="188"/>
      <c r="D135" s="161"/>
      <c r="E135" s="161"/>
      <c r="F135" s="160"/>
      <c r="K135" s="202" t="s">
        <v>357</v>
      </c>
      <c r="L135" s="203" t="str">
        <f t="shared" si="54"/>
        <v>R_ES-SA-SpHeat</v>
      </c>
      <c r="M135" s="202" t="str">
        <f t="shared" ref="M135:N135" si="61">M39</f>
        <v>RH14_15</v>
      </c>
      <c r="N135" s="202">
        <f t="shared" si="61"/>
        <v>0</v>
      </c>
      <c r="O135" s="202" t="s">
        <v>18</v>
      </c>
      <c r="P135" s="203" t="s">
        <v>196</v>
      </c>
      <c r="T135" s="202" t="s">
        <v>357</v>
      </c>
      <c r="U135" s="203" t="str">
        <f t="shared" si="27"/>
        <v>R_ES-SA-SpHeat</v>
      </c>
      <c r="V135" s="202" t="str">
        <f t="shared" si="27"/>
        <v>RH14_15</v>
      </c>
      <c r="W135" s="202">
        <f t="shared" si="51"/>
        <v>0</v>
      </c>
      <c r="X135" s="202" t="s">
        <v>18</v>
      </c>
      <c r="Y135" s="203" t="s">
        <v>191</v>
      </c>
      <c r="AC135" s="202" t="s">
        <v>357</v>
      </c>
      <c r="AD135" s="46" t="str">
        <f t="shared" si="28"/>
        <v>R_ES-SA-SpHeat</v>
      </c>
      <c r="AE135" s="208" t="str">
        <f t="shared" si="29"/>
        <v>RH14_15</v>
      </c>
      <c r="AF135" s="46">
        <f t="shared" si="52"/>
        <v>0</v>
      </c>
      <c r="AG135" s="208" t="s">
        <v>18</v>
      </c>
      <c r="AH135" s="46" t="s">
        <v>197</v>
      </c>
      <c r="AL135" s="202" t="s">
        <v>357</v>
      </c>
      <c r="AM135" s="203" t="str">
        <f t="shared" si="30"/>
        <v>R_ES-SA-SpHeat</v>
      </c>
      <c r="AN135" s="202" t="str">
        <f t="shared" si="31"/>
        <v>RH14_15</v>
      </c>
      <c r="AO135" s="202">
        <f t="shared" si="53"/>
        <v>0</v>
      </c>
      <c r="AP135" s="202" t="s">
        <v>18</v>
      </c>
      <c r="AQ135" s="203" t="s">
        <v>194</v>
      </c>
      <c r="AU135" s="202" t="s">
        <v>357</v>
      </c>
      <c r="AV135" s="46" t="str">
        <f t="shared" si="32"/>
        <v>R_ES-SA-SpHeat</v>
      </c>
      <c r="AW135" s="208" t="str">
        <f t="shared" si="33"/>
        <v>RH14_15</v>
      </c>
      <c r="AX135" s="208">
        <f t="shared" si="39"/>
        <v>0</v>
      </c>
      <c r="AY135" s="208" t="s">
        <v>18</v>
      </c>
      <c r="AZ135" s="46" t="s">
        <v>193</v>
      </c>
      <c r="BD135" s="202" t="s">
        <v>357</v>
      </c>
      <c r="BE135" s="46" t="str">
        <f t="shared" si="34"/>
        <v>R_ES-SA-SpHeat</v>
      </c>
      <c r="BF135" s="208" t="str">
        <f t="shared" si="35"/>
        <v>RH14_15</v>
      </c>
      <c r="BG135" s="208">
        <f t="shared" si="40"/>
        <v>0</v>
      </c>
      <c r="BH135" s="208" t="s">
        <v>18</v>
      </c>
      <c r="BI135" s="46" t="s">
        <v>195</v>
      </c>
      <c r="BM135" s="202" t="s">
        <v>357</v>
      </c>
      <c r="BN135" s="46" t="str">
        <f t="shared" si="36"/>
        <v>R_ES-SA-SpHeat</v>
      </c>
      <c r="BO135" s="208" t="str">
        <f t="shared" si="37"/>
        <v>RH14_15</v>
      </c>
      <c r="BP135" s="208">
        <f t="shared" si="41"/>
        <v>0</v>
      </c>
      <c r="BQ135" s="208" t="s">
        <v>18</v>
      </c>
      <c r="BR135" s="46" t="s">
        <v>192</v>
      </c>
    </row>
    <row r="136" spans="2:70">
      <c r="B136" s="160"/>
      <c r="D136" s="161"/>
      <c r="E136" s="161"/>
      <c r="F136" s="160"/>
      <c r="K136" s="202" t="s">
        <v>357</v>
      </c>
      <c r="L136" s="203" t="str">
        <f t="shared" si="54"/>
        <v>R_ES-SA-SpHeat</v>
      </c>
      <c r="M136" s="202" t="str">
        <f t="shared" ref="M136:N136" si="62">M40</f>
        <v>RH16_17</v>
      </c>
      <c r="N136" s="202">
        <f t="shared" si="62"/>
        <v>0</v>
      </c>
      <c r="O136" s="202" t="s">
        <v>18</v>
      </c>
      <c r="P136" s="203" t="s">
        <v>196</v>
      </c>
      <c r="T136" s="202" t="s">
        <v>357</v>
      </c>
      <c r="U136" s="203" t="str">
        <f t="shared" si="27"/>
        <v>R_ES-SA-SpHeat</v>
      </c>
      <c r="V136" s="202" t="str">
        <f t="shared" si="27"/>
        <v>RH16_17</v>
      </c>
      <c r="W136" s="202">
        <f t="shared" si="51"/>
        <v>0</v>
      </c>
      <c r="X136" s="202" t="s">
        <v>18</v>
      </c>
      <c r="Y136" s="203" t="s">
        <v>191</v>
      </c>
      <c r="AC136" s="202" t="s">
        <v>357</v>
      </c>
      <c r="AD136" s="46" t="str">
        <f t="shared" si="28"/>
        <v>R_ES-SA-SpHeat</v>
      </c>
      <c r="AE136" s="208" t="str">
        <f t="shared" si="29"/>
        <v>RH16_17</v>
      </c>
      <c r="AF136" s="46">
        <f t="shared" si="52"/>
        <v>0</v>
      </c>
      <c r="AG136" s="208" t="s">
        <v>18</v>
      </c>
      <c r="AH136" s="46" t="s">
        <v>197</v>
      </c>
      <c r="AL136" s="202" t="s">
        <v>357</v>
      </c>
      <c r="AM136" s="203" t="str">
        <f t="shared" si="30"/>
        <v>R_ES-SA-SpHeat</v>
      </c>
      <c r="AN136" s="202" t="str">
        <f t="shared" si="31"/>
        <v>RH16_17</v>
      </c>
      <c r="AO136" s="202">
        <f t="shared" si="53"/>
        <v>0</v>
      </c>
      <c r="AP136" s="202" t="s">
        <v>18</v>
      </c>
      <c r="AQ136" s="203" t="s">
        <v>194</v>
      </c>
      <c r="AU136" s="202" t="s">
        <v>357</v>
      </c>
      <c r="AV136" s="46" t="str">
        <f t="shared" si="32"/>
        <v>R_ES-SA-SpHeat</v>
      </c>
      <c r="AW136" s="208" t="str">
        <f t="shared" si="33"/>
        <v>RH16_17</v>
      </c>
      <c r="AX136" s="208">
        <f t="shared" si="39"/>
        <v>0</v>
      </c>
      <c r="AY136" s="208" t="s">
        <v>18</v>
      </c>
      <c r="AZ136" s="46" t="s">
        <v>193</v>
      </c>
      <c r="BD136" s="202" t="s">
        <v>357</v>
      </c>
      <c r="BE136" s="46" t="str">
        <f t="shared" si="34"/>
        <v>R_ES-SA-SpHeat</v>
      </c>
      <c r="BF136" s="208" t="str">
        <f t="shared" si="35"/>
        <v>RH16_17</v>
      </c>
      <c r="BG136" s="208">
        <f t="shared" si="40"/>
        <v>0</v>
      </c>
      <c r="BH136" s="208" t="s">
        <v>18</v>
      </c>
      <c r="BI136" s="46" t="s">
        <v>195</v>
      </c>
      <c r="BM136" s="202" t="s">
        <v>357</v>
      </c>
      <c r="BN136" s="46" t="str">
        <f t="shared" si="36"/>
        <v>R_ES-SA-SpHeat</v>
      </c>
      <c r="BO136" s="208" t="str">
        <f t="shared" si="37"/>
        <v>RH16_17</v>
      </c>
      <c r="BP136" s="208">
        <f t="shared" si="41"/>
        <v>0</v>
      </c>
      <c r="BQ136" s="208" t="s">
        <v>18</v>
      </c>
      <c r="BR136" s="46" t="s">
        <v>192</v>
      </c>
    </row>
    <row r="137" spans="2:70">
      <c r="B137" s="160"/>
      <c r="D137" s="161"/>
      <c r="E137" s="161"/>
      <c r="F137" s="160"/>
      <c r="K137" s="202" t="s">
        <v>357</v>
      </c>
      <c r="L137" s="203" t="str">
        <f t="shared" si="54"/>
        <v>R_ES-SA-SpHeat</v>
      </c>
      <c r="M137" s="202" t="str">
        <f t="shared" ref="M137:N137" si="63">M41</f>
        <v>RH18_19</v>
      </c>
      <c r="N137" s="202">
        <f t="shared" si="63"/>
        <v>0</v>
      </c>
      <c r="O137" s="202" t="s">
        <v>18</v>
      </c>
      <c r="P137" s="203" t="s">
        <v>196</v>
      </c>
      <c r="T137" s="202" t="s">
        <v>357</v>
      </c>
      <c r="U137" s="203" t="str">
        <f t="shared" si="27"/>
        <v>R_ES-SA-SpHeat</v>
      </c>
      <c r="V137" s="202" t="str">
        <f t="shared" si="27"/>
        <v>RH18_19</v>
      </c>
      <c r="W137" s="202">
        <f t="shared" si="51"/>
        <v>0</v>
      </c>
      <c r="X137" s="202" t="s">
        <v>18</v>
      </c>
      <c r="Y137" s="203" t="s">
        <v>191</v>
      </c>
      <c r="AC137" s="202" t="s">
        <v>357</v>
      </c>
      <c r="AD137" s="46" t="str">
        <f t="shared" si="28"/>
        <v>R_ES-SA-SpHeat</v>
      </c>
      <c r="AE137" s="208" t="str">
        <f t="shared" si="29"/>
        <v>RH18_19</v>
      </c>
      <c r="AF137" s="46">
        <f t="shared" si="52"/>
        <v>0</v>
      </c>
      <c r="AG137" s="208" t="s">
        <v>18</v>
      </c>
      <c r="AH137" s="46" t="s">
        <v>197</v>
      </c>
      <c r="AL137" s="202" t="s">
        <v>357</v>
      </c>
      <c r="AM137" s="203" t="str">
        <f t="shared" si="30"/>
        <v>R_ES-SA-SpHeat</v>
      </c>
      <c r="AN137" s="202" t="str">
        <f t="shared" si="31"/>
        <v>RH18_19</v>
      </c>
      <c r="AO137" s="202">
        <f t="shared" si="53"/>
        <v>0</v>
      </c>
      <c r="AP137" s="202" t="s">
        <v>18</v>
      </c>
      <c r="AQ137" s="203" t="s">
        <v>194</v>
      </c>
      <c r="AU137" s="202" t="s">
        <v>357</v>
      </c>
      <c r="AV137" s="46" t="str">
        <f t="shared" si="32"/>
        <v>R_ES-SA-SpHeat</v>
      </c>
      <c r="AW137" s="208" t="str">
        <f t="shared" si="33"/>
        <v>RH18_19</v>
      </c>
      <c r="AX137" s="208">
        <f t="shared" si="39"/>
        <v>0</v>
      </c>
      <c r="AY137" s="208" t="s">
        <v>18</v>
      </c>
      <c r="AZ137" s="46" t="s">
        <v>193</v>
      </c>
      <c r="BD137" s="202" t="s">
        <v>357</v>
      </c>
      <c r="BE137" s="46" t="str">
        <f t="shared" si="34"/>
        <v>R_ES-SA-SpHeat</v>
      </c>
      <c r="BF137" s="208" t="str">
        <f t="shared" si="35"/>
        <v>RH18_19</v>
      </c>
      <c r="BG137" s="208">
        <f t="shared" si="40"/>
        <v>0</v>
      </c>
      <c r="BH137" s="208" t="s">
        <v>18</v>
      </c>
      <c r="BI137" s="46" t="s">
        <v>195</v>
      </c>
      <c r="BM137" s="202" t="s">
        <v>357</v>
      </c>
      <c r="BN137" s="46" t="str">
        <f t="shared" si="36"/>
        <v>R_ES-SA-SpHeat</v>
      </c>
      <c r="BO137" s="208" t="str">
        <f t="shared" si="37"/>
        <v>RH18_19</v>
      </c>
      <c r="BP137" s="208">
        <f t="shared" si="41"/>
        <v>0</v>
      </c>
      <c r="BQ137" s="208" t="s">
        <v>18</v>
      </c>
      <c r="BR137" s="46" t="s">
        <v>192</v>
      </c>
    </row>
    <row r="138" spans="2:70">
      <c r="B138" s="160"/>
      <c r="D138" s="161"/>
      <c r="E138" s="161"/>
      <c r="F138" s="160"/>
      <c r="K138" s="202" t="s">
        <v>357</v>
      </c>
      <c r="L138" s="203" t="str">
        <f t="shared" si="54"/>
        <v>R_ES-SA-SpHeat</v>
      </c>
      <c r="M138" s="202" t="str">
        <f t="shared" ref="M138:N138" si="64">M42</f>
        <v>RH20_21</v>
      </c>
      <c r="N138" s="202">
        <f t="shared" si="64"/>
        <v>0</v>
      </c>
      <c r="O138" s="202" t="s">
        <v>18</v>
      </c>
      <c r="P138" s="203" t="s">
        <v>196</v>
      </c>
      <c r="T138" s="202" t="s">
        <v>357</v>
      </c>
      <c r="U138" s="203" t="str">
        <f t="shared" si="27"/>
        <v>R_ES-SA-SpHeat</v>
      </c>
      <c r="V138" s="202" t="str">
        <f t="shared" si="27"/>
        <v>RH20_21</v>
      </c>
      <c r="W138" s="202">
        <f t="shared" si="51"/>
        <v>0</v>
      </c>
      <c r="X138" s="202" t="s">
        <v>18</v>
      </c>
      <c r="Y138" s="203" t="s">
        <v>191</v>
      </c>
      <c r="AC138" s="202" t="s">
        <v>357</v>
      </c>
      <c r="AD138" s="46" t="str">
        <f t="shared" si="28"/>
        <v>R_ES-SA-SpHeat</v>
      </c>
      <c r="AE138" s="208" t="str">
        <f t="shared" si="29"/>
        <v>RH20_21</v>
      </c>
      <c r="AF138" s="46">
        <f t="shared" si="52"/>
        <v>0</v>
      </c>
      <c r="AG138" s="208" t="s">
        <v>18</v>
      </c>
      <c r="AH138" s="46" t="s">
        <v>197</v>
      </c>
      <c r="AL138" s="202" t="s">
        <v>357</v>
      </c>
      <c r="AM138" s="203" t="str">
        <f t="shared" si="30"/>
        <v>R_ES-SA-SpHeat</v>
      </c>
      <c r="AN138" s="202" t="str">
        <f t="shared" si="31"/>
        <v>RH20_21</v>
      </c>
      <c r="AO138" s="202">
        <f t="shared" si="53"/>
        <v>0</v>
      </c>
      <c r="AP138" s="202" t="s">
        <v>18</v>
      </c>
      <c r="AQ138" s="203" t="s">
        <v>194</v>
      </c>
      <c r="AU138" s="202" t="s">
        <v>357</v>
      </c>
      <c r="AV138" s="46" t="str">
        <f t="shared" si="32"/>
        <v>R_ES-SA-SpHeat</v>
      </c>
      <c r="AW138" s="208" t="str">
        <f t="shared" si="33"/>
        <v>RH20_21</v>
      </c>
      <c r="AX138" s="208">
        <f t="shared" si="39"/>
        <v>0</v>
      </c>
      <c r="AY138" s="208" t="s">
        <v>18</v>
      </c>
      <c r="AZ138" s="46" t="s">
        <v>193</v>
      </c>
      <c r="BD138" s="202" t="s">
        <v>357</v>
      </c>
      <c r="BE138" s="46" t="str">
        <f t="shared" si="34"/>
        <v>R_ES-SA-SpHeat</v>
      </c>
      <c r="BF138" s="208" t="str">
        <f t="shared" si="35"/>
        <v>RH20_21</v>
      </c>
      <c r="BG138" s="208">
        <f t="shared" si="40"/>
        <v>0</v>
      </c>
      <c r="BH138" s="208" t="s">
        <v>18</v>
      </c>
      <c r="BI138" s="46" t="s">
        <v>195</v>
      </c>
      <c r="BM138" s="202" t="s">
        <v>357</v>
      </c>
      <c r="BN138" s="46" t="str">
        <f t="shared" si="36"/>
        <v>R_ES-SA-SpHeat</v>
      </c>
      <c r="BO138" s="208" t="str">
        <f t="shared" si="37"/>
        <v>RH20_21</v>
      </c>
      <c r="BP138" s="208">
        <f t="shared" si="41"/>
        <v>0</v>
      </c>
      <c r="BQ138" s="208" t="s">
        <v>18</v>
      </c>
      <c r="BR138" s="46" t="s">
        <v>192</v>
      </c>
    </row>
    <row r="139" spans="2:70">
      <c r="B139" s="212"/>
      <c r="D139" s="213"/>
      <c r="E139" s="213"/>
      <c r="F139" s="214"/>
      <c r="K139" s="202" t="s">
        <v>357</v>
      </c>
      <c r="L139" s="203" t="str">
        <f t="shared" si="54"/>
        <v>R_ES-SA-SpHeat</v>
      </c>
      <c r="M139" s="202" t="str">
        <f t="shared" ref="M139:N139" si="65">M43</f>
        <v>RH22_23</v>
      </c>
      <c r="N139" s="202">
        <f t="shared" si="65"/>
        <v>0</v>
      </c>
      <c r="O139" s="202" t="s">
        <v>18</v>
      </c>
      <c r="P139" s="203" t="s">
        <v>196</v>
      </c>
      <c r="T139" s="202" t="s">
        <v>357</v>
      </c>
      <c r="U139" s="203" t="str">
        <f t="shared" si="27"/>
        <v>R_ES-SA-SpHeat</v>
      </c>
      <c r="V139" s="202" t="str">
        <f t="shared" si="27"/>
        <v>RH22_23</v>
      </c>
      <c r="W139" s="202">
        <f t="shared" si="51"/>
        <v>0</v>
      </c>
      <c r="X139" s="202" t="s">
        <v>18</v>
      </c>
      <c r="Y139" s="203" t="s">
        <v>191</v>
      </c>
      <c r="AC139" s="202" t="s">
        <v>357</v>
      </c>
      <c r="AD139" s="46" t="str">
        <f t="shared" si="28"/>
        <v>R_ES-SA-SpHeat</v>
      </c>
      <c r="AE139" s="208" t="str">
        <f t="shared" si="29"/>
        <v>RH22_23</v>
      </c>
      <c r="AF139" s="46">
        <f t="shared" si="52"/>
        <v>0</v>
      </c>
      <c r="AG139" s="208" t="s">
        <v>18</v>
      </c>
      <c r="AH139" s="46" t="s">
        <v>197</v>
      </c>
      <c r="AL139" s="202" t="s">
        <v>357</v>
      </c>
      <c r="AM139" s="203" t="str">
        <f t="shared" si="30"/>
        <v>R_ES-SA-SpHeat</v>
      </c>
      <c r="AN139" s="202" t="str">
        <f t="shared" si="31"/>
        <v>RH22_23</v>
      </c>
      <c r="AO139" s="202">
        <f t="shared" si="53"/>
        <v>0</v>
      </c>
      <c r="AP139" s="202" t="s">
        <v>18</v>
      </c>
      <c r="AQ139" s="203" t="s">
        <v>194</v>
      </c>
      <c r="AU139" s="202" t="s">
        <v>357</v>
      </c>
      <c r="AV139" s="46" t="str">
        <f t="shared" si="32"/>
        <v>R_ES-SA-SpHeat</v>
      </c>
      <c r="AW139" s="208" t="str">
        <f t="shared" si="33"/>
        <v>RH22_23</v>
      </c>
      <c r="AX139" s="208">
        <f t="shared" si="39"/>
        <v>0</v>
      </c>
      <c r="AY139" s="208" t="s">
        <v>18</v>
      </c>
      <c r="AZ139" s="46" t="s">
        <v>193</v>
      </c>
      <c r="BD139" s="202" t="s">
        <v>357</v>
      </c>
      <c r="BE139" s="46" t="str">
        <f t="shared" si="34"/>
        <v>R_ES-SA-SpHeat</v>
      </c>
      <c r="BF139" s="208" t="str">
        <f t="shared" si="35"/>
        <v>RH22_23</v>
      </c>
      <c r="BG139" s="208">
        <f t="shared" si="40"/>
        <v>0</v>
      </c>
      <c r="BH139" s="208" t="s">
        <v>18</v>
      </c>
      <c r="BI139" s="46" t="s">
        <v>195</v>
      </c>
      <c r="BM139" s="202" t="s">
        <v>357</v>
      </c>
      <c r="BN139" s="46" t="str">
        <f t="shared" si="36"/>
        <v>R_ES-SA-SpHeat</v>
      </c>
      <c r="BO139" s="208" t="str">
        <f t="shared" si="37"/>
        <v>RH22_23</v>
      </c>
      <c r="BP139" s="208">
        <f t="shared" si="41"/>
        <v>0</v>
      </c>
      <c r="BQ139" s="208" t="s">
        <v>18</v>
      </c>
      <c r="BR139" s="46" t="s">
        <v>192</v>
      </c>
    </row>
    <row r="140" spans="2:70">
      <c r="B140" s="160"/>
      <c r="D140" s="161"/>
      <c r="E140" s="161"/>
      <c r="F140" s="160"/>
      <c r="K140" s="202" t="s">
        <v>141</v>
      </c>
      <c r="L140" s="203" t="str">
        <f t="shared" si="54"/>
        <v>R_ES-SA-SpHeat</v>
      </c>
      <c r="M140" s="202">
        <f t="shared" ref="M140:N140" si="66">M44</f>
        <v>0</v>
      </c>
      <c r="N140" s="202">
        <f t="shared" si="66"/>
        <v>0</v>
      </c>
      <c r="O140" s="202" t="s">
        <v>18</v>
      </c>
      <c r="P140" s="203" t="s">
        <v>196</v>
      </c>
      <c r="T140" s="202" t="s">
        <v>141</v>
      </c>
      <c r="U140" s="203" t="str">
        <f t="shared" si="27"/>
        <v>R_ES-SA-SpHeat</v>
      </c>
      <c r="V140" s="202">
        <f t="shared" si="27"/>
        <v>0</v>
      </c>
      <c r="W140" s="202">
        <f t="shared" si="51"/>
        <v>0</v>
      </c>
      <c r="X140" s="202" t="s">
        <v>18</v>
      </c>
      <c r="Y140" s="203" t="s">
        <v>191</v>
      </c>
      <c r="AC140" s="202" t="s">
        <v>141</v>
      </c>
      <c r="AD140" s="46" t="str">
        <f t="shared" si="28"/>
        <v>R_ES-SA-SpHeat</v>
      </c>
      <c r="AE140" s="208">
        <f t="shared" si="29"/>
        <v>0</v>
      </c>
      <c r="AF140" s="46">
        <f t="shared" si="52"/>
        <v>0</v>
      </c>
      <c r="AG140" s="208" t="s">
        <v>18</v>
      </c>
      <c r="AH140" s="46" t="s">
        <v>197</v>
      </c>
      <c r="AL140" s="202" t="s">
        <v>141</v>
      </c>
      <c r="AM140" s="203" t="str">
        <f t="shared" si="30"/>
        <v>R_ES-SA-SpHeat</v>
      </c>
      <c r="AN140" s="202">
        <f t="shared" si="31"/>
        <v>0</v>
      </c>
      <c r="AO140" s="202">
        <f t="shared" si="53"/>
        <v>0</v>
      </c>
      <c r="AP140" s="202" t="s">
        <v>18</v>
      </c>
      <c r="AQ140" s="203" t="s">
        <v>194</v>
      </c>
      <c r="AU140" s="202" t="s">
        <v>141</v>
      </c>
      <c r="AV140" s="46" t="str">
        <f t="shared" si="32"/>
        <v>R_ES-SA-SpHeat</v>
      </c>
      <c r="AW140" s="208">
        <f t="shared" si="33"/>
        <v>0</v>
      </c>
      <c r="AX140" s="208">
        <f t="shared" si="39"/>
        <v>0</v>
      </c>
      <c r="AY140" s="208" t="s">
        <v>18</v>
      </c>
      <c r="AZ140" s="46" t="s">
        <v>193</v>
      </c>
      <c r="BD140" s="202" t="s">
        <v>141</v>
      </c>
      <c r="BE140" s="46" t="str">
        <f t="shared" si="34"/>
        <v>R_ES-SA-SpHeat</v>
      </c>
      <c r="BF140" s="208">
        <f t="shared" si="35"/>
        <v>0</v>
      </c>
      <c r="BG140" s="208">
        <f t="shared" si="40"/>
        <v>0</v>
      </c>
      <c r="BH140" s="208" t="s">
        <v>18</v>
      </c>
      <c r="BI140" s="46" t="s">
        <v>195</v>
      </c>
      <c r="BM140" s="202" t="s">
        <v>141</v>
      </c>
      <c r="BN140" s="46" t="str">
        <f t="shared" si="36"/>
        <v>R_ES-SA-SpHeat</v>
      </c>
      <c r="BO140" s="208">
        <f t="shared" si="37"/>
        <v>0</v>
      </c>
      <c r="BP140" s="208">
        <f t="shared" si="41"/>
        <v>0</v>
      </c>
      <c r="BQ140" s="208" t="s">
        <v>18</v>
      </c>
      <c r="BR140" s="46" t="s">
        <v>192</v>
      </c>
    </row>
    <row r="141" spans="2:70">
      <c r="B141" s="160"/>
      <c r="D141" s="161"/>
      <c r="E141" s="161"/>
      <c r="F141" s="160"/>
      <c r="K141" s="202" t="s">
        <v>141</v>
      </c>
      <c r="L141" s="203" t="str">
        <f t="shared" si="54"/>
        <v>R_ES-SA-SpHeat</v>
      </c>
      <c r="M141" s="202">
        <f t="shared" ref="M141:N141" si="67">M45</f>
        <v>0</v>
      </c>
      <c r="N141" s="202">
        <f t="shared" si="67"/>
        <v>0</v>
      </c>
      <c r="O141" s="202" t="s">
        <v>18</v>
      </c>
      <c r="P141" s="203" t="s">
        <v>196</v>
      </c>
      <c r="T141" s="202" t="s">
        <v>141</v>
      </c>
      <c r="U141" s="203" t="str">
        <f t="shared" si="27"/>
        <v>R_ES-SA-SpHeat</v>
      </c>
      <c r="V141" s="202">
        <f t="shared" si="27"/>
        <v>0</v>
      </c>
      <c r="W141" s="202">
        <f t="shared" si="51"/>
        <v>0</v>
      </c>
      <c r="X141" s="202" t="s">
        <v>18</v>
      </c>
      <c r="Y141" s="203" t="s">
        <v>191</v>
      </c>
      <c r="AC141" s="202" t="s">
        <v>141</v>
      </c>
      <c r="AD141" s="46" t="str">
        <f t="shared" si="28"/>
        <v>R_ES-SA-SpHeat</v>
      </c>
      <c r="AE141" s="208">
        <f t="shared" si="29"/>
        <v>0</v>
      </c>
      <c r="AF141" s="46">
        <f t="shared" si="52"/>
        <v>0</v>
      </c>
      <c r="AG141" s="208" t="s">
        <v>18</v>
      </c>
      <c r="AH141" s="46" t="s">
        <v>197</v>
      </c>
      <c r="AL141" s="202" t="s">
        <v>141</v>
      </c>
      <c r="AM141" s="203" t="str">
        <f t="shared" si="30"/>
        <v>R_ES-SA-SpHeat</v>
      </c>
      <c r="AN141" s="202">
        <f t="shared" si="31"/>
        <v>0</v>
      </c>
      <c r="AO141" s="202">
        <f t="shared" si="53"/>
        <v>0</v>
      </c>
      <c r="AP141" s="202" t="s">
        <v>18</v>
      </c>
      <c r="AQ141" s="203" t="s">
        <v>194</v>
      </c>
      <c r="AU141" s="202" t="s">
        <v>141</v>
      </c>
      <c r="AV141" s="46" t="str">
        <f t="shared" si="32"/>
        <v>R_ES-SA-SpHeat</v>
      </c>
      <c r="AW141" s="208">
        <f t="shared" si="33"/>
        <v>0</v>
      </c>
      <c r="AX141" s="208">
        <f t="shared" si="39"/>
        <v>0</v>
      </c>
      <c r="AY141" s="208" t="s">
        <v>18</v>
      </c>
      <c r="AZ141" s="46" t="s">
        <v>193</v>
      </c>
      <c r="BD141" s="202" t="s">
        <v>141</v>
      </c>
      <c r="BE141" s="46" t="str">
        <f t="shared" si="34"/>
        <v>R_ES-SA-SpHeat</v>
      </c>
      <c r="BF141" s="208">
        <f t="shared" si="35"/>
        <v>0</v>
      </c>
      <c r="BG141" s="208">
        <f t="shared" si="40"/>
        <v>0</v>
      </c>
      <c r="BH141" s="208" t="s">
        <v>18</v>
      </c>
      <c r="BI141" s="46" t="s">
        <v>195</v>
      </c>
      <c r="BM141" s="202" t="s">
        <v>141</v>
      </c>
      <c r="BN141" s="46" t="str">
        <f t="shared" si="36"/>
        <v>R_ES-SA-SpHeat</v>
      </c>
      <c r="BO141" s="208">
        <f t="shared" si="37"/>
        <v>0</v>
      </c>
      <c r="BP141" s="208">
        <f t="shared" si="41"/>
        <v>0</v>
      </c>
      <c r="BQ141" s="208" t="s">
        <v>18</v>
      </c>
      <c r="BR141" s="46" t="s">
        <v>192</v>
      </c>
    </row>
    <row r="142" spans="2:70">
      <c r="B142" s="160"/>
      <c r="D142" s="161"/>
      <c r="E142" s="161"/>
      <c r="F142" s="160"/>
      <c r="K142" s="202" t="s">
        <v>141</v>
      </c>
      <c r="L142" s="203" t="str">
        <f t="shared" si="54"/>
        <v>R_ES-SA-SpHeat</v>
      </c>
      <c r="M142" s="202">
        <f t="shared" ref="M142:N142" si="68">M46</f>
        <v>0</v>
      </c>
      <c r="N142" s="202">
        <f t="shared" si="68"/>
        <v>0</v>
      </c>
      <c r="O142" s="202" t="s">
        <v>18</v>
      </c>
      <c r="P142" s="203" t="s">
        <v>196</v>
      </c>
      <c r="T142" s="202" t="s">
        <v>141</v>
      </c>
      <c r="U142" s="203" t="str">
        <f t="shared" si="27"/>
        <v>R_ES-SA-SpHeat</v>
      </c>
      <c r="V142" s="202">
        <f t="shared" si="27"/>
        <v>0</v>
      </c>
      <c r="W142" s="202">
        <f t="shared" si="51"/>
        <v>0</v>
      </c>
      <c r="X142" s="202" t="s">
        <v>18</v>
      </c>
      <c r="Y142" s="203" t="s">
        <v>191</v>
      </c>
      <c r="AC142" s="202" t="s">
        <v>141</v>
      </c>
      <c r="AD142" s="46" t="str">
        <f t="shared" si="28"/>
        <v>R_ES-SA-SpHeat</v>
      </c>
      <c r="AE142" s="208">
        <f t="shared" si="29"/>
        <v>0</v>
      </c>
      <c r="AF142" s="46">
        <f t="shared" si="52"/>
        <v>0</v>
      </c>
      <c r="AG142" s="208" t="s">
        <v>18</v>
      </c>
      <c r="AH142" s="46" t="s">
        <v>197</v>
      </c>
      <c r="AL142" s="202" t="s">
        <v>141</v>
      </c>
      <c r="AM142" s="203" t="str">
        <f t="shared" si="30"/>
        <v>R_ES-SA-SpHeat</v>
      </c>
      <c r="AN142" s="202">
        <f t="shared" si="31"/>
        <v>0</v>
      </c>
      <c r="AO142" s="202">
        <f t="shared" si="53"/>
        <v>0</v>
      </c>
      <c r="AP142" s="202" t="s">
        <v>18</v>
      </c>
      <c r="AQ142" s="203" t="s">
        <v>194</v>
      </c>
      <c r="AU142" s="202" t="s">
        <v>141</v>
      </c>
      <c r="AV142" s="46" t="str">
        <f t="shared" si="32"/>
        <v>R_ES-SA-SpHeat</v>
      </c>
      <c r="AW142" s="208">
        <f t="shared" si="33"/>
        <v>0</v>
      </c>
      <c r="AX142" s="208">
        <f t="shared" si="39"/>
        <v>0</v>
      </c>
      <c r="AY142" s="208" t="s">
        <v>18</v>
      </c>
      <c r="AZ142" s="46" t="s">
        <v>193</v>
      </c>
      <c r="BD142" s="202" t="s">
        <v>141</v>
      </c>
      <c r="BE142" s="46" t="str">
        <f t="shared" si="34"/>
        <v>R_ES-SA-SpHeat</v>
      </c>
      <c r="BF142" s="208">
        <f t="shared" si="35"/>
        <v>0</v>
      </c>
      <c r="BG142" s="208">
        <f t="shared" si="40"/>
        <v>0</v>
      </c>
      <c r="BH142" s="208" t="s">
        <v>18</v>
      </c>
      <c r="BI142" s="46" t="s">
        <v>195</v>
      </c>
      <c r="BM142" s="202" t="s">
        <v>141</v>
      </c>
      <c r="BN142" s="46" t="str">
        <f t="shared" si="36"/>
        <v>R_ES-SA-SpHeat</v>
      </c>
      <c r="BO142" s="208">
        <f t="shared" si="37"/>
        <v>0</v>
      </c>
      <c r="BP142" s="208">
        <f t="shared" si="41"/>
        <v>0</v>
      </c>
      <c r="BQ142" s="208" t="s">
        <v>18</v>
      </c>
      <c r="BR142" s="46" t="s">
        <v>192</v>
      </c>
    </row>
    <row r="143" spans="2:70">
      <c r="B143" s="188"/>
      <c r="D143" s="161"/>
      <c r="E143" s="161"/>
      <c r="F143" s="160"/>
      <c r="K143" s="202" t="s">
        <v>141</v>
      </c>
      <c r="L143" s="203" t="str">
        <f t="shared" si="54"/>
        <v>R_ES-SA-SpHeat</v>
      </c>
      <c r="M143" s="202">
        <f t="shared" ref="M143:N143" si="69">M47</f>
        <v>0</v>
      </c>
      <c r="N143" s="202">
        <f t="shared" si="69"/>
        <v>0</v>
      </c>
      <c r="O143" s="202" t="s">
        <v>18</v>
      </c>
      <c r="P143" s="203" t="s">
        <v>196</v>
      </c>
      <c r="T143" s="202" t="s">
        <v>141</v>
      </c>
      <c r="U143" s="203" t="str">
        <f t="shared" si="27"/>
        <v>R_ES-SA-SpHeat</v>
      </c>
      <c r="V143" s="202">
        <f t="shared" si="27"/>
        <v>0</v>
      </c>
      <c r="W143" s="202">
        <f t="shared" si="51"/>
        <v>0</v>
      </c>
      <c r="X143" s="202" t="s">
        <v>18</v>
      </c>
      <c r="Y143" s="203" t="s">
        <v>191</v>
      </c>
      <c r="AC143" s="202" t="s">
        <v>141</v>
      </c>
      <c r="AD143" s="46" t="str">
        <f t="shared" si="28"/>
        <v>R_ES-SA-SpHeat</v>
      </c>
      <c r="AE143" s="208">
        <f t="shared" si="29"/>
        <v>0</v>
      </c>
      <c r="AF143" s="46">
        <f t="shared" si="52"/>
        <v>0</v>
      </c>
      <c r="AG143" s="208" t="s">
        <v>18</v>
      </c>
      <c r="AH143" s="46" t="s">
        <v>197</v>
      </c>
      <c r="AL143" s="202" t="s">
        <v>141</v>
      </c>
      <c r="AM143" s="203" t="str">
        <f t="shared" si="30"/>
        <v>R_ES-SA-SpHeat</v>
      </c>
      <c r="AN143" s="202">
        <f t="shared" si="31"/>
        <v>0</v>
      </c>
      <c r="AO143" s="202">
        <f t="shared" si="53"/>
        <v>0</v>
      </c>
      <c r="AP143" s="202" t="s">
        <v>18</v>
      </c>
      <c r="AQ143" s="203" t="s">
        <v>194</v>
      </c>
      <c r="AU143" s="202" t="s">
        <v>141</v>
      </c>
      <c r="AV143" s="46" t="str">
        <f t="shared" si="32"/>
        <v>R_ES-SA-SpHeat</v>
      </c>
      <c r="AW143" s="208">
        <f t="shared" si="33"/>
        <v>0</v>
      </c>
      <c r="AX143" s="208">
        <f t="shared" si="39"/>
        <v>0</v>
      </c>
      <c r="AY143" s="208" t="s">
        <v>18</v>
      </c>
      <c r="AZ143" s="46" t="s">
        <v>193</v>
      </c>
      <c r="BD143" s="202" t="s">
        <v>141</v>
      </c>
      <c r="BE143" s="46" t="str">
        <f t="shared" si="34"/>
        <v>R_ES-SA-SpHeat</v>
      </c>
      <c r="BF143" s="208">
        <f t="shared" si="35"/>
        <v>0</v>
      </c>
      <c r="BG143" s="208">
        <f t="shared" si="40"/>
        <v>0</v>
      </c>
      <c r="BH143" s="208" t="s">
        <v>18</v>
      </c>
      <c r="BI143" s="46" t="s">
        <v>195</v>
      </c>
      <c r="BM143" s="202" t="s">
        <v>141</v>
      </c>
      <c r="BN143" s="46" t="str">
        <f t="shared" si="36"/>
        <v>R_ES-SA-SpHeat</v>
      </c>
      <c r="BO143" s="208">
        <f t="shared" si="37"/>
        <v>0</v>
      </c>
      <c r="BP143" s="208">
        <f t="shared" si="41"/>
        <v>0</v>
      </c>
      <c r="BQ143" s="208" t="s">
        <v>18</v>
      </c>
      <c r="BR143" s="46" t="s">
        <v>192</v>
      </c>
    </row>
    <row r="144" spans="2:70">
      <c r="B144" s="160"/>
      <c r="D144" s="161"/>
      <c r="E144" s="161"/>
      <c r="F144" s="160"/>
      <c r="K144" s="202" t="s">
        <v>141</v>
      </c>
      <c r="L144" s="203" t="str">
        <f t="shared" si="54"/>
        <v>R_ES-SA-SpHeat</v>
      </c>
      <c r="M144" s="202">
        <f t="shared" ref="M144:N144" si="70">M48</f>
        <v>0</v>
      </c>
      <c r="N144" s="202">
        <f t="shared" si="70"/>
        <v>0</v>
      </c>
      <c r="O144" s="202" t="s">
        <v>18</v>
      </c>
      <c r="P144" s="203" t="s">
        <v>196</v>
      </c>
      <c r="T144" s="202" t="s">
        <v>141</v>
      </c>
      <c r="U144" s="203" t="str">
        <f t="shared" si="27"/>
        <v>R_ES-SA-SpHeat</v>
      </c>
      <c r="V144" s="202">
        <f t="shared" si="27"/>
        <v>0</v>
      </c>
      <c r="W144" s="202">
        <f t="shared" si="51"/>
        <v>0</v>
      </c>
      <c r="X144" s="202" t="s">
        <v>18</v>
      </c>
      <c r="Y144" s="203" t="s">
        <v>191</v>
      </c>
      <c r="AC144" s="202" t="s">
        <v>141</v>
      </c>
      <c r="AD144" s="46" t="str">
        <f t="shared" si="28"/>
        <v>R_ES-SA-SpHeat</v>
      </c>
      <c r="AE144" s="208">
        <f t="shared" si="29"/>
        <v>0</v>
      </c>
      <c r="AF144" s="46">
        <f t="shared" si="52"/>
        <v>0</v>
      </c>
      <c r="AG144" s="208" t="s">
        <v>18</v>
      </c>
      <c r="AH144" s="46" t="s">
        <v>197</v>
      </c>
      <c r="AL144" s="202" t="s">
        <v>141</v>
      </c>
      <c r="AM144" s="203" t="str">
        <f t="shared" si="30"/>
        <v>R_ES-SA-SpHeat</v>
      </c>
      <c r="AN144" s="202">
        <f t="shared" si="31"/>
        <v>0</v>
      </c>
      <c r="AO144" s="202">
        <f t="shared" si="53"/>
        <v>0</v>
      </c>
      <c r="AP144" s="202" t="s">
        <v>18</v>
      </c>
      <c r="AQ144" s="203" t="s">
        <v>194</v>
      </c>
      <c r="AU144" s="202" t="s">
        <v>141</v>
      </c>
      <c r="AV144" s="46" t="str">
        <f t="shared" si="32"/>
        <v>R_ES-SA-SpHeat</v>
      </c>
      <c r="AW144" s="208">
        <f t="shared" si="33"/>
        <v>0</v>
      </c>
      <c r="AX144" s="208">
        <f t="shared" si="39"/>
        <v>0</v>
      </c>
      <c r="AY144" s="208" t="s">
        <v>18</v>
      </c>
      <c r="AZ144" s="46" t="s">
        <v>193</v>
      </c>
      <c r="BD144" s="202" t="s">
        <v>141</v>
      </c>
      <c r="BE144" s="46" t="str">
        <f t="shared" si="34"/>
        <v>R_ES-SA-SpHeat</v>
      </c>
      <c r="BF144" s="208">
        <f t="shared" si="35"/>
        <v>0</v>
      </c>
      <c r="BG144" s="208">
        <f t="shared" si="40"/>
        <v>0</v>
      </c>
      <c r="BH144" s="208" t="s">
        <v>18</v>
      </c>
      <c r="BI144" s="46" t="s">
        <v>195</v>
      </c>
      <c r="BM144" s="202" t="s">
        <v>141</v>
      </c>
      <c r="BN144" s="46" t="str">
        <f t="shared" si="36"/>
        <v>R_ES-SA-SpHeat</v>
      </c>
      <c r="BO144" s="208">
        <f t="shared" si="37"/>
        <v>0</v>
      </c>
      <c r="BP144" s="208">
        <f t="shared" si="41"/>
        <v>0</v>
      </c>
      <c r="BQ144" s="208" t="s">
        <v>18</v>
      </c>
      <c r="BR144" s="46" t="s">
        <v>192</v>
      </c>
    </row>
    <row r="145" spans="2:70">
      <c r="B145" s="160"/>
      <c r="D145" s="161"/>
      <c r="E145" s="161"/>
      <c r="F145" s="160"/>
      <c r="K145" s="202" t="s">
        <v>141</v>
      </c>
      <c r="L145" s="203" t="str">
        <f t="shared" si="54"/>
        <v>R_ES-SA-SpHeat</v>
      </c>
      <c r="M145" s="202">
        <f t="shared" ref="M145:N145" si="71">M49</f>
        <v>0</v>
      </c>
      <c r="N145" s="202">
        <f t="shared" si="71"/>
        <v>0</v>
      </c>
      <c r="O145" s="202" t="s">
        <v>18</v>
      </c>
      <c r="P145" s="203" t="s">
        <v>196</v>
      </c>
      <c r="T145" s="202" t="s">
        <v>141</v>
      </c>
      <c r="U145" s="203" t="str">
        <f t="shared" si="27"/>
        <v>R_ES-SA-SpHeat</v>
      </c>
      <c r="V145" s="202">
        <f t="shared" si="27"/>
        <v>0</v>
      </c>
      <c r="W145" s="202">
        <f t="shared" si="51"/>
        <v>0</v>
      </c>
      <c r="X145" s="202" t="s">
        <v>18</v>
      </c>
      <c r="Y145" s="203" t="s">
        <v>191</v>
      </c>
      <c r="AC145" s="202" t="s">
        <v>141</v>
      </c>
      <c r="AD145" s="46" t="str">
        <f t="shared" si="28"/>
        <v>R_ES-SA-SpHeat</v>
      </c>
      <c r="AE145" s="208">
        <f t="shared" si="29"/>
        <v>0</v>
      </c>
      <c r="AF145" s="46">
        <f t="shared" si="52"/>
        <v>0</v>
      </c>
      <c r="AG145" s="208" t="s">
        <v>18</v>
      </c>
      <c r="AH145" s="46" t="s">
        <v>197</v>
      </c>
      <c r="AL145" s="202" t="s">
        <v>141</v>
      </c>
      <c r="AM145" s="203" t="str">
        <f t="shared" si="30"/>
        <v>R_ES-SA-SpHeat</v>
      </c>
      <c r="AN145" s="202">
        <f t="shared" si="31"/>
        <v>0</v>
      </c>
      <c r="AO145" s="202">
        <f t="shared" si="53"/>
        <v>0</v>
      </c>
      <c r="AP145" s="202" t="s">
        <v>18</v>
      </c>
      <c r="AQ145" s="203" t="s">
        <v>194</v>
      </c>
      <c r="AU145" s="202" t="s">
        <v>141</v>
      </c>
      <c r="AV145" s="46" t="str">
        <f t="shared" si="32"/>
        <v>R_ES-SA-SpHeat</v>
      </c>
      <c r="AW145" s="208">
        <f t="shared" si="33"/>
        <v>0</v>
      </c>
      <c r="AX145" s="208">
        <f t="shared" si="39"/>
        <v>0</v>
      </c>
      <c r="AY145" s="208" t="s">
        <v>18</v>
      </c>
      <c r="AZ145" s="46" t="s">
        <v>193</v>
      </c>
      <c r="BD145" s="202" t="s">
        <v>141</v>
      </c>
      <c r="BE145" s="46" t="str">
        <f t="shared" si="34"/>
        <v>R_ES-SA-SpHeat</v>
      </c>
      <c r="BF145" s="208">
        <f t="shared" si="35"/>
        <v>0</v>
      </c>
      <c r="BG145" s="208">
        <f t="shared" si="40"/>
        <v>0</v>
      </c>
      <c r="BH145" s="208" t="s">
        <v>18</v>
      </c>
      <c r="BI145" s="46" t="s">
        <v>195</v>
      </c>
      <c r="BM145" s="202" t="s">
        <v>141</v>
      </c>
      <c r="BN145" s="46" t="str">
        <f t="shared" si="36"/>
        <v>R_ES-SA-SpHeat</v>
      </c>
      <c r="BO145" s="208">
        <f t="shared" si="37"/>
        <v>0</v>
      </c>
      <c r="BP145" s="208">
        <f t="shared" si="41"/>
        <v>0</v>
      </c>
      <c r="BQ145" s="208" t="s">
        <v>18</v>
      </c>
      <c r="BR145" s="46" t="s">
        <v>192</v>
      </c>
    </row>
    <row r="146" spans="2:70">
      <c r="B146" s="160"/>
      <c r="D146" s="161"/>
      <c r="E146" s="161"/>
      <c r="F146" s="160"/>
      <c r="K146" s="202" t="s">
        <v>141</v>
      </c>
      <c r="L146" s="203" t="str">
        <f t="shared" si="54"/>
        <v>R_ES-SA-SpHeat</v>
      </c>
      <c r="M146" s="202">
        <f t="shared" ref="M146:N146" si="72">M50</f>
        <v>0</v>
      </c>
      <c r="N146" s="202">
        <f t="shared" si="72"/>
        <v>0</v>
      </c>
      <c r="O146" s="202" t="s">
        <v>18</v>
      </c>
      <c r="P146" s="203" t="s">
        <v>196</v>
      </c>
      <c r="T146" s="202" t="s">
        <v>141</v>
      </c>
      <c r="U146" s="203" t="str">
        <f t="shared" si="27"/>
        <v>R_ES-SA-SpHeat</v>
      </c>
      <c r="V146" s="202">
        <f t="shared" si="27"/>
        <v>0</v>
      </c>
      <c r="W146" s="202">
        <f t="shared" si="51"/>
        <v>0</v>
      </c>
      <c r="X146" s="202" t="s">
        <v>18</v>
      </c>
      <c r="Y146" s="203" t="s">
        <v>191</v>
      </c>
      <c r="AC146" s="202" t="s">
        <v>141</v>
      </c>
      <c r="AD146" s="46" t="str">
        <f t="shared" si="28"/>
        <v>R_ES-SA-SpHeat</v>
      </c>
      <c r="AE146" s="208">
        <f t="shared" si="29"/>
        <v>0</v>
      </c>
      <c r="AF146" s="46">
        <f t="shared" si="52"/>
        <v>0</v>
      </c>
      <c r="AG146" s="208" t="s">
        <v>18</v>
      </c>
      <c r="AH146" s="46" t="s">
        <v>197</v>
      </c>
      <c r="AL146" s="202" t="s">
        <v>141</v>
      </c>
      <c r="AM146" s="203" t="str">
        <f t="shared" si="30"/>
        <v>R_ES-SA-SpHeat</v>
      </c>
      <c r="AN146" s="202">
        <f t="shared" si="31"/>
        <v>0</v>
      </c>
      <c r="AO146" s="202">
        <f t="shared" si="53"/>
        <v>0</v>
      </c>
      <c r="AP146" s="202" t="s">
        <v>18</v>
      </c>
      <c r="AQ146" s="203" t="s">
        <v>194</v>
      </c>
      <c r="AU146" s="202" t="s">
        <v>141</v>
      </c>
      <c r="AV146" s="46" t="str">
        <f t="shared" si="32"/>
        <v>R_ES-SA-SpHeat</v>
      </c>
      <c r="AW146" s="208">
        <f t="shared" si="33"/>
        <v>0</v>
      </c>
      <c r="AX146" s="208">
        <f t="shared" si="39"/>
        <v>0</v>
      </c>
      <c r="AY146" s="208" t="s">
        <v>18</v>
      </c>
      <c r="AZ146" s="46" t="s">
        <v>193</v>
      </c>
      <c r="BD146" s="202" t="s">
        <v>141</v>
      </c>
      <c r="BE146" s="46" t="str">
        <f t="shared" si="34"/>
        <v>R_ES-SA-SpHeat</v>
      </c>
      <c r="BF146" s="208">
        <f t="shared" si="35"/>
        <v>0</v>
      </c>
      <c r="BG146" s="208">
        <f t="shared" si="40"/>
        <v>0</v>
      </c>
      <c r="BH146" s="208" t="s">
        <v>18</v>
      </c>
      <c r="BI146" s="46" t="s">
        <v>195</v>
      </c>
      <c r="BM146" s="202" t="s">
        <v>141</v>
      </c>
      <c r="BN146" s="46" t="str">
        <f t="shared" si="36"/>
        <v>R_ES-SA-SpHeat</v>
      </c>
      <c r="BO146" s="208">
        <f t="shared" si="37"/>
        <v>0</v>
      </c>
      <c r="BP146" s="208">
        <f t="shared" si="41"/>
        <v>0</v>
      </c>
      <c r="BQ146" s="208" t="s">
        <v>18</v>
      </c>
      <c r="BR146" s="46" t="s">
        <v>192</v>
      </c>
    </row>
    <row r="147" spans="2:70">
      <c r="B147" s="188"/>
      <c r="D147" s="161"/>
      <c r="E147" s="161"/>
      <c r="F147" s="160"/>
      <c r="K147" s="202" t="s">
        <v>141</v>
      </c>
      <c r="L147" s="203" t="str">
        <f t="shared" si="54"/>
        <v>R_ES-SA-SpHeat</v>
      </c>
      <c r="M147" s="202">
        <f t="shared" ref="M147:N147" si="73">M51</f>
        <v>0</v>
      </c>
      <c r="N147" s="202">
        <f t="shared" si="73"/>
        <v>0</v>
      </c>
      <c r="O147" s="202" t="s">
        <v>18</v>
      </c>
      <c r="P147" s="203" t="s">
        <v>196</v>
      </c>
      <c r="T147" s="202" t="s">
        <v>141</v>
      </c>
      <c r="U147" s="203" t="str">
        <f t="shared" si="27"/>
        <v>R_ES-SA-SpHeat</v>
      </c>
      <c r="V147" s="202">
        <f t="shared" si="27"/>
        <v>0</v>
      </c>
      <c r="W147" s="202">
        <f t="shared" si="51"/>
        <v>0</v>
      </c>
      <c r="X147" s="202" t="s">
        <v>18</v>
      </c>
      <c r="Y147" s="203" t="s">
        <v>191</v>
      </c>
      <c r="AC147" s="202" t="s">
        <v>141</v>
      </c>
      <c r="AD147" s="46" t="str">
        <f t="shared" si="28"/>
        <v>R_ES-SA-SpHeat</v>
      </c>
      <c r="AE147" s="208">
        <f t="shared" si="29"/>
        <v>0</v>
      </c>
      <c r="AF147" s="46">
        <f t="shared" si="52"/>
        <v>0</v>
      </c>
      <c r="AG147" s="208" t="s">
        <v>18</v>
      </c>
      <c r="AH147" s="46" t="s">
        <v>197</v>
      </c>
      <c r="AL147" s="202" t="s">
        <v>141</v>
      </c>
      <c r="AM147" s="203" t="str">
        <f t="shared" si="30"/>
        <v>R_ES-SA-SpHeat</v>
      </c>
      <c r="AN147" s="202">
        <f t="shared" si="31"/>
        <v>0</v>
      </c>
      <c r="AO147" s="202">
        <f t="shared" si="53"/>
        <v>0</v>
      </c>
      <c r="AP147" s="202" t="s">
        <v>18</v>
      </c>
      <c r="AQ147" s="203" t="s">
        <v>194</v>
      </c>
      <c r="AU147" s="202" t="s">
        <v>141</v>
      </c>
      <c r="AV147" s="46" t="str">
        <f t="shared" si="32"/>
        <v>R_ES-SA-SpHeat</v>
      </c>
      <c r="AW147" s="208">
        <f t="shared" si="33"/>
        <v>0</v>
      </c>
      <c r="AX147" s="208">
        <f t="shared" si="39"/>
        <v>0</v>
      </c>
      <c r="AY147" s="208" t="s">
        <v>18</v>
      </c>
      <c r="AZ147" s="46" t="s">
        <v>193</v>
      </c>
      <c r="BD147" s="202" t="s">
        <v>141</v>
      </c>
      <c r="BE147" s="46" t="str">
        <f t="shared" si="34"/>
        <v>R_ES-SA-SpHeat</v>
      </c>
      <c r="BF147" s="208">
        <f t="shared" si="35"/>
        <v>0</v>
      </c>
      <c r="BG147" s="208">
        <f t="shared" si="40"/>
        <v>0</v>
      </c>
      <c r="BH147" s="208" t="s">
        <v>18</v>
      </c>
      <c r="BI147" s="46" t="s">
        <v>195</v>
      </c>
      <c r="BM147" s="202" t="s">
        <v>141</v>
      </c>
      <c r="BN147" s="46" t="str">
        <f t="shared" si="36"/>
        <v>R_ES-SA-SpHeat</v>
      </c>
      <c r="BO147" s="208">
        <f t="shared" si="37"/>
        <v>0</v>
      </c>
      <c r="BP147" s="208">
        <f t="shared" si="41"/>
        <v>0</v>
      </c>
      <c r="BQ147" s="208" t="s">
        <v>18</v>
      </c>
      <c r="BR147" s="46" t="s">
        <v>192</v>
      </c>
    </row>
    <row r="148" spans="2:70">
      <c r="B148" s="160"/>
      <c r="D148" s="161"/>
      <c r="E148" s="161"/>
      <c r="F148" s="160"/>
      <c r="K148" s="202" t="s">
        <v>141</v>
      </c>
      <c r="L148" s="203" t="str">
        <f t="shared" si="54"/>
        <v>R_ES-SA-SpHeat</v>
      </c>
      <c r="M148" s="202">
        <f t="shared" ref="M148:N148" si="74">M52</f>
        <v>0</v>
      </c>
      <c r="N148" s="202">
        <f t="shared" si="74"/>
        <v>0</v>
      </c>
      <c r="O148" s="202" t="s">
        <v>18</v>
      </c>
      <c r="P148" s="203" t="s">
        <v>196</v>
      </c>
      <c r="T148" s="202" t="s">
        <v>141</v>
      </c>
      <c r="U148" s="203" t="str">
        <f t="shared" si="27"/>
        <v>R_ES-SA-SpHeat</v>
      </c>
      <c r="V148" s="202">
        <f t="shared" si="27"/>
        <v>0</v>
      </c>
      <c r="W148" s="202">
        <f t="shared" si="51"/>
        <v>0</v>
      </c>
      <c r="X148" s="202" t="s">
        <v>18</v>
      </c>
      <c r="Y148" s="203" t="s">
        <v>191</v>
      </c>
      <c r="AC148" s="202" t="s">
        <v>141</v>
      </c>
      <c r="AD148" s="46" t="str">
        <f t="shared" si="28"/>
        <v>R_ES-SA-SpHeat</v>
      </c>
      <c r="AE148" s="208">
        <f t="shared" si="29"/>
        <v>0</v>
      </c>
      <c r="AF148" s="46">
        <f t="shared" si="52"/>
        <v>0</v>
      </c>
      <c r="AG148" s="208" t="s">
        <v>18</v>
      </c>
      <c r="AH148" s="46" t="s">
        <v>197</v>
      </c>
      <c r="AL148" s="202" t="s">
        <v>141</v>
      </c>
      <c r="AM148" s="203" t="str">
        <f t="shared" si="30"/>
        <v>R_ES-SA-SpHeat</v>
      </c>
      <c r="AN148" s="202">
        <f t="shared" si="31"/>
        <v>0</v>
      </c>
      <c r="AO148" s="202">
        <f t="shared" si="53"/>
        <v>0</v>
      </c>
      <c r="AP148" s="202" t="s">
        <v>18</v>
      </c>
      <c r="AQ148" s="203" t="s">
        <v>194</v>
      </c>
      <c r="AU148" s="202" t="s">
        <v>141</v>
      </c>
      <c r="AV148" s="46" t="str">
        <f t="shared" si="32"/>
        <v>R_ES-SA-SpHeat</v>
      </c>
      <c r="AW148" s="208">
        <f t="shared" si="33"/>
        <v>0</v>
      </c>
      <c r="AX148" s="208">
        <f t="shared" si="39"/>
        <v>0</v>
      </c>
      <c r="AY148" s="208" t="s">
        <v>18</v>
      </c>
      <c r="AZ148" s="46" t="s">
        <v>193</v>
      </c>
      <c r="BD148" s="202" t="s">
        <v>141</v>
      </c>
      <c r="BE148" s="46" t="str">
        <f t="shared" si="34"/>
        <v>R_ES-SA-SpHeat</v>
      </c>
      <c r="BF148" s="208">
        <f t="shared" si="35"/>
        <v>0</v>
      </c>
      <c r="BG148" s="208">
        <f t="shared" si="40"/>
        <v>0</v>
      </c>
      <c r="BH148" s="208" t="s">
        <v>18</v>
      </c>
      <c r="BI148" s="46" t="s">
        <v>195</v>
      </c>
      <c r="BM148" s="202" t="s">
        <v>141</v>
      </c>
      <c r="BN148" s="46" t="str">
        <f t="shared" si="36"/>
        <v>R_ES-SA-SpHeat</v>
      </c>
      <c r="BO148" s="208">
        <f t="shared" si="37"/>
        <v>0</v>
      </c>
      <c r="BP148" s="208">
        <f t="shared" si="41"/>
        <v>0</v>
      </c>
      <c r="BQ148" s="208" t="s">
        <v>18</v>
      </c>
      <c r="BR148" s="46" t="s">
        <v>192</v>
      </c>
    </row>
    <row r="149" spans="2:70">
      <c r="B149" s="160"/>
      <c r="D149" s="161"/>
      <c r="E149" s="161"/>
      <c r="F149" s="160"/>
      <c r="K149" s="202" t="s">
        <v>141</v>
      </c>
      <c r="L149" s="203" t="str">
        <f t="shared" si="54"/>
        <v>R_ES-SA-SpHeat</v>
      </c>
      <c r="M149" s="202">
        <f t="shared" ref="M149:N149" si="75">M53</f>
        <v>0</v>
      </c>
      <c r="N149" s="202">
        <f t="shared" si="75"/>
        <v>0</v>
      </c>
      <c r="O149" s="202" t="s">
        <v>18</v>
      </c>
      <c r="P149" s="203" t="s">
        <v>196</v>
      </c>
      <c r="T149" s="202" t="s">
        <v>141</v>
      </c>
      <c r="U149" s="203" t="str">
        <f t="shared" si="27"/>
        <v>R_ES-SA-SpHeat</v>
      </c>
      <c r="V149" s="202">
        <f t="shared" si="27"/>
        <v>0</v>
      </c>
      <c r="W149" s="202">
        <f t="shared" si="51"/>
        <v>0</v>
      </c>
      <c r="X149" s="202" t="s">
        <v>18</v>
      </c>
      <c r="Y149" s="203" t="s">
        <v>191</v>
      </c>
      <c r="AC149" s="202" t="s">
        <v>141</v>
      </c>
      <c r="AD149" s="46" t="str">
        <f t="shared" si="28"/>
        <v>R_ES-SA-SpHeat</v>
      </c>
      <c r="AE149" s="208">
        <f t="shared" si="29"/>
        <v>0</v>
      </c>
      <c r="AF149" s="46">
        <f t="shared" si="52"/>
        <v>0</v>
      </c>
      <c r="AG149" s="208" t="s">
        <v>18</v>
      </c>
      <c r="AH149" s="46" t="s">
        <v>197</v>
      </c>
      <c r="AL149" s="202" t="s">
        <v>141</v>
      </c>
      <c r="AM149" s="203" t="str">
        <f t="shared" si="30"/>
        <v>R_ES-SA-SpHeat</v>
      </c>
      <c r="AN149" s="202">
        <f t="shared" si="31"/>
        <v>0</v>
      </c>
      <c r="AO149" s="202">
        <f t="shared" si="53"/>
        <v>0</v>
      </c>
      <c r="AP149" s="202" t="s">
        <v>18</v>
      </c>
      <c r="AQ149" s="203" t="s">
        <v>194</v>
      </c>
      <c r="AU149" s="202" t="s">
        <v>141</v>
      </c>
      <c r="AV149" s="46" t="str">
        <f t="shared" si="32"/>
        <v>R_ES-SA-SpHeat</v>
      </c>
      <c r="AW149" s="208">
        <f t="shared" si="33"/>
        <v>0</v>
      </c>
      <c r="AX149" s="208">
        <f t="shared" si="39"/>
        <v>0</v>
      </c>
      <c r="AY149" s="208" t="s">
        <v>18</v>
      </c>
      <c r="AZ149" s="46" t="s">
        <v>193</v>
      </c>
      <c r="BD149" s="202" t="s">
        <v>141</v>
      </c>
      <c r="BE149" s="46" t="str">
        <f t="shared" si="34"/>
        <v>R_ES-SA-SpHeat</v>
      </c>
      <c r="BF149" s="208">
        <f t="shared" si="35"/>
        <v>0</v>
      </c>
      <c r="BG149" s="208">
        <f t="shared" si="40"/>
        <v>0</v>
      </c>
      <c r="BH149" s="208" t="s">
        <v>18</v>
      </c>
      <c r="BI149" s="46" t="s">
        <v>195</v>
      </c>
      <c r="BM149" s="202" t="s">
        <v>141</v>
      </c>
      <c r="BN149" s="46" t="str">
        <f t="shared" si="36"/>
        <v>R_ES-SA-SpHeat</v>
      </c>
      <c r="BO149" s="208">
        <f t="shared" si="37"/>
        <v>0</v>
      </c>
      <c r="BP149" s="208">
        <f t="shared" si="41"/>
        <v>0</v>
      </c>
      <c r="BQ149" s="208" t="s">
        <v>18</v>
      </c>
      <c r="BR149" s="46" t="s">
        <v>192</v>
      </c>
    </row>
    <row r="150" spans="2:70">
      <c r="B150" s="160"/>
      <c r="D150" s="161"/>
      <c r="E150" s="161"/>
      <c r="F150" s="160"/>
      <c r="K150" s="202" t="s">
        <v>141</v>
      </c>
      <c r="L150" s="203" t="str">
        <f t="shared" si="54"/>
        <v>R_ES-SA-SpHeat</v>
      </c>
      <c r="M150" s="202">
        <f t="shared" ref="M150:N150" si="76">M54</f>
        <v>0</v>
      </c>
      <c r="N150" s="202">
        <f t="shared" si="76"/>
        <v>0</v>
      </c>
      <c r="O150" s="202" t="s">
        <v>18</v>
      </c>
      <c r="P150" s="203" t="s">
        <v>196</v>
      </c>
      <c r="T150" s="202" t="s">
        <v>141</v>
      </c>
      <c r="U150" s="203" t="str">
        <f t="shared" si="27"/>
        <v>R_ES-SA-SpHeat</v>
      </c>
      <c r="V150" s="202">
        <f t="shared" si="27"/>
        <v>0</v>
      </c>
      <c r="W150" s="202">
        <f t="shared" si="51"/>
        <v>0</v>
      </c>
      <c r="X150" s="202" t="s">
        <v>18</v>
      </c>
      <c r="Y150" s="203" t="s">
        <v>191</v>
      </c>
      <c r="AC150" s="202" t="s">
        <v>141</v>
      </c>
      <c r="AD150" s="46" t="str">
        <f t="shared" si="28"/>
        <v>R_ES-SA-SpHeat</v>
      </c>
      <c r="AE150" s="208">
        <f t="shared" si="29"/>
        <v>0</v>
      </c>
      <c r="AF150" s="46">
        <f t="shared" si="52"/>
        <v>0</v>
      </c>
      <c r="AG150" s="208" t="s">
        <v>18</v>
      </c>
      <c r="AH150" s="46" t="s">
        <v>197</v>
      </c>
      <c r="AL150" s="202" t="s">
        <v>141</v>
      </c>
      <c r="AM150" s="203" t="str">
        <f t="shared" si="30"/>
        <v>R_ES-SA-SpHeat</v>
      </c>
      <c r="AN150" s="202">
        <f t="shared" si="31"/>
        <v>0</v>
      </c>
      <c r="AO150" s="202">
        <f t="shared" si="53"/>
        <v>0</v>
      </c>
      <c r="AP150" s="202" t="s">
        <v>18</v>
      </c>
      <c r="AQ150" s="203" t="s">
        <v>194</v>
      </c>
      <c r="AU150" s="202" t="s">
        <v>141</v>
      </c>
      <c r="AV150" s="46" t="str">
        <f t="shared" si="32"/>
        <v>R_ES-SA-SpHeat</v>
      </c>
      <c r="AW150" s="208">
        <f t="shared" si="33"/>
        <v>0</v>
      </c>
      <c r="AX150" s="208">
        <f t="shared" si="39"/>
        <v>0</v>
      </c>
      <c r="AY150" s="208" t="s">
        <v>18</v>
      </c>
      <c r="AZ150" s="46" t="s">
        <v>193</v>
      </c>
      <c r="BD150" s="202" t="s">
        <v>141</v>
      </c>
      <c r="BE150" s="46" t="str">
        <f t="shared" si="34"/>
        <v>R_ES-SA-SpHeat</v>
      </c>
      <c r="BF150" s="208">
        <f t="shared" si="35"/>
        <v>0</v>
      </c>
      <c r="BG150" s="208">
        <f t="shared" si="40"/>
        <v>0</v>
      </c>
      <c r="BH150" s="208" t="s">
        <v>18</v>
      </c>
      <c r="BI150" s="46" t="s">
        <v>195</v>
      </c>
      <c r="BM150" s="202" t="s">
        <v>141</v>
      </c>
      <c r="BN150" s="46" t="str">
        <f t="shared" si="36"/>
        <v>R_ES-SA-SpHeat</v>
      </c>
      <c r="BO150" s="208">
        <f t="shared" si="37"/>
        <v>0</v>
      </c>
      <c r="BP150" s="208">
        <f t="shared" si="41"/>
        <v>0</v>
      </c>
      <c r="BQ150" s="208" t="s">
        <v>18</v>
      </c>
      <c r="BR150" s="46" t="s">
        <v>192</v>
      </c>
    </row>
    <row r="151" spans="2:70">
      <c r="B151" s="212"/>
      <c r="D151" s="213"/>
      <c r="E151" s="213"/>
      <c r="F151" s="214"/>
      <c r="K151" s="202" t="s">
        <v>141</v>
      </c>
      <c r="L151" s="203" t="str">
        <f t="shared" si="54"/>
        <v>R_ES-SA-SpHeat</v>
      </c>
      <c r="M151" s="202">
        <f t="shared" ref="M151:N151" si="77">M55</f>
        <v>0</v>
      </c>
      <c r="N151" s="202">
        <f t="shared" si="77"/>
        <v>0</v>
      </c>
      <c r="O151" s="202" t="s">
        <v>18</v>
      </c>
      <c r="P151" s="203" t="s">
        <v>196</v>
      </c>
      <c r="T151" s="202" t="s">
        <v>141</v>
      </c>
      <c r="U151" s="203" t="str">
        <f t="shared" si="27"/>
        <v>R_ES-SA-SpHeat</v>
      </c>
      <c r="V151" s="202">
        <f t="shared" si="27"/>
        <v>0</v>
      </c>
      <c r="W151" s="202">
        <f t="shared" si="51"/>
        <v>0</v>
      </c>
      <c r="X151" s="202" t="s">
        <v>18</v>
      </c>
      <c r="Y151" s="203" t="s">
        <v>191</v>
      </c>
      <c r="AC151" s="202" t="s">
        <v>141</v>
      </c>
      <c r="AD151" s="46" t="str">
        <f t="shared" si="28"/>
        <v>R_ES-SA-SpHeat</v>
      </c>
      <c r="AE151" s="208">
        <f t="shared" si="29"/>
        <v>0</v>
      </c>
      <c r="AF151" s="46">
        <f t="shared" si="52"/>
        <v>0</v>
      </c>
      <c r="AG151" s="208" t="s">
        <v>18</v>
      </c>
      <c r="AH151" s="46" t="s">
        <v>197</v>
      </c>
      <c r="AL151" s="202" t="s">
        <v>141</v>
      </c>
      <c r="AM151" s="203" t="str">
        <f t="shared" si="30"/>
        <v>R_ES-SA-SpHeat</v>
      </c>
      <c r="AN151" s="202">
        <f t="shared" si="31"/>
        <v>0</v>
      </c>
      <c r="AO151" s="202">
        <f t="shared" si="53"/>
        <v>0</v>
      </c>
      <c r="AP151" s="202" t="s">
        <v>18</v>
      </c>
      <c r="AQ151" s="203" t="s">
        <v>194</v>
      </c>
      <c r="AU151" s="202" t="s">
        <v>141</v>
      </c>
      <c r="AV151" s="46" t="str">
        <f t="shared" si="32"/>
        <v>R_ES-SA-SpHeat</v>
      </c>
      <c r="AW151" s="208">
        <f t="shared" si="33"/>
        <v>0</v>
      </c>
      <c r="AX151" s="208">
        <f t="shared" si="39"/>
        <v>0</v>
      </c>
      <c r="AY151" s="208" t="s">
        <v>18</v>
      </c>
      <c r="AZ151" s="46" t="s">
        <v>193</v>
      </c>
      <c r="BD151" s="202" t="s">
        <v>141</v>
      </c>
      <c r="BE151" s="46" t="str">
        <f t="shared" si="34"/>
        <v>R_ES-SA-SpHeat</v>
      </c>
      <c r="BF151" s="208">
        <f t="shared" si="35"/>
        <v>0</v>
      </c>
      <c r="BG151" s="208">
        <f t="shared" si="40"/>
        <v>0</v>
      </c>
      <c r="BH151" s="208" t="s">
        <v>18</v>
      </c>
      <c r="BI151" s="46" t="s">
        <v>195</v>
      </c>
      <c r="BM151" s="202" t="s">
        <v>141</v>
      </c>
      <c r="BN151" s="46" t="str">
        <f t="shared" si="36"/>
        <v>R_ES-SA-SpHeat</v>
      </c>
      <c r="BO151" s="208">
        <f t="shared" si="37"/>
        <v>0</v>
      </c>
      <c r="BP151" s="208">
        <f t="shared" si="41"/>
        <v>0</v>
      </c>
      <c r="BQ151" s="208" t="s">
        <v>18</v>
      </c>
      <c r="BR151" s="46" t="s">
        <v>192</v>
      </c>
    </row>
    <row r="152" spans="11:70">
      <c r="K152" s="202" t="s">
        <v>357</v>
      </c>
      <c r="L152" s="203" t="str">
        <f t="shared" si="54"/>
        <v>R_ES-SA-SpHeat</v>
      </c>
      <c r="M152" s="202" t="str">
        <f t="shared" ref="M152:N152" si="78">M56</f>
        <v>SH0_1</v>
      </c>
      <c r="N152" s="202">
        <f t="shared" si="78"/>
        <v>0</v>
      </c>
      <c r="O152" s="202" t="s">
        <v>18</v>
      </c>
      <c r="P152" s="203" t="s">
        <v>196</v>
      </c>
      <c r="T152" s="202" t="s">
        <v>357</v>
      </c>
      <c r="U152" s="203" t="str">
        <f t="shared" si="27"/>
        <v>R_ES-SA-SpHeat</v>
      </c>
      <c r="V152" s="202" t="str">
        <f t="shared" si="27"/>
        <v>SH0_1</v>
      </c>
      <c r="W152" s="202">
        <f t="shared" si="51"/>
        <v>0</v>
      </c>
      <c r="X152" s="202" t="s">
        <v>18</v>
      </c>
      <c r="Y152" s="203" t="s">
        <v>191</v>
      </c>
      <c r="AC152" s="202" t="s">
        <v>357</v>
      </c>
      <c r="AD152" s="46" t="str">
        <f t="shared" si="28"/>
        <v>R_ES-SA-SpHeat</v>
      </c>
      <c r="AE152" s="208" t="str">
        <f t="shared" si="29"/>
        <v>SH0_1</v>
      </c>
      <c r="AF152" s="46">
        <f t="shared" si="52"/>
        <v>0</v>
      </c>
      <c r="AG152" s="208" t="s">
        <v>18</v>
      </c>
      <c r="AH152" s="46" t="s">
        <v>197</v>
      </c>
      <c r="AL152" s="202" t="s">
        <v>357</v>
      </c>
      <c r="AM152" s="203" t="str">
        <f t="shared" si="30"/>
        <v>R_ES-SA-SpHeat</v>
      </c>
      <c r="AN152" s="202" t="str">
        <f t="shared" si="31"/>
        <v>SH0_1</v>
      </c>
      <c r="AO152" s="202">
        <f t="shared" si="53"/>
        <v>0</v>
      </c>
      <c r="AP152" s="202" t="s">
        <v>18</v>
      </c>
      <c r="AQ152" s="203" t="s">
        <v>194</v>
      </c>
      <c r="AU152" s="202" t="s">
        <v>357</v>
      </c>
      <c r="AV152" s="46" t="str">
        <f t="shared" si="32"/>
        <v>R_ES-SA-SpHeat</v>
      </c>
      <c r="AW152" s="208" t="str">
        <f t="shared" si="33"/>
        <v>SH0_1</v>
      </c>
      <c r="AX152" s="208">
        <f t="shared" si="39"/>
        <v>0</v>
      </c>
      <c r="AY152" s="208" t="s">
        <v>18</v>
      </c>
      <c r="AZ152" s="46" t="s">
        <v>193</v>
      </c>
      <c r="BD152" s="202" t="s">
        <v>357</v>
      </c>
      <c r="BE152" s="46" t="str">
        <f t="shared" si="34"/>
        <v>R_ES-SA-SpHeat</v>
      </c>
      <c r="BF152" s="208" t="str">
        <f t="shared" si="35"/>
        <v>SH0_1</v>
      </c>
      <c r="BG152" s="208">
        <f t="shared" si="40"/>
        <v>0</v>
      </c>
      <c r="BH152" s="208" t="s">
        <v>18</v>
      </c>
      <c r="BI152" s="46" t="s">
        <v>195</v>
      </c>
      <c r="BM152" s="202" t="s">
        <v>357</v>
      </c>
      <c r="BN152" s="46" t="str">
        <f t="shared" si="36"/>
        <v>R_ES-SA-SpHeat</v>
      </c>
      <c r="BO152" s="208" t="str">
        <f t="shared" si="37"/>
        <v>SH0_1</v>
      </c>
      <c r="BP152" s="208">
        <f t="shared" si="41"/>
        <v>0</v>
      </c>
      <c r="BQ152" s="208" t="s">
        <v>18</v>
      </c>
      <c r="BR152" s="46" t="s">
        <v>192</v>
      </c>
    </row>
    <row r="153" spans="11:70">
      <c r="K153" s="202" t="s">
        <v>357</v>
      </c>
      <c r="L153" s="203" t="str">
        <f t="shared" si="54"/>
        <v>R_ES-SA-SpHeat</v>
      </c>
      <c r="M153" s="202" t="str">
        <f t="shared" ref="M153:N153" si="79">M57</f>
        <v>SH2_3</v>
      </c>
      <c r="N153" s="202">
        <f t="shared" si="79"/>
        <v>0</v>
      </c>
      <c r="O153" s="202" t="s">
        <v>18</v>
      </c>
      <c r="P153" s="203" t="s">
        <v>196</v>
      </c>
      <c r="T153" s="202" t="s">
        <v>357</v>
      </c>
      <c r="U153" s="203" t="str">
        <f t="shared" si="27"/>
        <v>R_ES-SA-SpHeat</v>
      </c>
      <c r="V153" s="202" t="str">
        <f t="shared" si="27"/>
        <v>SH2_3</v>
      </c>
      <c r="W153" s="202">
        <f t="shared" si="51"/>
        <v>0</v>
      </c>
      <c r="X153" s="202" t="s">
        <v>18</v>
      </c>
      <c r="Y153" s="203" t="s">
        <v>191</v>
      </c>
      <c r="AC153" s="202" t="s">
        <v>357</v>
      </c>
      <c r="AD153" s="46" t="str">
        <f t="shared" si="28"/>
        <v>R_ES-SA-SpHeat</v>
      </c>
      <c r="AE153" s="208" t="str">
        <f t="shared" si="29"/>
        <v>SH2_3</v>
      </c>
      <c r="AF153" s="46">
        <f t="shared" si="52"/>
        <v>0</v>
      </c>
      <c r="AG153" s="208" t="s">
        <v>18</v>
      </c>
      <c r="AH153" s="46" t="s">
        <v>197</v>
      </c>
      <c r="AL153" s="202" t="s">
        <v>357</v>
      </c>
      <c r="AM153" s="203" t="str">
        <f t="shared" si="30"/>
        <v>R_ES-SA-SpHeat</v>
      </c>
      <c r="AN153" s="202" t="str">
        <f t="shared" si="31"/>
        <v>SH2_3</v>
      </c>
      <c r="AO153" s="202">
        <f t="shared" si="53"/>
        <v>0</v>
      </c>
      <c r="AP153" s="202" t="s">
        <v>18</v>
      </c>
      <c r="AQ153" s="203" t="s">
        <v>194</v>
      </c>
      <c r="AU153" s="202" t="s">
        <v>357</v>
      </c>
      <c r="AV153" s="46" t="str">
        <f t="shared" si="32"/>
        <v>R_ES-SA-SpHeat</v>
      </c>
      <c r="AW153" s="208" t="str">
        <f t="shared" si="33"/>
        <v>SH2_3</v>
      </c>
      <c r="AX153" s="208">
        <f t="shared" si="39"/>
        <v>0</v>
      </c>
      <c r="AY153" s="208" t="s">
        <v>18</v>
      </c>
      <c r="AZ153" s="46" t="s">
        <v>193</v>
      </c>
      <c r="BD153" s="202" t="s">
        <v>357</v>
      </c>
      <c r="BE153" s="46" t="str">
        <f t="shared" si="34"/>
        <v>R_ES-SA-SpHeat</v>
      </c>
      <c r="BF153" s="208" t="str">
        <f t="shared" si="35"/>
        <v>SH2_3</v>
      </c>
      <c r="BG153" s="208">
        <f t="shared" si="40"/>
        <v>0</v>
      </c>
      <c r="BH153" s="208" t="s">
        <v>18</v>
      </c>
      <c r="BI153" s="46" t="s">
        <v>195</v>
      </c>
      <c r="BM153" s="202" t="s">
        <v>357</v>
      </c>
      <c r="BN153" s="46" t="str">
        <f t="shared" si="36"/>
        <v>R_ES-SA-SpHeat</v>
      </c>
      <c r="BO153" s="208" t="str">
        <f t="shared" si="37"/>
        <v>SH2_3</v>
      </c>
      <c r="BP153" s="208">
        <f t="shared" si="41"/>
        <v>0</v>
      </c>
      <c r="BQ153" s="208" t="s">
        <v>18</v>
      </c>
      <c r="BR153" s="46" t="s">
        <v>192</v>
      </c>
    </row>
    <row r="154" spans="11:70">
      <c r="K154" s="202" t="s">
        <v>357</v>
      </c>
      <c r="L154" s="203" t="str">
        <f t="shared" si="54"/>
        <v>R_ES-SA-SpHeat</v>
      </c>
      <c r="M154" s="202" t="str">
        <f t="shared" ref="M154:N154" si="80">M58</f>
        <v>SH4_5</v>
      </c>
      <c r="N154" s="202">
        <f t="shared" si="80"/>
        <v>0</v>
      </c>
      <c r="O154" s="202" t="s">
        <v>18</v>
      </c>
      <c r="P154" s="203" t="s">
        <v>196</v>
      </c>
      <c r="T154" s="202" t="s">
        <v>357</v>
      </c>
      <c r="U154" s="203" t="str">
        <f t="shared" si="27"/>
        <v>R_ES-SA-SpHeat</v>
      </c>
      <c r="V154" s="202" t="str">
        <f t="shared" si="27"/>
        <v>SH4_5</v>
      </c>
      <c r="W154" s="202">
        <f t="shared" si="51"/>
        <v>0</v>
      </c>
      <c r="X154" s="202" t="s">
        <v>18</v>
      </c>
      <c r="Y154" s="203" t="s">
        <v>191</v>
      </c>
      <c r="AC154" s="202" t="s">
        <v>357</v>
      </c>
      <c r="AD154" s="46" t="str">
        <f t="shared" si="28"/>
        <v>R_ES-SA-SpHeat</v>
      </c>
      <c r="AE154" s="208" t="str">
        <f t="shared" si="29"/>
        <v>SH4_5</v>
      </c>
      <c r="AF154" s="46">
        <f t="shared" si="52"/>
        <v>0</v>
      </c>
      <c r="AG154" s="208" t="s">
        <v>18</v>
      </c>
      <c r="AH154" s="46" t="s">
        <v>197</v>
      </c>
      <c r="AL154" s="202" t="s">
        <v>357</v>
      </c>
      <c r="AM154" s="203" t="str">
        <f t="shared" si="30"/>
        <v>R_ES-SA-SpHeat</v>
      </c>
      <c r="AN154" s="202" t="str">
        <f t="shared" si="31"/>
        <v>SH4_5</v>
      </c>
      <c r="AO154" s="202">
        <f t="shared" si="53"/>
        <v>0</v>
      </c>
      <c r="AP154" s="202" t="s">
        <v>18</v>
      </c>
      <c r="AQ154" s="203" t="s">
        <v>194</v>
      </c>
      <c r="AU154" s="202" t="s">
        <v>357</v>
      </c>
      <c r="AV154" s="46" t="str">
        <f t="shared" si="32"/>
        <v>R_ES-SA-SpHeat</v>
      </c>
      <c r="AW154" s="208" t="str">
        <f t="shared" si="33"/>
        <v>SH4_5</v>
      </c>
      <c r="AX154" s="208">
        <f t="shared" si="39"/>
        <v>0</v>
      </c>
      <c r="AY154" s="208" t="s">
        <v>18</v>
      </c>
      <c r="AZ154" s="46" t="s">
        <v>193</v>
      </c>
      <c r="BD154" s="202" t="s">
        <v>357</v>
      </c>
      <c r="BE154" s="46" t="str">
        <f t="shared" si="34"/>
        <v>R_ES-SA-SpHeat</v>
      </c>
      <c r="BF154" s="208" t="str">
        <f t="shared" si="35"/>
        <v>SH4_5</v>
      </c>
      <c r="BG154" s="208">
        <f t="shared" si="40"/>
        <v>0</v>
      </c>
      <c r="BH154" s="208" t="s">
        <v>18</v>
      </c>
      <c r="BI154" s="46" t="s">
        <v>195</v>
      </c>
      <c r="BM154" s="202" t="s">
        <v>357</v>
      </c>
      <c r="BN154" s="46" t="str">
        <f t="shared" si="36"/>
        <v>R_ES-SA-SpHeat</v>
      </c>
      <c r="BO154" s="208" t="str">
        <f t="shared" si="37"/>
        <v>SH4_5</v>
      </c>
      <c r="BP154" s="208">
        <f t="shared" si="41"/>
        <v>0</v>
      </c>
      <c r="BQ154" s="208" t="s">
        <v>18</v>
      </c>
      <c r="BR154" s="46" t="s">
        <v>192</v>
      </c>
    </row>
    <row r="155" spans="11:70">
      <c r="K155" s="202" t="s">
        <v>357</v>
      </c>
      <c r="L155" s="203" t="str">
        <f t="shared" si="54"/>
        <v>R_ES-SA-SpHeat</v>
      </c>
      <c r="M155" s="202" t="str">
        <f t="shared" ref="M155:N155" si="81">M59</f>
        <v>SH6_7</v>
      </c>
      <c r="N155" s="202">
        <f t="shared" si="81"/>
        <v>0</v>
      </c>
      <c r="O155" s="202" t="s">
        <v>18</v>
      </c>
      <c r="P155" s="203" t="s">
        <v>196</v>
      </c>
      <c r="T155" s="202" t="s">
        <v>357</v>
      </c>
      <c r="U155" s="203" t="str">
        <f t="shared" si="27"/>
        <v>R_ES-SA-SpHeat</v>
      </c>
      <c r="V155" s="202" t="str">
        <f t="shared" si="27"/>
        <v>SH6_7</v>
      </c>
      <c r="W155" s="202">
        <f t="shared" si="51"/>
        <v>0</v>
      </c>
      <c r="X155" s="202" t="s">
        <v>18</v>
      </c>
      <c r="Y155" s="203" t="s">
        <v>191</v>
      </c>
      <c r="AC155" s="202" t="s">
        <v>357</v>
      </c>
      <c r="AD155" s="46" t="str">
        <f t="shared" si="28"/>
        <v>R_ES-SA-SpHeat</v>
      </c>
      <c r="AE155" s="208" t="str">
        <f t="shared" si="29"/>
        <v>SH6_7</v>
      </c>
      <c r="AF155" s="46">
        <f t="shared" si="52"/>
        <v>0</v>
      </c>
      <c r="AG155" s="208" t="s">
        <v>18</v>
      </c>
      <c r="AH155" s="46" t="s">
        <v>197</v>
      </c>
      <c r="AL155" s="202" t="s">
        <v>357</v>
      </c>
      <c r="AM155" s="203" t="str">
        <f t="shared" si="30"/>
        <v>R_ES-SA-SpHeat</v>
      </c>
      <c r="AN155" s="202" t="str">
        <f t="shared" si="31"/>
        <v>SH6_7</v>
      </c>
      <c r="AO155" s="202">
        <f t="shared" si="53"/>
        <v>0</v>
      </c>
      <c r="AP155" s="202" t="s">
        <v>18</v>
      </c>
      <c r="AQ155" s="203" t="s">
        <v>194</v>
      </c>
      <c r="AU155" s="202" t="s">
        <v>357</v>
      </c>
      <c r="AV155" s="46" t="str">
        <f t="shared" si="32"/>
        <v>R_ES-SA-SpHeat</v>
      </c>
      <c r="AW155" s="208" t="str">
        <f t="shared" si="33"/>
        <v>SH6_7</v>
      </c>
      <c r="AX155" s="208">
        <f t="shared" si="39"/>
        <v>0</v>
      </c>
      <c r="AY155" s="208" t="s">
        <v>18</v>
      </c>
      <c r="AZ155" s="46" t="s">
        <v>193</v>
      </c>
      <c r="BD155" s="202" t="s">
        <v>357</v>
      </c>
      <c r="BE155" s="46" t="str">
        <f t="shared" si="34"/>
        <v>R_ES-SA-SpHeat</v>
      </c>
      <c r="BF155" s="208" t="str">
        <f t="shared" si="35"/>
        <v>SH6_7</v>
      </c>
      <c r="BG155" s="208">
        <f t="shared" si="40"/>
        <v>0</v>
      </c>
      <c r="BH155" s="208" t="s">
        <v>18</v>
      </c>
      <c r="BI155" s="46" t="s">
        <v>195</v>
      </c>
      <c r="BM155" s="202" t="s">
        <v>357</v>
      </c>
      <c r="BN155" s="46" t="str">
        <f t="shared" si="36"/>
        <v>R_ES-SA-SpHeat</v>
      </c>
      <c r="BO155" s="208" t="str">
        <f t="shared" si="37"/>
        <v>SH6_7</v>
      </c>
      <c r="BP155" s="208">
        <f t="shared" si="41"/>
        <v>0</v>
      </c>
      <c r="BQ155" s="208" t="s">
        <v>18</v>
      </c>
      <c r="BR155" s="46" t="s">
        <v>192</v>
      </c>
    </row>
    <row r="156" spans="11:70">
      <c r="K156" s="202" t="s">
        <v>357</v>
      </c>
      <c r="L156" s="203" t="str">
        <f t="shared" si="54"/>
        <v>R_ES-SA-SpHeat</v>
      </c>
      <c r="M156" s="202" t="str">
        <f t="shared" ref="M156:N156" si="82">M60</f>
        <v>SH8_9</v>
      </c>
      <c r="N156" s="202">
        <f t="shared" si="82"/>
        <v>0</v>
      </c>
      <c r="O156" s="202" t="s">
        <v>18</v>
      </c>
      <c r="P156" s="203" t="s">
        <v>196</v>
      </c>
      <c r="T156" s="202" t="s">
        <v>357</v>
      </c>
      <c r="U156" s="203" t="str">
        <f t="shared" si="27"/>
        <v>R_ES-SA-SpHeat</v>
      </c>
      <c r="V156" s="202" t="str">
        <f t="shared" si="27"/>
        <v>SH8_9</v>
      </c>
      <c r="W156" s="202">
        <f t="shared" si="51"/>
        <v>0</v>
      </c>
      <c r="X156" s="202" t="s">
        <v>18</v>
      </c>
      <c r="Y156" s="203" t="s">
        <v>191</v>
      </c>
      <c r="AC156" s="202" t="s">
        <v>357</v>
      </c>
      <c r="AD156" s="46" t="str">
        <f t="shared" si="28"/>
        <v>R_ES-SA-SpHeat</v>
      </c>
      <c r="AE156" s="208" t="str">
        <f t="shared" si="29"/>
        <v>SH8_9</v>
      </c>
      <c r="AF156" s="46">
        <f t="shared" si="52"/>
        <v>0</v>
      </c>
      <c r="AG156" s="208" t="s">
        <v>18</v>
      </c>
      <c r="AH156" s="46" t="s">
        <v>197</v>
      </c>
      <c r="AL156" s="202" t="s">
        <v>357</v>
      </c>
      <c r="AM156" s="203" t="str">
        <f t="shared" si="30"/>
        <v>R_ES-SA-SpHeat</v>
      </c>
      <c r="AN156" s="202" t="str">
        <f t="shared" si="31"/>
        <v>SH8_9</v>
      </c>
      <c r="AO156" s="202">
        <f t="shared" si="53"/>
        <v>0</v>
      </c>
      <c r="AP156" s="202" t="s">
        <v>18</v>
      </c>
      <c r="AQ156" s="203" t="s">
        <v>194</v>
      </c>
      <c r="AU156" s="202" t="s">
        <v>357</v>
      </c>
      <c r="AV156" s="46" t="str">
        <f t="shared" si="32"/>
        <v>R_ES-SA-SpHeat</v>
      </c>
      <c r="AW156" s="208" t="str">
        <f t="shared" si="33"/>
        <v>SH8_9</v>
      </c>
      <c r="AX156" s="208">
        <f t="shared" si="39"/>
        <v>0</v>
      </c>
      <c r="AY156" s="208" t="s">
        <v>18</v>
      </c>
      <c r="AZ156" s="46" t="s">
        <v>193</v>
      </c>
      <c r="BD156" s="202" t="s">
        <v>357</v>
      </c>
      <c r="BE156" s="46" t="str">
        <f t="shared" si="34"/>
        <v>R_ES-SA-SpHeat</v>
      </c>
      <c r="BF156" s="208" t="str">
        <f t="shared" si="35"/>
        <v>SH8_9</v>
      </c>
      <c r="BG156" s="208">
        <f t="shared" si="40"/>
        <v>0</v>
      </c>
      <c r="BH156" s="208" t="s">
        <v>18</v>
      </c>
      <c r="BI156" s="46" t="s">
        <v>195</v>
      </c>
      <c r="BM156" s="202" t="s">
        <v>357</v>
      </c>
      <c r="BN156" s="46" t="str">
        <f t="shared" si="36"/>
        <v>R_ES-SA-SpHeat</v>
      </c>
      <c r="BO156" s="208" t="str">
        <f t="shared" si="37"/>
        <v>SH8_9</v>
      </c>
      <c r="BP156" s="208">
        <f t="shared" si="41"/>
        <v>0</v>
      </c>
      <c r="BQ156" s="208" t="s">
        <v>18</v>
      </c>
      <c r="BR156" s="46" t="s">
        <v>192</v>
      </c>
    </row>
    <row r="157" spans="11:70">
      <c r="K157" s="202" t="s">
        <v>357</v>
      </c>
      <c r="L157" s="203" t="str">
        <f t="shared" si="54"/>
        <v>R_ES-SA-SpHeat</v>
      </c>
      <c r="M157" s="202" t="str">
        <f t="shared" ref="M157:N157" si="83">M61</f>
        <v>SH10_11</v>
      </c>
      <c r="N157" s="202">
        <f t="shared" si="83"/>
        <v>0</v>
      </c>
      <c r="O157" s="202" t="s">
        <v>18</v>
      </c>
      <c r="P157" s="203" t="s">
        <v>196</v>
      </c>
      <c r="T157" s="202" t="s">
        <v>357</v>
      </c>
      <c r="U157" s="203" t="str">
        <f t="shared" si="27"/>
        <v>R_ES-SA-SpHeat</v>
      </c>
      <c r="V157" s="202" t="str">
        <f t="shared" si="27"/>
        <v>SH10_11</v>
      </c>
      <c r="W157" s="202">
        <f t="shared" si="51"/>
        <v>0</v>
      </c>
      <c r="X157" s="202" t="s">
        <v>18</v>
      </c>
      <c r="Y157" s="203" t="s">
        <v>191</v>
      </c>
      <c r="AC157" s="202" t="s">
        <v>357</v>
      </c>
      <c r="AD157" s="46" t="str">
        <f t="shared" si="28"/>
        <v>R_ES-SA-SpHeat</v>
      </c>
      <c r="AE157" s="208" t="str">
        <f t="shared" si="29"/>
        <v>SH10_11</v>
      </c>
      <c r="AF157" s="46">
        <f t="shared" si="52"/>
        <v>0</v>
      </c>
      <c r="AG157" s="208" t="s">
        <v>18</v>
      </c>
      <c r="AH157" s="46" t="s">
        <v>197</v>
      </c>
      <c r="AL157" s="202" t="s">
        <v>357</v>
      </c>
      <c r="AM157" s="203" t="str">
        <f t="shared" si="30"/>
        <v>R_ES-SA-SpHeat</v>
      </c>
      <c r="AN157" s="202" t="str">
        <f t="shared" si="31"/>
        <v>SH10_11</v>
      </c>
      <c r="AO157" s="202">
        <f t="shared" si="53"/>
        <v>0</v>
      </c>
      <c r="AP157" s="202" t="s">
        <v>18</v>
      </c>
      <c r="AQ157" s="203" t="s">
        <v>194</v>
      </c>
      <c r="AU157" s="202" t="s">
        <v>357</v>
      </c>
      <c r="AV157" s="46" t="str">
        <f t="shared" si="32"/>
        <v>R_ES-SA-SpHeat</v>
      </c>
      <c r="AW157" s="208" t="str">
        <f t="shared" si="33"/>
        <v>SH10_11</v>
      </c>
      <c r="AX157" s="208">
        <f t="shared" si="39"/>
        <v>0</v>
      </c>
      <c r="AY157" s="208" t="s">
        <v>18</v>
      </c>
      <c r="AZ157" s="46" t="s">
        <v>193</v>
      </c>
      <c r="BD157" s="202" t="s">
        <v>357</v>
      </c>
      <c r="BE157" s="46" t="str">
        <f t="shared" si="34"/>
        <v>R_ES-SA-SpHeat</v>
      </c>
      <c r="BF157" s="208" t="str">
        <f t="shared" si="35"/>
        <v>SH10_11</v>
      </c>
      <c r="BG157" s="208">
        <f t="shared" si="40"/>
        <v>0</v>
      </c>
      <c r="BH157" s="208" t="s">
        <v>18</v>
      </c>
      <c r="BI157" s="46" t="s">
        <v>195</v>
      </c>
      <c r="BM157" s="202" t="s">
        <v>357</v>
      </c>
      <c r="BN157" s="46" t="str">
        <f t="shared" si="36"/>
        <v>R_ES-SA-SpHeat</v>
      </c>
      <c r="BO157" s="208" t="str">
        <f t="shared" si="37"/>
        <v>SH10_11</v>
      </c>
      <c r="BP157" s="208">
        <f t="shared" si="41"/>
        <v>0</v>
      </c>
      <c r="BQ157" s="208" t="s">
        <v>18</v>
      </c>
      <c r="BR157" s="46" t="s">
        <v>192</v>
      </c>
    </row>
    <row r="158" spans="11:70">
      <c r="K158" s="202" t="s">
        <v>357</v>
      </c>
      <c r="L158" s="203" t="str">
        <f t="shared" si="54"/>
        <v>R_ES-SA-SpHeat</v>
      </c>
      <c r="M158" s="202" t="str">
        <f t="shared" ref="M158:N158" si="84">M62</f>
        <v>SH12_13</v>
      </c>
      <c r="N158" s="202">
        <f t="shared" si="84"/>
        <v>0</v>
      </c>
      <c r="O158" s="202" t="s">
        <v>18</v>
      </c>
      <c r="P158" s="203" t="s">
        <v>196</v>
      </c>
      <c r="T158" s="202" t="s">
        <v>357</v>
      </c>
      <c r="U158" s="203" t="str">
        <f t="shared" si="27"/>
        <v>R_ES-SA-SpHeat</v>
      </c>
      <c r="V158" s="202" t="str">
        <f t="shared" si="27"/>
        <v>SH12_13</v>
      </c>
      <c r="W158" s="202">
        <f t="shared" si="51"/>
        <v>0</v>
      </c>
      <c r="X158" s="202" t="s">
        <v>18</v>
      </c>
      <c r="Y158" s="203" t="s">
        <v>191</v>
      </c>
      <c r="AC158" s="202" t="s">
        <v>357</v>
      </c>
      <c r="AD158" s="46" t="str">
        <f t="shared" si="28"/>
        <v>R_ES-SA-SpHeat</v>
      </c>
      <c r="AE158" s="208" t="str">
        <f t="shared" si="29"/>
        <v>SH12_13</v>
      </c>
      <c r="AF158" s="46">
        <f t="shared" si="52"/>
        <v>0</v>
      </c>
      <c r="AG158" s="208" t="s">
        <v>18</v>
      </c>
      <c r="AH158" s="46" t="s">
        <v>197</v>
      </c>
      <c r="AL158" s="202" t="s">
        <v>357</v>
      </c>
      <c r="AM158" s="203" t="str">
        <f t="shared" si="30"/>
        <v>R_ES-SA-SpHeat</v>
      </c>
      <c r="AN158" s="202" t="str">
        <f t="shared" si="31"/>
        <v>SH12_13</v>
      </c>
      <c r="AO158" s="202">
        <f t="shared" si="53"/>
        <v>0</v>
      </c>
      <c r="AP158" s="202" t="s">
        <v>18</v>
      </c>
      <c r="AQ158" s="203" t="s">
        <v>194</v>
      </c>
      <c r="AU158" s="202" t="s">
        <v>357</v>
      </c>
      <c r="AV158" s="46" t="str">
        <f t="shared" si="32"/>
        <v>R_ES-SA-SpHeat</v>
      </c>
      <c r="AW158" s="208" t="str">
        <f t="shared" si="33"/>
        <v>SH12_13</v>
      </c>
      <c r="AX158" s="208">
        <f t="shared" si="39"/>
        <v>0</v>
      </c>
      <c r="AY158" s="208" t="s">
        <v>18</v>
      </c>
      <c r="AZ158" s="46" t="s">
        <v>193</v>
      </c>
      <c r="BD158" s="202" t="s">
        <v>357</v>
      </c>
      <c r="BE158" s="46" t="str">
        <f t="shared" si="34"/>
        <v>R_ES-SA-SpHeat</v>
      </c>
      <c r="BF158" s="208" t="str">
        <f t="shared" si="35"/>
        <v>SH12_13</v>
      </c>
      <c r="BG158" s="208">
        <f t="shared" si="40"/>
        <v>0</v>
      </c>
      <c r="BH158" s="208" t="s">
        <v>18</v>
      </c>
      <c r="BI158" s="46" t="s">
        <v>195</v>
      </c>
      <c r="BM158" s="202" t="s">
        <v>357</v>
      </c>
      <c r="BN158" s="46" t="str">
        <f t="shared" si="36"/>
        <v>R_ES-SA-SpHeat</v>
      </c>
      <c r="BO158" s="208" t="str">
        <f t="shared" si="37"/>
        <v>SH12_13</v>
      </c>
      <c r="BP158" s="208">
        <f t="shared" si="41"/>
        <v>0</v>
      </c>
      <c r="BQ158" s="208" t="s">
        <v>18</v>
      </c>
      <c r="BR158" s="46" t="s">
        <v>192</v>
      </c>
    </row>
    <row r="159" spans="11:70">
      <c r="K159" s="202" t="s">
        <v>357</v>
      </c>
      <c r="L159" s="203" t="str">
        <f t="shared" si="54"/>
        <v>R_ES-SA-SpHeat</v>
      </c>
      <c r="M159" s="202" t="str">
        <f t="shared" ref="M159:N159" si="85">M63</f>
        <v>SH14_15</v>
      </c>
      <c r="N159" s="202">
        <f t="shared" si="85"/>
        <v>0</v>
      </c>
      <c r="O159" s="202" t="s">
        <v>18</v>
      </c>
      <c r="P159" s="203" t="s">
        <v>196</v>
      </c>
      <c r="T159" s="202" t="s">
        <v>357</v>
      </c>
      <c r="U159" s="203" t="str">
        <f t="shared" si="27"/>
        <v>R_ES-SA-SpHeat</v>
      </c>
      <c r="V159" s="202" t="str">
        <f t="shared" si="27"/>
        <v>SH14_15</v>
      </c>
      <c r="W159" s="202">
        <f t="shared" si="51"/>
        <v>0</v>
      </c>
      <c r="X159" s="202" t="s">
        <v>18</v>
      </c>
      <c r="Y159" s="203" t="s">
        <v>191</v>
      </c>
      <c r="AC159" s="202" t="s">
        <v>357</v>
      </c>
      <c r="AD159" s="46" t="str">
        <f t="shared" si="28"/>
        <v>R_ES-SA-SpHeat</v>
      </c>
      <c r="AE159" s="208" t="str">
        <f t="shared" si="29"/>
        <v>SH14_15</v>
      </c>
      <c r="AF159" s="46">
        <f t="shared" si="52"/>
        <v>0</v>
      </c>
      <c r="AG159" s="208" t="s">
        <v>18</v>
      </c>
      <c r="AH159" s="46" t="s">
        <v>197</v>
      </c>
      <c r="AL159" s="202" t="s">
        <v>357</v>
      </c>
      <c r="AM159" s="203" t="str">
        <f t="shared" si="30"/>
        <v>R_ES-SA-SpHeat</v>
      </c>
      <c r="AN159" s="202" t="str">
        <f t="shared" si="31"/>
        <v>SH14_15</v>
      </c>
      <c r="AO159" s="202">
        <f t="shared" si="53"/>
        <v>0</v>
      </c>
      <c r="AP159" s="202" t="s">
        <v>18</v>
      </c>
      <c r="AQ159" s="203" t="s">
        <v>194</v>
      </c>
      <c r="AU159" s="202" t="s">
        <v>357</v>
      </c>
      <c r="AV159" s="46" t="str">
        <f t="shared" si="32"/>
        <v>R_ES-SA-SpHeat</v>
      </c>
      <c r="AW159" s="208" t="str">
        <f t="shared" si="33"/>
        <v>SH14_15</v>
      </c>
      <c r="AX159" s="208">
        <f t="shared" si="39"/>
        <v>0</v>
      </c>
      <c r="AY159" s="208" t="s">
        <v>18</v>
      </c>
      <c r="AZ159" s="46" t="s">
        <v>193</v>
      </c>
      <c r="BD159" s="202" t="s">
        <v>357</v>
      </c>
      <c r="BE159" s="46" t="str">
        <f t="shared" si="34"/>
        <v>R_ES-SA-SpHeat</v>
      </c>
      <c r="BF159" s="208" t="str">
        <f t="shared" si="35"/>
        <v>SH14_15</v>
      </c>
      <c r="BG159" s="208">
        <f t="shared" si="40"/>
        <v>0</v>
      </c>
      <c r="BH159" s="208" t="s">
        <v>18</v>
      </c>
      <c r="BI159" s="46" t="s">
        <v>195</v>
      </c>
      <c r="BM159" s="202" t="s">
        <v>357</v>
      </c>
      <c r="BN159" s="46" t="str">
        <f t="shared" si="36"/>
        <v>R_ES-SA-SpHeat</v>
      </c>
      <c r="BO159" s="208" t="str">
        <f t="shared" si="37"/>
        <v>SH14_15</v>
      </c>
      <c r="BP159" s="208">
        <f t="shared" si="41"/>
        <v>0</v>
      </c>
      <c r="BQ159" s="208" t="s">
        <v>18</v>
      </c>
      <c r="BR159" s="46" t="s">
        <v>192</v>
      </c>
    </row>
    <row r="160" spans="11:70">
      <c r="K160" s="202" t="s">
        <v>357</v>
      </c>
      <c r="L160" s="203" t="str">
        <f t="shared" si="54"/>
        <v>R_ES-SA-SpHeat</v>
      </c>
      <c r="M160" s="202" t="str">
        <f t="shared" ref="M160:N160" si="86">M64</f>
        <v>SH16_17</v>
      </c>
      <c r="N160" s="202">
        <f t="shared" si="86"/>
        <v>0</v>
      </c>
      <c r="O160" s="202" t="s">
        <v>18</v>
      </c>
      <c r="P160" s="203" t="s">
        <v>196</v>
      </c>
      <c r="T160" s="202" t="s">
        <v>357</v>
      </c>
      <c r="U160" s="203" t="str">
        <f t="shared" ref="U160:V223" si="87">L160</f>
        <v>R_ES-SA-SpHeat</v>
      </c>
      <c r="V160" s="202" t="str">
        <f t="shared" si="87"/>
        <v>SH16_17</v>
      </c>
      <c r="W160" s="202">
        <f t="shared" si="51"/>
        <v>0</v>
      </c>
      <c r="X160" s="202" t="s">
        <v>18</v>
      </c>
      <c r="Y160" s="203" t="s">
        <v>191</v>
      </c>
      <c r="AC160" s="202" t="s">
        <v>357</v>
      </c>
      <c r="AD160" s="46" t="str">
        <f t="shared" ref="AD160:AD223" si="88">U160</f>
        <v>R_ES-SA-SpHeat</v>
      </c>
      <c r="AE160" s="208" t="str">
        <f t="shared" ref="AE160:AE223" si="89">V160</f>
        <v>SH16_17</v>
      </c>
      <c r="AF160" s="46">
        <f t="shared" si="52"/>
        <v>0</v>
      </c>
      <c r="AG160" s="208" t="s">
        <v>18</v>
      </c>
      <c r="AH160" s="46" t="s">
        <v>197</v>
      </c>
      <c r="AL160" s="202" t="s">
        <v>357</v>
      </c>
      <c r="AM160" s="203" t="str">
        <f t="shared" ref="AM160:AM223" si="90">AD160</f>
        <v>R_ES-SA-SpHeat</v>
      </c>
      <c r="AN160" s="202" t="str">
        <f t="shared" ref="AN160:AN223" si="91">AE160</f>
        <v>SH16_17</v>
      </c>
      <c r="AO160" s="202">
        <f t="shared" si="53"/>
        <v>0</v>
      </c>
      <c r="AP160" s="202" t="s">
        <v>18</v>
      </c>
      <c r="AQ160" s="203" t="s">
        <v>194</v>
      </c>
      <c r="AU160" s="202" t="s">
        <v>357</v>
      </c>
      <c r="AV160" s="46" t="str">
        <f t="shared" ref="AV160:AV223" si="92">AM160</f>
        <v>R_ES-SA-SpHeat</v>
      </c>
      <c r="AW160" s="208" t="str">
        <f t="shared" ref="AW160:AW223" si="93">AN160</f>
        <v>SH16_17</v>
      </c>
      <c r="AX160" s="208">
        <f t="shared" si="39"/>
        <v>0</v>
      </c>
      <c r="AY160" s="208" t="s">
        <v>18</v>
      </c>
      <c r="AZ160" s="46" t="s">
        <v>193</v>
      </c>
      <c r="BD160" s="202" t="s">
        <v>357</v>
      </c>
      <c r="BE160" s="46" t="str">
        <f t="shared" ref="BE160:BE223" si="94">AV160</f>
        <v>R_ES-SA-SpHeat</v>
      </c>
      <c r="BF160" s="208" t="str">
        <f t="shared" ref="BF160:BF223" si="95">AW160</f>
        <v>SH16_17</v>
      </c>
      <c r="BG160" s="208">
        <f t="shared" si="40"/>
        <v>0</v>
      </c>
      <c r="BH160" s="208" t="s">
        <v>18</v>
      </c>
      <c r="BI160" s="46" t="s">
        <v>195</v>
      </c>
      <c r="BM160" s="202" t="s">
        <v>357</v>
      </c>
      <c r="BN160" s="46" t="str">
        <f t="shared" ref="BN160:BN223" si="96">BE160</f>
        <v>R_ES-SA-SpHeat</v>
      </c>
      <c r="BO160" s="208" t="str">
        <f t="shared" ref="BO160:BO223" si="97">BF160</f>
        <v>SH16_17</v>
      </c>
      <c r="BP160" s="208">
        <f t="shared" si="41"/>
        <v>0</v>
      </c>
      <c r="BQ160" s="208" t="s">
        <v>18</v>
      </c>
      <c r="BR160" s="46" t="s">
        <v>192</v>
      </c>
    </row>
    <row r="161" spans="11:70">
      <c r="K161" s="202" t="s">
        <v>357</v>
      </c>
      <c r="L161" s="203" t="str">
        <f t="shared" si="54"/>
        <v>R_ES-SA-SpHeat</v>
      </c>
      <c r="M161" s="202" t="str">
        <f t="shared" ref="M161:N161" si="98">M65</f>
        <v>SH18_19</v>
      </c>
      <c r="N161" s="202">
        <f t="shared" si="98"/>
        <v>0</v>
      </c>
      <c r="O161" s="202" t="s">
        <v>18</v>
      </c>
      <c r="P161" s="203" t="s">
        <v>196</v>
      </c>
      <c r="T161" s="202" t="s">
        <v>357</v>
      </c>
      <c r="U161" s="203" t="str">
        <f t="shared" si="87"/>
        <v>R_ES-SA-SpHeat</v>
      </c>
      <c r="V161" s="202" t="str">
        <f t="shared" si="87"/>
        <v>SH18_19</v>
      </c>
      <c r="W161" s="202">
        <f t="shared" si="51"/>
        <v>0</v>
      </c>
      <c r="X161" s="202" t="s">
        <v>18</v>
      </c>
      <c r="Y161" s="203" t="s">
        <v>191</v>
      </c>
      <c r="AC161" s="202" t="s">
        <v>357</v>
      </c>
      <c r="AD161" s="46" t="str">
        <f t="shared" si="88"/>
        <v>R_ES-SA-SpHeat</v>
      </c>
      <c r="AE161" s="208" t="str">
        <f t="shared" si="89"/>
        <v>SH18_19</v>
      </c>
      <c r="AF161" s="46">
        <f t="shared" si="52"/>
        <v>0</v>
      </c>
      <c r="AG161" s="208" t="s">
        <v>18</v>
      </c>
      <c r="AH161" s="46" t="s">
        <v>197</v>
      </c>
      <c r="AL161" s="202" t="s">
        <v>357</v>
      </c>
      <c r="AM161" s="203" t="str">
        <f t="shared" si="90"/>
        <v>R_ES-SA-SpHeat</v>
      </c>
      <c r="AN161" s="202" t="str">
        <f t="shared" si="91"/>
        <v>SH18_19</v>
      </c>
      <c r="AO161" s="202">
        <f t="shared" si="53"/>
        <v>0</v>
      </c>
      <c r="AP161" s="202" t="s">
        <v>18</v>
      </c>
      <c r="AQ161" s="203" t="s">
        <v>194</v>
      </c>
      <c r="AU161" s="202" t="s">
        <v>357</v>
      </c>
      <c r="AV161" s="46" t="str">
        <f t="shared" si="92"/>
        <v>R_ES-SA-SpHeat</v>
      </c>
      <c r="AW161" s="208" t="str">
        <f t="shared" si="93"/>
        <v>SH18_19</v>
      </c>
      <c r="AX161" s="208">
        <f t="shared" ref="AX161:AX224" si="99">W161</f>
        <v>0</v>
      </c>
      <c r="AY161" s="208" t="s">
        <v>18</v>
      </c>
      <c r="AZ161" s="46" t="s">
        <v>193</v>
      </c>
      <c r="BD161" s="202" t="s">
        <v>357</v>
      </c>
      <c r="BE161" s="46" t="str">
        <f t="shared" si="94"/>
        <v>R_ES-SA-SpHeat</v>
      </c>
      <c r="BF161" s="208" t="str">
        <f t="shared" si="95"/>
        <v>SH18_19</v>
      </c>
      <c r="BG161" s="208">
        <f t="shared" ref="BG161:BG224" si="100">AF161</f>
        <v>0</v>
      </c>
      <c r="BH161" s="208" t="s">
        <v>18</v>
      </c>
      <c r="BI161" s="46" t="s">
        <v>195</v>
      </c>
      <c r="BM161" s="202" t="s">
        <v>357</v>
      </c>
      <c r="BN161" s="46" t="str">
        <f t="shared" si="96"/>
        <v>R_ES-SA-SpHeat</v>
      </c>
      <c r="BO161" s="208" t="str">
        <f t="shared" si="97"/>
        <v>SH18_19</v>
      </c>
      <c r="BP161" s="208">
        <f t="shared" ref="BP161:BP224" si="101">AX161</f>
        <v>0</v>
      </c>
      <c r="BQ161" s="208" t="s">
        <v>18</v>
      </c>
      <c r="BR161" s="46" t="s">
        <v>192</v>
      </c>
    </row>
    <row r="162" spans="11:70">
      <c r="K162" s="202" t="s">
        <v>357</v>
      </c>
      <c r="L162" s="203" t="str">
        <f t="shared" si="54"/>
        <v>R_ES-SA-SpHeat</v>
      </c>
      <c r="M162" s="202" t="str">
        <f t="shared" ref="M162:N162" si="102">M66</f>
        <v>SH20_21</v>
      </c>
      <c r="N162" s="202">
        <f t="shared" si="102"/>
        <v>0</v>
      </c>
      <c r="O162" s="202" t="s">
        <v>18</v>
      </c>
      <c r="P162" s="203" t="s">
        <v>196</v>
      </c>
      <c r="T162" s="202" t="s">
        <v>357</v>
      </c>
      <c r="U162" s="203" t="str">
        <f t="shared" si="87"/>
        <v>R_ES-SA-SpHeat</v>
      </c>
      <c r="V162" s="202" t="str">
        <f t="shared" si="87"/>
        <v>SH20_21</v>
      </c>
      <c r="W162" s="202">
        <f t="shared" si="51"/>
        <v>0</v>
      </c>
      <c r="X162" s="202" t="s">
        <v>18</v>
      </c>
      <c r="Y162" s="203" t="s">
        <v>191</v>
      </c>
      <c r="AC162" s="202" t="s">
        <v>357</v>
      </c>
      <c r="AD162" s="46" t="str">
        <f t="shared" si="88"/>
        <v>R_ES-SA-SpHeat</v>
      </c>
      <c r="AE162" s="208" t="str">
        <f t="shared" si="89"/>
        <v>SH20_21</v>
      </c>
      <c r="AF162" s="46">
        <f t="shared" si="52"/>
        <v>0</v>
      </c>
      <c r="AG162" s="208" t="s">
        <v>18</v>
      </c>
      <c r="AH162" s="46" t="s">
        <v>197</v>
      </c>
      <c r="AL162" s="202" t="s">
        <v>357</v>
      </c>
      <c r="AM162" s="203" t="str">
        <f t="shared" si="90"/>
        <v>R_ES-SA-SpHeat</v>
      </c>
      <c r="AN162" s="202" t="str">
        <f t="shared" si="91"/>
        <v>SH20_21</v>
      </c>
      <c r="AO162" s="202">
        <f t="shared" si="53"/>
        <v>0</v>
      </c>
      <c r="AP162" s="202" t="s">
        <v>18</v>
      </c>
      <c r="AQ162" s="203" t="s">
        <v>194</v>
      </c>
      <c r="AU162" s="202" t="s">
        <v>357</v>
      </c>
      <c r="AV162" s="46" t="str">
        <f t="shared" si="92"/>
        <v>R_ES-SA-SpHeat</v>
      </c>
      <c r="AW162" s="208" t="str">
        <f t="shared" si="93"/>
        <v>SH20_21</v>
      </c>
      <c r="AX162" s="208">
        <f t="shared" si="99"/>
        <v>0</v>
      </c>
      <c r="AY162" s="208" t="s">
        <v>18</v>
      </c>
      <c r="AZ162" s="46" t="s">
        <v>193</v>
      </c>
      <c r="BD162" s="202" t="s">
        <v>357</v>
      </c>
      <c r="BE162" s="46" t="str">
        <f t="shared" si="94"/>
        <v>R_ES-SA-SpHeat</v>
      </c>
      <c r="BF162" s="208" t="str">
        <f t="shared" si="95"/>
        <v>SH20_21</v>
      </c>
      <c r="BG162" s="208">
        <f t="shared" si="100"/>
        <v>0</v>
      </c>
      <c r="BH162" s="208" t="s">
        <v>18</v>
      </c>
      <c r="BI162" s="46" t="s">
        <v>195</v>
      </c>
      <c r="BM162" s="202" t="s">
        <v>357</v>
      </c>
      <c r="BN162" s="46" t="str">
        <f t="shared" si="96"/>
        <v>R_ES-SA-SpHeat</v>
      </c>
      <c r="BO162" s="208" t="str">
        <f t="shared" si="97"/>
        <v>SH20_21</v>
      </c>
      <c r="BP162" s="208">
        <f t="shared" si="101"/>
        <v>0</v>
      </c>
      <c r="BQ162" s="208" t="s">
        <v>18</v>
      </c>
      <c r="BR162" s="46" t="s">
        <v>192</v>
      </c>
    </row>
    <row r="163" spans="11:70">
      <c r="K163" s="202" t="s">
        <v>357</v>
      </c>
      <c r="L163" s="203" t="str">
        <f t="shared" si="54"/>
        <v>R_ES-SA-SpHeat</v>
      </c>
      <c r="M163" s="202" t="str">
        <f t="shared" ref="M163:N163" si="103">M67</f>
        <v>SH22_23</v>
      </c>
      <c r="N163" s="202">
        <f t="shared" si="103"/>
        <v>0</v>
      </c>
      <c r="O163" s="202" t="s">
        <v>18</v>
      </c>
      <c r="P163" s="203" t="s">
        <v>196</v>
      </c>
      <c r="T163" s="202" t="s">
        <v>357</v>
      </c>
      <c r="U163" s="203" t="str">
        <f t="shared" si="87"/>
        <v>R_ES-SA-SpHeat</v>
      </c>
      <c r="V163" s="202" t="str">
        <f t="shared" si="87"/>
        <v>SH22_23</v>
      </c>
      <c r="W163" s="202">
        <f t="shared" si="51"/>
        <v>0</v>
      </c>
      <c r="X163" s="202" t="s">
        <v>18</v>
      </c>
      <c r="Y163" s="203" t="s">
        <v>191</v>
      </c>
      <c r="AC163" s="202" t="s">
        <v>357</v>
      </c>
      <c r="AD163" s="46" t="str">
        <f t="shared" si="88"/>
        <v>R_ES-SA-SpHeat</v>
      </c>
      <c r="AE163" s="208" t="str">
        <f t="shared" si="89"/>
        <v>SH22_23</v>
      </c>
      <c r="AF163" s="46">
        <f t="shared" si="52"/>
        <v>0</v>
      </c>
      <c r="AG163" s="208" t="s">
        <v>18</v>
      </c>
      <c r="AH163" s="46" t="s">
        <v>197</v>
      </c>
      <c r="AL163" s="202" t="s">
        <v>357</v>
      </c>
      <c r="AM163" s="203" t="str">
        <f t="shared" si="90"/>
        <v>R_ES-SA-SpHeat</v>
      </c>
      <c r="AN163" s="202" t="str">
        <f t="shared" si="91"/>
        <v>SH22_23</v>
      </c>
      <c r="AO163" s="202">
        <f t="shared" si="53"/>
        <v>0</v>
      </c>
      <c r="AP163" s="202" t="s">
        <v>18</v>
      </c>
      <c r="AQ163" s="203" t="s">
        <v>194</v>
      </c>
      <c r="AU163" s="202" t="s">
        <v>357</v>
      </c>
      <c r="AV163" s="46" t="str">
        <f t="shared" si="92"/>
        <v>R_ES-SA-SpHeat</v>
      </c>
      <c r="AW163" s="208" t="str">
        <f t="shared" si="93"/>
        <v>SH22_23</v>
      </c>
      <c r="AX163" s="208">
        <f t="shared" si="99"/>
        <v>0</v>
      </c>
      <c r="AY163" s="208" t="s">
        <v>18</v>
      </c>
      <c r="AZ163" s="46" t="s">
        <v>193</v>
      </c>
      <c r="BD163" s="202" t="s">
        <v>357</v>
      </c>
      <c r="BE163" s="46" t="str">
        <f t="shared" si="94"/>
        <v>R_ES-SA-SpHeat</v>
      </c>
      <c r="BF163" s="208" t="str">
        <f t="shared" si="95"/>
        <v>SH22_23</v>
      </c>
      <c r="BG163" s="208">
        <f t="shared" si="100"/>
        <v>0</v>
      </c>
      <c r="BH163" s="208" t="s">
        <v>18</v>
      </c>
      <c r="BI163" s="46" t="s">
        <v>195</v>
      </c>
      <c r="BM163" s="202" t="s">
        <v>357</v>
      </c>
      <c r="BN163" s="46" t="str">
        <f t="shared" si="96"/>
        <v>R_ES-SA-SpHeat</v>
      </c>
      <c r="BO163" s="208" t="str">
        <f t="shared" si="97"/>
        <v>SH22_23</v>
      </c>
      <c r="BP163" s="208">
        <f t="shared" si="101"/>
        <v>0</v>
      </c>
      <c r="BQ163" s="208" t="s">
        <v>18</v>
      </c>
      <c r="BR163" s="46" t="s">
        <v>192</v>
      </c>
    </row>
    <row r="164" spans="11:70">
      <c r="K164" s="202" t="s">
        <v>141</v>
      </c>
      <c r="L164" s="203" t="str">
        <f t="shared" si="54"/>
        <v>R_ES-SA-SpHeat</v>
      </c>
      <c r="M164" s="202">
        <f t="shared" ref="M164:N164" si="104">M68</f>
        <v>0</v>
      </c>
      <c r="N164" s="202">
        <f t="shared" si="104"/>
        <v>0</v>
      </c>
      <c r="O164" s="202" t="s">
        <v>18</v>
      </c>
      <c r="P164" s="203" t="s">
        <v>196</v>
      </c>
      <c r="T164" s="202" t="s">
        <v>141</v>
      </c>
      <c r="U164" s="203" t="str">
        <f t="shared" si="87"/>
        <v>R_ES-SA-SpHeat</v>
      </c>
      <c r="V164" s="202">
        <f t="shared" si="87"/>
        <v>0</v>
      </c>
      <c r="W164" s="202">
        <f t="shared" si="51"/>
        <v>0</v>
      </c>
      <c r="X164" s="202" t="s">
        <v>18</v>
      </c>
      <c r="Y164" s="203" t="s">
        <v>191</v>
      </c>
      <c r="AC164" s="202" t="s">
        <v>141</v>
      </c>
      <c r="AD164" s="46" t="str">
        <f t="shared" si="88"/>
        <v>R_ES-SA-SpHeat</v>
      </c>
      <c r="AE164" s="208">
        <f t="shared" si="89"/>
        <v>0</v>
      </c>
      <c r="AF164" s="46">
        <f t="shared" si="52"/>
        <v>0</v>
      </c>
      <c r="AG164" s="208" t="s">
        <v>18</v>
      </c>
      <c r="AH164" s="46" t="s">
        <v>197</v>
      </c>
      <c r="AL164" s="202" t="s">
        <v>141</v>
      </c>
      <c r="AM164" s="203" t="str">
        <f t="shared" si="90"/>
        <v>R_ES-SA-SpHeat</v>
      </c>
      <c r="AN164" s="202">
        <f t="shared" si="91"/>
        <v>0</v>
      </c>
      <c r="AO164" s="202">
        <f t="shared" si="53"/>
        <v>0</v>
      </c>
      <c r="AP164" s="202" t="s">
        <v>18</v>
      </c>
      <c r="AQ164" s="203" t="s">
        <v>194</v>
      </c>
      <c r="AU164" s="202" t="s">
        <v>141</v>
      </c>
      <c r="AV164" s="46" t="str">
        <f t="shared" si="92"/>
        <v>R_ES-SA-SpHeat</v>
      </c>
      <c r="AW164" s="208">
        <f t="shared" si="93"/>
        <v>0</v>
      </c>
      <c r="AX164" s="208">
        <f t="shared" si="99"/>
        <v>0</v>
      </c>
      <c r="AY164" s="208" t="s">
        <v>18</v>
      </c>
      <c r="AZ164" s="46" t="s">
        <v>193</v>
      </c>
      <c r="BD164" s="202" t="s">
        <v>141</v>
      </c>
      <c r="BE164" s="46" t="str">
        <f t="shared" si="94"/>
        <v>R_ES-SA-SpHeat</v>
      </c>
      <c r="BF164" s="208">
        <f t="shared" si="95"/>
        <v>0</v>
      </c>
      <c r="BG164" s="208">
        <f t="shared" si="100"/>
        <v>0</v>
      </c>
      <c r="BH164" s="208" t="s">
        <v>18</v>
      </c>
      <c r="BI164" s="46" t="s">
        <v>195</v>
      </c>
      <c r="BM164" s="202" t="s">
        <v>141</v>
      </c>
      <c r="BN164" s="46" t="str">
        <f t="shared" si="96"/>
        <v>R_ES-SA-SpHeat</v>
      </c>
      <c r="BO164" s="208">
        <f t="shared" si="97"/>
        <v>0</v>
      </c>
      <c r="BP164" s="208">
        <f t="shared" si="101"/>
        <v>0</v>
      </c>
      <c r="BQ164" s="208" t="s">
        <v>18</v>
      </c>
      <c r="BR164" s="46" t="s">
        <v>192</v>
      </c>
    </row>
    <row r="165" spans="11:70">
      <c r="K165" s="202" t="s">
        <v>141</v>
      </c>
      <c r="L165" s="203" t="str">
        <f t="shared" si="54"/>
        <v>R_ES-SA-SpHeat</v>
      </c>
      <c r="M165" s="202">
        <f t="shared" ref="M165:N165" si="105">M69</f>
        <v>0</v>
      </c>
      <c r="N165" s="202">
        <f t="shared" si="105"/>
        <v>0</v>
      </c>
      <c r="O165" s="202" t="s">
        <v>18</v>
      </c>
      <c r="P165" s="203" t="s">
        <v>196</v>
      </c>
      <c r="T165" s="202" t="s">
        <v>141</v>
      </c>
      <c r="U165" s="203" t="str">
        <f t="shared" si="87"/>
        <v>R_ES-SA-SpHeat</v>
      </c>
      <c r="V165" s="202">
        <f t="shared" si="87"/>
        <v>0</v>
      </c>
      <c r="W165" s="202">
        <f t="shared" si="51"/>
        <v>0</v>
      </c>
      <c r="X165" s="202" t="s">
        <v>18</v>
      </c>
      <c r="Y165" s="203" t="s">
        <v>191</v>
      </c>
      <c r="AC165" s="202" t="s">
        <v>141</v>
      </c>
      <c r="AD165" s="46" t="str">
        <f t="shared" si="88"/>
        <v>R_ES-SA-SpHeat</v>
      </c>
      <c r="AE165" s="208">
        <f t="shared" si="89"/>
        <v>0</v>
      </c>
      <c r="AF165" s="46">
        <f t="shared" si="52"/>
        <v>0</v>
      </c>
      <c r="AG165" s="208" t="s">
        <v>18</v>
      </c>
      <c r="AH165" s="46" t="s">
        <v>197</v>
      </c>
      <c r="AL165" s="202" t="s">
        <v>141</v>
      </c>
      <c r="AM165" s="203" t="str">
        <f t="shared" si="90"/>
        <v>R_ES-SA-SpHeat</v>
      </c>
      <c r="AN165" s="202">
        <f t="shared" si="91"/>
        <v>0</v>
      </c>
      <c r="AO165" s="202">
        <f t="shared" si="53"/>
        <v>0</v>
      </c>
      <c r="AP165" s="202" t="s">
        <v>18</v>
      </c>
      <c r="AQ165" s="203" t="s">
        <v>194</v>
      </c>
      <c r="AU165" s="202" t="s">
        <v>141</v>
      </c>
      <c r="AV165" s="46" t="str">
        <f t="shared" si="92"/>
        <v>R_ES-SA-SpHeat</v>
      </c>
      <c r="AW165" s="208">
        <f t="shared" si="93"/>
        <v>0</v>
      </c>
      <c r="AX165" s="208">
        <f t="shared" si="99"/>
        <v>0</v>
      </c>
      <c r="AY165" s="208" t="s">
        <v>18</v>
      </c>
      <c r="AZ165" s="46" t="s">
        <v>193</v>
      </c>
      <c r="BD165" s="202" t="s">
        <v>141</v>
      </c>
      <c r="BE165" s="46" t="str">
        <f t="shared" si="94"/>
        <v>R_ES-SA-SpHeat</v>
      </c>
      <c r="BF165" s="208">
        <f t="shared" si="95"/>
        <v>0</v>
      </c>
      <c r="BG165" s="208">
        <f t="shared" si="100"/>
        <v>0</v>
      </c>
      <c r="BH165" s="208" t="s">
        <v>18</v>
      </c>
      <c r="BI165" s="46" t="s">
        <v>195</v>
      </c>
      <c r="BM165" s="202" t="s">
        <v>141</v>
      </c>
      <c r="BN165" s="46" t="str">
        <f t="shared" si="96"/>
        <v>R_ES-SA-SpHeat</v>
      </c>
      <c r="BO165" s="208">
        <f t="shared" si="97"/>
        <v>0</v>
      </c>
      <c r="BP165" s="208">
        <f t="shared" si="101"/>
        <v>0</v>
      </c>
      <c r="BQ165" s="208" t="s">
        <v>18</v>
      </c>
      <c r="BR165" s="46" t="s">
        <v>192</v>
      </c>
    </row>
    <row r="166" spans="11:70">
      <c r="K166" s="202" t="s">
        <v>141</v>
      </c>
      <c r="L166" s="203" t="str">
        <f t="shared" si="54"/>
        <v>R_ES-SA-SpHeat</v>
      </c>
      <c r="M166" s="202">
        <f t="shared" ref="M166:N166" si="106">M70</f>
        <v>0</v>
      </c>
      <c r="N166" s="202">
        <f t="shared" si="106"/>
        <v>0</v>
      </c>
      <c r="O166" s="202" t="s">
        <v>18</v>
      </c>
      <c r="P166" s="203" t="s">
        <v>196</v>
      </c>
      <c r="T166" s="202" t="s">
        <v>141</v>
      </c>
      <c r="U166" s="203" t="str">
        <f t="shared" si="87"/>
        <v>R_ES-SA-SpHeat</v>
      </c>
      <c r="V166" s="202">
        <f t="shared" si="87"/>
        <v>0</v>
      </c>
      <c r="W166" s="202">
        <f t="shared" si="51"/>
        <v>0</v>
      </c>
      <c r="X166" s="202" t="s">
        <v>18</v>
      </c>
      <c r="Y166" s="203" t="s">
        <v>191</v>
      </c>
      <c r="AC166" s="202" t="s">
        <v>141</v>
      </c>
      <c r="AD166" s="46" t="str">
        <f t="shared" si="88"/>
        <v>R_ES-SA-SpHeat</v>
      </c>
      <c r="AE166" s="208">
        <f t="shared" si="89"/>
        <v>0</v>
      </c>
      <c r="AF166" s="46">
        <f t="shared" si="52"/>
        <v>0</v>
      </c>
      <c r="AG166" s="208" t="s">
        <v>18</v>
      </c>
      <c r="AH166" s="46" t="s">
        <v>197</v>
      </c>
      <c r="AL166" s="202" t="s">
        <v>141</v>
      </c>
      <c r="AM166" s="203" t="str">
        <f t="shared" si="90"/>
        <v>R_ES-SA-SpHeat</v>
      </c>
      <c r="AN166" s="202">
        <f t="shared" si="91"/>
        <v>0</v>
      </c>
      <c r="AO166" s="202">
        <f t="shared" si="53"/>
        <v>0</v>
      </c>
      <c r="AP166" s="202" t="s">
        <v>18</v>
      </c>
      <c r="AQ166" s="203" t="s">
        <v>194</v>
      </c>
      <c r="AU166" s="202" t="s">
        <v>141</v>
      </c>
      <c r="AV166" s="46" t="str">
        <f t="shared" si="92"/>
        <v>R_ES-SA-SpHeat</v>
      </c>
      <c r="AW166" s="208">
        <f t="shared" si="93"/>
        <v>0</v>
      </c>
      <c r="AX166" s="208">
        <f t="shared" si="99"/>
        <v>0</v>
      </c>
      <c r="AY166" s="208" t="s">
        <v>18</v>
      </c>
      <c r="AZ166" s="46" t="s">
        <v>193</v>
      </c>
      <c r="BD166" s="202" t="s">
        <v>141</v>
      </c>
      <c r="BE166" s="46" t="str">
        <f t="shared" si="94"/>
        <v>R_ES-SA-SpHeat</v>
      </c>
      <c r="BF166" s="208">
        <f t="shared" si="95"/>
        <v>0</v>
      </c>
      <c r="BG166" s="208">
        <f t="shared" si="100"/>
        <v>0</v>
      </c>
      <c r="BH166" s="208" t="s">
        <v>18</v>
      </c>
      <c r="BI166" s="46" t="s">
        <v>195</v>
      </c>
      <c r="BM166" s="202" t="s">
        <v>141</v>
      </c>
      <c r="BN166" s="46" t="str">
        <f t="shared" si="96"/>
        <v>R_ES-SA-SpHeat</v>
      </c>
      <c r="BO166" s="208">
        <f t="shared" si="97"/>
        <v>0</v>
      </c>
      <c r="BP166" s="208">
        <f t="shared" si="101"/>
        <v>0</v>
      </c>
      <c r="BQ166" s="208" t="s">
        <v>18</v>
      </c>
      <c r="BR166" s="46" t="s">
        <v>192</v>
      </c>
    </row>
    <row r="167" spans="11:70">
      <c r="K167" s="202" t="s">
        <v>141</v>
      </c>
      <c r="L167" s="203" t="str">
        <f t="shared" si="54"/>
        <v>R_ES-SA-SpHeat</v>
      </c>
      <c r="M167" s="202">
        <f t="shared" ref="M167:N167" si="107">M71</f>
        <v>0</v>
      </c>
      <c r="N167" s="202">
        <f t="shared" si="107"/>
        <v>0</v>
      </c>
      <c r="O167" s="202" t="s">
        <v>18</v>
      </c>
      <c r="P167" s="203" t="s">
        <v>196</v>
      </c>
      <c r="T167" s="202" t="s">
        <v>141</v>
      </c>
      <c r="U167" s="203" t="str">
        <f t="shared" si="87"/>
        <v>R_ES-SA-SpHeat</v>
      </c>
      <c r="V167" s="202">
        <f t="shared" si="87"/>
        <v>0</v>
      </c>
      <c r="W167" s="202">
        <f t="shared" si="51"/>
        <v>0</v>
      </c>
      <c r="X167" s="202" t="s">
        <v>18</v>
      </c>
      <c r="Y167" s="203" t="s">
        <v>191</v>
      </c>
      <c r="AC167" s="202" t="s">
        <v>141</v>
      </c>
      <c r="AD167" s="46" t="str">
        <f t="shared" si="88"/>
        <v>R_ES-SA-SpHeat</v>
      </c>
      <c r="AE167" s="208">
        <f t="shared" si="89"/>
        <v>0</v>
      </c>
      <c r="AF167" s="46">
        <f t="shared" si="52"/>
        <v>0</v>
      </c>
      <c r="AG167" s="208" t="s">
        <v>18</v>
      </c>
      <c r="AH167" s="46" t="s">
        <v>197</v>
      </c>
      <c r="AL167" s="202" t="s">
        <v>141</v>
      </c>
      <c r="AM167" s="203" t="str">
        <f t="shared" si="90"/>
        <v>R_ES-SA-SpHeat</v>
      </c>
      <c r="AN167" s="202">
        <f t="shared" si="91"/>
        <v>0</v>
      </c>
      <c r="AO167" s="202">
        <f t="shared" si="53"/>
        <v>0</v>
      </c>
      <c r="AP167" s="202" t="s">
        <v>18</v>
      </c>
      <c r="AQ167" s="203" t="s">
        <v>194</v>
      </c>
      <c r="AU167" s="202" t="s">
        <v>141</v>
      </c>
      <c r="AV167" s="46" t="str">
        <f t="shared" si="92"/>
        <v>R_ES-SA-SpHeat</v>
      </c>
      <c r="AW167" s="208">
        <f t="shared" si="93"/>
        <v>0</v>
      </c>
      <c r="AX167" s="208">
        <f t="shared" si="99"/>
        <v>0</v>
      </c>
      <c r="AY167" s="208" t="s">
        <v>18</v>
      </c>
      <c r="AZ167" s="46" t="s">
        <v>193</v>
      </c>
      <c r="BD167" s="202" t="s">
        <v>141</v>
      </c>
      <c r="BE167" s="46" t="str">
        <f t="shared" si="94"/>
        <v>R_ES-SA-SpHeat</v>
      </c>
      <c r="BF167" s="208">
        <f t="shared" si="95"/>
        <v>0</v>
      </c>
      <c r="BG167" s="208">
        <f t="shared" si="100"/>
        <v>0</v>
      </c>
      <c r="BH167" s="208" t="s">
        <v>18</v>
      </c>
      <c r="BI167" s="46" t="s">
        <v>195</v>
      </c>
      <c r="BM167" s="202" t="s">
        <v>141</v>
      </c>
      <c r="BN167" s="46" t="str">
        <f t="shared" si="96"/>
        <v>R_ES-SA-SpHeat</v>
      </c>
      <c r="BO167" s="208">
        <f t="shared" si="97"/>
        <v>0</v>
      </c>
      <c r="BP167" s="208">
        <f t="shared" si="101"/>
        <v>0</v>
      </c>
      <c r="BQ167" s="208" t="s">
        <v>18</v>
      </c>
      <c r="BR167" s="46" t="s">
        <v>192</v>
      </c>
    </row>
    <row r="168" spans="11:70">
      <c r="K168" s="202" t="s">
        <v>141</v>
      </c>
      <c r="L168" s="203" t="str">
        <f t="shared" si="54"/>
        <v>R_ES-SA-SpHeat</v>
      </c>
      <c r="M168" s="202">
        <f t="shared" ref="M168:N168" si="108">M72</f>
        <v>0</v>
      </c>
      <c r="N168" s="202">
        <f t="shared" si="108"/>
        <v>0</v>
      </c>
      <c r="O168" s="202" t="s">
        <v>18</v>
      </c>
      <c r="P168" s="203" t="s">
        <v>196</v>
      </c>
      <c r="T168" s="202" t="s">
        <v>141</v>
      </c>
      <c r="U168" s="203" t="str">
        <f t="shared" si="87"/>
        <v>R_ES-SA-SpHeat</v>
      </c>
      <c r="V168" s="202">
        <f t="shared" si="87"/>
        <v>0</v>
      </c>
      <c r="W168" s="202">
        <f t="shared" si="51"/>
        <v>0</v>
      </c>
      <c r="X168" s="202" t="s">
        <v>18</v>
      </c>
      <c r="Y168" s="203" t="s">
        <v>191</v>
      </c>
      <c r="AC168" s="202" t="s">
        <v>141</v>
      </c>
      <c r="AD168" s="46" t="str">
        <f t="shared" si="88"/>
        <v>R_ES-SA-SpHeat</v>
      </c>
      <c r="AE168" s="208">
        <f t="shared" si="89"/>
        <v>0</v>
      </c>
      <c r="AF168" s="46">
        <f t="shared" si="52"/>
        <v>0</v>
      </c>
      <c r="AG168" s="208" t="s">
        <v>18</v>
      </c>
      <c r="AH168" s="46" t="s">
        <v>197</v>
      </c>
      <c r="AL168" s="202" t="s">
        <v>141</v>
      </c>
      <c r="AM168" s="203" t="str">
        <f t="shared" si="90"/>
        <v>R_ES-SA-SpHeat</v>
      </c>
      <c r="AN168" s="202">
        <f t="shared" si="91"/>
        <v>0</v>
      </c>
      <c r="AO168" s="202">
        <f t="shared" si="53"/>
        <v>0</v>
      </c>
      <c r="AP168" s="202" t="s">
        <v>18</v>
      </c>
      <c r="AQ168" s="203" t="s">
        <v>194</v>
      </c>
      <c r="AU168" s="202" t="s">
        <v>141</v>
      </c>
      <c r="AV168" s="46" t="str">
        <f t="shared" si="92"/>
        <v>R_ES-SA-SpHeat</v>
      </c>
      <c r="AW168" s="208">
        <f t="shared" si="93"/>
        <v>0</v>
      </c>
      <c r="AX168" s="208">
        <f t="shared" si="99"/>
        <v>0</v>
      </c>
      <c r="AY168" s="208" t="s">
        <v>18</v>
      </c>
      <c r="AZ168" s="46" t="s">
        <v>193</v>
      </c>
      <c r="BD168" s="202" t="s">
        <v>141</v>
      </c>
      <c r="BE168" s="46" t="str">
        <f t="shared" si="94"/>
        <v>R_ES-SA-SpHeat</v>
      </c>
      <c r="BF168" s="208">
        <f t="shared" si="95"/>
        <v>0</v>
      </c>
      <c r="BG168" s="208">
        <f t="shared" si="100"/>
        <v>0</v>
      </c>
      <c r="BH168" s="208" t="s">
        <v>18</v>
      </c>
      <c r="BI168" s="46" t="s">
        <v>195</v>
      </c>
      <c r="BM168" s="202" t="s">
        <v>141</v>
      </c>
      <c r="BN168" s="46" t="str">
        <f t="shared" si="96"/>
        <v>R_ES-SA-SpHeat</v>
      </c>
      <c r="BO168" s="208">
        <f t="shared" si="97"/>
        <v>0</v>
      </c>
      <c r="BP168" s="208">
        <f t="shared" si="101"/>
        <v>0</v>
      </c>
      <c r="BQ168" s="208" t="s">
        <v>18</v>
      </c>
      <c r="BR168" s="46" t="s">
        <v>192</v>
      </c>
    </row>
    <row r="169" spans="11:70">
      <c r="K169" s="202" t="s">
        <v>141</v>
      </c>
      <c r="L169" s="203" t="str">
        <f t="shared" si="54"/>
        <v>R_ES-SA-SpHeat</v>
      </c>
      <c r="M169" s="202">
        <f t="shared" ref="M169:N169" si="109">M73</f>
        <v>0</v>
      </c>
      <c r="N169" s="202">
        <f t="shared" si="109"/>
        <v>0</v>
      </c>
      <c r="O169" s="202" t="s">
        <v>18</v>
      </c>
      <c r="P169" s="203" t="s">
        <v>196</v>
      </c>
      <c r="T169" s="202" t="s">
        <v>141</v>
      </c>
      <c r="U169" s="203" t="str">
        <f t="shared" si="87"/>
        <v>R_ES-SA-SpHeat</v>
      </c>
      <c r="V169" s="202">
        <f t="shared" si="87"/>
        <v>0</v>
      </c>
      <c r="W169" s="202">
        <f t="shared" si="51"/>
        <v>0</v>
      </c>
      <c r="X169" s="202" t="s">
        <v>18</v>
      </c>
      <c r="Y169" s="203" t="s">
        <v>191</v>
      </c>
      <c r="AC169" s="202" t="s">
        <v>141</v>
      </c>
      <c r="AD169" s="46" t="str">
        <f t="shared" si="88"/>
        <v>R_ES-SA-SpHeat</v>
      </c>
      <c r="AE169" s="208">
        <f t="shared" si="89"/>
        <v>0</v>
      </c>
      <c r="AF169" s="46">
        <f t="shared" si="52"/>
        <v>0</v>
      </c>
      <c r="AG169" s="208" t="s">
        <v>18</v>
      </c>
      <c r="AH169" s="46" t="s">
        <v>197</v>
      </c>
      <c r="AL169" s="202" t="s">
        <v>141</v>
      </c>
      <c r="AM169" s="203" t="str">
        <f t="shared" si="90"/>
        <v>R_ES-SA-SpHeat</v>
      </c>
      <c r="AN169" s="202">
        <f t="shared" si="91"/>
        <v>0</v>
      </c>
      <c r="AO169" s="202">
        <f t="shared" si="53"/>
        <v>0</v>
      </c>
      <c r="AP169" s="202" t="s">
        <v>18</v>
      </c>
      <c r="AQ169" s="203" t="s">
        <v>194</v>
      </c>
      <c r="AU169" s="202" t="s">
        <v>141</v>
      </c>
      <c r="AV169" s="46" t="str">
        <f t="shared" si="92"/>
        <v>R_ES-SA-SpHeat</v>
      </c>
      <c r="AW169" s="208">
        <f t="shared" si="93"/>
        <v>0</v>
      </c>
      <c r="AX169" s="208">
        <f t="shared" si="99"/>
        <v>0</v>
      </c>
      <c r="AY169" s="208" t="s">
        <v>18</v>
      </c>
      <c r="AZ169" s="46" t="s">
        <v>193</v>
      </c>
      <c r="BD169" s="202" t="s">
        <v>141</v>
      </c>
      <c r="BE169" s="46" t="str">
        <f t="shared" si="94"/>
        <v>R_ES-SA-SpHeat</v>
      </c>
      <c r="BF169" s="208">
        <f t="shared" si="95"/>
        <v>0</v>
      </c>
      <c r="BG169" s="208">
        <f t="shared" si="100"/>
        <v>0</v>
      </c>
      <c r="BH169" s="208" t="s">
        <v>18</v>
      </c>
      <c r="BI169" s="46" t="s">
        <v>195</v>
      </c>
      <c r="BM169" s="202" t="s">
        <v>141</v>
      </c>
      <c r="BN169" s="46" t="str">
        <f t="shared" si="96"/>
        <v>R_ES-SA-SpHeat</v>
      </c>
      <c r="BO169" s="208">
        <f t="shared" si="97"/>
        <v>0</v>
      </c>
      <c r="BP169" s="208">
        <f t="shared" si="101"/>
        <v>0</v>
      </c>
      <c r="BQ169" s="208" t="s">
        <v>18</v>
      </c>
      <c r="BR169" s="46" t="s">
        <v>192</v>
      </c>
    </row>
    <row r="170" spans="11:70">
      <c r="K170" s="202" t="s">
        <v>141</v>
      </c>
      <c r="L170" s="203" t="str">
        <f t="shared" si="54"/>
        <v>R_ES-SA-SpHeat</v>
      </c>
      <c r="M170" s="202">
        <f t="shared" ref="M170:N170" si="110">M74</f>
        <v>0</v>
      </c>
      <c r="N170" s="202">
        <f t="shared" si="110"/>
        <v>0</v>
      </c>
      <c r="O170" s="202" t="s">
        <v>18</v>
      </c>
      <c r="P170" s="203" t="s">
        <v>196</v>
      </c>
      <c r="T170" s="202" t="s">
        <v>141</v>
      </c>
      <c r="U170" s="203" t="str">
        <f t="shared" si="87"/>
        <v>R_ES-SA-SpHeat</v>
      </c>
      <c r="V170" s="202">
        <f t="shared" si="87"/>
        <v>0</v>
      </c>
      <c r="W170" s="202">
        <f t="shared" si="51"/>
        <v>0</v>
      </c>
      <c r="X170" s="202" t="s">
        <v>18</v>
      </c>
      <c r="Y170" s="203" t="s">
        <v>191</v>
      </c>
      <c r="AC170" s="202" t="s">
        <v>141</v>
      </c>
      <c r="AD170" s="46" t="str">
        <f t="shared" si="88"/>
        <v>R_ES-SA-SpHeat</v>
      </c>
      <c r="AE170" s="208">
        <f t="shared" si="89"/>
        <v>0</v>
      </c>
      <c r="AF170" s="46">
        <f t="shared" si="52"/>
        <v>0</v>
      </c>
      <c r="AG170" s="208" t="s">
        <v>18</v>
      </c>
      <c r="AH170" s="46" t="s">
        <v>197</v>
      </c>
      <c r="AL170" s="202" t="s">
        <v>141</v>
      </c>
      <c r="AM170" s="203" t="str">
        <f t="shared" si="90"/>
        <v>R_ES-SA-SpHeat</v>
      </c>
      <c r="AN170" s="202">
        <f t="shared" si="91"/>
        <v>0</v>
      </c>
      <c r="AO170" s="202">
        <f t="shared" si="53"/>
        <v>0</v>
      </c>
      <c r="AP170" s="202" t="s">
        <v>18</v>
      </c>
      <c r="AQ170" s="203" t="s">
        <v>194</v>
      </c>
      <c r="AU170" s="202" t="s">
        <v>141</v>
      </c>
      <c r="AV170" s="46" t="str">
        <f t="shared" si="92"/>
        <v>R_ES-SA-SpHeat</v>
      </c>
      <c r="AW170" s="208">
        <f t="shared" si="93"/>
        <v>0</v>
      </c>
      <c r="AX170" s="208">
        <f t="shared" si="99"/>
        <v>0</v>
      </c>
      <c r="AY170" s="208" t="s">
        <v>18</v>
      </c>
      <c r="AZ170" s="46" t="s">
        <v>193</v>
      </c>
      <c r="BD170" s="202" t="s">
        <v>141</v>
      </c>
      <c r="BE170" s="46" t="str">
        <f t="shared" si="94"/>
        <v>R_ES-SA-SpHeat</v>
      </c>
      <c r="BF170" s="208">
        <f t="shared" si="95"/>
        <v>0</v>
      </c>
      <c r="BG170" s="208">
        <f t="shared" si="100"/>
        <v>0</v>
      </c>
      <c r="BH170" s="208" t="s">
        <v>18</v>
      </c>
      <c r="BI170" s="46" t="s">
        <v>195</v>
      </c>
      <c r="BM170" s="202" t="s">
        <v>141</v>
      </c>
      <c r="BN170" s="46" t="str">
        <f t="shared" si="96"/>
        <v>R_ES-SA-SpHeat</v>
      </c>
      <c r="BO170" s="208">
        <f t="shared" si="97"/>
        <v>0</v>
      </c>
      <c r="BP170" s="208">
        <f t="shared" si="101"/>
        <v>0</v>
      </c>
      <c r="BQ170" s="208" t="s">
        <v>18</v>
      </c>
      <c r="BR170" s="46" t="s">
        <v>192</v>
      </c>
    </row>
    <row r="171" spans="11:70">
      <c r="K171" s="202" t="s">
        <v>141</v>
      </c>
      <c r="L171" s="203" t="str">
        <f t="shared" si="54"/>
        <v>R_ES-SA-SpHeat</v>
      </c>
      <c r="M171" s="202">
        <f t="shared" ref="M171:N171" si="111">M75</f>
        <v>0</v>
      </c>
      <c r="N171" s="202">
        <f t="shared" si="111"/>
        <v>0</v>
      </c>
      <c r="O171" s="202" t="s">
        <v>18</v>
      </c>
      <c r="P171" s="203" t="s">
        <v>196</v>
      </c>
      <c r="T171" s="202" t="s">
        <v>141</v>
      </c>
      <c r="U171" s="203" t="str">
        <f t="shared" si="87"/>
        <v>R_ES-SA-SpHeat</v>
      </c>
      <c r="V171" s="202">
        <f t="shared" si="87"/>
        <v>0</v>
      </c>
      <c r="W171" s="202">
        <f t="shared" si="51"/>
        <v>0</v>
      </c>
      <c r="X171" s="202" t="s">
        <v>18</v>
      </c>
      <c r="Y171" s="203" t="s">
        <v>191</v>
      </c>
      <c r="AC171" s="202" t="s">
        <v>141</v>
      </c>
      <c r="AD171" s="46" t="str">
        <f t="shared" si="88"/>
        <v>R_ES-SA-SpHeat</v>
      </c>
      <c r="AE171" s="208">
        <f t="shared" si="89"/>
        <v>0</v>
      </c>
      <c r="AF171" s="46">
        <f t="shared" si="52"/>
        <v>0</v>
      </c>
      <c r="AG171" s="208" t="s">
        <v>18</v>
      </c>
      <c r="AH171" s="46" t="s">
        <v>197</v>
      </c>
      <c r="AL171" s="202" t="s">
        <v>141</v>
      </c>
      <c r="AM171" s="203" t="str">
        <f t="shared" si="90"/>
        <v>R_ES-SA-SpHeat</v>
      </c>
      <c r="AN171" s="202">
        <f t="shared" si="91"/>
        <v>0</v>
      </c>
      <c r="AO171" s="202">
        <f t="shared" si="53"/>
        <v>0</v>
      </c>
      <c r="AP171" s="202" t="s">
        <v>18</v>
      </c>
      <c r="AQ171" s="203" t="s">
        <v>194</v>
      </c>
      <c r="AU171" s="202" t="s">
        <v>141</v>
      </c>
      <c r="AV171" s="46" t="str">
        <f t="shared" si="92"/>
        <v>R_ES-SA-SpHeat</v>
      </c>
      <c r="AW171" s="208">
        <f t="shared" si="93"/>
        <v>0</v>
      </c>
      <c r="AX171" s="208">
        <f t="shared" si="99"/>
        <v>0</v>
      </c>
      <c r="AY171" s="208" t="s">
        <v>18</v>
      </c>
      <c r="AZ171" s="46" t="s">
        <v>193</v>
      </c>
      <c r="BD171" s="202" t="s">
        <v>141</v>
      </c>
      <c r="BE171" s="46" t="str">
        <f t="shared" si="94"/>
        <v>R_ES-SA-SpHeat</v>
      </c>
      <c r="BF171" s="208">
        <f t="shared" si="95"/>
        <v>0</v>
      </c>
      <c r="BG171" s="208">
        <f t="shared" si="100"/>
        <v>0</v>
      </c>
      <c r="BH171" s="208" t="s">
        <v>18</v>
      </c>
      <c r="BI171" s="46" t="s">
        <v>195</v>
      </c>
      <c r="BM171" s="202" t="s">
        <v>141</v>
      </c>
      <c r="BN171" s="46" t="str">
        <f t="shared" si="96"/>
        <v>R_ES-SA-SpHeat</v>
      </c>
      <c r="BO171" s="208">
        <f t="shared" si="97"/>
        <v>0</v>
      </c>
      <c r="BP171" s="208">
        <f t="shared" si="101"/>
        <v>0</v>
      </c>
      <c r="BQ171" s="208" t="s">
        <v>18</v>
      </c>
      <c r="BR171" s="46" t="s">
        <v>192</v>
      </c>
    </row>
    <row r="172" spans="11:70">
      <c r="K172" s="202" t="s">
        <v>141</v>
      </c>
      <c r="L172" s="203" t="str">
        <f t="shared" si="54"/>
        <v>R_ES-SA-SpHeat</v>
      </c>
      <c r="M172" s="202">
        <f t="shared" ref="M172:N172" si="112">M76</f>
        <v>0</v>
      </c>
      <c r="N172" s="202">
        <f t="shared" si="112"/>
        <v>0</v>
      </c>
      <c r="O172" s="202" t="s">
        <v>18</v>
      </c>
      <c r="P172" s="203" t="s">
        <v>196</v>
      </c>
      <c r="T172" s="202" t="s">
        <v>141</v>
      </c>
      <c r="U172" s="203" t="str">
        <f t="shared" si="87"/>
        <v>R_ES-SA-SpHeat</v>
      </c>
      <c r="V172" s="202">
        <f t="shared" si="87"/>
        <v>0</v>
      </c>
      <c r="W172" s="202">
        <f t="shared" si="51"/>
        <v>0</v>
      </c>
      <c r="X172" s="202" t="s">
        <v>18</v>
      </c>
      <c r="Y172" s="203" t="s">
        <v>191</v>
      </c>
      <c r="AC172" s="202" t="s">
        <v>141</v>
      </c>
      <c r="AD172" s="46" t="str">
        <f t="shared" si="88"/>
        <v>R_ES-SA-SpHeat</v>
      </c>
      <c r="AE172" s="208">
        <f t="shared" si="89"/>
        <v>0</v>
      </c>
      <c r="AF172" s="46">
        <f t="shared" si="52"/>
        <v>0</v>
      </c>
      <c r="AG172" s="208" t="s">
        <v>18</v>
      </c>
      <c r="AH172" s="46" t="s">
        <v>197</v>
      </c>
      <c r="AL172" s="202" t="s">
        <v>141</v>
      </c>
      <c r="AM172" s="203" t="str">
        <f t="shared" si="90"/>
        <v>R_ES-SA-SpHeat</v>
      </c>
      <c r="AN172" s="202">
        <f t="shared" si="91"/>
        <v>0</v>
      </c>
      <c r="AO172" s="202">
        <f t="shared" si="53"/>
        <v>0</v>
      </c>
      <c r="AP172" s="202" t="s">
        <v>18</v>
      </c>
      <c r="AQ172" s="203" t="s">
        <v>194</v>
      </c>
      <c r="AU172" s="202" t="s">
        <v>141</v>
      </c>
      <c r="AV172" s="46" t="str">
        <f t="shared" si="92"/>
        <v>R_ES-SA-SpHeat</v>
      </c>
      <c r="AW172" s="208">
        <f t="shared" si="93"/>
        <v>0</v>
      </c>
      <c r="AX172" s="208">
        <f t="shared" si="99"/>
        <v>0</v>
      </c>
      <c r="AY172" s="208" t="s">
        <v>18</v>
      </c>
      <c r="AZ172" s="46" t="s">
        <v>193</v>
      </c>
      <c r="BD172" s="202" t="s">
        <v>141</v>
      </c>
      <c r="BE172" s="46" t="str">
        <f t="shared" si="94"/>
        <v>R_ES-SA-SpHeat</v>
      </c>
      <c r="BF172" s="208">
        <f t="shared" si="95"/>
        <v>0</v>
      </c>
      <c r="BG172" s="208">
        <f t="shared" si="100"/>
        <v>0</v>
      </c>
      <c r="BH172" s="208" t="s">
        <v>18</v>
      </c>
      <c r="BI172" s="46" t="s">
        <v>195</v>
      </c>
      <c r="BM172" s="202" t="s">
        <v>141</v>
      </c>
      <c r="BN172" s="46" t="str">
        <f t="shared" si="96"/>
        <v>R_ES-SA-SpHeat</v>
      </c>
      <c r="BO172" s="208">
        <f t="shared" si="97"/>
        <v>0</v>
      </c>
      <c r="BP172" s="208">
        <f t="shared" si="101"/>
        <v>0</v>
      </c>
      <c r="BQ172" s="208" t="s">
        <v>18</v>
      </c>
      <c r="BR172" s="46" t="s">
        <v>192</v>
      </c>
    </row>
    <row r="173" spans="11:70">
      <c r="K173" s="202" t="s">
        <v>141</v>
      </c>
      <c r="L173" s="203" t="str">
        <f t="shared" si="54"/>
        <v>R_ES-SA-SpHeat</v>
      </c>
      <c r="M173" s="202">
        <f t="shared" ref="M173:N173" si="113">M77</f>
        <v>0</v>
      </c>
      <c r="N173" s="202">
        <f t="shared" si="113"/>
        <v>0</v>
      </c>
      <c r="O173" s="202" t="s">
        <v>18</v>
      </c>
      <c r="P173" s="203" t="s">
        <v>196</v>
      </c>
      <c r="T173" s="202" t="s">
        <v>141</v>
      </c>
      <c r="U173" s="203" t="str">
        <f t="shared" si="87"/>
        <v>R_ES-SA-SpHeat</v>
      </c>
      <c r="V173" s="202">
        <f t="shared" si="87"/>
        <v>0</v>
      </c>
      <c r="W173" s="202">
        <f t="shared" si="51"/>
        <v>0</v>
      </c>
      <c r="X173" s="202" t="s">
        <v>18</v>
      </c>
      <c r="Y173" s="203" t="s">
        <v>191</v>
      </c>
      <c r="AC173" s="202" t="s">
        <v>141</v>
      </c>
      <c r="AD173" s="46" t="str">
        <f t="shared" si="88"/>
        <v>R_ES-SA-SpHeat</v>
      </c>
      <c r="AE173" s="208">
        <f t="shared" si="89"/>
        <v>0</v>
      </c>
      <c r="AF173" s="46">
        <f t="shared" si="52"/>
        <v>0</v>
      </c>
      <c r="AG173" s="208" t="s">
        <v>18</v>
      </c>
      <c r="AH173" s="46" t="s">
        <v>197</v>
      </c>
      <c r="AL173" s="202" t="s">
        <v>141</v>
      </c>
      <c r="AM173" s="203" t="str">
        <f t="shared" si="90"/>
        <v>R_ES-SA-SpHeat</v>
      </c>
      <c r="AN173" s="202">
        <f t="shared" si="91"/>
        <v>0</v>
      </c>
      <c r="AO173" s="202">
        <f t="shared" si="53"/>
        <v>0</v>
      </c>
      <c r="AP173" s="202" t="s">
        <v>18</v>
      </c>
      <c r="AQ173" s="203" t="s">
        <v>194</v>
      </c>
      <c r="AU173" s="202" t="s">
        <v>141</v>
      </c>
      <c r="AV173" s="46" t="str">
        <f t="shared" si="92"/>
        <v>R_ES-SA-SpHeat</v>
      </c>
      <c r="AW173" s="208">
        <f t="shared" si="93"/>
        <v>0</v>
      </c>
      <c r="AX173" s="208">
        <f t="shared" si="99"/>
        <v>0</v>
      </c>
      <c r="AY173" s="208" t="s">
        <v>18</v>
      </c>
      <c r="AZ173" s="46" t="s">
        <v>193</v>
      </c>
      <c r="BD173" s="202" t="s">
        <v>141</v>
      </c>
      <c r="BE173" s="46" t="str">
        <f t="shared" si="94"/>
        <v>R_ES-SA-SpHeat</v>
      </c>
      <c r="BF173" s="208">
        <f t="shared" si="95"/>
        <v>0</v>
      </c>
      <c r="BG173" s="208">
        <f t="shared" si="100"/>
        <v>0</v>
      </c>
      <c r="BH173" s="208" t="s">
        <v>18</v>
      </c>
      <c r="BI173" s="46" t="s">
        <v>195</v>
      </c>
      <c r="BM173" s="202" t="s">
        <v>141</v>
      </c>
      <c r="BN173" s="46" t="str">
        <f t="shared" si="96"/>
        <v>R_ES-SA-SpHeat</v>
      </c>
      <c r="BO173" s="208">
        <f t="shared" si="97"/>
        <v>0</v>
      </c>
      <c r="BP173" s="208">
        <f t="shared" si="101"/>
        <v>0</v>
      </c>
      <c r="BQ173" s="208" t="s">
        <v>18</v>
      </c>
      <c r="BR173" s="46" t="s">
        <v>192</v>
      </c>
    </row>
    <row r="174" spans="11:70">
      <c r="K174" s="202" t="s">
        <v>141</v>
      </c>
      <c r="L174" s="203" t="str">
        <f t="shared" si="54"/>
        <v>R_ES-SA-SpHeat</v>
      </c>
      <c r="M174" s="202">
        <f t="shared" ref="M174:N174" si="114">M78</f>
        <v>0</v>
      </c>
      <c r="N174" s="202">
        <f t="shared" si="114"/>
        <v>0</v>
      </c>
      <c r="O174" s="202" t="s">
        <v>18</v>
      </c>
      <c r="P174" s="203" t="s">
        <v>196</v>
      </c>
      <c r="T174" s="202" t="s">
        <v>141</v>
      </c>
      <c r="U174" s="203" t="str">
        <f t="shared" si="87"/>
        <v>R_ES-SA-SpHeat</v>
      </c>
      <c r="V174" s="202">
        <f t="shared" si="87"/>
        <v>0</v>
      </c>
      <c r="W174" s="202">
        <f t="shared" si="51"/>
        <v>0</v>
      </c>
      <c r="X174" s="202" t="s">
        <v>18</v>
      </c>
      <c r="Y174" s="203" t="s">
        <v>191</v>
      </c>
      <c r="AC174" s="202" t="s">
        <v>141</v>
      </c>
      <c r="AD174" s="46" t="str">
        <f t="shared" si="88"/>
        <v>R_ES-SA-SpHeat</v>
      </c>
      <c r="AE174" s="208">
        <f t="shared" si="89"/>
        <v>0</v>
      </c>
      <c r="AF174" s="46">
        <f t="shared" si="52"/>
        <v>0</v>
      </c>
      <c r="AG174" s="208" t="s">
        <v>18</v>
      </c>
      <c r="AH174" s="46" t="s">
        <v>197</v>
      </c>
      <c r="AL174" s="202" t="s">
        <v>141</v>
      </c>
      <c r="AM174" s="203" t="str">
        <f t="shared" si="90"/>
        <v>R_ES-SA-SpHeat</v>
      </c>
      <c r="AN174" s="202">
        <f t="shared" si="91"/>
        <v>0</v>
      </c>
      <c r="AO174" s="202">
        <f t="shared" si="53"/>
        <v>0</v>
      </c>
      <c r="AP174" s="202" t="s">
        <v>18</v>
      </c>
      <c r="AQ174" s="203" t="s">
        <v>194</v>
      </c>
      <c r="AU174" s="202" t="s">
        <v>141</v>
      </c>
      <c r="AV174" s="46" t="str">
        <f t="shared" si="92"/>
        <v>R_ES-SA-SpHeat</v>
      </c>
      <c r="AW174" s="208">
        <f t="shared" si="93"/>
        <v>0</v>
      </c>
      <c r="AX174" s="208">
        <f t="shared" si="99"/>
        <v>0</v>
      </c>
      <c r="AY174" s="208" t="s">
        <v>18</v>
      </c>
      <c r="AZ174" s="46" t="s">
        <v>193</v>
      </c>
      <c r="BD174" s="202" t="s">
        <v>141</v>
      </c>
      <c r="BE174" s="46" t="str">
        <f t="shared" si="94"/>
        <v>R_ES-SA-SpHeat</v>
      </c>
      <c r="BF174" s="208">
        <f t="shared" si="95"/>
        <v>0</v>
      </c>
      <c r="BG174" s="208">
        <f t="shared" si="100"/>
        <v>0</v>
      </c>
      <c r="BH174" s="208" t="s">
        <v>18</v>
      </c>
      <c r="BI174" s="46" t="s">
        <v>195</v>
      </c>
      <c r="BM174" s="202" t="s">
        <v>141</v>
      </c>
      <c r="BN174" s="46" t="str">
        <f t="shared" si="96"/>
        <v>R_ES-SA-SpHeat</v>
      </c>
      <c r="BO174" s="208">
        <f t="shared" si="97"/>
        <v>0</v>
      </c>
      <c r="BP174" s="208">
        <f t="shared" si="101"/>
        <v>0</v>
      </c>
      <c r="BQ174" s="208" t="s">
        <v>18</v>
      </c>
      <c r="BR174" s="46" t="s">
        <v>192</v>
      </c>
    </row>
    <row r="175" spans="11:70">
      <c r="K175" s="202" t="s">
        <v>141</v>
      </c>
      <c r="L175" s="203" t="str">
        <f t="shared" si="54"/>
        <v>R_ES-SA-SpHeat</v>
      </c>
      <c r="M175" s="202">
        <f t="shared" ref="M175:N175" si="115">M79</f>
        <v>0</v>
      </c>
      <c r="N175" s="202">
        <f t="shared" si="115"/>
        <v>0</v>
      </c>
      <c r="O175" s="202" t="s">
        <v>18</v>
      </c>
      <c r="P175" s="203" t="s">
        <v>196</v>
      </c>
      <c r="T175" s="202" t="s">
        <v>141</v>
      </c>
      <c r="U175" s="203" t="str">
        <f t="shared" si="87"/>
        <v>R_ES-SA-SpHeat</v>
      </c>
      <c r="V175" s="202">
        <f t="shared" si="87"/>
        <v>0</v>
      </c>
      <c r="W175" s="202">
        <f t="shared" si="51"/>
        <v>0</v>
      </c>
      <c r="X175" s="202" t="s">
        <v>18</v>
      </c>
      <c r="Y175" s="203" t="s">
        <v>191</v>
      </c>
      <c r="AC175" s="202" t="s">
        <v>141</v>
      </c>
      <c r="AD175" s="46" t="str">
        <f t="shared" si="88"/>
        <v>R_ES-SA-SpHeat</v>
      </c>
      <c r="AE175" s="208">
        <f t="shared" si="89"/>
        <v>0</v>
      </c>
      <c r="AF175" s="46">
        <f t="shared" si="52"/>
        <v>0</v>
      </c>
      <c r="AG175" s="208" t="s">
        <v>18</v>
      </c>
      <c r="AH175" s="46" t="s">
        <v>197</v>
      </c>
      <c r="AL175" s="202" t="s">
        <v>141</v>
      </c>
      <c r="AM175" s="203" t="str">
        <f t="shared" si="90"/>
        <v>R_ES-SA-SpHeat</v>
      </c>
      <c r="AN175" s="202">
        <f t="shared" si="91"/>
        <v>0</v>
      </c>
      <c r="AO175" s="202">
        <f t="shared" si="53"/>
        <v>0</v>
      </c>
      <c r="AP175" s="202" t="s">
        <v>18</v>
      </c>
      <c r="AQ175" s="203" t="s">
        <v>194</v>
      </c>
      <c r="AU175" s="202" t="s">
        <v>141</v>
      </c>
      <c r="AV175" s="46" t="str">
        <f t="shared" si="92"/>
        <v>R_ES-SA-SpHeat</v>
      </c>
      <c r="AW175" s="208">
        <f t="shared" si="93"/>
        <v>0</v>
      </c>
      <c r="AX175" s="208">
        <f t="shared" si="99"/>
        <v>0</v>
      </c>
      <c r="AY175" s="208" t="s">
        <v>18</v>
      </c>
      <c r="AZ175" s="46" t="s">
        <v>193</v>
      </c>
      <c r="BD175" s="202" t="s">
        <v>141</v>
      </c>
      <c r="BE175" s="46" t="str">
        <f t="shared" si="94"/>
        <v>R_ES-SA-SpHeat</v>
      </c>
      <c r="BF175" s="208">
        <f t="shared" si="95"/>
        <v>0</v>
      </c>
      <c r="BG175" s="208">
        <f t="shared" si="100"/>
        <v>0</v>
      </c>
      <c r="BH175" s="208" t="s">
        <v>18</v>
      </c>
      <c r="BI175" s="46" t="s">
        <v>195</v>
      </c>
      <c r="BM175" s="202" t="s">
        <v>141</v>
      </c>
      <c r="BN175" s="46" t="str">
        <f t="shared" si="96"/>
        <v>R_ES-SA-SpHeat</v>
      </c>
      <c r="BO175" s="208">
        <f t="shared" si="97"/>
        <v>0</v>
      </c>
      <c r="BP175" s="208">
        <f t="shared" si="101"/>
        <v>0</v>
      </c>
      <c r="BQ175" s="208" t="s">
        <v>18</v>
      </c>
      <c r="BR175" s="46" t="s">
        <v>192</v>
      </c>
    </row>
    <row r="176" spans="11:70">
      <c r="K176" s="202" t="s">
        <v>357</v>
      </c>
      <c r="L176" s="203" t="str">
        <f t="shared" si="54"/>
        <v>R_ES-SA-SpHeat</v>
      </c>
      <c r="M176" s="202" t="str">
        <f t="shared" ref="M176:N176" si="116">M80</f>
        <v>FH0_1</v>
      </c>
      <c r="N176" s="202">
        <f t="shared" si="116"/>
        <v>0</v>
      </c>
      <c r="O176" s="202" t="s">
        <v>18</v>
      </c>
      <c r="P176" s="203" t="s">
        <v>196</v>
      </c>
      <c r="T176" s="202" t="s">
        <v>357</v>
      </c>
      <c r="U176" s="203" t="str">
        <f t="shared" si="87"/>
        <v>R_ES-SA-SpHeat</v>
      </c>
      <c r="V176" s="202" t="str">
        <f t="shared" si="87"/>
        <v>FH0_1</v>
      </c>
      <c r="W176" s="202">
        <f t="shared" si="51"/>
        <v>0</v>
      </c>
      <c r="X176" s="202" t="s">
        <v>18</v>
      </c>
      <c r="Y176" s="203" t="s">
        <v>191</v>
      </c>
      <c r="AC176" s="202" t="s">
        <v>357</v>
      </c>
      <c r="AD176" s="46" t="str">
        <f t="shared" si="88"/>
        <v>R_ES-SA-SpHeat</v>
      </c>
      <c r="AE176" s="208" t="str">
        <f t="shared" si="89"/>
        <v>FH0_1</v>
      </c>
      <c r="AF176" s="46">
        <f t="shared" si="52"/>
        <v>0</v>
      </c>
      <c r="AG176" s="208" t="s">
        <v>18</v>
      </c>
      <c r="AH176" s="46" t="s">
        <v>197</v>
      </c>
      <c r="AL176" s="202" t="s">
        <v>357</v>
      </c>
      <c r="AM176" s="203" t="str">
        <f t="shared" si="90"/>
        <v>R_ES-SA-SpHeat</v>
      </c>
      <c r="AN176" s="202" t="str">
        <f t="shared" si="91"/>
        <v>FH0_1</v>
      </c>
      <c r="AO176" s="202">
        <f t="shared" si="53"/>
        <v>0</v>
      </c>
      <c r="AP176" s="202" t="s">
        <v>18</v>
      </c>
      <c r="AQ176" s="203" t="s">
        <v>194</v>
      </c>
      <c r="AU176" s="202" t="s">
        <v>357</v>
      </c>
      <c r="AV176" s="46" t="str">
        <f t="shared" si="92"/>
        <v>R_ES-SA-SpHeat</v>
      </c>
      <c r="AW176" s="208" t="str">
        <f t="shared" si="93"/>
        <v>FH0_1</v>
      </c>
      <c r="AX176" s="208">
        <f t="shared" si="99"/>
        <v>0</v>
      </c>
      <c r="AY176" s="208" t="s">
        <v>18</v>
      </c>
      <c r="AZ176" s="46" t="s">
        <v>193</v>
      </c>
      <c r="BD176" s="202" t="s">
        <v>357</v>
      </c>
      <c r="BE176" s="46" t="str">
        <f t="shared" si="94"/>
        <v>R_ES-SA-SpHeat</v>
      </c>
      <c r="BF176" s="208" t="str">
        <f t="shared" si="95"/>
        <v>FH0_1</v>
      </c>
      <c r="BG176" s="208">
        <f t="shared" si="100"/>
        <v>0</v>
      </c>
      <c r="BH176" s="208" t="s">
        <v>18</v>
      </c>
      <c r="BI176" s="46" t="s">
        <v>195</v>
      </c>
      <c r="BM176" s="202" t="s">
        <v>357</v>
      </c>
      <c r="BN176" s="46" t="str">
        <f t="shared" si="96"/>
        <v>R_ES-SA-SpHeat</v>
      </c>
      <c r="BO176" s="208" t="str">
        <f t="shared" si="97"/>
        <v>FH0_1</v>
      </c>
      <c r="BP176" s="208">
        <f t="shared" si="101"/>
        <v>0</v>
      </c>
      <c r="BQ176" s="208" t="s">
        <v>18</v>
      </c>
      <c r="BR176" s="46" t="s">
        <v>192</v>
      </c>
    </row>
    <row r="177" spans="11:70">
      <c r="K177" s="202" t="s">
        <v>357</v>
      </c>
      <c r="L177" s="203" t="str">
        <f t="shared" si="54"/>
        <v>R_ES-SA-SpHeat</v>
      </c>
      <c r="M177" s="202" t="str">
        <f t="shared" ref="M177:N177" si="117">M81</f>
        <v>FH2_3</v>
      </c>
      <c r="N177" s="202">
        <f t="shared" si="117"/>
        <v>0</v>
      </c>
      <c r="O177" s="202" t="s">
        <v>18</v>
      </c>
      <c r="P177" s="203" t="s">
        <v>196</v>
      </c>
      <c r="T177" s="202" t="s">
        <v>357</v>
      </c>
      <c r="U177" s="203" t="str">
        <f t="shared" si="87"/>
        <v>R_ES-SA-SpHeat</v>
      </c>
      <c r="V177" s="202" t="str">
        <f t="shared" si="87"/>
        <v>FH2_3</v>
      </c>
      <c r="W177" s="202">
        <f t="shared" si="51"/>
        <v>0</v>
      </c>
      <c r="X177" s="202" t="s">
        <v>18</v>
      </c>
      <c r="Y177" s="203" t="s">
        <v>191</v>
      </c>
      <c r="AC177" s="202" t="s">
        <v>357</v>
      </c>
      <c r="AD177" s="46" t="str">
        <f t="shared" si="88"/>
        <v>R_ES-SA-SpHeat</v>
      </c>
      <c r="AE177" s="208" t="str">
        <f t="shared" si="89"/>
        <v>FH2_3</v>
      </c>
      <c r="AF177" s="46">
        <f t="shared" si="52"/>
        <v>0</v>
      </c>
      <c r="AG177" s="208" t="s">
        <v>18</v>
      </c>
      <c r="AH177" s="46" t="s">
        <v>197</v>
      </c>
      <c r="AL177" s="202" t="s">
        <v>357</v>
      </c>
      <c r="AM177" s="203" t="str">
        <f t="shared" si="90"/>
        <v>R_ES-SA-SpHeat</v>
      </c>
      <c r="AN177" s="202" t="str">
        <f t="shared" si="91"/>
        <v>FH2_3</v>
      </c>
      <c r="AO177" s="202">
        <f t="shared" si="53"/>
        <v>0</v>
      </c>
      <c r="AP177" s="202" t="s">
        <v>18</v>
      </c>
      <c r="AQ177" s="203" t="s">
        <v>194</v>
      </c>
      <c r="AU177" s="202" t="s">
        <v>357</v>
      </c>
      <c r="AV177" s="46" t="str">
        <f t="shared" si="92"/>
        <v>R_ES-SA-SpHeat</v>
      </c>
      <c r="AW177" s="208" t="str">
        <f t="shared" si="93"/>
        <v>FH2_3</v>
      </c>
      <c r="AX177" s="208">
        <f t="shared" si="99"/>
        <v>0</v>
      </c>
      <c r="AY177" s="208" t="s">
        <v>18</v>
      </c>
      <c r="AZ177" s="46" t="s">
        <v>193</v>
      </c>
      <c r="BD177" s="202" t="s">
        <v>357</v>
      </c>
      <c r="BE177" s="46" t="str">
        <f t="shared" si="94"/>
        <v>R_ES-SA-SpHeat</v>
      </c>
      <c r="BF177" s="208" t="str">
        <f t="shared" si="95"/>
        <v>FH2_3</v>
      </c>
      <c r="BG177" s="208">
        <f t="shared" si="100"/>
        <v>0</v>
      </c>
      <c r="BH177" s="208" t="s">
        <v>18</v>
      </c>
      <c r="BI177" s="46" t="s">
        <v>195</v>
      </c>
      <c r="BM177" s="202" t="s">
        <v>357</v>
      </c>
      <c r="BN177" s="46" t="str">
        <f t="shared" si="96"/>
        <v>R_ES-SA-SpHeat</v>
      </c>
      <c r="BO177" s="208" t="str">
        <f t="shared" si="97"/>
        <v>FH2_3</v>
      </c>
      <c r="BP177" s="208">
        <f t="shared" si="101"/>
        <v>0</v>
      </c>
      <c r="BQ177" s="208" t="s">
        <v>18</v>
      </c>
      <c r="BR177" s="46" t="s">
        <v>192</v>
      </c>
    </row>
    <row r="178" spans="11:70">
      <c r="K178" s="202" t="s">
        <v>357</v>
      </c>
      <c r="L178" s="203" t="str">
        <f t="shared" si="54"/>
        <v>R_ES-SA-SpHeat</v>
      </c>
      <c r="M178" s="202" t="str">
        <f t="shared" ref="M178:N178" si="118">M82</f>
        <v>FH4_5</v>
      </c>
      <c r="N178" s="202">
        <f t="shared" si="118"/>
        <v>0</v>
      </c>
      <c r="O178" s="202" t="s">
        <v>18</v>
      </c>
      <c r="P178" s="203" t="s">
        <v>196</v>
      </c>
      <c r="T178" s="202" t="s">
        <v>357</v>
      </c>
      <c r="U178" s="203" t="str">
        <f t="shared" si="87"/>
        <v>R_ES-SA-SpHeat</v>
      </c>
      <c r="V178" s="202" t="str">
        <f t="shared" si="87"/>
        <v>FH4_5</v>
      </c>
      <c r="W178" s="202">
        <f t="shared" si="51"/>
        <v>0</v>
      </c>
      <c r="X178" s="202" t="s">
        <v>18</v>
      </c>
      <c r="Y178" s="203" t="s">
        <v>191</v>
      </c>
      <c r="AC178" s="202" t="s">
        <v>357</v>
      </c>
      <c r="AD178" s="46" t="str">
        <f t="shared" si="88"/>
        <v>R_ES-SA-SpHeat</v>
      </c>
      <c r="AE178" s="208" t="str">
        <f t="shared" si="89"/>
        <v>FH4_5</v>
      </c>
      <c r="AF178" s="46">
        <f t="shared" si="52"/>
        <v>0</v>
      </c>
      <c r="AG178" s="208" t="s">
        <v>18</v>
      </c>
      <c r="AH178" s="46" t="s">
        <v>197</v>
      </c>
      <c r="AL178" s="202" t="s">
        <v>357</v>
      </c>
      <c r="AM178" s="203" t="str">
        <f t="shared" si="90"/>
        <v>R_ES-SA-SpHeat</v>
      </c>
      <c r="AN178" s="202" t="str">
        <f t="shared" si="91"/>
        <v>FH4_5</v>
      </c>
      <c r="AO178" s="202">
        <f t="shared" si="53"/>
        <v>0</v>
      </c>
      <c r="AP178" s="202" t="s">
        <v>18</v>
      </c>
      <c r="AQ178" s="203" t="s">
        <v>194</v>
      </c>
      <c r="AU178" s="202" t="s">
        <v>357</v>
      </c>
      <c r="AV178" s="46" t="str">
        <f t="shared" si="92"/>
        <v>R_ES-SA-SpHeat</v>
      </c>
      <c r="AW178" s="208" t="str">
        <f t="shared" si="93"/>
        <v>FH4_5</v>
      </c>
      <c r="AX178" s="208">
        <f t="shared" si="99"/>
        <v>0</v>
      </c>
      <c r="AY178" s="208" t="s">
        <v>18</v>
      </c>
      <c r="AZ178" s="46" t="s">
        <v>193</v>
      </c>
      <c r="BD178" s="202" t="s">
        <v>357</v>
      </c>
      <c r="BE178" s="46" t="str">
        <f t="shared" si="94"/>
        <v>R_ES-SA-SpHeat</v>
      </c>
      <c r="BF178" s="208" t="str">
        <f t="shared" si="95"/>
        <v>FH4_5</v>
      </c>
      <c r="BG178" s="208">
        <f t="shared" si="100"/>
        <v>0</v>
      </c>
      <c r="BH178" s="208" t="s">
        <v>18</v>
      </c>
      <c r="BI178" s="46" t="s">
        <v>195</v>
      </c>
      <c r="BM178" s="202" t="s">
        <v>357</v>
      </c>
      <c r="BN178" s="46" t="str">
        <f t="shared" si="96"/>
        <v>R_ES-SA-SpHeat</v>
      </c>
      <c r="BO178" s="208" t="str">
        <f t="shared" si="97"/>
        <v>FH4_5</v>
      </c>
      <c r="BP178" s="208">
        <f t="shared" si="101"/>
        <v>0</v>
      </c>
      <c r="BQ178" s="208" t="s">
        <v>18</v>
      </c>
      <c r="BR178" s="46" t="s">
        <v>192</v>
      </c>
    </row>
    <row r="179" spans="11:70">
      <c r="K179" s="202" t="s">
        <v>357</v>
      </c>
      <c r="L179" s="203" t="str">
        <f t="shared" si="54"/>
        <v>R_ES-SA-SpHeat</v>
      </c>
      <c r="M179" s="202" t="str">
        <f t="shared" ref="M179:N179" si="119">M83</f>
        <v>FH6_7</v>
      </c>
      <c r="N179" s="202">
        <f t="shared" si="119"/>
        <v>0</v>
      </c>
      <c r="O179" s="202" t="s">
        <v>18</v>
      </c>
      <c r="P179" s="203" t="s">
        <v>196</v>
      </c>
      <c r="T179" s="202" t="s">
        <v>357</v>
      </c>
      <c r="U179" s="203" t="str">
        <f t="shared" si="87"/>
        <v>R_ES-SA-SpHeat</v>
      </c>
      <c r="V179" s="202" t="str">
        <f t="shared" si="87"/>
        <v>FH6_7</v>
      </c>
      <c r="W179" s="202">
        <f t="shared" si="51"/>
        <v>0</v>
      </c>
      <c r="X179" s="202" t="s">
        <v>18</v>
      </c>
      <c r="Y179" s="203" t="s">
        <v>191</v>
      </c>
      <c r="AC179" s="202" t="s">
        <v>357</v>
      </c>
      <c r="AD179" s="46" t="str">
        <f t="shared" si="88"/>
        <v>R_ES-SA-SpHeat</v>
      </c>
      <c r="AE179" s="208" t="str">
        <f t="shared" si="89"/>
        <v>FH6_7</v>
      </c>
      <c r="AF179" s="46">
        <f t="shared" si="52"/>
        <v>0</v>
      </c>
      <c r="AG179" s="208" t="s">
        <v>18</v>
      </c>
      <c r="AH179" s="46" t="s">
        <v>197</v>
      </c>
      <c r="AL179" s="202" t="s">
        <v>357</v>
      </c>
      <c r="AM179" s="203" t="str">
        <f t="shared" si="90"/>
        <v>R_ES-SA-SpHeat</v>
      </c>
      <c r="AN179" s="202" t="str">
        <f t="shared" si="91"/>
        <v>FH6_7</v>
      </c>
      <c r="AO179" s="202">
        <f t="shared" si="53"/>
        <v>0</v>
      </c>
      <c r="AP179" s="202" t="s">
        <v>18</v>
      </c>
      <c r="AQ179" s="203" t="s">
        <v>194</v>
      </c>
      <c r="AU179" s="202" t="s">
        <v>357</v>
      </c>
      <c r="AV179" s="46" t="str">
        <f t="shared" si="92"/>
        <v>R_ES-SA-SpHeat</v>
      </c>
      <c r="AW179" s="208" t="str">
        <f t="shared" si="93"/>
        <v>FH6_7</v>
      </c>
      <c r="AX179" s="208">
        <f t="shared" si="99"/>
        <v>0</v>
      </c>
      <c r="AY179" s="208" t="s">
        <v>18</v>
      </c>
      <c r="AZ179" s="46" t="s">
        <v>193</v>
      </c>
      <c r="BD179" s="202" t="s">
        <v>357</v>
      </c>
      <c r="BE179" s="46" t="str">
        <f t="shared" si="94"/>
        <v>R_ES-SA-SpHeat</v>
      </c>
      <c r="BF179" s="208" t="str">
        <f t="shared" si="95"/>
        <v>FH6_7</v>
      </c>
      <c r="BG179" s="208">
        <f t="shared" si="100"/>
        <v>0</v>
      </c>
      <c r="BH179" s="208" t="s">
        <v>18</v>
      </c>
      <c r="BI179" s="46" t="s">
        <v>195</v>
      </c>
      <c r="BM179" s="202" t="s">
        <v>357</v>
      </c>
      <c r="BN179" s="46" t="str">
        <f t="shared" si="96"/>
        <v>R_ES-SA-SpHeat</v>
      </c>
      <c r="BO179" s="208" t="str">
        <f t="shared" si="97"/>
        <v>FH6_7</v>
      </c>
      <c r="BP179" s="208">
        <f t="shared" si="101"/>
        <v>0</v>
      </c>
      <c r="BQ179" s="208" t="s">
        <v>18</v>
      </c>
      <c r="BR179" s="46" t="s">
        <v>192</v>
      </c>
    </row>
    <row r="180" spans="11:70">
      <c r="K180" s="202" t="s">
        <v>357</v>
      </c>
      <c r="L180" s="203" t="str">
        <f t="shared" si="54"/>
        <v>R_ES-SA-SpHeat</v>
      </c>
      <c r="M180" s="202" t="str">
        <f t="shared" ref="M180:N180" si="120">M84</f>
        <v>FH8_9</v>
      </c>
      <c r="N180" s="202">
        <f t="shared" si="120"/>
        <v>0</v>
      </c>
      <c r="O180" s="202" t="s">
        <v>18</v>
      </c>
      <c r="P180" s="203" t="s">
        <v>196</v>
      </c>
      <c r="T180" s="202" t="s">
        <v>357</v>
      </c>
      <c r="U180" s="203" t="str">
        <f t="shared" si="87"/>
        <v>R_ES-SA-SpHeat</v>
      </c>
      <c r="V180" s="202" t="str">
        <f t="shared" si="87"/>
        <v>FH8_9</v>
      </c>
      <c r="W180" s="202">
        <f t="shared" si="51"/>
        <v>0</v>
      </c>
      <c r="X180" s="202" t="s">
        <v>18</v>
      </c>
      <c r="Y180" s="203" t="s">
        <v>191</v>
      </c>
      <c r="AC180" s="202" t="s">
        <v>357</v>
      </c>
      <c r="AD180" s="46" t="str">
        <f t="shared" si="88"/>
        <v>R_ES-SA-SpHeat</v>
      </c>
      <c r="AE180" s="208" t="str">
        <f t="shared" si="89"/>
        <v>FH8_9</v>
      </c>
      <c r="AF180" s="46">
        <f t="shared" si="52"/>
        <v>0</v>
      </c>
      <c r="AG180" s="208" t="s">
        <v>18</v>
      </c>
      <c r="AH180" s="46" t="s">
        <v>197</v>
      </c>
      <c r="AL180" s="202" t="s">
        <v>357</v>
      </c>
      <c r="AM180" s="203" t="str">
        <f t="shared" si="90"/>
        <v>R_ES-SA-SpHeat</v>
      </c>
      <c r="AN180" s="202" t="str">
        <f t="shared" si="91"/>
        <v>FH8_9</v>
      </c>
      <c r="AO180" s="202">
        <f t="shared" si="53"/>
        <v>0</v>
      </c>
      <c r="AP180" s="202" t="s">
        <v>18</v>
      </c>
      <c r="AQ180" s="203" t="s">
        <v>194</v>
      </c>
      <c r="AU180" s="202" t="s">
        <v>357</v>
      </c>
      <c r="AV180" s="46" t="str">
        <f t="shared" si="92"/>
        <v>R_ES-SA-SpHeat</v>
      </c>
      <c r="AW180" s="208" t="str">
        <f t="shared" si="93"/>
        <v>FH8_9</v>
      </c>
      <c r="AX180" s="208">
        <f t="shared" si="99"/>
        <v>0</v>
      </c>
      <c r="AY180" s="208" t="s">
        <v>18</v>
      </c>
      <c r="AZ180" s="46" t="s">
        <v>193</v>
      </c>
      <c r="BD180" s="202" t="s">
        <v>357</v>
      </c>
      <c r="BE180" s="46" t="str">
        <f t="shared" si="94"/>
        <v>R_ES-SA-SpHeat</v>
      </c>
      <c r="BF180" s="208" t="str">
        <f t="shared" si="95"/>
        <v>FH8_9</v>
      </c>
      <c r="BG180" s="208">
        <f t="shared" si="100"/>
        <v>0</v>
      </c>
      <c r="BH180" s="208" t="s">
        <v>18</v>
      </c>
      <c r="BI180" s="46" t="s">
        <v>195</v>
      </c>
      <c r="BM180" s="202" t="s">
        <v>357</v>
      </c>
      <c r="BN180" s="46" t="str">
        <f t="shared" si="96"/>
        <v>R_ES-SA-SpHeat</v>
      </c>
      <c r="BO180" s="208" t="str">
        <f t="shared" si="97"/>
        <v>FH8_9</v>
      </c>
      <c r="BP180" s="208">
        <f t="shared" si="101"/>
        <v>0</v>
      </c>
      <c r="BQ180" s="208" t="s">
        <v>18</v>
      </c>
      <c r="BR180" s="46" t="s">
        <v>192</v>
      </c>
    </row>
    <row r="181" spans="11:70">
      <c r="K181" s="202" t="s">
        <v>357</v>
      </c>
      <c r="L181" s="203" t="str">
        <f t="shared" si="54"/>
        <v>R_ES-SA-SpHeat</v>
      </c>
      <c r="M181" s="202" t="str">
        <f t="shared" ref="M181:N181" si="121">M85</f>
        <v>FH10_11</v>
      </c>
      <c r="N181" s="202">
        <f t="shared" si="121"/>
        <v>0</v>
      </c>
      <c r="O181" s="202" t="s">
        <v>18</v>
      </c>
      <c r="P181" s="203" t="s">
        <v>196</v>
      </c>
      <c r="T181" s="202" t="s">
        <v>357</v>
      </c>
      <c r="U181" s="203" t="str">
        <f t="shared" si="87"/>
        <v>R_ES-SA-SpHeat</v>
      </c>
      <c r="V181" s="202" t="str">
        <f t="shared" si="87"/>
        <v>FH10_11</v>
      </c>
      <c r="W181" s="202">
        <f t="shared" si="51"/>
        <v>0</v>
      </c>
      <c r="X181" s="202" t="s">
        <v>18</v>
      </c>
      <c r="Y181" s="203" t="s">
        <v>191</v>
      </c>
      <c r="AC181" s="202" t="s">
        <v>357</v>
      </c>
      <c r="AD181" s="46" t="str">
        <f t="shared" si="88"/>
        <v>R_ES-SA-SpHeat</v>
      </c>
      <c r="AE181" s="208" t="str">
        <f t="shared" si="89"/>
        <v>FH10_11</v>
      </c>
      <c r="AF181" s="46">
        <f t="shared" si="52"/>
        <v>0</v>
      </c>
      <c r="AG181" s="208" t="s">
        <v>18</v>
      </c>
      <c r="AH181" s="46" t="s">
        <v>197</v>
      </c>
      <c r="AL181" s="202" t="s">
        <v>357</v>
      </c>
      <c r="AM181" s="203" t="str">
        <f t="shared" si="90"/>
        <v>R_ES-SA-SpHeat</v>
      </c>
      <c r="AN181" s="202" t="str">
        <f t="shared" si="91"/>
        <v>FH10_11</v>
      </c>
      <c r="AO181" s="202">
        <f t="shared" si="53"/>
        <v>0</v>
      </c>
      <c r="AP181" s="202" t="s">
        <v>18</v>
      </c>
      <c r="AQ181" s="203" t="s">
        <v>194</v>
      </c>
      <c r="AU181" s="202" t="s">
        <v>357</v>
      </c>
      <c r="AV181" s="46" t="str">
        <f t="shared" si="92"/>
        <v>R_ES-SA-SpHeat</v>
      </c>
      <c r="AW181" s="208" t="str">
        <f t="shared" si="93"/>
        <v>FH10_11</v>
      </c>
      <c r="AX181" s="208">
        <f t="shared" si="99"/>
        <v>0</v>
      </c>
      <c r="AY181" s="208" t="s">
        <v>18</v>
      </c>
      <c r="AZ181" s="46" t="s">
        <v>193</v>
      </c>
      <c r="BD181" s="202" t="s">
        <v>357</v>
      </c>
      <c r="BE181" s="46" t="str">
        <f t="shared" si="94"/>
        <v>R_ES-SA-SpHeat</v>
      </c>
      <c r="BF181" s="208" t="str">
        <f t="shared" si="95"/>
        <v>FH10_11</v>
      </c>
      <c r="BG181" s="208">
        <f t="shared" si="100"/>
        <v>0</v>
      </c>
      <c r="BH181" s="208" t="s">
        <v>18</v>
      </c>
      <c r="BI181" s="46" t="s">
        <v>195</v>
      </c>
      <c r="BM181" s="202" t="s">
        <v>357</v>
      </c>
      <c r="BN181" s="46" t="str">
        <f t="shared" si="96"/>
        <v>R_ES-SA-SpHeat</v>
      </c>
      <c r="BO181" s="208" t="str">
        <f t="shared" si="97"/>
        <v>FH10_11</v>
      </c>
      <c r="BP181" s="208">
        <f t="shared" si="101"/>
        <v>0</v>
      </c>
      <c r="BQ181" s="208" t="s">
        <v>18</v>
      </c>
      <c r="BR181" s="46" t="s">
        <v>192</v>
      </c>
    </row>
    <row r="182" spans="11:70">
      <c r="K182" s="202" t="s">
        <v>357</v>
      </c>
      <c r="L182" s="203" t="str">
        <f t="shared" si="54"/>
        <v>R_ES-SA-SpHeat</v>
      </c>
      <c r="M182" s="202" t="str">
        <f t="shared" ref="M182:N182" si="122">M86</f>
        <v>FH12_13</v>
      </c>
      <c r="N182" s="202">
        <f t="shared" si="122"/>
        <v>0</v>
      </c>
      <c r="O182" s="202" t="s">
        <v>18</v>
      </c>
      <c r="P182" s="203" t="s">
        <v>196</v>
      </c>
      <c r="T182" s="202" t="s">
        <v>357</v>
      </c>
      <c r="U182" s="203" t="str">
        <f t="shared" si="87"/>
        <v>R_ES-SA-SpHeat</v>
      </c>
      <c r="V182" s="202" t="str">
        <f t="shared" si="87"/>
        <v>FH12_13</v>
      </c>
      <c r="W182" s="202">
        <f t="shared" si="51"/>
        <v>0</v>
      </c>
      <c r="X182" s="202" t="s">
        <v>18</v>
      </c>
      <c r="Y182" s="203" t="s">
        <v>191</v>
      </c>
      <c r="AC182" s="202" t="s">
        <v>357</v>
      </c>
      <c r="AD182" s="46" t="str">
        <f t="shared" si="88"/>
        <v>R_ES-SA-SpHeat</v>
      </c>
      <c r="AE182" s="208" t="str">
        <f t="shared" si="89"/>
        <v>FH12_13</v>
      </c>
      <c r="AF182" s="46">
        <f t="shared" si="52"/>
        <v>0</v>
      </c>
      <c r="AG182" s="208" t="s">
        <v>18</v>
      </c>
      <c r="AH182" s="46" t="s">
        <v>197</v>
      </c>
      <c r="AL182" s="202" t="s">
        <v>357</v>
      </c>
      <c r="AM182" s="203" t="str">
        <f t="shared" si="90"/>
        <v>R_ES-SA-SpHeat</v>
      </c>
      <c r="AN182" s="202" t="str">
        <f t="shared" si="91"/>
        <v>FH12_13</v>
      </c>
      <c r="AO182" s="202">
        <f t="shared" si="53"/>
        <v>0</v>
      </c>
      <c r="AP182" s="202" t="s">
        <v>18</v>
      </c>
      <c r="AQ182" s="203" t="s">
        <v>194</v>
      </c>
      <c r="AU182" s="202" t="s">
        <v>357</v>
      </c>
      <c r="AV182" s="46" t="str">
        <f t="shared" si="92"/>
        <v>R_ES-SA-SpHeat</v>
      </c>
      <c r="AW182" s="208" t="str">
        <f t="shared" si="93"/>
        <v>FH12_13</v>
      </c>
      <c r="AX182" s="208">
        <f t="shared" si="99"/>
        <v>0</v>
      </c>
      <c r="AY182" s="208" t="s">
        <v>18</v>
      </c>
      <c r="AZ182" s="46" t="s">
        <v>193</v>
      </c>
      <c r="BD182" s="202" t="s">
        <v>357</v>
      </c>
      <c r="BE182" s="46" t="str">
        <f t="shared" si="94"/>
        <v>R_ES-SA-SpHeat</v>
      </c>
      <c r="BF182" s="208" t="str">
        <f t="shared" si="95"/>
        <v>FH12_13</v>
      </c>
      <c r="BG182" s="208">
        <f t="shared" si="100"/>
        <v>0</v>
      </c>
      <c r="BH182" s="208" t="s">
        <v>18</v>
      </c>
      <c r="BI182" s="46" t="s">
        <v>195</v>
      </c>
      <c r="BM182" s="202" t="s">
        <v>357</v>
      </c>
      <c r="BN182" s="46" t="str">
        <f t="shared" si="96"/>
        <v>R_ES-SA-SpHeat</v>
      </c>
      <c r="BO182" s="208" t="str">
        <f t="shared" si="97"/>
        <v>FH12_13</v>
      </c>
      <c r="BP182" s="208">
        <f t="shared" si="101"/>
        <v>0</v>
      </c>
      <c r="BQ182" s="208" t="s">
        <v>18</v>
      </c>
      <c r="BR182" s="46" t="s">
        <v>192</v>
      </c>
    </row>
    <row r="183" spans="11:70">
      <c r="K183" s="202" t="s">
        <v>357</v>
      </c>
      <c r="L183" s="203" t="str">
        <f t="shared" si="54"/>
        <v>R_ES-SA-SpHeat</v>
      </c>
      <c r="M183" s="202" t="str">
        <f t="shared" ref="M183:N183" si="123">M87</f>
        <v>FH14_15</v>
      </c>
      <c r="N183" s="202">
        <f t="shared" si="123"/>
        <v>0</v>
      </c>
      <c r="O183" s="202" t="s">
        <v>18</v>
      </c>
      <c r="P183" s="203" t="s">
        <v>196</v>
      </c>
      <c r="T183" s="202" t="s">
        <v>357</v>
      </c>
      <c r="U183" s="203" t="str">
        <f t="shared" si="87"/>
        <v>R_ES-SA-SpHeat</v>
      </c>
      <c r="V183" s="202" t="str">
        <f t="shared" si="87"/>
        <v>FH14_15</v>
      </c>
      <c r="W183" s="202">
        <f t="shared" si="51"/>
        <v>0</v>
      </c>
      <c r="X183" s="202" t="s">
        <v>18</v>
      </c>
      <c r="Y183" s="203" t="s">
        <v>191</v>
      </c>
      <c r="AC183" s="202" t="s">
        <v>357</v>
      </c>
      <c r="AD183" s="46" t="str">
        <f t="shared" si="88"/>
        <v>R_ES-SA-SpHeat</v>
      </c>
      <c r="AE183" s="208" t="str">
        <f t="shared" si="89"/>
        <v>FH14_15</v>
      </c>
      <c r="AF183" s="46">
        <f t="shared" si="52"/>
        <v>0</v>
      </c>
      <c r="AG183" s="208" t="s">
        <v>18</v>
      </c>
      <c r="AH183" s="46" t="s">
        <v>197</v>
      </c>
      <c r="AL183" s="202" t="s">
        <v>357</v>
      </c>
      <c r="AM183" s="203" t="str">
        <f t="shared" si="90"/>
        <v>R_ES-SA-SpHeat</v>
      </c>
      <c r="AN183" s="202" t="str">
        <f t="shared" si="91"/>
        <v>FH14_15</v>
      </c>
      <c r="AO183" s="202">
        <f t="shared" si="53"/>
        <v>0</v>
      </c>
      <c r="AP183" s="202" t="s">
        <v>18</v>
      </c>
      <c r="AQ183" s="203" t="s">
        <v>194</v>
      </c>
      <c r="AU183" s="202" t="s">
        <v>357</v>
      </c>
      <c r="AV183" s="46" t="str">
        <f t="shared" si="92"/>
        <v>R_ES-SA-SpHeat</v>
      </c>
      <c r="AW183" s="208" t="str">
        <f t="shared" si="93"/>
        <v>FH14_15</v>
      </c>
      <c r="AX183" s="208">
        <f t="shared" si="99"/>
        <v>0</v>
      </c>
      <c r="AY183" s="208" t="s">
        <v>18</v>
      </c>
      <c r="AZ183" s="46" t="s">
        <v>193</v>
      </c>
      <c r="BD183" s="202" t="s">
        <v>357</v>
      </c>
      <c r="BE183" s="46" t="str">
        <f t="shared" si="94"/>
        <v>R_ES-SA-SpHeat</v>
      </c>
      <c r="BF183" s="208" t="str">
        <f t="shared" si="95"/>
        <v>FH14_15</v>
      </c>
      <c r="BG183" s="208">
        <f t="shared" si="100"/>
        <v>0</v>
      </c>
      <c r="BH183" s="208" t="s">
        <v>18</v>
      </c>
      <c r="BI183" s="46" t="s">
        <v>195</v>
      </c>
      <c r="BM183" s="202" t="s">
        <v>357</v>
      </c>
      <c r="BN183" s="46" t="str">
        <f t="shared" si="96"/>
        <v>R_ES-SA-SpHeat</v>
      </c>
      <c r="BO183" s="208" t="str">
        <f t="shared" si="97"/>
        <v>FH14_15</v>
      </c>
      <c r="BP183" s="208">
        <f t="shared" si="101"/>
        <v>0</v>
      </c>
      <c r="BQ183" s="208" t="s">
        <v>18</v>
      </c>
      <c r="BR183" s="46" t="s">
        <v>192</v>
      </c>
    </row>
    <row r="184" spans="11:70">
      <c r="K184" s="202" t="s">
        <v>357</v>
      </c>
      <c r="L184" s="203" t="str">
        <f t="shared" si="54"/>
        <v>R_ES-SA-SpHeat</v>
      </c>
      <c r="M184" s="202" t="str">
        <f t="shared" ref="M184:N184" si="124">M88</f>
        <v>FH16_17</v>
      </c>
      <c r="N184" s="202">
        <f t="shared" si="124"/>
        <v>0</v>
      </c>
      <c r="O184" s="202" t="s">
        <v>18</v>
      </c>
      <c r="P184" s="203" t="s">
        <v>196</v>
      </c>
      <c r="T184" s="202" t="s">
        <v>357</v>
      </c>
      <c r="U184" s="203" t="str">
        <f t="shared" si="87"/>
        <v>R_ES-SA-SpHeat</v>
      </c>
      <c r="V184" s="202" t="str">
        <f t="shared" si="87"/>
        <v>FH16_17</v>
      </c>
      <c r="W184" s="202">
        <f t="shared" si="51"/>
        <v>0</v>
      </c>
      <c r="X184" s="202" t="s">
        <v>18</v>
      </c>
      <c r="Y184" s="203" t="s">
        <v>191</v>
      </c>
      <c r="AC184" s="202" t="s">
        <v>357</v>
      </c>
      <c r="AD184" s="46" t="str">
        <f t="shared" si="88"/>
        <v>R_ES-SA-SpHeat</v>
      </c>
      <c r="AE184" s="208" t="str">
        <f t="shared" si="89"/>
        <v>FH16_17</v>
      </c>
      <c r="AF184" s="46">
        <f t="shared" si="52"/>
        <v>0</v>
      </c>
      <c r="AG184" s="208" t="s">
        <v>18</v>
      </c>
      <c r="AH184" s="46" t="s">
        <v>197</v>
      </c>
      <c r="AL184" s="202" t="s">
        <v>357</v>
      </c>
      <c r="AM184" s="203" t="str">
        <f t="shared" si="90"/>
        <v>R_ES-SA-SpHeat</v>
      </c>
      <c r="AN184" s="202" t="str">
        <f t="shared" si="91"/>
        <v>FH16_17</v>
      </c>
      <c r="AO184" s="202">
        <f t="shared" si="53"/>
        <v>0</v>
      </c>
      <c r="AP184" s="202" t="s">
        <v>18</v>
      </c>
      <c r="AQ184" s="203" t="s">
        <v>194</v>
      </c>
      <c r="AU184" s="202" t="s">
        <v>357</v>
      </c>
      <c r="AV184" s="46" t="str">
        <f t="shared" si="92"/>
        <v>R_ES-SA-SpHeat</v>
      </c>
      <c r="AW184" s="208" t="str">
        <f t="shared" si="93"/>
        <v>FH16_17</v>
      </c>
      <c r="AX184" s="208">
        <f t="shared" si="99"/>
        <v>0</v>
      </c>
      <c r="AY184" s="208" t="s">
        <v>18</v>
      </c>
      <c r="AZ184" s="46" t="s">
        <v>193</v>
      </c>
      <c r="BD184" s="202" t="s">
        <v>357</v>
      </c>
      <c r="BE184" s="46" t="str">
        <f t="shared" si="94"/>
        <v>R_ES-SA-SpHeat</v>
      </c>
      <c r="BF184" s="208" t="str">
        <f t="shared" si="95"/>
        <v>FH16_17</v>
      </c>
      <c r="BG184" s="208">
        <f t="shared" si="100"/>
        <v>0</v>
      </c>
      <c r="BH184" s="208" t="s">
        <v>18</v>
      </c>
      <c r="BI184" s="46" t="s">
        <v>195</v>
      </c>
      <c r="BM184" s="202" t="s">
        <v>357</v>
      </c>
      <c r="BN184" s="46" t="str">
        <f t="shared" si="96"/>
        <v>R_ES-SA-SpHeat</v>
      </c>
      <c r="BO184" s="208" t="str">
        <f t="shared" si="97"/>
        <v>FH16_17</v>
      </c>
      <c r="BP184" s="208">
        <f t="shared" si="101"/>
        <v>0</v>
      </c>
      <c r="BQ184" s="208" t="s">
        <v>18</v>
      </c>
      <c r="BR184" s="46" t="s">
        <v>192</v>
      </c>
    </row>
    <row r="185" spans="11:70">
      <c r="K185" s="202" t="s">
        <v>357</v>
      </c>
      <c r="L185" s="203" t="str">
        <f t="shared" si="54"/>
        <v>R_ES-SA-SpHeat</v>
      </c>
      <c r="M185" s="202" t="str">
        <f t="shared" ref="M185:N185" si="125">M89</f>
        <v>FH18_19</v>
      </c>
      <c r="N185" s="202">
        <f t="shared" si="125"/>
        <v>0</v>
      </c>
      <c r="O185" s="202" t="s">
        <v>18</v>
      </c>
      <c r="P185" s="203" t="s">
        <v>196</v>
      </c>
      <c r="T185" s="202" t="s">
        <v>357</v>
      </c>
      <c r="U185" s="203" t="str">
        <f t="shared" si="87"/>
        <v>R_ES-SA-SpHeat</v>
      </c>
      <c r="V185" s="202" t="str">
        <f t="shared" si="87"/>
        <v>FH18_19</v>
      </c>
      <c r="W185" s="202">
        <f t="shared" si="51"/>
        <v>0</v>
      </c>
      <c r="X185" s="202" t="s">
        <v>18</v>
      </c>
      <c r="Y185" s="203" t="s">
        <v>191</v>
      </c>
      <c r="AC185" s="202" t="s">
        <v>357</v>
      </c>
      <c r="AD185" s="46" t="str">
        <f t="shared" si="88"/>
        <v>R_ES-SA-SpHeat</v>
      </c>
      <c r="AE185" s="208" t="str">
        <f t="shared" si="89"/>
        <v>FH18_19</v>
      </c>
      <c r="AF185" s="46">
        <f t="shared" si="52"/>
        <v>0</v>
      </c>
      <c r="AG185" s="208" t="s">
        <v>18</v>
      </c>
      <c r="AH185" s="46" t="s">
        <v>197</v>
      </c>
      <c r="AL185" s="202" t="s">
        <v>357</v>
      </c>
      <c r="AM185" s="203" t="str">
        <f t="shared" si="90"/>
        <v>R_ES-SA-SpHeat</v>
      </c>
      <c r="AN185" s="202" t="str">
        <f t="shared" si="91"/>
        <v>FH18_19</v>
      </c>
      <c r="AO185" s="202">
        <f t="shared" si="53"/>
        <v>0</v>
      </c>
      <c r="AP185" s="202" t="s">
        <v>18</v>
      </c>
      <c r="AQ185" s="203" t="s">
        <v>194</v>
      </c>
      <c r="AU185" s="202" t="s">
        <v>357</v>
      </c>
      <c r="AV185" s="46" t="str">
        <f t="shared" si="92"/>
        <v>R_ES-SA-SpHeat</v>
      </c>
      <c r="AW185" s="208" t="str">
        <f t="shared" si="93"/>
        <v>FH18_19</v>
      </c>
      <c r="AX185" s="208">
        <f t="shared" si="99"/>
        <v>0</v>
      </c>
      <c r="AY185" s="208" t="s">
        <v>18</v>
      </c>
      <c r="AZ185" s="46" t="s">
        <v>193</v>
      </c>
      <c r="BD185" s="202" t="s">
        <v>357</v>
      </c>
      <c r="BE185" s="46" t="str">
        <f t="shared" si="94"/>
        <v>R_ES-SA-SpHeat</v>
      </c>
      <c r="BF185" s="208" t="str">
        <f t="shared" si="95"/>
        <v>FH18_19</v>
      </c>
      <c r="BG185" s="208">
        <f t="shared" si="100"/>
        <v>0</v>
      </c>
      <c r="BH185" s="208" t="s">
        <v>18</v>
      </c>
      <c r="BI185" s="46" t="s">
        <v>195</v>
      </c>
      <c r="BM185" s="202" t="s">
        <v>357</v>
      </c>
      <c r="BN185" s="46" t="str">
        <f t="shared" si="96"/>
        <v>R_ES-SA-SpHeat</v>
      </c>
      <c r="BO185" s="208" t="str">
        <f t="shared" si="97"/>
        <v>FH18_19</v>
      </c>
      <c r="BP185" s="208">
        <f t="shared" si="101"/>
        <v>0</v>
      </c>
      <c r="BQ185" s="208" t="s">
        <v>18</v>
      </c>
      <c r="BR185" s="46" t="s">
        <v>192</v>
      </c>
    </row>
    <row r="186" spans="11:70">
      <c r="K186" s="202" t="s">
        <v>357</v>
      </c>
      <c r="L186" s="203" t="str">
        <f t="shared" si="54"/>
        <v>R_ES-SA-SpHeat</v>
      </c>
      <c r="M186" s="202" t="str">
        <f t="shared" ref="M186:N186" si="126">M90</f>
        <v>FH20_21</v>
      </c>
      <c r="N186" s="202">
        <f t="shared" si="126"/>
        <v>0</v>
      </c>
      <c r="O186" s="202" t="s">
        <v>18</v>
      </c>
      <c r="P186" s="203" t="s">
        <v>196</v>
      </c>
      <c r="T186" s="202" t="s">
        <v>357</v>
      </c>
      <c r="U186" s="203" t="str">
        <f t="shared" si="87"/>
        <v>R_ES-SA-SpHeat</v>
      </c>
      <c r="V186" s="202" t="str">
        <f t="shared" si="87"/>
        <v>FH20_21</v>
      </c>
      <c r="W186" s="202">
        <f t="shared" si="51"/>
        <v>0</v>
      </c>
      <c r="X186" s="202" t="s">
        <v>18</v>
      </c>
      <c r="Y186" s="203" t="s">
        <v>191</v>
      </c>
      <c r="AC186" s="202" t="s">
        <v>357</v>
      </c>
      <c r="AD186" s="46" t="str">
        <f t="shared" si="88"/>
        <v>R_ES-SA-SpHeat</v>
      </c>
      <c r="AE186" s="208" t="str">
        <f t="shared" si="89"/>
        <v>FH20_21</v>
      </c>
      <c r="AF186" s="46">
        <f t="shared" si="52"/>
        <v>0</v>
      </c>
      <c r="AG186" s="208" t="s">
        <v>18</v>
      </c>
      <c r="AH186" s="46" t="s">
        <v>197</v>
      </c>
      <c r="AL186" s="202" t="s">
        <v>357</v>
      </c>
      <c r="AM186" s="203" t="str">
        <f t="shared" si="90"/>
        <v>R_ES-SA-SpHeat</v>
      </c>
      <c r="AN186" s="202" t="str">
        <f t="shared" si="91"/>
        <v>FH20_21</v>
      </c>
      <c r="AO186" s="202">
        <f t="shared" si="53"/>
        <v>0</v>
      </c>
      <c r="AP186" s="202" t="s">
        <v>18</v>
      </c>
      <c r="AQ186" s="203" t="s">
        <v>194</v>
      </c>
      <c r="AU186" s="202" t="s">
        <v>357</v>
      </c>
      <c r="AV186" s="46" t="str">
        <f t="shared" si="92"/>
        <v>R_ES-SA-SpHeat</v>
      </c>
      <c r="AW186" s="208" t="str">
        <f t="shared" si="93"/>
        <v>FH20_21</v>
      </c>
      <c r="AX186" s="208">
        <f t="shared" si="99"/>
        <v>0</v>
      </c>
      <c r="AY186" s="208" t="s">
        <v>18</v>
      </c>
      <c r="AZ186" s="46" t="s">
        <v>193</v>
      </c>
      <c r="BD186" s="202" t="s">
        <v>357</v>
      </c>
      <c r="BE186" s="46" t="str">
        <f t="shared" si="94"/>
        <v>R_ES-SA-SpHeat</v>
      </c>
      <c r="BF186" s="208" t="str">
        <f t="shared" si="95"/>
        <v>FH20_21</v>
      </c>
      <c r="BG186" s="208">
        <f t="shared" si="100"/>
        <v>0</v>
      </c>
      <c r="BH186" s="208" t="s">
        <v>18</v>
      </c>
      <c r="BI186" s="46" t="s">
        <v>195</v>
      </c>
      <c r="BM186" s="202" t="s">
        <v>357</v>
      </c>
      <c r="BN186" s="46" t="str">
        <f t="shared" si="96"/>
        <v>R_ES-SA-SpHeat</v>
      </c>
      <c r="BO186" s="208" t="str">
        <f t="shared" si="97"/>
        <v>FH20_21</v>
      </c>
      <c r="BP186" s="208">
        <f t="shared" si="101"/>
        <v>0</v>
      </c>
      <c r="BQ186" s="208" t="s">
        <v>18</v>
      </c>
      <c r="BR186" s="46" t="s">
        <v>192</v>
      </c>
    </row>
    <row r="187" spans="11:70">
      <c r="K187" s="202" t="s">
        <v>357</v>
      </c>
      <c r="L187" s="203" t="str">
        <f t="shared" si="54"/>
        <v>R_ES-SA-SpHeat</v>
      </c>
      <c r="M187" s="202" t="str">
        <f t="shared" ref="M187:N187" si="127">M91</f>
        <v>FH22_23</v>
      </c>
      <c r="N187" s="202">
        <f t="shared" si="127"/>
        <v>0</v>
      </c>
      <c r="O187" s="202" t="s">
        <v>18</v>
      </c>
      <c r="P187" s="203" t="s">
        <v>196</v>
      </c>
      <c r="T187" s="202" t="s">
        <v>357</v>
      </c>
      <c r="U187" s="203" t="str">
        <f t="shared" si="87"/>
        <v>R_ES-SA-SpHeat</v>
      </c>
      <c r="V187" s="202" t="str">
        <f t="shared" si="87"/>
        <v>FH22_23</v>
      </c>
      <c r="W187" s="202">
        <f t="shared" si="51"/>
        <v>0</v>
      </c>
      <c r="X187" s="202" t="s">
        <v>18</v>
      </c>
      <c r="Y187" s="203" t="s">
        <v>191</v>
      </c>
      <c r="AC187" s="202" t="s">
        <v>357</v>
      </c>
      <c r="AD187" s="46" t="str">
        <f t="shared" si="88"/>
        <v>R_ES-SA-SpHeat</v>
      </c>
      <c r="AE187" s="208" t="str">
        <f t="shared" si="89"/>
        <v>FH22_23</v>
      </c>
      <c r="AF187" s="46">
        <f t="shared" si="52"/>
        <v>0</v>
      </c>
      <c r="AG187" s="208" t="s">
        <v>18</v>
      </c>
      <c r="AH187" s="46" t="s">
        <v>197</v>
      </c>
      <c r="AL187" s="202" t="s">
        <v>357</v>
      </c>
      <c r="AM187" s="203" t="str">
        <f t="shared" si="90"/>
        <v>R_ES-SA-SpHeat</v>
      </c>
      <c r="AN187" s="202" t="str">
        <f t="shared" si="91"/>
        <v>FH22_23</v>
      </c>
      <c r="AO187" s="202">
        <f t="shared" si="53"/>
        <v>0</v>
      </c>
      <c r="AP187" s="202" t="s">
        <v>18</v>
      </c>
      <c r="AQ187" s="203" t="s">
        <v>194</v>
      </c>
      <c r="AU187" s="202" t="s">
        <v>357</v>
      </c>
      <c r="AV187" s="46" t="str">
        <f t="shared" si="92"/>
        <v>R_ES-SA-SpHeat</v>
      </c>
      <c r="AW187" s="208" t="str">
        <f t="shared" si="93"/>
        <v>FH22_23</v>
      </c>
      <c r="AX187" s="208">
        <f t="shared" si="99"/>
        <v>0</v>
      </c>
      <c r="AY187" s="208" t="s">
        <v>18</v>
      </c>
      <c r="AZ187" s="46" t="s">
        <v>193</v>
      </c>
      <c r="BD187" s="202" t="s">
        <v>357</v>
      </c>
      <c r="BE187" s="46" t="str">
        <f t="shared" si="94"/>
        <v>R_ES-SA-SpHeat</v>
      </c>
      <c r="BF187" s="208" t="str">
        <f t="shared" si="95"/>
        <v>FH22_23</v>
      </c>
      <c r="BG187" s="208">
        <f t="shared" si="100"/>
        <v>0</v>
      </c>
      <c r="BH187" s="208" t="s">
        <v>18</v>
      </c>
      <c r="BI187" s="46" t="s">
        <v>195</v>
      </c>
      <c r="BM187" s="202" t="s">
        <v>357</v>
      </c>
      <c r="BN187" s="46" t="str">
        <f t="shared" si="96"/>
        <v>R_ES-SA-SpHeat</v>
      </c>
      <c r="BO187" s="208" t="str">
        <f t="shared" si="97"/>
        <v>FH22_23</v>
      </c>
      <c r="BP187" s="208">
        <f t="shared" si="101"/>
        <v>0</v>
      </c>
      <c r="BQ187" s="208" t="s">
        <v>18</v>
      </c>
      <c r="BR187" s="46" t="s">
        <v>192</v>
      </c>
    </row>
    <row r="188" spans="11:70">
      <c r="K188" s="202" t="s">
        <v>141</v>
      </c>
      <c r="L188" s="203" t="str">
        <f t="shared" si="54"/>
        <v>R_ES-SA-SpHeat</v>
      </c>
      <c r="M188" s="202">
        <f t="shared" ref="M188:N188" si="128">M92</f>
        <v>0</v>
      </c>
      <c r="N188" s="202">
        <f t="shared" si="128"/>
        <v>0</v>
      </c>
      <c r="O188" s="202" t="s">
        <v>18</v>
      </c>
      <c r="P188" s="203" t="s">
        <v>196</v>
      </c>
      <c r="T188" s="202" t="s">
        <v>141</v>
      </c>
      <c r="U188" s="203" t="str">
        <f t="shared" si="87"/>
        <v>R_ES-SA-SpHeat</v>
      </c>
      <c r="V188" s="202">
        <f t="shared" si="87"/>
        <v>0</v>
      </c>
      <c r="W188" s="202">
        <f t="shared" si="51"/>
        <v>0</v>
      </c>
      <c r="X188" s="202" t="s">
        <v>18</v>
      </c>
      <c r="Y188" s="203" t="s">
        <v>191</v>
      </c>
      <c r="AC188" s="202" t="s">
        <v>141</v>
      </c>
      <c r="AD188" s="46" t="str">
        <f t="shared" si="88"/>
        <v>R_ES-SA-SpHeat</v>
      </c>
      <c r="AE188" s="208">
        <f t="shared" si="89"/>
        <v>0</v>
      </c>
      <c r="AF188" s="46">
        <f t="shared" si="52"/>
        <v>0</v>
      </c>
      <c r="AG188" s="208" t="s">
        <v>18</v>
      </c>
      <c r="AH188" s="46" t="s">
        <v>197</v>
      </c>
      <c r="AL188" s="202" t="s">
        <v>141</v>
      </c>
      <c r="AM188" s="203" t="str">
        <f t="shared" si="90"/>
        <v>R_ES-SA-SpHeat</v>
      </c>
      <c r="AN188" s="202">
        <f t="shared" si="91"/>
        <v>0</v>
      </c>
      <c r="AO188" s="202">
        <f t="shared" si="53"/>
        <v>0</v>
      </c>
      <c r="AP188" s="202" t="s">
        <v>18</v>
      </c>
      <c r="AQ188" s="203" t="s">
        <v>194</v>
      </c>
      <c r="AU188" s="202" t="s">
        <v>141</v>
      </c>
      <c r="AV188" s="46" t="str">
        <f t="shared" si="92"/>
        <v>R_ES-SA-SpHeat</v>
      </c>
      <c r="AW188" s="208">
        <f t="shared" si="93"/>
        <v>0</v>
      </c>
      <c r="AX188" s="208">
        <f t="shared" si="99"/>
        <v>0</v>
      </c>
      <c r="AY188" s="208" t="s">
        <v>18</v>
      </c>
      <c r="AZ188" s="46" t="s">
        <v>193</v>
      </c>
      <c r="BD188" s="202" t="s">
        <v>141</v>
      </c>
      <c r="BE188" s="46" t="str">
        <f t="shared" si="94"/>
        <v>R_ES-SA-SpHeat</v>
      </c>
      <c r="BF188" s="208">
        <f t="shared" si="95"/>
        <v>0</v>
      </c>
      <c r="BG188" s="208">
        <f t="shared" si="100"/>
        <v>0</v>
      </c>
      <c r="BH188" s="208" t="s">
        <v>18</v>
      </c>
      <c r="BI188" s="46" t="s">
        <v>195</v>
      </c>
      <c r="BM188" s="202" t="s">
        <v>141</v>
      </c>
      <c r="BN188" s="46" t="str">
        <f t="shared" si="96"/>
        <v>R_ES-SA-SpHeat</v>
      </c>
      <c r="BO188" s="208">
        <f t="shared" si="97"/>
        <v>0</v>
      </c>
      <c r="BP188" s="208">
        <f t="shared" si="101"/>
        <v>0</v>
      </c>
      <c r="BQ188" s="208" t="s">
        <v>18</v>
      </c>
      <c r="BR188" s="46" t="s">
        <v>192</v>
      </c>
    </row>
    <row r="189" spans="11:70">
      <c r="K189" s="202" t="s">
        <v>141</v>
      </c>
      <c r="L189" s="203" t="str">
        <f t="shared" si="54"/>
        <v>R_ES-SA-SpHeat</v>
      </c>
      <c r="M189" s="202">
        <f t="shared" ref="M189:N189" si="129">M93</f>
        <v>0</v>
      </c>
      <c r="N189" s="202">
        <f t="shared" si="129"/>
        <v>0</v>
      </c>
      <c r="O189" s="202" t="s">
        <v>18</v>
      </c>
      <c r="P189" s="203" t="s">
        <v>196</v>
      </c>
      <c r="T189" s="202" t="s">
        <v>141</v>
      </c>
      <c r="U189" s="203" t="str">
        <f t="shared" si="87"/>
        <v>R_ES-SA-SpHeat</v>
      </c>
      <c r="V189" s="202">
        <f t="shared" si="87"/>
        <v>0</v>
      </c>
      <c r="W189" s="202">
        <f t="shared" si="51"/>
        <v>0</v>
      </c>
      <c r="X189" s="202" t="s">
        <v>18</v>
      </c>
      <c r="Y189" s="203" t="s">
        <v>191</v>
      </c>
      <c r="AC189" s="202" t="s">
        <v>141</v>
      </c>
      <c r="AD189" s="46" t="str">
        <f t="shared" si="88"/>
        <v>R_ES-SA-SpHeat</v>
      </c>
      <c r="AE189" s="208">
        <f t="shared" si="89"/>
        <v>0</v>
      </c>
      <c r="AF189" s="46">
        <f t="shared" si="52"/>
        <v>0</v>
      </c>
      <c r="AG189" s="208" t="s">
        <v>18</v>
      </c>
      <c r="AH189" s="46" t="s">
        <v>197</v>
      </c>
      <c r="AL189" s="202" t="s">
        <v>141</v>
      </c>
      <c r="AM189" s="203" t="str">
        <f t="shared" si="90"/>
        <v>R_ES-SA-SpHeat</v>
      </c>
      <c r="AN189" s="202">
        <f t="shared" si="91"/>
        <v>0</v>
      </c>
      <c r="AO189" s="202">
        <f t="shared" si="53"/>
        <v>0</v>
      </c>
      <c r="AP189" s="202" t="s">
        <v>18</v>
      </c>
      <c r="AQ189" s="203" t="s">
        <v>194</v>
      </c>
      <c r="AU189" s="202" t="s">
        <v>141</v>
      </c>
      <c r="AV189" s="46" t="str">
        <f t="shared" si="92"/>
        <v>R_ES-SA-SpHeat</v>
      </c>
      <c r="AW189" s="208">
        <f t="shared" si="93"/>
        <v>0</v>
      </c>
      <c r="AX189" s="208">
        <f t="shared" si="99"/>
        <v>0</v>
      </c>
      <c r="AY189" s="208" t="s">
        <v>18</v>
      </c>
      <c r="AZ189" s="46" t="s">
        <v>193</v>
      </c>
      <c r="BD189" s="202" t="s">
        <v>141</v>
      </c>
      <c r="BE189" s="46" t="str">
        <f t="shared" si="94"/>
        <v>R_ES-SA-SpHeat</v>
      </c>
      <c r="BF189" s="208">
        <f t="shared" si="95"/>
        <v>0</v>
      </c>
      <c r="BG189" s="208">
        <f t="shared" si="100"/>
        <v>0</v>
      </c>
      <c r="BH189" s="208" t="s">
        <v>18</v>
      </c>
      <c r="BI189" s="46" t="s">
        <v>195</v>
      </c>
      <c r="BM189" s="202" t="s">
        <v>141</v>
      </c>
      <c r="BN189" s="46" t="str">
        <f t="shared" si="96"/>
        <v>R_ES-SA-SpHeat</v>
      </c>
      <c r="BO189" s="208">
        <f t="shared" si="97"/>
        <v>0</v>
      </c>
      <c r="BP189" s="208">
        <f t="shared" si="101"/>
        <v>0</v>
      </c>
      <c r="BQ189" s="208" t="s">
        <v>18</v>
      </c>
      <c r="BR189" s="46" t="s">
        <v>192</v>
      </c>
    </row>
    <row r="190" spans="11:70">
      <c r="K190" s="202" t="s">
        <v>141</v>
      </c>
      <c r="L190" s="203" t="str">
        <f t="shared" si="54"/>
        <v>R_ES-SA-SpHeat</v>
      </c>
      <c r="M190" s="202">
        <f t="shared" ref="M190:N190" si="130">M94</f>
        <v>0</v>
      </c>
      <c r="N190" s="202">
        <f t="shared" si="130"/>
        <v>0</v>
      </c>
      <c r="O190" s="202" t="s">
        <v>18</v>
      </c>
      <c r="P190" s="203" t="s">
        <v>196</v>
      </c>
      <c r="T190" s="202" t="s">
        <v>141</v>
      </c>
      <c r="U190" s="203" t="str">
        <f t="shared" si="87"/>
        <v>R_ES-SA-SpHeat</v>
      </c>
      <c r="V190" s="202">
        <f t="shared" si="87"/>
        <v>0</v>
      </c>
      <c r="W190" s="202">
        <f t="shared" si="51"/>
        <v>0</v>
      </c>
      <c r="X190" s="202" t="s">
        <v>18</v>
      </c>
      <c r="Y190" s="203" t="s">
        <v>191</v>
      </c>
      <c r="AC190" s="202" t="s">
        <v>141</v>
      </c>
      <c r="AD190" s="46" t="str">
        <f t="shared" si="88"/>
        <v>R_ES-SA-SpHeat</v>
      </c>
      <c r="AE190" s="208">
        <f t="shared" si="89"/>
        <v>0</v>
      </c>
      <c r="AF190" s="46">
        <f t="shared" si="52"/>
        <v>0</v>
      </c>
      <c r="AG190" s="208" t="s">
        <v>18</v>
      </c>
      <c r="AH190" s="46" t="s">
        <v>197</v>
      </c>
      <c r="AL190" s="202" t="s">
        <v>141</v>
      </c>
      <c r="AM190" s="203" t="str">
        <f t="shared" si="90"/>
        <v>R_ES-SA-SpHeat</v>
      </c>
      <c r="AN190" s="202">
        <f t="shared" si="91"/>
        <v>0</v>
      </c>
      <c r="AO190" s="202">
        <f t="shared" si="53"/>
        <v>0</v>
      </c>
      <c r="AP190" s="202" t="s">
        <v>18</v>
      </c>
      <c r="AQ190" s="203" t="s">
        <v>194</v>
      </c>
      <c r="AU190" s="202" t="s">
        <v>141</v>
      </c>
      <c r="AV190" s="46" t="str">
        <f t="shared" si="92"/>
        <v>R_ES-SA-SpHeat</v>
      </c>
      <c r="AW190" s="208">
        <f t="shared" si="93"/>
        <v>0</v>
      </c>
      <c r="AX190" s="208">
        <f t="shared" si="99"/>
        <v>0</v>
      </c>
      <c r="AY190" s="208" t="s">
        <v>18</v>
      </c>
      <c r="AZ190" s="46" t="s">
        <v>193</v>
      </c>
      <c r="BD190" s="202" t="s">
        <v>141</v>
      </c>
      <c r="BE190" s="46" t="str">
        <f t="shared" si="94"/>
        <v>R_ES-SA-SpHeat</v>
      </c>
      <c r="BF190" s="208">
        <f t="shared" si="95"/>
        <v>0</v>
      </c>
      <c r="BG190" s="208">
        <f t="shared" si="100"/>
        <v>0</v>
      </c>
      <c r="BH190" s="208" t="s">
        <v>18</v>
      </c>
      <c r="BI190" s="46" t="s">
        <v>195</v>
      </c>
      <c r="BM190" s="202" t="s">
        <v>141</v>
      </c>
      <c r="BN190" s="46" t="str">
        <f t="shared" si="96"/>
        <v>R_ES-SA-SpHeat</v>
      </c>
      <c r="BO190" s="208">
        <f t="shared" si="97"/>
        <v>0</v>
      </c>
      <c r="BP190" s="208">
        <f t="shared" si="101"/>
        <v>0</v>
      </c>
      <c r="BQ190" s="208" t="s">
        <v>18</v>
      </c>
      <c r="BR190" s="46" t="s">
        <v>192</v>
      </c>
    </row>
    <row r="191" spans="11:70">
      <c r="K191" s="202" t="s">
        <v>141</v>
      </c>
      <c r="L191" s="203" t="str">
        <f t="shared" si="54"/>
        <v>R_ES-SA-SpHeat</v>
      </c>
      <c r="M191" s="202">
        <f t="shared" ref="M191:N191" si="131">M95</f>
        <v>0</v>
      </c>
      <c r="N191" s="202">
        <f t="shared" si="131"/>
        <v>0</v>
      </c>
      <c r="O191" s="202" t="s">
        <v>18</v>
      </c>
      <c r="P191" s="203" t="s">
        <v>196</v>
      </c>
      <c r="T191" s="202" t="s">
        <v>141</v>
      </c>
      <c r="U191" s="203" t="str">
        <f t="shared" si="87"/>
        <v>R_ES-SA-SpHeat</v>
      </c>
      <c r="V191" s="202">
        <f t="shared" si="87"/>
        <v>0</v>
      </c>
      <c r="W191" s="202">
        <f t="shared" si="51"/>
        <v>0</v>
      </c>
      <c r="X191" s="202" t="s">
        <v>18</v>
      </c>
      <c r="Y191" s="203" t="s">
        <v>191</v>
      </c>
      <c r="AC191" s="202" t="s">
        <v>141</v>
      </c>
      <c r="AD191" s="46" t="str">
        <f t="shared" si="88"/>
        <v>R_ES-SA-SpHeat</v>
      </c>
      <c r="AE191" s="208">
        <f t="shared" si="89"/>
        <v>0</v>
      </c>
      <c r="AF191" s="46">
        <f t="shared" si="52"/>
        <v>0</v>
      </c>
      <c r="AG191" s="208" t="s">
        <v>18</v>
      </c>
      <c r="AH191" s="46" t="s">
        <v>197</v>
      </c>
      <c r="AL191" s="202" t="s">
        <v>141</v>
      </c>
      <c r="AM191" s="203" t="str">
        <f t="shared" si="90"/>
        <v>R_ES-SA-SpHeat</v>
      </c>
      <c r="AN191" s="202">
        <f t="shared" si="91"/>
        <v>0</v>
      </c>
      <c r="AO191" s="202">
        <f t="shared" si="53"/>
        <v>0</v>
      </c>
      <c r="AP191" s="202" t="s">
        <v>18</v>
      </c>
      <c r="AQ191" s="203" t="s">
        <v>194</v>
      </c>
      <c r="AU191" s="202" t="s">
        <v>141</v>
      </c>
      <c r="AV191" s="46" t="str">
        <f t="shared" si="92"/>
        <v>R_ES-SA-SpHeat</v>
      </c>
      <c r="AW191" s="208">
        <f t="shared" si="93"/>
        <v>0</v>
      </c>
      <c r="AX191" s="208">
        <f t="shared" si="99"/>
        <v>0</v>
      </c>
      <c r="AY191" s="208" t="s">
        <v>18</v>
      </c>
      <c r="AZ191" s="46" t="s">
        <v>193</v>
      </c>
      <c r="BD191" s="202" t="s">
        <v>141</v>
      </c>
      <c r="BE191" s="46" t="str">
        <f t="shared" si="94"/>
        <v>R_ES-SA-SpHeat</v>
      </c>
      <c r="BF191" s="208">
        <f t="shared" si="95"/>
        <v>0</v>
      </c>
      <c r="BG191" s="208">
        <f t="shared" si="100"/>
        <v>0</v>
      </c>
      <c r="BH191" s="208" t="s">
        <v>18</v>
      </c>
      <c r="BI191" s="46" t="s">
        <v>195</v>
      </c>
      <c r="BM191" s="202" t="s">
        <v>141</v>
      </c>
      <c r="BN191" s="46" t="str">
        <f t="shared" si="96"/>
        <v>R_ES-SA-SpHeat</v>
      </c>
      <c r="BO191" s="208">
        <f t="shared" si="97"/>
        <v>0</v>
      </c>
      <c r="BP191" s="208">
        <f t="shared" si="101"/>
        <v>0</v>
      </c>
      <c r="BQ191" s="208" t="s">
        <v>18</v>
      </c>
      <c r="BR191" s="46" t="s">
        <v>192</v>
      </c>
    </row>
    <row r="192" spans="11:70">
      <c r="K192" s="202" t="s">
        <v>141</v>
      </c>
      <c r="L192" s="203" t="str">
        <f t="shared" si="54"/>
        <v>R_ES-SA-SpHeat</v>
      </c>
      <c r="M192" s="202">
        <f t="shared" ref="M192:N192" si="132">M96</f>
        <v>0</v>
      </c>
      <c r="N192" s="202">
        <f t="shared" si="132"/>
        <v>0</v>
      </c>
      <c r="O192" s="202" t="s">
        <v>18</v>
      </c>
      <c r="P192" s="203" t="s">
        <v>196</v>
      </c>
      <c r="T192" s="202" t="s">
        <v>141</v>
      </c>
      <c r="U192" s="203" t="str">
        <f t="shared" si="87"/>
        <v>R_ES-SA-SpHeat</v>
      </c>
      <c r="V192" s="202">
        <f t="shared" si="87"/>
        <v>0</v>
      </c>
      <c r="W192" s="202">
        <f t="shared" ref="W192:W255" si="133">W96</f>
        <v>0</v>
      </c>
      <c r="X192" s="202" t="s">
        <v>18</v>
      </c>
      <c r="Y192" s="203" t="s">
        <v>191</v>
      </c>
      <c r="AC192" s="202" t="s">
        <v>141</v>
      </c>
      <c r="AD192" s="46" t="str">
        <f t="shared" si="88"/>
        <v>R_ES-SA-SpHeat</v>
      </c>
      <c r="AE192" s="208">
        <f t="shared" si="89"/>
        <v>0</v>
      </c>
      <c r="AF192" s="46">
        <f t="shared" ref="AF192:AF255" si="134">N192</f>
        <v>0</v>
      </c>
      <c r="AG192" s="208" t="s">
        <v>18</v>
      </c>
      <c r="AH192" s="46" t="s">
        <v>197</v>
      </c>
      <c r="AL192" s="202" t="s">
        <v>141</v>
      </c>
      <c r="AM192" s="203" t="str">
        <f t="shared" si="90"/>
        <v>R_ES-SA-SpHeat</v>
      </c>
      <c r="AN192" s="202">
        <f t="shared" si="91"/>
        <v>0</v>
      </c>
      <c r="AO192" s="202">
        <f t="shared" ref="AO192:AO255" si="135">AO96</f>
        <v>0</v>
      </c>
      <c r="AP192" s="202" t="s">
        <v>18</v>
      </c>
      <c r="AQ192" s="203" t="s">
        <v>194</v>
      </c>
      <c r="AU192" s="202" t="s">
        <v>141</v>
      </c>
      <c r="AV192" s="46" t="str">
        <f t="shared" si="92"/>
        <v>R_ES-SA-SpHeat</v>
      </c>
      <c r="AW192" s="208">
        <f t="shared" si="93"/>
        <v>0</v>
      </c>
      <c r="AX192" s="208">
        <f t="shared" si="99"/>
        <v>0</v>
      </c>
      <c r="AY192" s="208" t="s">
        <v>18</v>
      </c>
      <c r="AZ192" s="46" t="s">
        <v>193</v>
      </c>
      <c r="BD192" s="202" t="s">
        <v>141</v>
      </c>
      <c r="BE192" s="46" t="str">
        <f t="shared" si="94"/>
        <v>R_ES-SA-SpHeat</v>
      </c>
      <c r="BF192" s="208">
        <f t="shared" si="95"/>
        <v>0</v>
      </c>
      <c r="BG192" s="208">
        <f t="shared" si="100"/>
        <v>0</v>
      </c>
      <c r="BH192" s="208" t="s">
        <v>18</v>
      </c>
      <c r="BI192" s="46" t="s">
        <v>195</v>
      </c>
      <c r="BM192" s="202" t="s">
        <v>141</v>
      </c>
      <c r="BN192" s="46" t="str">
        <f t="shared" si="96"/>
        <v>R_ES-SA-SpHeat</v>
      </c>
      <c r="BO192" s="208">
        <f t="shared" si="97"/>
        <v>0</v>
      </c>
      <c r="BP192" s="208">
        <f t="shared" si="101"/>
        <v>0</v>
      </c>
      <c r="BQ192" s="208" t="s">
        <v>18</v>
      </c>
      <c r="BR192" s="46" t="s">
        <v>192</v>
      </c>
    </row>
    <row r="193" spans="11:70">
      <c r="K193" s="202" t="s">
        <v>141</v>
      </c>
      <c r="L193" s="203" t="str">
        <f t="shared" ref="L193:L223" si="136">L192</f>
        <v>R_ES-SA-SpHeat</v>
      </c>
      <c r="M193" s="202">
        <f t="shared" ref="M193:N193" si="137">M97</f>
        <v>0</v>
      </c>
      <c r="N193" s="202">
        <f t="shared" si="137"/>
        <v>0</v>
      </c>
      <c r="O193" s="202" t="s">
        <v>18</v>
      </c>
      <c r="P193" s="203" t="s">
        <v>196</v>
      </c>
      <c r="T193" s="202" t="s">
        <v>141</v>
      </c>
      <c r="U193" s="203" t="str">
        <f t="shared" si="87"/>
        <v>R_ES-SA-SpHeat</v>
      </c>
      <c r="V193" s="202">
        <f t="shared" si="87"/>
        <v>0</v>
      </c>
      <c r="W193" s="202">
        <f t="shared" si="133"/>
        <v>0</v>
      </c>
      <c r="X193" s="202" t="s">
        <v>18</v>
      </c>
      <c r="Y193" s="203" t="s">
        <v>191</v>
      </c>
      <c r="AC193" s="202" t="s">
        <v>141</v>
      </c>
      <c r="AD193" s="46" t="str">
        <f t="shared" si="88"/>
        <v>R_ES-SA-SpHeat</v>
      </c>
      <c r="AE193" s="208">
        <f t="shared" si="89"/>
        <v>0</v>
      </c>
      <c r="AF193" s="46">
        <f t="shared" si="134"/>
        <v>0</v>
      </c>
      <c r="AG193" s="208" t="s">
        <v>18</v>
      </c>
      <c r="AH193" s="46" t="s">
        <v>197</v>
      </c>
      <c r="AL193" s="202" t="s">
        <v>141</v>
      </c>
      <c r="AM193" s="203" t="str">
        <f t="shared" si="90"/>
        <v>R_ES-SA-SpHeat</v>
      </c>
      <c r="AN193" s="202">
        <f t="shared" si="91"/>
        <v>0</v>
      </c>
      <c r="AO193" s="202">
        <f t="shared" si="135"/>
        <v>0</v>
      </c>
      <c r="AP193" s="202" t="s">
        <v>18</v>
      </c>
      <c r="AQ193" s="203" t="s">
        <v>194</v>
      </c>
      <c r="AU193" s="202" t="s">
        <v>141</v>
      </c>
      <c r="AV193" s="46" t="str">
        <f t="shared" si="92"/>
        <v>R_ES-SA-SpHeat</v>
      </c>
      <c r="AW193" s="208">
        <f t="shared" si="93"/>
        <v>0</v>
      </c>
      <c r="AX193" s="208">
        <f t="shared" si="99"/>
        <v>0</v>
      </c>
      <c r="AY193" s="208" t="s">
        <v>18</v>
      </c>
      <c r="AZ193" s="46" t="s">
        <v>193</v>
      </c>
      <c r="BD193" s="202" t="s">
        <v>141</v>
      </c>
      <c r="BE193" s="46" t="str">
        <f t="shared" si="94"/>
        <v>R_ES-SA-SpHeat</v>
      </c>
      <c r="BF193" s="208">
        <f t="shared" si="95"/>
        <v>0</v>
      </c>
      <c r="BG193" s="208">
        <f t="shared" si="100"/>
        <v>0</v>
      </c>
      <c r="BH193" s="208" t="s">
        <v>18</v>
      </c>
      <c r="BI193" s="46" t="s">
        <v>195</v>
      </c>
      <c r="BM193" s="202" t="s">
        <v>141</v>
      </c>
      <c r="BN193" s="46" t="str">
        <f t="shared" si="96"/>
        <v>R_ES-SA-SpHeat</v>
      </c>
      <c r="BO193" s="208">
        <f t="shared" si="97"/>
        <v>0</v>
      </c>
      <c r="BP193" s="208">
        <f t="shared" si="101"/>
        <v>0</v>
      </c>
      <c r="BQ193" s="208" t="s">
        <v>18</v>
      </c>
      <c r="BR193" s="46" t="s">
        <v>192</v>
      </c>
    </row>
    <row r="194" spans="11:70">
      <c r="K194" s="202" t="s">
        <v>141</v>
      </c>
      <c r="L194" s="203" t="str">
        <f t="shared" si="136"/>
        <v>R_ES-SA-SpHeat</v>
      </c>
      <c r="M194" s="202">
        <f t="shared" ref="M194:N194" si="138">M98</f>
        <v>0</v>
      </c>
      <c r="N194" s="202">
        <f t="shared" si="138"/>
        <v>0</v>
      </c>
      <c r="O194" s="202" t="s">
        <v>18</v>
      </c>
      <c r="P194" s="203" t="s">
        <v>196</v>
      </c>
      <c r="T194" s="202" t="s">
        <v>141</v>
      </c>
      <c r="U194" s="203" t="str">
        <f t="shared" si="87"/>
        <v>R_ES-SA-SpHeat</v>
      </c>
      <c r="V194" s="202">
        <f t="shared" si="87"/>
        <v>0</v>
      </c>
      <c r="W194" s="202">
        <f t="shared" si="133"/>
        <v>0</v>
      </c>
      <c r="X194" s="202" t="s">
        <v>18</v>
      </c>
      <c r="Y194" s="203" t="s">
        <v>191</v>
      </c>
      <c r="AC194" s="202" t="s">
        <v>141</v>
      </c>
      <c r="AD194" s="46" t="str">
        <f t="shared" si="88"/>
        <v>R_ES-SA-SpHeat</v>
      </c>
      <c r="AE194" s="208">
        <f t="shared" si="89"/>
        <v>0</v>
      </c>
      <c r="AF194" s="46">
        <f t="shared" si="134"/>
        <v>0</v>
      </c>
      <c r="AG194" s="208" t="s">
        <v>18</v>
      </c>
      <c r="AH194" s="46" t="s">
        <v>197</v>
      </c>
      <c r="AL194" s="202" t="s">
        <v>141</v>
      </c>
      <c r="AM194" s="203" t="str">
        <f t="shared" si="90"/>
        <v>R_ES-SA-SpHeat</v>
      </c>
      <c r="AN194" s="202">
        <f t="shared" si="91"/>
        <v>0</v>
      </c>
      <c r="AO194" s="202">
        <f t="shared" si="135"/>
        <v>0</v>
      </c>
      <c r="AP194" s="202" t="s">
        <v>18</v>
      </c>
      <c r="AQ194" s="203" t="s">
        <v>194</v>
      </c>
      <c r="AU194" s="202" t="s">
        <v>141</v>
      </c>
      <c r="AV194" s="46" t="str">
        <f t="shared" si="92"/>
        <v>R_ES-SA-SpHeat</v>
      </c>
      <c r="AW194" s="208">
        <f t="shared" si="93"/>
        <v>0</v>
      </c>
      <c r="AX194" s="208">
        <f t="shared" si="99"/>
        <v>0</v>
      </c>
      <c r="AY194" s="208" t="s">
        <v>18</v>
      </c>
      <c r="AZ194" s="46" t="s">
        <v>193</v>
      </c>
      <c r="BD194" s="202" t="s">
        <v>141</v>
      </c>
      <c r="BE194" s="46" t="str">
        <f t="shared" si="94"/>
        <v>R_ES-SA-SpHeat</v>
      </c>
      <c r="BF194" s="208">
        <f t="shared" si="95"/>
        <v>0</v>
      </c>
      <c r="BG194" s="208">
        <f t="shared" si="100"/>
        <v>0</v>
      </c>
      <c r="BH194" s="208" t="s">
        <v>18</v>
      </c>
      <c r="BI194" s="46" t="s">
        <v>195</v>
      </c>
      <c r="BM194" s="202" t="s">
        <v>141</v>
      </c>
      <c r="BN194" s="46" t="str">
        <f t="shared" si="96"/>
        <v>R_ES-SA-SpHeat</v>
      </c>
      <c r="BO194" s="208">
        <f t="shared" si="97"/>
        <v>0</v>
      </c>
      <c r="BP194" s="208">
        <f t="shared" si="101"/>
        <v>0</v>
      </c>
      <c r="BQ194" s="208" t="s">
        <v>18</v>
      </c>
      <c r="BR194" s="46" t="s">
        <v>192</v>
      </c>
    </row>
    <row r="195" spans="11:70">
      <c r="K195" s="202" t="s">
        <v>141</v>
      </c>
      <c r="L195" s="203" t="str">
        <f t="shared" si="136"/>
        <v>R_ES-SA-SpHeat</v>
      </c>
      <c r="M195" s="202">
        <f t="shared" ref="M195:N195" si="139">M99</f>
        <v>0</v>
      </c>
      <c r="N195" s="202">
        <f t="shared" si="139"/>
        <v>0</v>
      </c>
      <c r="O195" s="202" t="s">
        <v>18</v>
      </c>
      <c r="P195" s="203" t="s">
        <v>196</v>
      </c>
      <c r="T195" s="202" t="s">
        <v>141</v>
      </c>
      <c r="U195" s="203" t="str">
        <f t="shared" si="87"/>
        <v>R_ES-SA-SpHeat</v>
      </c>
      <c r="V195" s="202">
        <f t="shared" si="87"/>
        <v>0</v>
      </c>
      <c r="W195" s="202">
        <f t="shared" si="133"/>
        <v>0</v>
      </c>
      <c r="X195" s="202" t="s">
        <v>18</v>
      </c>
      <c r="Y195" s="203" t="s">
        <v>191</v>
      </c>
      <c r="AC195" s="202" t="s">
        <v>141</v>
      </c>
      <c r="AD195" s="46" t="str">
        <f t="shared" si="88"/>
        <v>R_ES-SA-SpHeat</v>
      </c>
      <c r="AE195" s="208">
        <f t="shared" si="89"/>
        <v>0</v>
      </c>
      <c r="AF195" s="46">
        <f t="shared" si="134"/>
        <v>0</v>
      </c>
      <c r="AG195" s="208" t="s">
        <v>18</v>
      </c>
      <c r="AH195" s="46" t="s">
        <v>197</v>
      </c>
      <c r="AL195" s="202" t="s">
        <v>141</v>
      </c>
      <c r="AM195" s="203" t="str">
        <f t="shared" si="90"/>
        <v>R_ES-SA-SpHeat</v>
      </c>
      <c r="AN195" s="202">
        <f t="shared" si="91"/>
        <v>0</v>
      </c>
      <c r="AO195" s="202">
        <f t="shared" si="135"/>
        <v>0</v>
      </c>
      <c r="AP195" s="202" t="s">
        <v>18</v>
      </c>
      <c r="AQ195" s="203" t="s">
        <v>194</v>
      </c>
      <c r="AU195" s="202" t="s">
        <v>141</v>
      </c>
      <c r="AV195" s="46" t="str">
        <f t="shared" si="92"/>
        <v>R_ES-SA-SpHeat</v>
      </c>
      <c r="AW195" s="208">
        <f t="shared" si="93"/>
        <v>0</v>
      </c>
      <c r="AX195" s="208">
        <f t="shared" si="99"/>
        <v>0</v>
      </c>
      <c r="AY195" s="208" t="s">
        <v>18</v>
      </c>
      <c r="AZ195" s="46" t="s">
        <v>193</v>
      </c>
      <c r="BD195" s="202" t="s">
        <v>141</v>
      </c>
      <c r="BE195" s="46" t="str">
        <f t="shared" si="94"/>
        <v>R_ES-SA-SpHeat</v>
      </c>
      <c r="BF195" s="208">
        <f t="shared" si="95"/>
        <v>0</v>
      </c>
      <c r="BG195" s="208">
        <f t="shared" si="100"/>
        <v>0</v>
      </c>
      <c r="BH195" s="208" t="s">
        <v>18</v>
      </c>
      <c r="BI195" s="46" t="s">
        <v>195</v>
      </c>
      <c r="BM195" s="202" t="s">
        <v>141</v>
      </c>
      <c r="BN195" s="46" t="str">
        <f t="shared" si="96"/>
        <v>R_ES-SA-SpHeat</v>
      </c>
      <c r="BO195" s="208">
        <f t="shared" si="97"/>
        <v>0</v>
      </c>
      <c r="BP195" s="208">
        <f t="shared" si="101"/>
        <v>0</v>
      </c>
      <c r="BQ195" s="208" t="s">
        <v>18</v>
      </c>
      <c r="BR195" s="46" t="s">
        <v>192</v>
      </c>
    </row>
    <row r="196" spans="11:70">
      <c r="K196" s="202" t="s">
        <v>141</v>
      </c>
      <c r="L196" s="203" t="str">
        <f t="shared" si="136"/>
        <v>R_ES-SA-SpHeat</v>
      </c>
      <c r="M196" s="202">
        <f t="shared" ref="M196:N196" si="140">M100</f>
        <v>0</v>
      </c>
      <c r="N196" s="202">
        <f t="shared" si="140"/>
        <v>0</v>
      </c>
      <c r="O196" s="202" t="s">
        <v>18</v>
      </c>
      <c r="P196" s="203" t="s">
        <v>196</v>
      </c>
      <c r="T196" s="202" t="s">
        <v>141</v>
      </c>
      <c r="U196" s="203" t="str">
        <f t="shared" si="87"/>
        <v>R_ES-SA-SpHeat</v>
      </c>
      <c r="V196" s="202">
        <f t="shared" si="87"/>
        <v>0</v>
      </c>
      <c r="W196" s="202">
        <f t="shared" si="133"/>
        <v>0</v>
      </c>
      <c r="X196" s="202" t="s">
        <v>18</v>
      </c>
      <c r="Y196" s="203" t="s">
        <v>191</v>
      </c>
      <c r="AC196" s="202" t="s">
        <v>141</v>
      </c>
      <c r="AD196" s="46" t="str">
        <f t="shared" si="88"/>
        <v>R_ES-SA-SpHeat</v>
      </c>
      <c r="AE196" s="208">
        <f t="shared" si="89"/>
        <v>0</v>
      </c>
      <c r="AF196" s="46">
        <f t="shared" si="134"/>
        <v>0</v>
      </c>
      <c r="AG196" s="208" t="s">
        <v>18</v>
      </c>
      <c r="AH196" s="46" t="s">
        <v>197</v>
      </c>
      <c r="AL196" s="202" t="s">
        <v>141</v>
      </c>
      <c r="AM196" s="203" t="str">
        <f t="shared" si="90"/>
        <v>R_ES-SA-SpHeat</v>
      </c>
      <c r="AN196" s="202">
        <f t="shared" si="91"/>
        <v>0</v>
      </c>
      <c r="AO196" s="202">
        <f t="shared" si="135"/>
        <v>0</v>
      </c>
      <c r="AP196" s="202" t="s">
        <v>18</v>
      </c>
      <c r="AQ196" s="203" t="s">
        <v>194</v>
      </c>
      <c r="AU196" s="202" t="s">
        <v>141</v>
      </c>
      <c r="AV196" s="46" t="str">
        <f t="shared" si="92"/>
        <v>R_ES-SA-SpHeat</v>
      </c>
      <c r="AW196" s="208">
        <f t="shared" si="93"/>
        <v>0</v>
      </c>
      <c r="AX196" s="208">
        <f t="shared" si="99"/>
        <v>0</v>
      </c>
      <c r="AY196" s="208" t="s">
        <v>18</v>
      </c>
      <c r="AZ196" s="46" t="s">
        <v>193</v>
      </c>
      <c r="BD196" s="202" t="s">
        <v>141</v>
      </c>
      <c r="BE196" s="46" t="str">
        <f t="shared" si="94"/>
        <v>R_ES-SA-SpHeat</v>
      </c>
      <c r="BF196" s="208">
        <f t="shared" si="95"/>
        <v>0</v>
      </c>
      <c r="BG196" s="208">
        <f t="shared" si="100"/>
        <v>0</v>
      </c>
      <c r="BH196" s="208" t="s">
        <v>18</v>
      </c>
      <c r="BI196" s="46" t="s">
        <v>195</v>
      </c>
      <c r="BM196" s="202" t="s">
        <v>141</v>
      </c>
      <c r="BN196" s="46" t="str">
        <f t="shared" si="96"/>
        <v>R_ES-SA-SpHeat</v>
      </c>
      <c r="BO196" s="208">
        <f t="shared" si="97"/>
        <v>0</v>
      </c>
      <c r="BP196" s="208">
        <f t="shared" si="101"/>
        <v>0</v>
      </c>
      <c r="BQ196" s="208" t="s">
        <v>18</v>
      </c>
      <c r="BR196" s="46" t="s">
        <v>192</v>
      </c>
    </row>
    <row r="197" spans="11:70">
      <c r="K197" s="202" t="s">
        <v>141</v>
      </c>
      <c r="L197" s="203" t="str">
        <f t="shared" si="136"/>
        <v>R_ES-SA-SpHeat</v>
      </c>
      <c r="M197" s="202">
        <f t="shared" ref="M197:N197" si="141">M101</f>
        <v>0</v>
      </c>
      <c r="N197" s="202">
        <f t="shared" si="141"/>
        <v>0</v>
      </c>
      <c r="O197" s="202" t="s">
        <v>18</v>
      </c>
      <c r="P197" s="203" t="s">
        <v>196</v>
      </c>
      <c r="T197" s="202" t="s">
        <v>141</v>
      </c>
      <c r="U197" s="203" t="str">
        <f t="shared" si="87"/>
        <v>R_ES-SA-SpHeat</v>
      </c>
      <c r="V197" s="202">
        <f t="shared" si="87"/>
        <v>0</v>
      </c>
      <c r="W197" s="202">
        <f t="shared" si="133"/>
        <v>0</v>
      </c>
      <c r="X197" s="202" t="s">
        <v>18</v>
      </c>
      <c r="Y197" s="203" t="s">
        <v>191</v>
      </c>
      <c r="AC197" s="202" t="s">
        <v>141</v>
      </c>
      <c r="AD197" s="46" t="str">
        <f t="shared" si="88"/>
        <v>R_ES-SA-SpHeat</v>
      </c>
      <c r="AE197" s="208">
        <f t="shared" si="89"/>
        <v>0</v>
      </c>
      <c r="AF197" s="46">
        <f t="shared" si="134"/>
        <v>0</v>
      </c>
      <c r="AG197" s="208" t="s">
        <v>18</v>
      </c>
      <c r="AH197" s="46" t="s">
        <v>197</v>
      </c>
      <c r="AL197" s="202" t="s">
        <v>141</v>
      </c>
      <c r="AM197" s="203" t="str">
        <f t="shared" si="90"/>
        <v>R_ES-SA-SpHeat</v>
      </c>
      <c r="AN197" s="202">
        <f t="shared" si="91"/>
        <v>0</v>
      </c>
      <c r="AO197" s="202">
        <f t="shared" si="135"/>
        <v>0</v>
      </c>
      <c r="AP197" s="202" t="s">
        <v>18</v>
      </c>
      <c r="AQ197" s="203" t="s">
        <v>194</v>
      </c>
      <c r="AU197" s="202" t="s">
        <v>141</v>
      </c>
      <c r="AV197" s="46" t="str">
        <f t="shared" si="92"/>
        <v>R_ES-SA-SpHeat</v>
      </c>
      <c r="AW197" s="208">
        <f t="shared" si="93"/>
        <v>0</v>
      </c>
      <c r="AX197" s="208">
        <f t="shared" si="99"/>
        <v>0</v>
      </c>
      <c r="AY197" s="208" t="s">
        <v>18</v>
      </c>
      <c r="AZ197" s="46" t="s">
        <v>193</v>
      </c>
      <c r="BD197" s="202" t="s">
        <v>141</v>
      </c>
      <c r="BE197" s="46" t="str">
        <f t="shared" si="94"/>
        <v>R_ES-SA-SpHeat</v>
      </c>
      <c r="BF197" s="208">
        <f t="shared" si="95"/>
        <v>0</v>
      </c>
      <c r="BG197" s="208">
        <f t="shared" si="100"/>
        <v>0</v>
      </c>
      <c r="BH197" s="208" t="s">
        <v>18</v>
      </c>
      <c r="BI197" s="46" t="s">
        <v>195</v>
      </c>
      <c r="BM197" s="202" t="s">
        <v>141</v>
      </c>
      <c r="BN197" s="46" t="str">
        <f t="shared" si="96"/>
        <v>R_ES-SA-SpHeat</v>
      </c>
      <c r="BO197" s="208">
        <f t="shared" si="97"/>
        <v>0</v>
      </c>
      <c r="BP197" s="208">
        <f t="shared" si="101"/>
        <v>0</v>
      </c>
      <c r="BQ197" s="208" t="s">
        <v>18</v>
      </c>
      <c r="BR197" s="46" t="s">
        <v>192</v>
      </c>
    </row>
    <row r="198" spans="11:70">
      <c r="K198" s="202" t="s">
        <v>141</v>
      </c>
      <c r="L198" s="203" t="str">
        <f t="shared" si="136"/>
        <v>R_ES-SA-SpHeat</v>
      </c>
      <c r="M198" s="202">
        <f t="shared" ref="M198:N198" si="142">M102</f>
        <v>0</v>
      </c>
      <c r="N198" s="202">
        <f t="shared" si="142"/>
        <v>0</v>
      </c>
      <c r="O198" s="202" t="s">
        <v>18</v>
      </c>
      <c r="P198" s="203" t="s">
        <v>196</v>
      </c>
      <c r="T198" s="202" t="s">
        <v>141</v>
      </c>
      <c r="U198" s="203" t="str">
        <f t="shared" si="87"/>
        <v>R_ES-SA-SpHeat</v>
      </c>
      <c r="V198" s="202">
        <f t="shared" si="87"/>
        <v>0</v>
      </c>
      <c r="W198" s="202">
        <f t="shared" si="133"/>
        <v>0</v>
      </c>
      <c r="X198" s="202" t="s">
        <v>18</v>
      </c>
      <c r="Y198" s="203" t="s">
        <v>191</v>
      </c>
      <c r="AC198" s="202" t="s">
        <v>141</v>
      </c>
      <c r="AD198" s="46" t="str">
        <f t="shared" si="88"/>
        <v>R_ES-SA-SpHeat</v>
      </c>
      <c r="AE198" s="208">
        <f t="shared" si="89"/>
        <v>0</v>
      </c>
      <c r="AF198" s="46">
        <f t="shared" si="134"/>
        <v>0</v>
      </c>
      <c r="AG198" s="208" t="s">
        <v>18</v>
      </c>
      <c r="AH198" s="46" t="s">
        <v>197</v>
      </c>
      <c r="AL198" s="202" t="s">
        <v>141</v>
      </c>
      <c r="AM198" s="203" t="str">
        <f t="shared" si="90"/>
        <v>R_ES-SA-SpHeat</v>
      </c>
      <c r="AN198" s="202">
        <f t="shared" si="91"/>
        <v>0</v>
      </c>
      <c r="AO198" s="202">
        <f t="shared" si="135"/>
        <v>0</v>
      </c>
      <c r="AP198" s="202" t="s">
        <v>18</v>
      </c>
      <c r="AQ198" s="203" t="s">
        <v>194</v>
      </c>
      <c r="AU198" s="202" t="s">
        <v>141</v>
      </c>
      <c r="AV198" s="46" t="str">
        <f t="shared" si="92"/>
        <v>R_ES-SA-SpHeat</v>
      </c>
      <c r="AW198" s="208">
        <f t="shared" si="93"/>
        <v>0</v>
      </c>
      <c r="AX198" s="208">
        <f t="shared" si="99"/>
        <v>0</v>
      </c>
      <c r="AY198" s="208" t="s">
        <v>18</v>
      </c>
      <c r="AZ198" s="46" t="s">
        <v>193</v>
      </c>
      <c r="BD198" s="202" t="s">
        <v>141</v>
      </c>
      <c r="BE198" s="46" t="str">
        <f t="shared" si="94"/>
        <v>R_ES-SA-SpHeat</v>
      </c>
      <c r="BF198" s="208">
        <f t="shared" si="95"/>
        <v>0</v>
      </c>
      <c r="BG198" s="208">
        <f t="shared" si="100"/>
        <v>0</v>
      </c>
      <c r="BH198" s="208" t="s">
        <v>18</v>
      </c>
      <c r="BI198" s="46" t="s">
        <v>195</v>
      </c>
      <c r="BM198" s="202" t="s">
        <v>141</v>
      </c>
      <c r="BN198" s="46" t="str">
        <f t="shared" si="96"/>
        <v>R_ES-SA-SpHeat</v>
      </c>
      <c r="BO198" s="208">
        <f t="shared" si="97"/>
        <v>0</v>
      </c>
      <c r="BP198" s="208">
        <f t="shared" si="101"/>
        <v>0</v>
      </c>
      <c r="BQ198" s="208" t="s">
        <v>18</v>
      </c>
      <c r="BR198" s="46" t="s">
        <v>192</v>
      </c>
    </row>
    <row r="199" spans="11:70">
      <c r="K199" s="202" t="s">
        <v>141</v>
      </c>
      <c r="L199" s="203" t="str">
        <f t="shared" si="136"/>
        <v>R_ES-SA-SpHeat</v>
      </c>
      <c r="M199" s="202">
        <f t="shared" ref="M199:N199" si="143">M103</f>
        <v>0</v>
      </c>
      <c r="N199" s="202">
        <f t="shared" si="143"/>
        <v>0</v>
      </c>
      <c r="O199" s="202" t="s">
        <v>18</v>
      </c>
      <c r="P199" s="203" t="s">
        <v>196</v>
      </c>
      <c r="T199" s="202" t="s">
        <v>141</v>
      </c>
      <c r="U199" s="203" t="str">
        <f t="shared" si="87"/>
        <v>R_ES-SA-SpHeat</v>
      </c>
      <c r="V199" s="202">
        <f t="shared" si="87"/>
        <v>0</v>
      </c>
      <c r="W199" s="202">
        <f t="shared" si="133"/>
        <v>0</v>
      </c>
      <c r="X199" s="202" t="s">
        <v>18</v>
      </c>
      <c r="Y199" s="203" t="s">
        <v>191</v>
      </c>
      <c r="AC199" s="202" t="s">
        <v>141</v>
      </c>
      <c r="AD199" s="46" t="str">
        <f t="shared" si="88"/>
        <v>R_ES-SA-SpHeat</v>
      </c>
      <c r="AE199" s="208">
        <f t="shared" si="89"/>
        <v>0</v>
      </c>
      <c r="AF199" s="46">
        <f t="shared" si="134"/>
        <v>0</v>
      </c>
      <c r="AG199" s="208" t="s">
        <v>18</v>
      </c>
      <c r="AH199" s="46" t="s">
        <v>197</v>
      </c>
      <c r="AL199" s="202" t="s">
        <v>141</v>
      </c>
      <c r="AM199" s="203" t="str">
        <f t="shared" si="90"/>
        <v>R_ES-SA-SpHeat</v>
      </c>
      <c r="AN199" s="202">
        <f t="shared" si="91"/>
        <v>0</v>
      </c>
      <c r="AO199" s="202">
        <f t="shared" si="135"/>
        <v>0</v>
      </c>
      <c r="AP199" s="202" t="s">
        <v>18</v>
      </c>
      <c r="AQ199" s="203" t="s">
        <v>194</v>
      </c>
      <c r="AU199" s="202" t="s">
        <v>141</v>
      </c>
      <c r="AV199" s="46" t="str">
        <f t="shared" si="92"/>
        <v>R_ES-SA-SpHeat</v>
      </c>
      <c r="AW199" s="208">
        <f t="shared" si="93"/>
        <v>0</v>
      </c>
      <c r="AX199" s="208">
        <f t="shared" si="99"/>
        <v>0</v>
      </c>
      <c r="AY199" s="208" t="s">
        <v>18</v>
      </c>
      <c r="AZ199" s="46" t="s">
        <v>193</v>
      </c>
      <c r="BD199" s="202" t="s">
        <v>141</v>
      </c>
      <c r="BE199" s="46" t="str">
        <f t="shared" si="94"/>
        <v>R_ES-SA-SpHeat</v>
      </c>
      <c r="BF199" s="208">
        <f t="shared" si="95"/>
        <v>0</v>
      </c>
      <c r="BG199" s="208">
        <f t="shared" si="100"/>
        <v>0</v>
      </c>
      <c r="BH199" s="208" t="s">
        <v>18</v>
      </c>
      <c r="BI199" s="46" t="s">
        <v>195</v>
      </c>
      <c r="BM199" s="202" t="s">
        <v>141</v>
      </c>
      <c r="BN199" s="46" t="str">
        <f t="shared" si="96"/>
        <v>R_ES-SA-SpHeat</v>
      </c>
      <c r="BO199" s="208">
        <f t="shared" si="97"/>
        <v>0</v>
      </c>
      <c r="BP199" s="208">
        <f t="shared" si="101"/>
        <v>0</v>
      </c>
      <c r="BQ199" s="208" t="s">
        <v>18</v>
      </c>
      <c r="BR199" s="46" t="s">
        <v>192</v>
      </c>
    </row>
    <row r="200" spans="11:70">
      <c r="K200" s="202" t="s">
        <v>357</v>
      </c>
      <c r="L200" s="203" t="str">
        <f t="shared" si="136"/>
        <v>R_ES-SA-SpHeat</v>
      </c>
      <c r="M200" s="202" t="str">
        <f t="shared" ref="M200:N200" si="144">M104</f>
        <v>WH0_1</v>
      </c>
      <c r="N200" s="202">
        <f t="shared" si="144"/>
        <v>0.0965665236051503</v>
      </c>
      <c r="O200" s="202" t="s">
        <v>18</v>
      </c>
      <c r="P200" s="203" t="s">
        <v>196</v>
      </c>
      <c r="T200" s="202" t="s">
        <v>357</v>
      </c>
      <c r="U200" s="203" t="str">
        <f t="shared" si="87"/>
        <v>R_ES-SA-SpHeat</v>
      </c>
      <c r="V200" s="202" t="str">
        <f t="shared" si="87"/>
        <v>WH0_1</v>
      </c>
      <c r="W200" s="202">
        <f t="shared" ref="W200" si="145">W104</f>
        <v>0.0965665236051503</v>
      </c>
      <c r="X200" s="202" t="s">
        <v>18</v>
      </c>
      <c r="Y200" s="203" t="s">
        <v>191</v>
      </c>
      <c r="AA200" s="202">
        <f t="shared" ref="AA200:AA223" si="146">AA104</f>
        <v>0.0493562231759657</v>
      </c>
      <c r="AC200" s="202" t="s">
        <v>357</v>
      </c>
      <c r="AD200" s="46" t="str">
        <f t="shared" si="88"/>
        <v>R_ES-SA-SpHeat</v>
      </c>
      <c r="AE200" s="208" t="str">
        <f t="shared" si="89"/>
        <v>WH0_1</v>
      </c>
      <c r="AF200" s="46">
        <f t="shared" si="134"/>
        <v>0.0965665236051503</v>
      </c>
      <c r="AG200" s="208" t="s">
        <v>18</v>
      </c>
      <c r="AH200" s="46" t="s">
        <v>197</v>
      </c>
      <c r="AL200" s="202" t="s">
        <v>357</v>
      </c>
      <c r="AM200" s="203" t="str">
        <f t="shared" si="90"/>
        <v>R_ES-SA-SpHeat</v>
      </c>
      <c r="AN200" s="202" t="str">
        <f t="shared" si="91"/>
        <v>WH0_1</v>
      </c>
      <c r="AO200" s="127">
        <f>AS200+AS201</f>
        <v>0.0944206008583692</v>
      </c>
      <c r="AP200" s="202" t="s">
        <v>18</v>
      </c>
      <c r="AQ200" s="203" t="s">
        <v>194</v>
      </c>
      <c r="AS200" s="202">
        <f t="shared" ref="AS200:AS223" si="147">AS104</f>
        <v>0.0472103004291846</v>
      </c>
      <c r="AU200" s="202" t="s">
        <v>357</v>
      </c>
      <c r="AV200" s="46" t="str">
        <f t="shared" si="92"/>
        <v>R_ES-SA-SpHeat</v>
      </c>
      <c r="AW200" s="208" t="str">
        <f t="shared" si="93"/>
        <v>WH0_1</v>
      </c>
      <c r="AX200" s="127">
        <f>BB200+BB201</f>
        <v>0.0965665236051503</v>
      </c>
      <c r="AY200" s="208" t="s">
        <v>18</v>
      </c>
      <c r="AZ200" s="46" t="s">
        <v>193</v>
      </c>
      <c r="BB200" s="208">
        <f t="shared" ref="BB200:BB223" si="148">AA200</f>
        <v>0.0493562231759657</v>
      </c>
      <c r="BD200" s="202" t="s">
        <v>357</v>
      </c>
      <c r="BE200" s="46" t="str">
        <f t="shared" si="94"/>
        <v>R_ES-SA-SpHeat</v>
      </c>
      <c r="BF200" s="208" t="str">
        <f t="shared" si="95"/>
        <v>WH0_1</v>
      </c>
      <c r="BG200" s="208">
        <f t="shared" si="100"/>
        <v>0.0965665236051503</v>
      </c>
      <c r="BH200" s="208" t="s">
        <v>18</v>
      </c>
      <c r="BI200" s="46" t="s">
        <v>195</v>
      </c>
      <c r="BM200" s="202" t="s">
        <v>357</v>
      </c>
      <c r="BN200" s="46" t="str">
        <f t="shared" si="96"/>
        <v>R_ES-SA-SpHeat</v>
      </c>
      <c r="BO200" s="208" t="str">
        <f t="shared" si="97"/>
        <v>WH0_1</v>
      </c>
      <c r="BP200" s="208">
        <f t="shared" si="101"/>
        <v>0.0965665236051503</v>
      </c>
      <c r="BQ200" s="208" t="s">
        <v>18</v>
      </c>
      <c r="BR200" s="46" t="s">
        <v>192</v>
      </c>
    </row>
    <row r="201" spans="11:70">
      <c r="K201" s="202" t="s">
        <v>357</v>
      </c>
      <c r="L201" s="203" t="str">
        <f t="shared" si="136"/>
        <v>R_ES-SA-SpHeat</v>
      </c>
      <c r="M201" s="202" t="str">
        <f t="shared" ref="M201:N201" si="149">M105</f>
        <v>WH2_3</v>
      </c>
      <c r="N201" s="202">
        <f t="shared" si="149"/>
        <v>0.0965665236051503</v>
      </c>
      <c r="O201" s="202" t="s">
        <v>18</v>
      </c>
      <c r="P201" s="203" t="s">
        <v>196</v>
      </c>
      <c r="T201" s="202" t="s">
        <v>357</v>
      </c>
      <c r="U201" s="203" t="str">
        <f t="shared" si="87"/>
        <v>R_ES-SA-SpHeat</v>
      </c>
      <c r="V201" s="202" t="str">
        <f t="shared" si="87"/>
        <v>WH2_3</v>
      </c>
      <c r="W201" s="202">
        <f t="shared" ref="W201" si="150">W105</f>
        <v>0.0793991416309013</v>
      </c>
      <c r="X201" s="202" t="s">
        <v>18</v>
      </c>
      <c r="Y201" s="203" t="s">
        <v>191</v>
      </c>
      <c r="AA201" s="202">
        <f t="shared" si="146"/>
        <v>0.0472103004291846</v>
      </c>
      <c r="AC201" s="202" t="s">
        <v>357</v>
      </c>
      <c r="AD201" s="46" t="str">
        <f t="shared" si="88"/>
        <v>R_ES-SA-SpHeat</v>
      </c>
      <c r="AE201" s="208" t="str">
        <f t="shared" si="89"/>
        <v>WH2_3</v>
      </c>
      <c r="AF201" s="46">
        <f t="shared" si="134"/>
        <v>0.0965665236051503</v>
      </c>
      <c r="AG201" s="208" t="s">
        <v>18</v>
      </c>
      <c r="AH201" s="46" t="s">
        <v>197</v>
      </c>
      <c r="AL201" s="202" t="s">
        <v>357</v>
      </c>
      <c r="AM201" s="203" t="str">
        <f t="shared" si="90"/>
        <v>R_ES-SA-SpHeat</v>
      </c>
      <c r="AN201" s="202" t="str">
        <f t="shared" si="91"/>
        <v>WH2_3</v>
      </c>
      <c r="AO201" s="127">
        <f>AS202+AS203</f>
        <v>0.0965665236051503</v>
      </c>
      <c r="AP201" s="202" t="s">
        <v>18</v>
      </c>
      <c r="AQ201" s="203" t="s">
        <v>194</v>
      </c>
      <c r="AS201" s="202">
        <f t="shared" si="147"/>
        <v>0.0472103004291846</v>
      </c>
      <c r="AU201" s="202" t="s">
        <v>357</v>
      </c>
      <c r="AV201" s="46" t="str">
        <f t="shared" si="92"/>
        <v>R_ES-SA-SpHeat</v>
      </c>
      <c r="AW201" s="208" t="str">
        <f t="shared" si="93"/>
        <v>WH2_3</v>
      </c>
      <c r="AX201" s="127">
        <f>BB202+BB203</f>
        <v>0.0793991416309013</v>
      </c>
      <c r="AY201" s="208" t="s">
        <v>18</v>
      </c>
      <c r="AZ201" s="46" t="s">
        <v>193</v>
      </c>
      <c r="BB201" s="208">
        <f t="shared" si="148"/>
        <v>0.0472103004291846</v>
      </c>
      <c r="BD201" s="202" t="s">
        <v>357</v>
      </c>
      <c r="BE201" s="46" t="str">
        <f t="shared" si="94"/>
        <v>R_ES-SA-SpHeat</v>
      </c>
      <c r="BF201" s="208" t="str">
        <f t="shared" si="95"/>
        <v>WH2_3</v>
      </c>
      <c r="BG201" s="208">
        <f t="shared" si="100"/>
        <v>0.0965665236051503</v>
      </c>
      <c r="BH201" s="208" t="s">
        <v>18</v>
      </c>
      <c r="BI201" s="46" t="s">
        <v>195</v>
      </c>
      <c r="BM201" s="202" t="s">
        <v>357</v>
      </c>
      <c r="BN201" s="46" t="str">
        <f t="shared" si="96"/>
        <v>R_ES-SA-SpHeat</v>
      </c>
      <c r="BO201" s="208" t="str">
        <f t="shared" si="97"/>
        <v>WH2_3</v>
      </c>
      <c r="BP201" s="208">
        <f t="shared" si="101"/>
        <v>0.0793991416309013</v>
      </c>
      <c r="BQ201" s="208" t="s">
        <v>18</v>
      </c>
      <c r="BR201" s="46" t="s">
        <v>192</v>
      </c>
    </row>
    <row r="202" spans="11:70">
      <c r="K202" s="202" t="s">
        <v>357</v>
      </c>
      <c r="L202" s="203" t="str">
        <f t="shared" si="136"/>
        <v>R_ES-SA-SpHeat</v>
      </c>
      <c r="M202" s="202" t="str">
        <f t="shared" ref="M202:N202" si="151">M106</f>
        <v>WH4_5</v>
      </c>
      <c r="N202" s="202">
        <f t="shared" si="151"/>
        <v>0.0879828326180258</v>
      </c>
      <c r="O202" s="202" t="s">
        <v>18</v>
      </c>
      <c r="P202" s="203" t="s">
        <v>196</v>
      </c>
      <c r="T202" s="202" t="s">
        <v>357</v>
      </c>
      <c r="U202" s="203" t="str">
        <f t="shared" si="87"/>
        <v>R_ES-SA-SpHeat</v>
      </c>
      <c r="V202" s="202" t="str">
        <f t="shared" si="87"/>
        <v>WH4_5</v>
      </c>
      <c r="W202" s="202">
        <f t="shared" ref="W202" si="152">W106</f>
        <v>0.0751072961373391</v>
      </c>
      <c r="X202" s="202" t="s">
        <v>18</v>
      </c>
      <c r="Y202" s="203" t="s">
        <v>191</v>
      </c>
      <c r="AA202" s="202">
        <f t="shared" si="146"/>
        <v>0.0407725321888412</v>
      </c>
      <c r="AC202" s="202" t="s">
        <v>357</v>
      </c>
      <c r="AD202" s="46" t="str">
        <f t="shared" si="88"/>
        <v>R_ES-SA-SpHeat</v>
      </c>
      <c r="AE202" s="208" t="str">
        <f t="shared" si="89"/>
        <v>WH4_5</v>
      </c>
      <c r="AF202" s="46">
        <f t="shared" si="134"/>
        <v>0.0879828326180258</v>
      </c>
      <c r="AG202" s="208" t="s">
        <v>18</v>
      </c>
      <c r="AH202" s="46" t="s">
        <v>197</v>
      </c>
      <c r="AL202" s="202" t="s">
        <v>357</v>
      </c>
      <c r="AM202" s="203" t="str">
        <f t="shared" si="90"/>
        <v>R_ES-SA-SpHeat</v>
      </c>
      <c r="AN202" s="202" t="str">
        <f t="shared" si="91"/>
        <v>WH4_5</v>
      </c>
      <c r="AO202" s="127">
        <f>AS204+AS205</f>
        <v>0.0793991416309013</v>
      </c>
      <c r="AP202" s="202" t="s">
        <v>18</v>
      </c>
      <c r="AQ202" s="203" t="s">
        <v>194</v>
      </c>
      <c r="AS202" s="202">
        <f t="shared" si="147"/>
        <v>0.0493562231759657</v>
      </c>
      <c r="AU202" s="202" t="s">
        <v>357</v>
      </c>
      <c r="AV202" s="46" t="str">
        <f t="shared" si="92"/>
        <v>R_ES-SA-SpHeat</v>
      </c>
      <c r="AW202" s="208" t="str">
        <f t="shared" si="93"/>
        <v>WH4_5</v>
      </c>
      <c r="AX202" s="127">
        <f>BB204+BB205</f>
        <v>0.0751072961373391</v>
      </c>
      <c r="AY202" s="208" t="s">
        <v>18</v>
      </c>
      <c r="AZ202" s="46" t="s">
        <v>193</v>
      </c>
      <c r="BB202" s="208">
        <f t="shared" si="148"/>
        <v>0.0407725321888412</v>
      </c>
      <c r="BD202" s="202" t="s">
        <v>357</v>
      </c>
      <c r="BE202" s="46" t="str">
        <f t="shared" si="94"/>
        <v>R_ES-SA-SpHeat</v>
      </c>
      <c r="BF202" s="208" t="str">
        <f t="shared" si="95"/>
        <v>WH4_5</v>
      </c>
      <c r="BG202" s="208">
        <f t="shared" si="100"/>
        <v>0.0879828326180258</v>
      </c>
      <c r="BH202" s="208" t="s">
        <v>18</v>
      </c>
      <c r="BI202" s="46" t="s">
        <v>195</v>
      </c>
      <c r="BM202" s="202" t="s">
        <v>357</v>
      </c>
      <c r="BN202" s="46" t="str">
        <f t="shared" si="96"/>
        <v>R_ES-SA-SpHeat</v>
      </c>
      <c r="BO202" s="208" t="str">
        <f t="shared" si="97"/>
        <v>WH4_5</v>
      </c>
      <c r="BP202" s="208">
        <f t="shared" si="101"/>
        <v>0.0751072961373391</v>
      </c>
      <c r="BQ202" s="208" t="s">
        <v>18</v>
      </c>
      <c r="BR202" s="46" t="s">
        <v>192</v>
      </c>
    </row>
    <row r="203" spans="11:70">
      <c r="K203" s="202" t="s">
        <v>357</v>
      </c>
      <c r="L203" s="203" t="str">
        <f t="shared" si="136"/>
        <v>R_ES-SA-SpHeat</v>
      </c>
      <c r="M203" s="202" t="str">
        <f t="shared" ref="M203:N203" si="153">M107</f>
        <v>WH6_7</v>
      </c>
      <c r="N203" s="202">
        <f t="shared" si="153"/>
        <v>0.0772532188841202</v>
      </c>
      <c r="O203" s="202" t="s">
        <v>18</v>
      </c>
      <c r="P203" s="203" t="s">
        <v>196</v>
      </c>
      <c r="T203" s="202" t="s">
        <v>357</v>
      </c>
      <c r="U203" s="203" t="str">
        <f t="shared" si="87"/>
        <v>R_ES-SA-SpHeat</v>
      </c>
      <c r="V203" s="202" t="str">
        <f t="shared" si="87"/>
        <v>WH6_7</v>
      </c>
      <c r="W203" s="202">
        <f t="shared" ref="W203" si="154">W107</f>
        <v>0.0708154506437769</v>
      </c>
      <c r="X203" s="202" t="s">
        <v>18</v>
      </c>
      <c r="Y203" s="203" t="s">
        <v>191</v>
      </c>
      <c r="AA203" s="202">
        <f t="shared" si="146"/>
        <v>0.0386266094420601</v>
      </c>
      <c r="AC203" s="202" t="s">
        <v>357</v>
      </c>
      <c r="AD203" s="46" t="str">
        <f t="shared" si="88"/>
        <v>R_ES-SA-SpHeat</v>
      </c>
      <c r="AE203" s="208" t="str">
        <f t="shared" si="89"/>
        <v>WH6_7</v>
      </c>
      <c r="AF203" s="46">
        <f t="shared" si="134"/>
        <v>0.0772532188841202</v>
      </c>
      <c r="AG203" s="208" t="s">
        <v>18</v>
      </c>
      <c r="AH203" s="46" t="s">
        <v>197</v>
      </c>
      <c r="AL203" s="202" t="s">
        <v>357</v>
      </c>
      <c r="AM203" s="203" t="str">
        <f t="shared" si="90"/>
        <v>R_ES-SA-SpHeat</v>
      </c>
      <c r="AN203" s="202" t="str">
        <f t="shared" si="91"/>
        <v>WH6_7</v>
      </c>
      <c r="AO203" s="127">
        <f>AS206+AS207</f>
        <v>0.0751072961373391</v>
      </c>
      <c r="AP203" s="202" t="s">
        <v>18</v>
      </c>
      <c r="AQ203" s="203" t="s">
        <v>194</v>
      </c>
      <c r="AS203" s="202">
        <f t="shared" si="147"/>
        <v>0.0472103004291846</v>
      </c>
      <c r="AU203" s="202" t="s">
        <v>357</v>
      </c>
      <c r="AV203" s="46" t="str">
        <f t="shared" si="92"/>
        <v>R_ES-SA-SpHeat</v>
      </c>
      <c r="AW203" s="208" t="str">
        <f t="shared" si="93"/>
        <v>WH6_7</v>
      </c>
      <c r="AX203" s="127">
        <f>BB206+BB207</f>
        <v>0.0708154506437769</v>
      </c>
      <c r="AY203" s="208" t="s">
        <v>18</v>
      </c>
      <c r="AZ203" s="46" t="s">
        <v>193</v>
      </c>
      <c r="BB203" s="208">
        <f t="shared" si="148"/>
        <v>0.0386266094420601</v>
      </c>
      <c r="BD203" s="202" t="s">
        <v>357</v>
      </c>
      <c r="BE203" s="46" t="str">
        <f t="shared" si="94"/>
        <v>R_ES-SA-SpHeat</v>
      </c>
      <c r="BF203" s="208" t="str">
        <f t="shared" si="95"/>
        <v>WH6_7</v>
      </c>
      <c r="BG203" s="208">
        <f t="shared" si="100"/>
        <v>0.0772532188841202</v>
      </c>
      <c r="BH203" s="208" t="s">
        <v>18</v>
      </c>
      <c r="BI203" s="46" t="s">
        <v>195</v>
      </c>
      <c r="BM203" s="202" t="s">
        <v>357</v>
      </c>
      <c r="BN203" s="46" t="str">
        <f t="shared" si="96"/>
        <v>R_ES-SA-SpHeat</v>
      </c>
      <c r="BO203" s="208" t="str">
        <f t="shared" si="97"/>
        <v>WH6_7</v>
      </c>
      <c r="BP203" s="208">
        <f t="shared" si="101"/>
        <v>0.0708154506437769</v>
      </c>
      <c r="BQ203" s="208" t="s">
        <v>18</v>
      </c>
      <c r="BR203" s="46" t="s">
        <v>192</v>
      </c>
    </row>
    <row r="204" spans="11:70">
      <c r="K204" s="202" t="s">
        <v>357</v>
      </c>
      <c r="L204" s="203" t="str">
        <f t="shared" si="136"/>
        <v>R_ES-SA-SpHeat</v>
      </c>
      <c r="M204" s="202" t="str">
        <f t="shared" ref="M204:N204" si="155">M108</f>
        <v>WH8_9</v>
      </c>
      <c r="N204" s="202">
        <f t="shared" si="155"/>
        <v>0.0708154506437769</v>
      </c>
      <c r="O204" s="202" t="s">
        <v>18</v>
      </c>
      <c r="P204" s="203" t="s">
        <v>196</v>
      </c>
      <c r="T204" s="202" t="s">
        <v>357</v>
      </c>
      <c r="U204" s="203" t="str">
        <f t="shared" si="87"/>
        <v>R_ES-SA-SpHeat</v>
      </c>
      <c r="V204" s="202" t="str">
        <f t="shared" si="87"/>
        <v>WH8_9</v>
      </c>
      <c r="W204" s="202">
        <f t="shared" ref="W204" si="156">W108</f>
        <v>0.0751072961373391</v>
      </c>
      <c r="X204" s="202" t="s">
        <v>18</v>
      </c>
      <c r="Y204" s="203" t="s">
        <v>191</v>
      </c>
      <c r="AA204" s="202">
        <f t="shared" si="146"/>
        <v>0.0386266094420601</v>
      </c>
      <c r="AC204" s="202" t="s">
        <v>357</v>
      </c>
      <c r="AD204" s="46" t="str">
        <f t="shared" si="88"/>
        <v>R_ES-SA-SpHeat</v>
      </c>
      <c r="AE204" s="208" t="str">
        <f t="shared" si="89"/>
        <v>WH8_9</v>
      </c>
      <c r="AF204" s="46">
        <f t="shared" si="134"/>
        <v>0.0708154506437769</v>
      </c>
      <c r="AG204" s="208" t="s">
        <v>18</v>
      </c>
      <c r="AH204" s="46" t="s">
        <v>197</v>
      </c>
      <c r="AL204" s="202" t="s">
        <v>357</v>
      </c>
      <c r="AM204" s="203" t="str">
        <f t="shared" si="90"/>
        <v>R_ES-SA-SpHeat</v>
      </c>
      <c r="AN204" s="202" t="str">
        <f t="shared" si="91"/>
        <v>WH8_9</v>
      </c>
      <c r="AO204" s="127">
        <f>AS208+AS209</f>
        <v>0.0708154506437769</v>
      </c>
      <c r="AP204" s="202" t="s">
        <v>18</v>
      </c>
      <c r="AQ204" s="203" t="s">
        <v>194</v>
      </c>
      <c r="AS204" s="202">
        <f t="shared" si="147"/>
        <v>0.0407725321888412</v>
      </c>
      <c r="AU204" s="202" t="s">
        <v>357</v>
      </c>
      <c r="AV204" s="46" t="str">
        <f t="shared" si="92"/>
        <v>R_ES-SA-SpHeat</v>
      </c>
      <c r="AW204" s="208" t="str">
        <f t="shared" si="93"/>
        <v>WH8_9</v>
      </c>
      <c r="AX204" s="127">
        <f>BB208+BB209</f>
        <v>0.0751072961373391</v>
      </c>
      <c r="AY204" s="208" t="s">
        <v>18</v>
      </c>
      <c r="AZ204" s="46" t="s">
        <v>193</v>
      </c>
      <c r="BB204" s="208">
        <f t="shared" si="148"/>
        <v>0.0386266094420601</v>
      </c>
      <c r="BD204" s="202" t="s">
        <v>357</v>
      </c>
      <c r="BE204" s="46" t="str">
        <f t="shared" si="94"/>
        <v>R_ES-SA-SpHeat</v>
      </c>
      <c r="BF204" s="208" t="str">
        <f t="shared" si="95"/>
        <v>WH8_9</v>
      </c>
      <c r="BG204" s="208">
        <f t="shared" si="100"/>
        <v>0.0708154506437769</v>
      </c>
      <c r="BH204" s="208" t="s">
        <v>18</v>
      </c>
      <c r="BI204" s="46" t="s">
        <v>195</v>
      </c>
      <c r="BM204" s="202" t="s">
        <v>357</v>
      </c>
      <c r="BN204" s="46" t="str">
        <f t="shared" si="96"/>
        <v>R_ES-SA-SpHeat</v>
      </c>
      <c r="BO204" s="208" t="str">
        <f t="shared" si="97"/>
        <v>WH8_9</v>
      </c>
      <c r="BP204" s="208">
        <f t="shared" si="101"/>
        <v>0.0751072961373391</v>
      </c>
      <c r="BQ204" s="208" t="s">
        <v>18</v>
      </c>
      <c r="BR204" s="46" t="s">
        <v>192</v>
      </c>
    </row>
    <row r="205" spans="11:70">
      <c r="K205" s="202" t="s">
        <v>357</v>
      </c>
      <c r="L205" s="203" t="str">
        <f t="shared" si="136"/>
        <v>R_ES-SA-SpHeat</v>
      </c>
      <c r="M205" s="202" t="str">
        <f t="shared" ref="M205:N205" si="157">M109</f>
        <v>WH10_11</v>
      </c>
      <c r="N205" s="202">
        <f t="shared" si="157"/>
        <v>0.0751072961373391</v>
      </c>
      <c r="O205" s="202" t="s">
        <v>18</v>
      </c>
      <c r="P205" s="203" t="s">
        <v>196</v>
      </c>
      <c r="T205" s="202" t="s">
        <v>357</v>
      </c>
      <c r="U205" s="203" t="str">
        <f t="shared" si="87"/>
        <v>R_ES-SA-SpHeat</v>
      </c>
      <c r="V205" s="202" t="str">
        <f t="shared" si="87"/>
        <v>WH10_11</v>
      </c>
      <c r="W205" s="202">
        <f t="shared" ref="W205" si="158">W109</f>
        <v>0.0751072961373391</v>
      </c>
      <c r="X205" s="202" t="s">
        <v>18</v>
      </c>
      <c r="Y205" s="203" t="s">
        <v>191</v>
      </c>
      <c r="AA205" s="202">
        <f t="shared" si="146"/>
        <v>0.036480686695279</v>
      </c>
      <c r="AC205" s="202" t="s">
        <v>357</v>
      </c>
      <c r="AD205" s="46" t="str">
        <f t="shared" si="88"/>
        <v>R_ES-SA-SpHeat</v>
      </c>
      <c r="AE205" s="208" t="str">
        <f t="shared" si="89"/>
        <v>WH10_11</v>
      </c>
      <c r="AF205" s="46">
        <f t="shared" si="134"/>
        <v>0.0751072961373391</v>
      </c>
      <c r="AG205" s="208" t="s">
        <v>18</v>
      </c>
      <c r="AH205" s="46" t="s">
        <v>197</v>
      </c>
      <c r="AL205" s="202" t="s">
        <v>357</v>
      </c>
      <c r="AM205" s="203" t="str">
        <f t="shared" si="90"/>
        <v>R_ES-SA-SpHeat</v>
      </c>
      <c r="AN205" s="202" t="str">
        <f t="shared" si="91"/>
        <v>WH10_11</v>
      </c>
      <c r="AO205" s="127">
        <f>AS210+AS211</f>
        <v>0.0751072961373391</v>
      </c>
      <c r="AP205" s="202" t="s">
        <v>18</v>
      </c>
      <c r="AQ205" s="203" t="s">
        <v>194</v>
      </c>
      <c r="AS205" s="202">
        <f t="shared" si="147"/>
        <v>0.0386266094420601</v>
      </c>
      <c r="AU205" s="202" t="s">
        <v>357</v>
      </c>
      <c r="AV205" s="46" t="str">
        <f t="shared" si="92"/>
        <v>R_ES-SA-SpHeat</v>
      </c>
      <c r="AW205" s="208" t="str">
        <f t="shared" si="93"/>
        <v>WH10_11</v>
      </c>
      <c r="AX205" s="127">
        <f>BB210+BB211</f>
        <v>0.0751072961373391</v>
      </c>
      <c r="AY205" s="208" t="s">
        <v>18</v>
      </c>
      <c r="AZ205" s="46" t="s">
        <v>193</v>
      </c>
      <c r="BB205" s="208">
        <f t="shared" si="148"/>
        <v>0.036480686695279</v>
      </c>
      <c r="BD205" s="202" t="s">
        <v>357</v>
      </c>
      <c r="BE205" s="46" t="str">
        <f t="shared" si="94"/>
        <v>R_ES-SA-SpHeat</v>
      </c>
      <c r="BF205" s="208" t="str">
        <f t="shared" si="95"/>
        <v>WH10_11</v>
      </c>
      <c r="BG205" s="208">
        <f t="shared" si="100"/>
        <v>0.0751072961373391</v>
      </c>
      <c r="BH205" s="208" t="s">
        <v>18</v>
      </c>
      <c r="BI205" s="46" t="s">
        <v>195</v>
      </c>
      <c r="BM205" s="202" t="s">
        <v>357</v>
      </c>
      <c r="BN205" s="46" t="str">
        <f t="shared" si="96"/>
        <v>R_ES-SA-SpHeat</v>
      </c>
      <c r="BO205" s="208" t="str">
        <f t="shared" si="97"/>
        <v>WH10_11</v>
      </c>
      <c r="BP205" s="208">
        <f t="shared" si="101"/>
        <v>0.0751072961373391</v>
      </c>
      <c r="BQ205" s="208" t="s">
        <v>18</v>
      </c>
      <c r="BR205" s="46" t="s">
        <v>192</v>
      </c>
    </row>
    <row r="206" spans="11:70">
      <c r="K206" s="202" t="s">
        <v>357</v>
      </c>
      <c r="L206" s="203" t="str">
        <f t="shared" si="136"/>
        <v>R_ES-SA-SpHeat</v>
      </c>
      <c r="M206" s="202" t="str">
        <f t="shared" ref="M206:N206" si="159">M110</f>
        <v>WH12_13</v>
      </c>
      <c r="N206" s="202">
        <f t="shared" si="159"/>
        <v>0.0751072961373391</v>
      </c>
      <c r="O206" s="202" t="s">
        <v>18</v>
      </c>
      <c r="P206" s="203" t="s">
        <v>196</v>
      </c>
      <c r="T206" s="202" t="s">
        <v>357</v>
      </c>
      <c r="U206" s="203" t="str">
        <f t="shared" si="87"/>
        <v>R_ES-SA-SpHeat</v>
      </c>
      <c r="V206" s="202" t="str">
        <f t="shared" si="87"/>
        <v>WH12_13</v>
      </c>
      <c r="W206" s="202">
        <f t="shared" ref="W206" si="160">W110</f>
        <v>0.0793991416309013</v>
      </c>
      <c r="X206" s="202" t="s">
        <v>18</v>
      </c>
      <c r="Y206" s="203" t="s">
        <v>191</v>
      </c>
      <c r="AA206" s="202">
        <f t="shared" si="146"/>
        <v>0.0343347639484979</v>
      </c>
      <c r="AC206" s="202" t="s">
        <v>357</v>
      </c>
      <c r="AD206" s="46" t="str">
        <f t="shared" si="88"/>
        <v>R_ES-SA-SpHeat</v>
      </c>
      <c r="AE206" s="208" t="str">
        <f t="shared" si="89"/>
        <v>WH12_13</v>
      </c>
      <c r="AF206" s="46">
        <f t="shared" si="134"/>
        <v>0.0751072961373391</v>
      </c>
      <c r="AG206" s="208" t="s">
        <v>18</v>
      </c>
      <c r="AH206" s="46" t="s">
        <v>197</v>
      </c>
      <c r="AL206" s="202" t="s">
        <v>357</v>
      </c>
      <c r="AM206" s="203" t="str">
        <f t="shared" si="90"/>
        <v>R_ES-SA-SpHeat</v>
      </c>
      <c r="AN206" s="202" t="str">
        <f t="shared" si="91"/>
        <v>WH12_13</v>
      </c>
      <c r="AO206" s="127">
        <f>AS212+AS213</f>
        <v>0.0751072961373391</v>
      </c>
      <c r="AP206" s="202" t="s">
        <v>18</v>
      </c>
      <c r="AQ206" s="203" t="s">
        <v>194</v>
      </c>
      <c r="AS206" s="202">
        <f t="shared" si="147"/>
        <v>0.0386266094420601</v>
      </c>
      <c r="AU206" s="202" t="s">
        <v>357</v>
      </c>
      <c r="AV206" s="46" t="str">
        <f t="shared" si="92"/>
        <v>R_ES-SA-SpHeat</v>
      </c>
      <c r="AW206" s="208" t="str">
        <f t="shared" si="93"/>
        <v>WH12_13</v>
      </c>
      <c r="AX206" s="127">
        <f>BB212+BB213</f>
        <v>0.0793991416309013</v>
      </c>
      <c r="AY206" s="208" t="s">
        <v>18</v>
      </c>
      <c r="AZ206" s="46" t="s">
        <v>193</v>
      </c>
      <c r="BB206" s="208">
        <f t="shared" si="148"/>
        <v>0.0343347639484979</v>
      </c>
      <c r="BD206" s="202" t="s">
        <v>357</v>
      </c>
      <c r="BE206" s="46" t="str">
        <f t="shared" si="94"/>
        <v>R_ES-SA-SpHeat</v>
      </c>
      <c r="BF206" s="208" t="str">
        <f t="shared" si="95"/>
        <v>WH12_13</v>
      </c>
      <c r="BG206" s="208">
        <f t="shared" si="100"/>
        <v>0.0751072961373391</v>
      </c>
      <c r="BH206" s="208" t="s">
        <v>18</v>
      </c>
      <c r="BI206" s="46" t="s">
        <v>195</v>
      </c>
      <c r="BM206" s="202" t="s">
        <v>357</v>
      </c>
      <c r="BN206" s="46" t="str">
        <f t="shared" si="96"/>
        <v>R_ES-SA-SpHeat</v>
      </c>
      <c r="BO206" s="208" t="str">
        <f t="shared" si="97"/>
        <v>WH12_13</v>
      </c>
      <c r="BP206" s="208">
        <f t="shared" si="101"/>
        <v>0.0793991416309013</v>
      </c>
      <c r="BQ206" s="208" t="s">
        <v>18</v>
      </c>
      <c r="BR206" s="46" t="s">
        <v>192</v>
      </c>
    </row>
    <row r="207" spans="11:70">
      <c r="K207" s="202" t="s">
        <v>357</v>
      </c>
      <c r="L207" s="203" t="str">
        <f t="shared" si="136"/>
        <v>R_ES-SA-SpHeat</v>
      </c>
      <c r="M207" s="202" t="str">
        <f t="shared" ref="M207:N207" si="161">M111</f>
        <v>WH14_15</v>
      </c>
      <c r="N207" s="202">
        <f t="shared" si="161"/>
        <v>0.0751072961373391</v>
      </c>
      <c r="O207" s="202" t="s">
        <v>18</v>
      </c>
      <c r="P207" s="203" t="s">
        <v>196</v>
      </c>
      <c r="T207" s="202" t="s">
        <v>357</v>
      </c>
      <c r="U207" s="203" t="str">
        <f t="shared" si="87"/>
        <v>R_ES-SA-SpHeat</v>
      </c>
      <c r="V207" s="202" t="str">
        <f t="shared" si="87"/>
        <v>WH14_15</v>
      </c>
      <c r="W207" s="202">
        <f t="shared" ref="W207" si="162">W111</f>
        <v>0.0815450643776824</v>
      </c>
      <c r="X207" s="202" t="s">
        <v>18</v>
      </c>
      <c r="Y207" s="203" t="s">
        <v>191</v>
      </c>
      <c r="AA207" s="202">
        <f t="shared" si="146"/>
        <v>0.036480686695279</v>
      </c>
      <c r="AC207" s="202" t="s">
        <v>357</v>
      </c>
      <c r="AD207" s="46" t="str">
        <f t="shared" si="88"/>
        <v>R_ES-SA-SpHeat</v>
      </c>
      <c r="AE207" s="208" t="str">
        <f t="shared" si="89"/>
        <v>WH14_15</v>
      </c>
      <c r="AF207" s="46">
        <f t="shared" si="134"/>
        <v>0.0751072961373391</v>
      </c>
      <c r="AG207" s="208" t="s">
        <v>18</v>
      </c>
      <c r="AH207" s="46" t="s">
        <v>197</v>
      </c>
      <c r="AL207" s="202" t="s">
        <v>357</v>
      </c>
      <c r="AM207" s="203" t="str">
        <f t="shared" si="90"/>
        <v>R_ES-SA-SpHeat</v>
      </c>
      <c r="AN207" s="202" t="str">
        <f t="shared" si="91"/>
        <v>WH14_15</v>
      </c>
      <c r="AO207" s="127">
        <f>AS214+AS215</f>
        <v>0.0793991416309013</v>
      </c>
      <c r="AP207" s="202" t="s">
        <v>18</v>
      </c>
      <c r="AQ207" s="203" t="s">
        <v>194</v>
      </c>
      <c r="AS207" s="202">
        <f t="shared" si="147"/>
        <v>0.036480686695279</v>
      </c>
      <c r="AU207" s="202" t="s">
        <v>357</v>
      </c>
      <c r="AV207" s="46" t="str">
        <f t="shared" si="92"/>
        <v>R_ES-SA-SpHeat</v>
      </c>
      <c r="AW207" s="208" t="str">
        <f t="shared" si="93"/>
        <v>WH14_15</v>
      </c>
      <c r="AX207" s="127">
        <f>BB214+BB215</f>
        <v>0.0815450643776824</v>
      </c>
      <c r="AY207" s="208" t="s">
        <v>18</v>
      </c>
      <c r="AZ207" s="46" t="s">
        <v>193</v>
      </c>
      <c r="BB207" s="208">
        <f t="shared" si="148"/>
        <v>0.036480686695279</v>
      </c>
      <c r="BD207" s="202" t="s">
        <v>357</v>
      </c>
      <c r="BE207" s="46" t="str">
        <f t="shared" si="94"/>
        <v>R_ES-SA-SpHeat</v>
      </c>
      <c r="BF207" s="208" t="str">
        <f t="shared" si="95"/>
        <v>WH14_15</v>
      </c>
      <c r="BG207" s="208">
        <f t="shared" si="100"/>
        <v>0.0751072961373391</v>
      </c>
      <c r="BH207" s="208" t="s">
        <v>18</v>
      </c>
      <c r="BI207" s="46" t="s">
        <v>195</v>
      </c>
      <c r="BM207" s="202" t="s">
        <v>357</v>
      </c>
      <c r="BN207" s="46" t="str">
        <f t="shared" si="96"/>
        <v>R_ES-SA-SpHeat</v>
      </c>
      <c r="BO207" s="208" t="str">
        <f t="shared" si="97"/>
        <v>WH14_15</v>
      </c>
      <c r="BP207" s="208">
        <f t="shared" si="101"/>
        <v>0.0815450643776824</v>
      </c>
      <c r="BQ207" s="208" t="s">
        <v>18</v>
      </c>
      <c r="BR207" s="46" t="s">
        <v>192</v>
      </c>
    </row>
    <row r="208" spans="11:70">
      <c r="K208" s="202" t="s">
        <v>357</v>
      </c>
      <c r="L208" s="203" t="str">
        <f t="shared" si="136"/>
        <v>R_ES-SA-SpHeat</v>
      </c>
      <c r="M208" s="202" t="str">
        <f t="shared" ref="M208:N208" si="163">M112</f>
        <v>WH16_17</v>
      </c>
      <c r="N208" s="202">
        <f t="shared" si="163"/>
        <v>0.0815450643776824</v>
      </c>
      <c r="O208" s="202" t="s">
        <v>18</v>
      </c>
      <c r="P208" s="203" t="s">
        <v>196</v>
      </c>
      <c r="T208" s="202" t="s">
        <v>357</v>
      </c>
      <c r="U208" s="203" t="str">
        <f t="shared" si="87"/>
        <v>R_ES-SA-SpHeat</v>
      </c>
      <c r="V208" s="202" t="str">
        <f t="shared" si="87"/>
        <v>WH16_17</v>
      </c>
      <c r="W208" s="202">
        <f t="shared" ref="W208" si="164">W112</f>
        <v>0.0858369098712446</v>
      </c>
      <c r="X208" s="202" t="s">
        <v>18</v>
      </c>
      <c r="Y208" s="203" t="s">
        <v>191</v>
      </c>
      <c r="AA208" s="202">
        <f t="shared" si="146"/>
        <v>0.0386266094420601</v>
      </c>
      <c r="AC208" s="202" t="s">
        <v>357</v>
      </c>
      <c r="AD208" s="46" t="str">
        <f t="shared" si="88"/>
        <v>R_ES-SA-SpHeat</v>
      </c>
      <c r="AE208" s="208" t="str">
        <f t="shared" si="89"/>
        <v>WH16_17</v>
      </c>
      <c r="AF208" s="46">
        <f t="shared" si="134"/>
        <v>0.0815450643776824</v>
      </c>
      <c r="AG208" s="208" t="s">
        <v>18</v>
      </c>
      <c r="AH208" s="46" t="s">
        <v>197</v>
      </c>
      <c r="AL208" s="202" t="s">
        <v>357</v>
      </c>
      <c r="AM208" s="203" t="str">
        <f t="shared" si="90"/>
        <v>R_ES-SA-SpHeat</v>
      </c>
      <c r="AN208" s="202" t="str">
        <f t="shared" si="91"/>
        <v>WH16_17</v>
      </c>
      <c r="AO208" s="127">
        <f>AS216+AS217</f>
        <v>0.0815450643776824</v>
      </c>
      <c r="AP208" s="202" t="s">
        <v>18</v>
      </c>
      <c r="AQ208" s="203" t="s">
        <v>194</v>
      </c>
      <c r="AS208" s="202">
        <f t="shared" si="147"/>
        <v>0.0343347639484979</v>
      </c>
      <c r="AU208" s="202" t="s">
        <v>357</v>
      </c>
      <c r="AV208" s="46" t="str">
        <f t="shared" si="92"/>
        <v>R_ES-SA-SpHeat</v>
      </c>
      <c r="AW208" s="208" t="str">
        <f t="shared" si="93"/>
        <v>WH16_17</v>
      </c>
      <c r="AX208" s="127">
        <f>BB216+BB217</f>
        <v>0.0858369098712446</v>
      </c>
      <c r="AY208" s="208" t="s">
        <v>18</v>
      </c>
      <c r="AZ208" s="46" t="s">
        <v>193</v>
      </c>
      <c r="BB208" s="208">
        <f t="shared" si="148"/>
        <v>0.0386266094420601</v>
      </c>
      <c r="BD208" s="202" t="s">
        <v>357</v>
      </c>
      <c r="BE208" s="46" t="str">
        <f t="shared" si="94"/>
        <v>R_ES-SA-SpHeat</v>
      </c>
      <c r="BF208" s="208" t="str">
        <f t="shared" si="95"/>
        <v>WH16_17</v>
      </c>
      <c r="BG208" s="208">
        <f t="shared" si="100"/>
        <v>0.0815450643776824</v>
      </c>
      <c r="BH208" s="208" t="s">
        <v>18</v>
      </c>
      <c r="BI208" s="46" t="s">
        <v>195</v>
      </c>
      <c r="BM208" s="202" t="s">
        <v>357</v>
      </c>
      <c r="BN208" s="46" t="str">
        <f t="shared" si="96"/>
        <v>R_ES-SA-SpHeat</v>
      </c>
      <c r="BO208" s="208" t="str">
        <f t="shared" si="97"/>
        <v>WH16_17</v>
      </c>
      <c r="BP208" s="208">
        <f t="shared" si="101"/>
        <v>0.0858369098712446</v>
      </c>
      <c r="BQ208" s="208" t="s">
        <v>18</v>
      </c>
      <c r="BR208" s="46" t="s">
        <v>192</v>
      </c>
    </row>
    <row r="209" spans="11:70">
      <c r="K209" s="202" t="s">
        <v>357</v>
      </c>
      <c r="L209" s="203" t="str">
        <f t="shared" si="136"/>
        <v>R_ES-SA-SpHeat</v>
      </c>
      <c r="M209" s="202" t="str">
        <f t="shared" ref="M209:N209" si="165">M113</f>
        <v>WH18_19</v>
      </c>
      <c r="N209" s="202">
        <f t="shared" si="165"/>
        <v>0.0836909871244635</v>
      </c>
      <c r="O209" s="202" t="s">
        <v>18</v>
      </c>
      <c r="P209" s="203" t="s">
        <v>196</v>
      </c>
      <c r="T209" s="202" t="s">
        <v>357</v>
      </c>
      <c r="U209" s="203" t="str">
        <f t="shared" si="87"/>
        <v>R_ES-SA-SpHeat</v>
      </c>
      <c r="V209" s="202" t="str">
        <f t="shared" si="87"/>
        <v>WH18_19</v>
      </c>
      <c r="W209" s="202">
        <f t="shared" ref="W209" si="166">W113</f>
        <v>0.0901287553648068</v>
      </c>
      <c r="X209" s="202" t="s">
        <v>18</v>
      </c>
      <c r="Y209" s="203" t="s">
        <v>191</v>
      </c>
      <c r="AA209" s="202">
        <f t="shared" si="146"/>
        <v>0.036480686695279</v>
      </c>
      <c r="AC209" s="202" t="s">
        <v>357</v>
      </c>
      <c r="AD209" s="46" t="str">
        <f t="shared" si="88"/>
        <v>R_ES-SA-SpHeat</v>
      </c>
      <c r="AE209" s="208" t="str">
        <f t="shared" si="89"/>
        <v>WH18_19</v>
      </c>
      <c r="AF209" s="46">
        <f t="shared" si="134"/>
        <v>0.0836909871244635</v>
      </c>
      <c r="AG209" s="208" t="s">
        <v>18</v>
      </c>
      <c r="AH209" s="46" t="s">
        <v>197</v>
      </c>
      <c r="AL209" s="202" t="s">
        <v>357</v>
      </c>
      <c r="AM209" s="203" t="str">
        <f t="shared" si="90"/>
        <v>R_ES-SA-SpHeat</v>
      </c>
      <c r="AN209" s="202" t="str">
        <f t="shared" si="91"/>
        <v>WH18_19</v>
      </c>
      <c r="AO209" s="127">
        <f>AS218+AS219</f>
        <v>0.0858369098712446</v>
      </c>
      <c r="AP209" s="202" t="s">
        <v>18</v>
      </c>
      <c r="AQ209" s="203" t="s">
        <v>194</v>
      </c>
      <c r="AS209" s="202">
        <f t="shared" si="147"/>
        <v>0.036480686695279</v>
      </c>
      <c r="AU209" s="202" t="s">
        <v>357</v>
      </c>
      <c r="AV209" s="46" t="str">
        <f t="shared" si="92"/>
        <v>R_ES-SA-SpHeat</v>
      </c>
      <c r="AW209" s="208" t="str">
        <f t="shared" si="93"/>
        <v>WH18_19</v>
      </c>
      <c r="AX209" s="127">
        <f>BB218+BB219</f>
        <v>0.0901287553648068</v>
      </c>
      <c r="AY209" s="208" t="s">
        <v>18</v>
      </c>
      <c r="AZ209" s="46" t="s">
        <v>193</v>
      </c>
      <c r="BB209" s="208">
        <f t="shared" si="148"/>
        <v>0.036480686695279</v>
      </c>
      <c r="BD209" s="202" t="s">
        <v>357</v>
      </c>
      <c r="BE209" s="46" t="str">
        <f t="shared" si="94"/>
        <v>R_ES-SA-SpHeat</v>
      </c>
      <c r="BF209" s="208" t="str">
        <f t="shared" si="95"/>
        <v>WH18_19</v>
      </c>
      <c r="BG209" s="208">
        <f t="shared" si="100"/>
        <v>0.0836909871244635</v>
      </c>
      <c r="BH209" s="208" t="s">
        <v>18</v>
      </c>
      <c r="BI209" s="46" t="s">
        <v>195</v>
      </c>
      <c r="BM209" s="202" t="s">
        <v>357</v>
      </c>
      <c r="BN209" s="46" t="str">
        <f t="shared" si="96"/>
        <v>R_ES-SA-SpHeat</v>
      </c>
      <c r="BO209" s="208" t="str">
        <f t="shared" si="97"/>
        <v>WH18_19</v>
      </c>
      <c r="BP209" s="208">
        <f t="shared" si="101"/>
        <v>0.0901287553648068</v>
      </c>
      <c r="BQ209" s="208" t="s">
        <v>18</v>
      </c>
      <c r="BR209" s="46" t="s">
        <v>192</v>
      </c>
    </row>
    <row r="210" spans="11:70">
      <c r="K210" s="202" t="s">
        <v>357</v>
      </c>
      <c r="L210" s="203" t="str">
        <f t="shared" si="136"/>
        <v>R_ES-SA-SpHeat</v>
      </c>
      <c r="M210" s="202" t="str">
        <f t="shared" ref="M210:N210" si="167">M114</f>
        <v>WH20_21</v>
      </c>
      <c r="N210" s="202">
        <f t="shared" si="167"/>
        <v>0.0879828326180257</v>
      </c>
      <c r="O210" s="202" t="s">
        <v>18</v>
      </c>
      <c r="P210" s="203" t="s">
        <v>196</v>
      </c>
      <c r="T210" s="202" t="s">
        <v>357</v>
      </c>
      <c r="U210" s="203" t="str">
        <f t="shared" si="87"/>
        <v>R_ES-SA-SpHeat</v>
      </c>
      <c r="V210" s="202" t="str">
        <f t="shared" si="87"/>
        <v>WH20_21</v>
      </c>
      <c r="W210" s="202">
        <f t="shared" ref="W210" si="168">W114</f>
        <v>0.0965665236051503</v>
      </c>
      <c r="X210" s="202" t="s">
        <v>18</v>
      </c>
      <c r="Y210" s="203" t="s">
        <v>191</v>
      </c>
      <c r="AA210" s="202">
        <f t="shared" si="146"/>
        <v>0.0386266094420601</v>
      </c>
      <c r="AC210" s="202" t="s">
        <v>357</v>
      </c>
      <c r="AD210" s="46" t="str">
        <f t="shared" si="88"/>
        <v>R_ES-SA-SpHeat</v>
      </c>
      <c r="AE210" s="208" t="str">
        <f t="shared" si="89"/>
        <v>WH20_21</v>
      </c>
      <c r="AF210" s="46">
        <f t="shared" si="134"/>
        <v>0.0879828326180257</v>
      </c>
      <c r="AG210" s="208" t="s">
        <v>18</v>
      </c>
      <c r="AH210" s="46" t="s">
        <v>197</v>
      </c>
      <c r="AL210" s="202" t="s">
        <v>357</v>
      </c>
      <c r="AM210" s="203" t="str">
        <f t="shared" si="90"/>
        <v>R_ES-SA-SpHeat</v>
      </c>
      <c r="AN210" s="202" t="str">
        <f t="shared" si="91"/>
        <v>WH20_21</v>
      </c>
      <c r="AO210" s="127">
        <f>AS220+AS221</f>
        <v>0.0901287553648068</v>
      </c>
      <c r="AP210" s="202" t="s">
        <v>18</v>
      </c>
      <c r="AQ210" s="203" t="s">
        <v>194</v>
      </c>
      <c r="AS210" s="202">
        <f t="shared" si="147"/>
        <v>0.0386266094420601</v>
      </c>
      <c r="AU210" s="202" t="s">
        <v>357</v>
      </c>
      <c r="AV210" s="46" t="str">
        <f t="shared" si="92"/>
        <v>R_ES-SA-SpHeat</v>
      </c>
      <c r="AW210" s="208" t="str">
        <f t="shared" si="93"/>
        <v>WH20_21</v>
      </c>
      <c r="AX210" s="127">
        <f>BB220+BB221</f>
        <v>0.0965665236051503</v>
      </c>
      <c r="AY210" s="208" t="s">
        <v>18</v>
      </c>
      <c r="AZ210" s="46" t="s">
        <v>193</v>
      </c>
      <c r="BB210" s="208">
        <f t="shared" si="148"/>
        <v>0.0386266094420601</v>
      </c>
      <c r="BD210" s="202" t="s">
        <v>357</v>
      </c>
      <c r="BE210" s="46" t="str">
        <f t="shared" si="94"/>
        <v>R_ES-SA-SpHeat</v>
      </c>
      <c r="BF210" s="208" t="str">
        <f t="shared" si="95"/>
        <v>WH20_21</v>
      </c>
      <c r="BG210" s="208">
        <f t="shared" si="100"/>
        <v>0.0879828326180257</v>
      </c>
      <c r="BH210" s="208" t="s">
        <v>18</v>
      </c>
      <c r="BI210" s="46" t="s">
        <v>195</v>
      </c>
      <c r="BM210" s="202" t="s">
        <v>357</v>
      </c>
      <c r="BN210" s="46" t="str">
        <f t="shared" si="96"/>
        <v>R_ES-SA-SpHeat</v>
      </c>
      <c r="BO210" s="208" t="str">
        <f t="shared" si="97"/>
        <v>WH20_21</v>
      </c>
      <c r="BP210" s="208">
        <f t="shared" si="101"/>
        <v>0.0965665236051503</v>
      </c>
      <c r="BQ210" s="208" t="s">
        <v>18</v>
      </c>
      <c r="BR210" s="46" t="s">
        <v>192</v>
      </c>
    </row>
    <row r="211" spans="11:70">
      <c r="K211" s="202" t="s">
        <v>357</v>
      </c>
      <c r="L211" s="203" t="str">
        <f t="shared" si="136"/>
        <v>R_ES-SA-SpHeat</v>
      </c>
      <c r="M211" s="202" t="str">
        <f t="shared" ref="M211:N211" si="169">M115</f>
        <v>WH22_23</v>
      </c>
      <c r="N211" s="202">
        <f t="shared" si="169"/>
        <v>0.092274678111588</v>
      </c>
      <c r="O211" s="202" t="s">
        <v>18</v>
      </c>
      <c r="P211" s="203" t="s">
        <v>196</v>
      </c>
      <c r="T211" s="202" t="s">
        <v>357</v>
      </c>
      <c r="U211" s="203" t="str">
        <f t="shared" si="87"/>
        <v>R_ES-SA-SpHeat</v>
      </c>
      <c r="V211" s="202" t="str">
        <f t="shared" si="87"/>
        <v>WH22_23</v>
      </c>
      <c r="W211" s="202">
        <f t="shared" ref="W211" si="170">W115</f>
        <v>0.0944206008583692</v>
      </c>
      <c r="X211" s="202" t="s">
        <v>18</v>
      </c>
      <c r="Y211" s="203" t="s">
        <v>191</v>
      </c>
      <c r="AA211" s="202">
        <f t="shared" si="146"/>
        <v>0.036480686695279</v>
      </c>
      <c r="AC211" s="202" t="s">
        <v>357</v>
      </c>
      <c r="AD211" s="46" t="str">
        <f t="shared" si="88"/>
        <v>R_ES-SA-SpHeat</v>
      </c>
      <c r="AE211" s="208" t="str">
        <f t="shared" si="89"/>
        <v>WH22_23</v>
      </c>
      <c r="AF211" s="46">
        <f t="shared" si="134"/>
        <v>0.092274678111588</v>
      </c>
      <c r="AG211" s="208" t="s">
        <v>18</v>
      </c>
      <c r="AH211" s="46" t="s">
        <v>197</v>
      </c>
      <c r="AL211" s="202" t="s">
        <v>357</v>
      </c>
      <c r="AM211" s="203" t="str">
        <f t="shared" si="90"/>
        <v>R_ES-SA-SpHeat</v>
      </c>
      <c r="AN211" s="202" t="str">
        <f t="shared" si="91"/>
        <v>WH22_23</v>
      </c>
      <c r="AO211" s="127">
        <f>AS222+AS223</f>
        <v>0.0965665236051503</v>
      </c>
      <c r="AP211" s="202" t="s">
        <v>18</v>
      </c>
      <c r="AQ211" s="203" t="s">
        <v>194</v>
      </c>
      <c r="AS211" s="202">
        <f t="shared" si="147"/>
        <v>0.036480686695279</v>
      </c>
      <c r="AU211" s="202" t="s">
        <v>357</v>
      </c>
      <c r="AV211" s="46" t="str">
        <f t="shared" si="92"/>
        <v>R_ES-SA-SpHeat</v>
      </c>
      <c r="AW211" s="208" t="str">
        <f t="shared" si="93"/>
        <v>WH22_23</v>
      </c>
      <c r="AX211" s="127">
        <f>BB222+BB223</f>
        <v>0.0944206008583692</v>
      </c>
      <c r="AY211" s="208" t="s">
        <v>18</v>
      </c>
      <c r="AZ211" s="46" t="s">
        <v>193</v>
      </c>
      <c r="BB211" s="208">
        <f t="shared" si="148"/>
        <v>0.036480686695279</v>
      </c>
      <c r="BD211" s="202" t="s">
        <v>357</v>
      </c>
      <c r="BE211" s="46" t="str">
        <f t="shared" si="94"/>
        <v>R_ES-SA-SpHeat</v>
      </c>
      <c r="BF211" s="208" t="str">
        <f t="shared" si="95"/>
        <v>WH22_23</v>
      </c>
      <c r="BG211" s="208">
        <f t="shared" si="100"/>
        <v>0.092274678111588</v>
      </c>
      <c r="BH211" s="208" t="s">
        <v>18</v>
      </c>
      <c r="BI211" s="46" t="s">
        <v>195</v>
      </c>
      <c r="BM211" s="202" t="s">
        <v>357</v>
      </c>
      <c r="BN211" s="46" t="str">
        <f t="shared" si="96"/>
        <v>R_ES-SA-SpHeat</v>
      </c>
      <c r="BO211" s="208" t="str">
        <f t="shared" si="97"/>
        <v>WH22_23</v>
      </c>
      <c r="BP211" s="208">
        <f t="shared" si="101"/>
        <v>0.0944206008583692</v>
      </c>
      <c r="BQ211" s="208" t="s">
        <v>18</v>
      </c>
      <c r="BR211" s="46" t="s">
        <v>192</v>
      </c>
    </row>
    <row r="212" spans="11:70">
      <c r="K212" s="202" t="s">
        <v>141</v>
      </c>
      <c r="L212" s="203" t="str">
        <f t="shared" si="136"/>
        <v>R_ES-SA-SpHeat</v>
      </c>
      <c r="M212" s="202">
        <f t="shared" ref="M212:N212" si="171">M116</f>
        <v>0</v>
      </c>
      <c r="N212" s="202">
        <f t="shared" si="171"/>
        <v>0</v>
      </c>
      <c r="O212" s="202" t="s">
        <v>18</v>
      </c>
      <c r="P212" s="203" t="s">
        <v>196</v>
      </c>
      <c r="T212" s="202" t="s">
        <v>141</v>
      </c>
      <c r="U212" s="203" t="str">
        <f t="shared" si="87"/>
        <v>R_ES-SA-SpHeat</v>
      </c>
      <c r="V212" s="202">
        <f t="shared" si="87"/>
        <v>0</v>
      </c>
      <c r="X212" s="202" t="s">
        <v>18</v>
      </c>
      <c r="Y212" s="203" t="s">
        <v>191</v>
      </c>
      <c r="AA212" s="202">
        <f t="shared" si="146"/>
        <v>0.0386266094420601</v>
      </c>
      <c r="AC212" s="202" t="s">
        <v>141</v>
      </c>
      <c r="AD212" s="46" t="str">
        <f t="shared" si="88"/>
        <v>R_ES-SA-SpHeat</v>
      </c>
      <c r="AE212" s="208">
        <f t="shared" si="89"/>
        <v>0</v>
      </c>
      <c r="AF212" s="46">
        <f t="shared" si="134"/>
        <v>0</v>
      </c>
      <c r="AG212" s="208" t="s">
        <v>18</v>
      </c>
      <c r="AH212" s="46" t="s">
        <v>197</v>
      </c>
      <c r="AL212" s="202" t="s">
        <v>141</v>
      </c>
      <c r="AM212" s="203" t="str">
        <f t="shared" si="90"/>
        <v>R_ES-SA-SpHeat</v>
      </c>
      <c r="AN212" s="202">
        <f t="shared" si="91"/>
        <v>0</v>
      </c>
      <c r="AP212" s="202" t="s">
        <v>18</v>
      </c>
      <c r="AQ212" s="203" t="s">
        <v>194</v>
      </c>
      <c r="AS212" s="202">
        <f t="shared" si="147"/>
        <v>0.0386266094420601</v>
      </c>
      <c r="AU212" s="202" t="s">
        <v>141</v>
      </c>
      <c r="AV212" s="46" t="str">
        <f t="shared" si="92"/>
        <v>R_ES-SA-SpHeat</v>
      </c>
      <c r="AW212" s="208">
        <f t="shared" si="93"/>
        <v>0</v>
      </c>
      <c r="AY212" s="208" t="s">
        <v>18</v>
      </c>
      <c r="AZ212" s="46" t="s">
        <v>193</v>
      </c>
      <c r="BB212" s="208">
        <f t="shared" si="148"/>
        <v>0.0386266094420601</v>
      </c>
      <c r="BD212" s="202" t="s">
        <v>141</v>
      </c>
      <c r="BE212" s="46" t="str">
        <f t="shared" si="94"/>
        <v>R_ES-SA-SpHeat</v>
      </c>
      <c r="BF212" s="208">
        <f t="shared" si="95"/>
        <v>0</v>
      </c>
      <c r="BG212" s="208">
        <f t="shared" si="100"/>
        <v>0</v>
      </c>
      <c r="BH212" s="208" t="s">
        <v>18</v>
      </c>
      <c r="BI212" s="46" t="s">
        <v>195</v>
      </c>
      <c r="BM212" s="202" t="s">
        <v>141</v>
      </c>
      <c r="BN212" s="46" t="str">
        <f t="shared" si="96"/>
        <v>R_ES-SA-SpHeat</v>
      </c>
      <c r="BO212" s="208">
        <f t="shared" si="97"/>
        <v>0</v>
      </c>
      <c r="BP212" s="208">
        <f t="shared" si="101"/>
        <v>0</v>
      </c>
      <c r="BQ212" s="208" t="s">
        <v>18</v>
      </c>
      <c r="BR212" s="46" t="s">
        <v>192</v>
      </c>
    </row>
    <row r="213" spans="11:70">
      <c r="K213" s="202" t="s">
        <v>141</v>
      </c>
      <c r="L213" s="203" t="str">
        <f t="shared" si="136"/>
        <v>R_ES-SA-SpHeat</v>
      </c>
      <c r="M213" s="202">
        <f t="shared" ref="M213:N213" si="172">M117</f>
        <v>0</v>
      </c>
      <c r="N213" s="202">
        <f t="shared" si="172"/>
        <v>0</v>
      </c>
      <c r="O213" s="202" t="s">
        <v>18</v>
      </c>
      <c r="P213" s="203" t="s">
        <v>196</v>
      </c>
      <c r="T213" s="202" t="s">
        <v>141</v>
      </c>
      <c r="U213" s="203" t="str">
        <f t="shared" si="87"/>
        <v>R_ES-SA-SpHeat</v>
      </c>
      <c r="V213" s="202">
        <f t="shared" si="87"/>
        <v>0</v>
      </c>
      <c r="X213" s="202" t="s">
        <v>18</v>
      </c>
      <c r="Y213" s="203" t="s">
        <v>191</v>
      </c>
      <c r="AA213" s="202">
        <f t="shared" si="146"/>
        <v>0.0407725321888412</v>
      </c>
      <c r="AC213" s="202" t="s">
        <v>141</v>
      </c>
      <c r="AD213" s="46" t="str">
        <f t="shared" si="88"/>
        <v>R_ES-SA-SpHeat</v>
      </c>
      <c r="AE213" s="208">
        <f t="shared" si="89"/>
        <v>0</v>
      </c>
      <c r="AF213" s="46">
        <f t="shared" si="134"/>
        <v>0</v>
      </c>
      <c r="AG213" s="208" t="s">
        <v>18</v>
      </c>
      <c r="AH213" s="46" t="s">
        <v>197</v>
      </c>
      <c r="AL213" s="202" t="s">
        <v>141</v>
      </c>
      <c r="AM213" s="203" t="str">
        <f t="shared" si="90"/>
        <v>R_ES-SA-SpHeat</v>
      </c>
      <c r="AN213" s="202">
        <f t="shared" si="91"/>
        <v>0</v>
      </c>
      <c r="AP213" s="202" t="s">
        <v>18</v>
      </c>
      <c r="AQ213" s="203" t="s">
        <v>194</v>
      </c>
      <c r="AS213" s="202">
        <f t="shared" si="147"/>
        <v>0.036480686695279</v>
      </c>
      <c r="AU213" s="202" t="s">
        <v>141</v>
      </c>
      <c r="AV213" s="46" t="str">
        <f t="shared" si="92"/>
        <v>R_ES-SA-SpHeat</v>
      </c>
      <c r="AW213" s="208">
        <f t="shared" si="93"/>
        <v>0</v>
      </c>
      <c r="AY213" s="208" t="s">
        <v>18</v>
      </c>
      <c r="AZ213" s="46" t="s">
        <v>193</v>
      </c>
      <c r="BB213" s="208">
        <f t="shared" si="148"/>
        <v>0.0407725321888412</v>
      </c>
      <c r="BD213" s="202" t="s">
        <v>141</v>
      </c>
      <c r="BE213" s="46" t="str">
        <f t="shared" si="94"/>
        <v>R_ES-SA-SpHeat</v>
      </c>
      <c r="BF213" s="208">
        <f t="shared" si="95"/>
        <v>0</v>
      </c>
      <c r="BG213" s="208">
        <f t="shared" si="100"/>
        <v>0</v>
      </c>
      <c r="BH213" s="208" t="s">
        <v>18</v>
      </c>
      <c r="BI213" s="46" t="s">
        <v>195</v>
      </c>
      <c r="BM213" s="202" t="s">
        <v>141</v>
      </c>
      <c r="BN213" s="46" t="str">
        <f t="shared" si="96"/>
        <v>R_ES-SA-SpHeat</v>
      </c>
      <c r="BO213" s="208">
        <f t="shared" si="97"/>
        <v>0</v>
      </c>
      <c r="BP213" s="208">
        <f t="shared" si="101"/>
        <v>0</v>
      </c>
      <c r="BQ213" s="208" t="s">
        <v>18</v>
      </c>
      <c r="BR213" s="46" t="s">
        <v>192</v>
      </c>
    </row>
    <row r="214" spans="11:70">
      <c r="K214" s="202" t="s">
        <v>141</v>
      </c>
      <c r="L214" s="203" t="str">
        <f t="shared" si="136"/>
        <v>R_ES-SA-SpHeat</v>
      </c>
      <c r="M214" s="202">
        <f t="shared" ref="M214:N214" si="173">M118</f>
        <v>0</v>
      </c>
      <c r="N214" s="202">
        <f t="shared" si="173"/>
        <v>0</v>
      </c>
      <c r="O214" s="202" t="s">
        <v>18</v>
      </c>
      <c r="P214" s="203" t="s">
        <v>196</v>
      </c>
      <c r="T214" s="202" t="s">
        <v>141</v>
      </c>
      <c r="U214" s="203" t="str">
        <f t="shared" si="87"/>
        <v>R_ES-SA-SpHeat</v>
      </c>
      <c r="V214" s="202">
        <f t="shared" si="87"/>
        <v>0</v>
      </c>
      <c r="X214" s="202" t="s">
        <v>18</v>
      </c>
      <c r="Y214" s="203" t="s">
        <v>191</v>
      </c>
      <c r="AA214" s="202">
        <f t="shared" si="146"/>
        <v>0.0407725321888412</v>
      </c>
      <c r="AC214" s="202" t="s">
        <v>141</v>
      </c>
      <c r="AD214" s="46" t="str">
        <f t="shared" si="88"/>
        <v>R_ES-SA-SpHeat</v>
      </c>
      <c r="AE214" s="208">
        <f t="shared" si="89"/>
        <v>0</v>
      </c>
      <c r="AF214" s="46">
        <f t="shared" si="134"/>
        <v>0</v>
      </c>
      <c r="AG214" s="208" t="s">
        <v>18</v>
      </c>
      <c r="AH214" s="46" t="s">
        <v>197</v>
      </c>
      <c r="AL214" s="202" t="s">
        <v>141</v>
      </c>
      <c r="AM214" s="203" t="str">
        <f t="shared" si="90"/>
        <v>R_ES-SA-SpHeat</v>
      </c>
      <c r="AN214" s="202">
        <f t="shared" si="91"/>
        <v>0</v>
      </c>
      <c r="AP214" s="202" t="s">
        <v>18</v>
      </c>
      <c r="AQ214" s="203" t="s">
        <v>194</v>
      </c>
      <c r="AS214" s="202">
        <f t="shared" si="147"/>
        <v>0.0386266094420601</v>
      </c>
      <c r="AU214" s="202" t="s">
        <v>141</v>
      </c>
      <c r="AV214" s="46" t="str">
        <f t="shared" si="92"/>
        <v>R_ES-SA-SpHeat</v>
      </c>
      <c r="AW214" s="208">
        <f t="shared" si="93"/>
        <v>0</v>
      </c>
      <c r="AY214" s="208" t="s">
        <v>18</v>
      </c>
      <c r="AZ214" s="46" t="s">
        <v>193</v>
      </c>
      <c r="BB214" s="208">
        <f t="shared" si="148"/>
        <v>0.0407725321888412</v>
      </c>
      <c r="BD214" s="202" t="s">
        <v>141</v>
      </c>
      <c r="BE214" s="46" t="str">
        <f t="shared" si="94"/>
        <v>R_ES-SA-SpHeat</v>
      </c>
      <c r="BF214" s="208">
        <f t="shared" si="95"/>
        <v>0</v>
      </c>
      <c r="BG214" s="208">
        <f t="shared" si="100"/>
        <v>0</v>
      </c>
      <c r="BH214" s="208" t="s">
        <v>18</v>
      </c>
      <c r="BI214" s="46" t="s">
        <v>195</v>
      </c>
      <c r="BM214" s="202" t="s">
        <v>141</v>
      </c>
      <c r="BN214" s="46" t="str">
        <f t="shared" si="96"/>
        <v>R_ES-SA-SpHeat</v>
      </c>
      <c r="BO214" s="208">
        <f t="shared" si="97"/>
        <v>0</v>
      </c>
      <c r="BP214" s="208">
        <f t="shared" si="101"/>
        <v>0</v>
      </c>
      <c r="BQ214" s="208" t="s">
        <v>18</v>
      </c>
      <c r="BR214" s="46" t="s">
        <v>192</v>
      </c>
    </row>
    <row r="215" spans="11:70">
      <c r="K215" s="202" t="s">
        <v>141</v>
      </c>
      <c r="L215" s="203" t="str">
        <f t="shared" si="136"/>
        <v>R_ES-SA-SpHeat</v>
      </c>
      <c r="M215" s="202">
        <f t="shared" ref="M215:N215" si="174">M119</f>
        <v>0</v>
      </c>
      <c r="N215" s="202">
        <f t="shared" si="174"/>
        <v>0</v>
      </c>
      <c r="O215" s="202" t="s">
        <v>18</v>
      </c>
      <c r="P215" s="203" t="s">
        <v>196</v>
      </c>
      <c r="T215" s="202" t="s">
        <v>141</v>
      </c>
      <c r="U215" s="203" t="str">
        <f t="shared" si="87"/>
        <v>R_ES-SA-SpHeat</v>
      </c>
      <c r="V215" s="202">
        <f t="shared" si="87"/>
        <v>0</v>
      </c>
      <c r="X215" s="202" t="s">
        <v>18</v>
      </c>
      <c r="Y215" s="203" t="s">
        <v>191</v>
      </c>
      <c r="AA215" s="202">
        <f t="shared" si="146"/>
        <v>0.0407725321888412</v>
      </c>
      <c r="AC215" s="202" t="s">
        <v>141</v>
      </c>
      <c r="AD215" s="46" t="str">
        <f t="shared" si="88"/>
        <v>R_ES-SA-SpHeat</v>
      </c>
      <c r="AE215" s="208">
        <f t="shared" si="89"/>
        <v>0</v>
      </c>
      <c r="AF215" s="46">
        <f t="shared" si="134"/>
        <v>0</v>
      </c>
      <c r="AG215" s="208" t="s">
        <v>18</v>
      </c>
      <c r="AH215" s="46" t="s">
        <v>197</v>
      </c>
      <c r="AL215" s="202" t="s">
        <v>141</v>
      </c>
      <c r="AM215" s="203" t="str">
        <f t="shared" si="90"/>
        <v>R_ES-SA-SpHeat</v>
      </c>
      <c r="AN215" s="202">
        <f t="shared" si="91"/>
        <v>0</v>
      </c>
      <c r="AP215" s="202" t="s">
        <v>18</v>
      </c>
      <c r="AQ215" s="203" t="s">
        <v>194</v>
      </c>
      <c r="AS215" s="202">
        <f t="shared" si="147"/>
        <v>0.0407725321888412</v>
      </c>
      <c r="AU215" s="202" t="s">
        <v>141</v>
      </c>
      <c r="AV215" s="46" t="str">
        <f t="shared" si="92"/>
        <v>R_ES-SA-SpHeat</v>
      </c>
      <c r="AW215" s="208">
        <f t="shared" si="93"/>
        <v>0</v>
      </c>
      <c r="AY215" s="208" t="s">
        <v>18</v>
      </c>
      <c r="AZ215" s="46" t="s">
        <v>193</v>
      </c>
      <c r="BB215" s="208">
        <f t="shared" si="148"/>
        <v>0.0407725321888412</v>
      </c>
      <c r="BD215" s="202" t="s">
        <v>141</v>
      </c>
      <c r="BE215" s="46" t="str">
        <f t="shared" si="94"/>
        <v>R_ES-SA-SpHeat</v>
      </c>
      <c r="BF215" s="208">
        <f t="shared" si="95"/>
        <v>0</v>
      </c>
      <c r="BG215" s="208">
        <f t="shared" si="100"/>
        <v>0</v>
      </c>
      <c r="BH215" s="208" t="s">
        <v>18</v>
      </c>
      <c r="BI215" s="46" t="s">
        <v>195</v>
      </c>
      <c r="BM215" s="202" t="s">
        <v>141</v>
      </c>
      <c r="BN215" s="46" t="str">
        <f t="shared" si="96"/>
        <v>R_ES-SA-SpHeat</v>
      </c>
      <c r="BO215" s="208">
        <f t="shared" si="97"/>
        <v>0</v>
      </c>
      <c r="BP215" s="208">
        <f t="shared" si="101"/>
        <v>0</v>
      </c>
      <c r="BQ215" s="208" t="s">
        <v>18</v>
      </c>
      <c r="BR215" s="46" t="s">
        <v>192</v>
      </c>
    </row>
    <row r="216" spans="11:70">
      <c r="K216" s="202" t="s">
        <v>141</v>
      </c>
      <c r="L216" s="203" t="str">
        <f t="shared" si="136"/>
        <v>R_ES-SA-SpHeat</v>
      </c>
      <c r="M216" s="202">
        <f t="shared" ref="M216:N216" si="175">M120</f>
        <v>0</v>
      </c>
      <c r="N216" s="202">
        <f t="shared" si="175"/>
        <v>0</v>
      </c>
      <c r="O216" s="202" t="s">
        <v>18</v>
      </c>
      <c r="P216" s="203" t="s">
        <v>196</v>
      </c>
      <c r="T216" s="202" t="s">
        <v>141</v>
      </c>
      <c r="U216" s="203" t="str">
        <f t="shared" si="87"/>
        <v>R_ES-SA-SpHeat</v>
      </c>
      <c r="V216" s="202">
        <f t="shared" si="87"/>
        <v>0</v>
      </c>
      <c r="X216" s="202" t="s">
        <v>18</v>
      </c>
      <c r="Y216" s="203" t="s">
        <v>191</v>
      </c>
      <c r="AA216" s="202">
        <f t="shared" si="146"/>
        <v>0.0429184549356223</v>
      </c>
      <c r="AC216" s="202" t="s">
        <v>141</v>
      </c>
      <c r="AD216" s="46" t="str">
        <f t="shared" si="88"/>
        <v>R_ES-SA-SpHeat</v>
      </c>
      <c r="AE216" s="208">
        <f t="shared" si="89"/>
        <v>0</v>
      </c>
      <c r="AF216" s="46">
        <f t="shared" si="134"/>
        <v>0</v>
      </c>
      <c r="AG216" s="208" t="s">
        <v>18</v>
      </c>
      <c r="AH216" s="46" t="s">
        <v>197</v>
      </c>
      <c r="AL216" s="202" t="s">
        <v>141</v>
      </c>
      <c r="AM216" s="203" t="str">
        <f t="shared" si="90"/>
        <v>R_ES-SA-SpHeat</v>
      </c>
      <c r="AN216" s="202">
        <f t="shared" si="91"/>
        <v>0</v>
      </c>
      <c r="AP216" s="202" t="s">
        <v>18</v>
      </c>
      <c r="AQ216" s="203" t="s">
        <v>194</v>
      </c>
      <c r="AS216" s="202">
        <f t="shared" si="147"/>
        <v>0.0407725321888412</v>
      </c>
      <c r="AU216" s="202" t="s">
        <v>141</v>
      </c>
      <c r="AV216" s="46" t="str">
        <f t="shared" si="92"/>
        <v>R_ES-SA-SpHeat</v>
      </c>
      <c r="AW216" s="208">
        <f t="shared" si="93"/>
        <v>0</v>
      </c>
      <c r="AY216" s="208" t="s">
        <v>18</v>
      </c>
      <c r="AZ216" s="46" t="s">
        <v>193</v>
      </c>
      <c r="BB216" s="208">
        <f t="shared" si="148"/>
        <v>0.0429184549356223</v>
      </c>
      <c r="BD216" s="202" t="s">
        <v>141</v>
      </c>
      <c r="BE216" s="46" t="str">
        <f t="shared" si="94"/>
        <v>R_ES-SA-SpHeat</v>
      </c>
      <c r="BF216" s="208">
        <f t="shared" si="95"/>
        <v>0</v>
      </c>
      <c r="BG216" s="208">
        <f t="shared" si="100"/>
        <v>0</v>
      </c>
      <c r="BH216" s="208" t="s">
        <v>18</v>
      </c>
      <c r="BI216" s="46" t="s">
        <v>195</v>
      </c>
      <c r="BM216" s="202" t="s">
        <v>141</v>
      </c>
      <c r="BN216" s="46" t="str">
        <f t="shared" si="96"/>
        <v>R_ES-SA-SpHeat</v>
      </c>
      <c r="BO216" s="208">
        <f t="shared" si="97"/>
        <v>0</v>
      </c>
      <c r="BP216" s="208">
        <f t="shared" si="101"/>
        <v>0</v>
      </c>
      <c r="BQ216" s="208" t="s">
        <v>18</v>
      </c>
      <c r="BR216" s="46" t="s">
        <v>192</v>
      </c>
    </row>
    <row r="217" spans="11:70">
      <c r="K217" s="202" t="s">
        <v>141</v>
      </c>
      <c r="L217" s="203" t="str">
        <f t="shared" si="136"/>
        <v>R_ES-SA-SpHeat</v>
      </c>
      <c r="M217" s="202">
        <f t="shared" ref="M217:N217" si="176">M121</f>
        <v>0</v>
      </c>
      <c r="N217" s="202">
        <f t="shared" si="176"/>
        <v>0</v>
      </c>
      <c r="O217" s="202" t="s">
        <v>18</v>
      </c>
      <c r="P217" s="203" t="s">
        <v>196</v>
      </c>
      <c r="T217" s="202" t="s">
        <v>141</v>
      </c>
      <c r="U217" s="203" t="str">
        <f t="shared" si="87"/>
        <v>R_ES-SA-SpHeat</v>
      </c>
      <c r="V217" s="202">
        <f t="shared" si="87"/>
        <v>0</v>
      </c>
      <c r="X217" s="202" t="s">
        <v>18</v>
      </c>
      <c r="Y217" s="203" t="s">
        <v>191</v>
      </c>
      <c r="AA217" s="202">
        <f t="shared" si="146"/>
        <v>0.0429184549356223</v>
      </c>
      <c r="AC217" s="202" t="s">
        <v>141</v>
      </c>
      <c r="AD217" s="46" t="str">
        <f t="shared" si="88"/>
        <v>R_ES-SA-SpHeat</v>
      </c>
      <c r="AE217" s="208">
        <f t="shared" si="89"/>
        <v>0</v>
      </c>
      <c r="AF217" s="46">
        <f t="shared" si="134"/>
        <v>0</v>
      </c>
      <c r="AG217" s="208" t="s">
        <v>18</v>
      </c>
      <c r="AH217" s="46" t="s">
        <v>197</v>
      </c>
      <c r="AL217" s="202" t="s">
        <v>141</v>
      </c>
      <c r="AM217" s="203" t="str">
        <f t="shared" si="90"/>
        <v>R_ES-SA-SpHeat</v>
      </c>
      <c r="AN217" s="202">
        <f t="shared" si="91"/>
        <v>0</v>
      </c>
      <c r="AP217" s="202" t="s">
        <v>18</v>
      </c>
      <c r="AQ217" s="203" t="s">
        <v>194</v>
      </c>
      <c r="AS217" s="202">
        <f t="shared" si="147"/>
        <v>0.0407725321888412</v>
      </c>
      <c r="AU217" s="202" t="s">
        <v>141</v>
      </c>
      <c r="AV217" s="46" t="str">
        <f t="shared" si="92"/>
        <v>R_ES-SA-SpHeat</v>
      </c>
      <c r="AW217" s="208">
        <f t="shared" si="93"/>
        <v>0</v>
      </c>
      <c r="AY217" s="208" t="s">
        <v>18</v>
      </c>
      <c r="AZ217" s="46" t="s">
        <v>193</v>
      </c>
      <c r="BB217" s="208">
        <f t="shared" si="148"/>
        <v>0.0429184549356223</v>
      </c>
      <c r="BD217" s="202" t="s">
        <v>141</v>
      </c>
      <c r="BE217" s="46" t="str">
        <f t="shared" si="94"/>
        <v>R_ES-SA-SpHeat</v>
      </c>
      <c r="BF217" s="208">
        <f t="shared" si="95"/>
        <v>0</v>
      </c>
      <c r="BG217" s="208">
        <f t="shared" si="100"/>
        <v>0</v>
      </c>
      <c r="BH217" s="208" t="s">
        <v>18</v>
      </c>
      <c r="BI217" s="46" t="s">
        <v>195</v>
      </c>
      <c r="BM217" s="202" t="s">
        <v>141</v>
      </c>
      <c r="BN217" s="46" t="str">
        <f t="shared" si="96"/>
        <v>R_ES-SA-SpHeat</v>
      </c>
      <c r="BO217" s="208">
        <f t="shared" si="97"/>
        <v>0</v>
      </c>
      <c r="BP217" s="208">
        <f t="shared" si="101"/>
        <v>0</v>
      </c>
      <c r="BQ217" s="208" t="s">
        <v>18</v>
      </c>
      <c r="BR217" s="46" t="s">
        <v>192</v>
      </c>
    </row>
    <row r="218" spans="11:70">
      <c r="K218" s="202" t="s">
        <v>141</v>
      </c>
      <c r="L218" s="203" t="str">
        <f t="shared" si="136"/>
        <v>R_ES-SA-SpHeat</v>
      </c>
      <c r="M218" s="202">
        <f t="shared" ref="M218:N218" si="177">M122</f>
        <v>0</v>
      </c>
      <c r="N218" s="202">
        <f t="shared" si="177"/>
        <v>0</v>
      </c>
      <c r="O218" s="202" t="s">
        <v>18</v>
      </c>
      <c r="P218" s="203" t="s">
        <v>196</v>
      </c>
      <c r="T218" s="202" t="s">
        <v>141</v>
      </c>
      <c r="U218" s="203" t="str">
        <f t="shared" si="87"/>
        <v>R_ES-SA-SpHeat</v>
      </c>
      <c r="V218" s="202">
        <f t="shared" si="87"/>
        <v>0</v>
      </c>
      <c r="X218" s="202" t="s">
        <v>18</v>
      </c>
      <c r="Y218" s="203" t="s">
        <v>191</v>
      </c>
      <c r="AA218" s="202">
        <f t="shared" si="146"/>
        <v>0.0450643776824034</v>
      </c>
      <c r="AC218" s="202" t="s">
        <v>141</v>
      </c>
      <c r="AD218" s="46" t="str">
        <f t="shared" si="88"/>
        <v>R_ES-SA-SpHeat</v>
      </c>
      <c r="AE218" s="208">
        <f t="shared" si="89"/>
        <v>0</v>
      </c>
      <c r="AF218" s="46">
        <f t="shared" si="134"/>
        <v>0</v>
      </c>
      <c r="AG218" s="208" t="s">
        <v>18</v>
      </c>
      <c r="AH218" s="46" t="s">
        <v>197</v>
      </c>
      <c r="AL218" s="202" t="s">
        <v>141</v>
      </c>
      <c r="AM218" s="203" t="str">
        <f t="shared" si="90"/>
        <v>R_ES-SA-SpHeat</v>
      </c>
      <c r="AN218" s="202">
        <f t="shared" si="91"/>
        <v>0</v>
      </c>
      <c r="AP218" s="202" t="s">
        <v>18</v>
      </c>
      <c r="AQ218" s="203" t="s">
        <v>194</v>
      </c>
      <c r="AS218" s="202">
        <f t="shared" si="147"/>
        <v>0.0429184549356223</v>
      </c>
      <c r="AU218" s="202" t="s">
        <v>141</v>
      </c>
      <c r="AV218" s="46" t="str">
        <f t="shared" si="92"/>
        <v>R_ES-SA-SpHeat</v>
      </c>
      <c r="AW218" s="208">
        <f t="shared" si="93"/>
        <v>0</v>
      </c>
      <c r="AY218" s="208" t="s">
        <v>18</v>
      </c>
      <c r="AZ218" s="46" t="s">
        <v>193</v>
      </c>
      <c r="BB218" s="208">
        <f t="shared" si="148"/>
        <v>0.0450643776824034</v>
      </c>
      <c r="BD218" s="202" t="s">
        <v>141</v>
      </c>
      <c r="BE218" s="46" t="str">
        <f t="shared" si="94"/>
        <v>R_ES-SA-SpHeat</v>
      </c>
      <c r="BF218" s="208">
        <f t="shared" si="95"/>
        <v>0</v>
      </c>
      <c r="BG218" s="208">
        <f t="shared" si="100"/>
        <v>0</v>
      </c>
      <c r="BH218" s="208" t="s">
        <v>18</v>
      </c>
      <c r="BI218" s="46" t="s">
        <v>195</v>
      </c>
      <c r="BM218" s="202" t="s">
        <v>141</v>
      </c>
      <c r="BN218" s="46" t="str">
        <f t="shared" si="96"/>
        <v>R_ES-SA-SpHeat</v>
      </c>
      <c r="BO218" s="208">
        <f t="shared" si="97"/>
        <v>0</v>
      </c>
      <c r="BP218" s="208">
        <f t="shared" si="101"/>
        <v>0</v>
      </c>
      <c r="BQ218" s="208" t="s">
        <v>18</v>
      </c>
      <c r="BR218" s="46" t="s">
        <v>192</v>
      </c>
    </row>
    <row r="219" spans="11:70">
      <c r="K219" s="202" t="s">
        <v>141</v>
      </c>
      <c r="L219" s="203" t="str">
        <f t="shared" si="136"/>
        <v>R_ES-SA-SpHeat</v>
      </c>
      <c r="M219" s="202">
        <f t="shared" ref="M219:N219" si="178">M123</f>
        <v>0</v>
      </c>
      <c r="N219" s="202">
        <f t="shared" si="178"/>
        <v>0</v>
      </c>
      <c r="O219" s="202" t="s">
        <v>18</v>
      </c>
      <c r="P219" s="203" t="s">
        <v>196</v>
      </c>
      <c r="T219" s="202" t="s">
        <v>141</v>
      </c>
      <c r="U219" s="203" t="str">
        <f t="shared" si="87"/>
        <v>R_ES-SA-SpHeat</v>
      </c>
      <c r="V219" s="202">
        <f t="shared" si="87"/>
        <v>0</v>
      </c>
      <c r="X219" s="202" t="s">
        <v>18</v>
      </c>
      <c r="Y219" s="203" t="s">
        <v>191</v>
      </c>
      <c r="AA219" s="202">
        <f t="shared" si="146"/>
        <v>0.0450643776824034</v>
      </c>
      <c r="AC219" s="202" t="s">
        <v>141</v>
      </c>
      <c r="AD219" s="46" t="str">
        <f t="shared" si="88"/>
        <v>R_ES-SA-SpHeat</v>
      </c>
      <c r="AE219" s="208">
        <f t="shared" si="89"/>
        <v>0</v>
      </c>
      <c r="AF219" s="46">
        <f t="shared" si="134"/>
        <v>0</v>
      </c>
      <c r="AG219" s="208" t="s">
        <v>18</v>
      </c>
      <c r="AH219" s="46" t="s">
        <v>197</v>
      </c>
      <c r="AL219" s="202" t="s">
        <v>141</v>
      </c>
      <c r="AM219" s="203" t="str">
        <f t="shared" si="90"/>
        <v>R_ES-SA-SpHeat</v>
      </c>
      <c r="AN219" s="202">
        <f t="shared" si="91"/>
        <v>0</v>
      </c>
      <c r="AP219" s="202" t="s">
        <v>18</v>
      </c>
      <c r="AQ219" s="203" t="s">
        <v>194</v>
      </c>
      <c r="AS219" s="202">
        <f t="shared" si="147"/>
        <v>0.0429184549356223</v>
      </c>
      <c r="AU219" s="202" t="s">
        <v>141</v>
      </c>
      <c r="AV219" s="46" t="str">
        <f t="shared" si="92"/>
        <v>R_ES-SA-SpHeat</v>
      </c>
      <c r="AW219" s="208">
        <f t="shared" si="93"/>
        <v>0</v>
      </c>
      <c r="AY219" s="208" t="s">
        <v>18</v>
      </c>
      <c r="AZ219" s="46" t="s">
        <v>193</v>
      </c>
      <c r="BB219" s="208">
        <f t="shared" si="148"/>
        <v>0.0450643776824034</v>
      </c>
      <c r="BD219" s="202" t="s">
        <v>141</v>
      </c>
      <c r="BE219" s="46" t="str">
        <f t="shared" si="94"/>
        <v>R_ES-SA-SpHeat</v>
      </c>
      <c r="BF219" s="208">
        <f t="shared" si="95"/>
        <v>0</v>
      </c>
      <c r="BG219" s="208">
        <f t="shared" si="100"/>
        <v>0</v>
      </c>
      <c r="BH219" s="208" t="s">
        <v>18</v>
      </c>
      <c r="BI219" s="46" t="s">
        <v>195</v>
      </c>
      <c r="BM219" s="202" t="s">
        <v>141</v>
      </c>
      <c r="BN219" s="46" t="str">
        <f t="shared" si="96"/>
        <v>R_ES-SA-SpHeat</v>
      </c>
      <c r="BO219" s="208">
        <f t="shared" si="97"/>
        <v>0</v>
      </c>
      <c r="BP219" s="208">
        <f t="shared" si="101"/>
        <v>0</v>
      </c>
      <c r="BQ219" s="208" t="s">
        <v>18</v>
      </c>
      <c r="BR219" s="46" t="s">
        <v>192</v>
      </c>
    </row>
    <row r="220" spans="11:70">
      <c r="K220" s="202" t="s">
        <v>141</v>
      </c>
      <c r="L220" s="203" t="str">
        <f t="shared" si="136"/>
        <v>R_ES-SA-SpHeat</v>
      </c>
      <c r="M220" s="202">
        <f t="shared" ref="M220:N220" si="179">M124</f>
        <v>0</v>
      </c>
      <c r="N220" s="202">
        <f t="shared" si="179"/>
        <v>0</v>
      </c>
      <c r="O220" s="202" t="s">
        <v>18</v>
      </c>
      <c r="P220" s="203" t="s">
        <v>196</v>
      </c>
      <c r="T220" s="202" t="s">
        <v>141</v>
      </c>
      <c r="U220" s="203" t="str">
        <f t="shared" si="87"/>
        <v>R_ES-SA-SpHeat</v>
      </c>
      <c r="V220" s="202">
        <f t="shared" si="87"/>
        <v>0</v>
      </c>
      <c r="X220" s="202" t="s">
        <v>18</v>
      </c>
      <c r="Y220" s="203" t="s">
        <v>191</v>
      </c>
      <c r="AA220" s="202">
        <f t="shared" si="146"/>
        <v>0.0472103004291846</v>
      </c>
      <c r="AC220" s="202" t="s">
        <v>141</v>
      </c>
      <c r="AD220" s="46" t="str">
        <f t="shared" si="88"/>
        <v>R_ES-SA-SpHeat</v>
      </c>
      <c r="AE220" s="208">
        <f t="shared" si="89"/>
        <v>0</v>
      </c>
      <c r="AF220" s="46">
        <f t="shared" si="134"/>
        <v>0</v>
      </c>
      <c r="AG220" s="208" t="s">
        <v>18</v>
      </c>
      <c r="AH220" s="46" t="s">
        <v>197</v>
      </c>
      <c r="AL220" s="202" t="s">
        <v>141</v>
      </c>
      <c r="AM220" s="203" t="str">
        <f t="shared" si="90"/>
        <v>R_ES-SA-SpHeat</v>
      </c>
      <c r="AN220" s="202">
        <f t="shared" si="91"/>
        <v>0</v>
      </c>
      <c r="AP220" s="202" t="s">
        <v>18</v>
      </c>
      <c r="AQ220" s="203" t="s">
        <v>194</v>
      </c>
      <c r="AS220" s="202">
        <f t="shared" si="147"/>
        <v>0.0450643776824034</v>
      </c>
      <c r="AU220" s="202" t="s">
        <v>141</v>
      </c>
      <c r="AV220" s="46" t="str">
        <f t="shared" si="92"/>
        <v>R_ES-SA-SpHeat</v>
      </c>
      <c r="AW220" s="208">
        <f t="shared" si="93"/>
        <v>0</v>
      </c>
      <c r="AY220" s="208" t="s">
        <v>18</v>
      </c>
      <c r="AZ220" s="46" t="s">
        <v>193</v>
      </c>
      <c r="BB220" s="208">
        <f t="shared" si="148"/>
        <v>0.0472103004291846</v>
      </c>
      <c r="BD220" s="202" t="s">
        <v>141</v>
      </c>
      <c r="BE220" s="46" t="str">
        <f t="shared" si="94"/>
        <v>R_ES-SA-SpHeat</v>
      </c>
      <c r="BF220" s="208">
        <f t="shared" si="95"/>
        <v>0</v>
      </c>
      <c r="BG220" s="208">
        <f t="shared" si="100"/>
        <v>0</v>
      </c>
      <c r="BH220" s="208" t="s">
        <v>18</v>
      </c>
      <c r="BI220" s="46" t="s">
        <v>195</v>
      </c>
      <c r="BM220" s="202" t="s">
        <v>141</v>
      </c>
      <c r="BN220" s="46" t="str">
        <f t="shared" si="96"/>
        <v>R_ES-SA-SpHeat</v>
      </c>
      <c r="BO220" s="208">
        <f t="shared" si="97"/>
        <v>0</v>
      </c>
      <c r="BP220" s="208">
        <f t="shared" si="101"/>
        <v>0</v>
      </c>
      <c r="BQ220" s="208" t="s">
        <v>18</v>
      </c>
      <c r="BR220" s="46" t="s">
        <v>192</v>
      </c>
    </row>
    <row r="221" spans="11:70">
      <c r="K221" s="202" t="s">
        <v>141</v>
      </c>
      <c r="L221" s="203" t="str">
        <f t="shared" si="136"/>
        <v>R_ES-SA-SpHeat</v>
      </c>
      <c r="M221" s="202">
        <f t="shared" ref="M221:N221" si="180">M125</f>
        <v>0</v>
      </c>
      <c r="N221" s="202">
        <f t="shared" si="180"/>
        <v>0</v>
      </c>
      <c r="O221" s="202" t="s">
        <v>18</v>
      </c>
      <c r="P221" s="203" t="s">
        <v>196</v>
      </c>
      <c r="T221" s="202" t="s">
        <v>141</v>
      </c>
      <c r="U221" s="203" t="str">
        <f t="shared" si="87"/>
        <v>R_ES-SA-SpHeat</v>
      </c>
      <c r="V221" s="202">
        <f t="shared" si="87"/>
        <v>0</v>
      </c>
      <c r="X221" s="202" t="s">
        <v>18</v>
      </c>
      <c r="Y221" s="203" t="s">
        <v>191</v>
      </c>
      <c r="AA221" s="202">
        <f t="shared" si="146"/>
        <v>0.0493562231759657</v>
      </c>
      <c r="AC221" s="202" t="s">
        <v>141</v>
      </c>
      <c r="AD221" s="46" t="str">
        <f t="shared" si="88"/>
        <v>R_ES-SA-SpHeat</v>
      </c>
      <c r="AE221" s="208">
        <f t="shared" si="89"/>
        <v>0</v>
      </c>
      <c r="AF221" s="46">
        <f t="shared" si="134"/>
        <v>0</v>
      </c>
      <c r="AG221" s="208" t="s">
        <v>18</v>
      </c>
      <c r="AH221" s="46" t="s">
        <v>197</v>
      </c>
      <c r="AL221" s="202" t="s">
        <v>141</v>
      </c>
      <c r="AM221" s="203" t="str">
        <f t="shared" si="90"/>
        <v>R_ES-SA-SpHeat</v>
      </c>
      <c r="AN221" s="202">
        <f t="shared" si="91"/>
        <v>0</v>
      </c>
      <c r="AP221" s="202" t="s">
        <v>18</v>
      </c>
      <c r="AQ221" s="203" t="s">
        <v>194</v>
      </c>
      <c r="AS221" s="202">
        <f t="shared" si="147"/>
        <v>0.0450643776824034</v>
      </c>
      <c r="AU221" s="202" t="s">
        <v>141</v>
      </c>
      <c r="AV221" s="46" t="str">
        <f t="shared" si="92"/>
        <v>R_ES-SA-SpHeat</v>
      </c>
      <c r="AW221" s="208">
        <f t="shared" si="93"/>
        <v>0</v>
      </c>
      <c r="AY221" s="208" t="s">
        <v>18</v>
      </c>
      <c r="AZ221" s="46" t="s">
        <v>193</v>
      </c>
      <c r="BB221" s="208">
        <f t="shared" si="148"/>
        <v>0.0493562231759657</v>
      </c>
      <c r="BD221" s="202" t="s">
        <v>141</v>
      </c>
      <c r="BE221" s="46" t="str">
        <f t="shared" si="94"/>
        <v>R_ES-SA-SpHeat</v>
      </c>
      <c r="BF221" s="208">
        <f t="shared" si="95"/>
        <v>0</v>
      </c>
      <c r="BG221" s="208">
        <f t="shared" si="100"/>
        <v>0</v>
      </c>
      <c r="BH221" s="208" t="s">
        <v>18</v>
      </c>
      <c r="BI221" s="46" t="s">
        <v>195</v>
      </c>
      <c r="BM221" s="202" t="s">
        <v>141</v>
      </c>
      <c r="BN221" s="46" t="str">
        <f t="shared" si="96"/>
        <v>R_ES-SA-SpHeat</v>
      </c>
      <c r="BO221" s="208">
        <f t="shared" si="97"/>
        <v>0</v>
      </c>
      <c r="BP221" s="208">
        <f t="shared" si="101"/>
        <v>0</v>
      </c>
      <c r="BQ221" s="208" t="s">
        <v>18</v>
      </c>
      <c r="BR221" s="46" t="s">
        <v>192</v>
      </c>
    </row>
    <row r="222" spans="11:70">
      <c r="K222" s="202" t="s">
        <v>141</v>
      </c>
      <c r="L222" s="203" t="str">
        <f t="shared" si="136"/>
        <v>R_ES-SA-SpHeat</v>
      </c>
      <c r="M222" s="202">
        <f t="shared" ref="M222:N222" si="181">M126</f>
        <v>0</v>
      </c>
      <c r="N222" s="202">
        <f t="shared" si="181"/>
        <v>0</v>
      </c>
      <c r="O222" s="202" t="s">
        <v>18</v>
      </c>
      <c r="P222" s="203" t="s">
        <v>196</v>
      </c>
      <c r="T222" s="202" t="s">
        <v>141</v>
      </c>
      <c r="U222" s="203" t="str">
        <f t="shared" si="87"/>
        <v>R_ES-SA-SpHeat</v>
      </c>
      <c r="V222" s="202">
        <f t="shared" si="87"/>
        <v>0</v>
      </c>
      <c r="X222" s="202" t="s">
        <v>18</v>
      </c>
      <c r="Y222" s="203" t="s">
        <v>191</v>
      </c>
      <c r="AA222" s="202">
        <f t="shared" si="146"/>
        <v>0.0472103004291846</v>
      </c>
      <c r="AC222" s="202" t="s">
        <v>141</v>
      </c>
      <c r="AD222" s="46" t="str">
        <f t="shared" si="88"/>
        <v>R_ES-SA-SpHeat</v>
      </c>
      <c r="AE222" s="208">
        <f t="shared" si="89"/>
        <v>0</v>
      </c>
      <c r="AF222" s="46">
        <f t="shared" si="134"/>
        <v>0</v>
      </c>
      <c r="AG222" s="208" t="s">
        <v>18</v>
      </c>
      <c r="AH222" s="46" t="s">
        <v>197</v>
      </c>
      <c r="AL222" s="202" t="s">
        <v>141</v>
      </c>
      <c r="AM222" s="203" t="str">
        <f t="shared" si="90"/>
        <v>R_ES-SA-SpHeat</v>
      </c>
      <c r="AN222" s="202">
        <f t="shared" si="91"/>
        <v>0</v>
      </c>
      <c r="AP222" s="202" t="s">
        <v>18</v>
      </c>
      <c r="AQ222" s="203" t="s">
        <v>194</v>
      </c>
      <c r="AS222" s="202">
        <f t="shared" si="147"/>
        <v>0.0472103004291846</v>
      </c>
      <c r="AU222" s="202" t="s">
        <v>141</v>
      </c>
      <c r="AV222" s="46" t="str">
        <f t="shared" si="92"/>
        <v>R_ES-SA-SpHeat</v>
      </c>
      <c r="AW222" s="208">
        <f t="shared" si="93"/>
        <v>0</v>
      </c>
      <c r="AY222" s="208" t="s">
        <v>18</v>
      </c>
      <c r="AZ222" s="46" t="s">
        <v>193</v>
      </c>
      <c r="BB222" s="208">
        <f t="shared" si="148"/>
        <v>0.0472103004291846</v>
      </c>
      <c r="BD222" s="202" t="s">
        <v>141</v>
      </c>
      <c r="BE222" s="46" t="str">
        <f t="shared" si="94"/>
        <v>R_ES-SA-SpHeat</v>
      </c>
      <c r="BF222" s="208">
        <f t="shared" si="95"/>
        <v>0</v>
      </c>
      <c r="BG222" s="208">
        <f t="shared" si="100"/>
        <v>0</v>
      </c>
      <c r="BH222" s="208" t="s">
        <v>18</v>
      </c>
      <c r="BI222" s="46" t="s">
        <v>195</v>
      </c>
      <c r="BM222" s="202" t="s">
        <v>141</v>
      </c>
      <c r="BN222" s="46" t="str">
        <f t="shared" si="96"/>
        <v>R_ES-SA-SpHeat</v>
      </c>
      <c r="BO222" s="208">
        <f t="shared" si="97"/>
        <v>0</v>
      </c>
      <c r="BP222" s="208">
        <f t="shared" si="101"/>
        <v>0</v>
      </c>
      <c r="BQ222" s="208" t="s">
        <v>18</v>
      </c>
      <c r="BR222" s="46" t="s">
        <v>192</v>
      </c>
    </row>
    <row r="223" spans="11:70">
      <c r="K223" s="202" t="s">
        <v>141</v>
      </c>
      <c r="L223" s="203" t="str">
        <f t="shared" si="136"/>
        <v>R_ES-SA-SpHeat</v>
      </c>
      <c r="M223" s="202">
        <f t="shared" ref="M223:N223" si="182">M127</f>
        <v>0</v>
      </c>
      <c r="N223" s="202">
        <f t="shared" si="182"/>
        <v>0</v>
      </c>
      <c r="O223" s="202" t="s">
        <v>18</v>
      </c>
      <c r="P223" s="203" t="s">
        <v>196</v>
      </c>
      <c r="T223" s="202" t="s">
        <v>141</v>
      </c>
      <c r="U223" s="203" t="str">
        <f t="shared" si="87"/>
        <v>R_ES-SA-SpHeat</v>
      </c>
      <c r="V223" s="202">
        <f t="shared" si="87"/>
        <v>0</v>
      </c>
      <c r="X223" s="202" t="s">
        <v>18</v>
      </c>
      <c r="Y223" s="203" t="s">
        <v>191</v>
      </c>
      <c r="AA223" s="202">
        <f t="shared" si="146"/>
        <v>0.0472103004291846</v>
      </c>
      <c r="AC223" s="202" t="s">
        <v>141</v>
      </c>
      <c r="AD223" s="46" t="str">
        <f t="shared" si="88"/>
        <v>R_ES-SA-SpHeat</v>
      </c>
      <c r="AE223" s="208">
        <f t="shared" si="89"/>
        <v>0</v>
      </c>
      <c r="AF223" s="46">
        <f t="shared" si="134"/>
        <v>0</v>
      </c>
      <c r="AG223" s="208" t="s">
        <v>18</v>
      </c>
      <c r="AH223" s="46" t="s">
        <v>197</v>
      </c>
      <c r="AL223" s="202" t="s">
        <v>141</v>
      </c>
      <c r="AM223" s="203" t="str">
        <f t="shared" si="90"/>
        <v>R_ES-SA-SpHeat</v>
      </c>
      <c r="AN223" s="202">
        <f t="shared" si="91"/>
        <v>0</v>
      </c>
      <c r="AP223" s="202" t="s">
        <v>18</v>
      </c>
      <c r="AQ223" s="203" t="s">
        <v>194</v>
      </c>
      <c r="AS223" s="202">
        <f t="shared" si="147"/>
        <v>0.0493562231759657</v>
      </c>
      <c r="AU223" s="202" t="s">
        <v>141</v>
      </c>
      <c r="AV223" s="46" t="str">
        <f t="shared" si="92"/>
        <v>R_ES-SA-SpHeat</v>
      </c>
      <c r="AW223" s="208">
        <f t="shared" si="93"/>
        <v>0</v>
      </c>
      <c r="AY223" s="208" t="s">
        <v>18</v>
      </c>
      <c r="AZ223" s="46" t="s">
        <v>193</v>
      </c>
      <c r="BB223" s="208">
        <f t="shared" si="148"/>
        <v>0.0472103004291846</v>
      </c>
      <c r="BD223" s="202" t="s">
        <v>141</v>
      </c>
      <c r="BE223" s="46" t="str">
        <f t="shared" si="94"/>
        <v>R_ES-SA-SpHeat</v>
      </c>
      <c r="BF223" s="208">
        <f t="shared" si="95"/>
        <v>0</v>
      </c>
      <c r="BG223" s="208">
        <f t="shared" si="100"/>
        <v>0</v>
      </c>
      <c r="BH223" s="208" t="s">
        <v>18</v>
      </c>
      <c r="BI223" s="46" t="s">
        <v>195</v>
      </c>
      <c r="BM223" s="202" t="s">
        <v>141</v>
      </c>
      <c r="BN223" s="46" t="str">
        <f t="shared" si="96"/>
        <v>R_ES-SA-SpHeat</v>
      </c>
      <c r="BO223" s="208">
        <f t="shared" si="97"/>
        <v>0</v>
      </c>
      <c r="BP223" s="208">
        <f t="shared" si="101"/>
        <v>0</v>
      </c>
      <c r="BQ223" s="208" t="s">
        <v>18</v>
      </c>
      <c r="BR223" s="46" t="s">
        <v>192</v>
      </c>
    </row>
    <row r="224" spans="11:70">
      <c r="K224" s="202" t="s">
        <v>357</v>
      </c>
      <c r="L224" s="203" t="str">
        <f>C11</f>
        <v>R_ES-AP-SpHeat</v>
      </c>
      <c r="M224" s="202" t="str">
        <f>M128</f>
        <v>RH0_1</v>
      </c>
      <c r="N224" s="202">
        <f>N128</f>
        <v>0</v>
      </c>
      <c r="O224" s="202" t="s">
        <v>18</v>
      </c>
      <c r="P224" s="203" t="s">
        <v>196</v>
      </c>
      <c r="T224" s="202" t="s">
        <v>357</v>
      </c>
      <c r="U224" s="203" t="str">
        <f t="shared" ref="U224:V287" si="183">L224</f>
        <v>R_ES-AP-SpHeat</v>
      </c>
      <c r="V224" s="202" t="str">
        <f t="shared" si="183"/>
        <v>RH0_1</v>
      </c>
      <c r="W224" s="202">
        <f t="shared" si="133"/>
        <v>0</v>
      </c>
      <c r="X224" s="202" t="s">
        <v>18</v>
      </c>
      <c r="Y224" s="203" t="s">
        <v>191</v>
      </c>
      <c r="AC224" s="202" t="s">
        <v>357</v>
      </c>
      <c r="AD224" s="46" t="str">
        <f t="shared" ref="AD224:AD287" si="184">U224</f>
        <v>R_ES-AP-SpHeat</v>
      </c>
      <c r="AE224" s="208" t="str">
        <f t="shared" ref="AE224:AE287" si="185">V224</f>
        <v>RH0_1</v>
      </c>
      <c r="AF224" s="46">
        <f t="shared" si="134"/>
        <v>0</v>
      </c>
      <c r="AG224" s="208" t="s">
        <v>18</v>
      </c>
      <c r="AH224" s="46" t="s">
        <v>197</v>
      </c>
      <c r="AL224" s="202" t="s">
        <v>357</v>
      </c>
      <c r="AM224" s="203" t="str">
        <f t="shared" ref="AM224:AM287" si="186">AD224</f>
        <v>R_ES-AP-SpHeat</v>
      </c>
      <c r="AN224" s="202" t="str">
        <f t="shared" ref="AN224:AN287" si="187">AE224</f>
        <v>RH0_1</v>
      </c>
      <c r="AO224" s="202">
        <f t="shared" si="135"/>
        <v>0</v>
      </c>
      <c r="AP224" s="202" t="s">
        <v>18</v>
      </c>
      <c r="AQ224" s="203" t="s">
        <v>194</v>
      </c>
      <c r="AU224" s="202" t="s">
        <v>357</v>
      </c>
      <c r="AV224" s="46" t="str">
        <f t="shared" ref="AV224:AV287" si="188">AM224</f>
        <v>R_ES-AP-SpHeat</v>
      </c>
      <c r="AW224" s="208" t="str">
        <f t="shared" ref="AW224:AW287" si="189">AN224</f>
        <v>RH0_1</v>
      </c>
      <c r="AX224" s="208">
        <f t="shared" si="99"/>
        <v>0</v>
      </c>
      <c r="AY224" s="208" t="s">
        <v>18</v>
      </c>
      <c r="AZ224" s="46" t="s">
        <v>193</v>
      </c>
      <c r="BD224" s="202" t="s">
        <v>357</v>
      </c>
      <c r="BE224" s="46" t="str">
        <f t="shared" ref="BE224:BE287" si="190">AV224</f>
        <v>R_ES-AP-SpHeat</v>
      </c>
      <c r="BF224" s="208" t="str">
        <f t="shared" ref="BF224:BF287" si="191">AW224</f>
        <v>RH0_1</v>
      </c>
      <c r="BG224" s="208">
        <f t="shared" si="100"/>
        <v>0</v>
      </c>
      <c r="BH224" s="208" t="s">
        <v>18</v>
      </c>
      <c r="BI224" s="46" t="s">
        <v>195</v>
      </c>
      <c r="BM224" s="202" t="s">
        <v>357</v>
      </c>
      <c r="BN224" s="46" t="str">
        <f t="shared" ref="BN224:BN287" si="192">BE224</f>
        <v>R_ES-AP-SpHeat</v>
      </c>
      <c r="BO224" s="208" t="str">
        <f t="shared" ref="BO224:BO287" si="193">BF224</f>
        <v>RH0_1</v>
      </c>
      <c r="BP224" s="208">
        <f t="shared" si="101"/>
        <v>0</v>
      </c>
      <c r="BQ224" s="208" t="s">
        <v>18</v>
      </c>
      <c r="BR224" s="46" t="s">
        <v>192</v>
      </c>
    </row>
    <row r="225" spans="11:70">
      <c r="K225" s="202" t="s">
        <v>357</v>
      </c>
      <c r="L225" s="203" t="str">
        <f t="shared" ref="L225:L288" si="194">L224</f>
        <v>R_ES-AP-SpHeat</v>
      </c>
      <c r="M225" s="202" t="str">
        <f t="shared" ref="M225:N225" si="195">M129</f>
        <v>RH2_3</v>
      </c>
      <c r="N225" s="202">
        <f t="shared" si="195"/>
        <v>0</v>
      </c>
      <c r="O225" s="202" t="s">
        <v>18</v>
      </c>
      <c r="P225" s="203" t="s">
        <v>196</v>
      </c>
      <c r="T225" s="202" t="s">
        <v>357</v>
      </c>
      <c r="U225" s="203" t="str">
        <f t="shared" si="183"/>
        <v>R_ES-AP-SpHeat</v>
      </c>
      <c r="V225" s="202" t="str">
        <f t="shared" si="183"/>
        <v>RH2_3</v>
      </c>
      <c r="W225" s="202">
        <f t="shared" si="133"/>
        <v>0</v>
      </c>
      <c r="X225" s="202" t="s">
        <v>18</v>
      </c>
      <c r="Y225" s="203" t="s">
        <v>191</v>
      </c>
      <c r="AC225" s="202" t="s">
        <v>357</v>
      </c>
      <c r="AD225" s="46" t="str">
        <f t="shared" si="184"/>
        <v>R_ES-AP-SpHeat</v>
      </c>
      <c r="AE225" s="208" t="str">
        <f t="shared" si="185"/>
        <v>RH2_3</v>
      </c>
      <c r="AF225" s="46">
        <f t="shared" si="134"/>
        <v>0</v>
      </c>
      <c r="AG225" s="208" t="s">
        <v>18</v>
      </c>
      <c r="AH225" s="46" t="s">
        <v>197</v>
      </c>
      <c r="AL225" s="202" t="s">
        <v>357</v>
      </c>
      <c r="AM225" s="203" t="str">
        <f t="shared" si="186"/>
        <v>R_ES-AP-SpHeat</v>
      </c>
      <c r="AN225" s="202" t="str">
        <f t="shared" si="187"/>
        <v>RH2_3</v>
      </c>
      <c r="AO225" s="202">
        <f t="shared" si="135"/>
        <v>0</v>
      </c>
      <c r="AP225" s="202" t="s">
        <v>18</v>
      </c>
      <c r="AQ225" s="203" t="s">
        <v>194</v>
      </c>
      <c r="AU225" s="202" t="s">
        <v>357</v>
      </c>
      <c r="AV225" s="46" t="str">
        <f t="shared" si="188"/>
        <v>R_ES-AP-SpHeat</v>
      </c>
      <c r="AW225" s="208" t="str">
        <f t="shared" si="189"/>
        <v>RH2_3</v>
      </c>
      <c r="AX225" s="208">
        <f t="shared" ref="AX225:AX288" si="196">W225</f>
        <v>0</v>
      </c>
      <c r="AY225" s="208" t="s">
        <v>18</v>
      </c>
      <c r="AZ225" s="46" t="s">
        <v>193</v>
      </c>
      <c r="BD225" s="202" t="s">
        <v>357</v>
      </c>
      <c r="BE225" s="46" t="str">
        <f t="shared" si="190"/>
        <v>R_ES-AP-SpHeat</v>
      </c>
      <c r="BF225" s="208" t="str">
        <f t="shared" si="191"/>
        <v>RH2_3</v>
      </c>
      <c r="BG225" s="208">
        <f t="shared" ref="BG225:BG288" si="197">AF225</f>
        <v>0</v>
      </c>
      <c r="BH225" s="208" t="s">
        <v>18</v>
      </c>
      <c r="BI225" s="46" t="s">
        <v>195</v>
      </c>
      <c r="BM225" s="202" t="s">
        <v>357</v>
      </c>
      <c r="BN225" s="46" t="str">
        <f t="shared" si="192"/>
        <v>R_ES-AP-SpHeat</v>
      </c>
      <c r="BO225" s="208" t="str">
        <f t="shared" si="193"/>
        <v>RH2_3</v>
      </c>
      <c r="BP225" s="208">
        <f t="shared" ref="BP225:BP288" si="198">AX225</f>
        <v>0</v>
      </c>
      <c r="BQ225" s="208" t="s">
        <v>18</v>
      </c>
      <c r="BR225" s="46" t="s">
        <v>192</v>
      </c>
    </row>
    <row r="226" spans="11:70">
      <c r="K226" s="202" t="s">
        <v>357</v>
      </c>
      <c r="L226" s="203" t="str">
        <f t="shared" si="194"/>
        <v>R_ES-AP-SpHeat</v>
      </c>
      <c r="M226" s="202" t="str">
        <f t="shared" ref="M226:N226" si="199">M130</f>
        <v>RH4_5</v>
      </c>
      <c r="N226" s="202">
        <f t="shared" si="199"/>
        <v>0</v>
      </c>
      <c r="O226" s="202" t="s">
        <v>18</v>
      </c>
      <c r="P226" s="203" t="s">
        <v>196</v>
      </c>
      <c r="T226" s="202" t="s">
        <v>357</v>
      </c>
      <c r="U226" s="203" t="str">
        <f t="shared" si="183"/>
        <v>R_ES-AP-SpHeat</v>
      </c>
      <c r="V226" s="202" t="str">
        <f t="shared" si="183"/>
        <v>RH4_5</v>
      </c>
      <c r="W226" s="202">
        <f t="shared" si="133"/>
        <v>0</v>
      </c>
      <c r="X226" s="202" t="s">
        <v>18</v>
      </c>
      <c r="Y226" s="203" t="s">
        <v>191</v>
      </c>
      <c r="AC226" s="202" t="s">
        <v>357</v>
      </c>
      <c r="AD226" s="46" t="str">
        <f t="shared" si="184"/>
        <v>R_ES-AP-SpHeat</v>
      </c>
      <c r="AE226" s="208" t="str">
        <f t="shared" si="185"/>
        <v>RH4_5</v>
      </c>
      <c r="AF226" s="46">
        <f t="shared" si="134"/>
        <v>0</v>
      </c>
      <c r="AG226" s="208" t="s">
        <v>18</v>
      </c>
      <c r="AH226" s="46" t="s">
        <v>197</v>
      </c>
      <c r="AL226" s="202" t="s">
        <v>357</v>
      </c>
      <c r="AM226" s="203" t="str">
        <f t="shared" si="186"/>
        <v>R_ES-AP-SpHeat</v>
      </c>
      <c r="AN226" s="202" t="str">
        <f t="shared" si="187"/>
        <v>RH4_5</v>
      </c>
      <c r="AO226" s="202">
        <f t="shared" si="135"/>
        <v>0</v>
      </c>
      <c r="AP226" s="202" t="s">
        <v>18</v>
      </c>
      <c r="AQ226" s="203" t="s">
        <v>194</v>
      </c>
      <c r="AU226" s="202" t="s">
        <v>357</v>
      </c>
      <c r="AV226" s="46" t="str">
        <f t="shared" si="188"/>
        <v>R_ES-AP-SpHeat</v>
      </c>
      <c r="AW226" s="208" t="str">
        <f t="shared" si="189"/>
        <v>RH4_5</v>
      </c>
      <c r="AX226" s="208">
        <f t="shared" si="196"/>
        <v>0</v>
      </c>
      <c r="AY226" s="208" t="s">
        <v>18</v>
      </c>
      <c r="AZ226" s="46" t="s">
        <v>193</v>
      </c>
      <c r="BD226" s="202" t="s">
        <v>357</v>
      </c>
      <c r="BE226" s="46" t="str">
        <f t="shared" si="190"/>
        <v>R_ES-AP-SpHeat</v>
      </c>
      <c r="BF226" s="208" t="str">
        <f t="shared" si="191"/>
        <v>RH4_5</v>
      </c>
      <c r="BG226" s="208">
        <f t="shared" si="197"/>
        <v>0</v>
      </c>
      <c r="BH226" s="208" t="s">
        <v>18</v>
      </c>
      <c r="BI226" s="46" t="s">
        <v>195</v>
      </c>
      <c r="BM226" s="202" t="s">
        <v>357</v>
      </c>
      <c r="BN226" s="46" t="str">
        <f t="shared" si="192"/>
        <v>R_ES-AP-SpHeat</v>
      </c>
      <c r="BO226" s="208" t="str">
        <f t="shared" si="193"/>
        <v>RH4_5</v>
      </c>
      <c r="BP226" s="208">
        <f t="shared" si="198"/>
        <v>0</v>
      </c>
      <c r="BQ226" s="208" t="s">
        <v>18</v>
      </c>
      <c r="BR226" s="46" t="s">
        <v>192</v>
      </c>
    </row>
    <row r="227" spans="11:70">
      <c r="K227" s="202" t="s">
        <v>357</v>
      </c>
      <c r="L227" s="203" t="str">
        <f t="shared" si="194"/>
        <v>R_ES-AP-SpHeat</v>
      </c>
      <c r="M227" s="202" t="str">
        <f t="shared" ref="M227:N227" si="200">M131</f>
        <v>RH6_7</v>
      </c>
      <c r="N227" s="202">
        <f t="shared" si="200"/>
        <v>0</v>
      </c>
      <c r="O227" s="202" t="s">
        <v>18</v>
      </c>
      <c r="P227" s="203" t="s">
        <v>196</v>
      </c>
      <c r="T227" s="202" t="s">
        <v>357</v>
      </c>
      <c r="U227" s="203" t="str">
        <f t="shared" si="183"/>
        <v>R_ES-AP-SpHeat</v>
      </c>
      <c r="V227" s="202" t="str">
        <f t="shared" si="183"/>
        <v>RH6_7</v>
      </c>
      <c r="W227" s="202">
        <f t="shared" si="133"/>
        <v>0</v>
      </c>
      <c r="X227" s="202" t="s">
        <v>18</v>
      </c>
      <c r="Y227" s="203" t="s">
        <v>191</v>
      </c>
      <c r="AC227" s="202" t="s">
        <v>357</v>
      </c>
      <c r="AD227" s="46" t="str">
        <f t="shared" si="184"/>
        <v>R_ES-AP-SpHeat</v>
      </c>
      <c r="AE227" s="208" t="str">
        <f t="shared" si="185"/>
        <v>RH6_7</v>
      </c>
      <c r="AF227" s="46">
        <f t="shared" si="134"/>
        <v>0</v>
      </c>
      <c r="AG227" s="208" t="s">
        <v>18</v>
      </c>
      <c r="AH227" s="46" t="s">
        <v>197</v>
      </c>
      <c r="AL227" s="202" t="s">
        <v>357</v>
      </c>
      <c r="AM227" s="203" t="str">
        <f t="shared" si="186"/>
        <v>R_ES-AP-SpHeat</v>
      </c>
      <c r="AN227" s="202" t="str">
        <f t="shared" si="187"/>
        <v>RH6_7</v>
      </c>
      <c r="AO227" s="202">
        <f t="shared" si="135"/>
        <v>0</v>
      </c>
      <c r="AP227" s="202" t="s">
        <v>18</v>
      </c>
      <c r="AQ227" s="203" t="s">
        <v>194</v>
      </c>
      <c r="AU227" s="202" t="s">
        <v>357</v>
      </c>
      <c r="AV227" s="46" t="str">
        <f t="shared" si="188"/>
        <v>R_ES-AP-SpHeat</v>
      </c>
      <c r="AW227" s="208" t="str">
        <f t="shared" si="189"/>
        <v>RH6_7</v>
      </c>
      <c r="AX227" s="208">
        <f t="shared" si="196"/>
        <v>0</v>
      </c>
      <c r="AY227" s="208" t="s">
        <v>18</v>
      </c>
      <c r="AZ227" s="46" t="s">
        <v>193</v>
      </c>
      <c r="BD227" s="202" t="s">
        <v>357</v>
      </c>
      <c r="BE227" s="46" t="str">
        <f t="shared" si="190"/>
        <v>R_ES-AP-SpHeat</v>
      </c>
      <c r="BF227" s="208" t="str">
        <f t="shared" si="191"/>
        <v>RH6_7</v>
      </c>
      <c r="BG227" s="208">
        <f t="shared" si="197"/>
        <v>0</v>
      </c>
      <c r="BH227" s="208" t="s">
        <v>18</v>
      </c>
      <c r="BI227" s="46" t="s">
        <v>195</v>
      </c>
      <c r="BM227" s="202" t="s">
        <v>357</v>
      </c>
      <c r="BN227" s="46" t="str">
        <f t="shared" si="192"/>
        <v>R_ES-AP-SpHeat</v>
      </c>
      <c r="BO227" s="208" t="str">
        <f t="shared" si="193"/>
        <v>RH6_7</v>
      </c>
      <c r="BP227" s="208">
        <f t="shared" si="198"/>
        <v>0</v>
      </c>
      <c r="BQ227" s="208" t="s">
        <v>18</v>
      </c>
      <c r="BR227" s="46" t="s">
        <v>192</v>
      </c>
    </row>
    <row r="228" spans="11:70">
      <c r="K228" s="202" t="s">
        <v>357</v>
      </c>
      <c r="L228" s="203" t="str">
        <f t="shared" si="194"/>
        <v>R_ES-AP-SpHeat</v>
      </c>
      <c r="M228" s="202" t="str">
        <f t="shared" ref="M228:N228" si="201">M132</f>
        <v>RH8_9</v>
      </c>
      <c r="N228" s="202">
        <f t="shared" si="201"/>
        <v>0</v>
      </c>
      <c r="O228" s="202" t="s">
        <v>18</v>
      </c>
      <c r="P228" s="203" t="s">
        <v>196</v>
      </c>
      <c r="T228" s="202" t="s">
        <v>357</v>
      </c>
      <c r="U228" s="203" t="str">
        <f t="shared" si="183"/>
        <v>R_ES-AP-SpHeat</v>
      </c>
      <c r="V228" s="202" t="str">
        <f t="shared" si="183"/>
        <v>RH8_9</v>
      </c>
      <c r="W228" s="202">
        <f t="shared" si="133"/>
        <v>0</v>
      </c>
      <c r="X228" s="202" t="s">
        <v>18</v>
      </c>
      <c r="Y228" s="203" t="s">
        <v>191</v>
      </c>
      <c r="AC228" s="202" t="s">
        <v>357</v>
      </c>
      <c r="AD228" s="46" t="str">
        <f t="shared" si="184"/>
        <v>R_ES-AP-SpHeat</v>
      </c>
      <c r="AE228" s="208" t="str">
        <f t="shared" si="185"/>
        <v>RH8_9</v>
      </c>
      <c r="AF228" s="46">
        <f t="shared" si="134"/>
        <v>0</v>
      </c>
      <c r="AG228" s="208" t="s">
        <v>18</v>
      </c>
      <c r="AH228" s="46" t="s">
        <v>197</v>
      </c>
      <c r="AL228" s="202" t="s">
        <v>357</v>
      </c>
      <c r="AM228" s="203" t="str">
        <f t="shared" si="186"/>
        <v>R_ES-AP-SpHeat</v>
      </c>
      <c r="AN228" s="202" t="str">
        <f t="shared" si="187"/>
        <v>RH8_9</v>
      </c>
      <c r="AO228" s="202">
        <f t="shared" si="135"/>
        <v>0</v>
      </c>
      <c r="AP228" s="202" t="s">
        <v>18</v>
      </c>
      <c r="AQ228" s="203" t="s">
        <v>194</v>
      </c>
      <c r="AU228" s="202" t="s">
        <v>357</v>
      </c>
      <c r="AV228" s="46" t="str">
        <f t="shared" si="188"/>
        <v>R_ES-AP-SpHeat</v>
      </c>
      <c r="AW228" s="208" t="str">
        <f t="shared" si="189"/>
        <v>RH8_9</v>
      </c>
      <c r="AX228" s="208">
        <f t="shared" si="196"/>
        <v>0</v>
      </c>
      <c r="AY228" s="208" t="s">
        <v>18</v>
      </c>
      <c r="AZ228" s="46" t="s">
        <v>193</v>
      </c>
      <c r="BD228" s="202" t="s">
        <v>357</v>
      </c>
      <c r="BE228" s="46" t="str">
        <f t="shared" si="190"/>
        <v>R_ES-AP-SpHeat</v>
      </c>
      <c r="BF228" s="208" t="str">
        <f t="shared" si="191"/>
        <v>RH8_9</v>
      </c>
      <c r="BG228" s="208">
        <f t="shared" si="197"/>
        <v>0</v>
      </c>
      <c r="BH228" s="208" t="s">
        <v>18</v>
      </c>
      <c r="BI228" s="46" t="s">
        <v>195</v>
      </c>
      <c r="BM228" s="202" t="s">
        <v>357</v>
      </c>
      <c r="BN228" s="46" t="str">
        <f t="shared" si="192"/>
        <v>R_ES-AP-SpHeat</v>
      </c>
      <c r="BO228" s="208" t="str">
        <f t="shared" si="193"/>
        <v>RH8_9</v>
      </c>
      <c r="BP228" s="208">
        <f t="shared" si="198"/>
        <v>0</v>
      </c>
      <c r="BQ228" s="208" t="s">
        <v>18</v>
      </c>
      <c r="BR228" s="46" t="s">
        <v>192</v>
      </c>
    </row>
    <row r="229" spans="11:70">
      <c r="K229" s="202" t="s">
        <v>357</v>
      </c>
      <c r="L229" s="203" t="str">
        <f t="shared" si="194"/>
        <v>R_ES-AP-SpHeat</v>
      </c>
      <c r="M229" s="202" t="str">
        <f t="shared" ref="M229:N229" si="202">M133</f>
        <v>RH10_11</v>
      </c>
      <c r="N229" s="202">
        <f t="shared" si="202"/>
        <v>0</v>
      </c>
      <c r="O229" s="202" t="s">
        <v>18</v>
      </c>
      <c r="P229" s="203" t="s">
        <v>196</v>
      </c>
      <c r="T229" s="202" t="s">
        <v>357</v>
      </c>
      <c r="U229" s="203" t="str">
        <f t="shared" si="183"/>
        <v>R_ES-AP-SpHeat</v>
      </c>
      <c r="V229" s="202" t="str">
        <f t="shared" si="183"/>
        <v>RH10_11</v>
      </c>
      <c r="W229" s="202">
        <f t="shared" si="133"/>
        <v>0</v>
      </c>
      <c r="X229" s="202" t="s">
        <v>18</v>
      </c>
      <c r="Y229" s="203" t="s">
        <v>191</v>
      </c>
      <c r="AC229" s="202" t="s">
        <v>357</v>
      </c>
      <c r="AD229" s="46" t="str">
        <f t="shared" si="184"/>
        <v>R_ES-AP-SpHeat</v>
      </c>
      <c r="AE229" s="208" t="str">
        <f t="shared" si="185"/>
        <v>RH10_11</v>
      </c>
      <c r="AF229" s="46">
        <f t="shared" si="134"/>
        <v>0</v>
      </c>
      <c r="AG229" s="208" t="s">
        <v>18</v>
      </c>
      <c r="AH229" s="46" t="s">
        <v>197</v>
      </c>
      <c r="AL229" s="202" t="s">
        <v>357</v>
      </c>
      <c r="AM229" s="203" t="str">
        <f t="shared" si="186"/>
        <v>R_ES-AP-SpHeat</v>
      </c>
      <c r="AN229" s="202" t="str">
        <f t="shared" si="187"/>
        <v>RH10_11</v>
      </c>
      <c r="AO229" s="202">
        <f t="shared" si="135"/>
        <v>0</v>
      </c>
      <c r="AP229" s="202" t="s">
        <v>18</v>
      </c>
      <c r="AQ229" s="203" t="s">
        <v>194</v>
      </c>
      <c r="AU229" s="202" t="s">
        <v>357</v>
      </c>
      <c r="AV229" s="46" t="str">
        <f t="shared" si="188"/>
        <v>R_ES-AP-SpHeat</v>
      </c>
      <c r="AW229" s="208" t="str">
        <f t="shared" si="189"/>
        <v>RH10_11</v>
      </c>
      <c r="AX229" s="208">
        <f t="shared" si="196"/>
        <v>0</v>
      </c>
      <c r="AY229" s="208" t="s">
        <v>18</v>
      </c>
      <c r="AZ229" s="46" t="s">
        <v>193</v>
      </c>
      <c r="BD229" s="202" t="s">
        <v>357</v>
      </c>
      <c r="BE229" s="46" t="str">
        <f t="shared" si="190"/>
        <v>R_ES-AP-SpHeat</v>
      </c>
      <c r="BF229" s="208" t="str">
        <f t="shared" si="191"/>
        <v>RH10_11</v>
      </c>
      <c r="BG229" s="208">
        <f t="shared" si="197"/>
        <v>0</v>
      </c>
      <c r="BH229" s="208" t="s">
        <v>18</v>
      </c>
      <c r="BI229" s="46" t="s">
        <v>195</v>
      </c>
      <c r="BM229" s="202" t="s">
        <v>357</v>
      </c>
      <c r="BN229" s="46" t="str">
        <f t="shared" si="192"/>
        <v>R_ES-AP-SpHeat</v>
      </c>
      <c r="BO229" s="208" t="str">
        <f t="shared" si="193"/>
        <v>RH10_11</v>
      </c>
      <c r="BP229" s="208">
        <f t="shared" si="198"/>
        <v>0</v>
      </c>
      <c r="BQ229" s="208" t="s">
        <v>18</v>
      </c>
      <c r="BR229" s="46" t="s">
        <v>192</v>
      </c>
    </row>
    <row r="230" spans="11:70">
      <c r="K230" s="202" t="s">
        <v>357</v>
      </c>
      <c r="L230" s="203" t="str">
        <f t="shared" si="194"/>
        <v>R_ES-AP-SpHeat</v>
      </c>
      <c r="M230" s="202" t="str">
        <f t="shared" ref="M230:N230" si="203">M134</f>
        <v>RH12_13</v>
      </c>
      <c r="N230" s="202">
        <f t="shared" si="203"/>
        <v>0</v>
      </c>
      <c r="O230" s="202" t="s">
        <v>18</v>
      </c>
      <c r="P230" s="203" t="s">
        <v>196</v>
      </c>
      <c r="T230" s="202" t="s">
        <v>357</v>
      </c>
      <c r="U230" s="203" t="str">
        <f t="shared" si="183"/>
        <v>R_ES-AP-SpHeat</v>
      </c>
      <c r="V230" s="202" t="str">
        <f t="shared" si="183"/>
        <v>RH12_13</v>
      </c>
      <c r="W230" s="202">
        <f t="shared" si="133"/>
        <v>0</v>
      </c>
      <c r="X230" s="202" t="s">
        <v>18</v>
      </c>
      <c r="Y230" s="203" t="s">
        <v>191</v>
      </c>
      <c r="AC230" s="202" t="s">
        <v>357</v>
      </c>
      <c r="AD230" s="46" t="str">
        <f t="shared" si="184"/>
        <v>R_ES-AP-SpHeat</v>
      </c>
      <c r="AE230" s="208" t="str">
        <f t="shared" si="185"/>
        <v>RH12_13</v>
      </c>
      <c r="AF230" s="46">
        <f t="shared" si="134"/>
        <v>0</v>
      </c>
      <c r="AG230" s="208" t="s">
        <v>18</v>
      </c>
      <c r="AH230" s="46" t="s">
        <v>197</v>
      </c>
      <c r="AL230" s="202" t="s">
        <v>357</v>
      </c>
      <c r="AM230" s="203" t="str">
        <f t="shared" si="186"/>
        <v>R_ES-AP-SpHeat</v>
      </c>
      <c r="AN230" s="202" t="str">
        <f t="shared" si="187"/>
        <v>RH12_13</v>
      </c>
      <c r="AO230" s="202">
        <f t="shared" si="135"/>
        <v>0</v>
      </c>
      <c r="AP230" s="202" t="s">
        <v>18</v>
      </c>
      <c r="AQ230" s="203" t="s">
        <v>194</v>
      </c>
      <c r="AU230" s="202" t="s">
        <v>357</v>
      </c>
      <c r="AV230" s="46" t="str">
        <f t="shared" si="188"/>
        <v>R_ES-AP-SpHeat</v>
      </c>
      <c r="AW230" s="208" t="str">
        <f t="shared" si="189"/>
        <v>RH12_13</v>
      </c>
      <c r="AX230" s="208">
        <f t="shared" si="196"/>
        <v>0</v>
      </c>
      <c r="AY230" s="208" t="s">
        <v>18</v>
      </c>
      <c r="AZ230" s="46" t="s">
        <v>193</v>
      </c>
      <c r="BD230" s="202" t="s">
        <v>357</v>
      </c>
      <c r="BE230" s="46" t="str">
        <f t="shared" si="190"/>
        <v>R_ES-AP-SpHeat</v>
      </c>
      <c r="BF230" s="208" t="str">
        <f t="shared" si="191"/>
        <v>RH12_13</v>
      </c>
      <c r="BG230" s="208">
        <f t="shared" si="197"/>
        <v>0</v>
      </c>
      <c r="BH230" s="208" t="s">
        <v>18</v>
      </c>
      <c r="BI230" s="46" t="s">
        <v>195</v>
      </c>
      <c r="BM230" s="202" t="s">
        <v>357</v>
      </c>
      <c r="BN230" s="46" t="str">
        <f t="shared" si="192"/>
        <v>R_ES-AP-SpHeat</v>
      </c>
      <c r="BO230" s="208" t="str">
        <f t="shared" si="193"/>
        <v>RH12_13</v>
      </c>
      <c r="BP230" s="208">
        <f t="shared" si="198"/>
        <v>0</v>
      </c>
      <c r="BQ230" s="208" t="s">
        <v>18</v>
      </c>
      <c r="BR230" s="46" t="s">
        <v>192</v>
      </c>
    </row>
    <row r="231" spans="11:70">
      <c r="K231" s="202" t="s">
        <v>357</v>
      </c>
      <c r="L231" s="203" t="str">
        <f t="shared" si="194"/>
        <v>R_ES-AP-SpHeat</v>
      </c>
      <c r="M231" s="202" t="str">
        <f t="shared" ref="M231:N231" si="204">M135</f>
        <v>RH14_15</v>
      </c>
      <c r="N231" s="202">
        <f t="shared" si="204"/>
        <v>0</v>
      </c>
      <c r="O231" s="202" t="s">
        <v>18</v>
      </c>
      <c r="P231" s="203" t="s">
        <v>196</v>
      </c>
      <c r="T231" s="202" t="s">
        <v>357</v>
      </c>
      <c r="U231" s="203" t="str">
        <f t="shared" si="183"/>
        <v>R_ES-AP-SpHeat</v>
      </c>
      <c r="V231" s="202" t="str">
        <f t="shared" si="183"/>
        <v>RH14_15</v>
      </c>
      <c r="W231" s="202">
        <f t="shared" si="133"/>
        <v>0</v>
      </c>
      <c r="X231" s="202" t="s">
        <v>18</v>
      </c>
      <c r="Y231" s="203" t="s">
        <v>191</v>
      </c>
      <c r="AC231" s="202" t="s">
        <v>357</v>
      </c>
      <c r="AD231" s="46" t="str">
        <f t="shared" si="184"/>
        <v>R_ES-AP-SpHeat</v>
      </c>
      <c r="AE231" s="208" t="str">
        <f t="shared" si="185"/>
        <v>RH14_15</v>
      </c>
      <c r="AF231" s="46">
        <f t="shared" si="134"/>
        <v>0</v>
      </c>
      <c r="AG231" s="208" t="s">
        <v>18</v>
      </c>
      <c r="AH231" s="46" t="s">
        <v>197</v>
      </c>
      <c r="AL231" s="202" t="s">
        <v>357</v>
      </c>
      <c r="AM231" s="203" t="str">
        <f t="shared" si="186"/>
        <v>R_ES-AP-SpHeat</v>
      </c>
      <c r="AN231" s="202" t="str">
        <f t="shared" si="187"/>
        <v>RH14_15</v>
      </c>
      <c r="AO231" s="202">
        <f t="shared" si="135"/>
        <v>0</v>
      </c>
      <c r="AP231" s="202" t="s">
        <v>18</v>
      </c>
      <c r="AQ231" s="203" t="s">
        <v>194</v>
      </c>
      <c r="AU231" s="202" t="s">
        <v>357</v>
      </c>
      <c r="AV231" s="46" t="str">
        <f t="shared" si="188"/>
        <v>R_ES-AP-SpHeat</v>
      </c>
      <c r="AW231" s="208" t="str">
        <f t="shared" si="189"/>
        <v>RH14_15</v>
      </c>
      <c r="AX231" s="208">
        <f t="shared" si="196"/>
        <v>0</v>
      </c>
      <c r="AY231" s="208" t="s">
        <v>18</v>
      </c>
      <c r="AZ231" s="46" t="s">
        <v>193</v>
      </c>
      <c r="BD231" s="202" t="s">
        <v>357</v>
      </c>
      <c r="BE231" s="46" t="str">
        <f t="shared" si="190"/>
        <v>R_ES-AP-SpHeat</v>
      </c>
      <c r="BF231" s="208" t="str">
        <f t="shared" si="191"/>
        <v>RH14_15</v>
      </c>
      <c r="BG231" s="208">
        <f t="shared" si="197"/>
        <v>0</v>
      </c>
      <c r="BH231" s="208" t="s">
        <v>18</v>
      </c>
      <c r="BI231" s="46" t="s">
        <v>195</v>
      </c>
      <c r="BM231" s="202" t="s">
        <v>357</v>
      </c>
      <c r="BN231" s="46" t="str">
        <f t="shared" si="192"/>
        <v>R_ES-AP-SpHeat</v>
      </c>
      <c r="BO231" s="208" t="str">
        <f t="shared" si="193"/>
        <v>RH14_15</v>
      </c>
      <c r="BP231" s="208">
        <f t="shared" si="198"/>
        <v>0</v>
      </c>
      <c r="BQ231" s="208" t="s">
        <v>18</v>
      </c>
      <c r="BR231" s="46" t="s">
        <v>192</v>
      </c>
    </row>
    <row r="232" spans="11:70">
      <c r="K232" s="202" t="s">
        <v>357</v>
      </c>
      <c r="L232" s="203" t="str">
        <f t="shared" si="194"/>
        <v>R_ES-AP-SpHeat</v>
      </c>
      <c r="M232" s="202" t="str">
        <f t="shared" ref="M232:N232" si="205">M136</f>
        <v>RH16_17</v>
      </c>
      <c r="N232" s="202">
        <f t="shared" si="205"/>
        <v>0</v>
      </c>
      <c r="O232" s="202" t="s">
        <v>18</v>
      </c>
      <c r="P232" s="203" t="s">
        <v>196</v>
      </c>
      <c r="T232" s="202" t="s">
        <v>357</v>
      </c>
      <c r="U232" s="203" t="str">
        <f t="shared" si="183"/>
        <v>R_ES-AP-SpHeat</v>
      </c>
      <c r="V232" s="202" t="str">
        <f t="shared" si="183"/>
        <v>RH16_17</v>
      </c>
      <c r="W232" s="202">
        <f t="shared" si="133"/>
        <v>0</v>
      </c>
      <c r="X232" s="202" t="s">
        <v>18</v>
      </c>
      <c r="Y232" s="203" t="s">
        <v>191</v>
      </c>
      <c r="AC232" s="202" t="s">
        <v>357</v>
      </c>
      <c r="AD232" s="46" t="str">
        <f t="shared" si="184"/>
        <v>R_ES-AP-SpHeat</v>
      </c>
      <c r="AE232" s="208" t="str">
        <f t="shared" si="185"/>
        <v>RH16_17</v>
      </c>
      <c r="AF232" s="46">
        <f t="shared" si="134"/>
        <v>0</v>
      </c>
      <c r="AG232" s="208" t="s">
        <v>18</v>
      </c>
      <c r="AH232" s="46" t="s">
        <v>197</v>
      </c>
      <c r="AL232" s="202" t="s">
        <v>357</v>
      </c>
      <c r="AM232" s="203" t="str">
        <f t="shared" si="186"/>
        <v>R_ES-AP-SpHeat</v>
      </c>
      <c r="AN232" s="202" t="str">
        <f t="shared" si="187"/>
        <v>RH16_17</v>
      </c>
      <c r="AO232" s="202">
        <f t="shared" si="135"/>
        <v>0</v>
      </c>
      <c r="AP232" s="202" t="s">
        <v>18</v>
      </c>
      <c r="AQ232" s="203" t="s">
        <v>194</v>
      </c>
      <c r="AU232" s="202" t="s">
        <v>357</v>
      </c>
      <c r="AV232" s="46" t="str">
        <f t="shared" si="188"/>
        <v>R_ES-AP-SpHeat</v>
      </c>
      <c r="AW232" s="208" t="str">
        <f t="shared" si="189"/>
        <v>RH16_17</v>
      </c>
      <c r="AX232" s="208">
        <f t="shared" si="196"/>
        <v>0</v>
      </c>
      <c r="AY232" s="208" t="s">
        <v>18</v>
      </c>
      <c r="AZ232" s="46" t="s">
        <v>193</v>
      </c>
      <c r="BD232" s="202" t="s">
        <v>357</v>
      </c>
      <c r="BE232" s="46" t="str">
        <f t="shared" si="190"/>
        <v>R_ES-AP-SpHeat</v>
      </c>
      <c r="BF232" s="208" t="str">
        <f t="shared" si="191"/>
        <v>RH16_17</v>
      </c>
      <c r="BG232" s="208">
        <f t="shared" si="197"/>
        <v>0</v>
      </c>
      <c r="BH232" s="208" t="s">
        <v>18</v>
      </c>
      <c r="BI232" s="46" t="s">
        <v>195</v>
      </c>
      <c r="BM232" s="202" t="s">
        <v>357</v>
      </c>
      <c r="BN232" s="46" t="str">
        <f t="shared" si="192"/>
        <v>R_ES-AP-SpHeat</v>
      </c>
      <c r="BO232" s="208" t="str">
        <f t="shared" si="193"/>
        <v>RH16_17</v>
      </c>
      <c r="BP232" s="208">
        <f t="shared" si="198"/>
        <v>0</v>
      </c>
      <c r="BQ232" s="208" t="s">
        <v>18</v>
      </c>
      <c r="BR232" s="46" t="s">
        <v>192</v>
      </c>
    </row>
    <row r="233" spans="11:70">
      <c r="K233" s="202" t="s">
        <v>357</v>
      </c>
      <c r="L233" s="203" t="str">
        <f t="shared" si="194"/>
        <v>R_ES-AP-SpHeat</v>
      </c>
      <c r="M233" s="202" t="str">
        <f t="shared" ref="M233:N233" si="206">M137</f>
        <v>RH18_19</v>
      </c>
      <c r="N233" s="202">
        <f t="shared" si="206"/>
        <v>0</v>
      </c>
      <c r="O233" s="202" t="s">
        <v>18</v>
      </c>
      <c r="P233" s="203" t="s">
        <v>196</v>
      </c>
      <c r="T233" s="202" t="s">
        <v>357</v>
      </c>
      <c r="U233" s="203" t="str">
        <f t="shared" si="183"/>
        <v>R_ES-AP-SpHeat</v>
      </c>
      <c r="V233" s="202" t="str">
        <f t="shared" si="183"/>
        <v>RH18_19</v>
      </c>
      <c r="W233" s="202">
        <f t="shared" si="133"/>
        <v>0</v>
      </c>
      <c r="X233" s="202" t="s">
        <v>18</v>
      </c>
      <c r="Y233" s="203" t="s">
        <v>191</v>
      </c>
      <c r="AC233" s="202" t="s">
        <v>357</v>
      </c>
      <c r="AD233" s="46" t="str">
        <f t="shared" si="184"/>
        <v>R_ES-AP-SpHeat</v>
      </c>
      <c r="AE233" s="208" t="str">
        <f t="shared" si="185"/>
        <v>RH18_19</v>
      </c>
      <c r="AF233" s="46">
        <f t="shared" si="134"/>
        <v>0</v>
      </c>
      <c r="AG233" s="208" t="s">
        <v>18</v>
      </c>
      <c r="AH233" s="46" t="s">
        <v>197</v>
      </c>
      <c r="AL233" s="202" t="s">
        <v>357</v>
      </c>
      <c r="AM233" s="203" t="str">
        <f t="shared" si="186"/>
        <v>R_ES-AP-SpHeat</v>
      </c>
      <c r="AN233" s="202" t="str">
        <f t="shared" si="187"/>
        <v>RH18_19</v>
      </c>
      <c r="AO233" s="202">
        <f t="shared" si="135"/>
        <v>0</v>
      </c>
      <c r="AP233" s="202" t="s">
        <v>18</v>
      </c>
      <c r="AQ233" s="203" t="s">
        <v>194</v>
      </c>
      <c r="AU233" s="202" t="s">
        <v>357</v>
      </c>
      <c r="AV233" s="46" t="str">
        <f t="shared" si="188"/>
        <v>R_ES-AP-SpHeat</v>
      </c>
      <c r="AW233" s="208" t="str">
        <f t="shared" si="189"/>
        <v>RH18_19</v>
      </c>
      <c r="AX233" s="208">
        <f t="shared" si="196"/>
        <v>0</v>
      </c>
      <c r="AY233" s="208" t="s">
        <v>18</v>
      </c>
      <c r="AZ233" s="46" t="s">
        <v>193</v>
      </c>
      <c r="BD233" s="202" t="s">
        <v>357</v>
      </c>
      <c r="BE233" s="46" t="str">
        <f t="shared" si="190"/>
        <v>R_ES-AP-SpHeat</v>
      </c>
      <c r="BF233" s="208" t="str">
        <f t="shared" si="191"/>
        <v>RH18_19</v>
      </c>
      <c r="BG233" s="208">
        <f t="shared" si="197"/>
        <v>0</v>
      </c>
      <c r="BH233" s="208" t="s">
        <v>18</v>
      </c>
      <c r="BI233" s="46" t="s">
        <v>195</v>
      </c>
      <c r="BM233" s="202" t="s">
        <v>357</v>
      </c>
      <c r="BN233" s="46" t="str">
        <f t="shared" si="192"/>
        <v>R_ES-AP-SpHeat</v>
      </c>
      <c r="BO233" s="208" t="str">
        <f t="shared" si="193"/>
        <v>RH18_19</v>
      </c>
      <c r="BP233" s="208">
        <f t="shared" si="198"/>
        <v>0</v>
      </c>
      <c r="BQ233" s="208" t="s">
        <v>18</v>
      </c>
      <c r="BR233" s="46" t="s">
        <v>192</v>
      </c>
    </row>
    <row r="234" spans="11:70">
      <c r="K234" s="202" t="s">
        <v>357</v>
      </c>
      <c r="L234" s="203" t="str">
        <f t="shared" si="194"/>
        <v>R_ES-AP-SpHeat</v>
      </c>
      <c r="M234" s="202" t="str">
        <f t="shared" ref="M234:N234" si="207">M138</f>
        <v>RH20_21</v>
      </c>
      <c r="N234" s="202">
        <f t="shared" si="207"/>
        <v>0</v>
      </c>
      <c r="O234" s="202" t="s">
        <v>18</v>
      </c>
      <c r="P234" s="203" t="s">
        <v>196</v>
      </c>
      <c r="T234" s="202" t="s">
        <v>357</v>
      </c>
      <c r="U234" s="203" t="str">
        <f t="shared" si="183"/>
        <v>R_ES-AP-SpHeat</v>
      </c>
      <c r="V234" s="202" t="str">
        <f t="shared" si="183"/>
        <v>RH20_21</v>
      </c>
      <c r="W234" s="202">
        <f t="shared" si="133"/>
        <v>0</v>
      </c>
      <c r="X234" s="202" t="s">
        <v>18</v>
      </c>
      <c r="Y234" s="203" t="s">
        <v>191</v>
      </c>
      <c r="AC234" s="202" t="s">
        <v>357</v>
      </c>
      <c r="AD234" s="46" t="str">
        <f t="shared" si="184"/>
        <v>R_ES-AP-SpHeat</v>
      </c>
      <c r="AE234" s="208" t="str">
        <f t="shared" si="185"/>
        <v>RH20_21</v>
      </c>
      <c r="AF234" s="46">
        <f t="shared" si="134"/>
        <v>0</v>
      </c>
      <c r="AG234" s="208" t="s">
        <v>18</v>
      </c>
      <c r="AH234" s="46" t="s">
        <v>197</v>
      </c>
      <c r="AL234" s="202" t="s">
        <v>357</v>
      </c>
      <c r="AM234" s="203" t="str">
        <f t="shared" si="186"/>
        <v>R_ES-AP-SpHeat</v>
      </c>
      <c r="AN234" s="202" t="str">
        <f t="shared" si="187"/>
        <v>RH20_21</v>
      </c>
      <c r="AO234" s="202">
        <f t="shared" si="135"/>
        <v>0</v>
      </c>
      <c r="AP234" s="202" t="s">
        <v>18</v>
      </c>
      <c r="AQ234" s="203" t="s">
        <v>194</v>
      </c>
      <c r="AU234" s="202" t="s">
        <v>357</v>
      </c>
      <c r="AV234" s="46" t="str">
        <f t="shared" si="188"/>
        <v>R_ES-AP-SpHeat</v>
      </c>
      <c r="AW234" s="208" t="str">
        <f t="shared" si="189"/>
        <v>RH20_21</v>
      </c>
      <c r="AX234" s="208">
        <f t="shared" si="196"/>
        <v>0</v>
      </c>
      <c r="AY234" s="208" t="s">
        <v>18</v>
      </c>
      <c r="AZ234" s="46" t="s">
        <v>193</v>
      </c>
      <c r="BD234" s="202" t="s">
        <v>357</v>
      </c>
      <c r="BE234" s="46" t="str">
        <f t="shared" si="190"/>
        <v>R_ES-AP-SpHeat</v>
      </c>
      <c r="BF234" s="208" t="str">
        <f t="shared" si="191"/>
        <v>RH20_21</v>
      </c>
      <c r="BG234" s="208">
        <f t="shared" si="197"/>
        <v>0</v>
      </c>
      <c r="BH234" s="208" t="s">
        <v>18</v>
      </c>
      <c r="BI234" s="46" t="s">
        <v>195</v>
      </c>
      <c r="BM234" s="202" t="s">
        <v>357</v>
      </c>
      <c r="BN234" s="46" t="str">
        <f t="shared" si="192"/>
        <v>R_ES-AP-SpHeat</v>
      </c>
      <c r="BO234" s="208" t="str">
        <f t="shared" si="193"/>
        <v>RH20_21</v>
      </c>
      <c r="BP234" s="208">
        <f t="shared" si="198"/>
        <v>0</v>
      </c>
      <c r="BQ234" s="208" t="s">
        <v>18</v>
      </c>
      <c r="BR234" s="46" t="s">
        <v>192</v>
      </c>
    </row>
    <row r="235" spans="11:70">
      <c r="K235" s="202" t="s">
        <v>357</v>
      </c>
      <c r="L235" s="203" t="str">
        <f t="shared" si="194"/>
        <v>R_ES-AP-SpHeat</v>
      </c>
      <c r="M235" s="202" t="str">
        <f t="shared" ref="M235:N235" si="208">M139</f>
        <v>RH22_23</v>
      </c>
      <c r="N235" s="202">
        <f t="shared" si="208"/>
        <v>0</v>
      </c>
      <c r="O235" s="202" t="s">
        <v>18</v>
      </c>
      <c r="P235" s="203" t="s">
        <v>196</v>
      </c>
      <c r="T235" s="202" t="s">
        <v>357</v>
      </c>
      <c r="U235" s="203" t="str">
        <f t="shared" si="183"/>
        <v>R_ES-AP-SpHeat</v>
      </c>
      <c r="V235" s="202" t="str">
        <f t="shared" si="183"/>
        <v>RH22_23</v>
      </c>
      <c r="W235" s="202">
        <f t="shared" si="133"/>
        <v>0</v>
      </c>
      <c r="X235" s="202" t="s">
        <v>18</v>
      </c>
      <c r="Y235" s="203" t="s">
        <v>191</v>
      </c>
      <c r="AC235" s="202" t="s">
        <v>357</v>
      </c>
      <c r="AD235" s="46" t="str">
        <f t="shared" si="184"/>
        <v>R_ES-AP-SpHeat</v>
      </c>
      <c r="AE235" s="208" t="str">
        <f t="shared" si="185"/>
        <v>RH22_23</v>
      </c>
      <c r="AF235" s="46">
        <f t="shared" si="134"/>
        <v>0</v>
      </c>
      <c r="AG235" s="208" t="s">
        <v>18</v>
      </c>
      <c r="AH235" s="46" t="s">
        <v>197</v>
      </c>
      <c r="AL235" s="202" t="s">
        <v>357</v>
      </c>
      <c r="AM235" s="203" t="str">
        <f t="shared" si="186"/>
        <v>R_ES-AP-SpHeat</v>
      </c>
      <c r="AN235" s="202" t="str">
        <f t="shared" si="187"/>
        <v>RH22_23</v>
      </c>
      <c r="AO235" s="202">
        <f t="shared" si="135"/>
        <v>0</v>
      </c>
      <c r="AP235" s="202" t="s">
        <v>18</v>
      </c>
      <c r="AQ235" s="203" t="s">
        <v>194</v>
      </c>
      <c r="AU235" s="202" t="s">
        <v>357</v>
      </c>
      <c r="AV235" s="46" t="str">
        <f t="shared" si="188"/>
        <v>R_ES-AP-SpHeat</v>
      </c>
      <c r="AW235" s="208" t="str">
        <f t="shared" si="189"/>
        <v>RH22_23</v>
      </c>
      <c r="AX235" s="208">
        <f t="shared" si="196"/>
        <v>0</v>
      </c>
      <c r="AY235" s="208" t="s">
        <v>18</v>
      </c>
      <c r="AZ235" s="46" t="s">
        <v>193</v>
      </c>
      <c r="BD235" s="202" t="s">
        <v>357</v>
      </c>
      <c r="BE235" s="46" t="str">
        <f t="shared" si="190"/>
        <v>R_ES-AP-SpHeat</v>
      </c>
      <c r="BF235" s="208" t="str">
        <f t="shared" si="191"/>
        <v>RH22_23</v>
      </c>
      <c r="BG235" s="208">
        <f t="shared" si="197"/>
        <v>0</v>
      </c>
      <c r="BH235" s="208" t="s">
        <v>18</v>
      </c>
      <c r="BI235" s="46" t="s">
        <v>195</v>
      </c>
      <c r="BM235" s="202" t="s">
        <v>357</v>
      </c>
      <c r="BN235" s="46" t="str">
        <f t="shared" si="192"/>
        <v>R_ES-AP-SpHeat</v>
      </c>
      <c r="BO235" s="208" t="str">
        <f t="shared" si="193"/>
        <v>RH22_23</v>
      </c>
      <c r="BP235" s="208">
        <f t="shared" si="198"/>
        <v>0</v>
      </c>
      <c r="BQ235" s="208" t="s">
        <v>18</v>
      </c>
      <c r="BR235" s="46" t="s">
        <v>192</v>
      </c>
    </row>
    <row r="236" spans="11:70">
      <c r="K236" s="202" t="s">
        <v>141</v>
      </c>
      <c r="L236" s="203" t="str">
        <f t="shared" si="194"/>
        <v>R_ES-AP-SpHeat</v>
      </c>
      <c r="M236" s="202">
        <f t="shared" ref="M236:N236" si="209">M140</f>
        <v>0</v>
      </c>
      <c r="N236" s="202">
        <f t="shared" si="209"/>
        <v>0</v>
      </c>
      <c r="O236" s="202" t="s">
        <v>18</v>
      </c>
      <c r="P236" s="203" t="s">
        <v>196</v>
      </c>
      <c r="T236" s="202" t="s">
        <v>141</v>
      </c>
      <c r="U236" s="203" t="str">
        <f t="shared" si="183"/>
        <v>R_ES-AP-SpHeat</v>
      </c>
      <c r="V236" s="202">
        <f t="shared" si="183"/>
        <v>0</v>
      </c>
      <c r="W236" s="202">
        <f t="shared" si="133"/>
        <v>0</v>
      </c>
      <c r="X236" s="202" t="s">
        <v>18</v>
      </c>
      <c r="Y236" s="203" t="s">
        <v>191</v>
      </c>
      <c r="AC236" s="202" t="s">
        <v>141</v>
      </c>
      <c r="AD236" s="46" t="str">
        <f t="shared" si="184"/>
        <v>R_ES-AP-SpHeat</v>
      </c>
      <c r="AE236" s="208">
        <f t="shared" si="185"/>
        <v>0</v>
      </c>
      <c r="AF236" s="46">
        <f t="shared" si="134"/>
        <v>0</v>
      </c>
      <c r="AG236" s="208" t="s">
        <v>18</v>
      </c>
      <c r="AH236" s="46" t="s">
        <v>197</v>
      </c>
      <c r="AL236" s="202" t="s">
        <v>141</v>
      </c>
      <c r="AM236" s="203" t="str">
        <f t="shared" si="186"/>
        <v>R_ES-AP-SpHeat</v>
      </c>
      <c r="AN236" s="202">
        <f t="shared" si="187"/>
        <v>0</v>
      </c>
      <c r="AO236" s="202">
        <f t="shared" si="135"/>
        <v>0</v>
      </c>
      <c r="AP236" s="202" t="s">
        <v>18</v>
      </c>
      <c r="AQ236" s="203" t="s">
        <v>194</v>
      </c>
      <c r="AU236" s="202" t="s">
        <v>141</v>
      </c>
      <c r="AV236" s="46" t="str">
        <f t="shared" si="188"/>
        <v>R_ES-AP-SpHeat</v>
      </c>
      <c r="AW236" s="208">
        <f t="shared" si="189"/>
        <v>0</v>
      </c>
      <c r="AX236" s="208">
        <f t="shared" si="196"/>
        <v>0</v>
      </c>
      <c r="AY236" s="208" t="s">
        <v>18</v>
      </c>
      <c r="AZ236" s="46" t="s">
        <v>193</v>
      </c>
      <c r="BD236" s="202" t="s">
        <v>141</v>
      </c>
      <c r="BE236" s="46" t="str">
        <f t="shared" si="190"/>
        <v>R_ES-AP-SpHeat</v>
      </c>
      <c r="BF236" s="208">
        <f t="shared" si="191"/>
        <v>0</v>
      </c>
      <c r="BG236" s="208">
        <f t="shared" si="197"/>
        <v>0</v>
      </c>
      <c r="BH236" s="208" t="s">
        <v>18</v>
      </c>
      <c r="BI236" s="46" t="s">
        <v>195</v>
      </c>
      <c r="BM236" s="202" t="s">
        <v>141</v>
      </c>
      <c r="BN236" s="46" t="str">
        <f t="shared" si="192"/>
        <v>R_ES-AP-SpHeat</v>
      </c>
      <c r="BO236" s="208">
        <f t="shared" si="193"/>
        <v>0</v>
      </c>
      <c r="BP236" s="208">
        <f t="shared" si="198"/>
        <v>0</v>
      </c>
      <c r="BQ236" s="208" t="s">
        <v>18</v>
      </c>
      <c r="BR236" s="46" t="s">
        <v>192</v>
      </c>
    </row>
    <row r="237" spans="11:70">
      <c r="K237" s="202" t="s">
        <v>141</v>
      </c>
      <c r="L237" s="203" t="str">
        <f t="shared" si="194"/>
        <v>R_ES-AP-SpHeat</v>
      </c>
      <c r="M237" s="202">
        <f t="shared" ref="M237:N237" si="210">M141</f>
        <v>0</v>
      </c>
      <c r="N237" s="202">
        <f t="shared" si="210"/>
        <v>0</v>
      </c>
      <c r="O237" s="202" t="s">
        <v>18</v>
      </c>
      <c r="P237" s="203" t="s">
        <v>196</v>
      </c>
      <c r="T237" s="202" t="s">
        <v>141</v>
      </c>
      <c r="U237" s="203" t="str">
        <f t="shared" si="183"/>
        <v>R_ES-AP-SpHeat</v>
      </c>
      <c r="V237" s="202">
        <f t="shared" si="183"/>
        <v>0</v>
      </c>
      <c r="W237" s="202">
        <f t="shared" si="133"/>
        <v>0</v>
      </c>
      <c r="X237" s="202" t="s">
        <v>18</v>
      </c>
      <c r="Y237" s="203" t="s">
        <v>191</v>
      </c>
      <c r="AC237" s="202" t="s">
        <v>141</v>
      </c>
      <c r="AD237" s="46" t="str">
        <f t="shared" si="184"/>
        <v>R_ES-AP-SpHeat</v>
      </c>
      <c r="AE237" s="208">
        <f t="shared" si="185"/>
        <v>0</v>
      </c>
      <c r="AF237" s="46">
        <f t="shared" si="134"/>
        <v>0</v>
      </c>
      <c r="AG237" s="208" t="s">
        <v>18</v>
      </c>
      <c r="AH237" s="46" t="s">
        <v>197</v>
      </c>
      <c r="AL237" s="202" t="s">
        <v>141</v>
      </c>
      <c r="AM237" s="203" t="str">
        <f t="shared" si="186"/>
        <v>R_ES-AP-SpHeat</v>
      </c>
      <c r="AN237" s="202">
        <f t="shared" si="187"/>
        <v>0</v>
      </c>
      <c r="AO237" s="202">
        <f t="shared" si="135"/>
        <v>0</v>
      </c>
      <c r="AP237" s="202" t="s">
        <v>18</v>
      </c>
      <c r="AQ237" s="203" t="s">
        <v>194</v>
      </c>
      <c r="AU237" s="202" t="s">
        <v>141</v>
      </c>
      <c r="AV237" s="46" t="str">
        <f t="shared" si="188"/>
        <v>R_ES-AP-SpHeat</v>
      </c>
      <c r="AW237" s="208">
        <f t="shared" si="189"/>
        <v>0</v>
      </c>
      <c r="AX237" s="208">
        <f t="shared" si="196"/>
        <v>0</v>
      </c>
      <c r="AY237" s="208" t="s">
        <v>18</v>
      </c>
      <c r="AZ237" s="46" t="s">
        <v>193</v>
      </c>
      <c r="BD237" s="202" t="s">
        <v>141</v>
      </c>
      <c r="BE237" s="46" t="str">
        <f t="shared" si="190"/>
        <v>R_ES-AP-SpHeat</v>
      </c>
      <c r="BF237" s="208">
        <f t="shared" si="191"/>
        <v>0</v>
      </c>
      <c r="BG237" s="208">
        <f t="shared" si="197"/>
        <v>0</v>
      </c>
      <c r="BH237" s="208" t="s">
        <v>18</v>
      </c>
      <c r="BI237" s="46" t="s">
        <v>195</v>
      </c>
      <c r="BM237" s="202" t="s">
        <v>141</v>
      </c>
      <c r="BN237" s="46" t="str">
        <f t="shared" si="192"/>
        <v>R_ES-AP-SpHeat</v>
      </c>
      <c r="BO237" s="208">
        <f t="shared" si="193"/>
        <v>0</v>
      </c>
      <c r="BP237" s="208">
        <f t="shared" si="198"/>
        <v>0</v>
      </c>
      <c r="BQ237" s="208" t="s">
        <v>18</v>
      </c>
      <c r="BR237" s="46" t="s">
        <v>192</v>
      </c>
    </row>
    <row r="238" spans="11:70">
      <c r="K238" s="202" t="s">
        <v>141</v>
      </c>
      <c r="L238" s="203" t="str">
        <f t="shared" si="194"/>
        <v>R_ES-AP-SpHeat</v>
      </c>
      <c r="M238" s="202">
        <f t="shared" ref="M238:N238" si="211">M142</f>
        <v>0</v>
      </c>
      <c r="N238" s="202">
        <f t="shared" si="211"/>
        <v>0</v>
      </c>
      <c r="O238" s="202" t="s">
        <v>18</v>
      </c>
      <c r="P238" s="203" t="s">
        <v>196</v>
      </c>
      <c r="T238" s="202" t="s">
        <v>141</v>
      </c>
      <c r="U238" s="203" t="str">
        <f t="shared" si="183"/>
        <v>R_ES-AP-SpHeat</v>
      </c>
      <c r="V238" s="202">
        <f t="shared" si="183"/>
        <v>0</v>
      </c>
      <c r="W238" s="202">
        <f t="shared" si="133"/>
        <v>0</v>
      </c>
      <c r="X238" s="202" t="s">
        <v>18</v>
      </c>
      <c r="Y238" s="203" t="s">
        <v>191</v>
      </c>
      <c r="AC238" s="202" t="s">
        <v>141</v>
      </c>
      <c r="AD238" s="46" t="str">
        <f t="shared" si="184"/>
        <v>R_ES-AP-SpHeat</v>
      </c>
      <c r="AE238" s="208">
        <f t="shared" si="185"/>
        <v>0</v>
      </c>
      <c r="AF238" s="46">
        <f t="shared" si="134"/>
        <v>0</v>
      </c>
      <c r="AG238" s="208" t="s">
        <v>18</v>
      </c>
      <c r="AH238" s="46" t="s">
        <v>197</v>
      </c>
      <c r="AL238" s="202" t="s">
        <v>141</v>
      </c>
      <c r="AM238" s="203" t="str">
        <f t="shared" si="186"/>
        <v>R_ES-AP-SpHeat</v>
      </c>
      <c r="AN238" s="202">
        <f t="shared" si="187"/>
        <v>0</v>
      </c>
      <c r="AO238" s="202">
        <f t="shared" si="135"/>
        <v>0</v>
      </c>
      <c r="AP238" s="202" t="s">
        <v>18</v>
      </c>
      <c r="AQ238" s="203" t="s">
        <v>194</v>
      </c>
      <c r="AU238" s="202" t="s">
        <v>141</v>
      </c>
      <c r="AV238" s="46" t="str">
        <f t="shared" si="188"/>
        <v>R_ES-AP-SpHeat</v>
      </c>
      <c r="AW238" s="208">
        <f t="shared" si="189"/>
        <v>0</v>
      </c>
      <c r="AX238" s="208">
        <f t="shared" si="196"/>
        <v>0</v>
      </c>
      <c r="AY238" s="208" t="s">
        <v>18</v>
      </c>
      <c r="AZ238" s="46" t="s">
        <v>193</v>
      </c>
      <c r="BD238" s="202" t="s">
        <v>141</v>
      </c>
      <c r="BE238" s="46" t="str">
        <f t="shared" si="190"/>
        <v>R_ES-AP-SpHeat</v>
      </c>
      <c r="BF238" s="208">
        <f t="shared" si="191"/>
        <v>0</v>
      </c>
      <c r="BG238" s="208">
        <f t="shared" si="197"/>
        <v>0</v>
      </c>
      <c r="BH238" s="208" t="s">
        <v>18</v>
      </c>
      <c r="BI238" s="46" t="s">
        <v>195</v>
      </c>
      <c r="BM238" s="202" t="s">
        <v>141</v>
      </c>
      <c r="BN238" s="46" t="str">
        <f t="shared" si="192"/>
        <v>R_ES-AP-SpHeat</v>
      </c>
      <c r="BO238" s="208">
        <f t="shared" si="193"/>
        <v>0</v>
      </c>
      <c r="BP238" s="208">
        <f t="shared" si="198"/>
        <v>0</v>
      </c>
      <c r="BQ238" s="208" t="s">
        <v>18</v>
      </c>
      <c r="BR238" s="46" t="s">
        <v>192</v>
      </c>
    </row>
    <row r="239" spans="11:70">
      <c r="K239" s="202" t="s">
        <v>141</v>
      </c>
      <c r="L239" s="203" t="str">
        <f t="shared" si="194"/>
        <v>R_ES-AP-SpHeat</v>
      </c>
      <c r="M239" s="202">
        <f t="shared" ref="M239:N239" si="212">M143</f>
        <v>0</v>
      </c>
      <c r="N239" s="202">
        <f t="shared" si="212"/>
        <v>0</v>
      </c>
      <c r="O239" s="202" t="s">
        <v>18</v>
      </c>
      <c r="P239" s="203" t="s">
        <v>196</v>
      </c>
      <c r="T239" s="202" t="s">
        <v>141</v>
      </c>
      <c r="U239" s="203" t="str">
        <f t="shared" si="183"/>
        <v>R_ES-AP-SpHeat</v>
      </c>
      <c r="V239" s="202">
        <f t="shared" si="183"/>
        <v>0</v>
      </c>
      <c r="W239" s="202">
        <f t="shared" si="133"/>
        <v>0</v>
      </c>
      <c r="X239" s="202" t="s">
        <v>18</v>
      </c>
      <c r="Y239" s="203" t="s">
        <v>191</v>
      </c>
      <c r="AC239" s="202" t="s">
        <v>141</v>
      </c>
      <c r="AD239" s="46" t="str">
        <f t="shared" si="184"/>
        <v>R_ES-AP-SpHeat</v>
      </c>
      <c r="AE239" s="208">
        <f t="shared" si="185"/>
        <v>0</v>
      </c>
      <c r="AF239" s="46">
        <f t="shared" si="134"/>
        <v>0</v>
      </c>
      <c r="AG239" s="208" t="s">
        <v>18</v>
      </c>
      <c r="AH239" s="46" t="s">
        <v>197</v>
      </c>
      <c r="AL239" s="202" t="s">
        <v>141</v>
      </c>
      <c r="AM239" s="203" t="str">
        <f t="shared" si="186"/>
        <v>R_ES-AP-SpHeat</v>
      </c>
      <c r="AN239" s="202">
        <f t="shared" si="187"/>
        <v>0</v>
      </c>
      <c r="AO239" s="202">
        <f t="shared" si="135"/>
        <v>0</v>
      </c>
      <c r="AP239" s="202" t="s">
        <v>18</v>
      </c>
      <c r="AQ239" s="203" t="s">
        <v>194</v>
      </c>
      <c r="AU239" s="202" t="s">
        <v>141</v>
      </c>
      <c r="AV239" s="46" t="str">
        <f t="shared" si="188"/>
        <v>R_ES-AP-SpHeat</v>
      </c>
      <c r="AW239" s="208">
        <f t="shared" si="189"/>
        <v>0</v>
      </c>
      <c r="AX239" s="208">
        <f t="shared" si="196"/>
        <v>0</v>
      </c>
      <c r="AY239" s="208" t="s">
        <v>18</v>
      </c>
      <c r="AZ239" s="46" t="s">
        <v>193</v>
      </c>
      <c r="BD239" s="202" t="s">
        <v>141</v>
      </c>
      <c r="BE239" s="46" t="str">
        <f t="shared" si="190"/>
        <v>R_ES-AP-SpHeat</v>
      </c>
      <c r="BF239" s="208">
        <f t="shared" si="191"/>
        <v>0</v>
      </c>
      <c r="BG239" s="208">
        <f t="shared" si="197"/>
        <v>0</v>
      </c>
      <c r="BH239" s="208" t="s">
        <v>18</v>
      </c>
      <c r="BI239" s="46" t="s">
        <v>195</v>
      </c>
      <c r="BM239" s="202" t="s">
        <v>141</v>
      </c>
      <c r="BN239" s="46" t="str">
        <f t="shared" si="192"/>
        <v>R_ES-AP-SpHeat</v>
      </c>
      <c r="BO239" s="208">
        <f t="shared" si="193"/>
        <v>0</v>
      </c>
      <c r="BP239" s="208">
        <f t="shared" si="198"/>
        <v>0</v>
      </c>
      <c r="BQ239" s="208" t="s">
        <v>18</v>
      </c>
      <c r="BR239" s="46" t="s">
        <v>192</v>
      </c>
    </row>
    <row r="240" spans="11:70">
      <c r="K240" s="202" t="s">
        <v>141</v>
      </c>
      <c r="L240" s="203" t="str">
        <f t="shared" si="194"/>
        <v>R_ES-AP-SpHeat</v>
      </c>
      <c r="M240" s="202">
        <f t="shared" ref="M240:N240" si="213">M144</f>
        <v>0</v>
      </c>
      <c r="N240" s="202">
        <f t="shared" si="213"/>
        <v>0</v>
      </c>
      <c r="O240" s="202" t="s">
        <v>18</v>
      </c>
      <c r="P240" s="203" t="s">
        <v>196</v>
      </c>
      <c r="T240" s="202" t="s">
        <v>141</v>
      </c>
      <c r="U240" s="203" t="str">
        <f t="shared" si="183"/>
        <v>R_ES-AP-SpHeat</v>
      </c>
      <c r="V240" s="202">
        <f t="shared" si="183"/>
        <v>0</v>
      </c>
      <c r="W240" s="202">
        <f t="shared" si="133"/>
        <v>0</v>
      </c>
      <c r="X240" s="202" t="s">
        <v>18</v>
      </c>
      <c r="Y240" s="203" t="s">
        <v>191</v>
      </c>
      <c r="AC240" s="202" t="s">
        <v>141</v>
      </c>
      <c r="AD240" s="46" t="str">
        <f t="shared" si="184"/>
        <v>R_ES-AP-SpHeat</v>
      </c>
      <c r="AE240" s="208">
        <f t="shared" si="185"/>
        <v>0</v>
      </c>
      <c r="AF240" s="46">
        <f t="shared" si="134"/>
        <v>0</v>
      </c>
      <c r="AG240" s="208" t="s">
        <v>18</v>
      </c>
      <c r="AH240" s="46" t="s">
        <v>197</v>
      </c>
      <c r="AL240" s="202" t="s">
        <v>141</v>
      </c>
      <c r="AM240" s="203" t="str">
        <f t="shared" si="186"/>
        <v>R_ES-AP-SpHeat</v>
      </c>
      <c r="AN240" s="202">
        <f t="shared" si="187"/>
        <v>0</v>
      </c>
      <c r="AO240" s="202">
        <f t="shared" si="135"/>
        <v>0</v>
      </c>
      <c r="AP240" s="202" t="s">
        <v>18</v>
      </c>
      <c r="AQ240" s="203" t="s">
        <v>194</v>
      </c>
      <c r="AU240" s="202" t="s">
        <v>141</v>
      </c>
      <c r="AV240" s="46" t="str">
        <f t="shared" si="188"/>
        <v>R_ES-AP-SpHeat</v>
      </c>
      <c r="AW240" s="208">
        <f t="shared" si="189"/>
        <v>0</v>
      </c>
      <c r="AX240" s="208">
        <f t="shared" si="196"/>
        <v>0</v>
      </c>
      <c r="AY240" s="208" t="s">
        <v>18</v>
      </c>
      <c r="AZ240" s="46" t="s">
        <v>193</v>
      </c>
      <c r="BD240" s="202" t="s">
        <v>141</v>
      </c>
      <c r="BE240" s="46" t="str">
        <f t="shared" si="190"/>
        <v>R_ES-AP-SpHeat</v>
      </c>
      <c r="BF240" s="208">
        <f t="shared" si="191"/>
        <v>0</v>
      </c>
      <c r="BG240" s="208">
        <f t="shared" si="197"/>
        <v>0</v>
      </c>
      <c r="BH240" s="208" t="s">
        <v>18</v>
      </c>
      <c r="BI240" s="46" t="s">
        <v>195</v>
      </c>
      <c r="BM240" s="202" t="s">
        <v>141</v>
      </c>
      <c r="BN240" s="46" t="str">
        <f t="shared" si="192"/>
        <v>R_ES-AP-SpHeat</v>
      </c>
      <c r="BO240" s="208">
        <f t="shared" si="193"/>
        <v>0</v>
      </c>
      <c r="BP240" s="208">
        <f t="shared" si="198"/>
        <v>0</v>
      </c>
      <c r="BQ240" s="208" t="s">
        <v>18</v>
      </c>
      <c r="BR240" s="46" t="s">
        <v>192</v>
      </c>
    </row>
    <row r="241" spans="11:70">
      <c r="K241" s="202" t="s">
        <v>141</v>
      </c>
      <c r="L241" s="203" t="str">
        <f t="shared" si="194"/>
        <v>R_ES-AP-SpHeat</v>
      </c>
      <c r="M241" s="202">
        <f t="shared" ref="M241:N241" si="214">M145</f>
        <v>0</v>
      </c>
      <c r="N241" s="202">
        <f t="shared" si="214"/>
        <v>0</v>
      </c>
      <c r="O241" s="202" t="s">
        <v>18</v>
      </c>
      <c r="P241" s="203" t="s">
        <v>196</v>
      </c>
      <c r="T241" s="202" t="s">
        <v>141</v>
      </c>
      <c r="U241" s="203" t="str">
        <f t="shared" si="183"/>
        <v>R_ES-AP-SpHeat</v>
      </c>
      <c r="V241" s="202">
        <f t="shared" si="183"/>
        <v>0</v>
      </c>
      <c r="W241" s="202">
        <f t="shared" si="133"/>
        <v>0</v>
      </c>
      <c r="X241" s="202" t="s">
        <v>18</v>
      </c>
      <c r="Y241" s="203" t="s">
        <v>191</v>
      </c>
      <c r="AC241" s="202" t="s">
        <v>141</v>
      </c>
      <c r="AD241" s="46" t="str">
        <f t="shared" si="184"/>
        <v>R_ES-AP-SpHeat</v>
      </c>
      <c r="AE241" s="208">
        <f t="shared" si="185"/>
        <v>0</v>
      </c>
      <c r="AF241" s="46">
        <f t="shared" si="134"/>
        <v>0</v>
      </c>
      <c r="AG241" s="208" t="s">
        <v>18</v>
      </c>
      <c r="AH241" s="46" t="s">
        <v>197</v>
      </c>
      <c r="AL241" s="202" t="s">
        <v>141</v>
      </c>
      <c r="AM241" s="203" t="str">
        <f t="shared" si="186"/>
        <v>R_ES-AP-SpHeat</v>
      </c>
      <c r="AN241" s="202">
        <f t="shared" si="187"/>
        <v>0</v>
      </c>
      <c r="AO241" s="202">
        <f t="shared" si="135"/>
        <v>0</v>
      </c>
      <c r="AP241" s="202" t="s">
        <v>18</v>
      </c>
      <c r="AQ241" s="203" t="s">
        <v>194</v>
      </c>
      <c r="AU241" s="202" t="s">
        <v>141</v>
      </c>
      <c r="AV241" s="46" t="str">
        <f t="shared" si="188"/>
        <v>R_ES-AP-SpHeat</v>
      </c>
      <c r="AW241" s="208">
        <f t="shared" si="189"/>
        <v>0</v>
      </c>
      <c r="AX241" s="208">
        <f t="shared" si="196"/>
        <v>0</v>
      </c>
      <c r="AY241" s="208" t="s">
        <v>18</v>
      </c>
      <c r="AZ241" s="46" t="s">
        <v>193</v>
      </c>
      <c r="BD241" s="202" t="s">
        <v>141</v>
      </c>
      <c r="BE241" s="46" t="str">
        <f t="shared" si="190"/>
        <v>R_ES-AP-SpHeat</v>
      </c>
      <c r="BF241" s="208">
        <f t="shared" si="191"/>
        <v>0</v>
      </c>
      <c r="BG241" s="208">
        <f t="shared" si="197"/>
        <v>0</v>
      </c>
      <c r="BH241" s="208" t="s">
        <v>18</v>
      </c>
      <c r="BI241" s="46" t="s">
        <v>195</v>
      </c>
      <c r="BM241" s="202" t="s">
        <v>141</v>
      </c>
      <c r="BN241" s="46" t="str">
        <f t="shared" si="192"/>
        <v>R_ES-AP-SpHeat</v>
      </c>
      <c r="BO241" s="208">
        <f t="shared" si="193"/>
        <v>0</v>
      </c>
      <c r="BP241" s="208">
        <f t="shared" si="198"/>
        <v>0</v>
      </c>
      <c r="BQ241" s="208" t="s">
        <v>18</v>
      </c>
      <c r="BR241" s="46" t="s">
        <v>192</v>
      </c>
    </row>
    <row r="242" spans="11:70">
      <c r="K242" s="202" t="s">
        <v>141</v>
      </c>
      <c r="L242" s="203" t="str">
        <f t="shared" si="194"/>
        <v>R_ES-AP-SpHeat</v>
      </c>
      <c r="M242" s="202">
        <f t="shared" ref="M242:N242" si="215">M146</f>
        <v>0</v>
      </c>
      <c r="N242" s="202">
        <f t="shared" si="215"/>
        <v>0</v>
      </c>
      <c r="O242" s="202" t="s">
        <v>18</v>
      </c>
      <c r="P242" s="203" t="s">
        <v>196</v>
      </c>
      <c r="T242" s="202" t="s">
        <v>141</v>
      </c>
      <c r="U242" s="203" t="str">
        <f t="shared" si="183"/>
        <v>R_ES-AP-SpHeat</v>
      </c>
      <c r="V242" s="202">
        <f t="shared" si="183"/>
        <v>0</v>
      </c>
      <c r="W242" s="202">
        <f t="shared" si="133"/>
        <v>0</v>
      </c>
      <c r="X242" s="202" t="s">
        <v>18</v>
      </c>
      <c r="Y242" s="203" t="s">
        <v>191</v>
      </c>
      <c r="AC242" s="202" t="s">
        <v>141</v>
      </c>
      <c r="AD242" s="46" t="str">
        <f t="shared" si="184"/>
        <v>R_ES-AP-SpHeat</v>
      </c>
      <c r="AE242" s="208">
        <f t="shared" si="185"/>
        <v>0</v>
      </c>
      <c r="AF242" s="46">
        <f t="shared" si="134"/>
        <v>0</v>
      </c>
      <c r="AG242" s="208" t="s">
        <v>18</v>
      </c>
      <c r="AH242" s="46" t="s">
        <v>197</v>
      </c>
      <c r="AL242" s="202" t="s">
        <v>141</v>
      </c>
      <c r="AM242" s="203" t="str">
        <f t="shared" si="186"/>
        <v>R_ES-AP-SpHeat</v>
      </c>
      <c r="AN242" s="202">
        <f t="shared" si="187"/>
        <v>0</v>
      </c>
      <c r="AO242" s="202">
        <f t="shared" si="135"/>
        <v>0</v>
      </c>
      <c r="AP242" s="202" t="s">
        <v>18</v>
      </c>
      <c r="AQ242" s="203" t="s">
        <v>194</v>
      </c>
      <c r="AU242" s="202" t="s">
        <v>141</v>
      </c>
      <c r="AV242" s="46" t="str">
        <f t="shared" si="188"/>
        <v>R_ES-AP-SpHeat</v>
      </c>
      <c r="AW242" s="208">
        <f t="shared" si="189"/>
        <v>0</v>
      </c>
      <c r="AX242" s="208">
        <f t="shared" si="196"/>
        <v>0</v>
      </c>
      <c r="AY242" s="208" t="s">
        <v>18</v>
      </c>
      <c r="AZ242" s="46" t="s">
        <v>193</v>
      </c>
      <c r="BD242" s="202" t="s">
        <v>141</v>
      </c>
      <c r="BE242" s="46" t="str">
        <f t="shared" si="190"/>
        <v>R_ES-AP-SpHeat</v>
      </c>
      <c r="BF242" s="208">
        <f t="shared" si="191"/>
        <v>0</v>
      </c>
      <c r="BG242" s="208">
        <f t="shared" si="197"/>
        <v>0</v>
      </c>
      <c r="BH242" s="208" t="s">
        <v>18</v>
      </c>
      <c r="BI242" s="46" t="s">
        <v>195</v>
      </c>
      <c r="BM242" s="202" t="s">
        <v>141</v>
      </c>
      <c r="BN242" s="46" t="str">
        <f t="shared" si="192"/>
        <v>R_ES-AP-SpHeat</v>
      </c>
      <c r="BO242" s="208">
        <f t="shared" si="193"/>
        <v>0</v>
      </c>
      <c r="BP242" s="208">
        <f t="shared" si="198"/>
        <v>0</v>
      </c>
      <c r="BQ242" s="208" t="s">
        <v>18</v>
      </c>
      <c r="BR242" s="46" t="s">
        <v>192</v>
      </c>
    </row>
    <row r="243" spans="11:70">
      <c r="K243" s="202" t="s">
        <v>141</v>
      </c>
      <c r="L243" s="203" t="str">
        <f t="shared" si="194"/>
        <v>R_ES-AP-SpHeat</v>
      </c>
      <c r="M243" s="202">
        <f t="shared" ref="M243:N243" si="216">M147</f>
        <v>0</v>
      </c>
      <c r="N243" s="202">
        <f t="shared" si="216"/>
        <v>0</v>
      </c>
      <c r="O243" s="202" t="s">
        <v>18</v>
      </c>
      <c r="P243" s="203" t="s">
        <v>196</v>
      </c>
      <c r="T243" s="202" t="s">
        <v>141</v>
      </c>
      <c r="U243" s="203" t="str">
        <f t="shared" si="183"/>
        <v>R_ES-AP-SpHeat</v>
      </c>
      <c r="V243" s="202">
        <f t="shared" si="183"/>
        <v>0</v>
      </c>
      <c r="W243" s="202">
        <f t="shared" si="133"/>
        <v>0</v>
      </c>
      <c r="X243" s="202" t="s">
        <v>18</v>
      </c>
      <c r="Y243" s="203" t="s">
        <v>191</v>
      </c>
      <c r="AC243" s="202" t="s">
        <v>141</v>
      </c>
      <c r="AD243" s="46" t="str">
        <f t="shared" si="184"/>
        <v>R_ES-AP-SpHeat</v>
      </c>
      <c r="AE243" s="208">
        <f t="shared" si="185"/>
        <v>0</v>
      </c>
      <c r="AF243" s="46">
        <f t="shared" si="134"/>
        <v>0</v>
      </c>
      <c r="AG243" s="208" t="s">
        <v>18</v>
      </c>
      <c r="AH243" s="46" t="s">
        <v>197</v>
      </c>
      <c r="AL243" s="202" t="s">
        <v>141</v>
      </c>
      <c r="AM243" s="203" t="str">
        <f t="shared" si="186"/>
        <v>R_ES-AP-SpHeat</v>
      </c>
      <c r="AN243" s="202">
        <f t="shared" si="187"/>
        <v>0</v>
      </c>
      <c r="AO243" s="202">
        <f t="shared" si="135"/>
        <v>0</v>
      </c>
      <c r="AP243" s="202" t="s">
        <v>18</v>
      </c>
      <c r="AQ243" s="203" t="s">
        <v>194</v>
      </c>
      <c r="AU243" s="202" t="s">
        <v>141</v>
      </c>
      <c r="AV243" s="46" t="str">
        <f t="shared" si="188"/>
        <v>R_ES-AP-SpHeat</v>
      </c>
      <c r="AW243" s="208">
        <f t="shared" si="189"/>
        <v>0</v>
      </c>
      <c r="AX243" s="208">
        <f t="shared" si="196"/>
        <v>0</v>
      </c>
      <c r="AY243" s="208" t="s">
        <v>18</v>
      </c>
      <c r="AZ243" s="46" t="s">
        <v>193</v>
      </c>
      <c r="BD243" s="202" t="s">
        <v>141</v>
      </c>
      <c r="BE243" s="46" t="str">
        <f t="shared" si="190"/>
        <v>R_ES-AP-SpHeat</v>
      </c>
      <c r="BF243" s="208">
        <f t="shared" si="191"/>
        <v>0</v>
      </c>
      <c r="BG243" s="208">
        <f t="shared" si="197"/>
        <v>0</v>
      </c>
      <c r="BH243" s="208" t="s">
        <v>18</v>
      </c>
      <c r="BI243" s="46" t="s">
        <v>195</v>
      </c>
      <c r="BM243" s="202" t="s">
        <v>141</v>
      </c>
      <c r="BN243" s="46" t="str">
        <f t="shared" si="192"/>
        <v>R_ES-AP-SpHeat</v>
      </c>
      <c r="BO243" s="208">
        <f t="shared" si="193"/>
        <v>0</v>
      </c>
      <c r="BP243" s="208">
        <f t="shared" si="198"/>
        <v>0</v>
      </c>
      <c r="BQ243" s="208" t="s">
        <v>18</v>
      </c>
      <c r="BR243" s="46" t="s">
        <v>192</v>
      </c>
    </row>
    <row r="244" spans="11:70">
      <c r="K244" s="202" t="s">
        <v>141</v>
      </c>
      <c r="L244" s="203" t="str">
        <f t="shared" si="194"/>
        <v>R_ES-AP-SpHeat</v>
      </c>
      <c r="M244" s="202">
        <f t="shared" ref="M244:N244" si="217">M148</f>
        <v>0</v>
      </c>
      <c r="N244" s="202">
        <f t="shared" si="217"/>
        <v>0</v>
      </c>
      <c r="O244" s="202" t="s">
        <v>18</v>
      </c>
      <c r="P244" s="203" t="s">
        <v>196</v>
      </c>
      <c r="T244" s="202" t="s">
        <v>141</v>
      </c>
      <c r="U244" s="203" t="str">
        <f t="shared" si="183"/>
        <v>R_ES-AP-SpHeat</v>
      </c>
      <c r="V244" s="202">
        <f t="shared" si="183"/>
        <v>0</v>
      </c>
      <c r="W244" s="202">
        <f t="shared" si="133"/>
        <v>0</v>
      </c>
      <c r="X244" s="202" t="s">
        <v>18</v>
      </c>
      <c r="Y244" s="203" t="s">
        <v>191</v>
      </c>
      <c r="AC244" s="202" t="s">
        <v>141</v>
      </c>
      <c r="AD244" s="46" t="str">
        <f t="shared" si="184"/>
        <v>R_ES-AP-SpHeat</v>
      </c>
      <c r="AE244" s="208">
        <f t="shared" si="185"/>
        <v>0</v>
      </c>
      <c r="AF244" s="46">
        <f t="shared" si="134"/>
        <v>0</v>
      </c>
      <c r="AG244" s="208" t="s">
        <v>18</v>
      </c>
      <c r="AH244" s="46" t="s">
        <v>197</v>
      </c>
      <c r="AL244" s="202" t="s">
        <v>141</v>
      </c>
      <c r="AM244" s="203" t="str">
        <f t="shared" si="186"/>
        <v>R_ES-AP-SpHeat</v>
      </c>
      <c r="AN244" s="202">
        <f t="shared" si="187"/>
        <v>0</v>
      </c>
      <c r="AO244" s="202">
        <f t="shared" si="135"/>
        <v>0</v>
      </c>
      <c r="AP244" s="202" t="s">
        <v>18</v>
      </c>
      <c r="AQ244" s="203" t="s">
        <v>194</v>
      </c>
      <c r="AU244" s="202" t="s">
        <v>141</v>
      </c>
      <c r="AV244" s="46" t="str">
        <f t="shared" si="188"/>
        <v>R_ES-AP-SpHeat</v>
      </c>
      <c r="AW244" s="208">
        <f t="shared" si="189"/>
        <v>0</v>
      </c>
      <c r="AX244" s="208">
        <f t="shared" si="196"/>
        <v>0</v>
      </c>
      <c r="AY244" s="208" t="s">
        <v>18</v>
      </c>
      <c r="AZ244" s="46" t="s">
        <v>193</v>
      </c>
      <c r="BD244" s="202" t="s">
        <v>141</v>
      </c>
      <c r="BE244" s="46" t="str">
        <f t="shared" si="190"/>
        <v>R_ES-AP-SpHeat</v>
      </c>
      <c r="BF244" s="208">
        <f t="shared" si="191"/>
        <v>0</v>
      </c>
      <c r="BG244" s="208">
        <f t="shared" si="197"/>
        <v>0</v>
      </c>
      <c r="BH244" s="208" t="s">
        <v>18</v>
      </c>
      <c r="BI244" s="46" t="s">
        <v>195</v>
      </c>
      <c r="BM244" s="202" t="s">
        <v>141</v>
      </c>
      <c r="BN244" s="46" t="str">
        <f t="shared" si="192"/>
        <v>R_ES-AP-SpHeat</v>
      </c>
      <c r="BO244" s="208">
        <f t="shared" si="193"/>
        <v>0</v>
      </c>
      <c r="BP244" s="208">
        <f t="shared" si="198"/>
        <v>0</v>
      </c>
      <c r="BQ244" s="208" t="s">
        <v>18</v>
      </c>
      <c r="BR244" s="46" t="s">
        <v>192</v>
      </c>
    </row>
    <row r="245" spans="11:70">
      <c r="K245" s="202" t="s">
        <v>141</v>
      </c>
      <c r="L245" s="203" t="str">
        <f t="shared" si="194"/>
        <v>R_ES-AP-SpHeat</v>
      </c>
      <c r="M245" s="202">
        <f t="shared" ref="M245:N245" si="218">M149</f>
        <v>0</v>
      </c>
      <c r="N245" s="202">
        <f t="shared" si="218"/>
        <v>0</v>
      </c>
      <c r="O245" s="202" t="s">
        <v>18</v>
      </c>
      <c r="P245" s="203" t="s">
        <v>196</v>
      </c>
      <c r="T245" s="202" t="s">
        <v>141</v>
      </c>
      <c r="U245" s="203" t="str">
        <f t="shared" si="183"/>
        <v>R_ES-AP-SpHeat</v>
      </c>
      <c r="V245" s="202">
        <f t="shared" si="183"/>
        <v>0</v>
      </c>
      <c r="W245" s="202">
        <f t="shared" si="133"/>
        <v>0</v>
      </c>
      <c r="X245" s="202" t="s">
        <v>18</v>
      </c>
      <c r="Y245" s="203" t="s">
        <v>191</v>
      </c>
      <c r="AC245" s="202" t="s">
        <v>141</v>
      </c>
      <c r="AD245" s="46" t="str">
        <f t="shared" si="184"/>
        <v>R_ES-AP-SpHeat</v>
      </c>
      <c r="AE245" s="208">
        <f t="shared" si="185"/>
        <v>0</v>
      </c>
      <c r="AF245" s="46">
        <f t="shared" si="134"/>
        <v>0</v>
      </c>
      <c r="AG245" s="208" t="s">
        <v>18</v>
      </c>
      <c r="AH245" s="46" t="s">
        <v>197</v>
      </c>
      <c r="AL245" s="202" t="s">
        <v>141</v>
      </c>
      <c r="AM245" s="203" t="str">
        <f t="shared" si="186"/>
        <v>R_ES-AP-SpHeat</v>
      </c>
      <c r="AN245" s="202">
        <f t="shared" si="187"/>
        <v>0</v>
      </c>
      <c r="AO245" s="202">
        <f t="shared" si="135"/>
        <v>0</v>
      </c>
      <c r="AP245" s="202" t="s">
        <v>18</v>
      </c>
      <c r="AQ245" s="203" t="s">
        <v>194</v>
      </c>
      <c r="AU245" s="202" t="s">
        <v>141</v>
      </c>
      <c r="AV245" s="46" t="str">
        <f t="shared" si="188"/>
        <v>R_ES-AP-SpHeat</v>
      </c>
      <c r="AW245" s="208">
        <f t="shared" si="189"/>
        <v>0</v>
      </c>
      <c r="AX245" s="208">
        <f t="shared" si="196"/>
        <v>0</v>
      </c>
      <c r="AY245" s="208" t="s">
        <v>18</v>
      </c>
      <c r="AZ245" s="46" t="s">
        <v>193</v>
      </c>
      <c r="BD245" s="202" t="s">
        <v>141</v>
      </c>
      <c r="BE245" s="46" t="str">
        <f t="shared" si="190"/>
        <v>R_ES-AP-SpHeat</v>
      </c>
      <c r="BF245" s="208">
        <f t="shared" si="191"/>
        <v>0</v>
      </c>
      <c r="BG245" s="208">
        <f t="shared" si="197"/>
        <v>0</v>
      </c>
      <c r="BH245" s="208" t="s">
        <v>18</v>
      </c>
      <c r="BI245" s="46" t="s">
        <v>195</v>
      </c>
      <c r="BM245" s="202" t="s">
        <v>141</v>
      </c>
      <c r="BN245" s="46" t="str">
        <f t="shared" si="192"/>
        <v>R_ES-AP-SpHeat</v>
      </c>
      <c r="BO245" s="208">
        <f t="shared" si="193"/>
        <v>0</v>
      </c>
      <c r="BP245" s="208">
        <f t="shared" si="198"/>
        <v>0</v>
      </c>
      <c r="BQ245" s="208" t="s">
        <v>18</v>
      </c>
      <c r="BR245" s="46" t="s">
        <v>192</v>
      </c>
    </row>
    <row r="246" spans="11:70">
      <c r="K246" s="202" t="s">
        <v>141</v>
      </c>
      <c r="L246" s="203" t="str">
        <f t="shared" si="194"/>
        <v>R_ES-AP-SpHeat</v>
      </c>
      <c r="M246" s="202">
        <f t="shared" ref="M246:N246" si="219">M150</f>
        <v>0</v>
      </c>
      <c r="N246" s="202">
        <f t="shared" si="219"/>
        <v>0</v>
      </c>
      <c r="O246" s="202" t="s">
        <v>18</v>
      </c>
      <c r="P246" s="203" t="s">
        <v>196</v>
      </c>
      <c r="T246" s="202" t="s">
        <v>141</v>
      </c>
      <c r="U246" s="203" t="str">
        <f t="shared" si="183"/>
        <v>R_ES-AP-SpHeat</v>
      </c>
      <c r="V246" s="202">
        <f t="shared" si="183"/>
        <v>0</v>
      </c>
      <c r="W246" s="202">
        <f t="shared" si="133"/>
        <v>0</v>
      </c>
      <c r="X246" s="202" t="s">
        <v>18</v>
      </c>
      <c r="Y246" s="203" t="s">
        <v>191</v>
      </c>
      <c r="AC246" s="202" t="s">
        <v>141</v>
      </c>
      <c r="AD246" s="46" t="str">
        <f t="shared" si="184"/>
        <v>R_ES-AP-SpHeat</v>
      </c>
      <c r="AE246" s="208">
        <f t="shared" si="185"/>
        <v>0</v>
      </c>
      <c r="AF246" s="46">
        <f t="shared" si="134"/>
        <v>0</v>
      </c>
      <c r="AG246" s="208" t="s">
        <v>18</v>
      </c>
      <c r="AH246" s="46" t="s">
        <v>197</v>
      </c>
      <c r="AL246" s="202" t="s">
        <v>141</v>
      </c>
      <c r="AM246" s="203" t="str">
        <f t="shared" si="186"/>
        <v>R_ES-AP-SpHeat</v>
      </c>
      <c r="AN246" s="202">
        <f t="shared" si="187"/>
        <v>0</v>
      </c>
      <c r="AO246" s="202">
        <f t="shared" si="135"/>
        <v>0</v>
      </c>
      <c r="AP246" s="202" t="s">
        <v>18</v>
      </c>
      <c r="AQ246" s="203" t="s">
        <v>194</v>
      </c>
      <c r="AU246" s="202" t="s">
        <v>141</v>
      </c>
      <c r="AV246" s="46" t="str">
        <f t="shared" si="188"/>
        <v>R_ES-AP-SpHeat</v>
      </c>
      <c r="AW246" s="208">
        <f t="shared" si="189"/>
        <v>0</v>
      </c>
      <c r="AX246" s="208">
        <f t="shared" si="196"/>
        <v>0</v>
      </c>
      <c r="AY246" s="208" t="s">
        <v>18</v>
      </c>
      <c r="AZ246" s="46" t="s">
        <v>193</v>
      </c>
      <c r="BD246" s="202" t="s">
        <v>141</v>
      </c>
      <c r="BE246" s="46" t="str">
        <f t="shared" si="190"/>
        <v>R_ES-AP-SpHeat</v>
      </c>
      <c r="BF246" s="208">
        <f t="shared" si="191"/>
        <v>0</v>
      </c>
      <c r="BG246" s="208">
        <f t="shared" si="197"/>
        <v>0</v>
      </c>
      <c r="BH246" s="208" t="s">
        <v>18</v>
      </c>
      <c r="BI246" s="46" t="s">
        <v>195</v>
      </c>
      <c r="BM246" s="202" t="s">
        <v>141</v>
      </c>
      <c r="BN246" s="46" t="str">
        <f t="shared" si="192"/>
        <v>R_ES-AP-SpHeat</v>
      </c>
      <c r="BO246" s="208">
        <f t="shared" si="193"/>
        <v>0</v>
      </c>
      <c r="BP246" s="208">
        <f t="shared" si="198"/>
        <v>0</v>
      </c>
      <c r="BQ246" s="208" t="s">
        <v>18</v>
      </c>
      <c r="BR246" s="46" t="s">
        <v>192</v>
      </c>
    </row>
    <row r="247" spans="11:70">
      <c r="K247" s="202" t="s">
        <v>141</v>
      </c>
      <c r="L247" s="203" t="str">
        <f t="shared" si="194"/>
        <v>R_ES-AP-SpHeat</v>
      </c>
      <c r="M247" s="202">
        <f t="shared" ref="M247:N247" si="220">M151</f>
        <v>0</v>
      </c>
      <c r="N247" s="202">
        <f t="shared" si="220"/>
        <v>0</v>
      </c>
      <c r="O247" s="202" t="s">
        <v>18</v>
      </c>
      <c r="P247" s="203" t="s">
        <v>196</v>
      </c>
      <c r="T247" s="202" t="s">
        <v>141</v>
      </c>
      <c r="U247" s="203" t="str">
        <f t="shared" si="183"/>
        <v>R_ES-AP-SpHeat</v>
      </c>
      <c r="V247" s="202">
        <f t="shared" si="183"/>
        <v>0</v>
      </c>
      <c r="W247" s="202">
        <f t="shared" si="133"/>
        <v>0</v>
      </c>
      <c r="X247" s="202" t="s">
        <v>18</v>
      </c>
      <c r="Y247" s="203" t="s">
        <v>191</v>
      </c>
      <c r="AC247" s="202" t="s">
        <v>141</v>
      </c>
      <c r="AD247" s="46" t="str">
        <f t="shared" si="184"/>
        <v>R_ES-AP-SpHeat</v>
      </c>
      <c r="AE247" s="208">
        <f t="shared" si="185"/>
        <v>0</v>
      </c>
      <c r="AF247" s="46">
        <f t="shared" si="134"/>
        <v>0</v>
      </c>
      <c r="AG247" s="208" t="s">
        <v>18</v>
      </c>
      <c r="AH247" s="46" t="s">
        <v>197</v>
      </c>
      <c r="AL247" s="202" t="s">
        <v>141</v>
      </c>
      <c r="AM247" s="203" t="str">
        <f t="shared" si="186"/>
        <v>R_ES-AP-SpHeat</v>
      </c>
      <c r="AN247" s="202">
        <f t="shared" si="187"/>
        <v>0</v>
      </c>
      <c r="AO247" s="202">
        <f t="shared" si="135"/>
        <v>0</v>
      </c>
      <c r="AP247" s="202" t="s">
        <v>18</v>
      </c>
      <c r="AQ247" s="203" t="s">
        <v>194</v>
      </c>
      <c r="AU247" s="202" t="s">
        <v>141</v>
      </c>
      <c r="AV247" s="46" t="str">
        <f t="shared" si="188"/>
        <v>R_ES-AP-SpHeat</v>
      </c>
      <c r="AW247" s="208">
        <f t="shared" si="189"/>
        <v>0</v>
      </c>
      <c r="AX247" s="208">
        <f t="shared" si="196"/>
        <v>0</v>
      </c>
      <c r="AY247" s="208" t="s">
        <v>18</v>
      </c>
      <c r="AZ247" s="46" t="s">
        <v>193</v>
      </c>
      <c r="BD247" s="202" t="s">
        <v>141</v>
      </c>
      <c r="BE247" s="46" t="str">
        <f t="shared" si="190"/>
        <v>R_ES-AP-SpHeat</v>
      </c>
      <c r="BF247" s="208">
        <f t="shared" si="191"/>
        <v>0</v>
      </c>
      <c r="BG247" s="208">
        <f t="shared" si="197"/>
        <v>0</v>
      </c>
      <c r="BH247" s="208" t="s">
        <v>18</v>
      </c>
      <c r="BI247" s="46" t="s">
        <v>195</v>
      </c>
      <c r="BM247" s="202" t="s">
        <v>141</v>
      </c>
      <c r="BN247" s="46" t="str">
        <f t="shared" si="192"/>
        <v>R_ES-AP-SpHeat</v>
      </c>
      <c r="BO247" s="208">
        <f t="shared" si="193"/>
        <v>0</v>
      </c>
      <c r="BP247" s="208">
        <f t="shared" si="198"/>
        <v>0</v>
      </c>
      <c r="BQ247" s="208" t="s">
        <v>18</v>
      </c>
      <c r="BR247" s="46" t="s">
        <v>192</v>
      </c>
    </row>
    <row r="248" spans="11:70">
      <c r="K248" s="202" t="s">
        <v>357</v>
      </c>
      <c r="L248" s="203" t="str">
        <f t="shared" si="194"/>
        <v>R_ES-AP-SpHeat</v>
      </c>
      <c r="M248" s="202" t="str">
        <f t="shared" ref="M248:N248" si="221">M152</f>
        <v>SH0_1</v>
      </c>
      <c r="N248" s="202">
        <f t="shared" si="221"/>
        <v>0</v>
      </c>
      <c r="O248" s="202" t="s">
        <v>18</v>
      </c>
      <c r="P248" s="203" t="s">
        <v>196</v>
      </c>
      <c r="T248" s="202" t="s">
        <v>357</v>
      </c>
      <c r="U248" s="203" t="str">
        <f t="shared" si="183"/>
        <v>R_ES-AP-SpHeat</v>
      </c>
      <c r="V248" s="202" t="str">
        <f t="shared" si="183"/>
        <v>SH0_1</v>
      </c>
      <c r="W248" s="202">
        <f t="shared" si="133"/>
        <v>0</v>
      </c>
      <c r="X248" s="202" t="s">
        <v>18</v>
      </c>
      <c r="Y248" s="203" t="s">
        <v>191</v>
      </c>
      <c r="AC248" s="202" t="s">
        <v>357</v>
      </c>
      <c r="AD248" s="46" t="str">
        <f t="shared" si="184"/>
        <v>R_ES-AP-SpHeat</v>
      </c>
      <c r="AE248" s="208" t="str">
        <f t="shared" si="185"/>
        <v>SH0_1</v>
      </c>
      <c r="AF248" s="46">
        <f t="shared" si="134"/>
        <v>0</v>
      </c>
      <c r="AG248" s="208" t="s">
        <v>18</v>
      </c>
      <c r="AH248" s="46" t="s">
        <v>197</v>
      </c>
      <c r="AL248" s="202" t="s">
        <v>357</v>
      </c>
      <c r="AM248" s="203" t="str">
        <f t="shared" si="186"/>
        <v>R_ES-AP-SpHeat</v>
      </c>
      <c r="AN248" s="202" t="str">
        <f t="shared" si="187"/>
        <v>SH0_1</v>
      </c>
      <c r="AO248" s="202">
        <f t="shared" si="135"/>
        <v>0</v>
      </c>
      <c r="AP248" s="202" t="s">
        <v>18</v>
      </c>
      <c r="AQ248" s="203" t="s">
        <v>194</v>
      </c>
      <c r="AU248" s="202" t="s">
        <v>357</v>
      </c>
      <c r="AV248" s="46" t="str">
        <f t="shared" si="188"/>
        <v>R_ES-AP-SpHeat</v>
      </c>
      <c r="AW248" s="208" t="str">
        <f t="shared" si="189"/>
        <v>SH0_1</v>
      </c>
      <c r="AX248" s="208">
        <f t="shared" si="196"/>
        <v>0</v>
      </c>
      <c r="AY248" s="208" t="s">
        <v>18</v>
      </c>
      <c r="AZ248" s="46" t="s">
        <v>193</v>
      </c>
      <c r="BD248" s="202" t="s">
        <v>357</v>
      </c>
      <c r="BE248" s="46" t="str">
        <f t="shared" si="190"/>
        <v>R_ES-AP-SpHeat</v>
      </c>
      <c r="BF248" s="208" t="str">
        <f t="shared" si="191"/>
        <v>SH0_1</v>
      </c>
      <c r="BG248" s="208">
        <f t="shared" si="197"/>
        <v>0</v>
      </c>
      <c r="BH248" s="208" t="s">
        <v>18</v>
      </c>
      <c r="BI248" s="46" t="s">
        <v>195</v>
      </c>
      <c r="BM248" s="202" t="s">
        <v>357</v>
      </c>
      <c r="BN248" s="46" t="str">
        <f t="shared" si="192"/>
        <v>R_ES-AP-SpHeat</v>
      </c>
      <c r="BO248" s="208" t="str">
        <f t="shared" si="193"/>
        <v>SH0_1</v>
      </c>
      <c r="BP248" s="208">
        <f t="shared" si="198"/>
        <v>0</v>
      </c>
      <c r="BQ248" s="208" t="s">
        <v>18</v>
      </c>
      <c r="BR248" s="46" t="s">
        <v>192</v>
      </c>
    </row>
    <row r="249" spans="11:70">
      <c r="K249" s="202" t="s">
        <v>357</v>
      </c>
      <c r="L249" s="203" t="str">
        <f t="shared" si="194"/>
        <v>R_ES-AP-SpHeat</v>
      </c>
      <c r="M249" s="202" t="str">
        <f t="shared" ref="M249:N249" si="222">M153</f>
        <v>SH2_3</v>
      </c>
      <c r="N249" s="202">
        <f t="shared" si="222"/>
        <v>0</v>
      </c>
      <c r="O249" s="202" t="s">
        <v>18</v>
      </c>
      <c r="P249" s="203" t="s">
        <v>196</v>
      </c>
      <c r="T249" s="202" t="s">
        <v>357</v>
      </c>
      <c r="U249" s="203" t="str">
        <f t="shared" si="183"/>
        <v>R_ES-AP-SpHeat</v>
      </c>
      <c r="V249" s="202" t="str">
        <f t="shared" si="183"/>
        <v>SH2_3</v>
      </c>
      <c r="W249" s="202">
        <f t="shared" si="133"/>
        <v>0</v>
      </c>
      <c r="X249" s="202" t="s">
        <v>18</v>
      </c>
      <c r="Y249" s="203" t="s">
        <v>191</v>
      </c>
      <c r="AC249" s="202" t="s">
        <v>357</v>
      </c>
      <c r="AD249" s="46" t="str">
        <f t="shared" si="184"/>
        <v>R_ES-AP-SpHeat</v>
      </c>
      <c r="AE249" s="208" t="str">
        <f t="shared" si="185"/>
        <v>SH2_3</v>
      </c>
      <c r="AF249" s="46">
        <f t="shared" si="134"/>
        <v>0</v>
      </c>
      <c r="AG249" s="208" t="s">
        <v>18</v>
      </c>
      <c r="AH249" s="46" t="s">
        <v>197</v>
      </c>
      <c r="AL249" s="202" t="s">
        <v>357</v>
      </c>
      <c r="AM249" s="203" t="str">
        <f t="shared" si="186"/>
        <v>R_ES-AP-SpHeat</v>
      </c>
      <c r="AN249" s="202" t="str">
        <f t="shared" si="187"/>
        <v>SH2_3</v>
      </c>
      <c r="AO249" s="202">
        <f t="shared" si="135"/>
        <v>0</v>
      </c>
      <c r="AP249" s="202" t="s">
        <v>18</v>
      </c>
      <c r="AQ249" s="203" t="s">
        <v>194</v>
      </c>
      <c r="AU249" s="202" t="s">
        <v>357</v>
      </c>
      <c r="AV249" s="46" t="str">
        <f t="shared" si="188"/>
        <v>R_ES-AP-SpHeat</v>
      </c>
      <c r="AW249" s="208" t="str">
        <f t="shared" si="189"/>
        <v>SH2_3</v>
      </c>
      <c r="AX249" s="208">
        <f t="shared" si="196"/>
        <v>0</v>
      </c>
      <c r="AY249" s="208" t="s">
        <v>18</v>
      </c>
      <c r="AZ249" s="46" t="s">
        <v>193</v>
      </c>
      <c r="BD249" s="202" t="s">
        <v>357</v>
      </c>
      <c r="BE249" s="46" t="str">
        <f t="shared" si="190"/>
        <v>R_ES-AP-SpHeat</v>
      </c>
      <c r="BF249" s="208" t="str">
        <f t="shared" si="191"/>
        <v>SH2_3</v>
      </c>
      <c r="BG249" s="208">
        <f t="shared" si="197"/>
        <v>0</v>
      </c>
      <c r="BH249" s="208" t="s">
        <v>18</v>
      </c>
      <c r="BI249" s="46" t="s">
        <v>195</v>
      </c>
      <c r="BM249" s="202" t="s">
        <v>357</v>
      </c>
      <c r="BN249" s="46" t="str">
        <f t="shared" si="192"/>
        <v>R_ES-AP-SpHeat</v>
      </c>
      <c r="BO249" s="208" t="str">
        <f t="shared" si="193"/>
        <v>SH2_3</v>
      </c>
      <c r="BP249" s="208">
        <f t="shared" si="198"/>
        <v>0</v>
      </c>
      <c r="BQ249" s="208" t="s">
        <v>18</v>
      </c>
      <c r="BR249" s="46" t="s">
        <v>192</v>
      </c>
    </row>
    <row r="250" spans="11:70">
      <c r="K250" s="202" t="s">
        <v>357</v>
      </c>
      <c r="L250" s="203" t="str">
        <f t="shared" si="194"/>
        <v>R_ES-AP-SpHeat</v>
      </c>
      <c r="M250" s="202" t="str">
        <f t="shared" ref="M250:N250" si="223">M154</f>
        <v>SH4_5</v>
      </c>
      <c r="N250" s="202">
        <f t="shared" si="223"/>
        <v>0</v>
      </c>
      <c r="O250" s="202" t="s">
        <v>18</v>
      </c>
      <c r="P250" s="203" t="s">
        <v>196</v>
      </c>
      <c r="T250" s="202" t="s">
        <v>357</v>
      </c>
      <c r="U250" s="203" t="str">
        <f t="shared" si="183"/>
        <v>R_ES-AP-SpHeat</v>
      </c>
      <c r="V250" s="202" t="str">
        <f t="shared" si="183"/>
        <v>SH4_5</v>
      </c>
      <c r="W250" s="202">
        <f t="shared" si="133"/>
        <v>0</v>
      </c>
      <c r="X250" s="202" t="s">
        <v>18</v>
      </c>
      <c r="Y250" s="203" t="s">
        <v>191</v>
      </c>
      <c r="AC250" s="202" t="s">
        <v>357</v>
      </c>
      <c r="AD250" s="46" t="str">
        <f t="shared" si="184"/>
        <v>R_ES-AP-SpHeat</v>
      </c>
      <c r="AE250" s="208" t="str">
        <f t="shared" si="185"/>
        <v>SH4_5</v>
      </c>
      <c r="AF250" s="46">
        <f t="shared" si="134"/>
        <v>0</v>
      </c>
      <c r="AG250" s="208" t="s">
        <v>18</v>
      </c>
      <c r="AH250" s="46" t="s">
        <v>197</v>
      </c>
      <c r="AL250" s="202" t="s">
        <v>357</v>
      </c>
      <c r="AM250" s="203" t="str">
        <f t="shared" si="186"/>
        <v>R_ES-AP-SpHeat</v>
      </c>
      <c r="AN250" s="202" t="str">
        <f t="shared" si="187"/>
        <v>SH4_5</v>
      </c>
      <c r="AO250" s="202">
        <f t="shared" si="135"/>
        <v>0</v>
      </c>
      <c r="AP250" s="202" t="s">
        <v>18</v>
      </c>
      <c r="AQ250" s="203" t="s">
        <v>194</v>
      </c>
      <c r="AU250" s="202" t="s">
        <v>357</v>
      </c>
      <c r="AV250" s="46" t="str">
        <f t="shared" si="188"/>
        <v>R_ES-AP-SpHeat</v>
      </c>
      <c r="AW250" s="208" t="str">
        <f t="shared" si="189"/>
        <v>SH4_5</v>
      </c>
      <c r="AX250" s="208">
        <f t="shared" si="196"/>
        <v>0</v>
      </c>
      <c r="AY250" s="208" t="s">
        <v>18</v>
      </c>
      <c r="AZ250" s="46" t="s">
        <v>193</v>
      </c>
      <c r="BD250" s="202" t="s">
        <v>357</v>
      </c>
      <c r="BE250" s="46" t="str">
        <f t="shared" si="190"/>
        <v>R_ES-AP-SpHeat</v>
      </c>
      <c r="BF250" s="208" t="str">
        <f t="shared" si="191"/>
        <v>SH4_5</v>
      </c>
      <c r="BG250" s="208">
        <f t="shared" si="197"/>
        <v>0</v>
      </c>
      <c r="BH250" s="208" t="s">
        <v>18</v>
      </c>
      <c r="BI250" s="46" t="s">
        <v>195</v>
      </c>
      <c r="BM250" s="202" t="s">
        <v>357</v>
      </c>
      <c r="BN250" s="46" t="str">
        <f t="shared" si="192"/>
        <v>R_ES-AP-SpHeat</v>
      </c>
      <c r="BO250" s="208" t="str">
        <f t="shared" si="193"/>
        <v>SH4_5</v>
      </c>
      <c r="BP250" s="208">
        <f t="shared" si="198"/>
        <v>0</v>
      </c>
      <c r="BQ250" s="208" t="s">
        <v>18</v>
      </c>
      <c r="BR250" s="46" t="s">
        <v>192</v>
      </c>
    </row>
    <row r="251" spans="11:70">
      <c r="K251" s="202" t="s">
        <v>357</v>
      </c>
      <c r="L251" s="203" t="str">
        <f t="shared" si="194"/>
        <v>R_ES-AP-SpHeat</v>
      </c>
      <c r="M251" s="202" t="str">
        <f t="shared" ref="M251:N251" si="224">M155</f>
        <v>SH6_7</v>
      </c>
      <c r="N251" s="202">
        <f t="shared" si="224"/>
        <v>0</v>
      </c>
      <c r="O251" s="202" t="s">
        <v>18</v>
      </c>
      <c r="P251" s="203" t="s">
        <v>196</v>
      </c>
      <c r="T251" s="202" t="s">
        <v>357</v>
      </c>
      <c r="U251" s="203" t="str">
        <f t="shared" si="183"/>
        <v>R_ES-AP-SpHeat</v>
      </c>
      <c r="V251" s="202" t="str">
        <f t="shared" si="183"/>
        <v>SH6_7</v>
      </c>
      <c r="W251" s="202">
        <f t="shared" si="133"/>
        <v>0</v>
      </c>
      <c r="X251" s="202" t="s">
        <v>18</v>
      </c>
      <c r="Y251" s="203" t="s">
        <v>191</v>
      </c>
      <c r="AC251" s="202" t="s">
        <v>357</v>
      </c>
      <c r="AD251" s="46" t="str">
        <f t="shared" si="184"/>
        <v>R_ES-AP-SpHeat</v>
      </c>
      <c r="AE251" s="208" t="str">
        <f t="shared" si="185"/>
        <v>SH6_7</v>
      </c>
      <c r="AF251" s="46">
        <f t="shared" si="134"/>
        <v>0</v>
      </c>
      <c r="AG251" s="208" t="s">
        <v>18</v>
      </c>
      <c r="AH251" s="46" t="s">
        <v>197</v>
      </c>
      <c r="AL251" s="202" t="s">
        <v>357</v>
      </c>
      <c r="AM251" s="203" t="str">
        <f t="shared" si="186"/>
        <v>R_ES-AP-SpHeat</v>
      </c>
      <c r="AN251" s="202" t="str">
        <f t="shared" si="187"/>
        <v>SH6_7</v>
      </c>
      <c r="AO251" s="202">
        <f t="shared" si="135"/>
        <v>0</v>
      </c>
      <c r="AP251" s="202" t="s">
        <v>18</v>
      </c>
      <c r="AQ251" s="203" t="s">
        <v>194</v>
      </c>
      <c r="AU251" s="202" t="s">
        <v>357</v>
      </c>
      <c r="AV251" s="46" t="str">
        <f t="shared" si="188"/>
        <v>R_ES-AP-SpHeat</v>
      </c>
      <c r="AW251" s="208" t="str">
        <f t="shared" si="189"/>
        <v>SH6_7</v>
      </c>
      <c r="AX251" s="208">
        <f t="shared" si="196"/>
        <v>0</v>
      </c>
      <c r="AY251" s="208" t="s">
        <v>18</v>
      </c>
      <c r="AZ251" s="46" t="s">
        <v>193</v>
      </c>
      <c r="BD251" s="202" t="s">
        <v>357</v>
      </c>
      <c r="BE251" s="46" t="str">
        <f t="shared" si="190"/>
        <v>R_ES-AP-SpHeat</v>
      </c>
      <c r="BF251" s="208" t="str">
        <f t="shared" si="191"/>
        <v>SH6_7</v>
      </c>
      <c r="BG251" s="208">
        <f t="shared" si="197"/>
        <v>0</v>
      </c>
      <c r="BH251" s="208" t="s">
        <v>18</v>
      </c>
      <c r="BI251" s="46" t="s">
        <v>195</v>
      </c>
      <c r="BM251" s="202" t="s">
        <v>357</v>
      </c>
      <c r="BN251" s="46" t="str">
        <f t="shared" si="192"/>
        <v>R_ES-AP-SpHeat</v>
      </c>
      <c r="BO251" s="208" t="str">
        <f t="shared" si="193"/>
        <v>SH6_7</v>
      </c>
      <c r="BP251" s="208">
        <f t="shared" si="198"/>
        <v>0</v>
      </c>
      <c r="BQ251" s="208" t="s">
        <v>18</v>
      </c>
      <c r="BR251" s="46" t="s">
        <v>192</v>
      </c>
    </row>
    <row r="252" spans="11:70">
      <c r="K252" s="202" t="s">
        <v>357</v>
      </c>
      <c r="L252" s="203" t="str">
        <f t="shared" si="194"/>
        <v>R_ES-AP-SpHeat</v>
      </c>
      <c r="M252" s="202" t="str">
        <f t="shared" ref="M252:N252" si="225">M156</f>
        <v>SH8_9</v>
      </c>
      <c r="N252" s="202">
        <f t="shared" si="225"/>
        <v>0</v>
      </c>
      <c r="O252" s="202" t="s">
        <v>18</v>
      </c>
      <c r="P252" s="203" t="s">
        <v>196</v>
      </c>
      <c r="T252" s="202" t="s">
        <v>357</v>
      </c>
      <c r="U252" s="203" t="str">
        <f t="shared" si="183"/>
        <v>R_ES-AP-SpHeat</v>
      </c>
      <c r="V252" s="202" t="str">
        <f t="shared" si="183"/>
        <v>SH8_9</v>
      </c>
      <c r="W252" s="202">
        <f t="shared" si="133"/>
        <v>0</v>
      </c>
      <c r="X252" s="202" t="s">
        <v>18</v>
      </c>
      <c r="Y252" s="203" t="s">
        <v>191</v>
      </c>
      <c r="AC252" s="202" t="s">
        <v>357</v>
      </c>
      <c r="AD252" s="46" t="str">
        <f t="shared" si="184"/>
        <v>R_ES-AP-SpHeat</v>
      </c>
      <c r="AE252" s="208" t="str">
        <f t="shared" si="185"/>
        <v>SH8_9</v>
      </c>
      <c r="AF252" s="46">
        <f t="shared" si="134"/>
        <v>0</v>
      </c>
      <c r="AG252" s="208" t="s">
        <v>18</v>
      </c>
      <c r="AH252" s="46" t="s">
        <v>197</v>
      </c>
      <c r="AL252" s="202" t="s">
        <v>357</v>
      </c>
      <c r="AM252" s="203" t="str">
        <f t="shared" si="186"/>
        <v>R_ES-AP-SpHeat</v>
      </c>
      <c r="AN252" s="202" t="str">
        <f t="shared" si="187"/>
        <v>SH8_9</v>
      </c>
      <c r="AO252" s="202">
        <f t="shared" si="135"/>
        <v>0</v>
      </c>
      <c r="AP252" s="202" t="s">
        <v>18</v>
      </c>
      <c r="AQ252" s="203" t="s">
        <v>194</v>
      </c>
      <c r="AU252" s="202" t="s">
        <v>357</v>
      </c>
      <c r="AV252" s="46" t="str">
        <f t="shared" si="188"/>
        <v>R_ES-AP-SpHeat</v>
      </c>
      <c r="AW252" s="208" t="str">
        <f t="shared" si="189"/>
        <v>SH8_9</v>
      </c>
      <c r="AX252" s="208">
        <f t="shared" si="196"/>
        <v>0</v>
      </c>
      <c r="AY252" s="208" t="s">
        <v>18</v>
      </c>
      <c r="AZ252" s="46" t="s">
        <v>193</v>
      </c>
      <c r="BD252" s="202" t="s">
        <v>357</v>
      </c>
      <c r="BE252" s="46" t="str">
        <f t="shared" si="190"/>
        <v>R_ES-AP-SpHeat</v>
      </c>
      <c r="BF252" s="208" t="str">
        <f t="shared" si="191"/>
        <v>SH8_9</v>
      </c>
      <c r="BG252" s="208">
        <f t="shared" si="197"/>
        <v>0</v>
      </c>
      <c r="BH252" s="208" t="s">
        <v>18</v>
      </c>
      <c r="BI252" s="46" t="s">
        <v>195</v>
      </c>
      <c r="BM252" s="202" t="s">
        <v>357</v>
      </c>
      <c r="BN252" s="46" t="str">
        <f t="shared" si="192"/>
        <v>R_ES-AP-SpHeat</v>
      </c>
      <c r="BO252" s="208" t="str">
        <f t="shared" si="193"/>
        <v>SH8_9</v>
      </c>
      <c r="BP252" s="208">
        <f t="shared" si="198"/>
        <v>0</v>
      </c>
      <c r="BQ252" s="208" t="s">
        <v>18</v>
      </c>
      <c r="BR252" s="46" t="s">
        <v>192</v>
      </c>
    </row>
    <row r="253" spans="11:70">
      <c r="K253" s="202" t="s">
        <v>357</v>
      </c>
      <c r="L253" s="203" t="str">
        <f t="shared" si="194"/>
        <v>R_ES-AP-SpHeat</v>
      </c>
      <c r="M253" s="202" t="str">
        <f t="shared" ref="M253:N253" si="226">M157</f>
        <v>SH10_11</v>
      </c>
      <c r="N253" s="202">
        <f t="shared" si="226"/>
        <v>0</v>
      </c>
      <c r="O253" s="202" t="s">
        <v>18</v>
      </c>
      <c r="P253" s="203" t="s">
        <v>196</v>
      </c>
      <c r="T253" s="202" t="s">
        <v>357</v>
      </c>
      <c r="U253" s="203" t="str">
        <f t="shared" si="183"/>
        <v>R_ES-AP-SpHeat</v>
      </c>
      <c r="V253" s="202" t="str">
        <f t="shared" si="183"/>
        <v>SH10_11</v>
      </c>
      <c r="W253" s="202">
        <f t="shared" si="133"/>
        <v>0</v>
      </c>
      <c r="X253" s="202" t="s">
        <v>18</v>
      </c>
      <c r="Y253" s="203" t="s">
        <v>191</v>
      </c>
      <c r="AC253" s="202" t="s">
        <v>357</v>
      </c>
      <c r="AD253" s="46" t="str">
        <f t="shared" si="184"/>
        <v>R_ES-AP-SpHeat</v>
      </c>
      <c r="AE253" s="208" t="str">
        <f t="shared" si="185"/>
        <v>SH10_11</v>
      </c>
      <c r="AF253" s="46">
        <f t="shared" si="134"/>
        <v>0</v>
      </c>
      <c r="AG253" s="208" t="s">
        <v>18</v>
      </c>
      <c r="AH253" s="46" t="s">
        <v>197</v>
      </c>
      <c r="AL253" s="202" t="s">
        <v>357</v>
      </c>
      <c r="AM253" s="203" t="str">
        <f t="shared" si="186"/>
        <v>R_ES-AP-SpHeat</v>
      </c>
      <c r="AN253" s="202" t="str">
        <f t="shared" si="187"/>
        <v>SH10_11</v>
      </c>
      <c r="AO253" s="202">
        <f t="shared" si="135"/>
        <v>0</v>
      </c>
      <c r="AP253" s="202" t="s">
        <v>18</v>
      </c>
      <c r="AQ253" s="203" t="s">
        <v>194</v>
      </c>
      <c r="AU253" s="202" t="s">
        <v>357</v>
      </c>
      <c r="AV253" s="46" t="str">
        <f t="shared" si="188"/>
        <v>R_ES-AP-SpHeat</v>
      </c>
      <c r="AW253" s="208" t="str">
        <f t="shared" si="189"/>
        <v>SH10_11</v>
      </c>
      <c r="AX253" s="208">
        <f t="shared" si="196"/>
        <v>0</v>
      </c>
      <c r="AY253" s="208" t="s">
        <v>18</v>
      </c>
      <c r="AZ253" s="46" t="s">
        <v>193</v>
      </c>
      <c r="BD253" s="202" t="s">
        <v>357</v>
      </c>
      <c r="BE253" s="46" t="str">
        <f t="shared" si="190"/>
        <v>R_ES-AP-SpHeat</v>
      </c>
      <c r="BF253" s="208" t="str">
        <f t="shared" si="191"/>
        <v>SH10_11</v>
      </c>
      <c r="BG253" s="208">
        <f t="shared" si="197"/>
        <v>0</v>
      </c>
      <c r="BH253" s="208" t="s">
        <v>18</v>
      </c>
      <c r="BI253" s="46" t="s">
        <v>195</v>
      </c>
      <c r="BM253" s="202" t="s">
        <v>357</v>
      </c>
      <c r="BN253" s="46" t="str">
        <f t="shared" si="192"/>
        <v>R_ES-AP-SpHeat</v>
      </c>
      <c r="BO253" s="208" t="str">
        <f t="shared" si="193"/>
        <v>SH10_11</v>
      </c>
      <c r="BP253" s="208">
        <f t="shared" si="198"/>
        <v>0</v>
      </c>
      <c r="BQ253" s="208" t="s">
        <v>18</v>
      </c>
      <c r="BR253" s="46" t="s">
        <v>192</v>
      </c>
    </row>
    <row r="254" spans="11:70">
      <c r="K254" s="202" t="s">
        <v>357</v>
      </c>
      <c r="L254" s="203" t="str">
        <f t="shared" si="194"/>
        <v>R_ES-AP-SpHeat</v>
      </c>
      <c r="M254" s="202" t="str">
        <f t="shared" ref="M254:N254" si="227">M158</f>
        <v>SH12_13</v>
      </c>
      <c r="N254" s="202">
        <f t="shared" si="227"/>
        <v>0</v>
      </c>
      <c r="O254" s="202" t="s">
        <v>18</v>
      </c>
      <c r="P254" s="203" t="s">
        <v>196</v>
      </c>
      <c r="T254" s="202" t="s">
        <v>357</v>
      </c>
      <c r="U254" s="203" t="str">
        <f t="shared" si="183"/>
        <v>R_ES-AP-SpHeat</v>
      </c>
      <c r="V254" s="202" t="str">
        <f t="shared" si="183"/>
        <v>SH12_13</v>
      </c>
      <c r="W254" s="202">
        <f t="shared" si="133"/>
        <v>0</v>
      </c>
      <c r="X254" s="202" t="s">
        <v>18</v>
      </c>
      <c r="Y254" s="203" t="s">
        <v>191</v>
      </c>
      <c r="AC254" s="202" t="s">
        <v>357</v>
      </c>
      <c r="AD254" s="46" t="str">
        <f t="shared" si="184"/>
        <v>R_ES-AP-SpHeat</v>
      </c>
      <c r="AE254" s="208" t="str">
        <f t="shared" si="185"/>
        <v>SH12_13</v>
      </c>
      <c r="AF254" s="46">
        <f t="shared" si="134"/>
        <v>0</v>
      </c>
      <c r="AG254" s="208" t="s">
        <v>18</v>
      </c>
      <c r="AH254" s="46" t="s">
        <v>197</v>
      </c>
      <c r="AL254" s="202" t="s">
        <v>357</v>
      </c>
      <c r="AM254" s="203" t="str">
        <f t="shared" si="186"/>
        <v>R_ES-AP-SpHeat</v>
      </c>
      <c r="AN254" s="202" t="str">
        <f t="shared" si="187"/>
        <v>SH12_13</v>
      </c>
      <c r="AO254" s="202">
        <f t="shared" si="135"/>
        <v>0</v>
      </c>
      <c r="AP254" s="202" t="s">
        <v>18</v>
      </c>
      <c r="AQ254" s="203" t="s">
        <v>194</v>
      </c>
      <c r="AU254" s="202" t="s">
        <v>357</v>
      </c>
      <c r="AV254" s="46" t="str">
        <f t="shared" si="188"/>
        <v>R_ES-AP-SpHeat</v>
      </c>
      <c r="AW254" s="208" t="str">
        <f t="shared" si="189"/>
        <v>SH12_13</v>
      </c>
      <c r="AX254" s="208">
        <f t="shared" si="196"/>
        <v>0</v>
      </c>
      <c r="AY254" s="208" t="s">
        <v>18</v>
      </c>
      <c r="AZ254" s="46" t="s">
        <v>193</v>
      </c>
      <c r="BD254" s="202" t="s">
        <v>357</v>
      </c>
      <c r="BE254" s="46" t="str">
        <f t="shared" si="190"/>
        <v>R_ES-AP-SpHeat</v>
      </c>
      <c r="BF254" s="208" t="str">
        <f t="shared" si="191"/>
        <v>SH12_13</v>
      </c>
      <c r="BG254" s="208">
        <f t="shared" si="197"/>
        <v>0</v>
      </c>
      <c r="BH254" s="208" t="s">
        <v>18</v>
      </c>
      <c r="BI254" s="46" t="s">
        <v>195</v>
      </c>
      <c r="BM254" s="202" t="s">
        <v>357</v>
      </c>
      <c r="BN254" s="46" t="str">
        <f t="shared" si="192"/>
        <v>R_ES-AP-SpHeat</v>
      </c>
      <c r="BO254" s="208" t="str">
        <f t="shared" si="193"/>
        <v>SH12_13</v>
      </c>
      <c r="BP254" s="208">
        <f t="shared" si="198"/>
        <v>0</v>
      </c>
      <c r="BQ254" s="208" t="s">
        <v>18</v>
      </c>
      <c r="BR254" s="46" t="s">
        <v>192</v>
      </c>
    </row>
    <row r="255" spans="11:70">
      <c r="K255" s="202" t="s">
        <v>357</v>
      </c>
      <c r="L255" s="203" t="str">
        <f t="shared" si="194"/>
        <v>R_ES-AP-SpHeat</v>
      </c>
      <c r="M255" s="202" t="str">
        <f t="shared" ref="M255:N255" si="228">M159</f>
        <v>SH14_15</v>
      </c>
      <c r="N255" s="202">
        <f t="shared" si="228"/>
        <v>0</v>
      </c>
      <c r="O255" s="202" t="s">
        <v>18</v>
      </c>
      <c r="P255" s="203" t="s">
        <v>196</v>
      </c>
      <c r="T255" s="202" t="s">
        <v>357</v>
      </c>
      <c r="U255" s="203" t="str">
        <f t="shared" si="183"/>
        <v>R_ES-AP-SpHeat</v>
      </c>
      <c r="V255" s="202" t="str">
        <f t="shared" si="183"/>
        <v>SH14_15</v>
      </c>
      <c r="W255" s="202">
        <f t="shared" si="133"/>
        <v>0</v>
      </c>
      <c r="X255" s="202" t="s">
        <v>18</v>
      </c>
      <c r="Y255" s="203" t="s">
        <v>191</v>
      </c>
      <c r="AC255" s="202" t="s">
        <v>357</v>
      </c>
      <c r="AD255" s="46" t="str">
        <f t="shared" si="184"/>
        <v>R_ES-AP-SpHeat</v>
      </c>
      <c r="AE255" s="208" t="str">
        <f t="shared" si="185"/>
        <v>SH14_15</v>
      </c>
      <c r="AF255" s="46">
        <f t="shared" si="134"/>
        <v>0</v>
      </c>
      <c r="AG255" s="208" t="s">
        <v>18</v>
      </c>
      <c r="AH255" s="46" t="s">
        <v>197</v>
      </c>
      <c r="AL255" s="202" t="s">
        <v>357</v>
      </c>
      <c r="AM255" s="203" t="str">
        <f t="shared" si="186"/>
        <v>R_ES-AP-SpHeat</v>
      </c>
      <c r="AN255" s="202" t="str">
        <f t="shared" si="187"/>
        <v>SH14_15</v>
      </c>
      <c r="AO255" s="202">
        <f t="shared" si="135"/>
        <v>0</v>
      </c>
      <c r="AP255" s="202" t="s">
        <v>18</v>
      </c>
      <c r="AQ255" s="203" t="s">
        <v>194</v>
      </c>
      <c r="AU255" s="202" t="s">
        <v>357</v>
      </c>
      <c r="AV255" s="46" t="str">
        <f t="shared" si="188"/>
        <v>R_ES-AP-SpHeat</v>
      </c>
      <c r="AW255" s="208" t="str">
        <f t="shared" si="189"/>
        <v>SH14_15</v>
      </c>
      <c r="AX255" s="208">
        <f t="shared" si="196"/>
        <v>0</v>
      </c>
      <c r="AY255" s="208" t="s">
        <v>18</v>
      </c>
      <c r="AZ255" s="46" t="s">
        <v>193</v>
      </c>
      <c r="BD255" s="202" t="s">
        <v>357</v>
      </c>
      <c r="BE255" s="46" t="str">
        <f t="shared" si="190"/>
        <v>R_ES-AP-SpHeat</v>
      </c>
      <c r="BF255" s="208" t="str">
        <f t="shared" si="191"/>
        <v>SH14_15</v>
      </c>
      <c r="BG255" s="208">
        <f t="shared" si="197"/>
        <v>0</v>
      </c>
      <c r="BH255" s="208" t="s">
        <v>18</v>
      </c>
      <c r="BI255" s="46" t="s">
        <v>195</v>
      </c>
      <c r="BM255" s="202" t="s">
        <v>357</v>
      </c>
      <c r="BN255" s="46" t="str">
        <f t="shared" si="192"/>
        <v>R_ES-AP-SpHeat</v>
      </c>
      <c r="BO255" s="208" t="str">
        <f t="shared" si="193"/>
        <v>SH14_15</v>
      </c>
      <c r="BP255" s="208">
        <f t="shared" si="198"/>
        <v>0</v>
      </c>
      <c r="BQ255" s="208" t="s">
        <v>18</v>
      </c>
      <c r="BR255" s="46" t="s">
        <v>192</v>
      </c>
    </row>
    <row r="256" spans="11:70">
      <c r="K256" s="202" t="s">
        <v>357</v>
      </c>
      <c r="L256" s="203" t="str">
        <f t="shared" si="194"/>
        <v>R_ES-AP-SpHeat</v>
      </c>
      <c r="M256" s="202" t="str">
        <f t="shared" ref="M256:N256" si="229">M160</f>
        <v>SH16_17</v>
      </c>
      <c r="N256" s="202">
        <f t="shared" si="229"/>
        <v>0</v>
      </c>
      <c r="O256" s="202" t="s">
        <v>18</v>
      </c>
      <c r="P256" s="203" t="s">
        <v>196</v>
      </c>
      <c r="T256" s="202" t="s">
        <v>357</v>
      </c>
      <c r="U256" s="203" t="str">
        <f t="shared" si="183"/>
        <v>R_ES-AP-SpHeat</v>
      </c>
      <c r="V256" s="202" t="str">
        <f t="shared" si="183"/>
        <v>SH16_17</v>
      </c>
      <c r="W256" s="202">
        <f t="shared" ref="W256:W307" si="230">W160</f>
        <v>0</v>
      </c>
      <c r="X256" s="202" t="s">
        <v>18</v>
      </c>
      <c r="Y256" s="203" t="s">
        <v>191</v>
      </c>
      <c r="AC256" s="202" t="s">
        <v>357</v>
      </c>
      <c r="AD256" s="46" t="str">
        <f t="shared" si="184"/>
        <v>R_ES-AP-SpHeat</v>
      </c>
      <c r="AE256" s="208" t="str">
        <f t="shared" si="185"/>
        <v>SH16_17</v>
      </c>
      <c r="AF256" s="46">
        <f t="shared" ref="AF256:AF319" si="231">N256</f>
        <v>0</v>
      </c>
      <c r="AG256" s="208" t="s">
        <v>18</v>
      </c>
      <c r="AH256" s="46" t="s">
        <v>197</v>
      </c>
      <c r="AL256" s="202" t="s">
        <v>357</v>
      </c>
      <c r="AM256" s="203" t="str">
        <f t="shared" si="186"/>
        <v>R_ES-AP-SpHeat</v>
      </c>
      <c r="AN256" s="202" t="str">
        <f t="shared" si="187"/>
        <v>SH16_17</v>
      </c>
      <c r="AO256" s="202">
        <f t="shared" ref="AO256:AO295" si="232">AO160</f>
        <v>0</v>
      </c>
      <c r="AP256" s="202" t="s">
        <v>18</v>
      </c>
      <c r="AQ256" s="203" t="s">
        <v>194</v>
      </c>
      <c r="AU256" s="202" t="s">
        <v>357</v>
      </c>
      <c r="AV256" s="46" t="str">
        <f t="shared" si="188"/>
        <v>R_ES-AP-SpHeat</v>
      </c>
      <c r="AW256" s="208" t="str">
        <f t="shared" si="189"/>
        <v>SH16_17</v>
      </c>
      <c r="AX256" s="208">
        <f t="shared" si="196"/>
        <v>0</v>
      </c>
      <c r="AY256" s="208" t="s">
        <v>18</v>
      </c>
      <c r="AZ256" s="46" t="s">
        <v>193</v>
      </c>
      <c r="BD256" s="202" t="s">
        <v>357</v>
      </c>
      <c r="BE256" s="46" t="str">
        <f t="shared" si="190"/>
        <v>R_ES-AP-SpHeat</v>
      </c>
      <c r="BF256" s="208" t="str">
        <f t="shared" si="191"/>
        <v>SH16_17</v>
      </c>
      <c r="BG256" s="208">
        <f t="shared" si="197"/>
        <v>0</v>
      </c>
      <c r="BH256" s="208" t="s">
        <v>18</v>
      </c>
      <c r="BI256" s="46" t="s">
        <v>195</v>
      </c>
      <c r="BM256" s="202" t="s">
        <v>357</v>
      </c>
      <c r="BN256" s="46" t="str">
        <f t="shared" si="192"/>
        <v>R_ES-AP-SpHeat</v>
      </c>
      <c r="BO256" s="208" t="str">
        <f t="shared" si="193"/>
        <v>SH16_17</v>
      </c>
      <c r="BP256" s="208">
        <f t="shared" si="198"/>
        <v>0</v>
      </c>
      <c r="BQ256" s="208" t="s">
        <v>18</v>
      </c>
      <c r="BR256" s="46" t="s">
        <v>192</v>
      </c>
    </row>
    <row r="257" spans="11:70">
      <c r="K257" s="202" t="s">
        <v>357</v>
      </c>
      <c r="L257" s="203" t="str">
        <f t="shared" si="194"/>
        <v>R_ES-AP-SpHeat</v>
      </c>
      <c r="M257" s="202" t="str">
        <f t="shared" ref="M257:N257" si="233">M161</f>
        <v>SH18_19</v>
      </c>
      <c r="N257" s="202">
        <f t="shared" si="233"/>
        <v>0</v>
      </c>
      <c r="O257" s="202" t="s">
        <v>18</v>
      </c>
      <c r="P257" s="203" t="s">
        <v>196</v>
      </c>
      <c r="T257" s="202" t="s">
        <v>357</v>
      </c>
      <c r="U257" s="203" t="str">
        <f t="shared" si="183"/>
        <v>R_ES-AP-SpHeat</v>
      </c>
      <c r="V257" s="202" t="str">
        <f t="shared" si="183"/>
        <v>SH18_19</v>
      </c>
      <c r="W257" s="202">
        <f t="shared" si="230"/>
        <v>0</v>
      </c>
      <c r="X257" s="202" t="s">
        <v>18</v>
      </c>
      <c r="Y257" s="203" t="s">
        <v>191</v>
      </c>
      <c r="AC257" s="202" t="s">
        <v>357</v>
      </c>
      <c r="AD257" s="46" t="str">
        <f t="shared" si="184"/>
        <v>R_ES-AP-SpHeat</v>
      </c>
      <c r="AE257" s="208" t="str">
        <f t="shared" si="185"/>
        <v>SH18_19</v>
      </c>
      <c r="AF257" s="46">
        <f t="shared" si="231"/>
        <v>0</v>
      </c>
      <c r="AG257" s="208" t="s">
        <v>18</v>
      </c>
      <c r="AH257" s="46" t="s">
        <v>197</v>
      </c>
      <c r="AL257" s="202" t="s">
        <v>357</v>
      </c>
      <c r="AM257" s="203" t="str">
        <f t="shared" si="186"/>
        <v>R_ES-AP-SpHeat</v>
      </c>
      <c r="AN257" s="202" t="str">
        <f t="shared" si="187"/>
        <v>SH18_19</v>
      </c>
      <c r="AO257" s="202">
        <f t="shared" si="232"/>
        <v>0</v>
      </c>
      <c r="AP257" s="202" t="s">
        <v>18</v>
      </c>
      <c r="AQ257" s="203" t="s">
        <v>194</v>
      </c>
      <c r="AU257" s="202" t="s">
        <v>357</v>
      </c>
      <c r="AV257" s="46" t="str">
        <f t="shared" si="188"/>
        <v>R_ES-AP-SpHeat</v>
      </c>
      <c r="AW257" s="208" t="str">
        <f t="shared" si="189"/>
        <v>SH18_19</v>
      </c>
      <c r="AX257" s="208">
        <f t="shared" si="196"/>
        <v>0</v>
      </c>
      <c r="AY257" s="208" t="s">
        <v>18</v>
      </c>
      <c r="AZ257" s="46" t="s">
        <v>193</v>
      </c>
      <c r="BD257" s="202" t="s">
        <v>357</v>
      </c>
      <c r="BE257" s="46" t="str">
        <f t="shared" si="190"/>
        <v>R_ES-AP-SpHeat</v>
      </c>
      <c r="BF257" s="208" t="str">
        <f t="shared" si="191"/>
        <v>SH18_19</v>
      </c>
      <c r="BG257" s="208">
        <f t="shared" si="197"/>
        <v>0</v>
      </c>
      <c r="BH257" s="208" t="s">
        <v>18</v>
      </c>
      <c r="BI257" s="46" t="s">
        <v>195</v>
      </c>
      <c r="BM257" s="202" t="s">
        <v>357</v>
      </c>
      <c r="BN257" s="46" t="str">
        <f t="shared" si="192"/>
        <v>R_ES-AP-SpHeat</v>
      </c>
      <c r="BO257" s="208" t="str">
        <f t="shared" si="193"/>
        <v>SH18_19</v>
      </c>
      <c r="BP257" s="208">
        <f t="shared" si="198"/>
        <v>0</v>
      </c>
      <c r="BQ257" s="208" t="s">
        <v>18</v>
      </c>
      <c r="BR257" s="46" t="s">
        <v>192</v>
      </c>
    </row>
    <row r="258" spans="11:70">
      <c r="K258" s="202" t="s">
        <v>357</v>
      </c>
      <c r="L258" s="203" t="str">
        <f t="shared" si="194"/>
        <v>R_ES-AP-SpHeat</v>
      </c>
      <c r="M258" s="202" t="str">
        <f t="shared" ref="M258:N258" si="234">M162</f>
        <v>SH20_21</v>
      </c>
      <c r="N258" s="202">
        <f t="shared" si="234"/>
        <v>0</v>
      </c>
      <c r="O258" s="202" t="s">
        <v>18</v>
      </c>
      <c r="P258" s="203" t="s">
        <v>196</v>
      </c>
      <c r="T258" s="202" t="s">
        <v>357</v>
      </c>
      <c r="U258" s="203" t="str">
        <f t="shared" si="183"/>
        <v>R_ES-AP-SpHeat</v>
      </c>
      <c r="V258" s="202" t="str">
        <f t="shared" si="183"/>
        <v>SH20_21</v>
      </c>
      <c r="W258" s="202">
        <f t="shared" si="230"/>
        <v>0</v>
      </c>
      <c r="X258" s="202" t="s">
        <v>18</v>
      </c>
      <c r="Y258" s="203" t="s">
        <v>191</v>
      </c>
      <c r="AC258" s="202" t="s">
        <v>357</v>
      </c>
      <c r="AD258" s="46" t="str">
        <f t="shared" si="184"/>
        <v>R_ES-AP-SpHeat</v>
      </c>
      <c r="AE258" s="208" t="str">
        <f t="shared" si="185"/>
        <v>SH20_21</v>
      </c>
      <c r="AF258" s="46">
        <f t="shared" si="231"/>
        <v>0</v>
      </c>
      <c r="AG258" s="208" t="s">
        <v>18</v>
      </c>
      <c r="AH258" s="46" t="s">
        <v>197</v>
      </c>
      <c r="AL258" s="202" t="s">
        <v>357</v>
      </c>
      <c r="AM258" s="203" t="str">
        <f t="shared" si="186"/>
        <v>R_ES-AP-SpHeat</v>
      </c>
      <c r="AN258" s="202" t="str">
        <f t="shared" si="187"/>
        <v>SH20_21</v>
      </c>
      <c r="AO258" s="202">
        <f t="shared" si="232"/>
        <v>0</v>
      </c>
      <c r="AP258" s="202" t="s">
        <v>18</v>
      </c>
      <c r="AQ258" s="203" t="s">
        <v>194</v>
      </c>
      <c r="AU258" s="202" t="s">
        <v>357</v>
      </c>
      <c r="AV258" s="46" t="str">
        <f t="shared" si="188"/>
        <v>R_ES-AP-SpHeat</v>
      </c>
      <c r="AW258" s="208" t="str">
        <f t="shared" si="189"/>
        <v>SH20_21</v>
      </c>
      <c r="AX258" s="208">
        <f t="shared" si="196"/>
        <v>0</v>
      </c>
      <c r="AY258" s="208" t="s">
        <v>18</v>
      </c>
      <c r="AZ258" s="46" t="s">
        <v>193</v>
      </c>
      <c r="BD258" s="202" t="s">
        <v>357</v>
      </c>
      <c r="BE258" s="46" t="str">
        <f t="shared" si="190"/>
        <v>R_ES-AP-SpHeat</v>
      </c>
      <c r="BF258" s="208" t="str">
        <f t="shared" si="191"/>
        <v>SH20_21</v>
      </c>
      <c r="BG258" s="208">
        <f t="shared" si="197"/>
        <v>0</v>
      </c>
      <c r="BH258" s="208" t="s">
        <v>18</v>
      </c>
      <c r="BI258" s="46" t="s">
        <v>195</v>
      </c>
      <c r="BM258" s="202" t="s">
        <v>357</v>
      </c>
      <c r="BN258" s="46" t="str">
        <f t="shared" si="192"/>
        <v>R_ES-AP-SpHeat</v>
      </c>
      <c r="BO258" s="208" t="str">
        <f t="shared" si="193"/>
        <v>SH20_21</v>
      </c>
      <c r="BP258" s="208">
        <f t="shared" si="198"/>
        <v>0</v>
      </c>
      <c r="BQ258" s="208" t="s">
        <v>18</v>
      </c>
      <c r="BR258" s="46" t="s">
        <v>192</v>
      </c>
    </row>
    <row r="259" spans="11:70">
      <c r="K259" s="202" t="s">
        <v>357</v>
      </c>
      <c r="L259" s="203" t="str">
        <f t="shared" si="194"/>
        <v>R_ES-AP-SpHeat</v>
      </c>
      <c r="M259" s="202" t="str">
        <f t="shared" ref="M259:N259" si="235">M163</f>
        <v>SH22_23</v>
      </c>
      <c r="N259" s="202">
        <f t="shared" si="235"/>
        <v>0</v>
      </c>
      <c r="O259" s="202" t="s">
        <v>18</v>
      </c>
      <c r="P259" s="203" t="s">
        <v>196</v>
      </c>
      <c r="T259" s="202" t="s">
        <v>357</v>
      </c>
      <c r="U259" s="203" t="str">
        <f t="shared" si="183"/>
        <v>R_ES-AP-SpHeat</v>
      </c>
      <c r="V259" s="202" t="str">
        <f t="shared" si="183"/>
        <v>SH22_23</v>
      </c>
      <c r="W259" s="202">
        <f t="shared" si="230"/>
        <v>0</v>
      </c>
      <c r="X259" s="202" t="s">
        <v>18</v>
      </c>
      <c r="Y259" s="203" t="s">
        <v>191</v>
      </c>
      <c r="AC259" s="202" t="s">
        <v>357</v>
      </c>
      <c r="AD259" s="46" t="str">
        <f t="shared" si="184"/>
        <v>R_ES-AP-SpHeat</v>
      </c>
      <c r="AE259" s="208" t="str">
        <f t="shared" si="185"/>
        <v>SH22_23</v>
      </c>
      <c r="AF259" s="46">
        <f t="shared" si="231"/>
        <v>0</v>
      </c>
      <c r="AG259" s="208" t="s">
        <v>18</v>
      </c>
      <c r="AH259" s="46" t="s">
        <v>197</v>
      </c>
      <c r="AL259" s="202" t="s">
        <v>357</v>
      </c>
      <c r="AM259" s="203" t="str">
        <f t="shared" si="186"/>
        <v>R_ES-AP-SpHeat</v>
      </c>
      <c r="AN259" s="202" t="str">
        <f t="shared" si="187"/>
        <v>SH22_23</v>
      </c>
      <c r="AO259" s="202">
        <f t="shared" si="232"/>
        <v>0</v>
      </c>
      <c r="AP259" s="202" t="s">
        <v>18</v>
      </c>
      <c r="AQ259" s="203" t="s">
        <v>194</v>
      </c>
      <c r="AU259" s="202" t="s">
        <v>357</v>
      </c>
      <c r="AV259" s="46" t="str">
        <f t="shared" si="188"/>
        <v>R_ES-AP-SpHeat</v>
      </c>
      <c r="AW259" s="208" t="str">
        <f t="shared" si="189"/>
        <v>SH22_23</v>
      </c>
      <c r="AX259" s="208">
        <f t="shared" si="196"/>
        <v>0</v>
      </c>
      <c r="AY259" s="208" t="s">
        <v>18</v>
      </c>
      <c r="AZ259" s="46" t="s">
        <v>193</v>
      </c>
      <c r="BD259" s="202" t="s">
        <v>357</v>
      </c>
      <c r="BE259" s="46" t="str">
        <f t="shared" si="190"/>
        <v>R_ES-AP-SpHeat</v>
      </c>
      <c r="BF259" s="208" t="str">
        <f t="shared" si="191"/>
        <v>SH22_23</v>
      </c>
      <c r="BG259" s="208">
        <f t="shared" si="197"/>
        <v>0</v>
      </c>
      <c r="BH259" s="208" t="s">
        <v>18</v>
      </c>
      <c r="BI259" s="46" t="s">
        <v>195</v>
      </c>
      <c r="BM259" s="202" t="s">
        <v>357</v>
      </c>
      <c r="BN259" s="46" t="str">
        <f t="shared" si="192"/>
        <v>R_ES-AP-SpHeat</v>
      </c>
      <c r="BO259" s="208" t="str">
        <f t="shared" si="193"/>
        <v>SH22_23</v>
      </c>
      <c r="BP259" s="208">
        <f t="shared" si="198"/>
        <v>0</v>
      </c>
      <c r="BQ259" s="208" t="s">
        <v>18</v>
      </c>
      <c r="BR259" s="46" t="s">
        <v>192</v>
      </c>
    </row>
    <row r="260" spans="11:70">
      <c r="K260" s="202" t="s">
        <v>141</v>
      </c>
      <c r="L260" s="203" t="str">
        <f t="shared" si="194"/>
        <v>R_ES-AP-SpHeat</v>
      </c>
      <c r="M260" s="202">
        <f t="shared" ref="M260:N260" si="236">M164</f>
        <v>0</v>
      </c>
      <c r="N260" s="202">
        <f t="shared" si="236"/>
        <v>0</v>
      </c>
      <c r="O260" s="202" t="s">
        <v>18</v>
      </c>
      <c r="P260" s="203" t="s">
        <v>196</v>
      </c>
      <c r="T260" s="202" t="s">
        <v>141</v>
      </c>
      <c r="U260" s="203" t="str">
        <f t="shared" si="183"/>
        <v>R_ES-AP-SpHeat</v>
      </c>
      <c r="V260" s="202">
        <f t="shared" si="183"/>
        <v>0</v>
      </c>
      <c r="W260" s="202">
        <f t="shared" si="230"/>
        <v>0</v>
      </c>
      <c r="X260" s="202" t="s">
        <v>18</v>
      </c>
      <c r="Y260" s="203" t="s">
        <v>191</v>
      </c>
      <c r="AC260" s="202" t="s">
        <v>141</v>
      </c>
      <c r="AD260" s="46" t="str">
        <f t="shared" si="184"/>
        <v>R_ES-AP-SpHeat</v>
      </c>
      <c r="AE260" s="208">
        <f t="shared" si="185"/>
        <v>0</v>
      </c>
      <c r="AF260" s="46">
        <f t="shared" si="231"/>
        <v>0</v>
      </c>
      <c r="AG260" s="208" t="s">
        <v>18</v>
      </c>
      <c r="AH260" s="46" t="s">
        <v>197</v>
      </c>
      <c r="AL260" s="202" t="s">
        <v>141</v>
      </c>
      <c r="AM260" s="203" t="str">
        <f t="shared" si="186"/>
        <v>R_ES-AP-SpHeat</v>
      </c>
      <c r="AN260" s="202">
        <f t="shared" si="187"/>
        <v>0</v>
      </c>
      <c r="AO260" s="202">
        <f t="shared" si="232"/>
        <v>0</v>
      </c>
      <c r="AP260" s="202" t="s">
        <v>18</v>
      </c>
      <c r="AQ260" s="203" t="s">
        <v>194</v>
      </c>
      <c r="AU260" s="202" t="s">
        <v>141</v>
      </c>
      <c r="AV260" s="46" t="str">
        <f t="shared" si="188"/>
        <v>R_ES-AP-SpHeat</v>
      </c>
      <c r="AW260" s="208">
        <f t="shared" si="189"/>
        <v>0</v>
      </c>
      <c r="AX260" s="208">
        <f t="shared" si="196"/>
        <v>0</v>
      </c>
      <c r="AY260" s="208" t="s">
        <v>18</v>
      </c>
      <c r="AZ260" s="46" t="s">
        <v>193</v>
      </c>
      <c r="BD260" s="202" t="s">
        <v>141</v>
      </c>
      <c r="BE260" s="46" t="str">
        <f t="shared" si="190"/>
        <v>R_ES-AP-SpHeat</v>
      </c>
      <c r="BF260" s="208">
        <f t="shared" si="191"/>
        <v>0</v>
      </c>
      <c r="BG260" s="208">
        <f t="shared" si="197"/>
        <v>0</v>
      </c>
      <c r="BH260" s="208" t="s">
        <v>18</v>
      </c>
      <c r="BI260" s="46" t="s">
        <v>195</v>
      </c>
      <c r="BM260" s="202" t="s">
        <v>141</v>
      </c>
      <c r="BN260" s="46" t="str">
        <f t="shared" si="192"/>
        <v>R_ES-AP-SpHeat</v>
      </c>
      <c r="BO260" s="208">
        <f t="shared" si="193"/>
        <v>0</v>
      </c>
      <c r="BP260" s="208">
        <f t="shared" si="198"/>
        <v>0</v>
      </c>
      <c r="BQ260" s="208" t="s">
        <v>18</v>
      </c>
      <c r="BR260" s="46" t="s">
        <v>192</v>
      </c>
    </row>
    <row r="261" spans="11:70">
      <c r="K261" s="202" t="s">
        <v>141</v>
      </c>
      <c r="L261" s="203" t="str">
        <f t="shared" si="194"/>
        <v>R_ES-AP-SpHeat</v>
      </c>
      <c r="M261" s="202">
        <f t="shared" ref="M261:N261" si="237">M165</f>
        <v>0</v>
      </c>
      <c r="N261" s="202">
        <f t="shared" si="237"/>
        <v>0</v>
      </c>
      <c r="O261" s="202" t="s">
        <v>18</v>
      </c>
      <c r="P261" s="203" t="s">
        <v>196</v>
      </c>
      <c r="T261" s="202" t="s">
        <v>141</v>
      </c>
      <c r="U261" s="203" t="str">
        <f t="shared" si="183"/>
        <v>R_ES-AP-SpHeat</v>
      </c>
      <c r="V261" s="202">
        <f t="shared" si="183"/>
        <v>0</v>
      </c>
      <c r="W261" s="202">
        <f t="shared" si="230"/>
        <v>0</v>
      </c>
      <c r="X261" s="202" t="s">
        <v>18</v>
      </c>
      <c r="Y261" s="203" t="s">
        <v>191</v>
      </c>
      <c r="AC261" s="202" t="s">
        <v>141</v>
      </c>
      <c r="AD261" s="46" t="str">
        <f t="shared" si="184"/>
        <v>R_ES-AP-SpHeat</v>
      </c>
      <c r="AE261" s="208">
        <f t="shared" si="185"/>
        <v>0</v>
      </c>
      <c r="AF261" s="46">
        <f t="shared" si="231"/>
        <v>0</v>
      </c>
      <c r="AG261" s="208" t="s">
        <v>18</v>
      </c>
      <c r="AH261" s="46" t="s">
        <v>197</v>
      </c>
      <c r="AL261" s="202" t="s">
        <v>141</v>
      </c>
      <c r="AM261" s="203" t="str">
        <f t="shared" si="186"/>
        <v>R_ES-AP-SpHeat</v>
      </c>
      <c r="AN261" s="202">
        <f t="shared" si="187"/>
        <v>0</v>
      </c>
      <c r="AO261" s="202">
        <f t="shared" si="232"/>
        <v>0</v>
      </c>
      <c r="AP261" s="202" t="s">
        <v>18</v>
      </c>
      <c r="AQ261" s="203" t="s">
        <v>194</v>
      </c>
      <c r="AU261" s="202" t="s">
        <v>141</v>
      </c>
      <c r="AV261" s="46" t="str">
        <f t="shared" si="188"/>
        <v>R_ES-AP-SpHeat</v>
      </c>
      <c r="AW261" s="208">
        <f t="shared" si="189"/>
        <v>0</v>
      </c>
      <c r="AX261" s="208">
        <f t="shared" si="196"/>
        <v>0</v>
      </c>
      <c r="AY261" s="208" t="s">
        <v>18</v>
      </c>
      <c r="AZ261" s="46" t="s">
        <v>193</v>
      </c>
      <c r="BD261" s="202" t="s">
        <v>141</v>
      </c>
      <c r="BE261" s="46" t="str">
        <f t="shared" si="190"/>
        <v>R_ES-AP-SpHeat</v>
      </c>
      <c r="BF261" s="208">
        <f t="shared" si="191"/>
        <v>0</v>
      </c>
      <c r="BG261" s="208">
        <f t="shared" si="197"/>
        <v>0</v>
      </c>
      <c r="BH261" s="208" t="s">
        <v>18</v>
      </c>
      <c r="BI261" s="46" t="s">
        <v>195</v>
      </c>
      <c r="BM261" s="202" t="s">
        <v>141</v>
      </c>
      <c r="BN261" s="46" t="str">
        <f t="shared" si="192"/>
        <v>R_ES-AP-SpHeat</v>
      </c>
      <c r="BO261" s="208">
        <f t="shared" si="193"/>
        <v>0</v>
      </c>
      <c r="BP261" s="208">
        <f t="shared" si="198"/>
        <v>0</v>
      </c>
      <c r="BQ261" s="208" t="s">
        <v>18</v>
      </c>
      <c r="BR261" s="46" t="s">
        <v>192</v>
      </c>
    </row>
    <row r="262" spans="11:70">
      <c r="K262" s="202" t="s">
        <v>141</v>
      </c>
      <c r="L262" s="203" t="str">
        <f t="shared" si="194"/>
        <v>R_ES-AP-SpHeat</v>
      </c>
      <c r="M262" s="202">
        <f t="shared" ref="M262:N262" si="238">M166</f>
        <v>0</v>
      </c>
      <c r="N262" s="202">
        <f t="shared" si="238"/>
        <v>0</v>
      </c>
      <c r="O262" s="202" t="s">
        <v>18</v>
      </c>
      <c r="P262" s="203" t="s">
        <v>196</v>
      </c>
      <c r="T262" s="202" t="s">
        <v>141</v>
      </c>
      <c r="U262" s="203" t="str">
        <f t="shared" si="183"/>
        <v>R_ES-AP-SpHeat</v>
      </c>
      <c r="V262" s="202">
        <f t="shared" si="183"/>
        <v>0</v>
      </c>
      <c r="W262" s="202">
        <f t="shared" si="230"/>
        <v>0</v>
      </c>
      <c r="X262" s="202" t="s">
        <v>18</v>
      </c>
      <c r="Y262" s="203" t="s">
        <v>191</v>
      </c>
      <c r="AC262" s="202" t="s">
        <v>141</v>
      </c>
      <c r="AD262" s="46" t="str">
        <f t="shared" si="184"/>
        <v>R_ES-AP-SpHeat</v>
      </c>
      <c r="AE262" s="208">
        <f t="shared" si="185"/>
        <v>0</v>
      </c>
      <c r="AF262" s="46">
        <f t="shared" si="231"/>
        <v>0</v>
      </c>
      <c r="AG262" s="208" t="s">
        <v>18</v>
      </c>
      <c r="AH262" s="46" t="s">
        <v>197</v>
      </c>
      <c r="AL262" s="202" t="s">
        <v>141</v>
      </c>
      <c r="AM262" s="203" t="str">
        <f t="shared" si="186"/>
        <v>R_ES-AP-SpHeat</v>
      </c>
      <c r="AN262" s="202">
        <f t="shared" si="187"/>
        <v>0</v>
      </c>
      <c r="AO262" s="202">
        <f t="shared" si="232"/>
        <v>0</v>
      </c>
      <c r="AP262" s="202" t="s">
        <v>18</v>
      </c>
      <c r="AQ262" s="203" t="s">
        <v>194</v>
      </c>
      <c r="AU262" s="202" t="s">
        <v>141</v>
      </c>
      <c r="AV262" s="46" t="str">
        <f t="shared" si="188"/>
        <v>R_ES-AP-SpHeat</v>
      </c>
      <c r="AW262" s="208">
        <f t="shared" si="189"/>
        <v>0</v>
      </c>
      <c r="AX262" s="208">
        <f t="shared" si="196"/>
        <v>0</v>
      </c>
      <c r="AY262" s="208" t="s">
        <v>18</v>
      </c>
      <c r="AZ262" s="46" t="s">
        <v>193</v>
      </c>
      <c r="BD262" s="202" t="s">
        <v>141</v>
      </c>
      <c r="BE262" s="46" t="str">
        <f t="shared" si="190"/>
        <v>R_ES-AP-SpHeat</v>
      </c>
      <c r="BF262" s="208">
        <f t="shared" si="191"/>
        <v>0</v>
      </c>
      <c r="BG262" s="208">
        <f t="shared" si="197"/>
        <v>0</v>
      </c>
      <c r="BH262" s="208" t="s">
        <v>18</v>
      </c>
      <c r="BI262" s="46" t="s">
        <v>195</v>
      </c>
      <c r="BM262" s="202" t="s">
        <v>141</v>
      </c>
      <c r="BN262" s="46" t="str">
        <f t="shared" si="192"/>
        <v>R_ES-AP-SpHeat</v>
      </c>
      <c r="BO262" s="208">
        <f t="shared" si="193"/>
        <v>0</v>
      </c>
      <c r="BP262" s="208">
        <f t="shared" si="198"/>
        <v>0</v>
      </c>
      <c r="BQ262" s="208" t="s">
        <v>18</v>
      </c>
      <c r="BR262" s="46" t="s">
        <v>192</v>
      </c>
    </row>
    <row r="263" spans="11:70">
      <c r="K263" s="202" t="s">
        <v>141</v>
      </c>
      <c r="L263" s="203" t="str">
        <f t="shared" si="194"/>
        <v>R_ES-AP-SpHeat</v>
      </c>
      <c r="M263" s="202">
        <f t="shared" ref="M263:N263" si="239">M167</f>
        <v>0</v>
      </c>
      <c r="N263" s="202">
        <f t="shared" si="239"/>
        <v>0</v>
      </c>
      <c r="O263" s="202" t="s">
        <v>18</v>
      </c>
      <c r="P263" s="203" t="s">
        <v>196</v>
      </c>
      <c r="T263" s="202" t="s">
        <v>141</v>
      </c>
      <c r="U263" s="203" t="str">
        <f t="shared" si="183"/>
        <v>R_ES-AP-SpHeat</v>
      </c>
      <c r="V263" s="202">
        <f t="shared" si="183"/>
        <v>0</v>
      </c>
      <c r="W263" s="202">
        <f t="shared" si="230"/>
        <v>0</v>
      </c>
      <c r="X263" s="202" t="s">
        <v>18</v>
      </c>
      <c r="Y263" s="203" t="s">
        <v>191</v>
      </c>
      <c r="AC263" s="202" t="s">
        <v>141</v>
      </c>
      <c r="AD263" s="46" t="str">
        <f t="shared" si="184"/>
        <v>R_ES-AP-SpHeat</v>
      </c>
      <c r="AE263" s="208">
        <f t="shared" si="185"/>
        <v>0</v>
      </c>
      <c r="AF263" s="46">
        <f t="shared" si="231"/>
        <v>0</v>
      </c>
      <c r="AG263" s="208" t="s">
        <v>18</v>
      </c>
      <c r="AH263" s="46" t="s">
        <v>197</v>
      </c>
      <c r="AL263" s="202" t="s">
        <v>141</v>
      </c>
      <c r="AM263" s="203" t="str">
        <f t="shared" si="186"/>
        <v>R_ES-AP-SpHeat</v>
      </c>
      <c r="AN263" s="202">
        <f t="shared" si="187"/>
        <v>0</v>
      </c>
      <c r="AO263" s="202">
        <f t="shared" si="232"/>
        <v>0</v>
      </c>
      <c r="AP263" s="202" t="s">
        <v>18</v>
      </c>
      <c r="AQ263" s="203" t="s">
        <v>194</v>
      </c>
      <c r="AU263" s="202" t="s">
        <v>141</v>
      </c>
      <c r="AV263" s="46" t="str">
        <f t="shared" si="188"/>
        <v>R_ES-AP-SpHeat</v>
      </c>
      <c r="AW263" s="208">
        <f t="shared" si="189"/>
        <v>0</v>
      </c>
      <c r="AX263" s="208">
        <f t="shared" si="196"/>
        <v>0</v>
      </c>
      <c r="AY263" s="208" t="s">
        <v>18</v>
      </c>
      <c r="AZ263" s="46" t="s">
        <v>193</v>
      </c>
      <c r="BD263" s="202" t="s">
        <v>141</v>
      </c>
      <c r="BE263" s="46" t="str">
        <f t="shared" si="190"/>
        <v>R_ES-AP-SpHeat</v>
      </c>
      <c r="BF263" s="208">
        <f t="shared" si="191"/>
        <v>0</v>
      </c>
      <c r="BG263" s="208">
        <f t="shared" si="197"/>
        <v>0</v>
      </c>
      <c r="BH263" s="208" t="s">
        <v>18</v>
      </c>
      <c r="BI263" s="46" t="s">
        <v>195</v>
      </c>
      <c r="BM263" s="202" t="s">
        <v>141</v>
      </c>
      <c r="BN263" s="46" t="str">
        <f t="shared" si="192"/>
        <v>R_ES-AP-SpHeat</v>
      </c>
      <c r="BO263" s="208">
        <f t="shared" si="193"/>
        <v>0</v>
      </c>
      <c r="BP263" s="208">
        <f t="shared" si="198"/>
        <v>0</v>
      </c>
      <c r="BQ263" s="208" t="s">
        <v>18</v>
      </c>
      <c r="BR263" s="46" t="s">
        <v>192</v>
      </c>
    </row>
    <row r="264" spans="11:70">
      <c r="K264" s="202" t="s">
        <v>141</v>
      </c>
      <c r="L264" s="203" t="str">
        <f t="shared" si="194"/>
        <v>R_ES-AP-SpHeat</v>
      </c>
      <c r="M264" s="202">
        <f t="shared" ref="M264:N264" si="240">M168</f>
        <v>0</v>
      </c>
      <c r="N264" s="202">
        <f t="shared" si="240"/>
        <v>0</v>
      </c>
      <c r="O264" s="202" t="s">
        <v>18</v>
      </c>
      <c r="P264" s="203" t="s">
        <v>196</v>
      </c>
      <c r="T264" s="202" t="s">
        <v>141</v>
      </c>
      <c r="U264" s="203" t="str">
        <f t="shared" si="183"/>
        <v>R_ES-AP-SpHeat</v>
      </c>
      <c r="V264" s="202">
        <f t="shared" si="183"/>
        <v>0</v>
      </c>
      <c r="W264" s="202">
        <f t="shared" si="230"/>
        <v>0</v>
      </c>
      <c r="X264" s="202" t="s">
        <v>18</v>
      </c>
      <c r="Y264" s="203" t="s">
        <v>191</v>
      </c>
      <c r="AC264" s="202" t="s">
        <v>141</v>
      </c>
      <c r="AD264" s="46" t="str">
        <f t="shared" si="184"/>
        <v>R_ES-AP-SpHeat</v>
      </c>
      <c r="AE264" s="208">
        <f t="shared" si="185"/>
        <v>0</v>
      </c>
      <c r="AF264" s="46">
        <f t="shared" si="231"/>
        <v>0</v>
      </c>
      <c r="AG264" s="208" t="s">
        <v>18</v>
      </c>
      <c r="AH264" s="46" t="s">
        <v>197</v>
      </c>
      <c r="AL264" s="202" t="s">
        <v>141</v>
      </c>
      <c r="AM264" s="203" t="str">
        <f t="shared" si="186"/>
        <v>R_ES-AP-SpHeat</v>
      </c>
      <c r="AN264" s="202">
        <f t="shared" si="187"/>
        <v>0</v>
      </c>
      <c r="AO264" s="202">
        <f t="shared" si="232"/>
        <v>0</v>
      </c>
      <c r="AP264" s="202" t="s">
        <v>18</v>
      </c>
      <c r="AQ264" s="203" t="s">
        <v>194</v>
      </c>
      <c r="AU264" s="202" t="s">
        <v>141</v>
      </c>
      <c r="AV264" s="46" t="str">
        <f t="shared" si="188"/>
        <v>R_ES-AP-SpHeat</v>
      </c>
      <c r="AW264" s="208">
        <f t="shared" si="189"/>
        <v>0</v>
      </c>
      <c r="AX264" s="208">
        <f t="shared" si="196"/>
        <v>0</v>
      </c>
      <c r="AY264" s="208" t="s">
        <v>18</v>
      </c>
      <c r="AZ264" s="46" t="s">
        <v>193</v>
      </c>
      <c r="BD264" s="202" t="s">
        <v>141</v>
      </c>
      <c r="BE264" s="46" t="str">
        <f t="shared" si="190"/>
        <v>R_ES-AP-SpHeat</v>
      </c>
      <c r="BF264" s="208">
        <f t="shared" si="191"/>
        <v>0</v>
      </c>
      <c r="BG264" s="208">
        <f t="shared" si="197"/>
        <v>0</v>
      </c>
      <c r="BH264" s="208" t="s">
        <v>18</v>
      </c>
      <c r="BI264" s="46" t="s">
        <v>195</v>
      </c>
      <c r="BM264" s="202" t="s">
        <v>141</v>
      </c>
      <c r="BN264" s="46" t="str">
        <f t="shared" si="192"/>
        <v>R_ES-AP-SpHeat</v>
      </c>
      <c r="BO264" s="208">
        <f t="shared" si="193"/>
        <v>0</v>
      </c>
      <c r="BP264" s="208">
        <f t="shared" si="198"/>
        <v>0</v>
      </c>
      <c r="BQ264" s="208" t="s">
        <v>18</v>
      </c>
      <c r="BR264" s="46" t="s">
        <v>192</v>
      </c>
    </row>
    <row r="265" spans="11:70">
      <c r="K265" s="202" t="s">
        <v>141</v>
      </c>
      <c r="L265" s="203" t="str">
        <f t="shared" si="194"/>
        <v>R_ES-AP-SpHeat</v>
      </c>
      <c r="M265" s="202">
        <f t="shared" ref="M265:N265" si="241">M169</f>
        <v>0</v>
      </c>
      <c r="N265" s="202">
        <f t="shared" si="241"/>
        <v>0</v>
      </c>
      <c r="O265" s="202" t="s">
        <v>18</v>
      </c>
      <c r="P265" s="203" t="s">
        <v>196</v>
      </c>
      <c r="T265" s="202" t="s">
        <v>141</v>
      </c>
      <c r="U265" s="203" t="str">
        <f t="shared" si="183"/>
        <v>R_ES-AP-SpHeat</v>
      </c>
      <c r="V265" s="202">
        <f t="shared" si="183"/>
        <v>0</v>
      </c>
      <c r="W265" s="202">
        <f t="shared" si="230"/>
        <v>0</v>
      </c>
      <c r="X265" s="202" t="s">
        <v>18</v>
      </c>
      <c r="Y265" s="203" t="s">
        <v>191</v>
      </c>
      <c r="AC265" s="202" t="s">
        <v>141</v>
      </c>
      <c r="AD265" s="46" t="str">
        <f t="shared" si="184"/>
        <v>R_ES-AP-SpHeat</v>
      </c>
      <c r="AE265" s="208">
        <f t="shared" si="185"/>
        <v>0</v>
      </c>
      <c r="AF265" s="46">
        <f t="shared" si="231"/>
        <v>0</v>
      </c>
      <c r="AG265" s="208" t="s">
        <v>18</v>
      </c>
      <c r="AH265" s="46" t="s">
        <v>197</v>
      </c>
      <c r="AL265" s="202" t="s">
        <v>141</v>
      </c>
      <c r="AM265" s="203" t="str">
        <f t="shared" si="186"/>
        <v>R_ES-AP-SpHeat</v>
      </c>
      <c r="AN265" s="202">
        <f t="shared" si="187"/>
        <v>0</v>
      </c>
      <c r="AO265" s="202">
        <f t="shared" si="232"/>
        <v>0</v>
      </c>
      <c r="AP265" s="202" t="s">
        <v>18</v>
      </c>
      <c r="AQ265" s="203" t="s">
        <v>194</v>
      </c>
      <c r="AU265" s="202" t="s">
        <v>141</v>
      </c>
      <c r="AV265" s="46" t="str">
        <f t="shared" si="188"/>
        <v>R_ES-AP-SpHeat</v>
      </c>
      <c r="AW265" s="208">
        <f t="shared" si="189"/>
        <v>0</v>
      </c>
      <c r="AX265" s="208">
        <f t="shared" si="196"/>
        <v>0</v>
      </c>
      <c r="AY265" s="208" t="s">
        <v>18</v>
      </c>
      <c r="AZ265" s="46" t="s">
        <v>193</v>
      </c>
      <c r="BD265" s="202" t="s">
        <v>141</v>
      </c>
      <c r="BE265" s="46" t="str">
        <f t="shared" si="190"/>
        <v>R_ES-AP-SpHeat</v>
      </c>
      <c r="BF265" s="208">
        <f t="shared" si="191"/>
        <v>0</v>
      </c>
      <c r="BG265" s="208">
        <f t="shared" si="197"/>
        <v>0</v>
      </c>
      <c r="BH265" s="208" t="s">
        <v>18</v>
      </c>
      <c r="BI265" s="46" t="s">
        <v>195</v>
      </c>
      <c r="BM265" s="202" t="s">
        <v>141</v>
      </c>
      <c r="BN265" s="46" t="str">
        <f t="shared" si="192"/>
        <v>R_ES-AP-SpHeat</v>
      </c>
      <c r="BO265" s="208">
        <f t="shared" si="193"/>
        <v>0</v>
      </c>
      <c r="BP265" s="208">
        <f t="shared" si="198"/>
        <v>0</v>
      </c>
      <c r="BQ265" s="208" t="s">
        <v>18</v>
      </c>
      <c r="BR265" s="46" t="s">
        <v>192</v>
      </c>
    </row>
    <row r="266" spans="11:70">
      <c r="K266" s="202" t="s">
        <v>141</v>
      </c>
      <c r="L266" s="203" t="str">
        <f t="shared" si="194"/>
        <v>R_ES-AP-SpHeat</v>
      </c>
      <c r="M266" s="202">
        <f t="shared" ref="M266:N266" si="242">M170</f>
        <v>0</v>
      </c>
      <c r="N266" s="202">
        <f t="shared" si="242"/>
        <v>0</v>
      </c>
      <c r="O266" s="202" t="s">
        <v>18</v>
      </c>
      <c r="P266" s="203" t="s">
        <v>196</v>
      </c>
      <c r="T266" s="202" t="s">
        <v>141</v>
      </c>
      <c r="U266" s="203" t="str">
        <f t="shared" si="183"/>
        <v>R_ES-AP-SpHeat</v>
      </c>
      <c r="V266" s="202">
        <f t="shared" si="183"/>
        <v>0</v>
      </c>
      <c r="W266" s="202">
        <f t="shared" si="230"/>
        <v>0</v>
      </c>
      <c r="X266" s="202" t="s">
        <v>18</v>
      </c>
      <c r="Y266" s="203" t="s">
        <v>191</v>
      </c>
      <c r="AC266" s="202" t="s">
        <v>141</v>
      </c>
      <c r="AD266" s="46" t="str">
        <f t="shared" si="184"/>
        <v>R_ES-AP-SpHeat</v>
      </c>
      <c r="AE266" s="208">
        <f t="shared" si="185"/>
        <v>0</v>
      </c>
      <c r="AF266" s="46">
        <f t="shared" si="231"/>
        <v>0</v>
      </c>
      <c r="AG266" s="208" t="s">
        <v>18</v>
      </c>
      <c r="AH266" s="46" t="s">
        <v>197</v>
      </c>
      <c r="AL266" s="202" t="s">
        <v>141</v>
      </c>
      <c r="AM266" s="203" t="str">
        <f t="shared" si="186"/>
        <v>R_ES-AP-SpHeat</v>
      </c>
      <c r="AN266" s="202">
        <f t="shared" si="187"/>
        <v>0</v>
      </c>
      <c r="AO266" s="202">
        <f t="shared" si="232"/>
        <v>0</v>
      </c>
      <c r="AP266" s="202" t="s">
        <v>18</v>
      </c>
      <c r="AQ266" s="203" t="s">
        <v>194</v>
      </c>
      <c r="AU266" s="202" t="s">
        <v>141</v>
      </c>
      <c r="AV266" s="46" t="str">
        <f t="shared" si="188"/>
        <v>R_ES-AP-SpHeat</v>
      </c>
      <c r="AW266" s="208">
        <f t="shared" si="189"/>
        <v>0</v>
      </c>
      <c r="AX266" s="208">
        <f t="shared" si="196"/>
        <v>0</v>
      </c>
      <c r="AY266" s="208" t="s">
        <v>18</v>
      </c>
      <c r="AZ266" s="46" t="s">
        <v>193</v>
      </c>
      <c r="BD266" s="202" t="s">
        <v>141</v>
      </c>
      <c r="BE266" s="46" t="str">
        <f t="shared" si="190"/>
        <v>R_ES-AP-SpHeat</v>
      </c>
      <c r="BF266" s="208">
        <f t="shared" si="191"/>
        <v>0</v>
      </c>
      <c r="BG266" s="208">
        <f t="shared" si="197"/>
        <v>0</v>
      </c>
      <c r="BH266" s="208" t="s">
        <v>18</v>
      </c>
      <c r="BI266" s="46" t="s">
        <v>195</v>
      </c>
      <c r="BM266" s="202" t="s">
        <v>141</v>
      </c>
      <c r="BN266" s="46" t="str">
        <f t="shared" si="192"/>
        <v>R_ES-AP-SpHeat</v>
      </c>
      <c r="BO266" s="208">
        <f t="shared" si="193"/>
        <v>0</v>
      </c>
      <c r="BP266" s="208">
        <f t="shared" si="198"/>
        <v>0</v>
      </c>
      <c r="BQ266" s="208" t="s">
        <v>18</v>
      </c>
      <c r="BR266" s="46" t="s">
        <v>192</v>
      </c>
    </row>
    <row r="267" spans="11:70">
      <c r="K267" s="202" t="s">
        <v>141</v>
      </c>
      <c r="L267" s="203" t="str">
        <f t="shared" si="194"/>
        <v>R_ES-AP-SpHeat</v>
      </c>
      <c r="M267" s="202">
        <f t="shared" ref="M267:N267" si="243">M171</f>
        <v>0</v>
      </c>
      <c r="N267" s="202">
        <f t="shared" si="243"/>
        <v>0</v>
      </c>
      <c r="O267" s="202" t="s">
        <v>18</v>
      </c>
      <c r="P267" s="203" t="s">
        <v>196</v>
      </c>
      <c r="T267" s="202" t="s">
        <v>141</v>
      </c>
      <c r="U267" s="203" t="str">
        <f t="shared" si="183"/>
        <v>R_ES-AP-SpHeat</v>
      </c>
      <c r="V267" s="202">
        <f t="shared" si="183"/>
        <v>0</v>
      </c>
      <c r="W267" s="202">
        <f t="shared" si="230"/>
        <v>0</v>
      </c>
      <c r="X267" s="202" t="s">
        <v>18</v>
      </c>
      <c r="Y267" s="203" t="s">
        <v>191</v>
      </c>
      <c r="AC267" s="202" t="s">
        <v>141</v>
      </c>
      <c r="AD267" s="46" t="str">
        <f t="shared" si="184"/>
        <v>R_ES-AP-SpHeat</v>
      </c>
      <c r="AE267" s="208">
        <f t="shared" si="185"/>
        <v>0</v>
      </c>
      <c r="AF267" s="46">
        <f t="shared" si="231"/>
        <v>0</v>
      </c>
      <c r="AG267" s="208" t="s">
        <v>18</v>
      </c>
      <c r="AH267" s="46" t="s">
        <v>197</v>
      </c>
      <c r="AL267" s="202" t="s">
        <v>141</v>
      </c>
      <c r="AM267" s="203" t="str">
        <f t="shared" si="186"/>
        <v>R_ES-AP-SpHeat</v>
      </c>
      <c r="AN267" s="202">
        <f t="shared" si="187"/>
        <v>0</v>
      </c>
      <c r="AO267" s="202">
        <f t="shared" si="232"/>
        <v>0</v>
      </c>
      <c r="AP267" s="202" t="s">
        <v>18</v>
      </c>
      <c r="AQ267" s="203" t="s">
        <v>194</v>
      </c>
      <c r="AU267" s="202" t="s">
        <v>141</v>
      </c>
      <c r="AV267" s="46" t="str">
        <f t="shared" si="188"/>
        <v>R_ES-AP-SpHeat</v>
      </c>
      <c r="AW267" s="208">
        <f t="shared" si="189"/>
        <v>0</v>
      </c>
      <c r="AX267" s="208">
        <f t="shared" si="196"/>
        <v>0</v>
      </c>
      <c r="AY267" s="208" t="s">
        <v>18</v>
      </c>
      <c r="AZ267" s="46" t="s">
        <v>193</v>
      </c>
      <c r="BD267" s="202" t="s">
        <v>141</v>
      </c>
      <c r="BE267" s="46" t="str">
        <f t="shared" si="190"/>
        <v>R_ES-AP-SpHeat</v>
      </c>
      <c r="BF267" s="208">
        <f t="shared" si="191"/>
        <v>0</v>
      </c>
      <c r="BG267" s="208">
        <f t="shared" si="197"/>
        <v>0</v>
      </c>
      <c r="BH267" s="208" t="s">
        <v>18</v>
      </c>
      <c r="BI267" s="46" t="s">
        <v>195</v>
      </c>
      <c r="BM267" s="202" t="s">
        <v>141</v>
      </c>
      <c r="BN267" s="46" t="str">
        <f t="shared" si="192"/>
        <v>R_ES-AP-SpHeat</v>
      </c>
      <c r="BO267" s="208">
        <f t="shared" si="193"/>
        <v>0</v>
      </c>
      <c r="BP267" s="208">
        <f t="shared" si="198"/>
        <v>0</v>
      </c>
      <c r="BQ267" s="208" t="s">
        <v>18</v>
      </c>
      <c r="BR267" s="46" t="s">
        <v>192</v>
      </c>
    </row>
    <row r="268" spans="11:70">
      <c r="K268" s="202" t="s">
        <v>141</v>
      </c>
      <c r="L268" s="203" t="str">
        <f t="shared" si="194"/>
        <v>R_ES-AP-SpHeat</v>
      </c>
      <c r="M268" s="202">
        <f t="shared" ref="M268:N268" si="244">M172</f>
        <v>0</v>
      </c>
      <c r="N268" s="202">
        <f t="shared" si="244"/>
        <v>0</v>
      </c>
      <c r="O268" s="202" t="s">
        <v>18</v>
      </c>
      <c r="P268" s="203" t="s">
        <v>196</v>
      </c>
      <c r="T268" s="202" t="s">
        <v>141</v>
      </c>
      <c r="U268" s="203" t="str">
        <f t="shared" si="183"/>
        <v>R_ES-AP-SpHeat</v>
      </c>
      <c r="V268" s="202">
        <f t="shared" si="183"/>
        <v>0</v>
      </c>
      <c r="W268" s="202">
        <f t="shared" si="230"/>
        <v>0</v>
      </c>
      <c r="X268" s="202" t="s">
        <v>18</v>
      </c>
      <c r="Y268" s="203" t="s">
        <v>191</v>
      </c>
      <c r="AC268" s="202" t="s">
        <v>141</v>
      </c>
      <c r="AD268" s="46" t="str">
        <f t="shared" si="184"/>
        <v>R_ES-AP-SpHeat</v>
      </c>
      <c r="AE268" s="208">
        <f t="shared" si="185"/>
        <v>0</v>
      </c>
      <c r="AF268" s="46">
        <f t="shared" si="231"/>
        <v>0</v>
      </c>
      <c r="AG268" s="208" t="s">
        <v>18</v>
      </c>
      <c r="AH268" s="46" t="s">
        <v>197</v>
      </c>
      <c r="AL268" s="202" t="s">
        <v>141</v>
      </c>
      <c r="AM268" s="203" t="str">
        <f t="shared" si="186"/>
        <v>R_ES-AP-SpHeat</v>
      </c>
      <c r="AN268" s="202">
        <f t="shared" si="187"/>
        <v>0</v>
      </c>
      <c r="AO268" s="202">
        <f t="shared" si="232"/>
        <v>0</v>
      </c>
      <c r="AP268" s="202" t="s">
        <v>18</v>
      </c>
      <c r="AQ268" s="203" t="s">
        <v>194</v>
      </c>
      <c r="AU268" s="202" t="s">
        <v>141</v>
      </c>
      <c r="AV268" s="46" t="str">
        <f t="shared" si="188"/>
        <v>R_ES-AP-SpHeat</v>
      </c>
      <c r="AW268" s="208">
        <f t="shared" si="189"/>
        <v>0</v>
      </c>
      <c r="AX268" s="208">
        <f t="shared" si="196"/>
        <v>0</v>
      </c>
      <c r="AY268" s="208" t="s">
        <v>18</v>
      </c>
      <c r="AZ268" s="46" t="s">
        <v>193</v>
      </c>
      <c r="BD268" s="202" t="s">
        <v>141</v>
      </c>
      <c r="BE268" s="46" t="str">
        <f t="shared" si="190"/>
        <v>R_ES-AP-SpHeat</v>
      </c>
      <c r="BF268" s="208">
        <f t="shared" si="191"/>
        <v>0</v>
      </c>
      <c r="BG268" s="208">
        <f t="shared" si="197"/>
        <v>0</v>
      </c>
      <c r="BH268" s="208" t="s">
        <v>18</v>
      </c>
      <c r="BI268" s="46" t="s">
        <v>195</v>
      </c>
      <c r="BM268" s="202" t="s">
        <v>141</v>
      </c>
      <c r="BN268" s="46" t="str">
        <f t="shared" si="192"/>
        <v>R_ES-AP-SpHeat</v>
      </c>
      <c r="BO268" s="208">
        <f t="shared" si="193"/>
        <v>0</v>
      </c>
      <c r="BP268" s="208">
        <f t="shared" si="198"/>
        <v>0</v>
      </c>
      <c r="BQ268" s="208" t="s">
        <v>18</v>
      </c>
      <c r="BR268" s="46" t="s">
        <v>192</v>
      </c>
    </row>
    <row r="269" spans="11:70">
      <c r="K269" s="202" t="s">
        <v>141</v>
      </c>
      <c r="L269" s="203" t="str">
        <f t="shared" si="194"/>
        <v>R_ES-AP-SpHeat</v>
      </c>
      <c r="M269" s="202">
        <f t="shared" ref="M269:N269" si="245">M173</f>
        <v>0</v>
      </c>
      <c r="N269" s="202">
        <f t="shared" si="245"/>
        <v>0</v>
      </c>
      <c r="O269" s="202" t="s">
        <v>18</v>
      </c>
      <c r="P269" s="203" t="s">
        <v>196</v>
      </c>
      <c r="T269" s="202" t="s">
        <v>141</v>
      </c>
      <c r="U269" s="203" t="str">
        <f t="shared" si="183"/>
        <v>R_ES-AP-SpHeat</v>
      </c>
      <c r="V269" s="202">
        <f t="shared" si="183"/>
        <v>0</v>
      </c>
      <c r="W269" s="202">
        <f t="shared" si="230"/>
        <v>0</v>
      </c>
      <c r="X269" s="202" t="s">
        <v>18</v>
      </c>
      <c r="Y269" s="203" t="s">
        <v>191</v>
      </c>
      <c r="AC269" s="202" t="s">
        <v>141</v>
      </c>
      <c r="AD269" s="46" t="str">
        <f t="shared" si="184"/>
        <v>R_ES-AP-SpHeat</v>
      </c>
      <c r="AE269" s="208">
        <f t="shared" si="185"/>
        <v>0</v>
      </c>
      <c r="AF269" s="46">
        <f t="shared" si="231"/>
        <v>0</v>
      </c>
      <c r="AG269" s="208" t="s">
        <v>18</v>
      </c>
      <c r="AH269" s="46" t="s">
        <v>197</v>
      </c>
      <c r="AL269" s="202" t="s">
        <v>141</v>
      </c>
      <c r="AM269" s="203" t="str">
        <f t="shared" si="186"/>
        <v>R_ES-AP-SpHeat</v>
      </c>
      <c r="AN269" s="202">
        <f t="shared" si="187"/>
        <v>0</v>
      </c>
      <c r="AO269" s="202">
        <f t="shared" si="232"/>
        <v>0</v>
      </c>
      <c r="AP269" s="202" t="s">
        <v>18</v>
      </c>
      <c r="AQ269" s="203" t="s">
        <v>194</v>
      </c>
      <c r="AU269" s="202" t="s">
        <v>141</v>
      </c>
      <c r="AV269" s="46" t="str">
        <f t="shared" si="188"/>
        <v>R_ES-AP-SpHeat</v>
      </c>
      <c r="AW269" s="208">
        <f t="shared" si="189"/>
        <v>0</v>
      </c>
      <c r="AX269" s="208">
        <f t="shared" si="196"/>
        <v>0</v>
      </c>
      <c r="AY269" s="208" t="s">
        <v>18</v>
      </c>
      <c r="AZ269" s="46" t="s">
        <v>193</v>
      </c>
      <c r="BD269" s="202" t="s">
        <v>141</v>
      </c>
      <c r="BE269" s="46" t="str">
        <f t="shared" si="190"/>
        <v>R_ES-AP-SpHeat</v>
      </c>
      <c r="BF269" s="208">
        <f t="shared" si="191"/>
        <v>0</v>
      </c>
      <c r="BG269" s="208">
        <f t="shared" si="197"/>
        <v>0</v>
      </c>
      <c r="BH269" s="208" t="s">
        <v>18</v>
      </c>
      <c r="BI269" s="46" t="s">
        <v>195</v>
      </c>
      <c r="BM269" s="202" t="s">
        <v>141</v>
      </c>
      <c r="BN269" s="46" t="str">
        <f t="shared" si="192"/>
        <v>R_ES-AP-SpHeat</v>
      </c>
      <c r="BO269" s="208">
        <f t="shared" si="193"/>
        <v>0</v>
      </c>
      <c r="BP269" s="208">
        <f t="shared" si="198"/>
        <v>0</v>
      </c>
      <c r="BQ269" s="208" t="s">
        <v>18</v>
      </c>
      <c r="BR269" s="46" t="s">
        <v>192</v>
      </c>
    </row>
    <row r="270" spans="11:70">
      <c r="K270" s="202" t="s">
        <v>141</v>
      </c>
      <c r="L270" s="203" t="str">
        <f t="shared" si="194"/>
        <v>R_ES-AP-SpHeat</v>
      </c>
      <c r="M270" s="202">
        <f t="shared" ref="M270:N270" si="246">M174</f>
        <v>0</v>
      </c>
      <c r="N270" s="202">
        <f t="shared" si="246"/>
        <v>0</v>
      </c>
      <c r="O270" s="202" t="s">
        <v>18</v>
      </c>
      <c r="P270" s="203" t="s">
        <v>196</v>
      </c>
      <c r="T270" s="202" t="s">
        <v>141</v>
      </c>
      <c r="U270" s="203" t="str">
        <f t="shared" si="183"/>
        <v>R_ES-AP-SpHeat</v>
      </c>
      <c r="V270" s="202">
        <f t="shared" si="183"/>
        <v>0</v>
      </c>
      <c r="W270" s="202">
        <f t="shared" si="230"/>
        <v>0</v>
      </c>
      <c r="X270" s="202" t="s">
        <v>18</v>
      </c>
      <c r="Y270" s="203" t="s">
        <v>191</v>
      </c>
      <c r="AC270" s="202" t="s">
        <v>141</v>
      </c>
      <c r="AD270" s="46" t="str">
        <f t="shared" si="184"/>
        <v>R_ES-AP-SpHeat</v>
      </c>
      <c r="AE270" s="208">
        <f t="shared" si="185"/>
        <v>0</v>
      </c>
      <c r="AF270" s="46">
        <f t="shared" si="231"/>
        <v>0</v>
      </c>
      <c r="AG270" s="208" t="s">
        <v>18</v>
      </c>
      <c r="AH270" s="46" t="s">
        <v>197</v>
      </c>
      <c r="AL270" s="202" t="s">
        <v>141</v>
      </c>
      <c r="AM270" s="203" t="str">
        <f t="shared" si="186"/>
        <v>R_ES-AP-SpHeat</v>
      </c>
      <c r="AN270" s="202">
        <f t="shared" si="187"/>
        <v>0</v>
      </c>
      <c r="AO270" s="202">
        <f t="shared" si="232"/>
        <v>0</v>
      </c>
      <c r="AP270" s="202" t="s">
        <v>18</v>
      </c>
      <c r="AQ270" s="203" t="s">
        <v>194</v>
      </c>
      <c r="AU270" s="202" t="s">
        <v>141</v>
      </c>
      <c r="AV270" s="46" t="str">
        <f t="shared" si="188"/>
        <v>R_ES-AP-SpHeat</v>
      </c>
      <c r="AW270" s="208">
        <f t="shared" si="189"/>
        <v>0</v>
      </c>
      <c r="AX270" s="208">
        <f t="shared" si="196"/>
        <v>0</v>
      </c>
      <c r="AY270" s="208" t="s">
        <v>18</v>
      </c>
      <c r="AZ270" s="46" t="s">
        <v>193</v>
      </c>
      <c r="BD270" s="202" t="s">
        <v>141</v>
      </c>
      <c r="BE270" s="46" t="str">
        <f t="shared" si="190"/>
        <v>R_ES-AP-SpHeat</v>
      </c>
      <c r="BF270" s="208">
        <f t="shared" si="191"/>
        <v>0</v>
      </c>
      <c r="BG270" s="208">
        <f t="shared" si="197"/>
        <v>0</v>
      </c>
      <c r="BH270" s="208" t="s">
        <v>18</v>
      </c>
      <c r="BI270" s="46" t="s">
        <v>195</v>
      </c>
      <c r="BM270" s="202" t="s">
        <v>141</v>
      </c>
      <c r="BN270" s="46" t="str">
        <f t="shared" si="192"/>
        <v>R_ES-AP-SpHeat</v>
      </c>
      <c r="BO270" s="208">
        <f t="shared" si="193"/>
        <v>0</v>
      </c>
      <c r="BP270" s="208">
        <f t="shared" si="198"/>
        <v>0</v>
      </c>
      <c r="BQ270" s="208" t="s">
        <v>18</v>
      </c>
      <c r="BR270" s="46" t="s">
        <v>192</v>
      </c>
    </row>
    <row r="271" spans="11:70">
      <c r="K271" s="202" t="s">
        <v>141</v>
      </c>
      <c r="L271" s="203" t="str">
        <f t="shared" si="194"/>
        <v>R_ES-AP-SpHeat</v>
      </c>
      <c r="M271" s="202">
        <f t="shared" ref="M271:N271" si="247">M175</f>
        <v>0</v>
      </c>
      <c r="N271" s="202">
        <f t="shared" si="247"/>
        <v>0</v>
      </c>
      <c r="O271" s="202" t="s">
        <v>18</v>
      </c>
      <c r="P271" s="203" t="s">
        <v>196</v>
      </c>
      <c r="T271" s="202" t="s">
        <v>141</v>
      </c>
      <c r="U271" s="203" t="str">
        <f t="shared" si="183"/>
        <v>R_ES-AP-SpHeat</v>
      </c>
      <c r="V271" s="202">
        <f t="shared" si="183"/>
        <v>0</v>
      </c>
      <c r="W271" s="202">
        <f t="shared" si="230"/>
        <v>0</v>
      </c>
      <c r="X271" s="202" t="s">
        <v>18</v>
      </c>
      <c r="Y271" s="203" t="s">
        <v>191</v>
      </c>
      <c r="AC271" s="202" t="s">
        <v>141</v>
      </c>
      <c r="AD271" s="46" t="str">
        <f t="shared" si="184"/>
        <v>R_ES-AP-SpHeat</v>
      </c>
      <c r="AE271" s="208">
        <f t="shared" si="185"/>
        <v>0</v>
      </c>
      <c r="AF271" s="46">
        <f t="shared" si="231"/>
        <v>0</v>
      </c>
      <c r="AG271" s="208" t="s">
        <v>18</v>
      </c>
      <c r="AH271" s="46" t="s">
        <v>197</v>
      </c>
      <c r="AL271" s="202" t="s">
        <v>141</v>
      </c>
      <c r="AM271" s="203" t="str">
        <f t="shared" si="186"/>
        <v>R_ES-AP-SpHeat</v>
      </c>
      <c r="AN271" s="202">
        <f t="shared" si="187"/>
        <v>0</v>
      </c>
      <c r="AO271" s="202">
        <f t="shared" si="232"/>
        <v>0</v>
      </c>
      <c r="AP271" s="202" t="s">
        <v>18</v>
      </c>
      <c r="AQ271" s="203" t="s">
        <v>194</v>
      </c>
      <c r="AU271" s="202" t="s">
        <v>141</v>
      </c>
      <c r="AV271" s="46" t="str">
        <f t="shared" si="188"/>
        <v>R_ES-AP-SpHeat</v>
      </c>
      <c r="AW271" s="208">
        <f t="shared" si="189"/>
        <v>0</v>
      </c>
      <c r="AX271" s="208">
        <f t="shared" si="196"/>
        <v>0</v>
      </c>
      <c r="AY271" s="208" t="s">
        <v>18</v>
      </c>
      <c r="AZ271" s="46" t="s">
        <v>193</v>
      </c>
      <c r="BD271" s="202" t="s">
        <v>141</v>
      </c>
      <c r="BE271" s="46" t="str">
        <f t="shared" si="190"/>
        <v>R_ES-AP-SpHeat</v>
      </c>
      <c r="BF271" s="208">
        <f t="shared" si="191"/>
        <v>0</v>
      </c>
      <c r="BG271" s="208">
        <f t="shared" si="197"/>
        <v>0</v>
      </c>
      <c r="BH271" s="208" t="s">
        <v>18</v>
      </c>
      <c r="BI271" s="46" t="s">
        <v>195</v>
      </c>
      <c r="BM271" s="202" t="s">
        <v>141</v>
      </c>
      <c r="BN271" s="46" t="str">
        <f t="shared" si="192"/>
        <v>R_ES-AP-SpHeat</v>
      </c>
      <c r="BO271" s="208">
        <f t="shared" si="193"/>
        <v>0</v>
      </c>
      <c r="BP271" s="208">
        <f t="shared" si="198"/>
        <v>0</v>
      </c>
      <c r="BQ271" s="208" t="s">
        <v>18</v>
      </c>
      <c r="BR271" s="46" t="s">
        <v>192</v>
      </c>
    </row>
    <row r="272" spans="11:70">
      <c r="K272" s="202" t="s">
        <v>357</v>
      </c>
      <c r="L272" s="203" t="str">
        <f t="shared" si="194"/>
        <v>R_ES-AP-SpHeat</v>
      </c>
      <c r="M272" s="202" t="str">
        <f t="shared" ref="M272:N272" si="248">M176</f>
        <v>FH0_1</v>
      </c>
      <c r="N272" s="202">
        <f t="shared" si="248"/>
        <v>0</v>
      </c>
      <c r="O272" s="202" t="s">
        <v>18</v>
      </c>
      <c r="P272" s="203" t="s">
        <v>196</v>
      </c>
      <c r="T272" s="202" t="s">
        <v>357</v>
      </c>
      <c r="U272" s="203" t="str">
        <f t="shared" si="183"/>
        <v>R_ES-AP-SpHeat</v>
      </c>
      <c r="V272" s="202" t="str">
        <f t="shared" si="183"/>
        <v>FH0_1</v>
      </c>
      <c r="W272" s="202">
        <f t="shared" si="230"/>
        <v>0</v>
      </c>
      <c r="X272" s="202" t="s">
        <v>18</v>
      </c>
      <c r="Y272" s="203" t="s">
        <v>191</v>
      </c>
      <c r="AC272" s="202" t="s">
        <v>357</v>
      </c>
      <c r="AD272" s="46" t="str">
        <f t="shared" si="184"/>
        <v>R_ES-AP-SpHeat</v>
      </c>
      <c r="AE272" s="208" t="str">
        <f t="shared" si="185"/>
        <v>FH0_1</v>
      </c>
      <c r="AF272" s="46">
        <f t="shared" si="231"/>
        <v>0</v>
      </c>
      <c r="AG272" s="208" t="s">
        <v>18</v>
      </c>
      <c r="AH272" s="46" t="s">
        <v>197</v>
      </c>
      <c r="AL272" s="202" t="s">
        <v>357</v>
      </c>
      <c r="AM272" s="203" t="str">
        <f t="shared" si="186"/>
        <v>R_ES-AP-SpHeat</v>
      </c>
      <c r="AN272" s="202" t="str">
        <f t="shared" si="187"/>
        <v>FH0_1</v>
      </c>
      <c r="AO272" s="202">
        <f t="shared" si="232"/>
        <v>0</v>
      </c>
      <c r="AP272" s="202" t="s">
        <v>18</v>
      </c>
      <c r="AQ272" s="203" t="s">
        <v>194</v>
      </c>
      <c r="AU272" s="202" t="s">
        <v>357</v>
      </c>
      <c r="AV272" s="46" t="str">
        <f t="shared" si="188"/>
        <v>R_ES-AP-SpHeat</v>
      </c>
      <c r="AW272" s="208" t="str">
        <f t="shared" si="189"/>
        <v>FH0_1</v>
      </c>
      <c r="AX272" s="208">
        <f t="shared" si="196"/>
        <v>0</v>
      </c>
      <c r="AY272" s="208" t="s">
        <v>18</v>
      </c>
      <c r="AZ272" s="46" t="s">
        <v>193</v>
      </c>
      <c r="BD272" s="202" t="s">
        <v>357</v>
      </c>
      <c r="BE272" s="46" t="str">
        <f t="shared" si="190"/>
        <v>R_ES-AP-SpHeat</v>
      </c>
      <c r="BF272" s="208" t="str">
        <f t="shared" si="191"/>
        <v>FH0_1</v>
      </c>
      <c r="BG272" s="208">
        <f t="shared" si="197"/>
        <v>0</v>
      </c>
      <c r="BH272" s="208" t="s">
        <v>18</v>
      </c>
      <c r="BI272" s="46" t="s">
        <v>195</v>
      </c>
      <c r="BM272" s="202" t="s">
        <v>357</v>
      </c>
      <c r="BN272" s="46" t="str">
        <f t="shared" si="192"/>
        <v>R_ES-AP-SpHeat</v>
      </c>
      <c r="BO272" s="208" t="str">
        <f t="shared" si="193"/>
        <v>FH0_1</v>
      </c>
      <c r="BP272" s="208">
        <f t="shared" si="198"/>
        <v>0</v>
      </c>
      <c r="BQ272" s="208" t="s">
        <v>18</v>
      </c>
      <c r="BR272" s="46" t="s">
        <v>192</v>
      </c>
    </row>
    <row r="273" spans="11:70">
      <c r="K273" s="202" t="s">
        <v>357</v>
      </c>
      <c r="L273" s="203" t="str">
        <f t="shared" si="194"/>
        <v>R_ES-AP-SpHeat</v>
      </c>
      <c r="M273" s="202" t="str">
        <f t="shared" ref="M273:N273" si="249">M177</f>
        <v>FH2_3</v>
      </c>
      <c r="N273" s="202">
        <f t="shared" si="249"/>
        <v>0</v>
      </c>
      <c r="O273" s="202" t="s">
        <v>18</v>
      </c>
      <c r="P273" s="203" t="s">
        <v>196</v>
      </c>
      <c r="T273" s="202" t="s">
        <v>357</v>
      </c>
      <c r="U273" s="203" t="str">
        <f t="shared" si="183"/>
        <v>R_ES-AP-SpHeat</v>
      </c>
      <c r="V273" s="202" t="str">
        <f t="shared" si="183"/>
        <v>FH2_3</v>
      </c>
      <c r="W273" s="202">
        <f t="shared" si="230"/>
        <v>0</v>
      </c>
      <c r="X273" s="202" t="s">
        <v>18</v>
      </c>
      <c r="Y273" s="203" t="s">
        <v>191</v>
      </c>
      <c r="AC273" s="202" t="s">
        <v>357</v>
      </c>
      <c r="AD273" s="46" t="str">
        <f t="shared" si="184"/>
        <v>R_ES-AP-SpHeat</v>
      </c>
      <c r="AE273" s="208" t="str">
        <f t="shared" si="185"/>
        <v>FH2_3</v>
      </c>
      <c r="AF273" s="46">
        <f t="shared" si="231"/>
        <v>0</v>
      </c>
      <c r="AG273" s="208" t="s">
        <v>18</v>
      </c>
      <c r="AH273" s="46" t="s">
        <v>197</v>
      </c>
      <c r="AL273" s="202" t="s">
        <v>357</v>
      </c>
      <c r="AM273" s="203" t="str">
        <f t="shared" si="186"/>
        <v>R_ES-AP-SpHeat</v>
      </c>
      <c r="AN273" s="202" t="str">
        <f t="shared" si="187"/>
        <v>FH2_3</v>
      </c>
      <c r="AO273" s="202">
        <f t="shared" si="232"/>
        <v>0</v>
      </c>
      <c r="AP273" s="202" t="s">
        <v>18</v>
      </c>
      <c r="AQ273" s="203" t="s">
        <v>194</v>
      </c>
      <c r="AU273" s="202" t="s">
        <v>357</v>
      </c>
      <c r="AV273" s="46" t="str">
        <f t="shared" si="188"/>
        <v>R_ES-AP-SpHeat</v>
      </c>
      <c r="AW273" s="208" t="str">
        <f t="shared" si="189"/>
        <v>FH2_3</v>
      </c>
      <c r="AX273" s="208">
        <f t="shared" si="196"/>
        <v>0</v>
      </c>
      <c r="AY273" s="208" t="s">
        <v>18</v>
      </c>
      <c r="AZ273" s="46" t="s">
        <v>193</v>
      </c>
      <c r="BD273" s="202" t="s">
        <v>357</v>
      </c>
      <c r="BE273" s="46" t="str">
        <f t="shared" si="190"/>
        <v>R_ES-AP-SpHeat</v>
      </c>
      <c r="BF273" s="208" t="str">
        <f t="shared" si="191"/>
        <v>FH2_3</v>
      </c>
      <c r="BG273" s="208">
        <f t="shared" si="197"/>
        <v>0</v>
      </c>
      <c r="BH273" s="208" t="s">
        <v>18</v>
      </c>
      <c r="BI273" s="46" t="s">
        <v>195</v>
      </c>
      <c r="BM273" s="202" t="s">
        <v>357</v>
      </c>
      <c r="BN273" s="46" t="str">
        <f t="shared" si="192"/>
        <v>R_ES-AP-SpHeat</v>
      </c>
      <c r="BO273" s="208" t="str">
        <f t="shared" si="193"/>
        <v>FH2_3</v>
      </c>
      <c r="BP273" s="208">
        <f t="shared" si="198"/>
        <v>0</v>
      </c>
      <c r="BQ273" s="208" t="s">
        <v>18</v>
      </c>
      <c r="BR273" s="46" t="s">
        <v>192</v>
      </c>
    </row>
    <row r="274" spans="11:70">
      <c r="K274" s="202" t="s">
        <v>357</v>
      </c>
      <c r="L274" s="203" t="str">
        <f t="shared" si="194"/>
        <v>R_ES-AP-SpHeat</v>
      </c>
      <c r="M274" s="202" t="str">
        <f t="shared" ref="M274:N274" si="250">M178</f>
        <v>FH4_5</v>
      </c>
      <c r="N274" s="202">
        <f t="shared" si="250"/>
        <v>0</v>
      </c>
      <c r="O274" s="202" t="s">
        <v>18</v>
      </c>
      <c r="P274" s="203" t="s">
        <v>196</v>
      </c>
      <c r="T274" s="202" t="s">
        <v>357</v>
      </c>
      <c r="U274" s="203" t="str">
        <f t="shared" si="183"/>
        <v>R_ES-AP-SpHeat</v>
      </c>
      <c r="V274" s="202" t="str">
        <f t="shared" si="183"/>
        <v>FH4_5</v>
      </c>
      <c r="W274" s="202">
        <f t="shared" si="230"/>
        <v>0</v>
      </c>
      <c r="X274" s="202" t="s">
        <v>18</v>
      </c>
      <c r="Y274" s="203" t="s">
        <v>191</v>
      </c>
      <c r="AC274" s="202" t="s">
        <v>357</v>
      </c>
      <c r="AD274" s="46" t="str">
        <f t="shared" si="184"/>
        <v>R_ES-AP-SpHeat</v>
      </c>
      <c r="AE274" s="208" t="str">
        <f t="shared" si="185"/>
        <v>FH4_5</v>
      </c>
      <c r="AF274" s="46">
        <f t="shared" si="231"/>
        <v>0</v>
      </c>
      <c r="AG274" s="208" t="s">
        <v>18</v>
      </c>
      <c r="AH274" s="46" t="s">
        <v>197</v>
      </c>
      <c r="AL274" s="202" t="s">
        <v>357</v>
      </c>
      <c r="AM274" s="203" t="str">
        <f t="shared" si="186"/>
        <v>R_ES-AP-SpHeat</v>
      </c>
      <c r="AN274" s="202" t="str">
        <f t="shared" si="187"/>
        <v>FH4_5</v>
      </c>
      <c r="AO274" s="202">
        <f t="shared" si="232"/>
        <v>0</v>
      </c>
      <c r="AP274" s="202" t="s">
        <v>18</v>
      </c>
      <c r="AQ274" s="203" t="s">
        <v>194</v>
      </c>
      <c r="AU274" s="202" t="s">
        <v>357</v>
      </c>
      <c r="AV274" s="46" t="str">
        <f t="shared" si="188"/>
        <v>R_ES-AP-SpHeat</v>
      </c>
      <c r="AW274" s="208" t="str">
        <f t="shared" si="189"/>
        <v>FH4_5</v>
      </c>
      <c r="AX274" s="208">
        <f t="shared" si="196"/>
        <v>0</v>
      </c>
      <c r="AY274" s="208" t="s">
        <v>18</v>
      </c>
      <c r="AZ274" s="46" t="s">
        <v>193</v>
      </c>
      <c r="BD274" s="202" t="s">
        <v>357</v>
      </c>
      <c r="BE274" s="46" t="str">
        <f t="shared" si="190"/>
        <v>R_ES-AP-SpHeat</v>
      </c>
      <c r="BF274" s="208" t="str">
        <f t="shared" si="191"/>
        <v>FH4_5</v>
      </c>
      <c r="BG274" s="208">
        <f t="shared" si="197"/>
        <v>0</v>
      </c>
      <c r="BH274" s="208" t="s">
        <v>18</v>
      </c>
      <c r="BI274" s="46" t="s">
        <v>195</v>
      </c>
      <c r="BM274" s="202" t="s">
        <v>357</v>
      </c>
      <c r="BN274" s="46" t="str">
        <f t="shared" si="192"/>
        <v>R_ES-AP-SpHeat</v>
      </c>
      <c r="BO274" s="208" t="str">
        <f t="shared" si="193"/>
        <v>FH4_5</v>
      </c>
      <c r="BP274" s="208">
        <f t="shared" si="198"/>
        <v>0</v>
      </c>
      <c r="BQ274" s="208" t="s">
        <v>18</v>
      </c>
      <c r="BR274" s="46" t="s">
        <v>192</v>
      </c>
    </row>
    <row r="275" spans="11:70">
      <c r="K275" s="202" t="s">
        <v>357</v>
      </c>
      <c r="L275" s="203" t="str">
        <f t="shared" si="194"/>
        <v>R_ES-AP-SpHeat</v>
      </c>
      <c r="M275" s="202" t="str">
        <f t="shared" ref="M275:N275" si="251">M179</f>
        <v>FH6_7</v>
      </c>
      <c r="N275" s="202">
        <f t="shared" si="251"/>
        <v>0</v>
      </c>
      <c r="O275" s="202" t="s">
        <v>18</v>
      </c>
      <c r="P275" s="203" t="s">
        <v>196</v>
      </c>
      <c r="T275" s="202" t="s">
        <v>357</v>
      </c>
      <c r="U275" s="203" t="str">
        <f t="shared" si="183"/>
        <v>R_ES-AP-SpHeat</v>
      </c>
      <c r="V275" s="202" t="str">
        <f t="shared" si="183"/>
        <v>FH6_7</v>
      </c>
      <c r="W275" s="202">
        <f t="shared" si="230"/>
        <v>0</v>
      </c>
      <c r="X275" s="202" t="s">
        <v>18</v>
      </c>
      <c r="Y275" s="203" t="s">
        <v>191</v>
      </c>
      <c r="AC275" s="202" t="s">
        <v>357</v>
      </c>
      <c r="AD275" s="46" t="str">
        <f t="shared" si="184"/>
        <v>R_ES-AP-SpHeat</v>
      </c>
      <c r="AE275" s="208" t="str">
        <f t="shared" si="185"/>
        <v>FH6_7</v>
      </c>
      <c r="AF275" s="46">
        <f t="shared" si="231"/>
        <v>0</v>
      </c>
      <c r="AG275" s="208" t="s">
        <v>18</v>
      </c>
      <c r="AH275" s="46" t="s">
        <v>197</v>
      </c>
      <c r="AL275" s="202" t="s">
        <v>357</v>
      </c>
      <c r="AM275" s="203" t="str">
        <f t="shared" si="186"/>
        <v>R_ES-AP-SpHeat</v>
      </c>
      <c r="AN275" s="202" t="str">
        <f t="shared" si="187"/>
        <v>FH6_7</v>
      </c>
      <c r="AO275" s="202">
        <f t="shared" si="232"/>
        <v>0</v>
      </c>
      <c r="AP275" s="202" t="s">
        <v>18</v>
      </c>
      <c r="AQ275" s="203" t="s">
        <v>194</v>
      </c>
      <c r="AU275" s="202" t="s">
        <v>357</v>
      </c>
      <c r="AV275" s="46" t="str">
        <f t="shared" si="188"/>
        <v>R_ES-AP-SpHeat</v>
      </c>
      <c r="AW275" s="208" t="str">
        <f t="shared" si="189"/>
        <v>FH6_7</v>
      </c>
      <c r="AX275" s="208">
        <f t="shared" si="196"/>
        <v>0</v>
      </c>
      <c r="AY275" s="208" t="s">
        <v>18</v>
      </c>
      <c r="AZ275" s="46" t="s">
        <v>193</v>
      </c>
      <c r="BD275" s="202" t="s">
        <v>357</v>
      </c>
      <c r="BE275" s="46" t="str">
        <f t="shared" si="190"/>
        <v>R_ES-AP-SpHeat</v>
      </c>
      <c r="BF275" s="208" t="str">
        <f t="shared" si="191"/>
        <v>FH6_7</v>
      </c>
      <c r="BG275" s="208">
        <f t="shared" si="197"/>
        <v>0</v>
      </c>
      <c r="BH275" s="208" t="s">
        <v>18</v>
      </c>
      <c r="BI275" s="46" t="s">
        <v>195</v>
      </c>
      <c r="BM275" s="202" t="s">
        <v>357</v>
      </c>
      <c r="BN275" s="46" t="str">
        <f t="shared" si="192"/>
        <v>R_ES-AP-SpHeat</v>
      </c>
      <c r="BO275" s="208" t="str">
        <f t="shared" si="193"/>
        <v>FH6_7</v>
      </c>
      <c r="BP275" s="208">
        <f t="shared" si="198"/>
        <v>0</v>
      </c>
      <c r="BQ275" s="208" t="s">
        <v>18</v>
      </c>
      <c r="BR275" s="46" t="s">
        <v>192</v>
      </c>
    </row>
    <row r="276" spans="11:70">
      <c r="K276" s="202" t="s">
        <v>357</v>
      </c>
      <c r="L276" s="203" t="str">
        <f t="shared" si="194"/>
        <v>R_ES-AP-SpHeat</v>
      </c>
      <c r="M276" s="202" t="str">
        <f t="shared" ref="M276:N276" si="252">M180</f>
        <v>FH8_9</v>
      </c>
      <c r="N276" s="202">
        <f t="shared" si="252"/>
        <v>0</v>
      </c>
      <c r="O276" s="202" t="s">
        <v>18</v>
      </c>
      <c r="P276" s="203" t="s">
        <v>196</v>
      </c>
      <c r="T276" s="202" t="s">
        <v>357</v>
      </c>
      <c r="U276" s="203" t="str">
        <f t="shared" si="183"/>
        <v>R_ES-AP-SpHeat</v>
      </c>
      <c r="V276" s="202" t="str">
        <f t="shared" si="183"/>
        <v>FH8_9</v>
      </c>
      <c r="W276" s="202">
        <f t="shared" si="230"/>
        <v>0</v>
      </c>
      <c r="X276" s="202" t="s">
        <v>18</v>
      </c>
      <c r="Y276" s="203" t="s">
        <v>191</v>
      </c>
      <c r="AC276" s="202" t="s">
        <v>357</v>
      </c>
      <c r="AD276" s="46" t="str">
        <f t="shared" si="184"/>
        <v>R_ES-AP-SpHeat</v>
      </c>
      <c r="AE276" s="208" t="str">
        <f t="shared" si="185"/>
        <v>FH8_9</v>
      </c>
      <c r="AF276" s="46">
        <f t="shared" si="231"/>
        <v>0</v>
      </c>
      <c r="AG276" s="208" t="s">
        <v>18</v>
      </c>
      <c r="AH276" s="46" t="s">
        <v>197</v>
      </c>
      <c r="AL276" s="202" t="s">
        <v>357</v>
      </c>
      <c r="AM276" s="203" t="str">
        <f t="shared" si="186"/>
        <v>R_ES-AP-SpHeat</v>
      </c>
      <c r="AN276" s="202" t="str">
        <f t="shared" si="187"/>
        <v>FH8_9</v>
      </c>
      <c r="AO276" s="202">
        <f t="shared" si="232"/>
        <v>0</v>
      </c>
      <c r="AP276" s="202" t="s">
        <v>18</v>
      </c>
      <c r="AQ276" s="203" t="s">
        <v>194</v>
      </c>
      <c r="AU276" s="202" t="s">
        <v>357</v>
      </c>
      <c r="AV276" s="46" t="str">
        <f t="shared" si="188"/>
        <v>R_ES-AP-SpHeat</v>
      </c>
      <c r="AW276" s="208" t="str">
        <f t="shared" si="189"/>
        <v>FH8_9</v>
      </c>
      <c r="AX276" s="208">
        <f t="shared" si="196"/>
        <v>0</v>
      </c>
      <c r="AY276" s="208" t="s">
        <v>18</v>
      </c>
      <c r="AZ276" s="46" t="s">
        <v>193</v>
      </c>
      <c r="BD276" s="202" t="s">
        <v>357</v>
      </c>
      <c r="BE276" s="46" t="str">
        <f t="shared" si="190"/>
        <v>R_ES-AP-SpHeat</v>
      </c>
      <c r="BF276" s="208" t="str">
        <f t="shared" si="191"/>
        <v>FH8_9</v>
      </c>
      <c r="BG276" s="208">
        <f t="shared" si="197"/>
        <v>0</v>
      </c>
      <c r="BH276" s="208" t="s">
        <v>18</v>
      </c>
      <c r="BI276" s="46" t="s">
        <v>195</v>
      </c>
      <c r="BM276" s="202" t="s">
        <v>357</v>
      </c>
      <c r="BN276" s="46" t="str">
        <f t="shared" si="192"/>
        <v>R_ES-AP-SpHeat</v>
      </c>
      <c r="BO276" s="208" t="str">
        <f t="shared" si="193"/>
        <v>FH8_9</v>
      </c>
      <c r="BP276" s="208">
        <f t="shared" si="198"/>
        <v>0</v>
      </c>
      <c r="BQ276" s="208" t="s">
        <v>18</v>
      </c>
      <c r="BR276" s="46" t="s">
        <v>192</v>
      </c>
    </row>
    <row r="277" spans="11:70">
      <c r="K277" s="202" t="s">
        <v>357</v>
      </c>
      <c r="L277" s="203" t="str">
        <f t="shared" si="194"/>
        <v>R_ES-AP-SpHeat</v>
      </c>
      <c r="M277" s="202" t="str">
        <f t="shared" ref="M277:N277" si="253">M181</f>
        <v>FH10_11</v>
      </c>
      <c r="N277" s="202">
        <f t="shared" si="253"/>
        <v>0</v>
      </c>
      <c r="O277" s="202" t="s">
        <v>18</v>
      </c>
      <c r="P277" s="203" t="s">
        <v>196</v>
      </c>
      <c r="T277" s="202" t="s">
        <v>357</v>
      </c>
      <c r="U277" s="203" t="str">
        <f t="shared" si="183"/>
        <v>R_ES-AP-SpHeat</v>
      </c>
      <c r="V277" s="202" t="str">
        <f t="shared" si="183"/>
        <v>FH10_11</v>
      </c>
      <c r="W277" s="202">
        <f t="shared" si="230"/>
        <v>0</v>
      </c>
      <c r="X277" s="202" t="s">
        <v>18</v>
      </c>
      <c r="Y277" s="203" t="s">
        <v>191</v>
      </c>
      <c r="AC277" s="202" t="s">
        <v>357</v>
      </c>
      <c r="AD277" s="46" t="str">
        <f t="shared" si="184"/>
        <v>R_ES-AP-SpHeat</v>
      </c>
      <c r="AE277" s="208" t="str">
        <f t="shared" si="185"/>
        <v>FH10_11</v>
      </c>
      <c r="AF277" s="46">
        <f t="shared" si="231"/>
        <v>0</v>
      </c>
      <c r="AG277" s="208" t="s">
        <v>18</v>
      </c>
      <c r="AH277" s="46" t="s">
        <v>197</v>
      </c>
      <c r="AL277" s="202" t="s">
        <v>357</v>
      </c>
      <c r="AM277" s="203" t="str">
        <f t="shared" si="186"/>
        <v>R_ES-AP-SpHeat</v>
      </c>
      <c r="AN277" s="202" t="str">
        <f t="shared" si="187"/>
        <v>FH10_11</v>
      </c>
      <c r="AO277" s="202">
        <f t="shared" si="232"/>
        <v>0</v>
      </c>
      <c r="AP277" s="202" t="s">
        <v>18</v>
      </c>
      <c r="AQ277" s="203" t="s">
        <v>194</v>
      </c>
      <c r="AU277" s="202" t="s">
        <v>357</v>
      </c>
      <c r="AV277" s="46" t="str">
        <f t="shared" si="188"/>
        <v>R_ES-AP-SpHeat</v>
      </c>
      <c r="AW277" s="208" t="str">
        <f t="shared" si="189"/>
        <v>FH10_11</v>
      </c>
      <c r="AX277" s="208">
        <f t="shared" si="196"/>
        <v>0</v>
      </c>
      <c r="AY277" s="208" t="s">
        <v>18</v>
      </c>
      <c r="AZ277" s="46" t="s">
        <v>193</v>
      </c>
      <c r="BD277" s="202" t="s">
        <v>357</v>
      </c>
      <c r="BE277" s="46" t="str">
        <f t="shared" si="190"/>
        <v>R_ES-AP-SpHeat</v>
      </c>
      <c r="BF277" s="208" t="str">
        <f t="shared" si="191"/>
        <v>FH10_11</v>
      </c>
      <c r="BG277" s="208">
        <f t="shared" si="197"/>
        <v>0</v>
      </c>
      <c r="BH277" s="208" t="s">
        <v>18</v>
      </c>
      <c r="BI277" s="46" t="s">
        <v>195</v>
      </c>
      <c r="BM277" s="202" t="s">
        <v>357</v>
      </c>
      <c r="BN277" s="46" t="str">
        <f t="shared" si="192"/>
        <v>R_ES-AP-SpHeat</v>
      </c>
      <c r="BO277" s="208" t="str">
        <f t="shared" si="193"/>
        <v>FH10_11</v>
      </c>
      <c r="BP277" s="208">
        <f t="shared" si="198"/>
        <v>0</v>
      </c>
      <c r="BQ277" s="208" t="s">
        <v>18</v>
      </c>
      <c r="BR277" s="46" t="s">
        <v>192</v>
      </c>
    </row>
    <row r="278" spans="11:70">
      <c r="K278" s="202" t="s">
        <v>357</v>
      </c>
      <c r="L278" s="203" t="str">
        <f t="shared" si="194"/>
        <v>R_ES-AP-SpHeat</v>
      </c>
      <c r="M278" s="202" t="str">
        <f t="shared" ref="M278:N278" si="254">M182</f>
        <v>FH12_13</v>
      </c>
      <c r="N278" s="202">
        <f t="shared" si="254"/>
        <v>0</v>
      </c>
      <c r="O278" s="202" t="s">
        <v>18</v>
      </c>
      <c r="P278" s="203" t="s">
        <v>196</v>
      </c>
      <c r="T278" s="202" t="s">
        <v>357</v>
      </c>
      <c r="U278" s="203" t="str">
        <f t="shared" si="183"/>
        <v>R_ES-AP-SpHeat</v>
      </c>
      <c r="V278" s="202" t="str">
        <f t="shared" si="183"/>
        <v>FH12_13</v>
      </c>
      <c r="W278" s="202">
        <f t="shared" si="230"/>
        <v>0</v>
      </c>
      <c r="X278" s="202" t="s">
        <v>18</v>
      </c>
      <c r="Y278" s="203" t="s">
        <v>191</v>
      </c>
      <c r="AC278" s="202" t="s">
        <v>357</v>
      </c>
      <c r="AD278" s="46" t="str">
        <f t="shared" si="184"/>
        <v>R_ES-AP-SpHeat</v>
      </c>
      <c r="AE278" s="208" t="str">
        <f t="shared" si="185"/>
        <v>FH12_13</v>
      </c>
      <c r="AF278" s="46">
        <f t="shared" si="231"/>
        <v>0</v>
      </c>
      <c r="AG278" s="208" t="s">
        <v>18</v>
      </c>
      <c r="AH278" s="46" t="s">
        <v>197</v>
      </c>
      <c r="AL278" s="202" t="s">
        <v>357</v>
      </c>
      <c r="AM278" s="203" t="str">
        <f t="shared" si="186"/>
        <v>R_ES-AP-SpHeat</v>
      </c>
      <c r="AN278" s="202" t="str">
        <f t="shared" si="187"/>
        <v>FH12_13</v>
      </c>
      <c r="AO278" s="202">
        <f t="shared" si="232"/>
        <v>0</v>
      </c>
      <c r="AP278" s="202" t="s">
        <v>18</v>
      </c>
      <c r="AQ278" s="203" t="s">
        <v>194</v>
      </c>
      <c r="AU278" s="202" t="s">
        <v>357</v>
      </c>
      <c r="AV278" s="46" t="str">
        <f t="shared" si="188"/>
        <v>R_ES-AP-SpHeat</v>
      </c>
      <c r="AW278" s="208" t="str">
        <f t="shared" si="189"/>
        <v>FH12_13</v>
      </c>
      <c r="AX278" s="208">
        <f t="shared" si="196"/>
        <v>0</v>
      </c>
      <c r="AY278" s="208" t="s">
        <v>18</v>
      </c>
      <c r="AZ278" s="46" t="s">
        <v>193</v>
      </c>
      <c r="BD278" s="202" t="s">
        <v>357</v>
      </c>
      <c r="BE278" s="46" t="str">
        <f t="shared" si="190"/>
        <v>R_ES-AP-SpHeat</v>
      </c>
      <c r="BF278" s="208" t="str">
        <f t="shared" si="191"/>
        <v>FH12_13</v>
      </c>
      <c r="BG278" s="208">
        <f t="shared" si="197"/>
        <v>0</v>
      </c>
      <c r="BH278" s="208" t="s">
        <v>18</v>
      </c>
      <c r="BI278" s="46" t="s">
        <v>195</v>
      </c>
      <c r="BM278" s="202" t="s">
        <v>357</v>
      </c>
      <c r="BN278" s="46" t="str">
        <f t="shared" si="192"/>
        <v>R_ES-AP-SpHeat</v>
      </c>
      <c r="BO278" s="208" t="str">
        <f t="shared" si="193"/>
        <v>FH12_13</v>
      </c>
      <c r="BP278" s="208">
        <f t="shared" si="198"/>
        <v>0</v>
      </c>
      <c r="BQ278" s="208" t="s">
        <v>18</v>
      </c>
      <c r="BR278" s="46" t="s">
        <v>192</v>
      </c>
    </row>
    <row r="279" spans="11:70">
      <c r="K279" s="202" t="s">
        <v>357</v>
      </c>
      <c r="L279" s="203" t="str">
        <f t="shared" si="194"/>
        <v>R_ES-AP-SpHeat</v>
      </c>
      <c r="M279" s="202" t="str">
        <f t="shared" ref="M279:N279" si="255">M183</f>
        <v>FH14_15</v>
      </c>
      <c r="N279" s="202">
        <f t="shared" si="255"/>
        <v>0</v>
      </c>
      <c r="O279" s="202" t="s">
        <v>18</v>
      </c>
      <c r="P279" s="203" t="s">
        <v>196</v>
      </c>
      <c r="T279" s="202" t="s">
        <v>357</v>
      </c>
      <c r="U279" s="203" t="str">
        <f t="shared" si="183"/>
        <v>R_ES-AP-SpHeat</v>
      </c>
      <c r="V279" s="202" t="str">
        <f t="shared" si="183"/>
        <v>FH14_15</v>
      </c>
      <c r="W279" s="202">
        <f t="shared" si="230"/>
        <v>0</v>
      </c>
      <c r="X279" s="202" t="s">
        <v>18</v>
      </c>
      <c r="Y279" s="203" t="s">
        <v>191</v>
      </c>
      <c r="AC279" s="202" t="s">
        <v>357</v>
      </c>
      <c r="AD279" s="46" t="str">
        <f t="shared" si="184"/>
        <v>R_ES-AP-SpHeat</v>
      </c>
      <c r="AE279" s="208" t="str">
        <f t="shared" si="185"/>
        <v>FH14_15</v>
      </c>
      <c r="AF279" s="46">
        <f t="shared" si="231"/>
        <v>0</v>
      </c>
      <c r="AG279" s="208" t="s">
        <v>18</v>
      </c>
      <c r="AH279" s="46" t="s">
        <v>197</v>
      </c>
      <c r="AL279" s="202" t="s">
        <v>357</v>
      </c>
      <c r="AM279" s="203" t="str">
        <f t="shared" si="186"/>
        <v>R_ES-AP-SpHeat</v>
      </c>
      <c r="AN279" s="202" t="str">
        <f t="shared" si="187"/>
        <v>FH14_15</v>
      </c>
      <c r="AO279" s="202">
        <f t="shared" si="232"/>
        <v>0</v>
      </c>
      <c r="AP279" s="202" t="s">
        <v>18</v>
      </c>
      <c r="AQ279" s="203" t="s">
        <v>194</v>
      </c>
      <c r="AU279" s="202" t="s">
        <v>357</v>
      </c>
      <c r="AV279" s="46" t="str">
        <f t="shared" si="188"/>
        <v>R_ES-AP-SpHeat</v>
      </c>
      <c r="AW279" s="208" t="str">
        <f t="shared" si="189"/>
        <v>FH14_15</v>
      </c>
      <c r="AX279" s="208">
        <f t="shared" si="196"/>
        <v>0</v>
      </c>
      <c r="AY279" s="208" t="s">
        <v>18</v>
      </c>
      <c r="AZ279" s="46" t="s">
        <v>193</v>
      </c>
      <c r="BD279" s="202" t="s">
        <v>357</v>
      </c>
      <c r="BE279" s="46" t="str">
        <f t="shared" si="190"/>
        <v>R_ES-AP-SpHeat</v>
      </c>
      <c r="BF279" s="208" t="str">
        <f t="shared" si="191"/>
        <v>FH14_15</v>
      </c>
      <c r="BG279" s="208">
        <f t="shared" si="197"/>
        <v>0</v>
      </c>
      <c r="BH279" s="208" t="s">
        <v>18</v>
      </c>
      <c r="BI279" s="46" t="s">
        <v>195</v>
      </c>
      <c r="BM279" s="202" t="s">
        <v>357</v>
      </c>
      <c r="BN279" s="46" t="str">
        <f t="shared" si="192"/>
        <v>R_ES-AP-SpHeat</v>
      </c>
      <c r="BO279" s="208" t="str">
        <f t="shared" si="193"/>
        <v>FH14_15</v>
      </c>
      <c r="BP279" s="208">
        <f t="shared" si="198"/>
        <v>0</v>
      </c>
      <c r="BQ279" s="208" t="s">
        <v>18</v>
      </c>
      <c r="BR279" s="46" t="s">
        <v>192</v>
      </c>
    </row>
    <row r="280" spans="11:70">
      <c r="K280" s="202" t="s">
        <v>357</v>
      </c>
      <c r="L280" s="203" t="str">
        <f t="shared" si="194"/>
        <v>R_ES-AP-SpHeat</v>
      </c>
      <c r="M280" s="202" t="str">
        <f t="shared" ref="M280:N280" si="256">M184</f>
        <v>FH16_17</v>
      </c>
      <c r="N280" s="202">
        <f t="shared" si="256"/>
        <v>0</v>
      </c>
      <c r="O280" s="202" t="s">
        <v>18</v>
      </c>
      <c r="P280" s="203" t="s">
        <v>196</v>
      </c>
      <c r="T280" s="202" t="s">
        <v>357</v>
      </c>
      <c r="U280" s="203" t="str">
        <f t="shared" si="183"/>
        <v>R_ES-AP-SpHeat</v>
      </c>
      <c r="V280" s="202" t="str">
        <f t="shared" si="183"/>
        <v>FH16_17</v>
      </c>
      <c r="W280" s="202">
        <f t="shared" si="230"/>
        <v>0</v>
      </c>
      <c r="X280" s="202" t="s">
        <v>18</v>
      </c>
      <c r="Y280" s="203" t="s">
        <v>191</v>
      </c>
      <c r="AC280" s="202" t="s">
        <v>357</v>
      </c>
      <c r="AD280" s="46" t="str">
        <f t="shared" si="184"/>
        <v>R_ES-AP-SpHeat</v>
      </c>
      <c r="AE280" s="208" t="str">
        <f t="shared" si="185"/>
        <v>FH16_17</v>
      </c>
      <c r="AF280" s="46">
        <f t="shared" si="231"/>
        <v>0</v>
      </c>
      <c r="AG280" s="208" t="s">
        <v>18</v>
      </c>
      <c r="AH280" s="46" t="s">
        <v>197</v>
      </c>
      <c r="AL280" s="202" t="s">
        <v>357</v>
      </c>
      <c r="AM280" s="203" t="str">
        <f t="shared" si="186"/>
        <v>R_ES-AP-SpHeat</v>
      </c>
      <c r="AN280" s="202" t="str">
        <f t="shared" si="187"/>
        <v>FH16_17</v>
      </c>
      <c r="AO280" s="202">
        <f t="shared" si="232"/>
        <v>0</v>
      </c>
      <c r="AP280" s="202" t="s">
        <v>18</v>
      </c>
      <c r="AQ280" s="203" t="s">
        <v>194</v>
      </c>
      <c r="AU280" s="202" t="s">
        <v>357</v>
      </c>
      <c r="AV280" s="46" t="str">
        <f t="shared" si="188"/>
        <v>R_ES-AP-SpHeat</v>
      </c>
      <c r="AW280" s="208" t="str">
        <f t="shared" si="189"/>
        <v>FH16_17</v>
      </c>
      <c r="AX280" s="208">
        <f t="shared" si="196"/>
        <v>0</v>
      </c>
      <c r="AY280" s="208" t="s">
        <v>18</v>
      </c>
      <c r="AZ280" s="46" t="s">
        <v>193</v>
      </c>
      <c r="BD280" s="202" t="s">
        <v>357</v>
      </c>
      <c r="BE280" s="46" t="str">
        <f t="shared" si="190"/>
        <v>R_ES-AP-SpHeat</v>
      </c>
      <c r="BF280" s="208" t="str">
        <f t="shared" si="191"/>
        <v>FH16_17</v>
      </c>
      <c r="BG280" s="208">
        <f t="shared" si="197"/>
        <v>0</v>
      </c>
      <c r="BH280" s="208" t="s">
        <v>18</v>
      </c>
      <c r="BI280" s="46" t="s">
        <v>195</v>
      </c>
      <c r="BM280" s="202" t="s">
        <v>357</v>
      </c>
      <c r="BN280" s="46" t="str">
        <f t="shared" si="192"/>
        <v>R_ES-AP-SpHeat</v>
      </c>
      <c r="BO280" s="208" t="str">
        <f t="shared" si="193"/>
        <v>FH16_17</v>
      </c>
      <c r="BP280" s="208">
        <f t="shared" si="198"/>
        <v>0</v>
      </c>
      <c r="BQ280" s="208" t="s">
        <v>18</v>
      </c>
      <c r="BR280" s="46" t="s">
        <v>192</v>
      </c>
    </row>
    <row r="281" spans="11:70">
      <c r="K281" s="202" t="s">
        <v>357</v>
      </c>
      <c r="L281" s="203" t="str">
        <f t="shared" si="194"/>
        <v>R_ES-AP-SpHeat</v>
      </c>
      <c r="M281" s="202" t="str">
        <f t="shared" ref="M281:N281" si="257">M185</f>
        <v>FH18_19</v>
      </c>
      <c r="N281" s="202">
        <f t="shared" si="257"/>
        <v>0</v>
      </c>
      <c r="O281" s="202" t="s">
        <v>18</v>
      </c>
      <c r="P281" s="203" t="s">
        <v>196</v>
      </c>
      <c r="T281" s="202" t="s">
        <v>357</v>
      </c>
      <c r="U281" s="203" t="str">
        <f t="shared" si="183"/>
        <v>R_ES-AP-SpHeat</v>
      </c>
      <c r="V281" s="202" t="str">
        <f t="shared" si="183"/>
        <v>FH18_19</v>
      </c>
      <c r="W281" s="202">
        <f t="shared" si="230"/>
        <v>0</v>
      </c>
      <c r="X281" s="202" t="s">
        <v>18</v>
      </c>
      <c r="Y281" s="203" t="s">
        <v>191</v>
      </c>
      <c r="AC281" s="202" t="s">
        <v>357</v>
      </c>
      <c r="AD281" s="46" t="str">
        <f t="shared" si="184"/>
        <v>R_ES-AP-SpHeat</v>
      </c>
      <c r="AE281" s="208" t="str">
        <f t="shared" si="185"/>
        <v>FH18_19</v>
      </c>
      <c r="AF281" s="46">
        <f t="shared" si="231"/>
        <v>0</v>
      </c>
      <c r="AG281" s="208" t="s">
        <v>18</v>
      </c>
      <c r="AH281" s="46" t="s">
        <v>197</v>
      </c>
      <c r="AL281" s="202" t="s">
        <v>357</v>
      </c>
      <c r="AM281" s="203" t="str">
        <f t="shared" si="186"/>
        <v>R_ES-AP-SpHeat</v>
      </c>
      <c r="AN281" s="202" t="str">
        <f t="shared" si="187"/>
        <v>FH18_19</v>
      </c>
      <c r="AO281" s="202">
        <f t="shared" si="232"/>
        <v>0</v>
      </c>
      <c r="AP281" s="202" t="s">
        <v>18</v>
      </c>
      <c r="AQ281" s="203" t="s">
        <v>194</v>
      </c>
      <c r="AU281" s="202" t="s">
        <v>357</v>
      </c>
      <c r="AV281" s="46" t="str">
        <f t="shared" si="188"/>
        <v>R_ES-AP-SpHeat</v>
      </c>
      <c r="AW281" s="208" t="str">
        <f t="shared" si="189"/>
        <v>FH18_19</v>
      </c>
      <c r="AX281" s="208">
        <f t="shared" si="196"/>
        <v>0</v>
      </c>
      <c r="AY281" s="208" t="s">
        <v>18</v>
      </c>
      <c r="AZ281" s="46" t="s">
        <v>193</v>
      </c>
      <c r="BD281" s="202" t="s">
        <v>357</v>
      </c>
      <c r="BE281" s="46" t="str">
        <f t="shared" si="190"/>
        <v>R_ES-AP-SpHeat</v>
      </c>
      <c r="BF281" s="208" t="str">
        <f t="shared" si="191"/>
        <v>FH18_19</v>
      </c>
      <c r="BG281" s="208">
        <f t="shared" si="197"/>
        <v>0</v>
      </c>
      <c r="BH281" s="208" t="s">
        <v>18</v>
      </c>
      <c r="BI281" s="46" t="s">
        <v>195</v>
      </c>
      <c r="BM281" s="202" t="s">
        <v>357</v>
      </c>
      <c r="BN281" s="46" t="str">
        <f t="shared" si="192"/>
        <v>R_ES-AP-SpHeat</v>
      </c>
      <c r="BO281" s="208" t="str">
        <f t="shared" si="193"/>
        <v>FH18_19</v>
      </c>
      <c r="BP281" s="208">
        <f t="shared" si="198"/>
        <v>0</v>
      </c>
      <c r="BQ281" s="208" t="s">
        <v>18</v>
      </c>
      <c r="BR281" s="46" t="s">
        <v>192</v>
      </c>
    </row>
    <row r="282" spans="11:70">
      <c r="K282" s="202" t="s">
        <v>357</v>
      </c>
      <c r="L282" s="203" t="str">
        <f t="shared" si="194"/>
        <v>R_ES-AP-SpHeat</v>
      </c>
      <c r="M282" s="202" t="str">
        <f t="shared" ref="M282:N282" si="258">M186</f>
        <v>FH20_21</v>
      </c>
      <c r="N282" s="202">
        <f t="shared" si="258"/>
        <v>0</v>
      </c>
      <c r="O282" s="202" t="s">
        <v>18</v>
      </c>
      <c r="P282" s="203" t="s">
        <v>196</v>
      </c>
      <c r="T282" s="202" t="s">
        <v>357</v>
      </c>
      <c r="U282" s="203" t="str">
        <f t="shared" si="183"/>
        <v>R_ES-AP-SpHeat</v>
      </c>
      <c r="V282" s="202" t="str">
        <f t="shared" si="183"/>
        <v>FH20_21</v>
      </c>
      <c r="W282" s="202">
        <f t="shared" si="230"/>
        <v>0</v>
      </c>
      <c r="X282" s="202" t="s">
        <v>18</v>
      </c>
      <c r="Y282" s="203" t="s">
        <v>191</v>
      </c>
      <c r="AC282" s="202" t="s">
        <v>357</v>
      </c>
      <c r="AD282" s="46" t="str">
        <f t="shared" si="184"/>
        <v>R_ES-AP-SpHeat</v>
      </c>
      <c r="AE282" s="208" t="str">
        <f t="shared" si="185"/>
        <v>FH20_21</v>
      </c>
      <c r="AF282" s="46">
        <f t="shared" si="231"/>
        <v>0</v>
      </c>
      <c r="AG282" s="208" t="s">
        <v>18</v>
      </c>
      <c r="AH282" s="46" t="s">
        <v>197</v>
      </c>
      <c r="AL282" s="202" t="s">
        <v>357</v>
      </c>
      <c r="AM282" s="203" t="str">
        <f t="shared" si="186"/>
        <v>R_ES-AP-SpHeat</v>
      </c>
      <c r="AN282" s="202" t="str">
        <f t="shared" si="187"/>
        <v>FH20_21</v>
      </c>
      <c r="AO282" s="202">
        <f t="shared" si="232"/>
        <v>0</v>
      </c>
      <c r="AP282" s="202" t="s">
        <v>18</v>
      </c>
      <c r="AQ282" s="203" t="s">
        <v>194</v>
      </c>
      <c r="AU282" s="202" t="s">
        <v>357</v>
      </c>
      <c r="AV282" s="46" t="str">
        <f t="shared" si="188"/>
        <v>R_ES-AP-SpHeat</v>
      </c>
      <c r="AW282" s="208" t="str">
        <f t="shared" si="189"/>
        <v>FH20_21</v>
      </c>
      <c r="AX282" s="208">
        <f t="shared" si="196"/>
        <v>0</v>
      </c>
      <c r="AY282" s="208" t="s">
        <v>18</v>
      </c>
      <c r="AZ282" s="46" t="s">
        <v>193</v>
      </c>
      <c r="BD282" s="202" t="s">
        <v>357</v>
      </c>
      <c r="BE282" s="46" t="str">
        <f t="shared" si="190"/>
        <v>R_ES-AP-SpHeat</v>
      </c>
      <c r="BF282" s="208" t="str">
        <f t="shared" si="191"/>
        <v>FH20_21</v>
      </c>
      <c r="BG282" s="208">
        <f t="shared" si="197"/>
        <v>0</v>
      </c>
      <c r="BH282" s="208" t="s">
        <v>18</v>
      </c>
      <c r="BI282" s="46" t="s">
        <v>195</v>
      </c>
      <c r="BM282" s="202" t="s">
        <v>357</v>
      </c>
      <c r="BN282" s="46" t="str">
        <f t="shared" si="192"/>
        <v>R_ES-AP-SpHeat</v>
      </c>
      <c r="BO282" s="208" t="str">
        <f t="shared" si="193"/>
        <v>FH20_21</v>
      </c>
      <c r="BP282" s="208">
        <f t="shared" si="198"/>
        <v>0</v>
      </c>
      <c r="BQ282" s="208" t="s">
        <v>18</v>
      </c>
      <c r="BR282" s="46" t="s">
        <v>192</v>
      </c>
    </row>
    <row r="283" spans="11:70">
      <c r="K283" s="202" t="s">
        <v>357</v>
      </c>
      <c r="L283" s="203" t="str">
        <f t="shared" si="194"/>
        <v>R_ES-AP-SpHeat</v>
      </c>
      <c r="M283" s="202" t="str">
        <f t="shared" ref="M283:N283" si="259">M187</f>
        <v>FH22_23</v>
      </c>
      <c r="N283" s="202">
        <f t="shared" si="259"/>
        <v>0</v>
      </c>
      <c r="O283" s="202" t="s">
        <v>18</v>
      </c>
      <c r="P283" s="203" t="s">
        <v>196</v>
      </c>
      <c r="T283" s="202" t="s">
        <v>357</v>
      </c>
      <c r="U283" s="203" t="str">
        <f t="shared" si="183"/>
        <v>R_ES-AP-SpHeat</v>
      </c>
      <c r="V283" s="202" t="str">
        <f t="shared" si="183"/>
        <v>FH22_23</v>
      </c>
      <c r="W283" s="202">
        <f t="shared" si="230"/>
        <v>0</v>
      </c>
      <c r="X283" s="202" t="s">
        <v>18</v>
      </c>
      <c r="Y283" s="203" t="s">
        <v>191</v>
      </c>
      <c r="AC283" s="202" t="s">
        <v>357</v>
      </c>
      <c r="AD283" s="46" t="str">
        <f t="shared" si="184"/>
        <v>R_ES-AP-SpHeat</v>
      </c>
      <c r="AE283" s="208" t="str">
        <f t="shared" si="185"/>
        <v>FH22_23</v>
      </c>
      <c r="AF283" s="46">
        <f t="shared" si="231"/>
        <v>0</v>
      </c>
      <c r="AG283" s="208" t="s">
        <v>18</v>
      </c>
      <c r="AH283" s="46" t="s">
        <v>197</v>
      </c>
      <c r="AL283" s="202" t="s">
        <v>357</v>
      </c>
      <c r="AM283" s="203" t="str">
        <f t="shared" si="186"/>
        <v>R_ES-AP-SpHeat</v>
      </c>
      <c r="AN283" s="202" t="str">
        <f t="shared" si="187"/>
        <v>FH22_23</v>
      </c>
      <c r="AO283" s="202">
        <f t="shared" si="232"/>
        <v>0</v>
      </c>
      <c r="AP283" s="202" t="s">
        <v>18</v>
      </c>
      <c r="AQ283" s="203" t="s">
        <v>194</v>
      </c>
      <c r="AU283" s="202" t="s">
        <v>357</v>
      </c>
      <c r="AV283" s="46" t="str">
        <f t="shared" si="188"/>
        <v>R_ES-AP-SpHeat</v>
      </c>
      <c r="AW283" s="208" t="str">
        <f t="shared" si="189"/>
        <v>FH22_23</v>
      </c>
      <c r="AX283" s="208">
        <f t="shared" si="196"/>
        <v>0</v>
      </c>
      <c r="AY283" s="208" t="s">
        <v>18</v>
      </c>
      <c r="AZ283" s="46" t="s">
        <v>193</v>
      </c>
      <c r="BD283" s="202" t="s">
        <v>357</v>
      </c>
      <c r="BE283" s="46" t="str">
        <f t="shared" si="190"/>
        <v>R_ES-AP-SpHeat</v>
      </c>
      <c r="BF283" s="208" t="str">
        <f t="shared" si="191"/>
        <v>FH22_23</v>
      </c>
      <c r="BG283" s="208">
        <f t="shared" si="197"/>
        <v>0</v>
      </c>
      <c r="BH283" s="208" t="s">
        <v>18</v>
      </c>
      <c r="BI283" s="46" t="s">
        <v>195</v>
      </c>
      <c r="BM283" s="202" t="s">
        <v>357</v>
      </c>
      <c r="BN283" s="46" t="str">
        <f t="shared" si="192"/>
        <v>R_ES-AP-SpHeat</v>
      </c>
      <c r="BO283" s="208" t="str">
        <f t="shared" si="193"/>
        <v>FH22_23</v>
      </c>
      <c r="BP283" s="208">
        <f t="shared" si="198"/>
        <v>0</v>
      </c>
      <c r="BQ283" s="208" t="s">
        <v>18</v>
      </c>
      <c r="BR283" s="46" t="s">
        <v>192</v>
      </c>
    </row>
    <row r="284" spans="11:70">
      <c r="K284" s="202" t="s">
        <v>141</v>
      </c>
      <c r="L284" s="203" t="str">
        <f t="shared" si="194"/>
        <v>R_ES-AP-SpHeat</v>
      </c>
      <c r="M284" s="202">
        <f t="shared" ref="M284:N284" si="260">M188</f>
        <v>0</v>
      </c>
      <c r="N284" s="202">
        <f t="shared" si="260"/>
        <v>0</v>
      </c>
      <c r="O284" s="202" t="s">
        <v>18</v>
      </c>
      <c r="P284" s="203" t="s">
        <v>196</v>
      </c>
      <c r="T284" s="202" t="s">
        <v>141</v>
      </c>
      <c r="U284" s="203" t="str">
        <f t="shared" si="183"/>
        <v>R_ES-AP-SpHeat</v>
      </c>
      <c r="V284" s="202">
        <f t="shared" si="183"/>
        <v>0</v>
      </c>
      <c r="W284" s="202">
        <f t="shared" si="230"/>
        <v>0</v>
      </c>
      <c r="X284" s="202" t="s">
        <v>18</v>
      </c>
      <c r="Y284" s="203" t="s">
        <v>191</v>
      </c>
      <c r="AC284" s="202" t="s">
        <v>141</v>
      </c>
      <c r="AD284" s="46" t="str">
        <f t="shared" si="184"/>
        <v>R_ES-AP-SpHeat</v>
      </c>
      <c r="AE284" s="208">
        <f t="shared" si="185"/>
        <v>0</v>
      </c>
      <c r="AF284" s="46">
        <f t="shared" si="231"/>
        <v>0</v>
      </c>
      <c r="AG284" s="208" t="s">
        <v>18</v>
      </c>
      <c r="AH284" s="46" t="s">
        <v>197</v>
      </c>
      <c r="AL284" s="202" t="s">
        <v>141</v>
      </c>
      <c r="AM284" s="203" t="str">
        <f t="shared" si="186"/>
        <v>R_ES-AP-SpHeat</v>
      </c>
      <c r="AN284" s="202">
        <f t="shared" si="187"/>
        <v>0</v>
      </c>
      <c r="AO284" s="202">
        <f t="shared" si="232"/>
        <v>0</v>
      </c>
      <c r="AP284" s="202" t="s">
        <v>18</v>
      </c>
      <c r="AQ284" s="203" t="s">
        <v>194</v>
      </c>
      <c r="AU284" s="202" t="s">
        <v>141</v>
      </c>
      <c r="AV284" s="46" t="str">
        <f t="shared" si="188"/>
        <v>R_ES-AP-SpHeat</v>
      </c>
      <c r="AW284" s="208">
        <f t="shared" si="189"/>
        <v>0</v>
      </c>
      <c r="AX284" s="208">
        <f t="shared" si="196"/>
        <v>0</v>
      </c>
      <c r="AY284" s="208" t="s">
        <v>18</v>
      </c>
      <c r="AZ284" s="46" t="s">
        <v>193</v>
      </c>
      <c r="BD284" s="202" t="s">
        <v>141</v>
      </c>
      <c r="BE284" s="46" t="str">
        <f t="shared" si="190"/>
        <v>R_ES-AP-SpHeat</v>
      </c>
      <c r="BF284" s="208">
        <f t="shared" si="191"/>
        <v>0</v>
      </c>
      <c r="BG284" s="208">
        <f t="shared" si="197"/>
        <v>0</v>
      </c>
      <c r="BH284" s="208" t="s">
        <v>18</v>
      </c>
      <c r="BI284" s="46" t="s">
        <v>195</v>
      </c>
      <c r="BM284" s="202" t="s">
        <v>141</v>
      </c>
      <c r="BN284" s="46" t="str">
        <f t="shared" si="192"/>
        <v>R_ES-AP-SpHeat</v>
      </c>
      <c r="BO284" s="208">
        <f t="shared" si="193"/>
        <v>0</v>
      </c>
      <c r="BP284" s="208">
        <f t="shared" si="198"/>
        <v>0</v>
      </c>
      <c r="BQ284" s="208" t="s">
        <v>18</v>
      </c>
      <c r="BR284" s="46" t="s">
        <v>192</v>
      </c>
    </row>
    <row r="285" spans="11:70">
      <c r="K285" s="202" t="s">
        <v>141</v>
      </c>
      <c r="L285" s="203" t="str">
        <f t="shared" si="194"/>
        <v>R_ES-AP-SpHeat</v>
      </c>
      <c r="M285" s="202">
        <f t="shared" ref="M285:N285" si="261">M189</f>
        <v>0</v>
      </c>
      <c r="N285" s="202">
        <f t="shared" si="261"/>
        <v>0</v>
      </c>
      <c r="O285" s="202" t="s">
        <v>18</v>
      </c>
      <c r="P285" s="203" t="s">
        <v>196</v>
      </c>
      <c r="T285" s="202" t="s">
        <v>141</v>
      </c>
      <c r="U285" s="203" t="str">
        <f t="shared" si="183"/>
        <v>R_ES-AP-SpHeat</v>
      </c>
      <c r="V285" s="202">
        <f t="shared" si="183"/>
        <v>0</v>
      </c>
      <c r="W285" s="202">
        <f t="shared" si="230"/>
        <v>0</v>
      </c>
      <c r="X285" s="202" t="s">
        <v>18</v>
      </c>
      <c r="Y285" s="203" t="s">
        <v>191</v>
      </c>
      <c r="AC285" s="202" t="s">
        <v>141</v>
      </c>
      <c r="AD285" s="46" t="str">
        <f t="shared" si="184"/>
        <v>R_ES-AP-SpHeat</v>
      </c>
      <c r="AE285" s="208">
        <f t="shared" si="185"/>
        <v>0</v>
      </c>
      <c r="AF285" s="46">
        <f t="shared" si="231"/>
        <v>0</v>
      </c>
      <c r="AG285" s="208" t="s">
        <v>18</v>
      </c>
      <c r="AH285" s="46" t="s">
        <v>197</v>
      </c>
      <c r="AL285" s="202" t="s">
        <v>141</v>
      </c>
      <c r="AM285" s="203" t="str">
        <f t="shared" si="186"/>
        <v>R_ES-AP-SpHeat</v>
      </c>
      <c r="AN285" s="202">
        <f t="shared" si="187"/>
        <v>0</v>
      </c>
      <c r="AO285" s="202">
        <f t="shared" si="232"/>
        <v>0</v>
      </c>
      <c r="AP285" s="202" t="s">
        <v>18</v>
      </c>
      <c r="AQ285" s="203" t="s">
        <v>194</v>
      </c>
      <c r="AU285" s="202" t="s">
        <v>141</v>
      </c>
      <c r="AV285" s="46" t="str">
        <f t="shared" si="188"/>
        <v>R_ES-AP-SpHeat</v>
      </c>
      <c r="AW285" s="208">
        <f t="shared" si="189"/>
        <v>0</v>
      </c>
      <c r="AX285" s="208">
        <f t="shared" si="196"/>
        <v>0</v>
      </c>
      <c r="AY285" s="208" t="s">
        <v>18</v>
      </c>
      <c r="AZ285" s="46" t="s">
        <v>193</v>
      </c>
      <c r="BD285" s="202" t="s">
        <v>141</v>
      </c>
      <c r="BE285" s="46" t="str">
        <f t="shared" si="190"/>
        <v>R_ES-AP-SpHeat</v>
      </c>
      <c r="BF285" s="208">
        <f t="shared" si="191"/>
        <v>0</v>
      </c>
      <c r="BG285" s="208">
        <f t="shared" si="197"/>
        <v>0</v>
      </c>
      <c r="BH285" s="208" t="s">
        <v>18</v>
      </c>
      <c r="BI285" s="46" t="s">
        <v>195</v>
      </c>
      <c r="BM285" s="202" t="s">
        <v>141</v>
      </c>
      <c r="BN285" s="46" t="str">
        <f t="shared" si="192"/>
        <v>R_ES-AP-SpHeat</v>
      </c>
      <c r="BO285" s="208">
        <f t="shared" si="193"/>
        <v>0</v>
      </c>
      <c r="BP285" s="208">
        <f t="shared" si="198"/>
        <v>0</v>
      </c>
      <c r="BQ285" s="208" t="s">
        <v>18</v>
      </c>
      <c r="BR285" s="46" t="s">
        <v>192</v>
      </c>
    </row>
    <row r="286" spans="11:70">
      <c r="K286" s="202" t="s">
        <v>141</v>
      </c>
      <c r="L286" s="203" t="str">
        <f t="shared" si="194"/>
        <v>R_ES-AP-SpHeat</v>
      </c>
      <c r="M286" s="202">
        <f t="shared" ref="M286:N286" si="262">M190</f>
        <v>0</v>
      </c>
      <c r="N286" s="202">
        <f t="shared" si="262"/>
        <v>0</v>
      </c>
      <c r="O286" s="202" t="s">
        <v>18</v>
      </c>
      <c r="P286" s="203" t="s">
        <v>196</v>
      </c>
      <c r="T286" s="202" t="s">
        <v>141</v>
      </c>
      <c r="U286" s="203" t="str">
        <f t="shared" si="183"/>
        <v>R_ES-AP-SpHeat</v>
      </c>
      <c r="V286" s="202">
        <f t="shared" si="183"/>
        <v>0</v>
      </c>
      <c r="W286" s="202">
        <f t="shared" si="230"/>
        <v>0</v>
      </c>
      <c r="X286" s="202" t="s">
        <v>18</v>
      </c>
      <c r="Y286" s="203" t="s">
        <v>191</v>
      </c>
      <c r="AC286" s="202" t="s">
        <v>141</v>
      </c>
      <c r="AD286" s="46" t="str">
        <f t="shared" si="184"/>
        <v>R_ES-AP-SpHeat</v>
      </c>
      <c r="AE286" s="208">
        <f t="shared" si="185"/>
        <v>0</v>
      </c>
      <c r="AF286" s="46">
        <f t="shared" si="231"/>
        <v>0</v>
      </c>
      <c r="AG286" s="208" t="s">
        <v>18</v>
      </c>
      <c r="AH286" s="46" t="s">
        <v>197</v>
      </c>
      <c r="AL286" s="202" t="s">
        <v>141</v>
      </c>
      <c r="AM286" s="203" t="str">
        <f t="shared" si="186"/>
        <v>R_ES-AP-SpHeat</v>
      </c>
      <c r="AN286" s="202">
        <f t="shared" si="187"/>
        <v>0</v>
      </c>
      <c r="AO286" s="202">
        <f t="shared" si="232"/>
        <v>0</v>
      </c>
      <c r="AP286" s="202" t="s">
        <v>18</v>
      </c>
      <c r="AQ286" s="203" t="s">
        <v>194</v>
      </c>
      <c r="AU286" s="202" t="s">
        <v>141</v>
      </c>
      <c r="AV286" s="46" t="str">
        <f t="shared" si="188"/>
        <v>R_ES-AP-SpHeat</v>
      </c>
      <c r="AW286" s="208">
        <f t="shared" si="189"/>
        <v>0</v>
      </c>
      <c r="AX286" s="208">
        <f t="shared" si="196"/>
        <v>0</v>
      </c>
      <c r="AY286" s="208" t="s">
        <v>18</v>
      </c>
      <c r="AZ286" s="46" t="s">
        <v>193</v>
      </c>
      <c r="BD286" s="202" t="s">
        <v>141</v>
      </c>
      <c r="BE286" s="46" t="str">
        <f t="shared" si="190"/>
        <v>R_ES-AP-SpHeat</v>
      </c>
      <c r="BF286" s="208">
        <f t="shared" si="191"/>
        <v>0</v>
      </c>
      <c r="BG286" s="208">
        <f t="shared" si="197"/>
        <v>0</v>
      </c>
      <c r="BH286" s="208" t="s">
        <v>18</v>
      </c>
      <c r="BI286" s="46" t="s">
        <v>195</v>
      </c>
      <c r="BM286" s="202" t="s">
        <v>141</v>
      </c>
      <c r="BN286" s="46" t="str">
        <f t="shared" si="192"/>
        <v>R_ES-AP-SpHeat</v>
      </c>
      <c r="BO286" s="208">
        <f t="shared" si="193"/>
        <v>0</v>
      </c>
      <c r="BP286" s="208">
        <f t="shared" si="198"/>
        <v>0</v>
      </c>
      <c r="BQ286" s="208" t="s">
        <v>18</v>
      </c>
      <c r="BR286" s="46" t="s">
        <v>192</v>
      </c>
    </row>
    <row r="287" spans="11:70">
      <c r="K287" s="202" t="s">
        <v>141</v>
      </c>
      <c r="L287" s="203" t="str">
        <f t="shared" si="194"/>
        <v>R_ES-AP-SpHeat</v>
      </c>
      <c r="M287" s="202">
        <f t="shared" ref="M287:N287" si="263">M191</f>
        <v>0</v>
      </c>
      <c r="N287" s="202">
        <f t="shared" si="263"/>
        <v>0</v>
      </c>
      <c r="O287" s="202" t="s">
        <v>18</v>
      </c>
      <c r="P287" s="203" t="s">
        <v>196</v>
      </c>
      <c r="T287" s="202" t="s">
        <v>141</v>
      </c>
      <c r="U287" s="203" t="str">
        <f t="shared" si="183"/>
        <v>R_ES-AP-SpHeat</v>
      </c>
      <c r="V287" s="202">
        <f t="shared" si="183"/>
        <v>0</v>
      </c>
      <c r="W287" s="202">
        <f t="shared" si="230"/>
        <v>0</v>
      </c>
      <c r="X287" s="202" t="s">
        <v>18</v>
      </c>
      <c r="Y287" s="203" t="s">
        <v>191</v>
      </c>
      <c r="AC287" s="202" t="s">
        <v>141</v>
      </c>
      <c r="AD287" s="46" t="str">
        <f t="shared" si="184"/>
        <v>R_ES-AP-SpHeat</v>
      </c>
      <c r="AE287" s="208">
        <f t="shared" si="185"/>
        <v>0</v>
      </c>
      <c r="AF287" s="46">
        <f t="shared" si="231"/>
        <v>0</v>
      </c>
      <c r="AG287" s="208" t="s">
        <v>18</v>
      </c>
      <c r="AH287" s="46" t="s">
        <v>197</v>
      </c>
      <c r="AL287" s="202" t="s">
        <v>141</v>
      </c>
      <c r="AM287" s="203" t="str">
        <f t="shared" si="186"/>
        <v>R_ES-AP-SpHeat</v>
      </c>
      <c r="AN287" s="202">
        <f t="shared" si="187"/>
        <v>0</v>
      </c>
      <c r="AO287" s="202">
        <f t="shared" si="232"/>
        <v>0</v>
      </c>
      <c r="AP287" s="202" t="s">
        <v>18</v>
      </c>
      <c r="AQ287" s="203" t="s">
        <v>194</v>
      </c>
      <c r="AU287" s="202" t="s">
        <v>141</v>
      </c>
      <c r="AV287" s="46" t="str">
        <f t="shared" si="188"/>
        <v>R_ES-AP-SpHeat</v>
      </c>
      <c r="AW287" s="208">
        <f t="shared" si="189"/>
        <v>0</v>
      </c>
      <c r="AX287" s="208">
        <f t="shared" si="196"/>
        <v>0</v>
      </c>
      <c r="AY287" s="208" t="s">
        <v>18</v>
      </c>
      <c r="AZ287" s="46" t="s">
        <v>193</v>
      </c>
      <c r="BD287" s="202" t="s">
        <v>141</v>
      </c>
      <c r="BE287" s="46" t="str">
        <f t="shared" si="190"/>
        <v>R_ES-AP-SpHeat</v>
      </c>
      <c r="BF287" s="208">
        <f t="shared" si="191"/>
        <v>0</v>
      </c>
      <c r="BG287" s="208">
        <f t="shared" si="197"/>
        <v>0</v>
      </c>
      <c r="BH287" s="208" t="s">
        <v>18</v>
      </c>
      <c r="BI287" s="46" t="s">
        <v>195</v>
      </c>
      <c r="BM287" s="202" t="s">
        <v>141</v>
      </c>
      <c r="BN287" s="46" t="str">
        <f t="shared" si="192"/>
        <v>R_ES-AP-SpHeat</v>
      </c>
      <c r="BO287" s="208">
        <f t="shared" si="193"/>
        <v>0</v>
      </c>
      <c r="BP287" s="208">
        <f t="shared" si="198"/>
        <v>0</v>
      </c>
      <c r="BQ287" s="208" t="s">
        <v>18</v>
      </c>
      <c r="BR287" s="46" t="s">
        <v>192</v>
      </c>
    </row>
    <row r="288" spans="11:70">
      <c r="K288" s="202" t="s">
        <v>141</v>
      </c>
      <c r="L288" s="203" t="str">
        <f t="shared" si="194"/>
        <v>R_ES-AP-SpHeat</v>
      </c>
      <c r="M288" s="202">
        <f t="shared" ref="M288:N288" si="264">M192</f>
        <v>0</v>
      </c>
      <c r="N288" s="202">
        <f t="shared" si="264"/>
        <v>0</v>
      </c>
      <c r="O288" s="202" t="s">
        <v>18</v>
      </c>
      <c r="P288" s="203" t="s">
        <v>196</v>
      </c>
      <c r="T288" s="202" t="s">
        <v>141</v>
      </c>
      <c r="U288" s="203" t="str">
        <f t="shared" ref="U288:V351" si="265">L288</f>
        <v>R_ES-AP-SpHeat</v>
      </c>
      <c r="V288" s="202">
        <f t="shared" si="265"/>
        <v>0</v>
      </c>
      <c r="W288" s="202">
        <f t="shared" si="230"/>
        <v>0</v>
      </c>
      <c r="X288" s="202" t="s">
        <v>18</v>
      </c>
      <c r="Y288" s="203" t="s">
        <v>191</v>
      </c>
      <c r="AC288" s="202" t="s">
        <v>141</v>
      </c>
      <c r="AD288" s="46" t="str">
        <f t="shared" ref="AD288:AD351" si="266">U288</f>
        <v>R_ES-AP-SpHeat</v>
      </c>
      <c r="AE288" s="208">
        <f t="shared" ref="AE288:AE351" si="267">V288</f>
        <v>0</v>
      </c>
      <c r="AF288" s="46">
        <f t="shared" si="231"/>
        <v>0</v>
      </c>
      <c r="AG288" s="208" t="s">
        <v>18</v>
      </c>
      <c r="AH288" s="46" t="s">
        <v>197</v>
      </c>
      <c r="AL288" s="202" t="s">
        <v>141</v>
      </c>
      <c r="AM288" s="203" t="str">
        <f t="shared" ref="AM288:AM351" si="268">AD288</f>
        <v>R_ES-AP-SpHeat</v>
      </c>
      <c r="AN288" s="202">
        <f t="shared" ref="AN288:AN351" si="269">AE288</f>
        <v>0</v>
      </c>
      <c r="AO288" s="202">
        <f t="shared" si="232"/>
        <v>0</v>
      </c>
      <c r="AP288" s="202" t="s">
        <v>18</v>
      </c>
      <c r="AQ288" s="203" t="s">
        <v>194</v>
      </c>
      <c r="AU288" s="202" t="s">
        <v>141</v>
      </c>
      <c r="AV288" s="46" t="str">
        <f t="shared" ref="AV288:AV351" si="270">AM288</f>
        <v>R_ES-AP-SpHeat</v>
      </c>
      <c r="AW288" s="208">
        <f t="shared" ref="AW288:AW351" si="271">AN288</f>
        <v>0</v>
      </c>
      <c r="AX288" s="208">
        <f t="shared" si="196"/>
        <v>0</v>
      </c>
      <c r="AY288" s="208" t="s">
        <v>18</v>
      </c>
      <c r="AZ288" s="46" t="s">
        <v>193</v>
      </c>
      <c r="BD288" s="202" t="s">
        <v>141</v>
      </c>
      <c r="BE288" s="46" t="str">
        <f t="shared" ref="BE288:BE351" si="272">AV288</f>
        <v>R_ES-AP-SpHeat</v>
      </c>
      <c r="BF288" s="208">
        <f t="shared" ref="BF288:BF351" si="273">AW288</f>
        <v>0</v>
      </c>
      <c r="BG288" s="208">
        <f t="shared" si="197"/>
        <v>0</v>
      </c>
      <c r="BH288" s="208" t="s">
        <v>18</v>
      </c>
      <c r="BI288" s="46" t="s">
        <v>195</v>
      </c>
      <c r="BM288" s="202" t="s">
        <v>141</v>
      </c>
      <c r="BN288" s="46" t="str">
        <f t="shared" ref="BN288:BN351" si="274">BE288</f>
        <v>R_ES-AP-SpHeat</v>
      </c>
      <c r="BO288" s="208">
        <f t="shared" ref="BO288:BO351" si="275">BF288</f>
        <v>0</v>
      </c>
      <c r="BP288" s="208">
        <f t="shared" si="198"/>
        <v>0</v>
      </c>
      <c r="BQ288" s="208" t="s">
        <v>18</v>
      </c>
      <c r="BR288" s="46" t="s">
        <v>192</v>
      </c>
    </row>
    <row r="289" spans="11:70">
      <c r="K289" s="202" t="s">
        <v>141</v>
      </c>
      <c r="L289" s="203" t="str">
        <f t="shared" ref="L289:L319" si="276">L288</f>
        <v>R_ES-AP-SpHeat</v>
      </c>
      <c r="M289" s="202">
        <f t="shared" ref="M289:N289" si="277">M193</f>
        <v>0</v>
      </c>
      <c r="N289" s="202">
        <f t="shared" si="277"/>
        <v>0</v>
      </c>
      <c r="O289" s="202" t="s">
        <v>18</v>
      </c>
      <c r="P289" s="203" t="s">
        <v>196</v>
      </c>
      <c r="T289" s="202" t="s">
        <v>141</v>
      </c>
      <c r="U289" s="203" t="str">
        <f t="shared" si="265"/>
        <v>R_ES-AP-SpHeat</v>
      </c>
      <c r="V289" s="202">
        <f t="shared" si="265"/>
        <v>0</v>
      </c>
      <c r="W289" s="202">
        <f t="shared" si="230"/>
        <v>0</v>
      </c>
      <c r="X289" s="202" t="s">
        <v>18</v>
      </c>
      <c r="Y289" s="203" t="s">
        <v>191</v>
      </c>
      <c r="AC289" s="202" t="s">
        <v>141</v>
      </c>
      <c r="AD289" s="46" t="str">
        <f t="shared" si="266"/>
        <v>R_ES-AP-SpHeat</v>
      </c>
      <c r="AE289" s="208">
        <f t="shared" si="267"/>
        <v>0</v>
      </c>
      <c r="AF289" s="46">
        <f t="shared" si="231"/>
        <v>0</v>
      </c>
      <c r="AG289" s="208" t="s">
        <v>18</v>
      </c>
      <c r="AH289" s="46" t="s">
        <v>197</v>
      </c>
      <c r="AL289" s="202" t="s">
        <v>141</v>
      </c>
      <c r="AM289" s="203" t="str">
        <f t="shared" si="268"/>
        <v>R_ES-AP-SpHeat</v>
      </c>
      <c r="AN289" s="202">
        <f t="shared" si="269"/>
        <v>0</v>
      </c>
      <c r="AO289" s="202">
        <f t="shared" si="232"/>
        <v>0</v>
      </c>
      <c r="AP289" s="202" t="s">
        <v>18</v>
      </c>
      <c r="AQ289" s="203" t="s">
        <v>194</v>
      </c>
      <c r="AU289" s="202" t="s">
        <v>141</v>
      </c>
      <c r="AV289" s="46" t="str">
        <f t="shared" si="270"/>
        <v>R_ES-AP-SpHeat</v>
      </c>
      <c r="AW289" s="208">
        <f t="shared" si="271"/>
        <v>0</v>
      </c>
      <c r="AX289" s="208">
        <f t="shared" ref="AX289:AX352" si="278">W289</f>
        <v>0</v>
      </c>
      <c r="AY289" s="208" t="s">
        <v>18</v>
      </c>
      <c r="AZ289" s="46" t="s">
        <v>193</v>
      </c>
      <c r="BD289" s="202" t="s">
        <v>141</v>
      </c>
      <c r="BE289" s="46" t="str">
        <f t="shared" si="272"/>
        <v>R_ES-AP-SpHeat</v>
      </c>
      <c r="BF289" s="208">
        <f t="shared" si="273"/>
        <v>0</v>
      </c>
      <c r="BG289" s="208">
        <f t="shared" ref="BG289:BG352" si="279">AF289</f>
        <v>0</v>
      </c>
      <c r="BH289" s="208" t="s">
        <v>18</v>
      </c>
      <c r="BI289" s="46" t="s">
        <v>195</v>
      </c>
      <c r="BM289" s="202" t="s">
        <v>141</v>
      </c>
      <c r="BN289" s="46" t="str">
        <f t="shared" si="274"/>
        <v>R_ES-AP-SpHeat</v>
      </c>
      <c r="BO289" s="208">
        <f t="shared" si="275"/>
        <v>0</v>
      </c>
      <c r="BP289" s="208">
        <f t="shared" ref="BP289:BP352" si="280">AX289</f>
        <v>0</v>
      </c>
      <c r="BQ289" s="208" t="s">
        <v>18</v>
      </c>
      <c r="BR289" s="46" t="s">
        <v>192</v>
      </c>
    </row>
    <row r="290" spans="11:70">
      <c r="K290" s="202" t="s">
        <v>141</v>
      </c>
      <c r="L290" s="203" t="str">
        <f t="shared" si="276"/>
        <v>R_ES-AP-SpHeat</v>
      </c>
      <c r="M290" s="202">
        <f t="shared" ref="M290:N290" si="281">M194</f>
        <v>0</v>
      </c>
      <c r="N290" s="202">
        <f t="shared" si="281"/>
        <v>0</v>
      </c>
      <c r="O290" s="202" t="s">
        <v>18</v>
      </c>
      <c r="P290" s="203" t="s">
        <v>196</v>
      </c>
      <c r="T290" s="202" t="s">
        <v>141</v>
      </c>
      <c r="U290" s="203" t="str">
        <f t="shared" si="265"/>
        <v>R_ES-AP-SpHeat</v>
      </c>
      <c r="V290" s="202">
        <f t="shared" si="265"/>
        <v>0</v>
      </c>
      <c r="W290" s="202">
        <f t="shared" si="230"/>
        <v>0</v>
      </c>
      <c r="X290" s="202" t="s">
        <v>18</v>
      </c>
      <c r="Y290" s="203" t="s">
        <v>191</v>
      </c>
      <c r="AC290" s="202" t="s">
        <v>141</v>
      </c>
      <c r="AD290" s="46" t="str">
        <f t="shared" si="266"/>
        <v>R_ES-AP-SpHeat</v>
      </c>
      <c r="AE290" s="208">
        <f t="shared" si="267"/>
        <v>0</v>
      </c>
      <c r="AF290" s="46">
        <f t="shared" si="231"/>
        <v>0</v>
      </c>
      <c r="AG290" s="208" t="s">
        <v>18</v>
      </c>
      <c r="AH290" s="46" t="s">
        <v>197</v>
      </c>
      <c r="AL290" s="202" t="s">
        <v>141</v>
      </c>
      <c r="AM290" s="203" t="str">
        <f t="shared" si="268"/>
        <v>R_ES-AP-SpHeat</v>
      </c>
      <c r="AN290" s="202">
        <f t="shared" si="269"/>
        <v>0</v>
      </c>
      <c r="AO290" s="202">
        <f t="shared" si="232"/>
        <v>0</v>
      </c>
      <c r="AP290" s="202" t="s">
        <v>18</v>
      </c>
      <c r="AQ290" s="203" t="s">
        <v>194</v>
      </c>
      <c r="AU290" s="202" t="s">
        <v>141</v>
      </c>
      <c r="AV290" s="46" t="str">
        <f t="shared" si="270"/>
        <v>R_ES-AP-SpHeat</v>
      </c>
      <c r="AW290" s="208">
        <f t="shared" si="271"/>
        <v>0</v>
      </c>
      <c r="AX290" s="208">
        <f t="shared" si="278"/>
        <v>0</v>
      </c>
      <c r="AY290" s="208" t="s">
        <v>18</v>
      </c>
      <c r="AZ290" s="46" t="s">
        <v>193</v>
      </c>
      <c r="BD290" s="202" t="s">
        <v>141</v>
      </c>
      <c r="BE290" s="46" t="str">
        <f t="shared" si="272"/>
        <v>R_ES-AP-SpHeat</v>
      </c>
      <c r="BF290" s="208">
        <f t="shared" si="273"/>
        <v>0</v>
      </c>
      <c r="BG290" s="208">
        <f t="shared" si="279"/>
        <v>0</v>
      </c>
      <c r="BH290" s="208" t="s">
        <v>18</v>
      </c>
      <c r="BI290" s="46" t="s">
        <v>195</v>
      </c>
      <c r="BM290" s="202" t="s">
        <v>141</v>
      </c>
      <c r="BN290" s="46" t="str">
        <f t="shared" si="274"/>
        <v>R_ES-AP-SpHeat</v>
      </c>
      <c r="BO290" s="208">
        <f t="shared" si="275"/>
        <v>0</v>
      </c>
      <c r="BP290" s="208">
        <f t="shared" si="280"/>
        <v>0</v>
      </c>
      <c r="BQ290" s="208" t="s">
        <v>18</v>
      </c>
      <c r="BR290" s="46" t="s">
        <v>192</v>
      </c>
    </row>
    <row r="291" spans="11:70">
      <c r="K291" s="202" t="s">
        <v>141</v>
      </c>
      <c r="L291" s="203" t="str">
        <f t="shared" si="276"/>
        <v>R_ES-AP-SpHeat</v>
      </c>
      <c r="M291" s="202">
        <f t="shared" ref="M291:N291" si="282">M195</f>
        <v>0</v>
      </c>
      <c r="N291" s="202">
        <f t="shared" si="282"/>
        <v>0</v>
      </c>
      <c r="O291" s="202" t="s">
        <v>18</v>
      </c>
      <c r="P291" s="203" t="s">
        <v>196</v>
      </c>
      <c r="T291" s="202" t="s">
        <v>141</v>
      </c>
      <c r="U291" s="203" t="str">
        <f t="shared" si="265"/>
        <v>R_ES-AP-SpHeat</v>
      </c>
      <c r="V291" s="202">
        <f t="shared" si="265"/>
        <v>0</v>
      </c>
      <c r="W291" s="202">
        <f t="shared" si="230"/>
        <v>0</v>
      </c>
      <c r="X291" s="202" t="s">
        <v>18</v>
      </c>
      <c r="Y291" s="203" t="s">
        <v>191</v>
      </c>
      <c r="AC291" s="202" t="s">
        <v>141</v>
      </c>
      <c r="AD291" s="46" t="str">
        <f t="shared" si="266"/>
        <v>R_ES-AP-SpHeat</v>
      </c>
      <c r="AE291" s="208">
        <f t="shared" si="267"/>
        <v>0</v>
      </c>
      <c r="AF291" s="46">
        <f t="shared" si="231"/>
        <v>0</v>
      </c>
      <c r="AG291" s="208" t="s">
        <v>18</v>
      </c>
      <c r="AH291" s="46" t="s">
        <v>197</v>
      </c>
      <c r="AL291" s="202" t="s">
        <v>141</v>
      </c>
      <c r="AM291" s="203" t="str">
        <f t="shared" si="268"/>
        <v>R_ES-AP-SpHeat</v>
      </c>
      <c r="AN291" s="202">
        <f t="shared" si="269"/>
        <v>0</v>
      </c>
      <c r="AO291" s="202">
        <f t="shared" si="232"/>
        <v>0</v>
      </c>
      <c r="AP291" s="202" t="s">
        <v>18</v>
      </c>
      <c r="AQ291" s="203" t="s">
        <v>194</v>
      </c>
      <c r="AU291" s="202" t="s">
        <v>141</v>
      </c>
      <c r="AV291" s="46" t="str">
        <f t="shared" si="270"/>
        <v>R_ES-AP-SpHeat</v>
      </c>
      <c r="AW291" s="208">
        <f t="shared" si="271"/>
        <v>0</v>
      </c>
      <c r="AX291" s="208">
        <f t="shared" si="278"/>
        <v>0</v>
      </c>
      <c r="AY291" s="208" t="s">
        <v>18</v>
      </c>
      <c r="AZ291" s="46" t="s">
        <v>193</v>
      </c>
      <c r="BD291" s="202" t="s">
        <v>141</v>
      </c>
      <c r="BE291" s="46" t="str">
        <f t="shared" si="272"/>
        <v>R_ES-AP-SpHeat</v>
      </c>
      <c r="BF291" s="208">
        <f t="shared" si="273"/>
        <v>0</v>
      </c>
      <c r="BG291" s="208">
        <f t="shared" si="279"/>
        <v>0</v>
      </c>
      <c r="BH291" s="208" t="s">
        <v>18</v>
      </c>
      <c r="BI291" s="46" t="s">
        <v>195</v>
      </c>
      <c r="BM291" s="202" t="s">
        <v>141</v>
      </c>
      <c r="BN291" s="46" t="str">
        <f t="shared" si="274"/>
        <v>R_ES-AP-SpHeat</v>
      </c>
      <c r="BO291" s="208">
        <f t="shared" si="275"/>
        <v>0</v>
      </c>
      <c r="BP291" s="208">
        <f t="shared" si="280"/>
        <v>0</v>
      </c>
      <c r="BQ291" s="208" t="s">
        <v>18</v>
      </c>
      <c r="BR291" s="46" t="s">
        <v>192</v>
      </c>
    </row>
    <row r="292" spans="11:70">
      <c r="K292" s="202" t="s">
        <v>141</v>
      </c>
      <c r="L292" s="203" t="str">
        <f t="shared" si="276"/>
        <v>R_ES-AP-SpHeat</v>
      </c>
      <c r="M292" s="202">
        <f t="shared" ref="M292:N292" si="283">M196</f>
        <v>0</v>
      </c>
      <c r="N292" s="202">
        <f t="shared" si="283"/>
        <v>0</v>
      </c>
      <c r="O292" s="202" t="s">
        <v>18</v>
      </c>
      <c r="P292" s="203" t="s">
        <v>196</v>
      </c>
      <c r="T292" s="202" t="s">
        <v>141</v>
      </c>
      <c r="U292" s="203" t="str">
        <f t="shared" si="265"/>
        <v>R_ES-AP-SpHeat</v>
      </c>
      <c r="V292" s="202">
        <f t="shared" si="265"/>
        <v>0</v>
      </c>
      <c r="W292" s="202">
        <f t="shared" si="230"/>
        <v>0</v>
      </c>
      <c r="X292" s="202" t="s">
        <v>18</v>
      </c>
      <c r="Y292" s="203" t="s">
        <v>191</v>
      </c>
      <c r="AC292" s="202" t="s">
        <v>141</v>
      </c>
      <c r="AD292" s="46" t="str">
        <f t="shared" si="266"/>
        <v>R_ES-AP-SpHeat</v>
      </c>
      <c r="AE292" s="208">
        <f t="shared" si="267"/>
        <v>0</v>
      </c>
      <c r="AF292" s="46">
        <f t="shared" si="231"/>
        <v>0</v>
      </c>
      <c r="AG292" s="208" t="s">
        <v>18</v>
      </c>
      <c r="AH292" s="46" t="s">
        <v>197</v>
      </c>
      <c r="AL292" s="202" t="s">
        <v>141</v>
      </c>
      <c r="AM292" s="203" t="str">
        <f t="shared" si="268"/>
        <v>R_ES-AP-SpHeat</v>
      </c>
      <c r="AN292" s="202">
        <f t="shared" si="269"/>
        <v>0</v>
      </c>
      <c r="AO292" s="202">
        <f t="shared" si="232"/>
        <v>0</v>
      </c>
      <c r="AP292" s="202" t="s">
        <v>18</v>
      </c>
      <c r="AQ292" s="203" t="s">
        <v>194</v>
      </c>
      <c r="AU292" s="202" t="s">
        <v>141</v>
      </c>
      <c r="AV292" s="46" t="str">
        <f t="shared" si="270"/>
        <v>R_ES-AP-SpHeat</v>
      </c>
      <c r="AW292" s="208">
        <f t="shared" si="271"/>
        <v>0</v>
      </c>
      <c r="AX292" s="208">
        <f t="shared" si="278"/>
        <v>0</v>
      </c>
      <c r="AY292" s="208" t="s">
        <v>18</v>
      </c>
      <c r="AZ292" s="46" t="s">
        <v>193</v>
      </c>
      <c r="BD292" s="202" t="s">
        <v>141</v>
      </c>
      <c r="BE292" s="46" t="str">
        <f t="shared" si="272"/>
        <v>R_ES-AP-SpHeat</v>
      </c>
      <c r="BF292" s="208">
        <f t="shared" si="273"/>
        <v>0</v>
      </c>
      <c r="BG292" s="208">
        <f t="shared" si="279"/>
        <v>0</v>
      </c>
      <c r="BH292" s="208" t="s">
        <v>18</v>
      </c>
      <c r="BI292" s="46" t="s">
        <v>195</v>
      </c>
      <c r="BM292" s="202" t="s">
        <v>141</v>
      </c>
      <c r="BN292" s="46" t="str">
        <f t="shared" si="274"/>
        <v>R_ES-AP-SpHeat</v>
      </c>
      <c r="BO292" s="208">
        <f t="shared" si="275"/>
        <v>0</v>
      </c>
      <c r="BP292" s="208">
        <f t="shared" si="280"/>
        <v>0</v>
      </c>
      <c r="BQ292" s="208" t="s">
        <v>18</v>
      </c>
      <c r="BR292" s="46" t="s">
        <v>192</v>
      </c>
    </row>
    <row r="293" spans="11:70">
      <c r="K293" s="202" t="s">
        <v>141</v>
      </c>
      <c r="L293" s="203" t="str">
        <f t="shared" si="276"/>
        <v>R_ES-AP-SpHeat</v>
      </c>
      <c r="M293" s="202">
        <f t="shared" ref="M293:N293" si="284">M197</f>
        <v>0</v>
      </c>
      <c r="N293" s="202">
        <f t="shared" si="284"/>
        <v>0</v>
      </c>
      <c r="O293" s="202" t="s">
        <v>18</v>
      </c>
      <c r="P293" s="203" t="s">
        <v>196</v>
      </c>
      <c r="T293" s="202" t="s">
        <v>141</v>
      </c>
      <c r="U293" s="203" t="str">
        <f t="shared" si="265"/>
        <v>R_ES-AP-SpHeat</v>
      </c>
      <c r="V293" s="202">
        <f t="shared" si="265"/>
        <v>0</v>
      </c>
      <c r="W293" s="202">
        <f t="shared" si="230"/>
        <v>0</v>
      </c>
      <c r="X293" s="202" t="s">
        <v>18</v>
      </c>
      <c r="Y293" s="203" t="s">
        <v>191</v>
      </c>
      <c r="AC293" s="202" t="s">
        <v>141</v>
      </c>
      <c r="AD293" s="46" t="str">
        <f t="shared" si="266"/>
        <v>R_ES-AP-SpHeat</v>
      </c>
      <c r="AE293" s="208">
        <f t="shared" si="267"/>
        <v>0</v>
      </c>
      <c r="AF293" s="46">
        <f t="shared" si="231"/>
        <v>0</v>
      </c>
      <c r="AG293" s="208" t="s">
        <v>18</v>
      </c>
      <c r="AH293" s="46" t="s">
        <v>197</v>
      </c>
      <c r="AL293" s="202" t="s">
        <v>141</v>
      </c>
      <c r="AM293" s="203" t="str">
        <f t="shared" si="268"/>
        <v>R_ES-AP-SpHeat</v>
      </c>
      <c r="AN293" s="202">
        <f t="shared" si="269"/>
        <v>0</v>
      </c>
      <c r="AO293" s="202">
        <f t="shared" si="232"/>
        <v>0</v>
      </c>
      <c r="AP293" s="202" t="s">
        <v>18</v>
      </c>
      <c r="AQ293" s="203" t="s">
        <v>194</v>
      </c>
      <c r="AU293" s="202" t="s">
        <v>141</v>
      </c>
      <c r="AV293" s="46" t="str">
        <f t="shared" si="270"/>
        <v>R_ES-AP-SpHeat</v>
      </c>
      <c r="AW293" s="208">
        <f t="shared" si="271"/>
        <v>0</v>
      </c>
      <c r="AX293" s="208">
        <f t="shared" si="278"/>
        <v>0</v>
      </c>
      <c r="AY293" s="208" t="s">
        <v>18</v>
      </c>
      <c r="AZ293" s="46" t="s">
        <v>193</v>
      </c>
      <c r="BD293" s="202" t="s">
        <v>141</v>
      </c>
      <c r="BE293" s="46" t="str">
        <f t="shared" si="272"/>
        <v>R_ES-AP-SpHeat</v>
      </c>
      <c r="BF293" s="208">
        <f t="shared" si="273"/>
        <v>0</v>
      </c>
      <c r="BG293" s="208">
        <f t="shared" si="279"/>
        <v>0</v>
      </c>
      <c r="BH293" s="208" t="s">
        <v>18</v>
      </c>
      <c r="BI293" s="46" t="s">
        <v>195</v>
      </c>
      <c r="BM293" s="202" t="s">
        <v>141</v>
      </c>
      <c r="BN293" s="46" t="str">
        <f t="shared" si="274"/>
        <v>R_ES-AP-SpHeat</v>
      </c>
      <c r="BO293" s="208">
        <f t="shared" si="275"/>
        <v>0</v>
      </c>
      <c r="BP293" s="208">
        <f t="shared" si="280"/>
        <v>0</v>
      </c>
      <c r="BQ293" s="208" t="s">
        <v>18</v>
      </c>
      <c r="BR293" s="46" t="s">
        <v>192</v>
      </c>
    </row>
    <row r="294" spans="11:70">
      <c r="K294" s="202" t="s">
        <v>141</v>
      </c>
      <c r="L294" s="203" t="str">
        <f t="shared" si="276"/>
        <v>R_ES-AP-SpHeat</v>
      </c>
      <c r="M294" s="202">
        <f t="shared" ref="M294:N294" si="285">M198</f>
        <v>0</v>
      </c>
      <c r="N294" s="202">
        <f t="shared" si="285"/>
        <v>0</v>
      </c>
      <c r="O294" s="202" t="s">
        <v>18</v>
      </c>
      <c r="P294" s="203" t="s">
        <v>196</v>
      </c>
      <c r="T294" s="202" t="s">
        <v>141</v>
      </c>
      <c r="U294" s="203" t="str">
        <f t="shared" si="265"/>
        <v>R_ES-AP-SpHeat</v>
      </c>
      <c r="V294" s="202">
        <f t="shared" si="265"/>
        <v>0</v>
      </c>
      <c r="W294" s="202">
        <f t="shared" si="230"/>
        <v>0</v>
      </c>
      <c r="X294" s="202" t="s">
        <v>18</v>
      </c>
      <c r="Y294" s="203" t="s">
        <v>191</v>
      </c>
      <c r="AC294" s="202" t="s">
        <v>141</v>
      </c>
      <c r="AD294" s="46" t="str">
        <f t="shared" si="266"/>
        <v>R_ES-AP-SpHeat</v>
      </c>
      <c r="AE294" s="208">
        <f t="shared" si="267"/>
        <v>0</v>
      </c>
      <c r="AF294" s="46">
        <f t="shared" si="231"/>
        <v>0</v>
      </c>
      <c r="AG294" s="208" t="s">
        <v>18</v>
      </c>
      <c r="AH294" s="46" t="s">
        <v>197</v>
      </c>
      <c r="AL294" s="202" t="s">
        <v>141</v>
      </c>
      <c r="AM294" s="203" t="str">
        <f t="shared" si="268"/>
        <v>R_ES-AP-SpHeat</v>
      </c>
      <c r="AN294" s="202">
        <f t="shared" si="269"/>
        <v>0</v>
      </c>
      <c r="AO294" s="202">
        <f t="shared" si="232"/>
        <v>0</v>
      </c>
      <c r="AP294" s="202" t="s">
        <v>18</v>
      </c>
      <c r="AQ294" s="203" t="s">
        <v>194</v>
      </c>
      <c r="AU294" s="202" t="s">
        <v>141</v>
      </c>
      <c r="AV294" s="46" t="str">
        <f t="shared" si="270"/>
        <v>R_ES-AP-SpHeat</v>
      </c>
      <c r="AW294" s="208">
        <f t="shared" si="271"/>
        <v>0</v>
      </c>
      <c r="AX294" s="208">
        <f t="shared" si="278"/>
        <v>0</v>
      </c>
      <c r="AY294" s="208" t="s">
        <v>18</v>
      </c>
      <c r="AZ294" s="46" t="s">
        <v>193</v>
      </c>
      <c r="BD294" s="202" t="s">
        <v>141</v>
      </c>
      <c r="BE294" s="46" t="str">
        <f t="shared" si="272"/>
        <v>R_ES-AP-SpHeat</v>
      </c>
      <c r="BF294" s="208">
        <f t="shared" si="273"/>
        <v>0</v>
      </c>
      <c r="BG294" s="208">
        <f t="shared" si="279"/>
        <v>0</v>
      </c>
      <c r="BH294" s="208" t="s">
        <v>18</v>
      </c>
      <c r="BI294" s="46" t="s">
        <v>195</v>
      </c>
      <c r="BM294" s="202" t="s">
        <v>141</v>
      </c>
      <c r="BN294" s="46" t="str">
        <f t="shared" si="274"/>
        <v>R_ES-AP-SpHeat</v>
      </c>
      <c r="BO294" s="208">
        <f t="shared" si="275"/>
        <v>0</v>
      </c>
      <c r="BP294" s="208">
        <f t="shared" si="280"/>
        <v>0</v>
      </c>
      <c r="BQ294" s="208" t="s">
        <v>18</v>
      </c>
      <c r="BR294" s="46" t="s">
        <v>192</v>
      </c>
    </row>
    <row r="295" spans="11:70">
      <c r="K295" s="202" t="s">
        <v>141</v>
      </c>
      <c r="L295" s="203" t="str">
        <f t="shared" si="276"/>
        <v>R_ES-AP-SpHeat</v>
      </c>
      <c r="M295" s="202">
        <f t="shared" ref="M295:N295" si="286">M199</f>
        <v>0</v>
      </c>
      <c r="N295" s="202">
        <f t="shared" si="286"/>
        <v>0</v>
      </c>
      <c r="O295" s="202" t="s">
        <v>18</v>
      </c>
      <c r="P295" s="203" t="s">
        <v>196</v>
      </c>
      <c r="T295" s="202" t="s">
        <v>141</v>
      </c>
      <c r="U295" s="203" t="str">
        <f t="shared" si="265"/>
        <v>R_ES-AP-SpHeat</v>
      </c>
      <c r="V295" s="202">
        <f t="shared" si="265"/>
        <v>0</v>
      </c>
      <c r="W295" s="202">
        <f t="shared" si="230"/>
        <v>0</v>
      </c>
      <c r="X295" s="202" t="s">
        <v>18</v>
      </c>
      <c r="Y295" s="203" t="s">
        <v>191</v>
      </c>
      <c r="AC295" s="202" t="s">
        <v>141</v>
      </c>
      <c r="AD295" s="46" t="str">
        <f t="shared" si="266"/>
        <v>R_ES-AP-SpHeat</v>
      </c>
      <c r="AE295" s="208">
        <f t="shared" si="267"/>
        <v>0</v>
      </c>
      <c r="AF295" s="46">
        <f t="shared" si="231"/>
        <v>0</v>
      </c>
      <c r="AG295" s="208" t="s">
        <v>18</v>
      </c>
      <c r="AH295" s="46" t="s">
        <v>197</v>
      </c>
      <c r="AL295" s="202" t="s">
        <v>141</v>
      </c>
      <c r="AM295" s="203" t="str">
        <f t="shared" si="268"/>
        <v>R_ES-AP-SpHeat</v>
      </c>
      <c r="AN295" s="202">
        <f t="shared" si="269"/>
        <v>0</v>
      </c>
      <c r="AO295" s="202">
        <f t="shared" si="232"/>
        <v>0</v>
      </c>
      <c r="AP295" s="202" t="s">
        <v>18</v>
      </c>
      <c r="AQ295" s="203" t="s">
        <v>194</v>
      </c>
      <c r="AU295" s="202" t="s">
        <v>141</v>
      </c>
      <c r="AV295" s="46" t="str">
        <f t="shared" si="270"/>
        <v>R_ES-AP-SpHeat</v>
      </c>
      <c r="AW295" s="208">
        <f t="shared" si="271"/>
        <v>0</v>
      </c>
      <c r="AX295" s="208">
        <f t="shared" si="278"/>
        <v>0</v>
      </c>
      <c r="AY295" s="208" t="s">
        <v>18</v>
      </c>
      <c r="AZ295" s="46" t="s">
        <v>193</v>
      </c>
      <c r="BD295" s="202" t="s">
        <v>141</v>
      </c>
      <c r="BE295" s="46" t="str">
        <f t="shared" si="272"/>
        <v>R_ES-AP-SpHeat</v>
      </c>
      <c r="BF295" s="208">
        <f t="shared" si="273"/>
        <v>0</v>
      </c>
      <c r="BG295" s="208">
        <f t="shared" si="279"/>
        <v>0</v>
      </c>
      <c r="BH295" s="208" t="s">
        <v>18</v>
      </c>
      <c r="BI295" s="46" t="s">
        <v>195</v>
      </c>
      <c r="BM295" s="202" t="s">
        <v>141</v>
      </c>
      <c r="BN295" s="46" t="str">
        <f t="shared" si="274"/>
        <v>R_ES-AP-SpHeat</v>
      </c>
      <c r="BO295" s="208">
        <f t="shared" si="275"/>
        <v>0</v>
      </c>
      <c r="BP295" s="208">
        <f t="shared" si="280"/>
        <v>0</v>
      </c>
      <c r="BQ295" s="208" t="s">
        <v>18</v>
      </c>
      <c r="BR295" s="46" t="s">
        <v>192</v>
      </c>
    </row>
    <row r="296" spans="6:70">
      <c r="F296">
        <f>I296-G296</f>
        <v>0.230987124463521</v>
      </c>
      <c r="G296">
        <v>1.26</v>
      </c>
      <c r="H296">
        <v>15.44</v>
      </c>
      <c r="I296">
        <f>H296*N296</f>
        <v>1.49098712446352</v>
      </c>
      <c r="K296" s="202" t="s">
        <v>357</v>
      </c>
      <c r="L296" s="203" t="str">
        <f t="shared" si="276"/>
        <v>R_ES-AP-SpHeat</v>
      </c>
      <c r="M296" s="202" t="str">
        <f t="shared" ref="M296:N296" si="287">M200</f>
        <v>WH0_1</v>
      </c>
      <c r="N296" s="202">
        <f t="shared" si="287"/>
        <v>0.0965665236051503</v>
      </c>
      <c r="O296" s="202" t="s">
        <v>18</v>
      </c>
      <c r="P296" s="203" t="s">
        <v>196</v>
      </c>
      <c r="T296" s="202" t="s">
        <v>357</v>
      </c>
      <c r="U296" s="203" t="str">
        <f t="shared" si="265"/>
        <v>R_ES-AP-SpHeat</v>
      </c>
      <c r="V296" s="202" t="str">
        <f t="shared" si="265"/>
        <v>WH0_1</v>
      </c>
      <c r="W296" s="202">
        <f t="shared" si="230"/>
        <v>0.0965665236051503</v>
      </c>
      <c r="X296" s="202" t="s">
        <v>18</v>
      </c>
      <c r="Y296" s="203" t="s">
        <v>191</v>
      </c>
      <c r="AA296" s="202">
        <f t="shared" ref="AA296:AA319" si="288">AA200</f>
        <v>0.0493562231759657</v>
      </c>
      <c r="AC296" s="202" t="s">
        <v>357</v>
      </c>
      <c r="AD296" s="46" t="str">
        <f t="shared" si="266"/>
        <v>R_ES-AP-SpHeat</v>
      </c>
      <c r="AE296" s="208" t="str">
        <f t="shared" si="267"/>
        <v>WH0_1</v>
      </c>
      <c r="AF296" s="46">
        <f t="shared" si="231"/>
        <v>0.0965665236051503</v>
      </c>
      <c r="AG296" s="208" t="s">
        <v>18</v>
      </c>
      <c r="AH296" s="46" t="s">
        <v>197</v>
      </c>
      <c r="AL296" s="202" t="s">
        <v>357</v>
      </c>
      <c r="AM296" s="203" t="str">
        <f t="shared" si="268"/>
        <v>R_ES-AP-SpHeat</v>
      </c>
      <c r="AN296" s="202" t="str">
        <f t="shared" si="269"/>
        <v>WH0_1</v>
      </c>
      <c r="AO296" s="127">
        <f>AS296+AS297</f>
        <v>0.0944206008583692</v>
      </c>
      <c r="AP296" s="202" t="s">
        <v>18</v>
      </c>
      <c r="AQ296" s="203" t="s">
        <v>194</v>
      </c>
      <c r="AS296" s="202">
        <f t="shared" ref="AS296:AS319" si="289">AS200</f>
        <v>0.0472103004291846</v>
      </c>
      <c r="AU296" s="202" t="s">
        <v>357</v>
      </c>
      <c r="AV296" s="46" t="str">
        <f t="shared" si="270"/>
        <v>R_ES-AP-SpHeat</v>
      </c>
      <c r="AW296" s="208" t="str">
        <f t="shared" si="271"/>
        <v>WH0_1</v>
      </c>
      <c r="AX296" s="127">
        <f>BB296+BB297</f>
        <v>0.0965665236051503</v>
      </c>
      <c r="AY296" s="208" t="s">
        <v>18</v>
      </c>
      <c r="AZ296" s="46" t="s">
        <v>193</v>
      </c>
      <c r="BB296" s="208">
        <f t="shared" ref="BB296:BB319" si="290">AA296</f>
        <v>0.0493562231759657</v>
      </c>
      <c r="BD296" s="202" t="s">
        <v>357</v>
      </c>
      <c r="BE296" s="46" t="str">
        <f t="shared" si="272"/>
        <v>R_ES-AP-SpHeat</v>
      </c>
      <c r="BF296" s="208" t="str">
        <f t="shared" si="273"/>
        <v>WH0_1</v>
      </c>
      <c r="BG296" s="208">
        <f t="shared" si="279"/>
        <v>0.0965665236051503</v>
      </c>
      <c r="BH296" s="208" t="s">
        <v>18</v>
      </c>
      <c r="BI296" s="46" t="s">
        <v>195</v>
      </c>
      <c r="BM296" s="202" t="s">
        <v>357</v>
      </c>
      <c r="BN296" s="46" t="str">
        <f t="shared" si="274"/>
        <v>R_ES-AP-SpHeat</v>
      </c>
      <c r="BO296" s="208" t="str">
        <f t="shared" si="275"/>
        <v>WH0_1</v>
      </c>
      <c r="BP296" s="208">
        <f t="shared" si="280"/>
        <v>0.0965665236051503</v>
      </c>
      <c r="BQ296" s="208" t="s">
        <v>18</v>
      </c>
      <c r="BR296" s="46" t="s">
        <v>192</v>
      </c>
    </row>
    <row r="297" spans="6:70">
      <c r="F297">
        <f>I297-G297</f>
        <v>0.210987124463521</v>
      </c>
      <c r="G297">
        <v>1.28</v>
      </c>
      <c r="H297">
        <f>H296</f>
        <v>15.44</v>
      </c>
      <c r="I297">
        <f t="shared" ref="I297:I307" si="291">H297*N297</f>
        <v>1.49098712446352</v>
      </c>
      <c r="K297" s="202" t="s">
        <v>357</v>
      </c>
      <c r="L297" s="203" t="str">
        <f t="shared" si="276"/>
        <v>R_ES-AP-SpHeat</v>
      </c>
      <c r="M297" s="202" t="str">
        <f t="shared" ref="M297:N297" si="292">M201</f>
        <v>WH2_3</v>
      </c>
      <c r="N297" s="202">
        <f t="shared" si="292"/>
        <v>0.0965665236051503</v>
      </c>
      <c r="O297" s="202" t="s">
        <v>18</v>
      </c>
      <c r="P297" s="203" t="s">
        <v>196</v>
      </c>
      <c r="T297" s="202" t="s">
        <v>357</v>
      </c>
      <c r="U297" s="203" t="str">
        <f t="shared" si="265"/>
        <v>R_ES-AP-SpHeat</v>
      </c>
      <c r="V297" s="202" t="str">
        <f t="shared" si="265"/>
        <v>WH2_3</v>
      </c>
      <c r="W297" s="202">
        <f t="shared" si="230"/>
        <v>0.0793991416309013</v>
      </c>
      <c r="X297" s="202" t="s">
        <v>18</v>
      </c>
      <c r="Y297" s="203" t="s">
        <v>191</v>
      </c>
      <c r="AA297" s="202">
        <f t="shared" si="288"/>
        <v>0.0472103004291846</v>
      </c>
      <c r="AC297" s="202" t="s">
        <v>357</v>
      </c>
      <c r="AD297" s="46" t="str">
        <f t="shared" si="266"/>
        <v>R_ES-AP-SpHeat</v>
      </c>
      <c r="AE297" s="208" t="str">
        <f t="shared" si="267"/>
        <v>WH2_3</v>
      </c>
      <c r="AF297" s="46">
        <f t="shared" si="231"/>
        <v>0.0965665236051503</v>
      </c>
      <c r="AG297" s="208" t="s">
        <v>18</v>
      </c>
      <c r="AH297" s="46" t="s">
        <v>197</v>
      </c>
      <c r="AL297" s="202" t="s">
        <v>357</v>
      </c>
      <c r="AM297" s="203" t="str">
        <f t="shared" si="268"/>
        <v>R_ES-AP-SpHeat</v>
      </c>
      <c r="AN297" s="202" t="str">
        <f t="shared" si="269"/>
        <v>WH2_3</v>
      </c>
      <c r="AO297" s="127">
        <f>AS298+AS299</f>
        <v>0.0965665236051503</v>
      </c>
      <c r="AP297" s="202" t="s">
        <v>18</v>
      </c>
      <c r="AQ297" s="203" t="s">
        <v>194</v>
      </c>
      <c r="AS297" s="202">
        <f t="shared" si="289"/>
        <v>0.0472103004291846</v>
      </c>
      <c r="AU297" s="202" t="s">
        <v>357</v>
      </c>
      <c r="AV297" s="46" t="str">
        <f t="shared" si="270"/>
        <v>R_ES-AP-SpHeat</v>
      </c>
      <c r="AW297" s="208" t="str">
        <f t="shared" si="271"/>
        <v>WH2_3</v>
      </c>
      <c r="AX297" s="127">
        <f>BB298+BB299</f>
        <v>0.0793991416309013</v>
      </c>
      <c r="AY297" s="208" t="s">
        <v>18</v>
      </c>
      <c r="AZ297" s="46" t="s">
        <v>193</v>
      </c>
      <c r="BB297" s="208">
        <f t="shared" si="290"/>
        <v>0.0472103004291846</v>
      </c>
      <c r="BD297" s="202" t="s">
        <v>357</v>
      </c>
      <c r="BE297" s="46" t="str">
        <f t="shared" si="272"/>
        <v>R_ES-AP-SpHeat</v>
      </c>
      <c r="BF297" s="208" t="str">
        <f t="shared" si="273"/>
        <v>WH2_3</v>
      </c>
      <c r="BG297" s="208">
        <f t="shared" si="279"/>
        <v>0.0965665236051503</v>
      </c>
      <c r="BH297" s="208" t="s">
        <v>18</v>
      </c>
      <c r="BI297" s="46" t="s">
        <v>195</v>
      </c>
      <c r="BM297" s="202" t="s">
        <v>357</v>
      </c>
      <c r="BN297" s="46" t="str">
        <f t="shared" si="274"/>
        <v>R_ES-AP-SpHeat</v>
      </c>
      <c r="BO297" s="208" t="str">
        <f t="shared" si="275"/>
        <v>WH2_3</v>
      </c>
      <c r="BP297" s="208">
        <f t="shared" si="280"/>
        <v>0.0793991416309013</v>
      </c>
      <c r="BQ297" s="208" t="s">
        <v>18</v>
      </c>
      <c r="BR297" s="46" t="s">
        <v>192</v>
      </c>
    </row>
    <row r="298" spans="6:70">
      <c r="F298">
        <f>I298-G298</f>
        <v>0.190454935622318</v>
      </c>
      <c r="G298">
        <v>1.168</v>
      </c>
      <c r="H298">
        <f t="shared" ref="H298:H307" si="293">H297</f>
        <v>15.44</v>
      </c>
      <c r="I298">
        <f t="shared" si="291"/>
        <v>1.35845493562232</v>
      </c>
      <c r="K298" s="202" t="s">
        <v>357</v>
      </c>
      <c r="L298" s="203" t="str">
        <f t="shared" si="276"/>
        <v>R_ES-AP-SpHeat</v>
      </c>
      <c r="M298" s="202" t="str">
        <f t="shared" ref="M298:N298" si="294">M202</f>
        <v>WH4_5</v>
      </c>
      <c r="N298" s="202">
        <f t="shared" si="294"/>
        <v>0.0879828326180258</v>
      </c>
      <c r="O298" s="202" t="s">
        <v>18</v>
      </c>
      <c r="P298" s="203" t="s">
        <v>196</v>
      </c>
      <c r="T298" s="202" t="s">
        <v>357</v>
      </c>
      <c r="U298" s="203" t="str">
        <f t="shared" si="265"/>
        <v>R_ES-AP-SpHeat</v>
      </c>
      <c r="V298" s="202" t="str">
        <f t="shared" si="265"/>
        <v>WH4_5</v>
      </c>
      <c r="W298" s="202">
        <f t="shared" si="230"/>
        <v>0.0751072961373391</v>
      </c>
      <c r="X298" s="202" t="s">
        <v>18</v>
      </c>
      <c r="Y298" s="203" t="s">
        <v>191</v>
      </c>
      <c r="AA298" s="202">
        <f t="shared" si="288"/>
        <v>0.0407725321888412</v>
      </c>
      <c r="AC298" s="202" t="s">
        <v>357</v>
      </c>
      <c r="AD298" s="46" t="str">
        <f t="shared" si="266"/>
        <v>R_ES-AP-SpHeat</v>
      </c>
      <c r="AE298" s="208" t="str">
        <f t="shared" si="267"/>
        <v>WH4_5</v>
      </c>
      <c r="AF298" s="46">
        <f t="shared" si="231"/>
        <v>0.0879828326180258</v>
      </c>
      <c r="AG298" s="208" t="s">
        <v>18</v>
      </c>
      <c r="AH298" s="46" t="s">
        <v>197</v>
      </c>
      <c r="AL298" s="202" t="s">
        <v>357</v>
      </c>
      <c r="AM298" s="203" t="str">
        <f t="shared" si="268"/>
        <v>R_ES-AP-SpHeat</v>
      </c>
      <c r="AN298" s="202" t="str">
        <f t="shared" si="269"/>
        <v>WH4_5</v>
      </c>
      <c r="AO298" s="127">
        <f>AS300+AS301</f>
        <v>0.0793991416309013</v>
      </c>
      <c r="AP298" s="202" t="s">
        <v>18</v>
      </c>
      <c r="AQ298" s="203" t="s">
        <v>194</v>
      </c>
      <c r="AS298" s="202">
        <f t="shared" si="289"/>
        <v>0.0493562231759657</v>
      </c>
      <c r="AU298" s="202" t="s">
        <v>357</v>
      </c>
      <c r="AV298" s="46" t="str">
        <f t="shared" si="270"/>
        <v>R_ES-AP-SpHeat</v>
      </c>
      <c r="AW298" s="208" t="str">
        <f t="shared" si="271"/>
        <v>WH4_5</v>
      </c>
      <c r="AX298" s="127">
        <f>BB300+BB301</f>
        <v>0.0751072961373391</v>
      </c>
      <c r="AY298" s="208" t="s">
        <v>18</v>
      </c>
      <c r="AZ298" s="46" t="s">
        <v>193</v>
      </c>
      <c r="BB298" s="208">
        <f t="shared" si="290"/>
        <v>0.0407725321888412</v>
      </c>
      <c r="BD298" s="202" t="s">
        <v>357</v>
      </c>
      <c r="BE298" s="46" t="str">
        <f t="shared" si="272"/>
        <v>R_ES-AP-SpHeat</v>
      </c>
      <c r="BF298" s="208" t="str">
        <f t="shared" si="273"/>
        <v>WH4_5</v>
      </c>
      <c r="BG298" s="208">
        <f t="shared" si="279"/>
        <v>0.0879828326180258</v>
      </c>
      <c r="BH298" s="208" t="s">
        <v>18</v>
      </c>
      <c r="BI298" s="46" t="s">
        <v>195</v>
      </c>
      <c r="BM298" s="202" t="s">
        <v>357</v>
      </c>
      <c r="BN298" s="46" t="str">
        <f t="shared" si="274"/>
        <v>R_ES-AP-SpHeat</v>
      </c>
      <c r="BO298" s="208" t="str">
        <f t="shared" si="275"/>
        <v>WH4_5</v>
      </c>
      <c r="BP298" s="208">
        <f t="shared" si="280"/>
        <v>0.0751072961373391</v>
      </c>
      <c r="BQ298" s="208" t="s">
        <v>18</v>
      </c>
      <c r="BR298" s="46" t="s">
        <v>192</v>
      </c>
    </row>
    <row r="299" spans="8:70">
      <c r="H299">
        <f t="shared" si="293"/>
        <v>15.44</v>
      </c>
      <c r="I299">
        <f t="shared" si="291"/>
        <v>1.19278969957082</v>
      </c>
      <c r="K299" s="202" t="s">
        <v>357</v>
      </c>
      <c r="L299" s="203" t="str">
        <f t="shared" si="276"/>
        <v>R_ES-AP-SpHeat</v>
      </c>
      <c r="M299" s="202" t="str">
        <f t="shared" ref="M299:N299" si="295">M203</f>
        <v>WH6_7</v>
      </c>
      <c r="N299" s="202">
        <f t="shared" si="295"/>
        <v>0.0772532188841202</v>
      </c>
      <c r="O299" s="202" t="s">
        <v>18</v>
      </c>
      <c r="P299" s="203" t="s">
        <v>196</v>
      </c>
      <c r="T299" s="202" t="s">
        <v>357</v>
      </c>
      <c r="U299" s="203" t="str">
        <f t="shared" si="265"/>
        <v>R_ES-AP-SpHeat</v>
      </c>
      <c r="V299" s="202" t="str">
        <f t="shared" si="265"/>
        <v>WH6_7</v>
      </c>
      <c r="W299" s="202">
        <f t="shared" si="230"/>
        <v>0.0708154506437769</v>
      </c>
      <c r="X299" s="202" t="s">
        <v>18</v>
      </c>
      <c r="Y299" s="203" t="s">
        <v>191</v>
      </c>
      <c r="AA299" s="202">
        <f t="shared" si="288"/>
        <v>0.0386266094420601</v>
      </c>
      <c r="AC299" s="202" t="s">
        <v>357</v>
      </c>
      <c r="AD299" s="46" t="str">
        <f t="shared" si="266"/>
        <v>R_ES-AP-SpHeat</v>
      </c>
      <c r="AE299" s="208" t="str">
        <f t="shared" si="267"/>
        <v>WH6_7</v>
      </c>
      <c r="AF299" s="46">
        <f t="shared" si="231"/>
        <v>0.0772532188841202</v>
      </c>
      <c r="AG299" s="208" t="s">
        <v>18</v>
      </c>
      <c r="AH299" s="46" t="s">
        <v>197</v>
      </c>
      <c r="AL299" s="202" t="s">
        <v>357</v>
      </c>
      <c r="AM299" s="203" t="str">
        <f t="shared" si="268"/>
        <v>R_ES-AP-SpHeat</v>
      </c>
      <c r="AN299" s="202" t="str">
        <f t="shared" si="269"/>
        <v>WH6_7</v>
      </c>
      <c r="AO299" s="127">
        <f>AS302+AS303</f>
        <v>0.0751072961373391</v>
      </c>
      <c r="AP299" s="202" t="s">
        <v>18</v>
      </c>
      <c r="AQ299" s="203" t="s">
        <v>194</v>
      </c>
      <c r="AS299" s="202">
        <f t="shared" si="289"/>
        <v>0.0472103004291846</v>
      </c>
      <c r="AU299" s="202" t="s">
        <v>357</v>
      </c>
      <c r="AV299" s="46" t="str">
        <f t="shared" si="270"/>
        <v>R_ES-AP-SpHeat</v>
      </c>
      <c r="AW299" s="208" t="str">
        <f t="shared" si="271"/>
        <v>WH6_7</v>
      </c>
      <c r="AX299" s="127">
        <f>BB302+BB303</f>
        <v>0.0708154506437769</v>
      </c>
      <c r="AY299" s="208" t="s">
        <v>18</v>
      </c>
      <c r="AZ299" s="46" t="s">
        <v>193</v>
      </c>
      <c r="BB299" s="208">
        <f t="shared" si="290"/>
        <v>0.0386266094420601</v>
      </c>
      <c r="BD299" s="202" t="s">
        <v>357</v>
      </c>
      <c r="BE299" s="46" t="str">
        <f t="shared" si="272"/>
        <v>R_ES-AP-SpHeat</v>
      </c>
      <c r="BF299" s="208" t="str">
        <f t="shared" si="273"/>
        <v>WH6_7</v>
      </c>
      <c r="BG299" s="208">
        <f t="shared" si="279"/>
        <v>0.0772532188841202</v>
      </c>
      <c r="BH299" s="208" t="s">
        <v>18</v>
      </c>
      <c r="BI299" s="46" t="s">
        <v>195</v>
      </c>
      <c r="BM299" s="202" t="s">
        <v>357</v>
      </c>
      <c r="BN299" s="46" t="str">
        <f t="shared" si="274"/>
        <v>R_ES-AP-SpHeat</v>
      </c>
      <c r="BO299" s="208" t="str">
        <f t="shared" si="275"/>
        <v>WH6_7</v>
      </c>
      <c r="BP299" s="208">
        <f t="shared" si="280"/>
        <v>0.0708154506437769</v>
      </c>
      <c r="BQ299" s="208" t="s">
        <v>18</v>
      </c>
      <c r="BR299" s="46" t="s">
        <v>192</v>
      </c>
    </row>
    <row r="300" spans="8:70">
      <c r="H300">
        <f t="shared" si="293"/>
        <v>15.44</v>
      </c>
      <c r="I300">
        <f t="shared" si="291"/>
        <v>1.09339055793992</v>
      </c>
      <c r="K300" s="202" t="s">
        <v>357</v>
      </c>
      <c r="L300" s="203" t="str">
        <f t="shared" si="276"/>
        <v>R_ES-AP-SpHeat</v>
      </c>
      <c r="M300" s="202" t="str">
        <f t="shared" ref="M300:N300" si="296">M204</f>
        <v>WH8_9</v>
      </c>
      <c r="N300" s="202">
        <f t="shared" si="296"/>
        <v>0.0708154506437769</v>
      </c>
      <c r="O300" s="202" t="s">
        <v>18</v>
      </c>
      <c r="P300" s="203" t="s">
        <v>196</v>
      </c>
      <c r="T300" s="202" t="s">
        <v>357</v>
      </c>
      <c r="U300" s="203" t="str">
        <f t="shared" si="265"/>
        <v>R_ES-AP-SpHeat</v>
      </c>
      <c r="V300" s="202" t="str">
        <f t="shared" si="265"/>
        <v>WH8_9</v>
      </c>
      <c r="W300" s="202">
        <f t="shared" si="230"/>
        <v>0.0751072961373391</v>
      </c>
      <c r="X300" s="202" t="s">
        <v>18</v>
      </c>
      <c r="Y300" s="203" t="s">
        <v>191</v>
      </c>
      <c r="AA300" s="202">
        <f t="shared" si="288"/>
        <v>0.0386266094420601</v>
      </c>
      <c r="AC300" s="202" t="s">
        <v>357</v>
      </c>
      <c r="AD300" s="46" t="str">
        <f t="shared" si="266"/>
        <v>R_ES-AP-SpHeat</v>
      </c>
      <c r="AE300" s="208" t="str">
        <f t="shared" si="267"/>
        <v>WH8_9</v>
      </c>
      <c r="AF300" s="46">
        <f t="shared" si="231"/>
        <v>0.0708154506437769</v>
      </c>
      <c r="AG300" s="208" t="s">
        <v>18</v>
      </c>
      <c r="AH300" s="46" t="s">
        <v>197</v>
      </c>
      <c r="AL300" s="202" t="s">
        <v>357</v>
      </c>
      <c r="AM300" s="203" t="str">
        <f t="shared" si="268"/>
        <v>R_ES-AP-SpHeat</v>
      </c>
      <c r="AN300" s="202" t="str">
        <f t="shared" si="269"/>
        <v>WH8_9</v>
      </c>
      <c r="AO300" s="127">
        <f>AS304+AS305</f>
        <v>0.0708154506437769</v>
      </c>
      <c r="AP300" s="202" t="s">
        <v>18</v>
      </c>
      <c r="AQ300" s="203" t="s">
        <v>194</v>
      </c>
      <c r="AS300" s="202">
        <f t="shared" si="289"/>
        <v>0.0407725321888412</v>
      </c>
      <c r="AU300" s="202" t="s">
        <v>357</v>
      </c>
      <c r="AV300" s="46" t="str">
        <f t="shared" si="270"/>
        <v>R_ES-AP-SpHeat</v>
      </c>
      <c r="AW300" s="208" t="str">
        <f t="shared" si="271"/>
        <v>WH8_9</v>
      </c>
      <c r="AX300" s="127">
        <f>BB304+BB305</f>
        <v>0.0751072961373391</v>
      </c>
      <c r="AY300" s="208" t="s">
        <v>18</v>
      </c>
      <c r="AZ300" s="46" t="s">
        <v>193</v>
      </c>
      <c r="BB300" s="208">
        <f t="shared" si="290"/>
        <v>0.0386266094420601</v>
      </c>
      <c r="BD300" s="202" t="s">
        <v>357</v>
      </c>
      <c r="BE300" s="46" t="str">
        <f t="shared" si="272"/>
        <v>R_ES-AP-SpHeat</v>
      </c>
      <c r="BF300" s="208" t="str">
        <f t="shared" si="273"/>
        <v>WH8_9</v>
      </c>
      <c r="BG300" s="208">
        <f t="shared" si="279"/>
        <v>0.0708154506437769</v>
      </c>
      <c r="BH300" s="208" t="s">
        <v>18</v>
      </c>
      <c r="BI300" s="46" t="s">
        <v>195</v>
      </c>
      <c r="BM300" s="202" t="s">
        <v>357</v>
      </c>
      <c r="BN300" s="46" t="str">
        <f t="shared" si="274"/>
        <v>R_ES-AP-SpHeat</v>
      </c>
      <c r="BO300" s="208" t="str">
        <f t="shared" si="275"/>
        <v>WH8_9</v>
      </c>
      <c r="BP300" s="208">
        <f t="shared" si="280"/>
        <v>0.0751072961373391</v>
      </c>
      <c r="BQ300" s="208" t="s">
        <v>18</v>
      </c>
      <c r="BR300" s="46" t="s">
        <v>192</v>
      </c>
    </row>
    <row r="301" spans="8:70">
      <c r="H301">
        <f t="shared" si="293"/>
        <v>15.44</v>
      </c>
      <c r="I301">
        <f t="shared" si="291"/>
        <v>1.15965665236052</v>
      </c>
      <c r="K301" s="202" t="s">
        <v>357</v>
      </c>
      <c r="L301" s="203" t="str">
        <f t="shared" si="276"/>
        <v>R_ES-AP-SpHeat</v>
      </c>
      <c r="M301" s="202" t="str">
        <f t="shared" ref="M301:N301" si="297">M205</f>
        <v>WH10_11</v>
      </c>
      <c r="N301" s="202">
        <f t="shared" si="297"/>
        <v>0.0751072961373391</v>
      </c>
      <c r="O301" s="202" t="s">
        <v>18</v>
      </c>
      <c r="P301" s="203" t="s">
        <v>196</v>
      </c>
      <c r="T301" s="202" t="s">
        <v>357</v>
      </c>
      <c r="U301" s="203" t="str">
        <f t="shared" si="265"/>
        <v>R_ES-AP-SpHeat</v>
      </c>
      <c r="V301" s="202" t="str">
        <f t="shared" si="265"/>
        <v>WH10_11</v>
      </c>
      <c r="W301" s="202">
        <f t="shared" si="230"/>
        <v>0.0751072961373391</v>
      </c>
      <c r="X301" s="202" t="s">
        <v>18</v>
      </c>
      <c r="Y301" s="203" t="s">
        <v>191</v>
      </c>
      <c r="AA301" s="202">
        <f t="shared" si="288"/>
        <v>0.036480686695279</v>
      </c>
      <c r="AC301" s="202" t="s">
        <v>357</v>
      </c>
      <c r="AD301" s="46" t="str">
        <f t="shared" si="266"/>
        <v>R_ES-AP-SpHeat</v>
      </c>
      <c r="AE301" s="208" t="str">
        <f t="shared" si="267"/>
        <v>WH10_11</v>
      </c>
      <c r="AF301" s="46">
        <f t="shared" si="231"/>
        <v>0.0751072961373391</v>
      </c>
      <c r="AG301" s="208" t="s">
        <v>18</v>
      </c>
      <c r="AH301" s="46" t="s">
        <v>197</v>
      </c>
      <c r="AL301" s="202" t="s">
        <v>357</v>
      </c>
      <c r="AM301" s="203" t="str">
        <f t="shared" si="268"/>
        <v>R_ES-AP-SpHeat</v>
      </c>
      <c r="AN301" s="202" t="str">
        <f t="shared" si="269"/>
        <v>WH10_11</v>
      </c>
      <c r="AO301" s="127">
        <f>AS306+AS307</f>
        <v>0.0751072961373391</v>
      </c>
      <c r="AP301" s="202" t="s">
        <v>18</v>
      </c>
      <c r="AQ301" s="203" t="s">
        <v>194</v>
      </c>
      <c r="AS301" s="202">
        <f t="shared" si="289"/>
        <v>0.0386266094420601</v>
      </c>
      <c r="AU301" s="202" t="s">
        <v>357</v>
      </c>
      <c r="AV301" s="46" t="str">
        <f t="shared" si="270"/>
        <v>R_ES-AP-SpHeat</v>
      </c>
      <c r="AW301" s="208" t="str">
        <f t="shared" si="271"/>
        <v>WH10_11</v>
      </c>
      <c r="AX301" s="127">
        <f>BB306+BB307</f>
        <v>0.0751072961373391</v>
      </c>
      <c r="AY301" s="208" t="s">
        <v>18</v>
      </c>
      <c r="AZ301" s="46" t="s">
        <v>193</v>
      </c>
      <c r="BB301" s="208">
        <f t="shared" si="290"/>
        <v>0.036480686695279</v>
      </c>
      <c r="BD301" s="202" t="s">
        <v>357</v>
      </c>
      <c r="BE301" s="46" t="str">
        <f t="shared" si="272"/>
        <v>R_ES-AP-SpHeat</v>
      </c>
      <c r="BF301" s="208" t="str">
        <f t="shared" si="273"/>
        <v>WH10_11</v>
      </c>
      <c r="BG301" s="208">
        <f t="shared" si="279"/>
        <v>0.0751072961373391</v>
      </c>
      <c r="BH301" s="208" t="s">
        <v>18</v>
      </c>
      <c r="BI301" s="46" t="s">
        <v>195</v>
      </c>
      <c r="BM301" s="202" t="s">
        <v>357</v>
      </c>
      <c r="BN301" s="46" t="str">
        <f t="shared" si="274"/>
        <v>R_ES-AP-SpHeat</v>
      </c>
      <c r="BO301" s="208" t="str">
        <f t="shared" si="275"/>
        <v>WH10_11</v>
      </c>
      <c r="BP301" s="208">
        <f t="shared" si="280"/>
        <v>0.0751072961373391</v>
      </c>
      <c r="BQ301" s="208" t="s">
        <v>18</v>
      </c>
      <c r="BR301" s="46" t="s">
        <v>192</v>
      </c>
    </row>
    <row r="302" spans="8:70">
      <c r="H302">
        <f t="shared" si="293"/>
        <v>15.44</v>
      </c>
      <c r="I302">
        <f t="shared" si="291"/>
        <v>1.15965665236052</v>
      </c>
      <c r="K302" s="202" t="s">
        <v>357</v>
      </c>
      <c r="L302" s="203" t="str">
        <f t="shared" si="276"/>
        <v>R_ES-AP-SpHeat</v>
      </c>
      <c r="M302" s="202" t="str">
        <f t="shared" ref="M302:N302" si="298">M206</f>
        <v>WH12_13</v>
      </c>
      <c r="N302" s="202">
        <f t="shared" si="298"/>
        <v>0.0751072961373391</v>
      </c>
      <c r="O302" s="202" t="s">
        <v>18</v>
      </c>
      <c r="P302" s="203" t="s">
        <v>196</v>
      </c>
      <c r="T302" s="202" t="s">
        <v>357</v>
      </c>
      <c r="U302" s="203" t="str">
        <f t="shared" si="265"/>
        <v>R_ES-AP-SpHeat</v>
      </c>
      <c r="V302" s="202" t="str">
        <f t="shared" si="265"/>
        <v>WH12_13</v>
      </c>
      <c r="W302" s="202">
        <f t="shared" si="230"/>
        <v>0.0793991416309013</v>
      </c>
      <c r="X302" s="202" t="s">
        <v>18</v>
      </c>
      <c r="Y302" s="203" t="s">
        <v>191</v>
      </c>
      <c r="AA302" s="202">
        <f t="shared" si="288"/>
        <v>0.0343347639484979</v>
      </c>
      <c r="AC302" s="202" t="s">
        <v>357</v>
      </c>
      <c r="AD302" s="46" t="str">
        <f t="shared" si="266"/>
        <v>R_ES-AP-SpHeat</v>
      </c>
      <c r="AE302" s="208" t="str">
        <f t="shared" si="267"/>
        <v>WH12_13</v>
      </c>
      <c r="AF302" s="46">
        <f t="shared" si="231"/>
        <v>0.0751072961373391</v>
      </c>
      <c r="AG302" s="208" t="s">
        <v>18</v>
      </c>
      <c r="AH302" s="46" t="s">
        <v>197</v>
      </c>
      <c r="AL302" s="202" t="s">
        <v>357</v>
      </c>
      <c r="AM302" s="203" t="str">
        <f t="shared" si="268"/>
        <v>R_ES-AP-SpHeat</v>
      </c>
      <c r="AN302" s="202" t="str">
        <f t="shared" si="269"/>
        <v>WH12_13</v>
      </c>
      <c r="AO302" s="127">
        <f>AS308+AS309</f>
        <v>0.0751072961373391</v>
      </c>
      <c r="AP302" s="202" t="s">
        <v>18</v>
      </c>
      <c r="AQ302" s="203" t="s">
        <v>194</v>
      </c>
      <c r="AS302" s="202">
        <f t="shared" si="289"/>
        <v>0.0386266094420601</v>
      </c>
      <c r="AU302" s="202" t="s">
        <v>357</v>
      </c>
      <c r="AV302" s="46" t="str">
        <f t="shared" si="270"/>
        <v>R_ES-AP-SpHeat</v>
      </c>
      <c r="AW302" s="208" t="str">
        <f t="shared" si="271"/>
        <v>WH12_13</v>
      </c>
      <c r="AX302" s="127">
        <f>BB308+BB309</f>
        <v>0.0793991416309013</v>
      </c>
      <c r="AY302" s="208" t="s">
        <v>18</v>
      </c>
      <c r="AZ302" s="46" t="s">
        <v>193</v>
      </c>
      <c r="BB302" s="208">
        <f t="shared" si="290"/>
        <v>0.0343347639484979</v>
      </c>
      <c r="BD302" s="202" t="s">
        <v>357</v>
      </c>
      <c r="BE302" s="46" t="str">
        <f t="shared" si="272"/>
        <v>R_ES-AP-SpHeat</v>
      </c>
      <c r="BF302" s="208" t="str">
        <f t="shared" si="273"/>
        <v>WH12_13</v>
      </c>
      <c r="BG302" s="208">
        <f t="shared" si="279"/>
        <v>0.0751072961373391</v>
      </c>
      <c r="BH302" s="208" t="s">
        <v>18</v>
      </c>
      <c r="BI302" s="46" t="s">
        <v>195</v>
      </c>
      <c r="BM302" s="202" t="s">
        <v>357</v>
      </c>
      <c r="BN302" s="46" t="str">
        <f t="shared" si="274"/>
        <v>R_ES-AP-SpHeat</v>
      </c>
      <c r="BO302" s="208" t="str">
        <f t="shared" si="275"/>
        <v>WH12_13</v>
      </c>
      <c r="BP302" s="208">
        <f t="shared" si="280"/>
        <v>0.0793991416309013</v>
      </c>
      <c r="BQ302" s="208" t="s">
        <v>18</v>
      </c>
      <c r="BR302" s="46" t="s">
        <v>192</v>
      </c>
    </row>
    <row r="303" spans="8:70">
      <c r="H303">
        <f t="shared" si="293"/>
        <v>15.44</v>
      </c>
      <c r="I303">
        <f t="shared" si="291"/>
        <v>1.15965665236052</v>
      </c>
      <c r="K303" s="202" t="s">
        <v>357</v>
      </c>
      <c r="L303" s="203" t="str">
        <f t="shared" si="276"/>
        <v>R_ES-AP-SpHeat</v>
      </c>
      <c r="M303" s="202" t="str">
        <f t="shared" ref="M303:N303" si="299">M207</f>
        <v>WH14_15</v>
      </c>
      <c r="N303" s="202">
        <f t="shared" si="299"/>
        <v>0.0751072961373391</v>
      </c>
      <c r="O303" s="202" t="s">
        <v>18</v>
      </c>
      <c r="P303" s="203" t="s">
        <v>196</v>
      </c>
      <c r="T303" s="202" t="s">
        <v>357</v>
      </c>
      <c r="U303" s="203" t="str">
        <f t="shared" si="265"/>
        <v>R_ES-AP-SpHeat</v>
      </c>
      <c r="V303" s="202" t="str">
        <f t="shared" si="265"/>
        <v>WH14_15</v>
      </c>
      <c r="W303" s="202">
        <f t="shared" si="230"/>
        <v>0.0815450643776824</v>
      </c>
      <c r="X303" s="202" t="s">
        <v>18</v>
      </c>
      <c r="Y303" s="203" t="s">
        <v>191</v>
      </c>
      <c r="AA303" s="202">
        <f t="shared" si="288"/>
        <v>0.036480686695279</v>
      </c>
      <c r="AC303" s="202" t="s">
        <v>357</v>
      </c>
      <c r="AD303" s="46" t="str">
        <f t="shared" si="266"/>
        <v>R_ES-AP-SpHeat</v>
      </c>
      <c r="AE303" s="208" t="str">
        <f t="shared" si="267"/>
        <v>WH14_15</v>
      </c>
      <c r="AF303" s="46">
        <f t="shared" si="231"/>
        <v>0.0751072961373391</v>
      </c>
      <c r="AG303" s="208" t="s">
        <v>18</v>
      </c>
      <c r="AH303" s="46" t="s">
        <v>197</v>
      </c>
      <c r="AL303" s="202" t="s">
        <v>357</v>
      </c>
      <c r="AM303" s="203" t="str">
        <f t="shared" si="268"/>
        <v>R_ES-AP-SpHeat</v>
      </c>
      <c r="AN303" s="202" t="str">
        <f t="shared" si="269"/>
        <v>WH14_15</v>
      </c>
      <c r="AO303" s="127">
        <f>AS310+AS311</f>
        <v>0.0793991416309013</v>
      </c>
      <c r="AP303" s="202" t="s">
        <v>18</v>
      </c>
      <c r="AQ303" s="203" t="s">
        <v>194</v>
      </c>
      <c r="AS303" s="202">
        <f t="shared" si="289"/>
        <v>0.036480686695279</v>
      </c>
      <c r="AU303" s="202" t="s">
        <v>357</v>
      </c>
      <c r="AV303" s="46" t="str">
        <f t="shared" si="270"/>
        <v>R_ES-AP-SpHeat</v>
      </c>
      <c r="AW303" s="208" t="str">
        <f t="shared" si="271"/>
        <v>WH14_15</v>
      </c>
      <c r="AX303" s="127">
        <f>BB310+BB311</f>
        <v>0.0815450643776824</v>
      </c>
      <c r="AY303" s="208" t="s">
        <v>18</v>
      </c>
      <c r="AZ303" s="46" t="s">
        <v>193</v>
      </c>
      <c r="BB303" s="208">
        <f t="shared" si="290"/>
        <v>0.036480686695279</v>
      </c>
      <c r="BD303" s="202" t="s">
        <v>357</v>
      </c>
      <c r="BE303" s="46" t="str">
        <f t="shared" si="272"/>
        <v>R_ES-AP-SpHeat</v>
      </c>
      <c r="BF303" s="208" t="str">
        <f t="shared" si="273"/>
        <v>WH14_15</v>
      </c>
      <c r="BG303" s="208">
        <f t="shared" si="279"/>
        <v>0.0751072961373391</v>
      </c>
      <c r="BH303" s="208" t="s">
        <v>18</v>
      </c>
      <c r="BI303" s="46" t="s">
        <v>195</v>
      </c>
      <c r="BM303" s="202" t="s">
        <v>357</v>
      </c>
      <c r="BN303" s="46" t="str">
        <f t="shared" si="274"/>
        <v>R_ES-AP-SpHeat</v>
      </c>
      <c r="BO303" s="208" t="str">
        <f t="shared" si="275"/>
        <v>WH14_15</v>
      </c>
      <c r="BP303" s="208">
        <f t="shared" si="280"/>
        <v>0.0815450643776824</v>
      </c>
      <c r="BQ303" s="208" t="s">
        <v>18</v>
      </c>
      <c r="BR303" s="46" t="s">
        <v>192</v>
      </c>
    </row>
    <row r="304" spans="8:70">
      <c r="H304">
        <f t="shared" si="293"/>
        <v>15.44</v>
      </c>
      <c r="I304">
        <f t="shared" si="291"/>
        <v>1.25905579399142</v>
      </c>
      <c r="K304" s="202" t="s">
        <v>357</v>
      </c>
      <c r="L304" s="203" t="str">
        <f t="shared" si="276"/>
        <v>R_ES-AP-SpHeat</v>
      </c>
      <c r="M304" s="202" t="str">
        <f t="shared" ref="M304:N304" si="300">M208</f>
        <v>WH16_17</v>
      </c>
      <c r="N304" s="202">
        <f t="shared" si="300"/>
        <v>0.0815450643776824</v>
      </c>
      <c r="O304" s="202" t="s">
        <v>18</v>
      </c>
      <c r="P304" s="203" t="s">
        <v>196</v>
      </c>
      <c r="T304" s="202" t="s">
        <v>357</v>
      </c>
      <c r="U304" s="203" t="str">
        <f t="shared" si="265"/>
        <v>R_ES-AP-SpHeat</v>
      </c>
      <c r="V304" s="202" t="str">
        <f t="shared" si="265"/>
        <v>WH16_17</v>
      </c>
      <c r="W304" s="202">
        <f t="shared" si="230"/>
        <v>0.0858369098712446</v>
      </c>
      <c r="X304" s="202" t="s">
        <v>18</v>
      </c>
      <c r="Y304" s="203" t="s">
        <v>191</v>
      </c>
      <c r="AA304" s="202">
        <f t="shared" si="288"/>
        <v>0.0386266094420601</v>
      </c>
      <c r="AC304" s="202" t="s">
        <v>357</v>
      </c>
      <c r="AD304" s="46" t="str">
        <f t="shared" si="266"/>
        <v>R_ES-AP-SpHeat</v>
      </c>
      <c r="AE304" s="208" t="str">
        <f t="shared" si="267"/>
        <v>WH16_17</v>
      </c>
      <c r="AF304" s="46">
        <f t="shared" si="231"/>
        <v>0.0815450643776824</v>
      </c>
      <c r="AG304" s="208" t="s">
        <v>18</v>
      </c>
      <c r="AH304" s="46" t="s">
        <v>197</v>
      </c>
      <c r="AL304" s="202" t="s">
        <v>357</v>
      </c>
      <c r="AM304" s="203" t="str">
        <f t="shared" si="268"/>
        <v>R_ES-AP-SpHeat</v>
      </c>
      <c r="AN304" s="202" t="str">
        <f t="shared" si="269"/>
        <v>WH16_17</v>
      </c>
      <c r="AO304" s="127">
        <f>AS312+AS313</f>
        <v>0.0815450643776824</v>
      </c>
      <c r="AP304" s="202" t="s">
        <v>18</v>
      </c>
      <c r="AQ304" s="203" t="s">
        <v>194</v>
      </c>
      <c r="AS304" s="202">
        <f t="shared" si="289"/>
        <v>0.0343347639484979</v>
      </c>
      <c r="AU304" s="202" t="s">
        <v>357</v>
      </c>
      <c r="AV304" s="46" t="str">
        <f t="shared" si="270"/>
        <v>R_ES-AP-SpHeat</v>
      </c>
      <c r="AW304" s="208" t="str">
        <f t="shared" si="271"/>
        <v>WH16_17</v>
      </c>
      <c r="AX304" s="127">
        <f>BB312+BB313</f>
        <v>0.0858369098712446</v>
      </c>
      <c r="AY304" s="208" t="s">
        <v>18</v>
      </c>
      <c r="AZ304" s="46" t="s">
        <v>193</v>
      </c>
      <c r="BB304" s="208">
        <f t="shared" si="290"/>
        <v>0.0386266094420601</v>
      </c>
      <c r="BD304" s="202" t="s">
        <v>357</v>
      </c>
      <c r="BE304" s="46" t="str">
        <f t="shared" si="272"/>
        <v>R_ES-AP-SpHeat</v>
      </c>
      <c r="BF304" s="208" t="str">
        <f t="shared" si="273"/>
        <v>WH16_17</v>
      </c>
      <c r="BG304" s="208">
        <f t="shared" si="279"/>
        <v>0.0815450643776824</v>
      </c>
      <c r="BH304" s="208" t="s">
        <v>18</v>
      </c>
      <c r="BI304" s="46" t="s">
        <v>195</v>
      </c>
      <c r="BM304" s="202" t="s">
        <v>357</v>
      </c>
      <c r="BN304" s="46" t="str">
        <f t="shared" si="274"/>
        <v>R_ES-AP-SpHeat</v>
      </c>
      <c r="BO304" s="208" t="str">
        <f t="shared" si="275"/>
        <v>WH16_17</v>
      </c>
      <c r="BP304" s="208">
        <f t="shared" si="280"/>
        <v>0.0858369098712446</v>
      </c>
      <c r="BQ304" s="208" t="s">
        <v>18</v>
      </c>
      <c r="BR304" s="46" t="s">
        <v>192</v>
      </c>
    </row>
    <row r="305" spans="8:70">
      <c r="H305">
        <f t="shared" si="293"/>
        <v>15.44</v>
      </c>
      <c r="I305">
        <f t="shared" si="291"/>
        <v>1.29218884120172</v>
      </c>
      <c r="K305" s="202" t="s">
        <v>357</v>
      </c>
      <c r="L305" s="203" t="str">
        <f t="shared" si="276"/>
        <v>R_ES-AP-SpHeat</v>
      </c>
      <c r="M305" s="202" t="str">
        <f t="shared" ref="M305:N305" si="301">M209</f>
        <v>WH18_19</v>
      </c>
      <c r="N305" s="202">
        <f t="shared" si="301"/>
        <v>0.0836909871244635</v>
      </c>
      <c r="O305" s="202" t="s">
        <v>18</v>
      </c>
      <c r="P305" s="203" t="s">
        <v>196</v>
      </c>
      <c r="T305" s="202" t="s">
        <v>357</v>
      </c>
      <c r="U305" s="203" t="str">
        <f t="shared" si="265"/>
        <v>R_ES-AP-SpHeat</v>
      </c>
      <c r="V305" s="202" t="str">
        <f t="shared" si="265"/>
        <v>WH18_19</v>
      </c>
      <c r="W305" s="202">
        <f t="shared" si="230"/>
        <v>0.0901287553648068</v>
      </c>
      <c r="X305" s="202" t="s">
        <v>18</v>
      </c>
      <c r="Y305" s="203" t="s">
        <v>191</v>
      </c>
      <c r="AA305" s="202">
        <f t="shared" si="288"/>
        <v>0.036480686695279</v>
      </c>
      <c r="AC305" s="202" t="s">
        <v>357</v>
      </c>
      <c r="AD305" s="46" t="str">
        <f t="shared" si="266"/>
        <v>R_ES-AP-SpHeat</v>
      </c>
      <c r="AE305" s="208" t="str">
        <f t="shared" si="267"/>
        <v>WH18_19</v>
      </c>
      <c r="AF305" s="46">
        <f t="shared" si="231"/>
        <v>0.0836909871244635</v>
      </c>
      <c r="AG305" s="208" t="s">
        <v>18</v>
      </c>
      <c r="AH305" s="46" t="s">
        <v>197</v>
      </c>
      <c r="AL305" s="202" t="s">
        <v>357</v>
      </c>
      <c r="AM305" s="203" t="str">
        <f t="shared" si="268"/>
        <v>R_ES-AP-SpHeat</v>
      </c>
      <c r="AN305" s="202" t="str">
        <f t="shared" si="269"/>
        <v>WH18_19</v>
      </c>
      <c r="AO305" s="127">
        <f>AS314+AS315</f>
        <v>0.0858369098712446</v>
      </c>
      <c r="AP305" s="202" t="s">
        <v>18</v>
      </c>
      <c r="AQ305" s="203" t="s">
        <v>194</v>
      </c>
      <c r="AS305" s="202">
        <f t="shared" si="289"/>
        <v>0.036480686695279</v>
      </c>
      <c r="AU305" s="202" t="s">
        <v>357</v>
      </c>
      <c r="AV305" s="46" t="str">
        <f t="shared" si="270"/>
        <v>R_ES-AP-SpHeat</v>
      </c>
      <c r="AW305" s="208" t="str">
        <f t="shared" si="271"/>
        <v>WH18_19</v>
      </c>
      <c r="AX305" s="127">
        <f>BB314+BB315</f>
        <v>0.0901287553648068</v>
      </c>
      <c r="AY305" s="208" t="s">
        <v>18</v>
      </c>
      <c r="AZ305" s="46" t="s">
        <v>193</v>
      </c>
      <c r="BB305" s="208">
        <f t="shared" si="290"/>
        <v>0.036480686695279</v>
      </c>
      <c r="BD305" s="202" t="s">
        <v>357</v>
      </c>
      <c r="BE305" s="46" t="str">
        <f t="shared" si="272"/>
        <v>R_ES-AP-SpHeat</v>
      </c>
      <c r="BF305" s="208" t="str">
        <f t="shared" si="273"/>
        <v>WH18_19</v>
      </c>
      <c r="BG305" s="208">
        <f t="shared" si="279"/>
        <v>0.0836909871244635</v>
      </c>
      <c r="BH305" s="208" t="s">
        <v>18</v>
      </c>
      <c r="BI305" s="46" t="s">
        <v>195</v>
      </c>
      <c r="BM305" s="202" t="s">
        <v>357</v>
      </c>
      <c r="BN305" s="46" t="str">
        <f t="shared" si="274"/>
        <v>R_ES-AP-SpHeat</v>
      </c>
      <c r="BO305" s="208" t="str">
        <f t="shared" si="275"/>
        <v>WH18_19</v>
      </c>
      <c r="BP305" s="208">
        <f t="shared" si="280"/>
        <v>0.0901287553648068</v>
      </c>
      <c r="BQ305" s="208" t="s">
        <v>18</v>
      </c>
      <c r="BR305" s="46" t="s">
        <v>192</v>
      </c>
    </row>
    <row r="306" spans="8:70">
      <c r="H306">
        <f t="shared" si="293"/>
        <v>15.44</v>
      </c>
      <c r="I306">
        <f t="shared" si="291"/>
        <v>1.35845493562232</v>
      </c>
      <c r="K306" s="202" t="s">
        <v>357</v>
      </c>
      <c r="L306" s="203" t="str">
        <f t="shared" si="276"/>
        <v>R_ES-AP-SpHeat</v>
      </c>
      <c r="M306" s="202" t="str">
        <f t="shared" ref="M306:N306" si="302">M210</f>
        <v>WH20_21</v>
      </c>
      <c r="N306" s="202">
        <f t="shared" si="302"/>
        <v>0.0879828326180257</v>
      </c>
      <c r="O306" s="202" t="s">
        <v>18</v>
      </c>
      <c r="P306" s="203" t="s">
        <v>196</v>
      </c>
      <c r="T306" s="202" t="s">
        <v>357</v>
      </c>
      <c r="U306" s="203" t="str">
        <f t="shared" si="265"/>
        <v>R_ES-AP-SpHeat</v>
      </c>
      <c r="V306" s="202" t="str">
        <f t="shared" si="265"/>
        <v>WH20_21</v>
      </c>
      <c r="W306" s="202">
        <f t="shared" si="230"/>
        <v>0.0965665236051503</v>
      </c>
      <c r="X306" s="202" t="s">
        <v>18</v>
      </c>
      <c r="Y306" s="203" t="s">
        <v>191</v>
      </c>
      <c r="AA306" s="202">
        <f t="shared" si="288"/>
        <v>0.0386266094420601</v>
      </c>
      <c r="AC306" s="202" t="s">
        <v>357</v>
      </c>
      <c r="AD306" s="46" t="str">
        <f t="shared" si="266"/>
        <v>R_ES-AP-SpHeat</v>
      </c>
      <c r="AE306" s="208" t="str">
        <f t="shared" si="267"/>
        <v>WH20_21</v>
      </c>
      <c r="AF306" s="46">
        <f t="shared" si="231"/>
        <v>0.0879828326180257</v>
      </c>
      <c r="AG306" s="208" t="s">
        <v>18</v>
      </c>
      <c r="AH306" s="46" t="s">
        <v>197</v>
      </c>
      <c r="AL306" s="202" t="s">
        <v>357</v>
      </c>
      <c r="AM306" s="203" t="str">
        <f t="shared" si="268"/>
        <v>R_ES-AP-SpHeat</v>
      </c>
      <c r="AN306" s="202" t="str">
        <f t="shared" si="269"/>
        <v>WH20_21</v>
      </c>
      <c r="AO306" s="127">
        <f>AS316+AS317</f>
        <v>0.0901287553648068</v>
      </c>
      <c r="AP306" s="202" t="s">
        <v>18</v>
      </c>
      <c r="AQ306" s="203" t="s">
        <v>194</v>
      </c>
      <c r="AS306" s="202">
        <f t="shared" si="289"/>
        <v>0.0386266094420601</v>
      </c>
      <c r="AU306" s="202" t="s">
        <v>357</v>
      </c>
      <c r="AV306" s="46" t="str">
        <f t="shared" si="270"/>
        <v>R_ES-AP-SpHeat</v>
      </c>
      <c r="AW306" s="208" t="str">
        <f t="shared" si="271"/>
        <v>WH20_21</v>
      </c>
      <c r="AX306" s="127">
        <f>BB316+BB317</f>
        <v>0.0965665236051503</v>
      </c>
      <c r="AY306" s="208" t="s">
        <v>18</v>
      </c>
      <c r="AZ306" s="46" t="s">
        <v>193</v>
      </c>
      <c r="BB306" s="208">
        <f t="shared" si="290"/>
        <v>0.0386266094420601</v>
      </c>
      <c r="BD306" s="202" t="s">
        <v>357</v>
      </c>
      <c r="BE306" s="46" t="str">
        <f t="shared" si="272"/>
        <v>R_ES-AP-SpHeat</v>
      </c>
      <c r="BF306" s="208" t="str">
        <f t="shared" si="273"/>
        <v>WH20_21</v>
      </c>
      <c r="BG306" s="208">
        <f t="shared" si="279"/>
        <v>0.0879828326180257</v>
      </c>
      <c r="BH306" s="208" t="s">
        <v>18</v>
      </c>
      <c r="BI306" s="46" t="s">
        <v>195</v>
      </c>
      <c r="BM306" s="202" t="s">
        <v>357</v>
      </c>
      <c r="BN306" s="46" t="str">
        <f t="shared" si="274"/>
        <v>R_ES-AP-SpHeat</v>
      </c>
      <c r="BO306" s="208" t="str">
        <f t="shared" si="275"/>
        <v>WH20_21</v>
      </c>
      <c r="BP306" s="208">
        <f t="shared" si="280"/>
        <v>0.0965665236051503</v>
      </c>
      <c r="BQ306" s="208" t="s">
        <v>18</v>
      </c>
      <c r="BR306" s="46" t="s">
        <v>192</v>
      </c>
    </row>
    <row r="307" spans="8:70">
      <c r="H307">
        <f t="shared" si="293"/>
        <v>15.44</v>
      </c>
      <c r="I307">
        <f t="shared" si="291"/>
        <v>1.42472103004292</v>
      </c>
      <c r="K307" s="202" t="s">
        <v>357</v>
      </c>
      <c r="L307" s="203" t="str">
        <f t="shared" si="276"/>
        <v>R_ES-AP-SpHeat</v>
      </c>
      <c r="M307" s="202" t="str">
        <f t="shared" ref="M307:N307" si="303">M211</f>
        <v>WH22_23</v>
      </c>
      <c r="N307" s="202">
        <f t="shared" si="303"/>
        <v>0.092274678111588</v>
      </c>
      <c r="O307" s="202" t="s">
        <v>18</v>
      </c>
      <c r="P307" s="203" t="s">
        <v>196</v>
      </c>
      <c r="T307" s="202" t="s">
        <v>357</v>
      </c>
      <c r="U307" s="203" t="str">
        <f t="shared" si="265"/>
        <v>R_ES-AP-SpHeat</v>
      </c>
      <c r="V307" s="202" t="str">
        <f t="shared" si="265"/>
        <v>WH22_23</v>
      </c>
      <c r="W307" s="202">
        <f t="shared" si="230"/>
        <v>0.0944206008583692</v>
      </c>
      <c r="X307" s="202" t="s">
        <v>18</v>
      </c>
      <c r="Y307" s="203" t="s">
        <v>191</v>
      </c>
      <c r="AA307" s="202">
        <f t="shared" si="288"/>
        <v>0.036480686695279</v>
      </c>
      <c r="AC307" s="202" t="s">
        <v>357</v>
      </c>
      <c r="AD307" s="46" t="str">
        <f t="shared" si="266"/>
        <v>R_ES-AP-SpHeat</v>
      </c>
      <c r="AE307" s="208" t="str">
        <f t="shared" si="267"/>
        <v>WH22_23</v>
      </c>
      <c r="AF307" s="46">
        <f t="shared" si="231"/>
        <v>0.092274678111588</v>
      </c>
      <c r="AG307" s="208" t="s">
        <v>18</v>
      </c>
      <c r="AH307" s="46" t="s">
        <v>197</v>
      </c>
      <c r="AL307" s="202" t="s">
        <v>357</v>
      </c>
      <c r="AM307" s="203" t="str">
        <f t="shared" si="268"/>
        <v>R_ES-AP-SpHeat</v>
      </c>
      <c r="AN307" s="202" t="str">
        <f t="shared" si="269"/>
        <v>WH22_23</v>
      </c>
      <c r="AO307" s="127">
        <f>AS318+AS319</f>
        <v>0.0965665236051503</v>
      </c>
      <c r="AP307" s="202" t="s">
        <v>18</v>
      </c>
      <c r="AQ307" s="203" t="s">
        <v>194</v>
      </c>
      <c r="AS307" s="202">
        <f t="shared" si="289"/>
        <v>0.036480686695279</v>
      </c>
      <c r="AU307" s="202" t="s">
        <v>357</v>
      </c>
      <c r="AV307" s="46" t="str">
        <f t="shared" si="270"/>
        <v>R_ES-AP-SpHeat</v>
      </c>
      <c r="AW307" s="208" t="str">
        <f t="shared" si="271"/>
        <v>WH22_23</v>
      </c>
      <c r="AX307" s="127">
        <f>BB318+BB319</f>
        <v>0.0944206008583692</v>
      </c>
      <c r="AY307" s="208" t="s">
        <v>18</v>
      </c>
      <c r="AZ307" s="46" t="s">
        <v>193</v>
      </c>
      <c r="BB307" s="208">
        <f t="shared" si="290"/>
        <v>0.036480686695279</v>
      </c>
      <c r="BD307" s="202" t="s">
        <v>357</v>
      </c>
      <c r="BE307" s="46" t="str">
        <f t="shared" si="272"/>
        <v>R_ES-AP-SpHeat</v>
      </c>
      <c r="BF307" s="208" t="str">
        <f t="shared" si="273"/>
        <v>WH22_23</v>
      </c>
      <c r="BG307" s="208">
        <f t="shared" si="279"/>
        <v>0.092274678111588</v>
      </c>
      <c r="BH307" s="208" t="s">
        <v>18</v>
      </c>
      <c r="BI307" s="46" t="s">
        <v>195</v>
      </c>
      <c r="BM307" s="202" t="s">
        <v>357</v>
      </c>
      <c r="BN307" s="46" t="str">
        <f t="shared" si="274"/>
        <v>R_ES-AP-SpHeat</v>
      </c>
      <c r="BO307" s="208" t="str">
        <f t="shared" si="275"/>
        <v>WH22_23</v>
      </c>
      <c r="BP307" s="208">
        <f t="shared" si="280"/>
        <v>0.0944206008583692</v>
      </c>
      <c r="BQ307" s="208" t="s">
        <v>18</v>
      </c>
      <c r="BR307" s="46" t="s">
        <v>192</v>
      </c>
    </row>
    <row r="308" spans="11:70">
      <c r="K308" s="202" t="s">
        <v>141</v>
      </c>
      <c r="L308" s="203" t="str">
        <f t="shared" si="276"/>
        <v>R_ES-AP-SpHeat</v>
      </c>
      <c r="M308" s="202">
        <f t="shared" ref="M308:N308" si="304">M212</f>
        <v>0</v>
      </c>
      <c r="N308" s="202">
        <f t="shared" si="304"/>
        <v>0</v>
      </c>
      <c r="O308" s="202" t="s">
        <v>18</v>
      </c>
      <c r="P308" s="203" t="s">
        <v>196</v>
      </c>
      <c r="T308" s="202" t="s">
        <v>141</v>
      </c>
      <c r="U308" s="203" t="str">
        <f t="shared" si="265"/>
        <v>R_ES-AP-SpHeat</v>
      </c>
      <c r="V308" s="202">
        <f t="shared" si="265"/>
        <v>0</v>
      </c>
      <c r="X308" s="202" t="s">
        <v>18</v>
      </c>
      <c r="Y308" s="203" t="s">
        <v>191</v>
      </c>
      <c r="AA308" s="202">
        <f t="shared" si="288"/>
        <v>0.0386266094420601</v>
      </c>
      <c r="AC308" s="202" t="s">
        <v>141</v>
      </c>
      <c r="AD308" s="46" t="str">
        <f t="shared" si="266"/>
        <v>R_ES-AP-SpHeat</v>
      </c>
      <c r="AE308" s="208">
        <f t="shared" si="267"/>
        <v>0</v>
      </c>
      <c r="AF308" s="46">
        <f t="shared" si="231"/>
        <v>0</v>
      </c>
      <c r="AG308" s="208" t="s">
        <v>18</v>
      </c>
      <c r="AH308" s="46" t="s">
        <v>197</v>
      </c>
      <c r="AL308" s="202" t="s">
        <v>141</v>
      </c>
      <c r="AM308" s="203" t="str">
        <f t="shared" si="268"/>
        <v>R_ES-AP-SpHeat</v>
      </c>
      <c r="AN308" s="202">
        <f t="shared" si="269"/>
        <v>0</v>
      </c>
      <c r="AP308" s="202" t="s">
        <v>18</v>
      </c>
      <c r="AQ308" s="203" t="s">
        <v>194</v>
      </c>
      <c r="AS308" s="202">
        <f t="shared" si="289"/>
        <v>0.0386266094420601</v>
      </c>
      <c r="AU308" s="202" t="s">
        <v>141</v>
      </c>
      <c r="AV308" s="46" t="str">
        <f t="shared" si="270"/>
        <v>R_ES-AP-SpHeat</v>
      </c>
      <c r="AW308" s="208">
        <f t="shared" si="271"/>
        <v>0</v>
      </c>
      <c r="AY308" s="208" t="s">
        <v>18</v>
      </c>
      <c r="AZ308" s="46" t="s">
        <v>193</v>
      </c>
      <c r="BB308" s="208">
        <f t="shared" si="290"/>
        <v>0.0386266094420601</v>
      </c>
      <c r="BD308" s="202" t="s">
        <v>141</v>
      </c>
      <c r="BE308" s="46" t="str">
        <f t="shared" si="272"/>
        <v>R_ES-AP-SpHeat</v>
      </c>
      <c r="BF308" s="208">
        <f t="shared" si="273"/>
        <v>0</v>
      </c>
      <c r="BG308" s="208">
        <f t="shared" si="279"/>
        <v>0</v>
      </c>
      <c r="BH308" s="208" t="s">
        <v>18</v>
      </c>
      <c r="BI308" s="46" t="s">
        <v>195</v>
      </c>
      <c r="BM308" s="202" t="s">
        <v>141</v>
      </c>
      <c r="BN308" s="46" t="str">
        <f t="shared" si="274"/>
        <v>R_ES-AP-SpHeat</v>
      </c>
      <c r="BO308" s="208">
        <f t="shared" si="275"/>
        <v>0</v>
      </c>
      <c r="BP308" s="208">
        <f t="shared" si="280"/>
        <v>0</v>
      </c>
      <c r="BQ308" s="208" t="s">
        <v>18</v>
      </c>
      <c r="BR308" s="46" t="s">
        <v>192</v>
      </c>
    </row>
    <row r="309" spans="11:70">
      <c r="K309" s="202" t="s">
        <v>141</v>
      </c>
      <c r="L309" s="203" t="str">
        <f t="shared" si="276"/>
        <v>R_ES-AP-SpHeat</v>
      </c>
      <c r="M309" s="202">
        <f t="shared" ref="M309:N309" si="305">M213</f>
        <v>0</v>
      </c>
      <c r="N309" s="202">
        <f t="shared" si="305"/>
        <v>0</v>
      </c>
      <c r="O309" s="202" t="s">
        <v>18</v>
      </c>
      <c r="P309" s="203" t="s">
        <v>196</v>
      </c>
      <c r="T309" s="202" t="s">
        <v>141</v>
      </c>
      <c r="U309" s="203" t="str">
        <f t="shared" si="265"/>
        <v>R_ES-AP-SpHeat</v>
      </c>
      <c r="V309" s="202">
        <f t="shared" si="265"/>
        <v>0</v>
      </c>
      <c r="X309" s="202" t="s">
        <v>18</v>
      </c>
      <c r="Y309" s="203" t="s">
        <v>191</v>
      </c>
      <c r="AA309" s="202">
        <f t="shared" si="288"/>
        <v>0.0407725321888412</v>
      </c>
      <c r="AC309" s="202" t="s">
        <v>141</v>
      </c>
      <c r="AD309" s="46" t="str">
        <f t="shared" si="266"/>
        <v>R_ES-AP-SpHeat</v>
      </c>
      <c r="AE309" s="208">
        <f t="shared" si="267"/>
        <v>0</v>
      </c>
      <c r="AF309" s="46">
        <f t="shared" si="231"/>
        <v>0</v>
      </c>
      <c r="AG309" s="208" t="s">
        <v>18</v>
      </c>
      <c r="AH309" s="46" t="s">
        <v>197</v>
      </c>
      <c r="AL309" s="202" t="s">
        <v>141</v>
      </c>
      <c r="AM309" s="203" t="str">
        <f t="shared" si="268"/>
        <v>R_ES-AP-SpHeat</v>
      </c>
      <c r="AN309" s="202">
        <f t="shared" si="269"/>
        <v>0</v>
      </c>
      <c r="AP309" s="202" t="s">
        <v>18</v>
      </c>
      <c r="AQ309" s="203" t="s">
        <v>194</v>
      </c>
      <c r="AS309" s="202">
        <f t="shared" si="289"/>
        <v>0.036480686695279</v>
      </c>
      <c r="AU309" s="202" t="s">
        <v>141</v>
      </c>
      <c r="AV309" s="46" t="str">
        <f t="shared" si="270"/>
        <v>R_ES-AP-SpHeat</v>
      </c>
      <c r="AW309" s="208">
        <f t="shared" si="271"/>
        <v>0</v>
      </c>
      <c r="AY309" s="208" t="s">
        <v>18</v>
      </c>
      <c r="AZ309" s="46" t="s">
        <v>193</v>
      </c>
      <c r="BB309" s="208">
        <f t="shared" si="290"/>
        <v>0.0407725321888412</v>
      </c>
      <c r="BD309" s="202" t="s">
        <v>141</v>
      </c>
      <c r="BE309" s="46" t="str">
        <f t="shared" si="272"/>
        <v>R_ES-AP-SpHeat</v>
      </c>
      <c r="BF309" s="208">
        <f t="shared" si="273"/>
        <v>0</v>
      </c>
      <c r="BG309" s="208">
        <f t="shared" si="279"/>
        <v>0</v>
      </c>
      <c r="BH309" s="208" t="s">
        <v>18</v>
      </c>
      <c r="BI309" s="46" t="s">
        <v>195</v>
      </c>
      <c r="BM309" s="202" t="s">
        <v>141</v>
      </c>
      <c r="BN309" s="46" t="str">
        <f t="shared" si="274"/>
        <v>R_ES-AP-SpHeat</v>
      </c>
      <c r="BO309" s="208">
        <f t="shared" si="275"/>
        <v>0</v>
      </c>
      <c r="BP309" s="208">
        <f t="shared" si="280"/>
        <v>0</v>
      </c>
      <c r="BQ309" s="208" t="s">
        <v>18</v>
      </c>
      <c r="BR309" s="46" t="s">
        <v>192</v>
      </c>
    </row>
    <row r="310" spans="11:70">
      <c r="K310" s="202" t="s">
        <v>141</v>
      </c>
      <c r="L310" s="203" t="str">
        <f t="shared" si="276"/>
        <v>R_ES-AP-SpHeat</v>
      </c>
      <c r="M310" s="202">
        <f t="shared" ref="M310:N310" si="306">M214</f>
        <v>0</v>
      </c>
      <c r="N310" s="202">
        <f t="shared" si="306"/>
        <v>0</v>
      </c>
      <c r="O310" s="202" t="s">
        <v>18</v>
      </c>
      <c r="P310" s="203" t="s">
        <v>196</v>
      </c>
      <c r="T310" s="202" t="s">
        <v>141</v>
      </c>
      <c r="U310" s="203" t="str">
        <f t="shared" si="265"/>
        <v>R_ES-AP-SpHeat</v>
      </c>
      <c r="V310" s="202">
        <f t="shared" si="265"/>
        <v>0</v>
      </c>
      <c r="X310" s="202" t="s">
        <v>18</v>
      </c>
      <c r="Y310" s="203" t="s">
        <v>191</v>
      </c>
      <c r="AA310" s="202">
        <f t="shared" si="288"/>
        <v>0.0407725321888412</v>
      </c>
      <c r="AC310" s="202" t="s">
        <v>141</v>
      </c>
      <c r="AD310" s="46" t="str">
        <f t="shared" si="266"/>
        <v>R_ES-AP-SpHeat</v>
      </c>
      <c r="AE310" s="208">
        <f t="shared" si="267"/>
        <v>0</v>
      </c>
      <c r="AF310" s="46">
        <f t="shared" si="231"/>
        <v>0</v>
      </c>
      <c r="AG310" s="208" t="s">
        <v>18</v>
      </c>
      <c r="AH310" s="46" t="s">
        <v>197</v>
      </c>
      <c r="AL310" s="202" t="s">
        <v>141</v>
      </c>
      <c r="AM310" s="203" t="str">
        <f t="shared" si="268"/>
        <v>R_ES-AP-SpHeat</v>
      </c>
      <c r="AN310" s="202">
        <f t="shared" si="269"/>
        <v>0</v>
      </c>
      <c r="AP310" s="202" t="s">
        <v>18</v>
      </c>
      <c r="AQ310" s="203" t="s">
        <v>194</v>
      </c>
      <c r="AS310" s="202">
        <f t="shared" si="289"/>
        <v>0.0386266094420601</v>
      </c>
      <c r="AU310" s="202" t="s">
        <v>141</v>
      </c>
      <c r="AV310" s="46" t="str">
        <f t="shared" si="270"/>
        <v>R_ES-AP-SpHeat</v>
      </c>
      <c r="AW310" s="208">
        <f t="shared" si="271"/>
        <v>0</v>
      </c>
      <c r="AY310" s="208" t="s">
        <v>18</v>
      </c>
      <c r="AZ310" s="46" t="s">
        <v>193</v>
      </c>
      <c r="BB310" s="208">
        <f t="shared" si="290"/>
        <v>0.0407725321888412</v>
      </c>
      <c r="BD310" s="202" t="s">
        <v>141</v>
      </c>
      <c r="BE310" s="46" t="str">
        <f t="shared" si="272"/>
        <v>R_ES-AP-SpHeat</v>
      </c>
      <c r="BF310" s="208">
        <f t="shared" si="273"/>
        <v>0</v>
      </c>
      <c r="BG310" s="208">
        <f t="shared" si="279"/>
        <v>0</v>
      </c>
      <c r="BH310" s="208" t="s">
        <v>18</v>
      </c>
      <c r="BI310" s="46" t="s">
        <v>195</v>
      </c>
      <c r="BM310" s="202" t="s">
        <v>141</v>
      </c>
      <c r="BN310" s="46" t="str">
        <f t="shared" si="274"/>
        <v>R_ES-AP-SpHeat</v>
      </c>
      <c r="BO310" s="208">
        <f t="shared" si="275"/>
        <v>0</v>
      </c>
      <c r="BP310" s="208">
        <f t="shared" si="280"/>
        <v>0</v>
      </c>
      <c r="BQ310" s="208" t="s">
        <v>18</v>
      </c>
      <c r="BR310" s="46" t="s">
        <v>192</v>
      </c>
    </row>
    <row r="311" spans="11:70">
      <c r="K311" s="202" t="s">
        <v>141</v>
      </c>
      <c r="L311" s="203" t="str">
        <f t="shared" si="276"/>
        <v>R_ES-AP-SpHeat</v>
      </c>
      <c r="M311" s="202">
        <f t="shared" ref="M311:N311" si="307">M215</f>
        <v>0</v>
      </c>
      <c r="N311" s="202">
        <f t="shared" si="307"/>
        <v>0</v>
      </c>
      <c r="O311" s="202" t="s">
        <v>18</v>
      </c>
      <c r="P311" s="203" t="s">
        <v>196</v>
      </c>
      <c r="T311" s="202" t="s">
        <v>141</v>
      </c>
      <c r="U311" s="203" t="str">
        <f t="shared" si="265"/>
        <v>R_ES-AP-SpHeat</v>
      </c>
      <c r="V311" s="202">
        <f t="shared" si="265"/>
        <v>0</v>
      </c>
      <c r="X311" s="202" t="s">
        <v>18</v>
      </c>
      <c r="Y311" s="203" t="s">
        <v>191</v>
      </c>
      <c r="AA311" s="202">
        <f t="shared" si="288"/>
        <v>0.0407725321888412</v>
      </c>
      <c r="AC311" s="202" t="s">
        <v>141</v>
      </c>
      <c r="AD311" s="46" t="str">
        <f t="shared" si="266"/>
        <v>R_ES-AP-SpHeat</v>
      </c>
      <c r="AE311" s="208">
        <f t="shared" si="267"/>
        <v>0</v>
      </c>
      <c r="AF311" s="46">
        <f t="shared" si="231"/>
        <v>0</v>
      </c>
      <c r="AG311" s="208" t="s">
        <v>18</v>
      </c>
      <c r="AH311" s="46" t="s">
        <v>197</v>
      </c>
      <c r="AL311" s="202" t="s">
        <v>141</v>
      </c>
      <c r="AM311" s="203" t="str">
        <f t="shared" si="268"/>
        <v>R_ES-AP-SpHeat</v>
      </c>
      <c r="AN311" s="202">
        <f t="shared" si="269"/>
        <v>0</v>
      </c>
      <c r="AP311" s="202" t="s">
        <v>18</v>
      </c>
      <c r="AQ311" s="203" t="s">
        <v>194</v>
      </c>
      <c r="AS311" s="202">
        <f t="shared" si="289"/>
        <v>0.0407725321888412</v>
      </c>
      <c r="AU311" s="202" t="s">
        <v>141</v>
      </c>
      <c r="AV311" s="46" t="str">
        <f t="shared" si="270"/>
        <v>R_ES-AP-SpHeat</v>
      </c>
      <c r="AW311" s="208">
        <f t="shared" si="271"/>
        <v>0</v>
      </c>
      <c r="AY311" s="208" t="s">
        <v>18</v>
      </c>
      <c r="AZ311" s="46" t="s">
        <v>193</v>
      </c>
      <c r="BB311" s="208">
        <f t="shared" si="290"/>
        <v>0.0407725321888412</v>
      </c>
      <c r="BD311" s="202" t="s">
        <v>141</v>
      </c>
      <c r="BE311" s="46" t="str">
        <f t="shared" si="272"/>
        <v>R_ES-AP-SpHeat</v>
      </c>
      <c r="BF311" s="208">
        <f t="shared" si="273"/>
        <v>0</v>
      </c>
      <c r="BG311" s="208">
        <f t="shared" si="279"/>
        <v>0</v>
      </c>
      <c r="BH311" s="208" t="s">
        <v>18</v>
      </c>
      <c r="BI311" s="46" t="s">
        <v>195</v>
      </c>
      <c r="BM311" s="202" t="s">
        <v>141</v>
      </c>
      <c r="BN311" s="46" t="str">
        <f t="shared" si="274"/>
        <v>R_ES-AP-SpHeat</v>
      </c>
      <c r="BO311" s="208">
        <f t="shared" si="275"/>
        <v>0</v>
      </c>
      <c r="BP311" s="208">
        <f t="shared" si="280"/>
        <v>0</v>
      </c>
      <c r="BQ311" s="208" t="s">
        <v>18</v>
      </c>
      <c r="BR311" s="46" t="s">
        <v>192</v>
      </c>
    </row>
    <row r="312" spans="11:70">
      <c r="K312" s="202" t="s">
        <v>141</v>
      </c>
      <c r="L312" s="203" t="str">
        <f t="shared" si="276"/>
        <v>R_ES-AP-SpHeat</v>
      </c>
      <c r="M312" s="202">
        <f t="shared" ref="M312:N312" si="308">M216</f>
        <v>0</v>
      </c>
      <c r="N312" s="202">
        <f t="shared" si="308"/>
        <v>0</v>
      </c>
      <c r="O312" s="202" t="s">
        <v>18</v>
      </c>
      <c r="P312" s="203" t="s">
        <v>196</v>
      </c>
      <c r="T312" s="202" t="s">
        <v>141</v>
      </c>
      <c r="U312" s="203" t="str">
        <f t="shared" si="265"/>
        <v>R_ES-AP-SpHeat</v>
      </c>
      <c r="V312" s="202">
        <f t="shared" si="265"/>
        <v>0</v>
      </c>
      <c r="X312" s="202" t="s">
        <v>18</v>
      </c>
      <c r="Y312" s="203" t="s">
        <v>191</v>
      </c>
      <c r="AA312" s="202">
        <f t="shared" si="288"/>
        <v>0.0429184549356223</v>
      </c>
      <c r="AC312" s="202" t="s">
        <v>141</v>
      </c>
      <c r="AD312" s="46" t="str">
        <f t="shared" si="266"/>
        <v>R_ES-AP-SpHeat</v>
      </c>
      <c r="AE312" s="208">
        <f t="shared" si="267"/>
        <v>0</v>
      </c>
      <c r="AF312" s="46">
        <f t="shared" si="231"/>
        <v>0</v>
      </c>
      <c r="AG312" s="208" t="s">
        <v>18</v>
      </c>
      <c r="AH312" s="46" t="s">
        <v>197</v>
      </c>
      <c r="AL312" s="202" t="s">
        <v>141</v>
      </c>
      <c r="AM312" s="203" t="str">
        <f t="shared" si="268"/>
        <v>R_ES-AP-SpHeat</v>
      </c>
      <c r="AN312" s="202">
        <f t="shared" si="269"/>
        <v>0</v>
      </c>
      <c r="AP312" s="202" t="s">
        <v>18</v>
      </c>
      <c r="AQ312" s="203" t="s">
        <v>194</v>
      </c>
      <c r="AS312" s="202">
        <f t="shared" si="289"/>
        <v>0.0407725321888412</v>
      </c>
      <c r="AU312" s="202" t="s">
        <v>141</v>
      </c>
      <c r="AV312" s="46" t="str">
        <f t="shared" si="270"/>
        <v>R_ES-AP-SpHeat</v>
      </c>
      <c r="AW312" s="208">
        <f t="shared" si="271"/>
        <v>0</v>
      </c>
      <c r="AY312" s="208" t="s">
        <v>18</v>
      </c>
      <c r="AZ312" s="46" t="s">
        <v>193</v>
      </c>
      <c r="BB312" s="208">
        <f t="shared" si="290"/>
        <v>0.0429184549356223</v>
      </c>
      <c r="BD312" s="202" t="s">
        <v>141</v>
      </c>
      <c r="BE312" s="46" t="str">
        <f t="shared" si="272"/>
        <v>R_ES-AP-SpHeat</v>
      </c>
      <c r="BF312" s="208">
        <f t="shared" si="273"/>
        <v>0</v>
      </c>
      <c r="BG312" s="208">
        <f t="shared" si="279"/>
        <v>0</v>
      </c>
      <c r="BH312" s="208" t="s">
        <v>18</v>
      </c>
      <c r="BI312" s="46" t="s">
        <v>195</v>
      </c>
      <c r="BM312" s="202" t="s">
        <v>141</v>
      </c>
      <c r="BN312" s="46" t="str">
        <f t="shared" si="274"/>
        <v>R_ES-AP-SpHeat</v>
      </c>
      <c r="BO312" s="208">
        <f t="shared" si="275"/>
        <v>0</v>
      </c>
      <c r="BP312" s="208">
        <f t="shared" si="280"/>
        <v>0</v>
      </c>
      <c r="BQ312" s="208" t="s">
        <v>18</v>
      </c>
      <c r="BR312" s="46" t="s">
        <v>192</v>
      </c>
    </row>
    <row r="313" spans="11:70">
      <c r="K313" s="202" t="s">
        <v>141</v>
      </c>
      <c r="L313" s="203" t="str">
        <f t="shared" si="276"/>
        <v>R_ES-AP-SpHeat</v>
      </c>
      <c r="M313" s="202">
        <f t="shared" ref="M313:N313" si="309">M217</f>
        <v>0</v>
      </c>
      <c r="N313" s="202">
        <f t="shared" si="309"/>
        <v>0</v>
      </c>
      <c r="O313" s="202" t="s">
        <v>18</v>
      </c>
      <c r="P313" s="203" t="s">
        <v>196</v>
      </c>
      <c r="T313" s="202" t="s">
        <v>141</v>
      </c>
      <c r="U313" s="203" t="str">
        <f t="shared" si="265"/>
        <v>R_ES-AP-SpHeat</v>
      </c>
      <c r="V313" s="202">
        <f t="shared" si="265"/>
        <v>0</v>
      </c>
      <c r="X313" s="202" t="s">
        <v>18</v>
      </c>
      <c r="Y313" s="203" t="s">
        <v>191</v>
      </c>
      <c r="AA313" s="202">
        <f t="shared" si="288"/>
        <v>0.0429184549356223</v>
      </c>
      <c r="AC313" s="202" t="s">
        <v>141</v>
      </c>
      <c r="AD313" s="46" t="str">
        <f t="shared" si="266"/>
        <v>R_ES-AP-SpHeat</v>
      </c>
      <c r="AE313" s="208">
        <f t="shared" si="267"/>
        <v>0</v>
      </c>
      <c r="AF313" s="46">
        <f t="shared" si="231"/>
        <v>0</v>
      </c>
      <c r="AG313" s="208" t="s">
        <v>18</v>
      </c>
      <c r="AH313" s="46" t="s">
        <v>197</v>
      </c>
      <c r="AL313" s="202" t="s">
        <v>141</v>
      </c>
      <c r="AM313" s="203" t="str">
        <f t="shared" si="268"/>
        <v>R_ES-AP-SpHeat</v>
      </c>
      <c r="AN313" s="202">
        <f t="shared" si="269"/>
        <v>0</v>
      </c>
      <c r="AP313" s="202" t="s">
        <v>18</v>
      </c>
      <c r="AQ313" s="203" t="s">
        <v>194</v>
      </c>
      <c r="AS313" s="202">
        <f t="shared" si="289"/>
        <v>0.0407725321888412</v>
      </c>
      <c r="AU313" s="202" t="s">
        <v>141</v>
      </c>
      <c r="AV313" s="46" t="str">
        <f t="shared" si="270"/>
        <v>R_ES-AP-SpHeat</v>
      </c>
      <c r="AW313" s="208">
        <f t="shared" si="271"/>
        <v>0</v>
      </c>
      <c r="AY313" s="208" t="s">
        <v>18</v>
      </c>
      <c r="AZ313" s="46" t="s">
        <v>193</v>
      </c>
      <c r="BB313" s="208">
        <f t="shared" si="290"/>
        <v>0.0429184549356223</v>
      </c>
      <c r="BD313" s="202" t="s">
        <v>141</v>
      </c>
      <c r="BE313" s="46" t="str">
        <f t="shared" si="272"/>
        <v>R_ES-AP-SpHeat</v>
      </c>
      <c r="BF313" s="208">
        <f t="shared" si="273"/>
        <v>0</v>
      </c>
      <c r="BG313" s="208">
        <f t="shared" si="279"/>
        <v>0</v>
      </c>
      <c r="BH313" s="208" t="s">
        <v>18</v>
      </c>
      <c r="BI313" s="46" t="s">
        <v>195</v>
      </c>
      <c r="BM313" s="202" t="s">
        <v>141</v>
      </c>
      <c r="BN313" s="46" t="str">
        <f t="shared" si="274"/>
        <v>R_ES-AP-SpHeat</v>
      </c>
      <c r="BO313" s="208">
        <f t="shared" si="275"/>
        <v>0</v>
      </c>
      <c r="BP313" s="208">
        <f t="shared" si="280"/>
        <v>0</v>
      </c>
      <c r="BQ313" s="208" t="s">
        <v>18</v>
      </c>
      <c r="BR313" s="46" t="s">
        <v>192</v>
      </c>
    </row>
    <row r="314" spans="11:70">
      <c r="K314" s="202" t="s">
        <v>141</v>
      </c>
      <c r="L314" s="203" t="str">
        <f t="shared" si="276"/>
        <v>R_ES-AP-SpHeat</v>
      </c>
      <c r="M314" s="202">
        <f t="shared" ref="M314:N314" si="310">M218</f>
        <v>0</v>
      </c>
      <c r="N314" s="202">
        <f t="shared" si="310"/>
        <v>0</v>
      </c>
      <c r="O314" s="202" t="s">
        <v>18</v>
      </c>
      <c r="P314" s="203" t="s">
        <v>196</v>
      </c>
      <c r="T314" s="202" t="s">
        <v>141</v>
      </c>
      <c r="U314" s="203" t="str">
        <f t="shared" si="265"/>
        <v>R_ES-AP-SpHeat</v>
      </c>
      <c r="V314" s="202">
        <f t="shared" si="265"/>
        <v>0</v>
      </c>
      <c r="X314" s="202" t="s">
        <v>18</v>
      </c>
      <c r="Y314" s="203" t="s">
        <v>191</v>
      </c>
      <c r="AA314" s="202">
        <f t="shared" si="288"/>
        <v>0.0450643776824034</v>
      </c>
      <c r="AC314" s="202" t="s">
        <v>141</v>
      </c>
      <c r="AD314" s="46" t="str">
        <f t="shared" si="266"/>
        <v>R_ES-AP-SpHeat</v>
      </c>
      <c r="AE314" s="208">
        <f t="shared" si="267"/>
        <v>0</v>
      </c>
      <c r="AF314" s="46">
        <f t="shared" si="231"/>
        <v>0</v>
      </c>
      <c r="AG314" s="208" t="s">
        <v>18</v>
      </c>
      <c r="AH314" s="46" t="s">
        <v>197</v>
      </c>
      <c r="AL314" s="202" t="s">
        <v>141</v>
      </c>
      <c r="AM314" s="203" t="str">
        <f t="shared" si="268"/>
        <v>R_ES-AP-SpHeat</v>
      </c>
      <c r="AN314" s="202">
        <f t="shared" si="269"/>
        <v>0</v>
      </c>
      <c r="AP314" s="202" t="s">
        <v>18</v>
      </c>
      <c r="AQ314" s="203" t="s">
        <v>194</v>
      </c>
      <c r="AS314" s="202">
        <f t="shared" si="289"/>
        <v>0.0429184549356223</v>
      </c>
      <c r="AU314" s="202" t="s">
        <v>141</v>
      </c>
      <c r="AV314" s="46" t="str">
        <f t="shared" si="270"/>
        <v>R_ES-AP-SpHeat</v>
      </c>
      <c r="AW314" s="208">
        <f t="shared" si="271"/>
        <v>0</v>
      </c>
      <c r="AY314" s="208" t="s">
        <v>18</v>
      </c>
      <c r="AZ314" s="46" t="s">
        <v>193</v>
      </c>
      <c r="BB314" s="208">
        <f t="shared" si="290"/>
        <v>0.0450643776824034</v>
      </c>
      <c r="BD314" s="202" t="s">
        <v>141</v>
      </c>
      <c r="BE314" s="46" t="str">
        <f t="shared" si="272"/>
        <v>R_ES-AP-SpHeat</v>
      </c>
      <c r="BF314" s="208">
        <f t="shared" si="273"/>
        <v>0</v>
      </c>
      <c r="BG314" s="208">
        <f t="shared" si="279"/>
        <v>0</v>
      </c>
      <c r="BH314" s="208" t="s">
        <v>18</v>
      </c>
      <c r="BI314" s="46" t="s">
        <v>195</v>
      </c>
      <c r="BM314" s="202" t="s">
        <v>141</v>
      </c>
      <c r="BN314" s="46" t="str">
        <f t="shared" si="274"/>
        <v>R_ES-AP-SpHeat</v>
      </c>
      <c r="BO314" s="208">
        <f t="shared" si="275"/>
        <v>0</v>
      </c>
      <c r="BP314" s="208">
        <f t="shared" si="280"/>
        <v>0</v>
      </c>
      <c r="BQ314" s="208" t="s">
        <v>18</v>
      </c>
      <c r="BR314" s="46" t="s">
        <v>192</v>
      </c>
    </row>
    <row r="315" spans="11:70">
      <c r="K315" s="202" t="s">
        <v>141</v>
      </c>
      <c r="L315" s="203" t="str">
        <f t="shared" si="276"/>
        <v>R_ES-AP-SpHeat</v>
      </c>
      <c r="M315" s="202">
        <f t="shared" ref="M315:N315" si="311">M219</f>
        <v>0</v>
      </c>
      <c r="N315" s="202">
        <f t="shared" si="311"/>
        <v>0</v>
      </c>
      <c r="O315" s="202" t="s">
        <v>18</v>
      </c>
      <c r="P315" s="203" t="s">
        <v>196</v>
      </c>
      <c r="T315" s="202" t="s">
        <v>141</v>
      </c>
      <c r="U315" s="203" t="str">
        <f t="shared" si="265"/>
        <v>R_ES-AP-SpHeat</v>
      </c>
      <c r="V315" s="202">
        <f t="shared" si="265"/>
        <v>0</v>
      </c>
      <c r="X315" s="202" t="s">
        <v>18</v>
      </c>
      <c r="Y315" s="203" t="s">
        <v>191</v>
      </c>
      <c r="AA315" s="202">
        <f t="shared" si="288"/>
        <v>0.0450643776824034</v>
      </c>
      <c r="AC315" s="202" t="s">
        <v>141</v>
      </c>
      <c r="AD315" s="46" t="str">
        <f t="shared" si="266"/>
        <v>R_ES-AP-SpHeat</v>
      </c>
      <c r="AE315" s="208">
        <f t="shared" si="267"/>
        <v>0</v>
      </c>
      <c r="AF315" s="46">
        <f t="shared" si="231"/>
        <v>0</v>
      </c>
      <c r="AG315" s="208" t="s">
        <v>18</v>
      </c>
      <c r="AH315" s="46" t="s">
        <v>197</v>
      </c>
      <c r="AL315" s="202" t="s">
        <v>141</v>
      </c>
      <c r="AM315" s="203" t="str">
        <f t="shared" si="268"/>
        <v>R_ES-AP-SpHeat</v>
      </c>
      <c r="AN315" s="202">
        <f t="shared" si="269"/>
        <v>0</v>
      </c>
      <c r="AP315" s="202" t="s">
        <v>18</v>
      </c>
      <c r="AQ315" s="203" t="s">
        <v>194</v>
      </c>
      <c r="AS315" s="202">
        <f t="shared" si="289"/>
        <v>0.0429184549356223</v>
      </c>
      <c r="AU315" s="202" t="s">
        <v>141</v>
      </c>
      <c r="AV315" s="46" t="str">
        <f t="shared" si="270"/>
        <v>R_ES-AP-SpHeat</v>
      </c>
      <c r="AW315" s="208">
        <f t="shared" si="271"/>
        <v>0</v>
      </c>
      <c r="AY315" s="208" t="s">
        <v>18</v>
      </c>
      <c r="AZ315" s="46" t="s">
        <v>193</v>
      </c>
      <c r="BB315" s="208">
        <f t="shared" si="290"/>
        <v>0.0450643776824034</v>
      </c>
      <c r="BD315" s="202" t="s">
        <v>141</v>
      </c>
      <c r="BE315" s="46" t="str">
        <f t="shared" si="272"/>
        <v>R_ES-AP-SpHeat</v>
      </c>
      <c r="BF315" s="208">
        <f t="shared" si="273"/>
        <v>0</v>
      </c>
      <c r="BG315" s="208">
        <f t="shared" si="279"/>
        <v>0</v>
      </c>
      <c r="BH315" s="208" t="s">
        <v>18</v>
      </c>
      <c r="BI315" s="46" t="s">
        <v>195</v>
      </c>
      <c r="BM315" s="202" t="s">
        <v>141</v>
      </c>
      <c r="BN315" s="46" t="str">
        <f t="shared" si="274"/>
        <v>R_ES-AP-SpHeat</v>
      </c>
      <c r="BO315" s="208">
        <f t="shared" si="275"/>
        <v>0</v>
      </c>
      <c r="BP315" s="208">
        <f t="shared" si="280"/>
        <v>0</v>
      </c>
      <c r="BQ315" s="208" t="s">
        <v>18</v>
      </c>
      <c r="BR315" s="46" t="s">
        <v>192</v>
      </c>
    </row>
    <row r="316" spans="11:70">
      <c r="K316" s="202" t="s">
        <v>141</v>
      </c>
      <c r="L316" s="203" t="str">
        <f t="shared" si="276"/>
        <v>R_ES-AP-SpHeat</v>
      </c>
      <c r="M316" s="202">
        <f t="shared" ref="M316:N316" si="312">M220</f>
        <v>0</v>
      </c>
      <c r="N316" s="202">
        <f t="shared" si="312"/>
        <v>0</v>
      </c>
      <c r="O316" s="202" t="s">
        <v>18</v>
      </c>
      <c r="P316" s="203" t="s">
        <v>196</v>
      </c>
      <c r="T316" s="202" t="s">
        <v>141</v>
      </c>
      <c r="U316" s="203" t="str">
        <f t="shared" si="265"/>
        <v>R_ES-AP-SpHeat</v>
      </c>
      <c r="V316" s="202">
        <f t="shared" si="265"/>
        <v>0</v>
      </c>
      <c r="X316" s="202" t="s">
        <v>18</v>
      </c>
      <c r="Y316" s="203" t="s">
        <v>191</v>
      </c>
      <c r="AA316" s="202">
        <f t="shared" si="288"/>
        <v>0.0472103004291846</v>
      </c>
      <c r="AC316" s="202" t="s">
        <v>141</v>
      </c>
      <c r="AD316" s="46" t="str">
        <f t="shared" si="266"/>
        <v>R_ES-AP-SpHeat</v>
      </c>
      <c r="AE316" s="208">
        <f t="shared" si="267"/>
        <v>0</v>
      </c>
      <c r="AF316" s="46">
        <f t="shared" si="231"/>
        <v>0</v>
      </c>
      <c r="AG316" s="208" t="s">
        <v>18</v>
      </c>
      <c r="AH316" s="46" t="s">
        <v>197</v>
      </c>
      <c r="AL316" s="202" t="s">
        <v>141</v>
      </c>
      <c r="AM316" s="203" t="str">
        <f t="shared" si="268"/>
        <v>R_ES-AP-SpHeat</v>
      </c>
      <c r="AN316" s="202">
        <f t="shared" si="269"/>
        <v>0</v>
      </c>
      <c r="AP316" s="202" t="s">
        <v>18</v>
      </c>
      <c r="AQ316" s="203" t="s">
        <v>194</v>
      </c>
      <c r="AS316" s="202">
        <f t="shared" si="289"/>
        <v>0.0450643776824034</v>
      </c>
      <c r="AU316" s="202" t="s">
        <v>141</v>
      </c>
      <c r="AV316" s="46" t="str">
        <f t="shared" si="270"/>
        <v>R_ES-AP-SpHeat</v>
      </c>
      <c r="AW316" s="208">
        <f t="shared" si="271"/>
        <v>0</v>
      </c>
      <c r="AY316" s="208" t="s">
        <v>18</v>
      </c>
      <c r="AZ316" s="46" t="s">
        <v>193</v>
      </c>
      <c r="BB316" s="208">
        <f t="shared" si="290"/>
        <v>0.0472103004291846</v>
      </c>
      <c r="BD316" s="202" t="s">
        <v>141</v>
      </c>
      <c r="BE316" s="46" t="str">
        <f t="shared" si="272"/>
        <v>R_ES-AP-SpHeat</v>
      </c>
      <c r="BF316" s="208">
        <f t="shared" si="273"/>
        <v>0</v>
      </c>
      <c r="BG316" s="208">
        <f t="shared" si="279"/>
        <v>0</v>
      </c>
      <c r="BH316" s="208" t="s">
        <v>18</v>
      </c>
      <c r="BI316" s="46" t="s">
        <v>195</v>
      </c>
      <c r="BM316" s="202" t="s">
        <v>141</v>
      </c>
      <c r="BN316" s="46" t="str">
        <f t="shared" si="274"/>
        <v>R_ES-AP-SpHeat</v>
      </c>
      <c r="BO316" s="208">
        <f t="shared" si="275"/>
        <v>0</v>
      </c>
      <c r="BP316" s="208">
        <f t="shared" si="280"/>
        <v>0</v>
      </c>
      <c r="BQ316" s="208" t="s">
        <v>18</v>
      </c>
      <c r="BR316" s="46" t="s">
        <v>192</v>
      </c>
    </row>
    <row r="317" spans="11:70">
      <c r="K317" s="202" t="s">
        <v>141</v>
      </c>
      <c r="L317" s="203" t="str">
        <f t="shared" si="276"/>
        <v>R_ES-AP-SpHeat</v>
      </c>
      <c r="M317" s="202">
        <f t="shared" ref="M317:N317" si="313">M221</f>
        <v>0</v>
      </c>
      <c r="N317" s="202">
        <f t="shared" si="313"/>
        <v>0</v>
      </c>
      <c r="O317" s="202" t="s">
        <v>18</v>
      </c>
      <c r="P317" s="203" t="s">
        <v>196</v>
      </c>
      <c r="T317" s="202" t="s">
        <v>141</v>
      </c>
      <c r="U317" s="203" t="str">
        <f t="shared" si="265"/>
        <v>R_ES-AP-SpHeat</v>
      </c>
      <c r="V317" s="202">
        <f t="shared" si="265"/>
        <v>0</v>
      </c>
      <c r="X317" s="202" t="s">
        <v>18</v>
      </c>
      <c r="Y317" s="203" t="s">
        <v>191</v>
      </c>
      <c r="AA317" s="202">
        <f t="shared" si="288"/>
        <v>0.0493562231759657</v>
      </c>
      <c r="AC317" s="202" t="s">
        <v>141</v>
      </c>
      <c r="AD317" s="46" t="str">
        <f t="shared" si="266"/>
        <v>R_ES-AP-SpHeat</v>
      </c>
      <c r="AE317" s="208">
        <f t="shared" si="267"/>
        <v>0</v>
      </c>
      <c r="AF317" s="46">
        <f t="shared" si="231"/>
        <v>0</v>
      </c>
      <c r="AG317" s="208" t="s">
        <v>18</v>
      </c>
      <c r="AH317" s="46" t="s">
        <v>197</v>
      </c>
      <c r="AL317" s="202" t="s">
        <v>141</v>
      </c>
      <c r="AM317" s="203" t="str">
        <f t="shared" si="268"/>
        <v>R_ES-AP-SpHeat</v>
      </c>
      <c r="AN317" s="202">
        <f t="shared" si="269"/>
        <v>0</v>
      </c>
      <c r="AP317" s="202" t="s">
        <v>18</v>
      </c>
      <c r="AQ317" s="203" t="s">
        <v>194</v>
      </c>
      <c r="AS317" s="202">
        <f t="shared" si="289"/>
        <v>0.0450643776824034</v>
      </c>
      <c r="AU317" s="202" t="s">
        <v>141</v>
      </c>
      <c r="AV317" s="46" t="str">
        <f t="shared" si="270"/>
        <v>R_ES-AP-SpHeat</v>
      </c>
      <c r="AW317" s="208">
        <f t="shared" si="271"/>
        <v>0</v>
      </c>
      <c r="AY317" s="208" t="s">
        <v>18</v>
      </c>
      <c r="AZ317" s="46" t="s">
        <v>193</v>
      </c>
      <c r="BB317" s="208">
        <f t="shared" si="290"/>
        <v>0.0493562231759657</v>
      </c>
      <c r="BD317" s="202" t="s">
        <v>141</v>
      </c>
      <c r="BE317" s="46" t="str">
        <f t="shared" si="272"/>
        <v>R_ES-AP-SpHeat</v>
      </c>
      <c r="BF317" s="208">
        <f t="shared" si="273"/>
        <v>0</v>
      </c>
      <c r="BG317" s="208">
        <f t="shared" si="279"/>
        <v>0</v>
      </c>
      <c r="BH317" s="208" t="s">
        <v>18</v>
      </c>
      <c r="BI317" s="46" t="s">
        <v>195</v>
      </c>
      <c r="BM317" s="202" t="s">
        <v>141</v>
      </c>
      <c r="BN317" s="46" t="str">
        <f t="shared" si="274"/>
        <v>R_ES-AP-SpHeat</v>
      </c>
      <c r="BO317" s="208">
        <f t="shared" si="275"/>
        <v>0</v>
      </c>
      <c r="BP317" s="208">
        <f t="shared" si="280"/>
        <v>0</v>
      </c>
      <c r="BQ317" s="208" t="s">
        <v>18</v>
      </c>
      <c r="BR317" s="46" t="s">
        <v>192</v>
      </c>
    </row>
    <row r="318" spans="11:70">
      <c r="K318" s="202" t="s">
        <v>141</v>
      </c>
      <c r="L318" s="203" t="str">
        <f t="shared" si="276"/>
        <v>R_ES-AP-SpHeat</v>
      </c>
      <c r="M318" s="202">
        <f t="shared" ref="M318:N318" si="314">M222</f>
        <v>0</v>
      </c>
      <c r="N318" s="202">
        <f t="shared" si="314"/>
        <v>0</v>
      </c>
      <c r="O318" s="202" t="s">
        <v>18</v>
      </c>
      <c r="P318" s="203" t="s">
        <v>196</v>
      </c>
      <c r="T318" s="202" t="s">
        <v>141</v>
      </c>
      <c r="U318" s="203" t="str">
        <f t="shared" si="265"/>
        <v>R_ES-AP-SpHeat</v>
      </c>
      <c r="V318" s="202">
        <f t="shared" si="265"/>
        <v>0</v>
      </c>
      <c r="X318" s="202" t="s">
        <v>18</v>
      </c>
      <c r="Y318" s="203" t="s">
        <v>191</v>
      </c>
      <c r="AA318" s="202">
        <f t="shared" si="288"/>
        <v>0.0472103004291846</v>
      </c>
      <c r="AC318" s="202" t="s">
        <v>141</v>
      </c>
      <c r="AD318" s="46" t="str">
        <f t="shared" si="266"/>
        <v>R_ES-AP-SpHeat</v>
      </c>
      <c r="AE318" s="208">
        <f t="shared" si="267"/>
        <v>0</v>
      </c>
      <c r="AF318" s="46">
        <f t="shared" si="231"/>
        <v>0</v>
      </c>
      <c r="AG318" s="208" t="s">
        <v>18</v>
      </c>
      <c r="AH318" s="46" t="s">
        <v>197</v>
      </c>
      <c r="AL318" s="202" t="s">
        <v>141</v>
      </c>
      <c r="AM318" s="203" t="str">
        <f t="shared" si="268"/>
        <v>R_ES-AP-SpHeat</v>
      </c>
      <c r="AN318" s="202">
        <f t="shared" si="269"/>
        <v>0</v>
      </c>
      <c r="AP318" s="202" t="s">
        <v>18</v>
      </c>
      <c r="AQ318" s="203" t="s">
        <v>194</v>
      </c>
      <c r="AS318" s="202">
        <f t="shared" si="289"/>
        <v>0.0472103004291846</v>
      </c>
      <c r="AU318" s="202" t="s">
        <v>141</v>
      </c>
      <c r="AV318" s="46" t="str">
        <f t="shared" si="270"/>
        <v>R_ES-AP-SpHeat</v>
      </c>
      <c r="AW318" s="208">
        <f t="shared" si="271"/>
        <v>0</v>
      </c>
      <c r="AY318" s="208" t="s">
        <v>18</v>
      </c>
      <c r="AZ318" s="46" t="s">
        <v>193</v>
      </c>
      <c r="BB318" s="208">
        <f t="shared" si="290"/>
        <v>0.0472103004291846</v>
      </c>
      <c r="BD318" s="202" t="s">
        <v>141</v>
      </c>
      <c r="BE318" s="46" t="str">
        <f t="shared" si="272"/>
        <v>R_ES-AP-SpHeat</v>
      </c>
      <c r="BF318" s="208">
        <f t="shared" si="273"/>
        <v>0</v>
      </c>
      <c r="BG318" s="208">
        <f t="shared" si="279"/>
        <v>0</v>
      </c>
      <c r="BH318" s="208" t="s">
        <v>18</v>
      </c>
      <c r="BI318" s="46" t="s">
        <v>195</v>
      </c>
      <c r="BM318" s="202" t="s">
        <v>141</v>
      </c>
      <c r="BN318" s="46" t="str">
        <f t="shared" si="274"/>
        <v>R_ES-AP-SpHeat</v>
      </c>
      <c r="BO318" s="208">
        <f t="shared" si="275"/>
        <v>0</v>
      </c>
      <c r="BP318" s="208">
        <f t="shared" si="280"/>
        <v>0</v>
      </c>
      <c r="BQ318" s="208" t="s">
        <v>18</v>
      </c>
      <c r="BR318" s="46" t="s">
        <v>192</v>
      </c>
    </row>
    <row r="319" spans="11:70">
      <c r="K319" s="202" t="s">
        <v>141</v>
      </c>
      <c r="L319" s="203" t="str">
        <f t="shared" si="276"/>
        <v>R_ES-AP-SpHeat</v>
      </c>
      <c r="M319" s="202">
        <f t="shared" ref="M319:N319" si="315">M223</f>
        <v>0</v>
      </c>
      <c r="N319" s="202">
        <f t="shared" si="315"/>
        <v>0</v>
      </c>
      <c r="O319" s="202" t="s">
        <v>18</v>
      </c>
      <c r="P319" s="203" t="s">
        <v>196</v>
      </c>
      <c r="T319" s="202" t="s">
        <v>141</v>
      </c>
      <c r="U319" s="203" t="str">
        <f t="shared" si="265"/>
        <v>R_ES-AP-SpHeat</v>
      </c>
      <c r="V319" s="202">
        <f t="shared" si="265"/>
        <v>0</v>
      </c>
      <c r="X319" s="202" t="s">
        <v>18</v>
      </c>
      <c r="Y319" s="203" t="s">
        <v>191</v>
      </c>
      <c r="AA319" s="202">
        <f t="shared" si="288"/>
        <v>0.0472103004291846</v>
      </c>
      <c r="AC319" s="202" t="s">
        <v>141</v>
      </c>
      <c r="AD319" s="46" t="str">
        <f t="shared" si="266"/>
        <v>R_ES-AP-SpHeat</v>
      </c>
      <c r="AE319" s="208">
        <f t="shared" si="267"/>
        <v>0</v>
      </c>
      <c r="AF319" s="46">
        <f t="shared" si="231"/>
        <v>0</v>
      </c>
      <c r="AG319" s="208" t="s">
        <v>18</v>
      </c>
      <c r="AH319" s="46" t="s">
        <v>197</v>
      </c>
      <c r="AL319" s="202" t="s">
        <v>141</v>
      </c>
      <c r="AM319" s="203" t="str">
        <f t="shared" si="268"/>
        <v>R_ES-AP-SpHeat</v>
      </c>
      <c r="AN319" s="202">
        <f t="shared" si="269"/>
        <v>0</v>
      </c>
      <c r="AP319" s="202" t="s">
        <v>18</v>
      </c>
      <c r="AQ319" s="203" t="s">
        <v>194</v>
      </c>
      <c r="AS319" s="202">
        <f t="shared" si="289"/>
        <v>0.0493562231759657</v>
      </c>
      <c r="AU319" s="202" t="s">
        <v>141</v>
      </c>
      <c r="AV319" s="46" t="str">
        <f t="shared" si="270"/>
        <v>R_ES-AP-SpHeat</v>
      </c>
      <c r="AW319" s="208">
        <f t="shared" si="271"/>
        <v>0</v>
      </c>
      <c r="AY319" s="208" t="s">
        <v>18</v>
      </c>
      <c r="AZ319" s="46" t="s">
        <v>193</v>
      </c>
      <c r="BB319" s="208">
        <f t="shared" si="290"/>
        <v>0.0472103004291846</v>
      </c>
      <c r="BD319" s="202" t="s">
        <v>141</v>
      </c>
      <c r="BE319" s="46" t="str">
        <f t="shared" si="272"/>
        <v>R_ES-AP-SpHeat</v>
      </c>
      <c r="BF319" s="208">
        <f t="shared" si="273"/>
        <v>0</v>
      </c>
      <c r="BG319" s="208">
        <f t="shared" si="279"/>
        <v>0</v>
      </c>
      <c r="BH319" s="208" t="s">
        <v>18</v>
      </c>
      <c r="BI319" s="46" t="s">
        <v>195</v>
      </c>
      <c r="BM319" s="202" t="s">
        <v>141</v>
      </c>
      <c r="BN319" s="46" t="str">
        <f t="shared" si="274"/>
        <v>R_ES-AP-SpHeat</v>
      </c>
      <c r="BO319" s="208">
        <f t="shared" si="275"/>
        <v>0</v>
      </c>
      <c r="BP319" s="208">
        <f t="shared" si="280"/>
        <v>0</v>
      </c>
      <c r="BQ319" s="208" t="s">
        <v>18</v>
      </c>
      <c r="BR319" s="46" t="s">
        <v>192</v>
      </c>
    </row>
    <row r="320" spans="11:70">
      <c r="K320" s="202" t="s">
        <v>357</v>
      </c>
      <c r="L320" s="203" t="str">
        <f>C12</f>
        <v>R_ES-MOB-SpHeat</v>
      </c>
      <c r="M320" s="202" t="str">
        <f>M224</f>
        <v>RH0_1</v>
      </c>
      <c r="N320" s="202">
        <f>N224</f>
        <v>0</v>
      </c>
      <c r="O320" s="202" t="s">
        <v>18</v>
      </c>
      <c r="P320" s="203" t="s">
        <v>196</v>
      </c>
      <c r="T320" s="202" t="s">
        <v>357</v>
      </c>
      <c r="U320" s="203" t="str">
        <f t="shared" si="265"/>
        <v>R_ES-MOB-SpHeat</v>
      </c>
      <c r="V320" s="202" t="str">
        <f t="shared" si="265"/>
        <v>RH0_1</v>
      </c>
      <c r="W320" s="202">
        <f t="shared" ref="W320:W383" si="316">W224</f>
        <v>0</v>
      </c>
      <c r="X320" s="202" t="s">
        <v>18</v>
      </c>
      <c r="Y320" s="203" t="s">
        <v>191</v>
      </c>
      <c r="AC320" s="202" t="s">
        <v>357</v>
      </c>
      <c r="AD320" s="46" t="str">
        <f t="shared" si="266"/>
        <v>R_ES-MOB-SpHeat</v>
      </c>
      <c r="AE320" s="208" t="str">
        <f t="shared" si="267"/>
        <v>RH0_1</v>
      </c>
      <c r="AF320" s="46">
        <f t="shared" ref="AF320:AF383" si="317">N320</f>
        <v>0</v>
      </c>
      <c r="AG320" s="208" t="s">
        <v>18</v>
      </c>
      <c r="AH320" s="46" t="s">
        <v>197</v>
      </c>
      <c r="AL320" s="202" t="s">
        <v>357</v>
      </c>
      <c r="AM320" s="203" t="str">
        <f t="shared" si="268"/>
        <v>R_ES-MOB-SpHeat</v>
      </c>
      <c r="AN320" s="202" t="str">
        <f t="shared" si="269"/>
        <v>RH0_1</v>
      </c>
      <c r="AO320" s="202">
        <f t="shared" ref="AO320:AO383" si="318">AO224</f>
        <v>0</v>
      </c>
      <c r="AP320" s="202" t="s">
        <v>18</v>
      </c>
      <c r="AQ320" s="203" t="s">
        <v>194</v>
      </c>
      <c r="AU320" s="202" t="s">
        <v>357</v>
      </c>
      <c r="AV320" s="46" t="str">
        <f t="shared" si="270"/>
        <v>R_ES-MOB-SpHeat</v>
      </c>
      <c r="AW320" s="208" t="str">
        <f t="shared" si="271"/>
        <v>RH0_1</v>
      </c>
      <c r="AX320" s="208">
        <f t="shared" si="278"/>
        <v>0</v>
      </c>
      <c r="AY320" s="208" t="s">
        <v>18</v>
      </c>
      <c r="AZ320" s="46" t="s">
        <v>193</v>
      </c>
      <c r="BD320" s="202" t="s">
        <v>357</v>
      </c>
      <c r="BE320" s="46" t="str">
        <f t="shared" si="272"/>
        <v>R_ES-MOB-SpHeat</v>
      </c>
      <c r="BF320" s="208" t="str">
        <f t="shared" si="273"/>
        <v>RH0_1</v>
      </c>
      <c r="BG320" s="208">
        <f t="shared" si="279"/>
        <v>0</v>
      </c>
      <c r="BH320" s="208" t="s">
        <v>18</v>
      </c>
      <c r="BI320" s="46" t="s">
        <v>195</v>
      </c>
      <c r="BM320" s="202" t="s">
        <v>357</v>
      </c>
      <c r="BN320" s="46" t="str">
        <f t="shared" si="274"/>
        <v>R_ES-MOB-SpHeat</v>
      </c>
      <c r="BO320" s="208" t="str">
        <f t="shared" si="275"/>
        <v>RH0_1</v>
      </c>
      <c r="BP320" s="208">
        <f t="shared" si="280"/>
        <v>0</v>
      </c>
      <c r="BQ320" s="208" t="s">
        <v>18</v>
      </c>
      <c r="BR320" s="46" t="s">
        <v>192</v>
      </c>
    </row>
    <row r="321" spans="11:70">
      <c r="K321" s="202" t="s">
        <v>357</v>
      </c>
      <c r="L321" s="203" t="str">
        <f t="shared" ref="L321:L384" si="319">L320</f>
        <v>R_ES-MOB-SpHeat</v>
      </c>
      <c r="M321" s="202" t="str">
        <f t="shared" ref="M321:N321" si="320">M225</f>
        <v>RH2_3</v>
      </c>
      <c r="N321" s="202">
        <f t="shared" si="320"/>
        <v>0</v>
      </c>
      <c r="O321" s="202" t="s">
        <v>18</v>
      </c>
      <c r="P321" s="203" t="s">
        <v>196</v>
      </c>
      <c r="T321" s="202" t="s">
        <v>357</v>
      </c>
      <c r="U321" s="203" t="str">
        <f t="shared" si="265"/>
        <v>R_ES-MOB-SpHeat</v>
      </c>
      <c r="V321" s="202" t="str">
        <f t="shared" si="265"/>
        <v>RH2_3</v>
      </c>
      <c r="W321" s="202">
        <f t="shared" si="316"/>
        <v>0</v>
      </c>
      <c r="X321" s="202" t="s">
        <v>18</v>
      </c>
      <c r="Y321" s="203" t="s">
        <v>191</v>
      </c>
      <c r="AC321" s="202" t="s">
        <v>357</v>
      </c>
      <c r="AD321" s="46" t="str">
        <f t="shared" si="266"/>
        <v>R_ES-MOB-SpHeat</v>
      </c>
      <c r="AE321" s="208" t="str">
        <f t="shared" si="267"/>
        <v>RH2_3</v>
      </c>
      <c r="AF321" s="46">
        <f t="shared" si="317"/>
        <v>0</v>
      </c>
      <c r="AG321" s="208" t="s">
        <v>18</v>
      </c>
      <c r="AH321" s="46" t="s">
        <v>197</v>
      </c>
      <c r="AL321" s="202" t="s">
        <v>357</v>
      </c>
      <c r="AM321" s="203" t="str">
        <f t="shared" si="268"/>
        <v>R_ES-MOB-SpHeat</v>
      </c>
      <c r="AN321" s="202" t="str">
        <f t="shared" si="269"/>
        <v>RH2_3</v>
      </c>
      <c r="AO321" s="202">
        <f t="shared" si="318"/>
        <v>0</v>
      </c>
      <c r="AP321" s="202" t="s">
        <v>18</v>
      </c>
      <c r="AQ321" s="203" t="s">
        <v>194</v>
      </c>
      <c r="AU321" s="202" t="s">
        <v>357</v>
      </c>
      <c r="AV321" s="46" t="str">
        <f t="shared" si="270"/>
        <v>R_ES-MOB-SpHeat</v>
      </c>
      <c r="AW321" s="208" t="str">
        <f t="shared" si="271"/>
        <v>RH2_3</v>
      </c>
      <c r="AX321" s="208">
        <f t="shared" si="278"/>
        <v>0</v>
      </c>
      <c r="AY321" s="208" t="s">
        <v>18</v>
      </c>
      <c r="AZ321" s="46" t="s">
        <v>193</v>
      </c>
      <c r="BD321" s="202" t="s">
        <v>357</v>
      </c>
      <c r="BE321" s="46" t="str">
        <f t="shared" si="272"/>
        <v>R_ES-MOB-SpHeat</v>
      </c>
      <c r="BF321" s="208" t="str">
        <f t="shared" si="273"/>
        <v>RH2_3</v>
      </c>
      <c r="BG321" s="208">
        <f t="shared" si="279"/>
        <v>0</v>
      </c>
      <c r="BH321" s="208" t="s">
        <v>18</v>
      </c>
      <c r="BI321" s="46" t="s">
        <v>195</v>
      </c>
      <c r="BM321" s="202" t="s">
        <v>357</v>
      </c>
      <c r="BN321" s="46" t="str">
        <f t="shared" si="274"/>
        <v>R_ES-MOB-SpHeat</v>
      </c>
      <c r="BO321" s="208" t="str">
        <f t="shared" si="275"/>
        <v>RH2_3</v>
      </c>
      <c r="BP321" s="208">
        <f t="shared" si="280"/>
        <v>0</v>
      </c>
      <c r="BQ321" s="208" t="s">
        <v>18</v>
      </c>
      <c r="BR321" s="46" t="s">
        <v>192</v>
      </c>
    </row>
    <row r="322" spans="11:70">
      <c r="K322" s="202" t="s">
        <v>357</v>
      </c>
      <c r="L322" s="203" t="str">
        <f t="shared" si="319"/>
        <v>R_ES-MOB-SpHeat</v>
      </c>
      <c r="M322" s="202" t="str">
        <f t="shared" ref="M322:N322" si="321">M226</f>
        <v>RH4_5</v>
      </c>
      <c r="N322" s="202">
        <f t="shared" si="321"/>
        <v>0</v>
      </c>
      <c r="O322" s="202" t="s">
        <v>18</v>
      </c>
      <c r="P322" s="203" t="s">
        <v>196</v>
      </c>
      <c r="T322" s="202" t="s">
        <v>357</v>
      </c>
      <c r="U322" s="203" t="str">
        <f t="shared" si="265"/>
        <v>R_ES-MOB-SpHeat</v>
      </c>
      <c r="V322" s="202" t="str">
        <f t="shared" si="265"/>
        <v>RH4_5</v>
      </c>
      <c r="W322" s="202">
        <f t="shared" si="316"/>
        <v>0</v>
      </c>
      <c r="X322" s="202" t="s">
        <v>18</v>
      </c>
      <c r="Y322" s="203" t="s">
        <v>191</v>
      </c>
      <c r="AC322" s="202" t="s">
        <v>357</v>
      </c>
      <c r="AD322" s="46" t="str">
        <f t="shared" si="266"/>
        <v>R_ES-MOB-SpHeat</v>
      </c>
      <c r="AE322" s="208" t="str">
        <f t="shared" si="267"/>
        <v>RH4_5</v>
      </c>
      <c r="AF322" s="46">
        <f t="shared" si="317"/>
        <v>0</v>
      </c>
      <c r="AG322" s="208" t="s">
        <v>18</v>
      </c>
      <c r="AH322" s="46" t="s">
        <v>197</v>
      </c>
      <c r="AL322" s="202" t="s">
        <v>357</v>
      </c>
      <c r="AM322" s="203" t="str">
        <f t="shared" si="268"/>
        <v>R_ES-MOB-SpHeat</v>
      </c>
      <c r="AN322" s="202" t="str">
        <f t="shared" si="269"/>
        <v>RH4_5</v>
      </c>
      <c r="AO322" s="202">
        <f t="shared" si="318"/>
        <v>0</v>
      </c>
      <c r="AP322" s="202" t="s">
        <v>18</v>
      </c>
      <c r="AQ322" s="203" t="s">
        <v>194</v>
      </c>
      <c r="AU322" s="202" t="s">
        <v>357</v>
      </c>
      <c r="AV322" s="46" t="str">
        <f t="shared" si="270"/>
        <v>R_ES-MOB-SpHeat</v>
      </c>
      <c r="AW322" s="208" t="str">
        <f t="shared" si="271"/>
        <v>RH4_5</v>
      </c>
      <c r="AX322" s="208">
        <f t="shared" si="278"/>
        <v>0</v>
      </c>
      <c r="AY322" s="208" t="s">
        <v>18</v>
      </c>
      <c r="AZ322" s="46" t="s">
        <v>193</v>
      </c>
      <c r="BD322" s="202" t="s">
        <v>357</v>
      </c>
      <c r="BE322" s="46" t="str">
        <f t="shared" si="272"/>
        <v>R_ES-MOB-SpHeat</v>
      </c>
      <c r="BF322" s="208" t="str">
        <f t="shared" si="273"/>
        <v>RH4_5</v>
      </c>
      <c r="BG322" s="208">
        <f t="shared" si="279"/>
        <v>0</v>
      </c>
      <c r="BH322" s="208" t="s">
        <v>18</v>
      </c>
      <c r="BI322" s="46" t="s">
        <v>195</v>
      </c>
      <c r="BM322" s="202" t="s">
        <v>357</v>
      </c>
      <c r="BN322" s="46" t="str">
        <f t="shared" si="274"/>
        <v>R_ES-MOB-SpHeat</v>
      </c>
      <c r="BO322" s="208" t="str">
        <f t="shared" si="275"/>
        <v>RH4_5</v>
      </c>
      <c r="BP322" s="208">
        <f t="shared" si="280"/>
        <v>0</v>
      </c>
      <c r="BQ322" s="208" t="s">
        <v>18</v>
      </c>
      <c r="BR322" s="46" t="s">
        <v>192</v>
      </c>
    </row>
    <row r="323" spans="11:70">
      <c r="K323" s="202" t="s">
        <v>357</v>
      </c>
      <c r="L323" s="203" t="str">
        <f t="shared" si="319"/>
        <v>R_ES-MOB-SpHeat</v>
      </c>
      <c r="M323" s="202" t="str">
        <f t="shared" ref="M323:N323" si="322">M227</f>
        <v>RH6_7</v>
      </c>
      <c r="N323" s="202">
        <f t="shared" si="322"/>
        <v>0</v>
      </c>
      <c r="O323" s="202" t="s">
        <v>18</v>
      </c>
      <c r="P323" s="203" t="s">
        <v>196</v>
      </c>
      <c r="T323" s="202" t="s">
        <v>357</v>
      </c>
      <c r="U323" s="203" t="str">
        <f t="shared" si="265"/>
        <v>R_ES-MOB-SpHeat</v>
      </c>
      <c r="V323" s="202" t="str">
        <f t="shared" si="265"/>
        <v>RH6_7</v>
      </c>
      <c r="W323" s="202">
        <f t="shared" si="316"/>
        <v>0</v>
      </c>
      <c r="X323" s="202" t="s">
        <v>18</v>
      </c>
      <c r="Y323" s="203" t="s">
        <v>191</v>
      </c>
      <c r="AC323" s="202" t="s">
        <v>357</v>
      </c>
      <c r="AD323" s="46" t="str">
        <f t="shared" si="266"/>
        <v>R_ES-MOB-SpHeat</v>
      </c>
      <c r="AE323" s="208" t="str">
        <f t="shared" si="267"/>
        <v>RH6_7</v>
      </c>
      <c r="AF323" s="46">
        <f t="shared" si="317"/>
        <v>0</v>
      </c>
      <c r="AG323" s="208" t="s">
        <v>18</v>
      </c>
      <c r="AH323" s="46" t="s">
        <v>197</v>
      </c>
      <c r="AL323" s="202" t="s">
        <v>357</v>
      </c>
      <c r="AM323" s="203" t="str">
        <f t="shared" si="268"/>
        <v>R_ES-MOB-SpHeat</v>
      </c>
      <c r="AN323" s="202" t="str">
        <f t="shared" si="269"/>
        <v>RH6_7</v>
      </c>
      <c r="AO323" s="202">
        <f t="shared" si="318"/>
        <v>0</v>
      </c>
      <c r="AP323" s="202" t="s">
        <v>18</v>
      </c>
      <c r="AQ323" s="203" t="s">
        <v>194</v>
      </c>
      <c r="AU323" s="202" t="s">
        <v>357</v>
      </c>
      <c r="AV323" s="46" t="str">
        <f t="shared" si="270"/>
        <v>R_ES-MOB-SpHeat</v>
      </c>
      <c r="AW323" s="208" t="str">
        <f t="shared" si="271"/>
        <v>RH6_7</v>
      </c>
      <c r="AX323" s="208">
        <f t="shared" si="278"/>
        <v>0</v>
      </c>
      <c r="AY323" s="208" t="s">
        <v>18</v>
      </c>
      <c r="AZ323" s="46" t="s">
        <v>193</v>
      </c>
      <c r="BD323" s="202" t="s">
        <v>357</v>
      </c>
      <c r="BE323" s="46" t="str">
        <f t="shared" si="272"/>
        <v>R_ES-MOB-SpHeat</v>
      </c>
      <c r="BF323" s="208" t="str">
        <f t="shared" si="273"/>
        <v>RH6_7</v>
      </c>
      <c r="BG323" s="208">
        <f t="shared" si="279"/>
        <v>0</v>
      </c>
      <c r="BH323" s="208" t="s">
        <v>18</v>
      </c>
      <c r="BI323" s="46" t="s">
        <v>195</v>
      </c>
      <c r="BM323" s="202" t="s">
        <v>357</v>
      </c>
      <c r="BN323" s="46" t="str">
        <f t="shared" si="274"/>
        <v>R_ES-MOB-SpHeat</v>
      </c>
      <c r="BO323" s="208" t="str">
        <f t="shared" si="275"/>
        <v>RH6_7</v>
      </c>
      <c r="BP323" s="208">
        <f t="shared" si="280"/>
        <v>0</v>
      </c>
      <c r="BQ323" s="208" t="s">
        <v>18</v>
      </c>
      <c r="BR323" s="46" t="s">
        <v>192</v>
      </c>
    </row>
    <row r="324" spans="11:70">
      <c r="K324" s="202" t="s">
        <v>357</v>
      </c>
      <c r="L324" s="203" t="str">
        <f t="shared" si="319"/>
        <v>R_ES-MOB-SpHeat</v>
      </c>
      <c r="M324" s="202" t="str">
        <f t="shared" ref="M324:N324" si="323">M228</f>
        <v>RH8_9</v>
      </c>
      <c r="N324" s="202">
        <f t="shared" si="323"/>
        <v>0</v>
      </c>
      <c r="O324" s="202" t="s">
        <v>18</v>
      </c>
      <c r="P324" s="203" t="s">
        <v>196</v>
      </c>
      <c r="T324" s="202" t="s">
        <v>357</v>
      </c>
      <c r="U324" s="203" t="str">
        <f t="shared" si="265"/>
        <v>R_ES-MOB-SpHeat</v>
      </c>
      <c r="V324" s="202" t="str">
        <f t="shared" si="265"/>
        <v>RH8_9</v>
      </c>
      <c r="W324" s="202">
        <f t="shared" si="316"/>
        <v>0</v>
      </c>
      <c r="X324" s="202" t="s">
        <v>18</v>
      </c>
      <c r="Y324" s="203" t="s">
        <v>191</v>
      </c>
      <c r="AC324" s="202" t="s">
        <v>357</v>
      </c>
      <c r="AD324" s="46" t="str">
        <f t="shared" si="266"/>
        <v>R_ES-MOB-SpHeat</v>
      </c>
      <c r="AE324" s="208" t="str">
        <f t="shared" si="267"/>
        <v>RH8_9</v>
      </c>
      <c r="AF324" s="46">
        <f t="shared" si="317"/>
        <v>0</v>
      </c>
      <c r="AG324" s="208" t="s">
        <v>18</v>
      </c>
      <c r="AH324" s="46" t="s">
        <v>197</v>
      </c>
      <c r="AL324" s="202" t="s">
        <v>357</v>
      </c>
      <c r="AM324" s="203" t="str">
        <f t="shared" si="268"/>
        <v>R_ES-MOB-SpHeat</v>
      </c>
      <c r="AN324" s="202" t="str">
        <f t="shared" si="269"/>
        <v>RH8_9</v>
      </c>
      <c r="AO324" s="202">
        <f t="shared" si="318"/>
        <v>0</v>
      </c>
      <c r="AP324" s="202" t="s">
        <v>18</v>
      </c>
      <c r="AQ324" s="203" t="s">
        <v>194</v>
      </c>
      <c r="AU324" s="202" t="s">
        <v>357</v>
      </c>
      <c r="AV324" s="46" t="str">
        <f t="shared" si="270"/>
        <v>R_ES-MOB-SpHeat</v>
      </c>
      <c r="AW324" s="208" t="str">
        <f t="shared" si="271"/>
        <v>RH8_9</v>
      </c>
      <c r="AX324" s="208">
        <f t="shared" si="278"/>
        <v>0</v>
      </c>
      <c r="AY324" s="208" t="s">
        <v>18</v>
      </c>
      <c r="AZ324" s="46" t="s">
        <v>193</v>
      </c>
      <c r="BD324" s="202" t="s">
        <v>357</v>
      </c>
      <c r="BE324" s="46" t="str">
        <f t="shared" si="272"/>
        <v>R_ES-MOB-SpHeat</v>
      </c>
      <c r="BF324" s="208" t="str">
        <f t="shared" si="273"/>
        <v>RH8_9</v>
      </c>
      <c r="BG324" s="208">
        <f t="shared" si="279"/>
        <v>0</v>
      </c>
      <c r="BH324" s="208" t="s">
        <v>18</v>
      </c>
      <c r="BI324" s="46" t="s">
        <v>195</v>
      </c>
      <c r="BM324" s="202" t="s">
        <v>357</v>
      </c>
      <c r="BN324" s="46" t="str">
        <f t="shared" si="274"/>
        <v>R_ES-MOB-SpHeat</v>
      </c>
      <c r="BO324" s="208" t="str">
        <f t="shared" si="275"/>
        <v>RH8_9</v>
      </c>
      <c r="BP324" s="208">
        <f t="shared" si="280"/>
        <v>0</v>
      </c>
      <c r="BQ324" s="208" t="s">
        <v>18</v>
      </c>
      <c r="BR324" s="46" t="s">
        <v>192</v>
      </c>
    </row>
    <row r="325" spans="11:70">
      <c r="K325" s="202" t="s">
        <v>357</v>
      </c>
      <c r="L325" s="203" t="str">
        <f t="shared" si="319"/>
        <v>R_ES-MOB-SpHeat</v>
      </c>
      <c r="M325" s="202" t="str">
        <f t="shared" ref="M325:N325" si="324">M229</f>
        <v>RH10_11</v>
      </c>
      <c r="N325" s="202">
        <f t="shared" si="324"/>
        <v>0</v>
      </c>
      <c r="O325" s="202" t="s">
        <v>18</v>
      </c>
      <c r="P325" s="203" t="s">
        <v>196</v>
      </c>
      <c r="T325" s="202" t="s">
        <v>357</v>
      </c>
      <c r="U325" s="203" t="str">
        <f t="shared" si="265"/>
        <v>R_ES-MOB-SpHeat</v>
      </c>
      <c r="V325" s="202" t="str">
        <f t="shared" si="265"/>
        <v>RH10_11</v>
      </c>
      <c r="W325" s="202">
        <f t="shared" si="316"/>
        <v>0</v>
      </c>
      <c r="X325" s="202" t="s">
        <v>18</v>
      </c>
      <c r="Y325" s="203" t="s">
        <v>191</v>
      </c>
      <c r="AC325" s="202" t="s">
        <v>357</v>
      </c>
      <c r="AD325" s="46" t="str">
        <f t="shared" si="266"/>
        <v>R_ES-MOB-SpHeat</v>
      </c>
      <c r="AE325" s="208" t="str">
        <f t="shared" si="267"/>
        <v>RH10_11</v>
      </c>
      <c r="AF325" s="46">
        <f t="shared" si="317"/>
        <v>0</v>
      </c>
      <c r="AG325" s="208" t="s">
        <v>18</v>
      </c>
      <c r="AH325" s="46" t="s">
        <v>197</v>
      </c>
      <c r="AL325" s="202" t="s">
        <v>357</v>
      </c>
      <c r="AM325" s="203" t="str">
        <f t="shared" si="268"/>
        <v>R_ES-MOB-SpHeat</v>
      </c>
      <c r="AN325" s="202" t="str">
        <f t="shared" si="269"/>
        <v>RH10_11</v>
      </c>
      <c r="AO325" s="202">
        <f t="shared" si="318"/>
        <v>0</v>
      </c>
      <c r="AP325" s="202" t="s">
        <v>18</v>
      </c>
      <c r="AQ325" s="203" t="s">
        <v>194</v>
      </c>
      <c r="AU325" s="202" t="s">
        <v>357</v>
      </c>
      <c r="AV325" s="46" t="str">
        <f t="shared" si="270"/>
        <v>R_ES-MOB-SpHeat</v>
      </c>
      <c r="AW325" s="208" t="str">
        <f t="shared" si="271"/>
        <v>RH10_11</v>
      </c>
      <c r="AX325" s="208">
        <f t="shared" si="278"/>
        <v>0</v>
      </c>
      <c r="AY325" s="208" t="s">
        <v>18</v>
      </c>
      <c r="AZ325" s="46" t="s">
        <v>193</v>
      </c>
      <c r="BD325" s="202" t="s">
        <v>357</v>
      </c>
      <c r="BE325" s="46" t="str">
        <f t="shared" si="272"/>
        <v>R_ES-MOB-SpHeat</v>
      </c>
      <c r="BF325" s="208" t="str">
        <f t="shared" si="273"/>
        <v>RH10_11</v>
      </c>
      <c r="BG325" s="208">
        <f t="shared" si="279"/>
        <v>0</v>
      </c>
      <c r="BH325" s="208" t="s">
        <v>18</v>
      </c>
      <c r="BI325" s="46" t="s">
        <v>195</v>
      </c>
      <c r="BM325" s="202" t="s">
        <v>357</v>
      </c>
      <c r="BN325" s="46" t="str">
        <f t="shared" si="274"/>
        <v>R_ES-MOB-SpHeat</v>
      </c>
      <c r="BO325" s="208" t="str">
        <f t="shared" si="275"/>
        <v>RH10_11</v>
      </c>
      <c r="BP325" s="208">
        <f t="shared" si="280"/>
        <v>0</v>
      </c>
      <c r="BQ325" s="208" t="s">
        <v>18</v>
      </c>
      <c r="BR325" s="46" t="s">
        <v>192</v>
      </c>
    </row>
    <row r="326" spans="11:70">
      <c r="K326" s="202" t="s">
        <v>357</v>
      </c>
      <c r="L326" s="203" t="str">
        <f t="shared" si="319"/>
        <v>R_ES-MOB-SpHeat</v>
      </c>
      <c r="M326" s="202" t="str">
        <f t="shared" ref="M326:N326" si="325">M230</f>
        <v>RH12_13</v>
      </c>
      <c r="N326" s="202">
        <f t="shared" si="325"/>
        <v>0</v>
      </c>
      <c r="O326" s="202" t="s">
        <v>18</v>
      </c>
      <c r="P326" s="203" t="s">
        <v>196</v>
      </c>
      <c r="T326" s="202" t="s">
        <v>357</v>
      </c>
      <c r="U326" s="203" t="str">
        <f t="shared" si="265"/>
        <v>R_ES-MOB-SpHeat</v>
      </c>
      <c r="V326" s="202" t="str">
        <f t="shared" si="265"/>
        <v>RH12_13</v>
      </c>
      <c r="W326" s="202">
        <f t="shared" si="316"/>
        <v>0</v>
      </c>
      <c r="X326" s="202" t="s">
        <v>18</v>
      </c>
      <c r="Y326" s="203" t="s">
        <v>191</v>
      </c>
      <c r="AC326" s="202" t="s">
        <v>357</v>
      </c>
      <c r="AD326" s="46" t="str">
        <f t="shared" si="266"/>
        <v>R_ES-MOB-SpHeat</v>
      </c>
      <c r="AE326" s="208" t="str">
        <f t="shared" si="267"/>
        <v>RH12_13</v>
      </c>
      <c r="AF326" s="46">
        <f t="shared" si="317"/>
        <v>0</v>
      </c>
      <c r="AG326" s="208" t="s">
        <v>18</v>
      </c>
      <c r="AH326" s="46" t="s">
        <v>197</v>
      </c>
      <c r="AL326" s="202" t="s">
        <v>357</v>
      </c>
      <c r="AM326" s="203" t="str">
        <f t="shared" si="268"/>
        <v>R_ES-MOB-SpHeat</v>
      </c>
      <c r="AN326" s="202" t="str">
        <f t="shared" si="269"/>
        <v>RH12_13</v>
      </c>
      <c r="AO326" s="202">
        <f t="shared" si="318"/>
        <v>0</v>
      </c>
      <c r="AP326" s="202" t="s">
        <v>18</v>
      </c>
      <c r="AQ326" s="203" t="s">
        <v>194</v>
      </c>
      <c r="AU326" s="202" t="s">
        <v>357</v>
      </c>
      <c r="AV326" s="46" t="str">
        <f t="shared" si="270"/>
        <v>R_ES-MOB-SpHeat</v>
      </c>
      <c r="AW326" s="208" t="str">
        <f t="shared" si="271"/>
        <v>RH12_13</v>
      </c>
      <c r="AX326" s="208">
        <f t="shared" si="278"/>
        <v>0</v>
      </c>
      <c r="AY326" s="208" t="s">
        <v>18</v>
      </c>
      <c r="AZ326" s="46" t="s">
        <v>193</v>
      </c>
      <c r="BD326" s="202" t="s">
        <v>357</v>
      </c>
      <c r="BE326" s="46" t="str">
        <f t="shared" si="272"/>
        <v>R_ES-MOB-SpHeat</v>
      </c>
      <c r="BF326" s="208" t="str">
        <f t="shared" si="273"/>
        <v>RH12_13</v>
      </c>
      <c r="BG326" s="208">
        <f t="shared" si="279"/>
        <v>0</v>
      </c>
      <c r="BH326" s="208" t="s">
        <v>18</v>
      </c>
      <c r="BI326" s="46" t="s">
        <v>195</v>
      </c>
      <c r="BM326" s="202" t="s">
        <v>357</v>
      </c>
      <c r="BN326" s="46" t="str">
        <f t="shared" si="274"/>
        <v>R_ES-MOB-SpHeat</v>
      </c>
      <c r="BO326" s="208" t="str">
        <f t="shared" si="275"/>
        <v>RH12_13</v>
      </c>
      <c r="BP326" s="208">
        <f t="shared" si="280"/>
        <v>0</v>
      </c>
      <c r="BQ326" s="208" t="s">
        <v>18</v>
      </c>
      <c r="BR326" s="46" t="s">
        <v>192</v>
      </c>
    </row>
    <row r="327" spans="11:70">
      <c r="K327" s="202" t="s">
        <v>357</v>
      </c>
      <c r="L327" s="203" t="str">
        <f t="shared" si="319"/>
        <v>R_ES-MOB-SpHeat</v>
      </c>
      <c r="M327" s="202" t="str">
        <f t="shared" ref="M327:N327" si="326">M231</f>
        <v>RH14_15</v>
      </c>
      <c r="N327" s="202">
        <f t="shared" si="326"/>
        <v>0</v>
      </c>
      <c r="O327" s="202" t="s">
        <v>18</v>
      </c>
      <c r="P327" s="203" t="s">
        <v>196</v>
      </c>
      <c r="T327" s="202" t="s">
        <v>357</v>
      </c>
      <c r="U327" s="203" t="str">
        <f t="shared" si="265"/>
        <v>R_ES-MOB-SpHeat</v>
      </c>
      <c r="V327" s="202" t="str">
        <f t="shared" si="265"/>
        <v>RH14_15</v>
      </c>
      <c r="W327" s="202">
        <f t="shared" si="316"/>
        <v>0</v>
      </c>
      <c r="X327" s="202" t="s">
        <v>18</v>
      </c>
      <c r="Y327" s="203" t="s">
        <v>191</v>
      </c>
      <c r="AC327" s="202" t="s">
        <v>357</v>
      </c>
      <c r="AD327" s="46" t="str">
        <f t="shared" si="266"/>
        <v>R_ES-MOB-SpHeat</v>
      </c>
      <c r="AE327" s="208" t="str">
        <f t="shared" si="267"/>
        <v>RH14_15</v>
      </c>
      <c r="AF327" s="46">
        <f t="shared" si="317"/>
        <v>0</v>
      </c>
      <c r="AG327" s="208" t="s">
        <v>18</v>
      </c>
      <c r="AH327" s="46" t="s">
        <v>197</v>
      </c>
      <c r="AL327" s="202" t="s">
        <v>357</v>
      </c>
      <c r="AM327" s="203" t="str">
        <f t="shared" si="268"/>
        <v>R_ES-MOB-SpHeat</v>
      </c>
      <c r="AN327" s="202" t="str">
        <f t="shared" si="269"/>
        <v>RH14_15</v>
      </c>
      <c r="AO327" s="202">
        <f t="shared" si="318"/>
        <v>0</v>
      </c>
      <c r="AP327" s="202" t="s">
        <v>18</v>
      </c>
      <c r="AQ327" s="203" t="s">
        <v>194</v>
      </c>
      <c r="AU327" s="202" t="s">
        <v>357</v>
      </c>
      <c r="AV327" s="46" t="str">
        <f t="shared" si="270"/>
        <v>R_ES-MOB-SpHeat</v>
      </c>
      <c r="AW327" s="208" t="str">
        <f t="shared" si="271"/>
        <v>RH14_15</v>
      </c>
      <c r="AX327" s="208">
        <f t="shared" si="278"/>
        <v>0</v>
      </c>
      <c r="AY327" s="208" t="s">
        <v>18</v>
      </c>
      <c r="AZ327" s="46" t="s">
        <v>193</v>
      </c>
      <c r="BD327" s="202" t="s">
        <v>357</v>
      </c>
      <c r="BE327" s="46" t="str">
        <f t="shared" si="272"/>
        <v>R_ES-MOB-SpHeat</v>
      </c>
      <c r="BF327" s="208" t="str">
        <f t="shared" si="273"/>
        <v>RH14_15</v>
      </c>
      <c r="BG327" s="208">
        <f t="shared" si="279"/>
        <v>0</v>
      </c>
      <c r="BH327" s="208" t="s">
        <v>18</v>
      </c>
      <c r="BI327" s="46" t="s">
        <v>195</v>
      </c>
      <c r="BM327" s="202" t="s">
        <v>357</v>
      </c>
      <c r="BN327" s="46" t="str">
        <f t="shared" si="274"/>
        <v>R_ES-MOB-SpHeat</v>
      </c>
      <c r="BO327" s="208" t="str">
        <f t="shared" si="275"/>
        <v>RH14_15</v>
      </c>
      <c r="BP327" s="208">
        <f t="shared" si="280"/>
        <v>0</v>
      </c>
      <c r="BQ327" s="208" t="s">
        <v>18</v>
      </c>
      <c r="BR327" s="46" t="s">
        <v>192</v>
      </c>
    </row>
    <row r="328" spans="11:70">
      <c r="K328" s="202" t="s">
        <v>357</v>
      </c>
      <c r="L328" s="203" t="str">
        <f t="shared" si="319"/>
        <v>R_ES-MOB-SpHeat</v>
      </c>
      <c r="M328" s="202" t="str">
        <f t="shared" ref="M328:N328" si="327">M232</f>
        <v>RH16_17</v>
      </c>
      <c r="N328" s="202">
        <f t="shared" si="327"/>
        <v>0</v>
      </c>
      <c r="O328" s="202" t="s">
        <v>18</v>
      </c>
      <c r="P328" s="203" t="s">
        <v>196</v>
      </c>
      <c r="T328" s="202" t="s">
        <v>357</v>
      </c>
      <c r="U328" s="203" t="str">
        <f t="shared" si="265"/>
        <v>R_ES-MOB-SpHeat</v>
      </c>
      <c r="V328" s="202" t="str">
        <f t="shared" si="265"/>
        <v>RH16_17</v>
      </c>
      <c r="W328" s="202">
        <f t="shared" si="316"/>
        <v>0</v>
      </c>
      <c r="X328" s="202" t="s">
        <v>18</v>
      </c>
      <c r="Y328" s="203" t="s">
        <v>191</v>
      </c>
      <c r="AC328" s="202" t="s">
        <v>357</v>
      </c>
      <c r="AD328" s="46" t="str">
        <f t="shared" si="266"/>
        <v>R_ES-MOB-SpHeat</v>
      </c>
      <c r="AE328" s="208" t="str">
        <f t="shared" si="267"/>
        <v>RH16_17</v>
      </c>
      <c r="AF328" s="46">
        <f t="shared" si="317"/>
        <v>0</v>
      </c>
      <c r="AG328" s="208" t="s">
        <v>18</v>
      </c>
      <c r="AH328" s="46" t="s">
        <v>197</v>
      </c>
      <c r="AL328" s="202" t="s">
        <v>357</v>
      </c>
      <c r="AM328" s="203" t="str">
        <f t="shared" si="268"/>
        <v>R_ES-MOB-SpHeat</v>
      </c>
      <c r="AN328" s="202" t="str">
        <f t="shared" si="269"/>
        <v>RH16_17</v>
      </c>
      <c r="AO328" s="202">
        <f t="shared" si="318"/>
        <v>0</v>
      </c>
      <c r="AP328" s="202" t="s">
        <v>18</v>
      </c>
      <c r="AQ328" s="203" t="s">
        <v>194</v>
      </c>
      <c r="AU328" s="202" t="s">
        <v>357</v>
      </c>
      <c r="AV328" s="46" t="str">
        <f t="shared" si="270"/>
        <v>R_ES-MOB-SpHeat</v>
      </c>
      <c r="AW328" s="208" t="str">
        <f t="shared" si="271"/>
        <v>RH16_17</v>
      </c>
      <c r="AX328" s="208">
        <f t="shared" si="278"/>
        <v>0</v>
      </c>
      <c r="AY328" s="208" t="s">
        <v>18</v>
      </c>
      <c r="AZ328" s="46" t="s">
        <v>193</v>
      </c>
      <c r="BD328" s="202" t="s">
        <v>357</v>
      </c>
      <c r="BE328" s="46" t="str">
        <f t="shared" si="272"/>
        <v>R_ES-MOB-SpHeat</v>
      </c>
      <c r="BF328" s="208" t="str">
        <f t="shared" si="273"/>
        <v>RH16_17</v>
      </c>
      <c r="BG328" s="208">
        <f t="shared" si="279"/>
        <v>0</v>
      </c>
      <c r="BH328" s="208" t="s">
        <v>18</v>
      </c>
      <c r="BI328" s="46" t="s">
        <v>195</v>
      </c>
      <c r="BM328" s="202" t="s">
        <v>357</v>
      </c>
      <c r="BN328" s="46" t="str">
        <f t="shared" si="274"/>
        <v>R_ES-MOB-SpHeat</v>
      </c>
      <c r="BO328" s="208" t="str">
        <f t="shared" si="275"/>
        <v>RH16_17</v>
      </c>
      <c r="BP328" s="208">
        <f t="shared" si="280"/>
        <v>0</v>
      </c>
      <c r="BQ328" s="208" t="s">
        <v>18</v>
      </c>
      <c r="BR328" s="46" t="s">
        <v>192</v>
      </c>
    </row>
    <row r="329" spans="11:70">
      <c r="K329" s="202" t="s">
        <v>357</v>
      </c>
      <c r="L329" s="203" t="str">
        <f t="shared" si="319"/>
        <v>R_ES-MOB-SpHeat</v>
      </c>
      <c r="M329" s="202" t="str">
        <f t="shared" ref="M329:N329" si="328">M233</f>
        <v>RH18_19</v>
      </c>
      <c r="N329" s="202">
        <f t="shared" si="328"/>
        <v>0</v>
      </c>
      <c r="O329" s="202" t="s">
        <v>18</v>
      </c>
      <c r="P329" s="203" t="s">
        <v>196</v>
      </c>
      <c r="T329" s="202" t="s">
        <v>357</v>
      </c>
      <c r="U329" s="203" t="str">
        <f t="shared" si="265"/>
        <v>R_ES-MOB-SpHeat</v>
      </c>
      <c r="V329" s="202" t="str">
        <f t="shared" si="265"/>
        <v>RH18_19</v>
      </c>
      <c r="W329" s="202">
        <f t="shared" si="316"/>
        <v>0</v>
      </c>
      <c r="X329" s="202" t="s">
        <v>18</v>
      </c>
      <c r="Y329" s="203" t="s">
        <v>191</v>
      </c>
      <c r="AC329" s="202" t="s">
        <v>357</v>
      </c>
      <c r="AD329" s="46" t="str">
        <f t="shared" si="266"/>
        <v>R_ES-MOB-SpHeat</v>
      </c>
      <c r="AE329" s="208" t="str">
        <f t="shared" si="267"/>
        <v>RH18_19</v>
      </c>
      <c r="AF329" s="46">
        <f t="shared" si="317"/>
        <v>0</v>
      </c>
      <c r="AG329" s="208" t="s">
        <v>18</v>
      </c>
      <c r="AH329" s="46" t="s">
        <v>197</v>
      </c>
      <c r="AL329" s="202" t="s">
        <v>357</v>
      </c>
      <c r="AM329" s="203" t="str">
        <f t="shared" si="268"/>
        <v>R_ES-MOB-SpHeat</v>
      </c>
      <c r="AN329" s="202" t="str">
        <f t="shared" si="269"/>
        <v>RH18_19</v>
      </c>
      <c r="AO329" s="202">
        <f t="shared" si="318"/>
        <v>0</v>
      </c>
      <c r="AP329" s="202" t="s">
        <v>18</v>
      </c>
      <c r="AQ329" s="203" t="s">
        <v>194</v>
      </c>
      <c r="AU329" s="202" t="s">
        <v>357</v>
      </c>
      <c r="AV329" s="46" t="str">
        <f t="shared" si="270"/>
        <v>R_ES-MOB-SpHeat</v>
      </c>
      <c r="AW329" s="208" t="str">
        <f t="shared" si="271"/>
        <v>RH18_19</v>
      </c>
      <c r="AX329" s="208">
        <f t="shared" si="278"/>
        <v>0</v>
      </c>
      <c r="AY329" s="208" t="s">
        <v>18</v>
      </c>
      <c r="AZ329" s="46" t="s">
        <v>193</v>
      </c>
      <c r="BD329" s="202" t="s">
        <v>357</v>
      </c>
      <c r="BE329" s="46" t="str">
        <f t="shared" si="272"/>
        <v>R_ES-MOB-SpHeat</v>
      </c>
      <c r="BF329" s="208" t="str">
        <f t="shared" si="273"/>
        <v>RH18_19</v>
      </c>
      <c r="BG329" s="208">
        <f t="shared" si="279"/>
        <v>0</v>
      </c>
      <c r="BH329" s="208" t="s">
        <v>18</v>
      </c>
      <c r="BI329" s="46" t="s">
        <v>195</v>
      </c>
      <c r="BM329" s="202" t="s">
        <v>357</v>
      </c>
      <c r="BN329" s="46" t="str">
        <f t="shared" si="274"/>
        <v>R_ES-MOB-SpHeat</v>
      </c>
      <c r="BO329" s="208" t="str">
        <f t="shared" si="275"/>
        <v>RH18_19</v>
      </c>
      <c r="BP329" s="208">
        <f t="shared" si="280"/>
        <v>0</v>
      </c>
      <c r="BQ329" s="208" t="s">
        <v>18</v>
      </c>
      <c r="BR329" s="46" t="s">
        <v>192</v>
      </c>
    </row>
    <row r="330" spans="11:70">
      <c r="K330" s="202" t="s">
        <v>357</v>
      </c>
      <c r="L330" s="203" t="str">
        <f t="shared" si="319"/>
        <v>R_ES-MOB-SpHeat</v>
      </c>
      <c r="M330" s="202" t="str">
        <f t="shared" ref="M330:N330" si="329">M234</f>
        <v>RH20_21</v>
      </c>
      <c r="N330" s="202">
        <f t="shared" si="329"/>
        <v>0</v>
      </c>
      <c r="O330" s="202" t="s">
        <v>18</v>
      </c>
      <c r="P330" s="203" t="s">
        <v>196</v>
      </c>
      <c r="T330" s="202" t="s">
        <v>357</v>
      </c>
      <c r="U330" s="203" t="str">
        <f t="shared" si="265"/>
        <v>R_ES-MOB-SpHeat</v>
      </c>
      <c r="V330" s="202" t="str">
        <f t="shared" si="265"/>
        <v>RH20_21</v>
      </c>
      <c r="W330" s="202">
        <f t="shared" si="316"/>
        <v>0</v>
      </c>
      <c r="X330" s="202" t="s">
        <v>18</v>
      </c>
      <c r="Y330" s="203" t="s">
        <v>191</v>
      </c>
      <c r="AC330" s="202" t="s">
        <v>357</v>
      </c>
      <c r="AD330" s="46" t="str">
        <f t="shared" si="266"/>
        <v>R_ES-MOB-SpHeat</v>
      </c>
      <c r="AE330" s="208" t="str">
        <f t="shared" si="267"/>
        <v>RH20_21</v>
      </c>
      <c r="AF330" s="46">
        <f t="shared" si="317"/>
        <v>0</v>
      </c>
      <c r="AG330" s="208" t="s">
        <v>18</v>
      </c>
      <c r="AH330" s="46" t="s">
        <v>197</v>
      </c>
      <c r="AL330" s="202" t="s">
        <v>357</v>
      </c>
      <c r="AM330" s="203" t="str">
        <f t="shared" si="268"/>
        <v>R_ES-MOB-SpHeat</v>
      </c>
      <c r="AN330" s="202" t="str">
        <f t="shared" si="269"/>
        <v>RH20_21</v>
      </c>
      <c r="AO330" s="202">
        <f t="shared" si="318"/>
        <v>0</v>
      </c>
      <c r="AP330" s="202" t="s">
        <v>18</v>
      </c>
      <c r="AQ330" s="203" t="s">
        <v>194</v>
      </c>
      <c r="AU330" s="202" t="s">
        <v>357</v>
      </c>
      <c r="AV330" s="46" t="str">
        <f t="shared" si="270"/>
        <v>R_ES-MOB-SpHeat</v>
      </c>
      <c r="AW330" s="208" t="str">
        <f t="shared" si="271"/>
        <v>RH20_21</v>
      </c>
      <c r="AX330" s="208">
        <f t="shared" si="278"/>
        <v>0</v>
      </c>
      <c r="AY330" s="208" t="s">
        <v>18</v>
      </c>
      <c r="AZ330" s="46" t="s">
        <v>193</v>
      </c>
      <c r="BD330" s="202" t="s">
        <v>357</v>
      </c>
      <c r="BE330" s="46" t="str">
        <f t="shared" si="272"/>
        <v>R_ES-MOB-SpHeat</v>
      </c>
      <c r="BF330" s="208" t="str">
        <f t="shared" si="273"/>
        <v>RH20_21</v>
      </c>
      <c r="BG330" s="208">
        <f t="shared" si="279"/>
        <v>0</v>
      </c>
      <c r="BH330" s="208" t="s">
        <v>18</v>
      </c>
      <c r="BI330" s="46" t="s">
        <v>195</v>
      </c>
      <c r="BM330" s="202" t="s">
        <v>357</v>
      </c>
      <c r="BN330" s="46" t="str">
        <f t="shared" si="274"/>
        <v>R_ES-MOB-SpHeat</v>
      </c>
      <c r="BO330" s="208" t="str">
        <f t="shared" si="275"/>
        <v>RH20_21</v>
      </c>
      <c r="BP330" s="208">
        <f t="shared" si="280"/>
        <v>0</v>
      </c>
      <c r="BQ330" s="208" t="s">
        <v>18</v>
      </c>
      <c r="BR330" s="46" t="s">
        <v>192</v>
      </c>
    </row>
    <row r="331" spans="11:70">
      <c r="K331" s="202" t="s">
        <v>357</v>
      </c>
      <c r="L331" s="203" t="str">
        <f t="shared" si="319"/>
        <v>R_ES-MOB-SpHeat</v>
      </c>
      <c r="M331" s="202" t="str">
        <f t="shared" ref="M331:N331" si="330">M235</f>
        <v>RH22_23</v>
      </c>
      <c r="N331" s="202">
        <f t="shared" si="330"/>
        <v>0</v>
      </c>
      <c r="O331" s="202" t="s">
        <v>18</v>
      </c>
      <c r="P331" s="203" t="s">
        <v>196</v>
      </c>
      <c r="T331" s="202" t="s">
        <v>357</v>
      </c>
      <c r="U331" s="203" t="str">
        <f t="shared" si="265"/>
        <v>R_ES-MOB-SpHeat</v>
      </c>
      <c r="V331" s="202" t="str">
        <f t="shared" si="265"/>
        <v>RH22_23</v>
      </c>
      <c r="W331" s="202">
        <f t="shared" si="316"/>
        <v>0</v>
      </c>
      <c r="X331" s="202" t="s">
        <v>18</v>
      </c>
      <c r="Y331" s="203" t="s">
        <v>191</v>
      </c>
      <c r="AC331" s="202" t="s">
        <v>357</v>
      </c>
      <c r="AD331" s="46" t="str">
        <f t="shared" si="266"/>
        <v>R_ES-MOB-SpHeat</v>
      </c>
      <c r="AE331" s="208" t="str">
        <f t="shared" si="267"/>
        <v>RH22_23</v>
      </c>
      <c r="AF331" s="46">
        <f t="shared" si="317"/>
        <v>0</v>
      </c>
      <c r="AG331" s="208" t="s">
        <v>18</v>
      </c>
      <c r="AH331" s="46" t="s">
        <v>197</v>
      </c>
      <c r="AL331" s="202" t="s">
        <v>357</v>
      </c>
      <c r="AM331" s="203" t="str">
        <f t="shared" si="268"/>
        <v>R_ES-MOB-SpHeat</v>
      </c>
      <c r="AN331" s="202" t="str">
        <f t="shared" si="269"/>
        <v>RH22_23</v>
      </c>
      <c r="AO331" s="202">
        <f t="shared" si="318"/>
        <v>0</v>
      </c>
      <c r="AP331" s="202" t="s">
        <v>18</v>
      </c>
      <c r="AQ331" s="203" t="s">
        <v>194</v>
      </c>
      <c r="AU331" s="202" t="s">
        <v>357</v>
      </c>
      <c r="AV331" s="46" t="str">
        <f t="shared" si="270"/>
        <v>R_ES-MOB-SpHeat</v>
      </c>
      <c r="AW331" s="208" t="str">
        <f t="shared" si="271"/>
        <v>RH22_23</v>
      </c>
      <c r="AX331" s="208">
        <f t="shared" si="278"/>
        <v>0</v>
      </c>
      <c r="AY331" s="208" t="s">
        <v>18</v>
      </c>
      <c r="AZ331" s="46" t="s">
        <v>193</v>
      </c>
      <c r="BD331" s="202" t="s">
        <v>357</v>
      </c>
      <c r="BE331" s="46" t="str">
        <f t="shared" si="272"/>
        <v>R_ES-MOB-SpHeat</v>
      </c>
      <c r="BF331" s="208" t="str">
        <f t="shared" si="273"/>
        <v>RH22_23</v>
      </c>
      <c r="BG331" s="208">
        <f t="shared" si="279"/>
        <v>0</v>
      </c>
      <c r="BH331" s="208" t="s">
        <v>18</v>
      </c>
      <c r="BI331" s="46" t="s">
        <v>195</v>
      </c>
      <c r="BM331" s="202" t="s">
        <v>357</v>
      </c>
      <c r="BN331" s="46" t="str">
        <f t="shared" si="274"/>
        <v>R_ES-MOB-SpHeat</v>
      </c>
      <c r="BO331" s="208" t="str">
        <f t="shared" si="275"/>
        <v>RH22_23</v>
      </c>
      <c r="BP331" s="208">
        <f t="shared" si="280"/>
        <v>0</v>
      </c>
      <c r="BQ331" s="208" t="s">
        <v>18</v>
      </c>
      <c r="BR331" s="46" t="s">
        <v>192</v>
      </c>
    </row>
    <row r="332" spans="11:70">
      <c r="K332" s="202" t="s">
        <v>141</v>
      </c>
      <c r="L332" s="203" t="str">
        <f t="shared" si="319"/>
        <v>R_ES-MOB-SpHeat</v>
      </c>
      <c r="M332" s="202">
        <f t="shared" ref="M332:N332" si="331">M236</f>
        <v>0</v>
      </c>
      <c r="N332" s="202">
        <f t="shared" si="331"/>
        <v>0</v>
      </c>
      <c r="O332" s="202" t="s">
        <v>18</v>
      </c>
      <c r="P332" s="203" t="s">
        <v>196</v>
      </c>
      <c r="T332" s="202" t="s">
        <v>141</v>
      </c>
      <c r="U332" s="203" t="str">
        <f t="shared" si="265"/>
        <v>R_ES-MOB-SpHeat</v>
      </c>
      <c r="V332" s="202">
        <f t="shared" si="265"/>
        <v>0</v>
      </c>
      <c r="W332" s="202">
        <f t="shared" si="316"/>
        <v>0</v>
      </c>
      <c r="X332" s="202" t="s">
        <v>18</v>
      </c>
      <c r="Y332" s="203" t="s">
        <v>191</v>
      </c>
      <c r="AC332" s="202" t="s">
        <v>141</v>
      </c>
      <c r="AD332" s="46" t="str">
        <f t="shared" si="266"/>
        <v>R_ES-MOB-SpHeat</v>
      </c>
      <c r="AE332" s="208">
        <f t="shared" si="267"/>
        <v>0</v>
      </c>
      <c r="AF332" s="46">
        <f t="shared" si="317"/>
        <v>0</v>
      </c>
      <c r="AG332" s="208" t="s">
        <v>18</v>
      </c>
      <c r="AH332" s="46" t="s">
        <v>197</v>
      </c>
      <c r="AL332" s="202" t="s">
        <v>141</v>
      </c>
      <c r="AM332" s="203" t="str">
        <f t="shared" si="268"/>
        <v>R_ES-MOB-SpHeat</v>
      </c>
      <c r="AN332" s="202">
        <f t="shared" si="269"/>
        <v>0</v>
      </c>
      <c r="AO332" s="202">
        <f t="shared" si="318"/>
        <v>0</v>
      </c>
      <c r="AP332" s="202" t="s">
        <v>18</v>
      </c>
      <c r="AQ332" s="203" t="s">
        <v>194</v>
      </c>
      <c r="AU332" s="202" t="s">
        <v>141</v>
      </c>
      <c r="AV332" s="46" t="str">
        <f t="shared" si="270"/>
        <v>R_ES-MOB-SpHeat</v>
      </c>
      <c r="AW332" s="208">
        <f t="shared" si="271"/>
        <v>0</v>
      </c>
      <c r="AX332" s="208">
        <f t="shared" si="278"/>
        <v>0</v>
      </c>
      <c r="AY332" s="208" t="s">
        <v>18</v>
      </c>
      <c r="AZ332" s="46" t="s">
        <v>193</v>
      </c>
      <c r="BD332" s="202" t="s">
        <v>141</v>
      </c>
      <c r="BE332" s="46" t="str">
        <f t="shared" si="272"/>
        <v>R_ES-MOB-SpHeat</v>
      </c>
      <c r="BF332" s="208">
        <f t="shared" si="273"/>
        <v>0</v>
      </c>
      <c r="BG332" s="208">
        <f t="shared" si="279"/>
        <v>0</v>
      </c>
      <c r="BH332" s="208" t="s">
        <v>18</v>
      </c>
      <c r="BI332" s="46" t="s">
        <v>195</v>
      </c>
      <c r="BM332" s="202" t="s">
        <v>141</v>
      </c>
      <c r="BN332" s="46" t="str">
        <f t="shared" si="274"/>
        <v>R_ES-MOB-SpHeat</v>
      </c>
      <c r="BO332" s="208">
        <f t="shared" si="275"/>
        <v>0</v>
      </c>
      <c r="BP332" s="208">
        <f t="shared" si="280"/>
        <v>0</v>
      </c>
      <c r="BQ332" s="208" t="s">
        <v>18</v>
      </c>
      <c r="BR332" s="46" t="s">
        <v>192</v>
      </c>
    </row>
    <row r="333" spans="11:70">
      <c r="K333" s="202" t="s">
        <v>141</v>
      </c>
      <c r="L333" s="203" t="str">
        <f t="shared" si="319"/>
        <v>R_ES-MOB-SpHeat</v>
      </c>
      <c r="M333" s="202">
        <f t="shared" ref="M333:N333" si="332">M237</f>
        <v>0</v>
      </c>
      <c r="N333" s="202">
        <f t="shared" si="332"/>
        <v>0</v>
      </c>
      <c r="O333" s="202" t="s">
        <v>18</v>
      </c>
      <c r="P333" s="203" t="s">
        <v>196</v>
      </c>
      <c r="T333" s="202" t="s">
        <v>141</v>
      </c>
      <c r="U333" s="203" t="str">
        <f t="shared" si="265"/>
        <v>R_ES-MOB-SpHeat</v>
      </c>
      <c r="V333" s="202">
        <f t="shared" si="265"/>
        <v>0</v>
      </c>
      <c r="W333" s="202">
        <f t="shared" si="316"/>
        <v>0</v>
      </c>
      <c r="X333" s="202" t="s">
        <v>18</v>
      </c>
      <c r="Y333" s="203" t="s">
        <v>191</v>
      </c>
      <c r="AC333" s="202" t="s">
        <v>141</v>
      </c>
      <c r="AD333" s="46" t="str">
        <f t="shared" si="266"/>
        <v>R_ES-MOB-SpHeat</v>
      </c>
      <c r="AE333" s="208">
        <f t="shared" si="267"/>
        <v>0</v>
      </c>
      <c r="AF333" s="46">
        <f t="shared" si="317"/>
        <v>0</v>
      </c>
      <c r="AG333" s="208" t="s">
        <v>18</v>
      </c>
      <c r="AH333" s="46" t="s">
        <v>197</v>
      </c>
      <c r="AL333" s="202" t="s">
        <v>141</v>
      </c>
      <c r="AM333" s="203" t="str">
        <f t="shared" si="268"/>
        <v>R_ES-MOB-SpHeat</v>
      </c>
      <c r="AN333" s="202">
        <f t="shared" si="269"/>
        <v>0</v>
      </c>
      <c r="AO333" s="202">
        <f t="shared" si="318"/>
        <v>0</v>
      </c>
      <c r="AP333" s="202" t="s">
        <v>18</v>
      </c>
      <c r="AQ333" s="203" t="s">
        <v>194</v>
      </c>
      <c r="AU333" s="202" t="s">
        <v>141</v>
      </c>
      <c r="AV333" s="46" t="str">
        <f t="shared" si="270"/>
        <v>R_ES-MOB-SpHeat</v>
      </c>
      <c r="AW333" s="208">
        <f t="shared" si="271"/>
        <v>0</v>
      </c>
      <c r="AX333" s="208">
        <f t="shared" si="278"/>
        <v>0</v>
      </c>
      <c r="AY333" s="208" t="s">
        <v>18</v>
      </c>
      <c r="AZ333" s="46" t="s">
        <v>193</v>
      </c>
      <c r="BD333" s="202" t="s">
        <v>141</v>
      </c>
      <c r="BE333" s="46" t="str">
        <f t="shared" si="272"/>
        <v>R_ES-MOB-SpHeat</v>
      </c>
      <c r="BF333" s="208">
        <f t="shared" si="273"/>
        <v>0</v>
      </c>
      <c r="BG333" s="208">
        <f t="shared" si="279"/>
        <v>0</v>
      </c>
      <c r="BH333" s="208" t="s">
        <v>18</v>
      </c>
      <c r="BI333" s="46" t="s">
        <v>195</v>
      </c>
      <c r="BM333" s="202" t="s">
        <v>141</v>
      </c>
      <c r="BN333" s="46" t="str">
        <f t="shared" si="274"/>
        <v>R_ES-MOB-SpHeat</v>
      </c>
      <c r="BO333" s="208">
        <f t="shared" si="275"/>
        <v>0</v>
      </c>
      <c r="BP333" s="208">
        <f t="shared" si="280"/>
        <v>0</v>
      </c>
      <c r="BQ333" s="208" t="s">
        <v>18</v>
      </c>
      <c r="BR333" s="46" t="s">
        <v>192</v>
      </c>
    </row>
    <row r="334" spans="11:70">
      <c r="K334" s="202" t="s">
        <v>141</v>
      </c>
      <c r="L334" s="203" t="str">
        <f t="shared" si="319"/>
        <v>R_ES-MOB-SpHeat</v>
      </c>
      <c r="M334" s="202">
        <f t="shared" ref="M334:N334" si="333">M238</f>
        <v>0</v>
      </c>
      <c r="N334" s="202">
        <f t="shared" si="333"/>
        <v>0</v>
      </c>
      <c r="O334" s="202" t="s">
        <v>18</v>
      </c>
      <c r="P334" s="203" t="s">
        <v>196</v>
      </c>
      <c r="T334" s="202" t="s">
        <v>141</v>
      </c>
      <c r="U334" s="203" t="str">
        <f t="shared" si="265"/>
        <v>R_ES-MOB-SpHeat</v>
      </c>
      <c r="V334" s="202">
        <f t="shared" si="265"/>
        <v>0</v>
      </c>
      <c r="W334" s="202">
        <f t="shared" si="316"/>
        <v>0</v>
      </c>
      <c r="X334" s="202" t="s">
        <v>18</v>
      </c>
      <c r="Y334" s="203" t="s">
        <v>191</v>
      </c>
      <c r="AC334" s="202" t="s">
        <v>141</v>
      </c>
      <c r="AD334" s="46" t="str">
        <f t="shared" si="266"/>
        <v>R_ES-MOB-SpHeat</v>
      </c>
      <c r="AE334" s="208">
        <f t="shared" si="267"/>
        <v>0</v>
      </c>
      <c r="AF334" s="46">
        <f t="shared" si="317"/>
        <v>0</v>
      </c>
      <c r="AG334" s="208" t="s">
        <v>18</v>
      </c>
      <c r="AH334" s="46" t="s">
        <v>197</v>
      </c>
      <c r="AL334" s="202" t="s">
        <v>141</v>
      </c>
      <c r="AM334" s="203" t="str">
        <f t="shared" si="268"/>
        <v>R_ES-MOB-SpHeat</v>
      </c>
      <c r="AN334" s="202">
        <f t="shared" si="269"/>
        <v>0</v>
      </c>
      <c r="AO334" s="202">
        <f t="shared" si="318"/>
        <v>0</v>
      </c>
      <c r="AP334" s="202" t="s">
        <v>18</v>
      </c>
      <c r="AQ334" s="203" t="s">
        <v>194</v>
      </c>
      <c r="AU334" s="202" t="s">
        <v>141</v>
      </c>
      <c r="AV334" s="46" t="str">
        <f t="shared" si="270"/>
        <v>R_ES-MOB-SpHeat</v>
      </c>
      <c r="AW334" s="208">
        <f t="shared" si="271"/>
        <v>0</v>
      </c>
      <c r="AX334" s="208">
        <f t="shared" si="278"/>
        <v>0</v>
      </c>
      <c r="AY334" s="208" t="s">
        <v>18</v>
      </c>
      <c r="AZ334" s="46" t="s">
        <v>193</v>
      </c>
      <c r="BD334" s="202" t="s">
        <v>141</v>
      </c>
      <c r="BE334" s="46" t="str">
        <f t="shared" si="272"/>
        <v>R_ES-MOB-SpHeat</v>
      </c>
      <c r="BF334" s="208">
        <f t="shared" si="273"/>
        <v>0</v>
      </c>
      <c r="BG334" s="208">
        <f t="shared" si="279"/>
        <v>0</v>
      </c>
      <c r="BH334" s="208" t="s">
        <v>18</v>
      </c>
      <c r="BI334" s="46" t="s">
        <v>195</v>
      </c>
      <c r="BM334" s="202" t="s">
        <v>141</v>
      </c>
      <c r="BN334" s="46" t="str">
        <f t="shared" si="274"/>
        <v>R_ES-MOB-SpHeat</v>
      </c>
      <c r="BO334" s="208">
        <f t="shared" si="275"/>
        <v>0</v>
      </c>
      <c r="BP334" s="208">
        <f t="shared" si="280"/>
        <v>0</v>
      </c>
      <c r="BQ334" s="208" t="s">
        <v>18</v>
      </c>
      <c r="BR334" s="46" t="s">
        <v>192</v>
      </c>
    </row>
    <row r="335" spans="11:70">
      <c r="K335" s="202" t="s">
        <v>141</v>
      </c>
      <c r="L335" s="203" t="str">
        <f t="shared" si="319"/>
        <v>R_ES-MOB-SpHeat</v>
      </c>
      <c r="M335" s="202">
        <f t="shared" ref="M335:N335" si="334">M239</f>
        <v>0</v>
      </c>
      <c r="N335" s="202">
        <f t="shared" si="334"/>
        <v>0</v>
      </c>
      <c r="O335" s="202" t="s">
        <v>18</v>
      </c>
      <c r="P335" s="203" t="s">
        <v>196</v>
      </c>
      <c r="T335" s="202" t="s">
        <v>141</v>
      </c>
      <c r="U335" s="203" t="str">
        <f t="shared" si="265"/>
        <v>R_ES-MOB-SpHeat</v>
      </c>
      <c r="V335" s="202">
        <f t="shared" si="265"/>
        <v>0</v>
      </c>
      <c r="W335" s="202">
        <f t="shared" si="316"/>
        <v>0</v>
      </c>
      <c r="X335" s="202" t="s">
        <v>18</v>
      </c>
      <c r="Y335" s="203" t="s">
        <v>191</v>
      </c>
      <c r="AC335" s="202" t="s">
        <v>141</v>
      </c>
      <c r="AD335" s="46" t="str">
        <f t="shared" si="266"/>
        <v>R_ES-MOB-SpHeat</v>
      </c>
      <c r="AE335" s="208">
        <f t="shared" si="267"/>
        <v>0</v>
      </c>
      <c r="AF335" s="46">
        <f t="shared" si="317"/>
        <v>0</v>
      </c>
      <c r="AG335" s="208" t="s">
        <v>18</v>
      </c>
      <c r="AH335" s="46" t="s">
        <v>197</v>
      </c>
      <c r="AL335" s="202" t="s">
        <v>141</v>
      </c>
      <c r="AM335" s="203" t="str">
        <f t="shared" si="268"/>
        <v>R_ES-MOB-SpHeat</v>
      </c>
      <c r="AN335" s="202">
        <f t="shared" si="269"/>
        <v>0</v>
      </c>
      <c r="AO335" s="202">
        <f t="shared" si="318"/>
        <v>0</v>
      </c>
      <c r="AP335" s="202" t="s">
        <v>18</v>
      </c>
      <c r="AQ335" s="203" t="s">
        <v>194</v>
      </c>
      <c r="AU335" s="202" t="s">
        <v>141</v>
      </c>
      <c r="AV335" s="46" t="str">
        <f t="shared" si="270"/>
        <v>R_ES-MOB-SpHeat</v>
      </c>
      <c r="AW335" s="208">
        <f t="shared" si="271"/>
        <v>0</v>
      </c>
      <c r="AX335" s="208">
        <f t="shared" si="278"/>
        <v>0</v>
      </c>
      <c r="AY335" s="208" t="s">
        <v>18</v>
      </c>
      <c r="AZ335" s="46" t="s">
        <v>193</v>
      </c>
      <c r="BD335" s="202" t="s">
        <v>141</v>
      </c>
      <c r="BE335" s="46" t="str">
        <f t="shared" si="272"/>
        <v>R_ES-MOB-SpHeat</v>
      </c>
      <c r="BF335" s="208">
        <f t="shared" si="273"/>
        <v>0</v>
      </c>
      <c r="BG335" s="208">
        <f t="shared" si="279"/>
        <v>0</v>
      </c>
      <c r="BH335" s="208" t="s">
        <v>18</v>
      </c>
      <c r="BI335" s="46" t="s">
        <v>195</v>
      </c>
      <c r="BM335" s="202" t="s">
        <v>141</v>
      </c>
      <c r="BN335" s="46" t="str">
        <f t="shared" si="274"/>
        <v>R_ES-MOB-SpHeat</v>
      </c>
      <c r="BO335" s="208">
        <f t="shared" si="275"/>
        <v>0</v>
      </c>
      <c r="BP335" s="208">
        <f t="shared" si="280"/>
        <v>0</v>
      </c>
      <c r="BQ335" s="208" t="s">
        <v>18</v>
      </c>
      <c r="BR335" s="46" t="s">
        <v>192</v>
      </c>
    </row>
    <row r="336" spans="11:70">
      <c r="K336" s="202" t="s">
        <v>141</v>
      </c>
      <c r="L336" s="203" t="str">
        <f t="shared" si="319"/>
        <v>R_ES-MOB-SpHeat</v>
      </c>
      <c r="M336" s="202">
        <f t="shared" ref="M336:N336" si="335">M240</f>
        <v>0</v>
      </c>
      <c r="N336" s="202">
        <f t="shared" si="335"/>
        <v>0</v>
      </c>
      <c r="O336" s="202" t="s">
        <v>18</v>
      </c>
      <c r="P336" s="203" t="s">
        <v>196</v>
      </c>
      <c r="T336" s="202" t="s">
        <v>141</v>
      </c>
      <c r="U336" s="203" t="str">
        <f t="shared" si="265"/>
        <v>R_ES-MOB-SpHeat</v>
      </c>
      <c r="V336" s="202">
        <f t="shared" si="265"/>
        <v>0</v>
      </c>
      <c r="W336" s="202">
        <f t="shared" si="316"/>
        <v>0</v>
      </c>
      <c r="X336" s="202" t="s">
        <v>18</v>
      </c>
      <c r="Y336" s="203" t="s">
        <v>191</v>
      </c>
      <c r="AC336" s="202" t="s">
        <v>141</v>
      </c>
      <c r="AD336" s="46" t="str">
        <f t="shared" si="266"/>
        <v>R_ES-MOB-SpHeat</v>
      </c>
      <c r="AE336" s="208">
        <f t="shared" si="267"/>
        <v>0</v>
      </c>
      <c r="AF336" s="46">
        <f t="shared" si="317"/>
        <v>0</v>
      </c>
      <c r="AG336" s="208" t="s">
        <v>18</v>
      </c>
      <c r="AH336" s="46" t="s">
        <v>197</v>
      </c>
      <c r="AL336" s="202" t="s">
        <v>141</v>
      </c>
      <c r="AM336" s="203" t="str">
        <f t="shared" si="268"/>
        <v>R_ES-MOB-SpHeat</v>
      </c>
      <c r="AN336" s="202">
        <f t="shared" si="269"/>
        <v>0</v>
      </c>
      <c r="AO336" s="202">
        <f t="shared" si="318"/>
        <v>0</v>
      </c>
      <c r="AP336" s="202" t="s">
        <v>18</v>
      </c>
      <c r="AQ336" s="203" t="s">
        <v>194</v>
      </c>
      <c r="AU336" s="202" t="s">
        <v>141</v>
      </c>
      <c r="AV336" s="46" t="str">
        <f t="shared" si="270"/>
        <v>R_ES-MOB-SpHeat</v>
      </c>
      <c r="AW336" s="208">
        <f t="shared" si="271"/>
        <v>0</v>
      </c>
      <c r="AX336" s="208">
        <f t="shared" si="278"/>
        <v>0</v>
      </c>
      <c r="AY336" s="208" t="s">
        <v>18</v>
      </c>
      <c r="AZ336" s="46" t="s">
        <v>193</v>
      </c>
      <c r="BD336" s="202" t="s">
        <v>141</v>
      </c>
      <c r="BE336" s="46" t="str">
        <f t="shared" si="272"/>
        <v>R_ES-MOB-SpHeat</v>
      </c>
      <c r="BF336" s="208">
        <f t="shared" si="273"/>
        <v>0</v>
      </c>
      <c r="BG336" s="208">
        <f t="shared" si="279"/>
        <v>0</v>
      </c>
      <c r="BH336" s="208" t="s">
        <v>18</v>
      </c>
      <c r="BI336" s="46" t="s">
        <v>195</v>
      </c>
      <c r="BM336" s="202" t="s">
        <v>141</v>
      </c>
      <c r="BN336" s="46" t="str">
        <f t="shared" si="274"/>
        <v>R_ES-MOB-SpHeat</v>
      </c>
      <c r="BO336" s="208">
        <f t="shared" si="275"/>
        <v>0</v>
      </c>
      <c r="BP336" s="208">
        <f t="shared" si="280"/>
        <v>0</v>
      </c>
      <c r="BQ336" s="208" t="s">
        <v>18</v>
      </c>
      <c r="BR336" s="46" t="s">
        <v>192</v>
      </c>
    </row>
    <row r="337" spans="11:70">
      <c r="K337" s="202" t="s">
        <v>141</v>
      </c>
      <c r="L337" s="203" t="str">
        <f t="shared" si="319"/>
        <v>R_ES-MOB-SpHeat</v>
      </c>
      <c r="M337" s="202">
        <f t="shared" ref="M337:N337" si="336">M241</f>
        <v>0</v>
      </c>
      <c r="N337" s="202">
        <f t="shared" si="336"/>
        <v>0</v>
      </c>
      <c r="O337" s="202" t="s">
        <v>18</v>
      </c>
      <c r="P337" s="203" t="s">
        <v>196</v>
      </c>
      <c r="T337" s="202" t="s">
        <v>141</v>
      </c>
      <c r="U337" s="203" t="str">
        <f t="shared" si="265"/>
        <v>R_ES-MOB-SpHeat</v>
      </c>
      <c r="V337" s="202">
        <f t="shared" si="265"/>
        <v>0</v>
      </c>
      <c r="W337" s="202">
        <f t="shared" si="316"/>
        <v>0</v>
      </c>
      <c r="X337" s="202" t="s">
        <v>18</v>
      </c>
      <c r="Y337" s="203" t="s">
        <v>191</v>
      </c>
      <c r="AC337" s="202" t="s">
        <v>141</v>
      </c>
      <c r="AD337" s="46" t="str">
        <f t="shared" si="266"/>
        <v>R_ES-MOB-SpHeat</v>
      </c>
      <c r="AE337" s="208">
        <f t="shared" si="267"/>
        <v>0</v>
      </c>
      <c r="AF337" s="46">
        <f t="shared" si="317"/>
        <v>0</v>
      </c>
      <c r="AG337" s="208" t="s">
        <v>18</v>
      </c>
      <c r="AH337" s="46" t="s">
        <v>197</v>
      </c>
      <c r="AL337" s="202" t="s">
        <v>141</v>
      </c>
      <c r="AM337" s="203" t="str">
        <f t="shared" si="268"/>
        <v>R_ES-MOB-SpHeat</v>
      </c>
      <c r="AN337" s="202">
        <f t="shared" si="269"/>
        <v>0</v>
      </c>
      <c r="AO337" s="202">
        <f t="shared" si="318"/>
        <v>0</v>
      </c>
      <c r="AP337" s="202" t="s">
        <v>18</v>
      </c>
      <c r="AQ337" s="203" t="s">
        <v>194</v>
      </c>
      <c r="AU337" s="202" t="s">
        <v>141</v>
      </c>
      <c r="AV337" s="46" t="str">
        <f t="shared" si="270"/>
        <v>R_ES-MOB-SpHeat</v>
      </c>
      <c r="AW337" s="208">
        <f t="shared" si="271"/>
        <v>0</v>
      </c>
      <c r="AX337" s="208">
        <f t="shared" si="278"/>
        <v>0</v>
      </c>
      <c r="AY337" s="208" t="s">
        <v>18</v>
      </c>
      <c r="AZ337" s="46" t="s">
        <v>193</v>
      </c>
      <c r="BD337" s="202" t="s">
        <v>141</v>
      </c>
      <c r="BE337" s="46" t="str">
        <f t="shared" si="272"/>
        <v>R_ES-MOB-SpHeat</v>
      </c>
      <c r="BF337" s="208">
        <f t="shared" si="273"/>
        <v>0</v>
      </c>
      <c r="BG337" s="208">
        <f t="shared" si="279"/>
        <v>0</v>
      </c>
      <c r="BH337" s="208" t="s">
        <v>18</v>
      </c>
      <c r="BI337" s="46" t="s">
        <v>195</v>
      </c>
      <c r="BM337" s="202" t="s">
        <v>141</v>
      </c>
      <c r="BN337" s="46" t="str">
        <f t="shared" si="274"/>
        <v>R_ES-MOB-SpHeat</v>
      </c>
      <c r="BO337" s="208">
        <f t="shared" si="275"/>
        <v>0</v>
      </c>
      <c r="BP337" s="208">
        <f t="shared" si="280"/>
        <v>0</v>
      </c>
      <c r="BQ337" s="208" t="s">
        <v>18</v>
      </c>
      <c r="BR337" s="46" t="s">
        <v>192</v>
      </c>
    </row>
    <row r="338" spans="11:70">
      <c r="K338" s="202" t="s">
        <v>141</v>
      </c>
      <c r="L338" s="203" t="str">
        <f t="shared" si="319"/>
        <v>R_ES-MOB-SpHeat</v>
      </c>
      <c r="M338" s="202">
        <f t="shared" ref="M338:N338" si="337">M242</f>
        <v>0</v>
      </c>
      <c r="N338" s="202">
        <f t="shared" si="337"/>
        <v>0</v>
      </c>
      <c r="O338" s="202" t="s">
        <v>18</v>
      </c>
      <c r="P338" s="203" t="s">
        <v>196</v>
      </c>
      <c r="T338" s="202" t="s">
        <v>141</v>
      </c>
      <c r="U338" s="203" t="str">
        <f t="shared" si="265"/>
        <v>R_ES-MOB-SpHeat</v>
      </c>
      <c r="V338" s="202">
        <f t="shared" si="265"/>
        <v>0</v>
      </c>
      <c r="W338" s="202">
        <f t="shared" si="316"/>
        <v>0</v>
      </c>
      <c r="X338" s="202" t="s">
        <v>18</v>
      </c>
      <c r="Y338" s="203" t="s">
        <v>191</v>
      </c>
      <c r="AC338" s="202" t="s">
        <v>141</v>
      </c>
      <c r="AD338" s="46" t="str">
        <f t="shared" si="266"/>
        <v>R_ES-MOB-SpHeat</v>
      </c>
      <c r="AE338" s="208">
        <f t="shared" si="267"/>
        <v>0</v>
      </c>
      <c r="AF338" s="46">
        <f t="shared" si="317"/>
        <v>0</v>
      </c>
      <c r="AG338" s="208" t="s">
        <v>18</v>
      </c>
      <c r="AH338" s="46" t="s">
        <v>197</v>
      </c>
      <c r="AL338" s="202" t="s">
        <v>141</v>
      </c>
      <c r="AM338" s="203" t="str">
        <f t="shared" si="268"/>
        <v>R_ES-MOB-SpHeat</v>
      </c>
      <c r="AN338" s="202">
        <f t="shared" si="269"/>
        <v>0</v>
      </c>
      <c r="AO338" s="202">
        <f t="shared" si="318"/>
        <v>0</v>
      </c>
      <c r="AP338" s="202" t="s">
        <v>18</v>
      </c>
      <c r="AQ338" s="203" t="s">
        <v>194</v>
      </c>
      <c r="AU338" s="202" t="s">
        <v>141</v>
      </c>
      <c r="AV338" s="46" t="str">
        <f t="shared" si="270"/>
        <v>R_ES-MOB-SpHeat</v>
      </c>
      <c r="AW338" s="208">
        <f t="shared" si="271"/>
        <v>0</v>
      </c>
      <c r="AX338" s="208">
        <f t="shared" si="278"/>
        <v>0</v>
      </c>
      <c r="AY338" s="208" t="s">
        <v>18</v>
      </c>
      <c r="AZ338" s="46" t="s">
        <v>193</v>
      </c>
      <c r="BD338" s="202" t="s">
        <v>141</v>
      </c>
      <c r="BE338" s="46" t="str">
        <f t="shared" si="272"/>
        <v>R_ES-MOB-SpHeat</v>
      </c>
      <c r="BF338" s="208">
        <f t="shared" si="273"/>
        <v>0</v>
      </c>
      <c r="BG338" s="208">
        <f t="shared" si="279"/>
        <v>0</v>
      </c>
      <c r="BH338" s="208" t="s">
        <v>18</v>
      </c>
      <c r="BI338" s="46" t="s">
        <v>195</v>
      </c>
      <c r="BM338" s="202" t="s">
        <v>141</v>
      </c>
      <c r="BN338" s="46" t="str">
        <f t="shared" si="274"/>
        <v>R_ES-MOB-SpHeat</v>
      </c>
      <c r="BO338" s="208">
        <f t="shared" si="275"/>
        <v>0</v>
      </c>
      <c r="BP338" s="208">
        <f t="shared" si="280"/>
        <v>0</v>
      </c>
      <c r="BQ338" s="208" t="s">
        <v>18</v>
      </c>
      <c r="BR338" s="46" t="s">
        <v>192</v>
      </c>
    </row>
    <row r="339" spans="11:70">
      <c r="K339" s="202" t="s">
        <v>141</v>
      </c>
      <c r="L339" s="203" t="str">
        <f t="shared" si="319"/>
        <v>R_ES-MOB-SpHeat</v>
      </c>
      <c r="M339" s="202">
        <f t="shared" ref="M339:N339" si="338">M243</f>
        <v>0</v>
      </c>
      <c r="N339" s="202">
        <f t="shared" si="338"/>
        <v>0</v>
      </c>
      <c r="O339" s="202" t="s">
        <v>18</v>
      </c>
      <c r="P339" s="203" t="s">
        <v>196</v>
      </c>
      <c r="T339" s="202" t="s">
        <v>141</v>
      </c>
      <c r="U339" s="203" t="str">
        <f t="shared" si="265"/>
        <v>R_ES-MOB-SpHeat</v>
      </c>
      <c r="V339" s="202">
        <f t="shared" si="265"/>
        <v>0</v>
      </c>
      <c r="W339" s="202">
        <f t="shared" si="316"/>
        <v>0</v>
      </c>
      <c r="X339" s="202" t="s">
        <v>18</v>
      </c>
      <c r="Y339" s="203" t="s">
        <v>191</v>
      </c>
      <c r="AC339" s="202" t="s">
        <v>141</v>
      </c>
      <c r="AD339" s="46" t="str">
        <f t="shared" si="266"/>
        <v>R_ES-MOB-SpHeat</v>
      </c>
      <c r="AE339" s="208">
        <f t="shared" si="267"/>
        <v>0</v>
      </c>
      <c r="AF339" s="46">
        <f t="shared" si="317"/>
        <v>0</v>
      </c>
      <c r="AG339" s="208" t="s">
        <v>18</v>
      </c>
      <c r="AH339" s="46" t="s">
        <v>197</v>
      </c>
      <c r="AL339" s="202" t="s">
        <v>141</v>
      </c>
      <c r="AM339" s="203" t="str">
        <f t="shared" si="268"/>
        <v>R_ES-MOB-SpHeat</v>
      </c>
      <c r="AN339" s="202">
        <f t="shared" si="269"/>
        <v>0</v>
      </c>
      <c r="AO339" s="202">
        <f t="shared" si="318"/>
        <v>0</v>
      </c>
      <c r="AP339" s="202" t="s">
        <v>18</v>
      </c>
      <c r="AQ339" s="203" t="s">
        <v>194</v>
      </c>
      <c r="AU339" s="202" t="s">
        <v>141</v>
      </c>
      <c r="AV339" s="46" t="str">
        <f t="shared" si="270"/>
        <v>R_ES-MOB-SpHeat</v>
      </c>
      <c r="AW339" s="208">
        <f t="shared" si="271"/>
        <v>0</v>
      </c>
      <c r="AX339" s="208">
        <f t="shared" si="278"/>
        <v>0</v>
      </c>
      <c r="AY339" s="208" t="s">
        <v>18</v>
      </c>
      <c r="AZ339" s="46" t="s">
        <v>193</v>
      </c>
      <c r="BD339" s="202" t="s">
        <v>141</v>
      </c>
      <c r="BE339" s="46" t="str">
        <f t="shared" si="272"/>
        <v>R_ES-MOB-SpHeat</v>
      </c>
      <c r="BF339" s="208">
        <f t="shared" si="273"/>
        <v>0</v>
      </c>
      <c r="BG339" s="208">
        <f t="shared" si="279"/>
        <v>0</v>
      </c>
      <c r="BH339" s="208" t="s">
        <v>18</v>
      </c>
      <c r="BI339" s="46" t="s">
        <v>195</v>
      </c>
      <c r="BM339" s="202" t="s">
        <v>141</v>
      </c>
      <c r="BN339" s="46" t="str">
        <f t="shared" si="274"/>
        <v>R_ES-MOB-SpHeat</v>
      </c>
      <c r="BO339" s="208">
        <f t="shared" si="275"/>
        <v>0</v>
      </c>
      <c r="BP339" s="208">
        <f t="shared" si="280"/>
        <v>0</v>
      </c>
      <c r="BQ339" s="208" t="s">
        <v>18</v>
      </c>
      <c r="BR339" s="46" t="s">
        <v>192</v>
      </c>
    </row>
    <row r="340" spans="11:70">
      <c r="K340" s="202" t="s">
        <v>141</v>
      </c>
      <c r="L340" s="203" t="str">
        <f t="shared" si="319"/>
        <v>R_ES-MOB-SpHeat</v>
      </c>
      <c r="M340" s="202">
        <f t="shared" ref="M340:N340" si="339">M244</f>
        <v>0</v>
      </c>
      <c r="N340" s="202">
        <f t="shared" si="339"/>
        <v>0</v>
      </c>
      <c r="O340" s="202" t="s">
        <v>18</v>
      </c>
      <c r="P340" s="203" t="s">
        <v>196</v>
      </c>
      <c r="T340" s="202" t="s">
        <v>141</v>
      </c>
      <c r="U340" s="203" t="str">
        <f t="shared" si="265"/>
        <v>R_ES-MOB-SpHeat</v>
      </c>
      <c r="V340" s="202">
        <f t="shared" si="265"/>
        <v>0</v>
      </c>
      <c r="W340" s="202">
        <f t="shared" si="316"/>
        <v>0</v>
      </c>
      <c r="X340" s="202" t="s">
        <v>18</v>
      </c>
      <c r="Y340" s="203" t="s">
        <v>191</v>
      </c>
      <c r="AC340" s="202" t="s">
        <v>141</v>
      </c>
      <c r="AD340" s="46" t="str">
        <f t="shared" si="266"/>
        <v>R_ES-MOB-SpHeat</v>
      </c>
      <c r="AE340" s="208">
        <f t="shared" si="267"/>
        <v>0</v>
      </c>
      <c r="AF340" s="46">
        <f t="shared" si="317"/>
        <v>0</v>
      </c>
      <c r="AG340" s="208" t="s">
        <v>18</v>
      </c>
      <c r="AH340" s="46" t="s">
        <v>197</v>
      </c>
      <c r="AL340" s="202" t="s">
        <v>141</v>
      </c>
      <c r="AM340" s="203" t="str">
        <f t="shared" si="268"/>
        <v>R_ES-MOB-SpHeat</v>
      </c>
      <c r="AN340" s="202">
        <f t="shared" si="269"/>
        <v>0</v>
      </c>
      <c r="AO340" s="202">
        <f t="shared" si="318"/>
        <v>0</v>
      </c>
      <c r="AP340" s="202" t="s">
        <v>18</v>
      </c>
      <c r="AQ340" s="203" t="s">
        <v>194</v>
      </c>
      <c r="AU340" s="202" t="s">
        <v>141</v>
      </c>
      <c r="AV340" s="46" t="str">
        <f t="shared" si="270"/>
        <v>R_ES-MOB-SpHeat</v>
      </c>
      <c r="AW340" s="208">
        <f t="shared" si="271"/>
        <v>0</v>
      </c>
      <c r="AX340" s="208">
        <f t="shared" si="278"/>
        <v>0</v>
      </c>
      <c r="AY340" s="208" t="s">
        <v>18</v>
      </c>
      <c r="AZ340" s="46" t="s">
        <v>193</v>
      </c>
      <c r="BD340" s="202" t="s">
        <v>141</v>
      </c>
      <c r="BE340" s="46" t="str">
        <f t="shared" si="272"/>
        <v>R_ES-MOB-SpHeat</v>
      </c>
      <c r="BF340" s="208">
        <f t="shared" si="273"/>
        <v>0</v>
      </c>
      <c r="BG340" s="208">
        <f t="shared" si="279"/>
        <v>0</v>
      </c>
      <c r="BH340" s="208" t="s">
        <v>18</v>
      </c>
      <c r="BI340" s="46" t="s">
        <v>195</v>
      </c>
      <c r="BM340" s="202" t="s">
        <v>141</v>
      </c>
      <c r="BN340" s="46" t="str">
        <f t="shared" si="274"/>
        <v>R_ES-MOB-SpHeat</v>
      </c>
      <c r="BO340" s="208">
        <f t="shared" si="275"/>
        <v>0</v>
      </c>
      <c r="BP340" s="208">
        <f t="shared" si="280"/>
        <v>0</v>
      </c>
      <c r="BQ340" s="208" t="s">
        <v>18</v>
      </c>
      <c r="BR340" s="46" t="s">
        <v>192</v>
      </c>
    </row>
    <row r="341" spans="11:70">
      <c r="K341" s="202" t="s">
        <v>141</v>
      </c>
      <c r="L341" s="203" t="str">
        <f t="shared" si="319"/>
        <v>R_ES-MOB-SpHeat</v>
      </c>
      <c r="M341" s="202">
        <f t="shared" ref="M341:N341" si="340">M245</f>
        <v>0</v>
      </c>
      <c r="N341" s="202">
        <f t="shared" si="340"/>
        <v>0</v>
      </c>
      <c r="O341" s="202" t="s">
        <v>18</v>
      </c>
      <c r="P341" s="203" t="s">
        <v>196</v>
      </c>
      <c r="T341" s="202" t="s">
        <v>141</v>
      </c>
      <c r="U341" s="203" t="str">
        <f t="shared" si="265"/>
        <v>R_ES-MOB-SpHeat</v>
      </c>
      <c r="V341" s="202">
        <f t="shared" si="265"/>
        <v>0</v>
      </c>
      <c r="W341" s="202">
        <f t="shared" si="316"/>
        <v>0</v>
      </c>
      <c r="X341" s="202" t="s">
        <v>18</v>
      </c>
      <c r="Y341" s="203" t="s">
        <v>191</v>
      </c>
      <c r="AC341" s="202" t="s">
        <v>141</v>
      </c>
      <c r="AD341" s="46" t="str">
        <f t="shared" si="266"/>
        <v>R_ES-MOB-SpHeat</v>
      </c>
      <c r="AE341" s="208">
        <f t="shared" si="267"/>
        <v>0</v>
      </c>
      <c r="AF341" s="46">
        <f t="shared" si="317"/>
        <v>0</v>
      </c>
      <c r="AG341" s="208" t="s">
        <v>18</v>
      </c>
      <c r="AH341" s="46" t="s">
        <v>197</v>
      </c>
      <c r="AL341" s="202" t="s">
        <v>141</v>
      </c>
      <c r="AM341" s="203" t="str">
        <f t="shared" si="268"/>
        <v>R_ES-MOB-SpHeat</v>
      </c>
      <c r="AN341" s="202">
        <f t="shared" si="269"/>
        <v>0</v>
      </c>
      <c r="AO341" s="202">
        <f t="shared" si="318"/>
        <v>0</v>
      </c>
      <c r="AP341" s="202" t="s">
        <v>18</v>
      </c>
      <c r="AQ341" s="203" t="s">
        <v>194</v>
      </c>
      <c r="AU341" s="202" t="s">
        <v>141</v>
      </c>
      <c r="AV341" s="46" t="str">
        <f t="shared" si="270"/>
        <v>R_ES-MOB-SpHeat</v>
      </c>
      <c r="AW341" s="208">
        <f t="shared" si="271"/>
        <v>0</v>
      </c>
      <c r="AX341" s="208">
        <f t="shared" si="278"/>
        <v>0</v>
      </c>
      <c r="AY341" s="208" t="s">
        <v>18</v>
      </c>
      <c r="AZ341" s="46" t="s">
        <v>193</v>
      </c>
      <c r="BD341" s="202" t="s">
        <v>141</v>
      </c>
      <c r="BE341" s="46" t="str">
        <f t="shared" si="272"/>
        <v>R_ES-MOB-SpHeat</v>
      </c>
      <c r="BF341" s="208">
        <f t="shared" si="273"/>
        <v>0</v>
      </c>
      <c r="BG341" s="208">
        <f t="shared" si="279"/>
        <v>0</v>
      </c>
      <c r="BH341" s="208" t="s">
        <v>18</v>
      </c>
      <c r="BI341" s="46" t="s">
        <v>195</v>
      </c>
      <c r="BM341" s="202" t="s">
        <v>141</v>
      </c>
      <c r="BN341" s="46" t="str">
        <f t="shared" si="274"/>
        <v>R_ES-MOB-SpHeat</v>
      </c>
      <c r="BO341" s="208">
        <f t="shared" si="275"/>
        <v>0</v>
      </c>
      <c r="BP341" s="208">
        <f t="shared" si="280"/>
        <v>0</v>
      </c>
      <c r="BQ341" s="208" t="s">
        <v>18</v>
      </c>
      <c r="BR341" s="46" t="s">
        <v>192</v>
      </c>
    </row>
    <row r="342" spans="11:70">
      <c r="K342" s="202" t="s">
        <v>141</v>
      </c>
      <c r="L342" s="203" t="str">
        <f t="shared" si="319"/>
        <v>R_ES-MOB-SpHeat</v>
      </c>
      <c r="M342" s="202">
        <f t="shared" ref="M342:N342" si="341">M246</f>
        <v>0</v>
      </c>
      <c r="N342" s="202">
        <f t="shared" si="341"/>
        <v>0</v>
      </c>
      <c r="O342" s="202" t="s">
        <v>18</v>
      </c>
      <c r="P342" s="203" t="s">
        <v>196</v>
      </c>
      <c r="T342" s="202" t="s">
        <v>141</v>
      </c>
      <c r="U342" s="203" t="str">
        <f t="shared" si="265"/>
        <v>R_ES-MOB-SpHeat</v>
      </c>
      <c r="V342" s="202">
        <f t="shared" si="265"/>
        <v>0</v>
      </c>
      <c r="W342" s="202">
        <f t="shared" si="316"/>
        <v>0</v>
      </c>
      <c r="X342" s="202" t="s">
        <v>18</v>
      </c>
      <c r="Y342" s="203" t="s">
        <v>191</v>
      </c>
      <c r="AC342" s="202" t="s">
        <v>141</v>
      </c>
      <c r="AD342" s="46" t="str">
        <f t="shared" si="266"/>
        <v>R_ES-MOB-SpHeat</v>
      </c>
      <c r="AE342" s="208">
        <f t="shared" si="267"/>
        <v>0</v>
      </c>
      <c r="AF342" s="46">
        <f t="shared" si="317"/>
        <v>0</v>
      </c>
      <c r="AG342" s="208" t="s">
        <v>18</v>
      </c>
      <c r="AH342" s="46" t="s">
        <v>197</v>
      </c>
      <c r="AL342" s="202" t="s">
        <v>141</v>
      </c>
      <c r="AM342" s="203" t="str">
        <f t="shared" si="268"/>
        <v>R_ES-MOB-SpHeat</v>
      </c>
      <c r="AN342" s="202">
        <f t="shared" si="269"/>
        <v>0</v>
      </c>
      <c r="AO342" s="202">
        <f t="shared" si="318"/>
        <v>0</v>
      </c>
      <c r="AP342" s="202" t="s">
        <v>18</v>
      </c>
      <c r="AQ342" s="203" t="s">
        <v>194</v>
      </c>
      <c r="AU342" s="202" t="s">
        <v>141</v>
      </c>
      <c r="AV342" s="46" t="str">
        <f t="shared" si="270"/>
        <v>R_ES-MOB-SpHeat</v>
      </c>
      <c r="AW342" s="208">
        <f t="shared" si="271"/>
        <v>0</v>
      </c>
      <c r="AX342" s="208">
        <f t="shared" si="278"/>
        <v>0</v>
      </c>
      <c r="AY342" s="208" t="s">
        <v>18</v>
      </c>
      <c r="AZ342" s="46" t="s">
        <v>193</v>
      </c>
      <c r="BD342" s="202" t="s">
        <v>141</v>
      </c>
      <c r="BE342" s="46" t="str">
        <f t="shared" si="272"/>
        <v>R_ES-MOB-SpHeat</v>
      </c>
      <c r="BF342" s="208">
        <f t="shared" si="273"/>
        <v>0</v>
      </c>
      <c r="BG342" s="208">
        <f t="shared" si="279"/>
        <v>0</v>
      </c>
      <c r="BH342" s="208" t="s">
        <v>18</v>
      </c>
      <c r="BI342" s="46" t="s">
        <v>195</v>
      </c>
      <c r="BM342" s="202" t="s">
        <v>141</v>
      </c>
      <c r="BN342" s="46" t="str">
        <f t="shared" si="274"/>
        <v>R_ES-MOB-SpHeat</v>
      </c>
      <c r="BO342" s="208">
        <f t="shared" si="275"/>
        <v>0</v>
      </c>
      <c r="BP342" s="208">
        <f t="shared" si="280"/>
        <v>0</v>
      </c>
      <c r="BQ342" s="208" t="s">
        <v>18</v>
      </c>
      <c r="BR342" s="46" t="s">
        <v>192</v>
      </c>
    </row>
    <row r="343" spans="11:70">
      <c r="K343" s="202" t="s">
        <v>141</v>
      </c>
      <c r="L343" s="203" t="str">
        <f t="shared" si="319"/>
        <v>R_ES-MOB-SpHeat</v>
      </c>
      <c r="M343" s="202">
        <f t="shared" ref="M343:N343" si="342">M247</f>
        <v>0</v>
      </c>
      <c r="N343" s="202">
        <f t="shared" si="342"/>
        <v>0</v>
      </c>
      <c r="O343" s="202" t="s">
        <v>18</v>
      </c>
      <c r="P343" s="203" t="s">
        <v>196</v>
      </c>
      <c r="T343" s="202" t="s">
        <v>141</v>
      </c>
      <c r="U343" s="203" t="str">
        <f t="shared" si="265"/>
        <v>R_ES-MOB-SpHeat</v>
      </c>
      <c r="V343" s="202">
        <f t="shared" si="265"/>
        <v>0</v>
      </c>
      <c r="W343" s="202">
        <f t="shared" si="316"/>
        <v>0</v>
      </c>
      <c r="X343" s="202" t="s">
        <v>18</v>
      </c>
      <c r="Y343" s="203" t="s">
        <v>191</v>
      </c>
      <c r="AC343" s="202" t="s">
        <v>141</v>
      </c>
      <c r="AD343" s="46" t="str">
        <f t="shared" si="266"/>
        <v>R_ES-MOB-SpHeat</v>
      </c>
      <c r="AE343" s="208">
        <f t="shared" si="267"/>
        <v>0</v>
      </c>
      <c r="AF343" s="46">
        <f t="shared" si="317"/>
        <v>0</v>
      </c>
      <c r="AG343" s="208" t="s">
        <v>18</v>
      </c>
      <c r="AH343" s="46" t="s">
        <v>197</v>
      </c>
      <c r="AL343" s="202" t="s">
        <v>141</v>
      </c>
      <c r="AM343" s="203" t="str">
        <f t="shared" si="268"/>
        <v>R_ES-MOB-SpHeat</v>
      </c>
      <c r="AN343" s="202">
        <f t="shared" si="269"/>
        <v>0</v>
      </c>
      <c r="AO343" s="202">
        <f t="shared" si="318"/>
        <v>0</v>
      </c>
      <c r="AP343" s="202" t="s">
        <v>18</v>
      </c>
      <c r="AQ343" s="203" t="s">
        <v>194</v>
      </c>
      <c r="AU343" s="202" t="s">
        <v>141</v>
      </c>
      <c r="AV343" s="46" t="str">
        <f t="shared" si="270"/>
        <v>R_ES-MOB-SpHeat</v>
      </c>
      <c r="AW343" s="208">
        <f t="shared" si="271"/>
        <v>0</v>
      </c>
      <c r="AX343" s="208">
        <f t="shared" si="278"/>
        <v>0</v>
      </c>
      <c r="AY343" s="208" t="s">
        <v>18</v>
      </c>
      <c r="AZ343" s="46" t="s">
        <v>193</v>
      </c>
      <c r="BD343" s="202" t="s">
        <v>141</v>
      </c>
      <c r="BE343" s="46" t="str">
        <f t="shared" si="272"/>
        <v>R_ES-MOB-SpHeat</v>
      </c>
      <c r="BF343" s="208">
        <f t="shared" si="273"/>
        <v>0</v>
      </c>
      <c r="BG343" s="208">
        <f t="shared" si="279"/>
        <v>0</v>
      </c>
      <c r="BH343" s="208" t="s">
        <v>18</v>
      </c>
      <c r="BI343" s="46" t="s">
        <v>195</v>
      </c>
      <c r="BM343" s="202" t="s">
        <v>141</v>
      </c>
      <c r="BN343" s="46" t="str">
        <f t="shared" si="274"/>
        <v>R_ES-MOB-SpHeat</v>
      </c>
      <c r="BO343" s="208">
        <f t="shared" si="275"/>
        <v>0</v>
      </c>
      <c r="BP343" s="208">
        <f t="shared" si="280"/>
        <v>0</v>
      </c>
      <c r="BQ343" s="208" t="s">
        <v>18</v>
      </c>
      <c r="BR343" s="46" t="s">
        <v>192</v>
      </c>
    </row>
    <row r="344" spans="11:70">
      <c r="K344" s="202" t="s">
        <v>357</v>
      </c>
      <c r="L344" s="203" t="str">
        <f t="shared" si="319"/>
        <v>R_ES-MOB-SpHeat</v>
      </c>
      <c r="M344" s="202" t="str">
        <f t="shared" ref="M344:N344" si="343">M248</f>
        <v>SH0_1</v>
      </c>
      <c r="N344" s="202">
        <f t="shared" si="343"/>
        <v>0</v>
      </c>
      <c r="O344" s="202" t="s">
        <v>18</v>
      </c>
      <c r="P344" s="203" t="s">
        <v>196</v>
      </c>
      <c r="T344" s="202" t="s">
        <v>357</v>
      </c>
      <c r="U344" s="203" t="str">
        <f t="shared" si="265"/>
        <v>R_ES-MOB-SpHeat</v>
      </c>
      <c r="V344" s="202" t="str">
        <f t="shared" si="265"/>
        <v>SH0_1</v>
      </c>
      <c r="W344" s="202">
        <f t="shared" si="316"/>
        <v>0</v>
      </c>
      <c r="X344" s="202" t="s">
        <v>18</v>
      </c>
      <c r="Y344" s="203" t="s">
        <v>191</v>
      </c>
      <c r="AC344" s="202" t="s">
        <v>357</v>
      </c>
      <c r="AD344" s="46" t="str">
        <f t="shared" si="266"/>
        <v>R_ES-MOB-SpHeat</v>
      </c>
      <c r="AE344" s="208" t="str">
        <f t="shared" si="267"/>
        <v>SH0_1</v>
      </c>
      <c r="AF344" s="46">
        <f t="shared" si="317"/>
        <v>0</v>
      </c>
      <c r="AG344" s="208" t="s">
        <v>18</v>
      </c>
      <c r="AH344" s="46" t="s">
        <v>197</v>
      </c>
      <c r="AL344" s="202" t="s">
        <v>357</v>
      </c>
      <c r="AM344" s="203" t="str">
        <f t="shared" si="268"/>
        <v>R_ES-MOB-SpHeat</v>
      </c>
      <c r="AN344" s="202" t="str">
        <f t="shared" si="269"/>
        <v>SH0_1</v>
      </c>
      <c r="AO344" s="202">
        <f t="shared" si="318"/>
        <v>0</v>
      </c>
      <c r="AP344" s="202" t="s">
        <v>18</v>
      </c>
      <c r="AQ344" s="203" t="s">
        <v>194</v>
      </c>
      <c r="AU344" s="202" t="s">
        <v>357</v>
      </c>
      <c r="AV344" s="46" t="str">
        <f t="shared" si="270"/>
        <v>R_ES-MOB-SpHeat</v>
      </c>
      <c r="AW344" s="208" t="str">
        <f t="shared" si="271"/>
        <v>SH0_1</v>
      </c>
      <c r="AX344" s="208">
        <f t="shared" si="278"/>
        <v>0</v>
      </c>
      <c r="AY344" s="208" t="s">
        <v>18</v>
      </c>
      <c r="AZ344" s="46" t="s">
        <v>193</v>
      </c>
      <c r="BD344" s="202" t="s">
        <v>357</v>
      </c>
      <c r="BE344" s="46" t="str">
        <f t="shared" si="272"/>
        <v>R_ES-MOB-SpHeat</v>
      </c>
      <c r="BF344" s="208" t="str">
        <f t="shared" si="273"/>
        <v>SH0_1</v>
      </c>
      <c r="BG344" s="208">
        <f t="shared" si="279"/>
        <v>0</v>
      </c>
      <c r="BH344" s="208" t="s">
        <v>18</v>
      </c>
      <c r="BI344" s="46" t="s">
        <v>195</v>
      </c>
      <c r="BM344" s="202" t="s">
        <v>357</v>
      </c>
      <c r="BN344" s="46" t="str">
        <f t="shared" si="274"/>
        <v>R_ES-MOB-SpHeat</v>
      </c>
      <c r="BO344" s="208" t="str">
        <f t="shared" si="275"/>
        <v>SH0_1</v>
      </c>
      <c r="BP344" s="208">
        <f t="shared" si="280"/>
        <v>0</v>
      </c>
      <c r="BQ344" s="208" t="s">
        <v>18</v>
      </c>
      <c r="BR344" s="46" t="s">
        <v>192</v>
      </c>
    </row>
    <row r="345" spans="11:70">
      <c r="K345" s="202" t="s">
        <v>357</v>
      </c>
      <c r="L345" s="203" t="str">
        <f t="shared" si="319"/>
        <v>R_ES-MOB-SpHeat</v>
      </c>
      <c r="M345" s="202" t="str">
        <f t="shared" ref="M345:N345" si="344">M249</f>
        <v>SH2_3</v>
      </c>
      <c r="N345" s="202">
        <f t="shared" si="344"/>
        <v>0</v>
      </c>
      <c r="O345" s="202" t="s">
        <v>18</v>
      </c>
      <c r="P345" s="203" t="s">
        <v>196</v>
      </c>
      <c r="T345" s="202" t="s">
        <v>357</v>
      </c>
      <c r="U345" s="203" t="str">
        <f t="shared" si="265"/>
        <v>R_ES-MOB-SpHeat</v>
      </c>
      <c r="V345" s="202" t="str">
        <f t="shared" si="265"/>
        <v>SH2_3</v>
      </c>
      <c r="W345" s="202">
        <f t="shared" si="316"/>
        <v>0</v>
      </c>
      <c r="X345" s="202" t="s">
        <v>18</v>
      </c>
      <c r="Y345" s="203" t="s">
        <v>191</v>
      </c>
      <c r="AC345" s="202" t="s">
        <v>357</v>
      </c>
      <c r="AD345" s="46" t="str">
        <f t="shared" si="266"/>
        <v>R_ES-MOB-SpHeat</v>
      </c>
      <c r="AE345" s="208" t="str">
        <f t="shared" si="267"/>
        <v>SH2_3</v>
      </c>
      <c r="AF345" s="46">
        <f t="shared" si="317"/>
        <v>0</v>
      </c>
      <c r="AG345" s="208" t="s">
        <v>18</v>
      </c>
      <c r="AH345" s="46" t="s">
        <v>197</v>
      </c>
      <c r="AL345" s="202" t="s">
        <v>357</v>
      </c>
      <c r="AM345" s="203" t="str">
        <f t="shared" si="268"/>
        <v>R_ES-MOB-SpHeat</v>
      </c>
      <c r="AN345" s="202" t="str">
        <f t="shared" si="269"/>
        <v>SH2_3</v>
      </c>
      <c r="AO345" s="202">
        <f t="shared" si="318"/>
        <v>0</v>
      </c>
      <c r="AP345" s="202" t="s">
        <v>18</v>
      </c>
      <c r="AQ345" s="203" t="s">
        <v>194</v>
      </c>
      <c r="AU345" s="202" t="s">
        <v>357</v>
      </c>
      <c r="AV345" s="46" t="str">
        <f t="shared" si="270"/>
        <v>R_ES-MOB-SpHeat</v>
      </c>
      <c r="AW345" s="208" t="str">
        <f t="shared" si="271"/>
        <v>SH2_3</v>
      </c>
      <c r="AX345" s="208">
        <f t="shared" si="278"/>
        <v>0</v>
      </c>
      <c r="AY345" s="208" t="s">
        <v>18</v>
      </c>
      <c r="AZ345" s="46" t="s">
        <v>193</v>
      </c>
      <c r="BD345" s="202" t="s">
        <v>357</v>
      </c>
      <c r="BE345" s="46" t="str">
        <f t="shared" si="272"/>
        <v>R_ES-MOB-SpHeat</v>
      </c>
      <c r="BF345" s="208" t="str">
        <f t="shared" si="273"/>
        <v>SH2_3</v>
      </c>
      <c r="BG345" s="208">
        <f t="shared" si="279"/>
        <v>0</v>
      </c>
      <c r="BH345" s="208" t="s">
        <v>18</v>
      </c>
      <c r="BI345" s="46" t="s">
        <v>195</v>
      </c>
      <c r="BM345" s="202" t="s">
        <v>357</v>
      </c>
      <c r="BN345" s="46" t="str">
        <f t="shared" si="274"/>
        <v>R_ES-MOB-SpHeat</v>
      </c>
      <c r="BO345" s="208" t="str">
        <f t="shared" si="275"/>
        <v>SH2_3</v>
      </c>
      <c r="BP345" s="208">
        <f t="shared" si="280"/>
        <v>0</v>
      </c>
      <c r="BQ345" s="208" t="s">
        <v>18</v>
      </c>
      <c r="BR345" s="46" t="s">
        <v>192</v>
      </c>
    </row>
    <row r="346" spans="11:70">
      <c r="K346" s="202" t="s">
        <v>357</v>
      </c>
      <c r="L346" s="203" t="str">
        <f t="shared" si="319"/>
        <v>R_ES-MOB-SpHeat</v>
      </c>
      <c r="M346" s="202" t="str">
        <f t="shared" ref="M346:N346" si="345">M250</f>
        <v>SH4_5</v>
      </c>
      <c r="N346" s="202">
        <f t="shared" si="345"/>
        <v>0</v>
      </c>
      <c r="O346" s="202" t="s">
        <v>18</v>
      </c>
      <c r="P346" s="203" t="s">
        <v>196</v>
      </c>
      <c r="T346" s="202" t="s">
        <v>357</v>
      </c>
      <c r="U346" s="203" t="str">
        <f t="shared" si="265"/>
        <v>R_ES-MOB-SpHeat</v>
      </c>
      <c r="V346" s="202" t="str">
        <f t="shared" si="265"/>
        <v>SH4_5</v>
      </c>
      <c r="W346" s="202">
        <f t="shared" si="316"/>
        <v>0</v>
      </c>
      <c r="X346" s="202" t="s">
        <v>18</v>
      </c>
      <c r="Y346" s="203" t="s">
        <v>191</v>
      </c>
      <c r="AC346" s="202" t="s">
        <v>357</v>
      </c>
      <c r="AD346" s="46" t="str">
        <f t="shared" si="266"/>
        <v>R_ES-MOB-SpHeat</v>
      </c>
      <c r="AE346" s="208" t="str">
        <f t="shared" si="267"/>
        <v>SH4_5</v>
      </c>
      <c r="AF346" s="46">
        <f t="shared" si="317"/>
        <v>0</v>
      </c>
      <c r="AG346" s="208" t="s">
        <v>18</v>
      </c>
      <c r="AH346" s="46" t="s">
        <v>197</v>
      </c>
      <c r="AL346" s="202" t="s">
        <v>357</v>
      </c>
      <c r="AM346" s="203" t="str">
        <f t="shared" si="268"/>
        <v>R_ES-MOB-SpHeat</v>
      </c>
      <c r="AN346" s="202" t="str">
        <f t="shared" si="269"/>
        <v>SH4_5</v>
      </c>
      <c r="AO346" s="202">
        <f t="shared" si="318"/>
        <v>0</v>
      </c>
      <c r="AP346" s="202" t="s">
        <v>18</v>
      </c>
      <c r="AQ346" s="203" t="s">
        <v>194</v>
      </c>
      <c r="AU346" s="202" t="s">
        <v>357</v>
      </c>
      <c r="AV346" s="46" t="str">
        <f t="shared" si="270"/>
        <v>R_ES-MOB-SpHeat</v>
      </c>
      <c r="AW346" s="208" t="str">
        <f t="shared" si="271"/>
        <v>SH4_5</v>
      </c>
      <c r="AX346" s="208">
        <f t="shared" si="278"/>
        <v>0</v>
      </c>
      <c r="AY346" s="208" t="s">
        <v>18</v>
      </c>
      <c r="AZ346" s="46" t="s">
        <v>193</v>
      </c>
      <c r="BD346" s="202" t="s">
        <v>357</v>
      </c>
      <c r="BE346" s="46" t="str">
        <f t="shared" si="272"/>
        <v>R_ES-MOB-SpHeat</v>
      </c>
      <c r="BF346" s="208" t="str">
        <f t="shared" si="273"/>
        <v>SH4_5</v>
      </c>
      <c r="BG346" s="208">
        <f t="shared" si="279"/>
        <v>0</v>
      </c>
      <c r="BH346" s="208" t="s">
        <v>18</v>
      </c>
      <c r="BI346" s="46" t="s">
        <v>195</v>
      </c>
      <c r="BM346" s="202" t="s">
        <v>357</v>
      </c>
      <c r="BN346" s="46" t="str">
        <f t="shared" si="274"/>
        <v>R_ES-MOB-SpHeat</v>
      </c>
      <c r="BO346" s="208" t="str">
        <f t="shared" si="275"/>
        <v>SH4_5</v>
      </c>
      <c r="BP346" s="208">
        <f t="shared" si="280"/>
        <v>0</v>
      </c>
      <c r="BQ346" s="208" t="s">
        <v>18</v>
      </c>
      <c r="BR346" s="46" t="s">
        <v>192</v>
      </c>
    </row>
    <row r="347" spans="11:70">
      <c r="K347" s="202" t="s">
        <v>357</v>
      </c>
      <c r="L347" s="203" t="str">
        <f t="shared" si="319"/>
        <v>R_ES-MOB-SpHeat</v>
      </c>
      <c r="M347" s="202" t="str">
        <f t="shared" ref="M347:N347" si="346">M251</f>
        <v>SH6_7</v>
      </c>
      <c r="N347" s="202">
        <f t="shared" si="346"/>
        <v>0</v>
      </c>
      <c r="O347" s="202" t="s">
        <v>18</v>
      </c>
      <c r="P347" s="203" t="s">
        <v>196</v>
      </c>
      <c r="T347" s="202" t="s">
        <v>357</v>
      </c>
      <c r="U347" s="203" t="str">
        <f t="shared" si="265"/>
        <v>R_ES-MOB-SpHeat</v>
      </c>
      <c r="V347" s="202" t="str">
        <f t="shared" si="265"/>
        <v>SH6_7</v>
      </c>
      <c r="W347" s="202">
        <f t="shared" si="316"/>
        <v>0</v>
      </c>
      <c r="X347" s="202" t="s">
        <v>18</v>
      </c>
      <c r="Y347" s="203" t="s">
        <v>191</v>
      </c>
      <c r="AC347" s="202" t="s">
        <v>357</v>
      </c>
      <c r="AD347" s="46" t="str">
        <f t="shared" si="266"/>
        <v>R_ES-MOB-SpHeat</v>
      </c>
      <c r="AE347" s="208" t="str">
        <f t="shared" si="267"/>
        <v>SH6_7</v>
      </c>
      <c r="AF347" s="46">
        <f t="shared" si="317"/>
        <v>0</v>
      </c>
      <c r="AG347" s="208" t="s">
        <v>18</v>
      </c>
      <c r="AH347" s="46" t="s">
        <v>197</v>
      </c>
      <c r="AL347" s="202" t="s">
        <v>357</v>
      </c>
      <c r="AM347" s="203" t="str">
        <f t="shared" si="268"/>
        <v>R_ES-MOB-SpHeat</v>
      </c>
      <c r="AN347" s="202" t="str">
        <f t="shared" si="269"/>
        <v>SH6_7</v>
      </c>
      <c r="AO347" s="202">
        <f t="shared" si="318"/>
        <v>0</v>
      </c>
      <c r="AP347" s="202" t="s">
        <v>18</v>
      </c>
      <c r="AQ347" s="203" t="s">
        <v>194</v>
      </c>
      <c r="AU347" s="202" t="s">
        <v>357</v>
      </c>
      <c r="AV347" s="46" t="str">
        <f t="shared" si="270"/>
        <v>R_ES-MOB-SpHeat</v>
      </c>
      <c r="AW347" s="208" t="str">
        <f t="shared" si="271"/>
        <v>SH6_7</v>
      </c>
      <c r="AX347" s="208">
        <f t="shared" si="278"/>
        <v>0</v>
      </c>
      <c r="AY347" s="208" t="s">
        <v>18</v>
      </c>
      <c r="AZ347" s="46" t="s">
        <v>193</v>
      </c>
      <c r="BD347" s="202" t="s">
        <v>357</v>
      </c>
      <c r="BE347" s="46" t="str">
        <f t="shared" si="272"/>
        <v>R_ES-MOB-SpHeat</v>
      </c>
      <c r="BF347" s="208" t="str">
        <f t="shared" si="273"/>
        <v>SH6_7</v>
      </c>
      <c r="BG347" s="208">
        <f t="shared" si="279"/>
        <v>0</v>
      </c>
      <c r="BH347" s="208" t="s">
        <v>18</v>
      </c>
      <c r="BI347" s="46" t="s">
        <v>195</v>
      </c>
      <c r="BM347" s="202" t="s">
        <v>357</v>
      </c>
      <c r="BN347" s="46" t="str">
        <f t="shared" si="274"/>
        <v>R_ES-MOB-SpHeat</v>
      </c>
      <c r="BO347" s="208" t="str">
        <f t="shared" si="275"/>
        <v>SH6_7</v>
      </c>
      <c r="BP347" s="208">
        <f t="shared" si="280"/>
        <v>0</v>
      </c>
      <c r="BQ347" s="208" t="s">
        <v>18</v>
      </c>
      <c r="BR347" s="46" t="s">
        <v>192</v>
      </c>
    </row>
    <row r="348" spans="11:70">
      <c r="K348" s="202" t="s">
        <v>357</v>
      </c>
      <c r="L348" s="203" t="str">
        <f t="shared" si="319"/>
        <v>R_ES-MOB-SpHeat</v>
      </c>
      <c r="M348" s="202" t="str">
        <f t="shared" ref="M348:N348" si="347">M252</f>
        <v>SH8_9</v>
      </c>
      <c r="N348" s="202">
        <f t="shared" si="347"/>
        <v>0</v>
      </c>
      <c r="O348" s="202" t="s">
        <v>18</v>
      </c>
      <c r="P348" s="203" t="s">
        <v>196</v>
      </c>
      <c r="T348" s="202" t="s">
        <v>357</v>
      </c>
      <c r="U348" s="203" t="str">
        <f t="shared" si="265"/>
        <v>R_ES-MOB-SpHeat</v>
      </c>
      <c r="V348" s="202" t="str">
        <f t="shared" si="265"/>
        <v>SH8_9</v>
      </c>
      <c r="W348" s="202">
        <f t="shared" si="316"/>
        <v>0</v>
      </c>
      <c r="X348" s="202" t="s">
        <v>18</v>
      </c>
      <c r="Y348" s="203" t="s">
        <v>191</v>
      </c>
      <c r="AC348" s="202" t="s">
        <v>357</v>
      </c>
      <c r="AD348" s="46" t="str">
        <f t="shared" si="266"/>
        <v>R_ES-MOB-SpHeat</v>
      </c>
      <c r="AE348" s="208" t="str">
        <f t="shared" si="267"/>
        <v>SH8_9</v>
      </c>
      <c r="AF348" s="46">
        <f t="shared" si="317"/>
        <v>0</v>
      </c>
      <c r="AG348" s="208" t="s">
        <v>18</v>
      </c>
      <c r="AH348" s="46" t="s">
        <v>197</v>
      </c>
      <c r="AL348" s="202" t="s">
        <v>357</v>
      </c>
      <c r="AM348" s="203" t="str">
        <f t="shared" si="268"/>
        <v>R_ES-MOB-SpHeat</v>
      </c>
      <c r="AN348" s="202" t="str">
        <f t="shared" si="269"/>
        <v>SH8_9</v>
      </c>
      <c r="AO348" s="202">
        <f t="shared" si="318"/>
        <v>0</v>
      </c>
      <c r="AP348" s="202" t="s">
        <v>18</v>
      </c>
      <c r="AQ348" s="203" t="s">
        <v>194</v>
      </c>
      <c r="AU348" s="202" t="s">
        <v>357</v>
      </c>
      <c r="AV348" s="46" t="str">
        <f t="shared" si="270"/>
        <v>R_ES-MOB-SpHeat</v>
      </c>
      <c r="AW348" s="208" t="str">
        <f t="shared" si="271"/>
        <v>SH8_9</v>
      </c>
      <c r="AX348" s="208">
        <f t="shared" si="278"/>
        <v>0</v>
      </c>
      <c r="AY348" s="208" t="s">
        <v>18</v>
      </c>
      <c r="AZ348" s="46" t="s">
        <v>193</v>
      </c>
      <c r="BD348" s="202" t="s">
        <v>357</v>
      </c>
      <c r="BE348" s="46" t="str">
        <f t="shared" si="272"/>
        <v>R_ES-MOB-SpHeat</v>
      </c>
      <c r="BF348" s="208" t="str">
        <f t="shared" si="273"/>
        <v>SH8_9</v>
      </c>
      <c r="BG348" s="208">
        <f t="shared" si="279"/>
        <v>0</v>
      </c>
      <c r="BH348" s="208" t="s">
        <v>18</v>
      </c>
      <c r="BI348" s="46" t="s">
        <v>195</v>
      </c>
      <c r="BM348" s="202" t="s">
        <v>357</v>
      </c>
      <c r="BN348" s="46" t="str">
        <f t="shared" si="274"/>
        <v>R_ES-MOB-SpHeat</v>
      </c>
      <c r="BO348" s="208" t="str">
        <f t="shared" si="275"/>
        <v>SH8_9</v>
      </c>
      <c r="BP348" s="208">
        <f t="shared" si="280"/>
        <v>0</v>
      </c>
      <c r="BQ348" s="208" t="s">
        <v>18</v>
      </c>
      <c r="BR348" s="46" t="s">
        <v>192</v>
      </c>
    </row>
    <row r="349" spans="11:70">
      <c r="K349" s="202" t="s">
        <v>357</v>
      </c>
      <c r="L349" s="203" t="str">
        <f t="shared" si="319"/>
        <v>R_ES-MOB-SpHeat</v>
      </c>
      <c r="M349" s="202" t="str">
        <f t="shared" ref="M349:N349" si="348">M253</f>
        <v>SH10_11</v>
      </c>
      <c r="N349" s="202">
        <f t="shared" si="348"/>
        <v>0</v>
      </c>
      <c r="O349" s="202" t="s">
        <v>18</v>
      </c>
      <c r="P349" s="203" t="s">
        <v>196</v>
      </c>
      <c r="T349" s="202" t="s">
        <v>357</v>
      </c>
      <c r="U349" s="203" t="str">
        <f t="shared" si="265"/>
        <v>R_ES-MOB-SpHeat</v>
      </c>
      <c r="V349" s="202" t="str">
        <f t="shared" si="265"/>
        <v>SH10_11</v>
      </c>
      <c r="W349" s="202">
        <f t="shared" si="316"/>
        <v>0</v>
      </c>
      <c r="X349" s="202" t="s">
        <v>18</v>
      </c>
      <c r="Y349" s="203" t="s">
        <v>191</v>
      </c>
      <c r="AC349" s="202" t="s">
        <v>357</v>
      </c>
      <c r="AD349" s="46" t="str">
        <f t="shared" si="266"/>
        <v>R_ES-MOB-SpHeat</v>
      </c>
      <c r="AE349" s="208" t="str">
        <f t="shared" si="267"/>
        <v>SH10_11</v>
      </c>
      <c r="AF349" s="46">
        <f t="shared" si="317"/>
        <v>0</v>
      </c>
      <c r="AG349" s="208" t="s">
        <v>18</v>
      </c>
      <c r="AH349" s="46" t="s">
        <v>197</v>
      </c>
      <c r="AL349" s="202" t="s">
        <v>357</v>
      </c>
      <c r="AM349" s="203" t="str">
        <f t="shared" si="268"/>
        <v>R_ES-MOB-SpHeat</v>
      </c>
      <c r="AN349" s="202" t="str">
        <f t="shared" si="269"/>
        <v>SH10_11</v>
      </c>
      <c r="AO349" s="202">
        <f t="shared" si="318"/>
        <v>0</v>
      </c>
      <c r="AP349" s="202" t="s">
        <v>18</v>
      </c>
      <c r="AQ349" s="203" t="s">
        <v>194</v>
      </c>
      <c r="AU349" s="202" t="s">
        <v>357</v>
      </c>
      <c r="AV349" s="46" t="str">
        <f t="shared" si="270"/>
        <v>R_ES-MOB-SpHeat</v>
      </c>
      <c r="AW349" s="208" t="str">
        <f t="shared" si="271"/>
        <v>SH10_11</v>
      </c>
      <c r="AX349" s="208">
        <f t="shared" si="278"/>
        <v>0</v>
      </c>
      <c r="AY349" s="208" t="s">
        <v>18</v>
      </c>
      <c r="AZ349" s="46" t="s">
        <v>193</v>
      </c>
      <c r="BD349" s="202" t="s">
        <v>357</v>
      </c>
      <c r="BE349" s="46" t="str">
        <f t="shared" si="272"/>
        <v>R_ES-MOB-SpHeat</v>
      </c>
      <c r="BF349" s="208" t="str">
        <f t="shared" si="273"/>
        <v>SH10_11</v>
      </c>
      <c r="BG349" s="208">
        <f t="shared" si="279"/>
        <v>0</v>
      </c>
      <c r="BH349" s="208" t="s">
        <v>18</v>
      </c>
      <c r="BI349" s="46" t="s">
        <v>195</v>
      </c>
      <c r="BM349" s="202" t="s">
        <v>357</v>
      </c>
      <c r="BN349" s="46" t="str">
        <f t="shared" si="274"/>
        <v>R_ES-MOB-SpHeat</v>
      </c>
      <c r="BO349" s="208" t="str">
        <f t="shared" si="275"/>
        <v>SH10_11</v>
      </c>
      <c r="BP349" s="208">
        <f t="shared" si="280"/>
        <v>0</v>
      </c>
      <c r="BQ349" s="208" t="s">
        <v>18</v>
      </c>
      <c r="BR349" s="46" t="s">
        <v>192</v>
      </c>
    </row>
    <row r="350" spans="11:70">
      <c r="K350" s="202" t="s">
        <v>357</v>
      </c>
      <c r="L350" s="203" t="str">
        <f t="shared" si="319"/>
        <v>R_ES-MOB-SpHeat</v>
      </c>
      <c r="M350" s="202" t="str">
        <f t="shared" ref="M350:N350" si="349">M254</f>
        <v>SH12_13</v>
      </c>
      <c r="N350" s="202">
        <f t="shared" si="349"/>
        <v>0</v>
      </c>
      <c r="O350" s="202" t="s">
        <v>18</v>
      </c>
      <c r="P350" s="203" t="s">
        <v>196</v>
      </c>
      <c r="T350" s="202" t="s">
        <v>357</v>
      </c>
      <c r="U350" s="203" t="str">
        <f t="shared" si="265"/>
        <v>R_ES-MOB-SpHeat</v>
      </c>
      <c r="V350" s="202" t="str">
        <f t="shared" si="265"/>
        <v>SH12_13</v>
      </c>
      <c r="W350" s="202">
        <f t="shared" si="316"/>
        <v>0</v>
      </c>
      <c r="X350" s="202" t="s">
        <v>18</v>
      </c>
      <c r="Y350" s="203" t="s">
        <v>191</v>
      </c>
      <c r="AC350" s="202" t="s">
        <v>357</v>
      </c>
      <c r="AD350" s="46" t="str">
        <f t="shared" si="266"/>
        <v>R_ES-MOB-SpHeat</v>
      </c>
      <c r="AE350" s="208" t="str">
        <f t="shared" si="267"/>
        <v>SH12_13</v>
      </c>
      <c r="AF350" s="46">
        <f t="shared" si="317"/>
        <v>0</v>
      </c>
      <c r="AG350" s="208" t="s">
        <v>18</v>
      </c>
      <c r="AH350" s="46" t="s">
        <v>197</v>
      </c>
      <c r="AL350" s="202" t="s">
        <v>357</v>
      </c>
      <c r="AM350" s="203" t="str">
        <f t="shared" si="268"/>
        <v>R_ES-MOB-SpHeat</v>
      </c>
      <c r="AN350" s="202" t="str">
        <f t="shared" si="269"/>
        <v>SH12_13</v>
      </c>
      <c r="AO350" s="202">
        <f t="shared" si="318"/>
        <v>0</v>
      </c>
      <c r="AP350" s="202" t="s">
        <v>18</v>
      </c>
      <c r="AQ350" s="203" t="s">
        <v>194</v>
      </c>
      <c r="AU350" s="202" t="s">
        <v>357</v>
      </c>
      <c r="AV350" s="46" t="str">
        <f t="shared" si="270"/>
        <v>R_ES-MOB-SpHeat</v>
      </c>
      <c r="AW350" s="208" t="str">
        <f t="shared" si="271"/>
        <v>SH12_13</v>
      </c>
      <c r="AX350" s="208">
        <f t="shared" si="278"/>
        <v>0</v>
      </c>
      <c r="AY350" s="208" t="s">
        <v>18</v>
      </c>
      <c r="AZ350" s="46" t="s">
        <v>193</v>
      </c>
      <c r="BD350" s="202" t="s">
        <v>357</v>
      </c>
      <c r="BE350" s="46" t="str">
        <f t="shared" si="272"/>
        <v>R_ES-MOB-SpHeat</v>
      </c>
      <c r="BF350" s="208" t="str">
        <f t="shared" si="273"/>
        <v>SH12_13</v>
      </c>
      <c r="BG350" s="208">
        <f t="shared" si="279"/>
        <v>0</v>
      </c>
      <c r="BH350" s="208" t="s">
        <v>18</v>
      </c>
      <c r="BI350" s="46" t="s">
        <v>195</v>
      </c>
      <c r="BM350" s="202" t="s">
        <v>357</v>
      </c>
      <c r="BN350" s="46" t="str">
        <f t="shared" si="274"/>
        <v>R_ES-MOB-SpHeat</v>
      </c>
      <c r="BO350" s="208" t="str">
        <f t="shared" si="275"/>
        <v>SH12_13</v>
      </c>
      <c r="BP350" s="208">
        <f t="shared" si="280"/>
        <v>0</v>
      </c>
      <c r="BQ350" s="208" t="s">
        <v>18</v>
      </c>
      <c r="BR350" s="46" t="s">
        <v>192</v>
      </c>
    </row>
    <row r="351" spans="11:70">
      <c r="K351" s="202" t="s">
        <v>357</v>
      </c>
      <c r="L351" s="203" t="str">
        <f t="shared" si="319"/>
        <v>R_ES-MOB-SpHeat</v>
      </c>
      <c r="M351" s="202" t="str">
        <f t="shared" ref="M351:N351" si="350">M255</f>
        <v>SH14_15</v>
      </c>
      <c r="N351" s="202">
        <f t="shared" si="350"/>
        <v>0</v>
      </c>
      <c r="O351" s="202" t="s">
        <v>18</v>
      </c>
      <c r="P351" s="203" t="s">
        <v>196</v>
      </c>
      <c r="T351" s="202" t="s">
        <v>357</v>
      </c>
      <c r="U351" s="203" t="str">
        <f t="shared" si="265"/>
        <v>R_ES-MOB-SpHeat</v>
      </c>
      <c r="V351" s="202" t="str">
        <f t="shared" si="265"/>
        <v>SH14_15</v>
      </c>
      <c r="W351" s="202">
        <f t="shared" si="316"/>
        <v>0</v>
      </c>
      <c r="X351" s="202" t="s">
        <v>18</v>
      </c>
      <c r="Y351" s="203" t="s">
        <v>191</v>
      </c>
      <c r="AC351" s="202" t="s">
        <v>357</v>
      </c>
      <c r="AD351" s="46" t="str">
        <f t="shared" si="266"/>
        <v>R_ES-MOB-SpHeat</v>
      </c>
      <c r="AE351" s="208" t="str">
        <f t="shared" si="267"/>
        <v>SH14_15</v>
      </c>
      <c r="AF351" s="46">
        <f t="shared" si="317"/>
        <v>0</v>
      </c>
      <c r="AG351" s="208" t="s">
        <v>18</v>
      </c>
      <c r="AH351" s="46" t="s">
        <v>197</v>
      </c>
      <c r="AL351" s="202" t="s">
        <v>357</v>
      </c>
      <c r="AM351" s="203" t="str">
        <f t="shared" si="268"/>
        <v>R_ES-MOB-SpHeat</v>
      </c>
      <c r="AN351" s="202" t="str">
        <f t="shared" si="269"/>
        <v>SH14_15</v>
      </c>
      <c r="AO351" s="202">
        <f t="shared" si="318"/>
        <v>0</v>
      </c>
      <c r="AP351" s="202" t="s">
        <v>18</v>
      </c>
      <c r="AQ351" s="203" t="s">
        <v>194</v>
      </c>
      <c r="AU351" s="202" t="s">
        <v>357</v>
      </c>
      <c r="AV351" s="46" t="str">
        <f t="shared" si="270"/>
        <v>R_ES-MOB-SpHeat</v>
      </c>
      <c r="AW351" s="208" t="str">
        <f t="shared" si="271"/>
        <v>SH14_15</v>
      </c>
      <c r="AX351" s="208">
        <f t="shared" si="278"/>
        <v>0</v>
      </c>
      <c r="AY351" s="208" t="s">
        <v>18</v>
      </c>
      <c r="AZ351" s="46" t="s">
        <v>193</v>
      </c>
      <c r="BD351" s="202" t="s">
        <v>357</v>
      </c>
      <c r="BE351" s="46" t="str">
        <f t="shared" si="272"/>
        <v>R_ES-MOB-SpHeat</v>
      </c>
      <c r="BF351" s="208" t="str">
        <f t="shared" si="273"/>
        <v>SH14_15</v>
      </c>
      <c r="BG351" s="208">
        <f t="shared" si="279"/>
        <v>0</v>
      </c>
      <c r="BH351" s="208" t="s">
        <v>18</v>
      </c>
      <c r="BI351" s="46" t="s">
        <v>195</v>
      </c>
      <c r="BM351" s="202" t="s">
        <v>357</v>
      </c>
      <c r="BN351" s="46" t="str">
        <f t="shared" si="274"/>
        <v>R_ES-MOB-SpHeat</v>
      </c>
      <c r="BO351" s="208" t="str">
        <f t="shared" si="275"/>
        <v>SH14_15</v>
      </c>
      <c r="BP351" s="208">
        <f t="shared" si="280"/>
        <v>0</v>
      </c>
      <c r="BQ351" s="208" t="s">
        <v>18</v>
      </c>
      <c r="BR351" s="46" t="s">
        <v>192</v>
      </c>
    </row>
    <row r="352" spans="11:70">
      <c r="K352" s="202" t="s">
        <v>357</v>
      </c>
      <c r="L352" s="203" t="str">
        <f t="shared" si="319"/>
        <v>R_ES-MOB-SpHeat</v>
      </c>
      <c r="M352" s="202" t="str">
        <f t="shared" ref="M352:N352" si="351">M256</f>
        <v>SH16_17</v>
      </c>
      <c r="N352" s="202">
        <f t="shared" si="351"/>
        <v>0</v>
      </c>
      <c r="O352" s="202" t="s">
        <v>18</v>
      </c>
      <c r="P352" s="203" t="s">
        <v>196</v>
      </c>
      <c r="T352" s="202" t="s">
        <v>357</v>
      </c>
      <c r="U352" s="203" t="str">
        <f t="shared" ref="U352:V415" si="352">L352</f>
        <v>R_ES-MOB-SpHeat</v>
      </c>
      <c r="V352" s="202" t="str">
        <f t="shared" si="352"/>
        <v>SH16_17</v>
      </c>
      <c r="W352" s="202">
        <f t="shared" si="316"/>
        <v>0</v>
      </c>
      <c r="X352" s="202" t="s">
        <v>18</v>
      </c>
      <c r="Y352" s="203" t="s">
        <v>191</v>
      </c>
      <c r="AC352" s="202" t="s">
        <v>357</v>
      </c>
      <c r="AD352" s="46" t="str">
        <f t="shared" ref="AD352:AD415" si="353">U352</f>
        <v>R_ES-MOB-SpHeat</v>
      </c>
      <c r="AE352" s="208" t="str">
        <f t="shared" ref="AE352:AE415" si="354">V352</f>
        <v>SH16_17</v>
      </c>
      <c r="AF352" s="46">
        <f t="shared" si="317"/>
        <v>0</v>
      </c>
      <c r="AG352" s="208" t="s">
        <v>18</v>
      </c>
      <c r="AH352" s="46" t="s">
        <v>197</v>
      </c>
      <c r="AL352" s="202" t="s">
        <v>357</v>
      </c>
      <c r="AM352" s="203" t="str">
        <f t="shared" ref="AM352:AM415" si="355">AD352</f>
        <v>R_ES-MOB-SpHeat</v>
      </c>
      <c r="AN352" s="202" t="str">
        <f t="shared" ref="AN352:AN415" si="356">AE352</f>
        <v>SH16_17</v>
      </c>
      <c r="AO352" s="202">
        <f t="shared" si="318"/>
        <v>0</v>
      </c>
      <c r="AP352" s="202" t="s">
        <v>18</v>
      </c>
      <c r="AQ352" s="203" t="s">
        <v>194</v>
      </c>
      <c r="AU352" s="202" t="s">
        <v>357</v>
      </c>
      <c r="AV352" s="46" t="str">
        <f t="shared" ref="AV352:AV415" si="357">AM352</f>
        <v>R_ES-MOB-SpHeat</v>
      </c>
      <c r="AW352" s="208" t="str">
        <f t="shared" ref="AW352:AW415" si="358">AN352</f>
        <v>SH16_17</v>
      </c>
      <c r="AX352" s="208">
        <f t="shared" si="278"/>
        <v>0</v>
      </c>
      <c r="AY352" s="208" t="s">
        <v>18</v>
      </c>
      <c r="AZ352" s="46" t="s">
        <v>193</v>
      </c>
      <c r="BD352" s="202" t="s">
        <v>357</v>
      </c>
      <c r="BE352" s="46" t="str">
        <f t="shared" ref="BE352:BE415" si="359">AV352</f>
        <v>R_ES-MOB-SpHeat</v>
      </c>
      <c r="BF352" s="208" t="str">
        <f t="shared" ref="BF352:BF415" si="360">AW352</f>
        <v>SH16_17</v>
      </c>
      <c r="BG352" s="208">
        <f t="shared" si="279"/>
        <v>0</v>
      </c>
      <c r="BH352" s="208" t="s">
        <v>18</v>
      </c>
      <c r="BI352" s="46" t="s">
        <v>195</v>
      </c>
      <c r="BM352" s="202" t="s">
        <v>357</v>
      </c>
      <c r="BN352" s="46" t="str">
        <f t="shared" ref="BN352:BN415" si="361">BE352</f>
        <v>R_ES-MOB-SpHeat</v>
      </c>
      <c r="BO352" s="208" t="str">
        <f t="shared" ref="BO352:BO415" si="362">BF352</f>
        <v>SH16_17</v>
      </c>
      <c r="BP352" s="208">
        <f t="shared" si="280"/>
        <v>0</v>
      </c>
      <c r="BQ352" s="208" t="s">
        <v>18</v>
      </c>
      <c r="BR352" s="46" t="s">
        <v>192</v>
      </c>
    </row>
    <row r="353" spans="11:70">
      <c r="K353" s="202" t="s">
        <v>357</v>
      </c>
      <c r="L353" s="203" t="str">
        <f t="shared" si="319"/>
        <v>R_ES-MOB-SpHeat</v>
      </c>
      <c r="M353" s="202" t="str">
        <f t="shared" ref="M353:N353" si="363">M257</f>
        <v>SH18_19</v>
      </c>
      <c r="N353" s="202">
        <f t="shared" si="363"/>
        <v>0</v>
      </c>
      <c r="O353" s="202" t="s">
        <v>18</v>
      </c>
      <c r="P353" s="203" t="s">
        <v>196</v>
      </c>
      <c r="T353" s="202" t="s">
        <v>357</v>
      </c>
      <c r="U353" s="203" t="str">
        <f t="shared" si="352"/>
        <v>R_ES-MOB-SpHeat</v>
      </c>
      <c r="V353" s="202" t="str">
        <f t="shared" si="352"/>
        <v>SH18_19</v>
      </c>
      <c r="W353" s="202">
        <f t="shared" si="316"/>
        <v>0</v>
      </c>
      <c r="X353" s="202" t="s">
        <v>18</v>
      </c>
      <c r="Y353" s="203" t="s">
        <v>191</v>
      </c>
      <c r="AC353" s="202" t="s">
        <v>357</v>
      </c>
      <c r="AD353" s="46" t="str">
        <f t="shared" si="353"/>
        <v>R_ES-MOB-SpHeat</v>
      </c>
      <c r="AE353" s="208" t="str">
        <f t="shared" si="354"/>
        <v>SH18_19</v>
      </c>
      <c r="AF353" s="46">
        <f t="shared" si="317"/>
        <v>0</v>
      </c>
      <c r="AG353" s="208" t="s">
        <v>18</v>
      </c>
      <c r="AH353" s="46" t="s">
        <v>197</v>
      </c>
      <c r="AL353" s="202" t="s">
        <v>357</v>
      </c>
      <c r="AM353" s="203" t="str">
        <f t="shared" si="355"/>
        <v>R_ES-MOB-SpHeat</v>
      </c>
      <c r="AN353" s="202" t="str">
        <f t="shared" si="356"/>
        <v>SH18_19</v>
      </c>
      <c r="AO353" s="202">
        <f t="shared" si="318"/>
        <v>0</v>
      </c>
      <c r="AP353" s="202" t="s">
        <v>18</v>
      </c>
      <c r="AQ353" s="203" t="s">
        <v>194</v>
      </c>
      <c r="AU353" s="202" t="s">
        <v>357</v>
      </c>
      <c r="AV353" s="46" t="str">
        <f t="shared" si="357"/>
        <v>R_ES-MOB-SpHeat</v>
      </c>
      <c r="AW353" s="208" t="str">
        <f t="shared" si="358"/>
        <v>SH18_19</v>
      </c>
      <c r="AX353" s="208">
        <f t="shared" ref="AX353:AX416" si="364">W353</f>
        <v>0</v>
      </c>
      <c r="AY353" s="208" t="s">
        <v>18</v>
      </c>
      <c r="AZ353" s="46" t="s">
        <v>193</v>
      </c>
      <c r="BD353" s="202" t="s">
        <v>357</v>
      </c>
      <c r="BE353" s="46" t="str">
        <f t="shared" si="359"/>
        <v>R_ES-MOB-SpHeat</v>
      </c>
      <c r="BF353" s="208" t="str">
        <f t="shared" si="360"/>
        <v>SH18_19</v>
      </c>
      <c r="BG353" s="208">
        <f t="shared" ref="BG353:BG416" si="365">AF353</f>
        <v>0</v>
      </c>
      <c r="BH353" s="208" t="s">
        <v>18</v>
      </c>
      <c r="BI353" s="46" t="s">
        <v>195</v>
      </c>
      <c r="BM353" s="202" t="s">
        <v>357</v>
      </c>
      <c r="BN353" s="46" t="str">
        <f t="shared" si="361"/>
        <v>R_ES-MOB-SpHeat</v>
      </c>
      <c r="BO353" s="208" t="str">
        <f t="shared" si="362"/>
        <v>SH18_19</v>
      </c>
      <c r="BP353" s="208">
        <f t="shared" ref="BP353:BP416" si="366">AX353</f>
        <v>0</v>
      </c>
      <c r="BQ353" s="208" t="s">
        <v>18</v>
      </c>
      <c r="BR353" s="46" t="s">
        <v>192</v>
      </c>
    </row>
    <row r="354" spans="11:70">
      <c r="K354" s="202" t="s">
        <v>357</v>
      </c>
      <c r="L354" s="203" t="str">
        <f t="shared" si="319"/>
        <v>R_ES-MOB-SpHeat</v>
      </c>
      <c r="M354" s="202" t="str">
        <f t="shared" ref="M354:N354" si="367">M258</f>
        <v>SH20_21</v>
      </c>
      <c r="N354" s="202">
        <f t="shared" si="367"/>
        <v>0</v>
      </c>
      <c r="O354" s="202" t="s">
        <v>18</v>
      </c>
      <c r="P354" s="203" t="s">
        <v>196</v>
      </c>
      <c r="T354" s="202" t="s">
        <v>357</v>
      </c>
      <c r="U354" s="203" t="str">
        <f t="shared" si="352"/>
        <v>R_ES-MOB-SpHeat</v>
      </c>
      <c r="V354" s="202" t="str">
        <f t="shared" si="352"/>
        <v>SH20_21</v>
      </c>
      <c r="W354" s="202">
        <f t="shared" si="316"/>
        <v>0</v>
      </c>
      <c r="X354" s="202" t="s">
        <v>18</v>
      </c>
      <c r="Y354" s="203" t="s">
        <v>191</v>
      </c>
      <c r="AC354" s="202" t="s">
        <v>357</v>
      </c>
      <c r="AD354" s="46" t="str">
        <f t="shared" si="353"/>
        <v>R_ES-MOB-SpHeat</v>
      </c>
      <c r="AE354" s="208" t="str">
        <f t="shared" si="354"/>
        <v>SH20_21</v>
      </c>
      <c r="AF354" s="46">
        <f t="shared" si="317"/>
        <v>0</v>
      </c>
      <c r="AG354" s="208" t="s">
        <v>18</v>
      </c>
      <c r="AH354" s="46" t="s">
        <v>197</v>
      </c>
      <c r="AL354" s="202" t="s">
        <v>357</v>
      </c>
      <c r="AM354" s="203" t="str">
        <f t="shared" si="355"/>
        <v>R_ES-MOB-SpHeat</v>
      </c>
      <c r="AN354" s="202" t="str">
        <f t="shared" si="356"/>
        <v>SH20_21</v>
      </c>
      <c r="AO354" s="202">
        <f t="shared" si="318"/>
        <v>0</v>
      </c>
      <c r="AP354" s="202" t="s">
        <v>18</v>
      </c>
      <c r="AQ354" s="203" t="s">
        <v>194</v>
      </c>
      <c r="AU354" s="202" t="s">
        <v>357</v>
      </c>
      <c r="AV354" s="46" t="str">
        <f t="shared" si="357"/>
        <v>R_ES-MOB-SpHeat</v>
      </c>
      <c r="AW354" s="208" t="str">
        <f t="shared" si="358"/>
        <v>SH20_21</v>
      </c>
      <c r="AX354" s="208">
        <f t="shared" si="364"/>
        <v>0</v>
      </c>
      <c r="AY354" s="208" t="s">
        <v>18</v>
      </c>
      <c r="AZ354" s="46" t="s">
        <v>193</v>
      </c>
      <c r="BD354" s="202" t="s">
        <v>357</v>
      </c>
      <c r="BE354" s="46" t="str">
        <f t="shared" si="359"/>
        <v>R_ES-MOB-SpHeat</v>
      </c>
      <c r="BF354" s="208" t="str">
        <f t="shared" si="360"/>
        <v>SH20_21</v>
      </c>
      <c r="BG354" s="208">
        <f t="shared" si="365"/>
        <v>0</v>
      </c>
      <c r="BH354" s="208" t="s">
        <v>18</v>
      </c>
      <c r="BI354" s="46" t="s">
        <v>195</v>
      </c>
      <c r="BM354" s="202" t="s">
        <v>357</v>
      </c>
      <c r="BN354" s="46" t="str">
        <f t="shared" si="361"/>
        <v>R_ES-MOB-SpHeat</v>
      </c>
      <c r="BO354" s="208" t="str">
        <f t="shared" si="362"/>
        <v>SH20_21</v>
      </c>
      <c r="BP354" s="208">
        <f t="shared" si="366"/>
        <v>0</v>
      </c>
      <c r="BQ354" s="208" t="s">
        <v>18</v>
      </c>
      <c r="BR354" s="46" t="s">
        <v>192</v>
      </c>
    </row>
    <row r="355" spans="11:70">
      <c r="K355" s="202" t="s">
        <v>357</v>
      </c>
      <c r="L355" s="203" t="str">
        <f t="shared" si="319"/>
        <v>R_ES-MOB-SpHeat</v>
      </c>
      <c r="M355" s="202" t="str">
        <f t="shared" ref="M355:N355" si="368">M259</f>
        <v>SH22_23</v>
      </c>
      <c r="N355" s="202">
        <f t="shared" si="368"/>
        <v>0</v>
      </c>
      <c r="O355" s="202" t="s">
        <v>18</v>
      </c>
      <c r="P355" s="203" t="s">
        <v>196</v>
      </c>
      <c r="T355" s="202" t="s">
        <v>357</v>
      </c>
      <c r="U355" s="203" t="str">
        <f t="shared" si="352"/>
        <v>R_ES-MOB-SpHeat</v>
      </c>
      <c r="V355" s="202" t="str">
        <f t="shared" si="352"/>
        <v>SH22_23</v>
      </c>
      <c r="W355" s="202">
        <f t="shared" si="316"/>
        <v>0</v>
      </c>
      <c r="X355" s="202" t="s">
        <v>18</v>
      </c>
      <c r="Y355" s="203" t="s">
        <v>191</v>
      </c>
      <c r="AC355" s="202" t="s">
        <v>357</v>
      </c>
      <c r="AD355" s="46" t="str">
        <f t="shared" si="353"/>
        <v>R_ES-MOB-SpHeat</v>
      </c>
      <c r="AE355" s="208" t="str">
        <f t="shared" si="354"/>
        <v>SH22_23</v>
      </c>
      <c r="AF355" s="46">
        <f t="shared" si="317"/>
        <v>0</v>
      </c>
      <c r="AG355" s="208" t="s">
        <v>18</v>
      </c>
      <c r="AH355" s="46" t="s">
        <v>197</v>
      </c>
      <c r="AL355" s="202" t="s">
        <v>357</v>
      </c>
      <c r="AM355" s="203" t="str">
        <f t="shared" si="355"/>
        <v>R_ES-MOB-SpHeat</v>
      </c>
      <c r="AN355" s="202" t="str">
        <f t="shared" si="356"/>
        <v>SH22_23</v>
      </c>
      <c r="AO355" s="202">
        <f t="shared" si="318"/>
        <v>0</v>
      </c>
      <c r="AP355" s="202" t="s">
        <v>18</v>
      </c>
      <c r="AQ355" s="203" t="s">
        <v>194</v>
      </c>
      <c r="AU355" s="202" t="s">
        <v>357</v>
      </c>
      <c r="AV355" s="46" t="str">
        <f t="shared" si="357"/>
        <v>R_ES-MOB-SpHeat</v>
      </c>
      <c r="AW355" s="208" t="str">
        <f t="shared" si="358"/>
        <v>SH22_23</v>
      </c>
      <c r="AX355" s="208">
        <f t="shared" si="364"/>
        <v>0</v>
      </c>
      <c r="AY355" s="208" t="s">
        <v>18</v>
      </c>
      <c r="AZ355" s="46" t="s">
        <v>193</v>
      </c>
      <c r="BD355" s="202" t="s">
        <v>357</v>
      </c>
      <c r="BE355" s="46" t="str">
        <f t="shared" si="359"/>
        <v>R_ES-MOB-SpHeat</v>
      </c>
      <c r="BF355" s="208" t="str">
        <f t="shared" si="360"/>
        <v>SH22_23</v>
      </c>
      <c r="BG355" s="208">
        <f t="shared" si="365"/>
        <v>0</v>
      </c>
      <c r="BH355" s="208" t="s">
        <v>18</v>
      </c>
      <c r="BI355" s="46" t="s">
        <v>195</v>
      </c>
      <c r="BM355" s="202" t="s">
        <v>357</v>
      </c>
      <c r="BN355" s="46" t="str">
        <f t="shared" si="361"/>
        <v>R_ES-MOB-SpHeat</v>
      </c>
      <c r="BO355" s="208" t="str">
        <f t="shared" si="362"/>
        <v>SH22_23</v>
      </c>
      <c r="BP355" s="208">
        <f t="shared" si="366"/>
        <v>0</v>
      </c>
      <c r="BQ355" s="208" t="s">
        <v>18</v>
      </c>
      <c r="BR355" s="46" t="s">
        <v>192</v>
      </c>
    </row>
    <row r="356" spans="11:70">
      <c r="K356" s="202" t="s">
        <v>141</v>
      </c>
      <c r="L356" s="203" t="str">
        <f t="shared" si="319"/>
        <v>R_ES-MOB-SpHeat</v>
      </c>
      <c r="M356" s="202">
        <f t="shared" ref="M356:N356" si="369">M260</f>
        <v>0</v>
      </c>
      <c r="N356" s="202">
        <f t="shared" si="369"/>
        <v>0</v>
      </c>
      <c r="O356" s="202" t="s">
        <v>18</v>
      </c>
      <c r="P356" s="203" t="s">
        <v>196</v>
      </c>
      <c r="T356" s="202" t="s">
        <v>141</v>
      </c>
      <c r="U356" s="203" t="str">
        <f t="shared" si="352"/>
        <v>R_ES-MOB-SpHeat</v>
      </c>
      <c r="V356" s="202">
        <f t="shared" si="352"/>
        <v>0</v>
      </c>
      <c r="W356" s="202">
        <f t="shared" si="316"/>
        <v>0</v>
      </c>
      <c r="X356" s="202" t="s">
        <v>18</v>
      </c>
      <c r="Y356" s="203" t="s">
        <v>191</v>
      </c>
      <c r="AC356" s="202" t="s">
        <v>141</v>
      </c>
      <c r="AD356" s="46" t="str">
        <f t="shared" si="353"/>
        <v>R_ES-MOB-SpHeat</v>
      </c>
      <c r="AE356" s="208">
        <f t="shared" si="354"/>
        <v>0</v>
      </c>
      <c r="AF356" s="46">
        <f t="shared" si="317"/>
        <v>0</v>
      </c>
      <c r="AG356" s="208" t="s">
        <v>18</v>
      </c>
      <c r="AH356" s="46" t="s">
        <v>197</v>
      </c>
      <c r="AL356" s="202" t="s">
        <v>141</v>
      </c>
      <c r="AM356" s="203" t="str">
        <f t="shared" si="355"/>
        <v>R_ES-MOB-SpHeat</v>
      </c>
      <c r="AN356" s="202">
        <f t="shared" si="356"/>
        <v>0</v>
      </c>
      <c r="AO356" s="202">
        <f t="shared" si="318"/>
        <v>0</v>
      </c>
      <c r="AP356" s="202" t="s">
        <v>18</v>
      </c>
      <c r="AQ356" s="203" t="s">
        <v>194</v>
      </c>
      <c r="AU356" s="202" t="s">
        <v>141</v>
      </c>
      <c r="AV356" s="46" t="str">
        <f t="shared" si="357"/>
        <v>R_ES-MOB-SpHeat</v>
      </c>
      <c r="AW356" s="208">
        <f t="shared" si="358"/>
        <v>0</v>
      </c>
      <c r="AX356" s="208">
        <f t="shared" si="364"/>
        <v>0</v>
      </c>
      <c r="AY356" s="208" t="s">
        <v>18</v>
      </c>
      <c r="AZ356" s="46" t="s">
        <v>193</v>
      </c>
      <c r="BD356" s="202" t="s">
        <v>141</v>
      </c>
      <c r="BE356" s="46" t="str">
        <f t="shared" si="359"/>
        <v>R_ES-MOB-SpHeat</v>
      </c>
      <c r="BF356" s="208">
        <f t="shared" si="360"/>
        <v>0</v>
      </c>
      <c r="BG356" s="208">
        <f t="shared" si="365"/>
        <v>0</v>
      </c>
      <c r="BH356" s="208" t="s">
        <v>18</v>
      </c>
      <c r="BI356" s="46" t="s">
        <v>195</v>
      </c>
      <c r="BM356" s="202" t="s">
        <v>141</v>
      </c>
      <c r="BN356" s="46" t="str">
        <f t="shared" si="361"/>
        <v>R_ES-MOB-SpHeat</v>
      </c>
      <c r="BO356" s="208">
        <f t="shared" si="362"/>
        <v>0</v>
      </c>
      <c r="BP356" s="208">
        <f t="shared" si="366"/>
        <v>0</v>
      </c>
      <c r="BQ356" s="208" t="s">
        <v>18</v>
      </c>
      <c r="BR356" s="46" t="s">
        <v>192</v>
      </c>
    </row>
    <row r="357" spans="11:70">
      <c r="K357" s="202" t="s">
        <v>141</v>
      </c>
      <c r="L357" s="203" t="str">
        <f t="shared" si="319"/>
        <v>R_ES-MOB-SpHeat</v>
      </c>
      <c r="M357" s="202">
        <f t="shared" ref="M357:N357" si="370">M261</f>
        <v>0</v>
      </c>
      <c r="N357" s="202">
        <f t="shared" si="370"/>
        <v>0</v>
      </c>
      <c r="O357" s="202" t="s">
        <v>18</v>
      </c>
      <c r="P357" s="203" t="s">
        <v>196</v>
      </c>
      <c r="T357" s="202" t="s">
        <v>141</v>
      </c>
      <c r="U357" s="203" t="str">
        <f t="shared" si="352"/>
        <v>R_ES-MOB-SpHeat</v>
      </c>
      <c r="V357" s="202">
        <f t="shared" si="352"/>
        <v>0</v>
      </c>
      <c r="W357" s="202">
        <f t="shared" si="316"/>
        <v>0</v>
      </c>
      <c r="X357" s="202" t="s">
        <v>18</v>
      </c>
      <c r="Y357" s="203" t="s">
        <v>191</v>
      </c>
      <c r="AC357" s="202" t="s">
        <v>141</v>
      </c>
      <c r="AD357" s="46" t="str">
        <f t="shared" si="353"/>
        <v>R_ES-MOB-SpHeat</v>
      </c>
      <c r="AE357" s="208">
        <f t="shared" si="354"/>
        <v>0</v>
      </c>
      <c r="AF357" s="46">
        <f t="shared" si="317"/>
        <v>0</v>
      </c>
      <c r="AG357" s="208" t="s">
        <v>18</v>
      </c>
      <c r="AH357" s="46" t="s">
        <v>197</v>
      </c>
      <c r="AL357" s="202" t="s">
        <v>141</v>
      </c>
      <c r="AM357" s="203" t="str">
        <f t="shared" si="355"/>
        <v>R_ES-MOB-SpHeat</v>
      </c>
      <c r="AN357" s="202">
        <f t="shared" si="356"/>
        <v>0</v>
      </c>
      <c r="AO357" s="202">
        <f t="shared" si="318"/>
        <v>0</v>
      </c>
      <c r="AP357" s="202" t="s">
        <v>18</v>
      </c>
      <c r="AQ357" s="203" t="s">
        <v>194</v>
      </c>
      <c r="AU357" s="202" t="s">
        <v>141</v>
      </c>
      <c r="AV357" s="46" t="str">
        <f t="shared" si="357"/>
        <v>R_ES-MOB-SpHeat</v>
      </c>
      <c r="AW357" s="208">
        <f t="shared" si="358"/>
        <v>0</v>
      </c>
      <c r="AX357" s="208">
        <f t="shared" si="364"/>
        <v>0</v>
      </c>
      <c r="AY357" s="208" t="s">
        <v>18</v>
      </c>
      <c r="AZ357" s="46" t="s">
        <v>193</v>
      </c>
      <c r="BD357" s="202" t="s">
        <v>141</v>
      </c>
      <c r="BE357" s="46" t="str">
        <f t="shared" si="359"/>
        <v>R_ES-MOB-SpHeat</v>
      </c>
      <c r="BF357" s="208">
        <f t="shared" si="360"/>
        <v>0</v>
      </c>
      <c r="BG357" s="208">
        <f t="shared" si="365"/>
        <v>0</v>
      </c>
      <c r="BH357" s="208" t="s">
        <v>18</v>
      </c>
      <c r="BI357" s="46" t="s">
        <v>195</v>
      </c>
      <c r="BM357" s="202" t="s">
        <v>141</v>
      </c>
      <c r="BN357" s="46" t="str">
        <f t="shared" si="361"/>
        <v>R_ES-MOB-SpHeat</v>
      </c>
      <c r="BO357" s="208">
        <f t="shared" si="362"/>
        <v>0</v>
      </c>
      <c r="BP357" s="208">
        <f t="shared" si="366"/>
        <v>0</v>
      </c>
      <c r="BQ357" s="208" t="s">
        <v>18</v>
      </c>
      <c r="BR357" s="46" t="s">
        <v>192</v>
      </c>
    </row>
    <row r="358" spans="11:70">
      <c r="K358" s="202" t="s">
        <v>141</v>
      </c>
      <c r="L358" s="203" t="str">
        <f t="shared" si="319"/>
        <v>R_ES-MOB-SpHeat</v>
      </c>
      <c r="M358" s="202">
        <f t="shared" ref="M358:N358" si="371">M262</f>
        <v>0</v>
      </c>
      <c r="N358" s="202">
        <f t="shared" si="371"/>
        <v>0</v>
      </c>
      <c r="O358" s="202" t="s">
        <v>18</v>
      </c>
      <c r="P358" s="203" t="s">
        <v>196</v>
      </c>
      <c r="T358" s="202" t="s">
        <v>141</v>
      </c>
      <c r="U358" s="203" t="str">
        <f t="shared" si="352"/>
        <v>R_ES-MOB-SpHeat</v>
      </c>
      <c r="V358" s="202">
        <f t="shared" si="352"/>
        <v>0</v>
      </c>
      <c r="W358" s="202">
        <f t="shared" si="316"/>
        <v>0</v>
      </c>
      <c r="X358" s="202" t="s">
        <v>18</v>
      </c>
      <c r="Y358" s="203" t="s">
        <v>191</v>
      </c>
      <c r="AC358" s="202" t="s">
        <v>141</v>
      </c>
      <c r="AD358" s="46" t="str">
        <f t="shared" si="353"/>
        <v>R_ES-MOB-SpHeat</v>
      </c>
      <c r="AE358" s="208">
        <f t="shared" si="354"/>
        <v>0</v>
      </c>
      <c r="AF358" s="46">
        <f t="shared" si="317"/>
        <v>0</v>
      </c>
      <c r="AG358" s="208" t="s">
        <v>18</v>
      </c>
      <c r="AH358" s="46" t="s">
        <v>197</v>
      </c>
      <c r="AL358" s="202" t="s">
        <v>141</v>
      </c>
      <c r="AM358" s="203" t="str">
        <f t="shared" si="355"/>
        <v>R_ES-MOB-SpHeat</v>
      </c>
      <c r="AN358" s="202">
        <f t="shared" si="356"/>
        <v>0</v>
      </c>
      <c r="AO358" s="202">
        <f t="shared" si="318"/>
        <v>0</v>
      </c>
      <c r="AP358" s="202" t="s">
        <v>18</v>
      </c>
      <c r="AQ358" s="203" t="s">
        <v>194</v>
      </c>
      <c r="AU358" s="202" t="s">
        <v>141</v>
      </c>
      <c r="AV358" s="46" t="str">
        <f t="shared" si="357"/>
        <v>R_ES-MOB-SpHeat</v>
      </c>
      <c r="AW358" s="208">
        <f t="shared" si="358"/>
        <v>0</v>
      </c>
      <c r="AX358" s="208">
        <f t="shared" si="364"/>
        <v>0</v>
      </c>
      <c r="AY358" s="208" t="s">
        <v>18</v>
      </c>
      <c r="AZ358" s="46" t="s">
        <v>193</v>
      </c>
      <c r="BD358" s="202" t="s">
        <v>141</v>
      </c>
      <c r="BE358" s="46" t="str">
        <f t="shared" si="359"/>
        <v>R_ES-MOB-SpHeat</v>
      </c>
      <c r="BF358" s="208">
        <f t="shared" si="360"/>
        <v>0</v>
      </c>
      <c r="BG358" s="208">
        <f t="shared" si="365"/>
        <v>0</v>
      </c>
      <c r="BH358" s="208" t="s">
        <v>18</v>
      </c>
      <c r="BI358" s="46" t="s">
        <v>195</v>
      </c>
      <c r="BM358" s="202" t="s">
        <v>141</v>
      </c>
      <c r="BN358" s="46" t="str">
        <f t="shared" si="361"/>
        <v>R_ES-MOB-SpHeat</v>
      </c>
      <c r="BO358" s="208">
        <f t="shared" si="362"/>
        <v>0</v>
      </c>
      <c r="BP358" s="208">
        <f t="shared" si="366"/>
        <v>0</v>
      </c>
      <c r="BQ358" s="208" t="s">
        <v>18</v>
      </c>
      <c r="BR358" s="46" t="s">
        <v>192</v>
      </c>
    </row>
    <row r="359" spans="11:70">
      <c r="K359" s="202" t="s">
        <v>141</v>
      </c>
      <c r="L359" s="203" t="str">
        <f t="shared" si="319"/>
        <v>R_ES-MOB-SpHeat</v>
      </c>
      <c r="M359" s="202">
        <f t="shared" ref="M359:N359" si="372">M263</f>
        <v>0</v>
      </c>
      <c r="N359" s="202">
        <f t="shared" si="372"/>
        <v>0</v>
      </c>
      <c r="O359" s="202" t="s">
        <v>18</v>
      </c>
      <c r="P359" s="203" t="s">
        <v>196</v>
      </c>
      <c r="T359" s="202" t="s">
        <v>141</v>
      </c>
      <c r="U359" s="203" t="str">
        <f t="shared" si="352"/>
        <v>R_ES-MOB-SpHeat</v>
      </c>
      <c r="V359" s="202">
        <f t="shared" si="352"/>
        <v>0</v>
      </c>
      <c r="W359" s="202">
        <f t="shared" si="316"/>
        <v>0</v>
      </c>
      <c r="X359" s="202" t="s">
        <v>18</v>
      </c>
      <c r="Y359" s="203" t="s">
        <v>191</v>
      </c>
      <c r="AC359" s="202" t="s">
        <v>141</v>
      </c>
      <c r="AD359" s="46" t="str">
        <f t="shared" si="353"/>
        <v>R_ES-MOB-SpHeat</v>
      </c>
      <c r="AE359" s="208">
        <f t="shared" si="354"/>
        <v>0</v>
      </c>
      <c r="AF359" s="46">
        <f t="shared" si="317"/>
        <v>0</v>
      </c>
      <c r="AG359" s="208" t="s">
        <v>18</v>
      </c>
      <c r="AH359" s="46" t="s">
        <v>197</v>
      </c>
      <c r="AL359" s="202" t="s">
        <v>141</v>
      </c>
      <c r="AM359" s="203" t="str">
        <f t="shared" si="355"/>
        <v>R_ES-MOB-SpHeat</v>
      </c>
      <c r="AN359" s="202">
        <f t="shared" si="356"/>
        <v>0</v>
      </c>
      <c r="AO359" s="202">
        <f t="shared" si="318"/>
        <v>0</v>
      </c>
      <c r="AP359" s="202" t="s">
        <v>18</v>
      </c>
      <c r="AQ359" s="203" t="s">
        <v>194</v>
      </c>
      <c r="AU359" s="202" t="s">
        <v>141</v>
      </c>
      <c r="AV359" s="46" t="str">
        <f t="shared" si="357"/>
        <v>R_ES-MOB-SpHeat</v>
      </c>
      <c r="AW359" s="208">
        <f t="shared" si="358"/>
        <v>0</v>
      </c>
      <c r="AX359" s="208">
        <f t="shared" si="364"/>
        <v>0</v>
      </c>
      <c r="AY359" s="208" t="s">
        <v>18</v>
      </c>
      <c r="AZ359" s="46" t="s">
        <v>193</v>
      </c>
      <c r="BD359" s="202" t="s">
        <v>141</v>
      </c>
      <c r="BE359" s="46" t="str">
        <f t="shared" si="359"/>
        <v>R_ES-MOB-SpHeat</v>
      </c>
      <c r="BF359" s="208">
        <f t="shared" si="360"/>
        <v>0</v>
      </c>
      <c r="BG359" s="208">
        <f t="shared" si="365"/>
        <v>0</v>
      </c>
      <c r="BH359" s="208" t="s">
        <v>18</v>
      </c>
      <c r="BI359" s="46" t="s">
        <v>195</v>
      </c>
      <c r="BM359" s="202" t="s">
        <v>141</v>
      </c>
      <c r="BN359" s="46" t="str">
        <f t="shared" si="361"/>
        <v>R_ES-MOB-SpHeat</v>
      </c>
      <c r="BO359" s="208">
        <f t="shared" si="362"/>
        <v>0</v>
      </c>
      <c r="BP359" s="208">
        <f t="shared" si="366"/>
        <v>0</v>
      </c>
      <c r="BQ359" s="208" t="s">
        <v>18</v>
      </c>
      <c r="BR359" s="46" t="s">
        <v>192</v>
      </c>
    </row>
    <row r="360" spans="11:70">
      <c r="K360" s="202" t="s">
        <v>141</v>
      </c>
      <c r="L360" s="203" t="str">
        <f t="shared" si="319"/>
        <v>R_ES-MOB-SpHeat</v>
      </c>
      <c r="M360" s="202">
        <f t="shared" ref="M360:N360" si="373">M264</f>
        <v>0</v>
      </c>
      <c r="N360" s="202">
        <f t="shared" si="373"/>
        <v>0</v>
      </c>
      <c r="O360" s="202" t="s">
        <v>18</v>
      </c>
      <c r="P360" s="203" t="s">
        <v>196</v>
      </c>
      <c r="T360" s="202" t="s">
        <v>141</v>
      </c>
      <c r="U360" s="203" t="str">
        <f t="shared" si="352"/>
        <v>R_ES-MOB-SpHeat</v>
      </c>
      <c r="V360" s="202">
        <f t="shared" si="352"/>
        <v>0</v>
      </c>
      <c r="W360" s="202">
        <f t="shared" si="316"/>
        <v>0</v>
      </c>
      <c r="X360" s="202" t="s">
        <v>18</v>
      </c>
      <c r="Y360" s="203" t="s">
        <v>191</v>
      </c>
      <c r="AC360" s="202" t="s">
        <v>141</v>
      </c>
      <c r="AD360" s="46" t="str">
        <f t="shared" si="353"/>
        <v>R_ES-MOB-SpHeat</v>
      </c>
      <c r="AE360" s="208">
        <f t="shared" si="354"/>
        <v>0</v>
      </c>
      <c r="AF360" s="46">
        <f t="shared" si="317"/>
        <v>0</v>
      </c>
      <c r="AG360" s="208" t="s">
        <v>18</v>
      </c>
      <c r="AH360" s="46" t="s">
        <v>197</v>
      </c>
      <c r="AL360" s="202" t="s">
        <v>141</v>
      </c>
      <c r="AM360" s="203" t="str">
        <f t="shared" si="355"/>
        <v>R_ES-MOB-SpHeat</v>
      </c>
      <c r="AN360" s="202">
        <f t="shared" si="356"/>
        <v>0</v>
      </c>
      <c r="AO360" s="202">
        <f t="shared" si="318"/>
        <v>0</v>
      </c>
      <c r="AP360" s="202" t="s">
        <v>18</v>
      </c>
      <c r="AQ360" s="203" t="s">
        <v>194</v>
      </c>
      <c r="AU360" s="202" t="s">
        <v>141</v>
      </c>
      <c r="AV360" s="46" t="str">
        <f t="shared" si="357"/>
        <v>R_ES-MOB-SpHeat</v>
      </c>
      <c r="AW360" s="208">
        <f t="shared" si="358"/>
        <v>0</v>
      </c>
      <c r="AX360" s="208">
        <f t="shared" si="364"/>
        <v>0</v>
      </c>
      <c r="AY360" s="208" t="s">
        <v>18</v>
      </c>
      <c r="AZ360" s="46" t="s">
        <v>193</v>
      </c>
      <c r="BD360" s="202" t="s">
        <v>141</v>
      </c>
      <c r="BE360" s="46" t="str">
        <f t="shared" si="359"/>
        <v>R_ES-MOB-SpHeat</v>
      </c>
      <c r="BF360" s="208">
        <f t="shared" si="360"/>
        <v>0</v>
      </c>
      <c r="BG360" s="208">
        <f t="shared" si="365"/>
        <v>0</v>
      </c>
      <c r="BH360" s="208" t="s">
        <v>18</v>
      </c>
      <c r="BI360" s="46" t="s">
        <v>195</v>
      </c>
      <c r="BM360" s="202" t="s">
        <v>141</v>
      </c>
      <c r="BN360" s="46" t="str">
        <f t="shared" si="361"/>
        <v>R_ES-MOB-SpHeat</v>
      </c>
      <c r="BO360" s="208">
        <f t="shared" si="362"/>
        <v>0</v>
      </c>
      <c r="BP360" s="208">
        <f t="shared" si="366"/>
        <v>0</v>
      </c>
      <c r="BQ360" s="208" t="s">
        <v>18</v>
      </c>
      <c r="BR360" s="46" t="s">
        <v>192</v>
      </c>
    </row>
    <row r="361" spans="11:70">
      <c r="K361" s="202" t="s">
        <v>141</v>
      </c>
      <c r="L361" s="203" t="str">
        <f t="shared" si="319"/>
        <v>R_ES-MOB-SpHeat</v>
      </c>
      <c r="M361" s="202">
        <f t="shared" ref="M361:N361" si="374">M265</f>
        <v>0</v>
      </c>
      <c r="N361" s="202">
        <f t="shared" si="374"/>
        <v>0</v>
      </c>
      <c r="O361" s="202" t="s">
        <v>18</v>
      </c>
      <c r="P361" s="203" t="s">
        <v>196</v>
      </c>
      <c r="T361" s="202" t="s">
        <v>141</v>
      </c>
      <c r="U361" s="203" t="str">
        <f t="shared" si="352"/>
        <v>R_ES-MOB-SpHeat</v>
      </c>
      <c r="V361" s="202">
        <f t="shared" si="352"/>
        <v>0</v>
      </c>
      <c r="W361" s="202">
        <f t="shared" si="316"/>
        <v>0</v>
      </c>
      <c r="X361" s="202" t="s">
        <v>18</v>
      </c>
      <c r="Y361" s="203" t="s">
        <v>191</v>
      </c>
      <c r="AC361" s="202" t="s">
        <v>141</v>
      </c>
      <c r="AD361" s="46" t="str">
        <f t="shared" si="353"/>
        <v>R_ES-MOB-SpHeat</v>
      </c>
      <c r="AE361" s="208">
        <f t="shared" si="354"/>
        <v>0</v>
      </c>
      <c r="AF361" s="46">
        <f t="shared" si="317"/>
        <v>0</v>
      </c>
      <c r="AG361" s="208" t="s">
        <v>18</v>
      </c>
      <c r="AH361" s="46" t="s">
        <v>197</v>
      </c>
      <c r="AL361" s="202" t="s">
        <v>141</v>
      </c>
      <c r="AM361" s="203" t="str">
        <f t="shared" si="355"/>
        <v>R_ES-MOB-SpHeat</v>
      </c>
      <c r="AN361" s="202">
        <f t="shared" si="356"/>
        <v>0</v>
      </c>
      <c r="AO361" s="202">
        <f t="shared" si="318"/>
        <v>0</v>
      </c>
      <c r="AP361" s="202" t="s">
        <v>18</v>
      </c>
      <c r="AQ361" s="203" t="s">
        <v>194</v>
      </c>
      <c r="AU361" s="202" t="s">
        <v>141</v>
      </c>
      <c r="AV361" s="46" t="str">
        <f t="shared" si="357"/>
        <v>R_ES-MOB-SpHeat</v>
      </c>
      <c r="AW361" s="208">
        <f t="shared" si="358"/>
        <v>0</v>
      </c>
      <c r="AX361" s="208">
        <f t="shared" si="364"/>
        <v>0</v>
      </c>
      <c r="AY361" s="208" t="s">
        <v>18</v>
      </c>
      <c r="AZ361" s="46" t="s">
        <v>193</v>
      </c>
      <c r="BD361" s="202" t="s">
        <v>141</v>
      </c>
      <c r="BE361" s="46" t="str">
        <f t="shared" si="359"/>
        <v>R_ES-MOB-SpHeat</v>
      </c>
      <c r="BF361" s="208">
        <f t="shared" si="360"/>
        <v>0</v>
      </c>
      <c r="BG361" s="208">
        <f t="shared" si="365"/>
        <v>0</v>
      </c>
      <c r="BH361" s="208" t="s">
        <v>18</v>
      </c>
      <c r="BI361" s="46" t="s">
        <v>195</v>
      </c>
      <c r="BM361" s="202" t="s">
        <v>141</v>
      </c>
      <c r="BN361" s="46" t="str">
        <f t="shared" si="361"/>
        <v>R_ES-MOB-SpHeat</v>
      </c>
      <c r="BO361" s="208">
        <f t="shared" si="362"/>
        <v>0</v>
      </c>
      <c r="BP361" s="208">
        <f t="shared" si="366"/>
        <v>0</v>
      </c>
      <c r="BQ361" s="208" t="s">
        <v>18</v>
      </c>
      <c r="BR361" s="46" t="s">
        <v>192</v>
      </c>
    </row>
    <row r="362" spans="11:70">
      <c r="K362" s="202" t="s">
        <v>141</v>
      </c>
      <c r="L362" s="203" t="str">
        <f t="shared" si="319"/>
        <v>R_ES-MOB-SpHeat</v>
      </c>
      <c r="M362" s="202">
        <f t="shared" ref="M362:N362" si="375">M266</f>
        <v>0</v>
      </c>
      <c r="N362" s="202">
        <f t="shared" si="375"/>
        <v>0</v>
      </c>
      <c r="O362" s="202" t="s">
        <v>18</v>
      </c>
      <c r="P362" s="203" t="s">
        <v>196</v>
      </c>
      <c r="T362" s="202" t="s">
        <v>141</v>
      </c>
      <c r="U362" s="203" t="str">
        <f t="shared" si="352"/>
        <v>R_ES-MOB-SpHeat</v>
      </c>
      <c r="V362" s="202">
        <f t="shared" si="352"/>
        <v>0</v>
      </c>
      <c r="W362" s="202">
        <f t="shared" si="316"/>
        <v>0</v>
      </c>
      <c r="X362" s="202" t="s">
        <v>18</v>
      </c>
      <c r="Y362" s="203" t="s">
        <v>191</v>
      </c>
      <c r="AC362" s="202" t="s">
        <v>141</v>
      </c>
      <c r="AD362" s="46" t="str">
        <f t="shared" si="353"/>
        <v>R_ES-MOB-SpHeat</v>
      </c>
      <c r="AE362" s="208">
        <f t="shared" si="354"/>
        <v>0</v>
      </c>
      <c r="AF362" s="46">
        <f t="shared" si="317"/>
        <v>0</v>
      </c>
      <c r="AG362" s="208" t="s">
        <v>18</v>
      </c>
      <c r="AH362" s="46" t="s">
        <v>197</v>
      </c>
      <c r="AL362" s="202" t="s">
        <v>141</v>
      </c>
      <c r="AM362" s="203" t="str">
        <f t="shared" si="355"/>
        <v>R_ES-MOB-SpHeat</v>
      </c>
      <c r="AN362" s="202">
        <f t="shared" si="356"/>
        <v>0</v>
      </c>
      <c r="AO362" s="202">
        <f t="shared" si="318"/>
        <v>0</v>
      </c>
      <c r="AP362" s="202" t="s">
        <v>18</v>
      </c>
      <c r="AQ362" s="203" t="s">
        <v>194</v>
      </c>
      <c r="AU362" s="202" t="s">
        <v>141</v>
      </c>
      <c r="AV362" s="46" t="str">
        <f t="shared" si="357"/>
        <v>R_ES-MOB-SpHeat</v>
      </c>
      <c r="AW362" s="208">
        <f t="shared" si="358"/>
        <v>0</v>
      </c>
      <c r="AX362" s="208">
        <f t="shared" si="364"/>
        <v>0</v>
      </c>
      <c r="AY362" s="208" t="s">
        <v>18</v>
      </c>
      <c r="AZ362" s="46" t="s">
        <v>193</v>
      </c>
      <c r="BD362" s="202" t="s">
        <v>141</v>
      </c>
      <c r="BE362" s="46" t="str">
        <f t="shared" si="359"/>
        <v>R_ES-MOB-SpHeat</v>
      </c>
      <c r="BF362" s="208">
        <f t="shared" si="360"/>
        <v>0</v>
      </c>
      <c r="BG362" s="208">
        <f t="shared" si="365"/>
        <v>0</v>
      </c>
      <c r="BH362" s="208" t="s">
        <v>18</v>
      </c>
      <c r="BI362" s="46" t="s">
        <v>195</v>
      </c>
      <c r="BM362" s="202" t="s">
        <v>141</v>
      </c>
      <c r="BN362" s="46" t="str">
        <f t="shared" si="361"/>
        <v>R_ES-MOB-SpHeat</v>
      </c>
      <c r="BO362" s="208">
        <f t="shared" si="362"/>
        <v>0</v>
      </c>
      <c r="BP362" s="208">
        <f t="shared" si="366"/>
        <v>0</v>
      </c>
      <c r="BQ362" s="208" t="s">
        <v>18</v>
      </c>
      <c r="BR362" s="46" t="s">
        <v>192</v>
      </c>
    </row>
    <row r="363" spans="11:70">
      <c r="K363" s="202" t="s">
        <v>141</v>
      </c>
      <c r="L363" s="203" t="str">
        <f t="shared" si="319"/>
        <v>R_ES-MOB-SpHeat</v>
      </c>
      <c r="M363" s="202">
        <f t="shared" ref="M363:N363" si="376">M267</f>
        <v>0</v>
      </c>
      <c r="N363" s="202">
        <f t="shared" si="376"/>
        <v>0</v>
      </c>
      <c r="O363" s="202" t="s">
        <v>18</v>
      </c>
      <c r="P363" s="203" t="s">
        <v>196</v>
      </c>
      <c r="T363" s="202" t="s">
        <v>141</v>
      </c>
      <c r="U363" s="203" t="str">
        <f t="shared" si="352"/>
        <v>R_ES-MOB-SpHeat</v>
      </c>
      <c r="V363" s="202">
        <f t="shared" si="352"/>
        <v>0</v>
      </c>
      <c r="W363" s="202">
        <f t="shared" si="316"/>
        <v>0</v>
      </c>
      <c r="X363" s="202" t="s">
        <v>18</v>
      </c>
      <c r="Y363" s="203" t="s">
        <v>191</v>
      </c>
      <c r="AC363" s="202" t="s">
        <v>141</v>
      </c>
      <c r="AD363" s="46" t="str">
        <f t="shared" si="353"/>
        <v>R_ES-MOB-SpHeat</v>
      </c>
      <c r="AE363" s="208">
        <f t="shared" si="354"/>
        <v>0</v>
      </c>
      <c r="AF363" s="46">
        <f t="shared" si="317"/>
        <v>0</v>
      </c>
      <c r="AG363" s="208" t="s">
        <v>18</v>
      </c>
      <c r="AH363" s="46" t="s">
        <v>197</v>
      </c>
      <c r="AL363" s="202" t="s">
        <v>141</v>
      </c>
      <c r="AM363" s="203" t="str">
        <f t="shared" si="355"/>
        <v>R_ES-MOB-SpHeat</v>
      </c>
      <c r="AN363" s="202">
        <f t="shared" si="356"/>
        <v>0</v>
      </c>
      <c r="AO363" s="202">
        <f t="shared" si="318"/>
        <v>0</v>
      </c>
      <c r="AP363" s="202" t="s">
        <v>18</v>
      </c>
      <c r="AQ363" s="203" t="s">
        <v>194</v>
      </c>
      <c r="AU363" s="202" t="s">
        <v>141</v>
      </c>
      <c r="AV363" s="46" t="str">
        <f t="shared" si="357"/>
        <v>R_ES-MOB-SpHeat</v>
      </c>
      <c r="AW363" s="208">
        <f t="shared" si="358"/>
        <v>0</v>
      </c>
      <c r="AX363" s="208">
        <f t="shared" si="364"/>
        <v>0</v>
      </c>
      <c r="AY363" s="208" t="s">
        <v>18</v>
      </c>
      <c r="AZ363" s="46" t="s">
        <v>193</v>
      </c>
      <c r="BD363" s="202" t="s">
        <v>141</v>
      </c>
      <c r="BE363" s="46" t="str">
        <f t="shared" si="359"/>
        <v>R_ES-MOB-SpHeat</v>
      </c>
      <c r="BF363" s="208">
        <f t="shared" si="360"/>
        <v>0</v>
      </c>
      <c r="BG363" s="208">
        <f t="shared" si="365"/>
        <v>0</v>
      </c>
      <c r="BH363" s="208" t="s">
        <v>18</v>
      </c>
      <c r="BI363" s="46" t="s">
        <v>195</v>
      </c>
      <c r="BM363" s="202" t="s">
        <v>141</v>
      </c>
      <c r="BN363" s="46" t="str">
        <f t="shared" si="361"/>
        <v>R_ES-MOB-SpHeat</v>
      </c>
      <c r="BO363" s="208">
        <f t="shared" si="362"/>
        <v>0</v>
      </c>
      <c r="BP363" s="208">
        <f t="shared" si="366"/>
        <v>0</v>
      </c>
      <c r="BQ363" s="208" t="s">
        <v>18</v>
      </c>
      <c r="BR363" s="46" t="s">
        <v>192</v>
      </c>
    </row>
    <row r="364" spans="11:70">
      <c r="K364" s="202" t="s">
        <v>141</v>
      </c>
      <c r="L364" s="203" t="str">
        <f t="shared" si="319"/>
        <v>R_ES-MOB-SpHeat</v>
      </c>
      <c r="M364" s="202">
        <f t="shared" ref="M364:N364" si="377">M268</f>
        <v>0</v>
      </c>
      <c r="N364" s="202">
        <f t="shared" si="377"/>
        <v>0</v>
      </c>
      <c r="O364" s="202" t="s">
        <v>18</v>
      </c>
      <c r="P364" s="203" t="s">
        <v>196</v>
      </c>
      <c r="T364" s="202" t="s">
        <v>141</v>
      </c>
      <c r="U364" s="203" t="str">
        <f t="shared" si="352"/>
        <v>R_ES-MOB-SpHeat</v>
      </c>
      <c r="V364" s="202">
        <f t="shared" si="352"/>
        <v>0</v>
      </c>
      <c r="W364" s="202">
        <f t="shared" si="316"/>
        <v>0</v>
      </c>
      <c r="X364" s="202" t="s">
        <v>18</v>
      </c>
      <c r="Y364" s="203" t="s">
        <v>191</v>
      </c>
      <c r="AC364" s="202" t="s">
        <v>141</v>
      </c>
      <c r="AD364" s="46" t="str">
        <f t="shared" si="353"/>
        <v>R_ES-MOB-SpHeat</v>
      </c>
      <c r="AE364" s="208">
        <f t="shared" si="354"/>
        <v>0</v>
      </c>
      <c r="AF364" s="46">
        <f t="shared" si="317"/>
        <v>0</v>
      </c>
      <c r="AG364" s="208" t="s">
        <v>18</v>
      </c>
      <c r="AH364" s="46" t="s">
        <v>197</v>
      </c>
      <c r="AL364" s="202" t="s">
        <v>141</v>
      </c>
      <c r="AM364" s="203" t="str">
        <f t="shared" si="355"/>
        <v>R_ES-MOB-SpHeat</v>
      </c>
      <c r="AN364" s="202">
        <f t="shared" si="356"/>
        <v>0</v>
      </c>
      <c r="AO364" s="202">
        <f t="shared" si="318"/>
        <v>0</v>
      </c>
      <c r="AP364" s="202" t="s">
        <v>18</v>
      </c>
      <c r="AQ364" s="203" t="s">
        <v>194</v>
      </c>
      <c r="AU364" s="202" t="s">
        <v>141</v>
      </c>
      <c r="AV364" s="46" t="str">
        <f t="shared" si="357"/>
        <v>R_ES-MOB-SpHeat</v>
      </c>
      <c r="AW364" s="208">
        <f t="shared" si="358"/>
        <v>0</v>
      </c>
      <c r="AX364" s="208">
        <f t="shared" si="364"/>
        <v>0</v>
      </c>
      <c r="AY364" s="208" t="s">
        <v>18</v>
      </c>
      <c r="AZ364" s="46" t="s">
        <v>193</v>
      </c>
      <c r="BD364" s="202" t="s">
        <v>141</v>
      </c>
      <c r="BE364" s="46" t="str">
        <f t="shared" si="359"/>
        <v>R_ES-MOB-SpHeat</v>
      </c>
      <c r="BF364" s="208">
        <f t="shared" si="360"/>
        <v>0</v>
      </c>
      <c r="BG364" s="208">
        <f t="shared" si="365"/>
        <v>0</v>
      </c>
      <c r="BH364" s="208" t="s">
        <v>18</v>
      </c>
      <c r="BI364" s="46" t="s">
        <v>195</v>
      </c>
      <c r="BM364" s="202" t="s">
        <v>141</v>
      </c>
      <c r="BN364" s="46" t="str">
        <f t="shared" si="361"/>
        <v>R_ES-MOB-SpHeat</v>
      </c>
      <c r="BO364" s="208">
        <f t="shared" si="362"/>
        <v>0</v>
      </c>
      <c r="BP364" s="208">
        <f t="shared" si="366"/>
        <v>0</v>
      </c>
      <c r="BQ364" s="208" t="s">
        <v>18</v>
      </c>
      <c r="BR364" s="46" t="s">
        <v>192</v>
      </c>
    </row>
    <row r="365" spans="11:70">
      <c r="K365" s="202" t="s">
        <v>141</v>
      </c>
      <c r="L365" s="203" t="str">
        <f t="shared" si="319"/>
        <v>R_ES-MOB-SpHeat</v>
      </c>
      <c r="M365" s="202">
        <f t="shared" ref="M365:N365" si="378">M269</f>
        <v>0</v>
      </c>
      <c r="N365" s="202">
        <f t="shared" si="378"/>
        <v>0</v>
      </c>
      <c r="O365" s="202" t="s">
        <v>18</v>
      </c>
      <c r="P365" s="203" t="s">
        <v>196</v>
      </c>
      <c r="T365" s="202" t="s">
        <v>141</v>
      </c>
      <c r="U365" s="203" t="str">
        <f t="shared" si="352"/>
        <v>R_ES-MOB-SpHeat</v>
      </c>
      <c r="V365" s="202">
        <f t="shared" si="352"/>
        <v>0</v>
      </c>
      <c r="W365" s="202">
        <f t="shared" si="316"/>
        <v>0</v>
      </c>
      <c r="X365" s="202" t="s">
        <v>18</v>
      </c>
      <c r="Y365" s="203" t="s">
        <v>191</v>
      </c>
      <c r="AC365" s="202" t="s">
        <v>141</v>
      </c>
      <c r="AD365" s="46" t="str">
        <f t="shared" si="353"/>
        <v>R_ES-MOB-SpHeat</v>
      </c>
      <c r="AE365" s="208">
        <f t="shared" si="354"/>
        <v>0</v>
      </c>
      <c r="AF365" s="46">
        <f t="shared" si="317"/>
        <v>0</v>
      </c>
      <c r="AG365" s="208" t="s">
        <v>18</v>
      </c>
      <c r="AH365" s="46" t="s">
        <v>197</v>
      </c>
      <c r="AL365" s="202" t="s">
        <v>141</v>
      </c>
      <c r="AM365" s="203" t="str">
        <f t="shared" si="355"/>
        <v>R_ES-MOB-SpHeat</v>
      </c>
      <c r="AN365" s="202">
        <f t="shared" si="356"/>
        <v>0</v>
      </c>
      <c r="AO365" s="202">
        <f t="shared" si="318"/>
        <v>0</v>
      </c>
      <c r="AP365" s="202" t="s">
        <v>18</v>
      </c>
      <c r="AQ365" s="203" t="s">
        <v>194</v>
      </c>
      <c r="AU365" s="202" t="s">
        <v>141</v>
      </c>
      <c r="AV365" s="46" t="str">
        <f t="shared" si="357"/>
        <v>R_ES-MOB-SpHeat</v>
      </c>
      <c r="AW365" s="208">
        <f t="shared" si="358"/>
        <v>0</v>
      </c>
      <c r="AX365" s="208">
        <f t="shared" si="364"/>
        <v>0</v>
      </c>
      <c r="AY365" s="208" t="s">
        <v>18</v>
      </c>
      <c r="AZ365" s="46" t="s">
        <v>193</v>
      </c>
      <c r="BD365" s="202" t="s">
        <v>141</v>
      </c>
      <c r="BE365" s="46" t="str">
        <f t="shared" si="359"/>
        <v>R_ES-MOB-SpHeat</v>
      </c>
      <c r="BF365" s="208">
        <f t="shared" si="360"/>
        <v>0</v>
      </c>
      <c r="BG365" s="208">
        <f t="shared" si="365"/>
        <v>0</v>
      </c>
      <c r="BH365" s="208" t="s">
        <v>18</v>
      </c>
      <c r="BI365" s="46" t="s">
        <v>195</v>
      </c>
      <c r="BM365" s="202" t="s">
        <v>141</v>
      </c>
      <c r="BN365" s="46" t="str">
        <f t="shared" si="361"/>
        <v>R_ES-MOB-SpHeat</v>
      </c>
      <c r="BO365" s="208">
        <f t="shared" si="362"/>
        <v>0</v>
      </c>
      <c r="BP365" s="208">
        <f t="shared" si="366"/>
        <v>0</v>
      </c>
      <c r="BQ365" s="208" t="s">
        <v>18</v>
      </c>
      <c r="BR365" s="46" t="s">
        <v>192</v>
      </c>
    </row>
    <row r="366" spans="11:70">
      <c r="K366" s="202" t="s">
        <v>141</v>
      </c>
      <c r="L366" s="203" t="str">
        <f t="shared" si="319"/>
        <v>R_ES-MOB-SpHeat</v>
      </c>
      <c r="M366" s="202">
        <f t="shared" ref="M366:N366" si="379">M270</f>
        <v>0</v>
      </c>
      <c r="N366" s="202">
        <f t="shared" si="379"/>
        <v>0</v>
      </c>
      <c r="O366" s="202" t="s">
        <v>18</v>
      </c>
      <c r="P366" s="203" t="s">
        <v>196</v>
      </c>
      <c r="T366" s="202" t="s">
        <v>141</v>
      </c>
      <c r="U366" s="203" t="str">
        <f t="shared" si="352"/>
        <v>R_ES-MOB-SpHeat</v>
      </c>
      <c r="V366" s="202">
        <f t="shared" si="352"/>
        <v>0</v>
      </c>
      <c r="W366" s="202">
        <f t="shared" si="316"/>
        <v>0</v>
      </c>
      <c r="X366" s="202" t="s">
        <v>18</v>
      </c>
      <c r="Y366" s="203" t="s">
        <v>191</v>
      </c>
      <c r="AC366" s="202" t="s">
        <v>141</v>
      </c>
      <c r="AD366" s="46" t="str">
        <f t="shared" si="353"/>
        <v>R_ES-MOB-SpHeat</v>
      </c>
      <c r="AE366" s="208">
        <f t="shared" si="354"/>
        <v>0</v>
      </c>
      <c r="AF366" s="46">
        <f t="shared" si="317"/>
        <v>0</v>
      </c>
      <c r="AG366" s="208" t="s">
        <v>18</v>
      </c>
      <c r="AH366" s="46" t="s">
        <v>197</v>
      </c>
      <c r="AL366" s="202" t="s">
        <v>141</v>
      </c>
      <c r="AM366" s="203" t="str">
        <f t="shared" si="355"/>
        <v>R_ES-MOB-SpHeat</v>
      </c>
      <c r="AN366" s="202">
        <f t="shared" si="356"/>
        <v>0</v>
      </c>
      <c r="AO366" s="202">
        <f t="shared" si="318"/>
        <v>0</v>
      </c>
      <c r="AP366" s="202" t="s">
        <v>18</v>
      </c>
      <c r="AQ366" s="203" t="s">
        <v>194</v>
      </c>
      <c r="AU366" s="202" t="s">
        <v>141</v>
      </c>
      <c r="AV366" s="46" t="str">
        <f t="shared" si="357"/>
        <v>R_ES-MOB-SpHeat</v>
      </c>
      <c r="AW366" s="208">
        <f t="shared" si="358"/>
        <v>0</v>
      </c>
      <c r="AX366" s="208">
        <f t="shared" si="364"/>
        <v>0</v>
      </c>
      <c r="AY366" s="208" t="s">
        <v>18</v>
      </c>
      <c r="AZ366" s="46" t="s">
        <v>193</v>
      </c>
      <c r="BD366" s="202" t="s">
        <v>141</v>
      </c>
      <c r="BE366" s="46" t="str">
        <f t="shared" si="359"/>
        <v>R_ES-MOB-SpHeat</v>
      </c>
      <c r="BF366" s="208">
        <f t="shared" si="360"/>
        <v>0</v>
      </c>
      <c r="BG366" s="208">
        <f t="shared" si="365"/>
        <v>0</v>
      </c>
      <c r="BH366" s="208" t="s">
        <v>18</v>
      </c>
      <c r="BI366" s="46" t="s">
        <v>195</v>
      </c>
      <c r="BM366" s="202" t="s">
        <v>141</v>
      </c>
      <c r="BN366" s="46" t="str">
        <f t="shared" si="361"/>
        <v>R_ES-MOB-SpHeat</v>
      </c>
      <c r="BO366" s="208">
        <f t="shared" si="362"/>
        <v>0</v>
      </c>
      <c r="BP366" s="208">
        <f t="shared" si="366"/>
        <v>0</v>
      </c>
      <c r="BQ366" s="208" t="s">
        <v>18</v>
      </c>
      <c r="BR366" s="46" t="s">
        <v>192</v>
      </c>
    </row>
    <row r="367" spans="11:70">
      <c r="K367" s="202" t="s">
        <v>141</v>
      </c>
      <c r="L367" s="203" t="str">
        <f t="shared" si="319"/>
        <v>R_ES-MOB-SpHeat</v>
      </c>
      <c r="M367" s="202">
        <f t="shared" ref="M367:N367" si="380">M271</f>
        <v>0</v>
      </c>
      <c r="N367" s="202">
        <f t="shared" si="380"/>
        <v>0</v>
      </c>
      <c r="O367" s="202" t="s">
        <v>18</v>
      </c>
      <c r="P367" s="203" t="s">
        <v>196</v>
      </c>
      <c r="T367" s="202" t="s">
        <v>141</v>
      </c>
      <c r="U367" s="203" t="str">
        <f t="shared" si="352"/>
        <v>R_ES-MOB-SpHeat</v>
      </c>
      <c r="V367" s="202">
        <f t="shared" si="352"/>
        <v>0</v>
      </c>
      <c r="W367" s="202">
        <f t="shared" si="316"/>
        <v>0</v>
      </c>
      <c r="X367" s="202" t="s">
        <v>18</v>
      </c>
      <c r="Y367" s="203" t="s">
        <v>191</v>
      </c>
      <c r="AC367" s="202" t="s">
        <v>141</v>
      </c>
      <c r="AD367" s="46" t="str">
        <f t="shared" si="353"/>
        <v>R_ES-MOB-SpHeat</v>
      </c>
      <c r="AE367" s="208">
        <f t="shared" si="354"/>
        <v>0</v>
      </c>
      <c r="AF367" s="46">
        <f t="shared" si="317"/>
        <v>0</v>
      </c>
      <c r="AG367" s="208" t="s">
        <v>18</v>
      </c>
      <c r="AH367" s="46" t="s">
        <v>197</v>
      </c>
      <c r="AL367" s="202" t="s">
        <v>141</v>
      </c>
      <c r="AM367" s="203" t="str">
        <f t="shared" si="355"/>
        <v>R_ES-MOB-SpHeat</v>
      </c>
      <c r="AN367" s="202">
        <f t="shared" si="356"/>
        <v>0</v>
      </c>
      <c r="AO367" s="202">
        <f t="shared" si="318"/>
        <v>0</v>
      </c>
      <c r="AP367" s="202" t="s">
        <v>18</v>
      </c>
      <c r="AQ367" s="203" t="s">
        <v>194</v>
      </c>
      <c r="AU367" s="202" t="s">
        <v>141</v>
      </c>
      <c r="AV367" s="46" t="str">
        <f t="shared" si="357"/>
        <v>R_ES-MOB-SpHeat</v>
      </c>
      <c r="AW367" s="208">
        <f t="shared" si="358"/>
        <v>0</v>
      </c>
      <c r="AX367" s="208">
        <f t="shared" si="364"/>
        <v>0</v>
      </c>
      <c r="AY367" s="208" t="s">
        <v>18</v>
      </c>
      <c r="AZ367" s="46" t="s">
        <v>193</v>
      </c>
      <c r="BD367" s="202" t="s">
        <v>141</v>
      </c>
      <c r="BE367" s="46" t="str">
        <f t="shared" si="359"/>
        <v>R_ES-MOB-SpHeat</v>
      </c>
      <c r="BF367" s="208">
        <f t="shared" si="360"/>
        <v>0</v>
      </c>
      <c r="BG367" s="208">
        <f t="shared" si="365"/>
        <v>0</v>
      </c>
      <c r="BH367" s="208" t="s">
        <v>18</v>
      </c>
      <c r="BI367" s="46" t="s">
        <v>195</v>
      </c>
      <c r="BM367" s="202" t="s">
        <v>141</v>
      </c>
      <c r="BN367" s="46" t="str">
        <f t="shared" si="361"/>
        <v>R_ES-MOB-SpHeat</v>
      </c>
      <c r="BO367" s="208">
        <f t="shared" si="362"/>
        <v>0</v>
      </c>
      <c r="BP367" s="208">
        <f t="shared" si="366"/>
        <v>0</v>
      </c>
      <c r="BQ367" s="208" t="s">
        <v>18</v>
      </c>
      <c r="BR367" s="46" t="s">
        <v>192</v>
      </c>
    </row>
    <row r="368" spans="11:70">
      <c r="K368" s="202" t="s">
        <v>357</v>
      </c>
      <c r="L368" s="203" t="str">
        <f t="shared" si="319"/>
        <v>R_ES-MOB-SpHeat</v>
      </c>
      <c r="M368" s="202" t="str">
        <f t="shared" ref="M368:N368" si="381">M272</f>
        <v>FH0_1</v>
      </c>
      <c r="N368" s="202">
        <f t="shared" si="381"/>
        <v>0</v>
      </c>
      <c r="O368" s="202" t="s">
        <v>18</v>
      </c>
      <c r="P368" s="203" t="s">
        <v>196</v>
      </c>
      <c r="T368" s="202" t="s">
        <v>357</v>
      </c>
      <c r="U368" s="203" t="str">
        <f t="shared" si="352"/>
        <v>R_ES-MOB-SpHeat</v>
      </c>
      <c r="V368" s="202" t="str">
        <f t="shared" si="352"/>
        <v>FH0_1</v>
      </c>
      <c r="W368" s="202">
        <f t="shared" si="316"/>
        <v>0</v>
      </c>
      <c r="X368" s="202" t="s">
        <v>18</v>
      </c>
      <c r="Y368" s="203" t="s">
        <v>191</v>
      </c>
      <c r="AC368" s="202" t="s">
        <v>357</v>
      </c>
      <c r="AD368" s="46" t="str">
        <f t="shared" si="353"/>
        <v>R_ES-MOB-SpHeat</v>
      </c>
      <c r="AE368" s="208" t="str">
        <f t="shared" si="354"/>
        <v>FH0_1</v>
      </c>
      <c r="AF368" s="46">
        <f t="shared" si="317"/>
        <v>0</v>
      </c>
      <c r="AG368" s="208" t="s">
        <v>18</v>
      </c>
      <c r="AH368" s="46" t="s">
        <v>197</v>
      </c>
      <c r="AL368" s="202" t="s">
        <v>357</v>
      </c>
      <c r="AM368" s="203" t="str">
        <f t="shared" si="355"/>
        <v>R_ES-MOB-SpHeat</v>
      </c>
      <c r="AN368" s="202" t="str">
        <f t="shared" si="356"/>
        <v>FH0_1</v>
      </c>
      <c r="AO368" s="202">
        <f t="shared" si="318"/>
        <v>0</v>
      </c>
      <c r="AP368" s="202" t="s">
        <v>18</v>
      </c>
      <c r="AQ368" s="203" t="s">
        <v>194</v>
      </c>
      <c r="AU368" s="202" t="s">
        <v>357</v>
      </c>
      <c r="AV368" s="46" t="str">
        <f t="shared" si="357"/>
        <v>R_ES-MOB-SpHeat</v>
      </c>
      <c r="AW368" s="208" t="str">
        <f t="shared" si="358"/>
        <v>FH0_1</v>
      </c>
      <c r="AX368" s="208">
        <f t="shared" si="364"/>
        <v>0</v>
      </c>
      <c r="AY368" s="208" t="s">
        <v>18</v>
      </c>
      <c r="AZ368" s="46" t="s">
        <v>193</v>
      </c>
      <c r="BD368" s="202" t="s">
        <v>357</v>
      </c>
      <c r="BE368" s="46" t="str">
        <f t="shared" si="359"/>
        <v>R_ES-MOB-SpHeat</v>
      </c>
      <c r="BF368" s="208" t="str">
        <f t="shared" si="360"/>
        <v>FH0_1</v>
      </c>
      <c r="BG368" s="208">
        <f t="shared" si="365"/>
        <v>0</v>
      </c>
      <c r="BH368" s="208" t="s">
        <v>18</v>
      </c>
      <c r="BI368" s="46" t="s">
        <v>195</v>
      </c>
      <c r="BM368" s="202" t="s">
        <v>357</v>
      </c>
      <c r="BN368" s="46" t="str">
        <f t="shared" si="361"/>
        <v>R_ES-MOB-SpHeat</v>
      </c>
      <c r="BO368" s="208" t="str">
        <f t="shared" si="362"/>
        <v>FH0_1</v>
      </c>
      <c r="BP368" s="208">
        <f t="shared" si="366"/>
        <v>0</v>
      </c>
      <c r="BQ368" s="208" t="s">
        <v>18</v>
      </c>
      <c r="BR368" s="46" t="s">
        <v>192</v>
      </c>
    </row>
    <row r="369" spans="11:70">
      <c r="K369" s="202" t="s">
        <v>357</v>
      </c>
      <c r="L369" s="203" t="str">
        <f t="shared" si="319"/>
        <v>R_ES-MOB-SpHeat</v>
      </c>
      <c r="M369" s="202" t="str">
        <f t="shared" ref="M369:N369" si="382">M273</f>
        <v>FH2_3</v>
      </c>
      <c r="N369" s="202">
        <f t="shared" si="382"/>
        <v>0</v>
      </c>
      <c r="O369" s="202" t="s">
        <v>18</v>
      </c>
      <c r="P369" s="203" t="s">
        <v>196</v>
      </c>
      <c r="T369" s="202" t="s">
        <v>357</v>
      </c>
      <c r="U369" s="203" t="str">
        <f t="shared" si="352"/>
        <v>R_ES-MOB-SpHeat</v>
      </c>
      <c r="V369" s="202" t="str">
        <f t="shared" si="352"/>
        <v>FH2_3</v>
      </c>
      <c r="W369" s="202">
        <f t="shared" si="316"/>
        <v>0</v>
      </c>
      <c r="X369" s="202" t="s">
        <v>18</v>
      </c>
      <c r="Y369" s="203" t="s">
        <v>191</v>
      </c>
      <c r="AC369" s="202" t="s">
        <v>357</v>
      </c>
      <c r="AD369" s="46" t="str">
        <f t="shared" si="353"/>
        <v>R_ES-MOB-SpHeat</v>
      </c>
      <c r="AE369" s="208" t="str">
        <f t="shared" si="354"/>
        <v>FH2_3</v>
      </c>
      <c r="AF369" s="46">
        <f t="shared" si="317"/>
        <v>0</v>
      </c>
      <c r="AG369" s="208" t="s">
        <v>18</v>
      </c>
      <c r="AH369" s="46" t="s">
        <v>197</v>
      </c>
      <c r="AL369" s="202" t="s">
        <v>357</v>
      </c>
      <c r="AM369" s="203" t="str">
        <f t="shared" si="355"/>
        <v>R_ES-MOB-SpHeat</v>
      </c>
      <c r="AN369" s="202" t="str">
        <f t="shared" si="356"/>
        <v>FH2_3</v>
      </c>
      <c r="AO369" s="202">
        <f t="shared" si="318"/>
        <v>0</v>
      </c>
      <c r="AP369" s="202" t="s">
        <v>18</v>
      </c>
      <c r="AQ369" s="203" t="s">
        <v>194</v>
      </c>
      <c r="AU369" s="202" t="s">
        <v>357</v>
      </c>
      <c r="AV369" s="46" t="str">
        <f t="shared" si="357"/>
        <v>R_ES-MOB-SpHeat</v>
      </c>
      <c r="AW369" s="208" t="str">
        <f t="shared" si="358"/>
        <v>FH2_3</v>
      </c>
      <c r="AX369" s="208">
        <f t="shared" si="364"/>
        <v>0</v>
      </c>
      <c r="AY369" s="208" t="s">
        <v>18</v>
      </c>
      <c r="AZ369" s="46" t="s">
        <v>193</v>
      </c>
      <c r="BD369" s="202" t="s">
        <v>357</v>
      </c>
      <c r="BE369" s="46" t="str">
        <f t="shared" si="359"/>
        <v>R_ES-MOB-SpHeat</v>
      </c>
      <c r="BF369" s="208" t="str">
        <f t="shared" si="360"/>
        <v>FH2_3</v>
      </c>
      <c r="BG369" s="208">
        <f t="shared" si="365"/>
        <v>0</v>
      </c>
      <c r="BH369" s="208" t="s">
        <v>18</v>
      </c>
      <c r="BI369" s="46" t="s">
        <v>195</v>
      </c>
      <c r="BM369" s="202" t="s">
        <v>357</v>
      </c>
      <c r="BN369" s="46" t="str">
        <f t="shared" si="361"/>
        <v>R_ES-MOB-SpHeat</v>
      </c>
      <c r="BO369" s="208" t="str">
        <f t="shared" si="362"/>
        <v>FH2_3</v>
      </c>
      <c r="BP369" s="208">
        <f t="shared" si="366"/>
        <v>0</v>
      </c>
      <c r="BQ369" s="208" t="s">
        <v>18</v>
      </c>
      <c r="BR369" s="46" t="s">
        <v>192</v>
      </c>
    </row>
    <row r="370" spans="11:70">
      <c r="K370" s="202" t="s">
        <v>357</v>
      </c>
      <c r="L370" s="203" t="str">
        <f t="shared" si="319"/>
        <v>R_ES-MOB-SpHeat</v>
      </c>
      <c r="M370" s="202" t="str">
        <f t="shared" ref="M370:N370" si="383">M274</f>
        <v>FH4_5</v>
      </c>
      <c r="N370" s="202">
        <f t="shared" si="383"/>
        <v>0</v>
      </c>
      <c r="O370" s="202" t="s">
        <v>18</v>
      </c>
      <c r="P370" s="203" t="s">
        <v>196</v>
      </c>
      <c r="T370" s="202" t="s">
        <v>357</v>
      </c>
      <c r="U370" s="203" t="str">
        <f t="shared" si="352"/>
        <v>R_ES-MOB-SpHeat</v>
      </c>
      <c r="V370" s="202" t="str">
        <f t="shared" si="352"/>
        <v>FH4_5</v>
      </c>
      <c r="W370" s="202">
        <f t="shared" si="316"/>
        <v>0</v>
      </c>
      <c r="X370" s="202" t="s">
        <v>18</v>
      </c>
      <c r="Y370" s="203" t="s">
        <v>191</v>
      </c>
      <c r="AC370" s="202" t="s">
        <v>357</v>
      </c>
      <c r="AD370" s="46" t="str">
        <f t="shared" si="353"/>
        <v>R_ES-MOB-SpHeat</v>
      </c>
      <c r="AE370" s="208" t="str">
        <f t="shared" si="354"/>
        <v>FH4_5</v>
      </c>
      <c r="AF370" s="46">
        <f t="shared" si="317"/>
        <v>0</v>
      </c>
      <c r="AG370" s="208" t="s">
        <v>18</v>
      </c>
      <c r="AH370" s="46" t="s">
        <v>197</v>
      </c>
      <c r="AL370" s="202" t="s">
        <v>357</v>
      </c>
      <c r="AM370" s="203" t="str">
        <f t="shared" si="355"/>
        <v>R_ES-MOB-SpHeat</v>
      </c>
      <c r="AN370" s="202" t="str">
        <f t="shared" si="356"/>
        <v>FH4_5</v>
      </c>
      <c r="AO370" s="202">
        <f t="shared" si="318"/>
        <v>0</v>
      </c>
      <c r="AP370" s="202" t="s">
        <v>18</v>
      </c>
      <c r="AQ370" s="203" t="s">
        <v>194</v>
      </c>
      <c r="AU370" s="202" t="s">
        <v>357</v>
      </c>
      <c r="AV370" s="46" t="str">
        <f t="shared" si="357"/>
        <v>R_ES-MOB-SpHeat</v>
      </c>
      <c r="AW370" s="208" t="str">
        <f t="shared" si="358"/>
        <v>FH4_5</v>
      </c>
      <c r="AX370" s="208">
        <f t="shared" si="364"/>
        <v>0</v>
      </c>
      <c r="AY370" s="208" t="s">
        <v>18</v>
      </c>
      <c r="AZ370" s="46" t="s">
        <v>193</v>
      </c>
      <c r="BD370" s="202" t="s">
        <v>357</v>
      </c>
      <c r="BE370" s="46" t="str">
        <f t="shared" si="359"/>
        <v>R_ES-MOB-SpHeat</v>
      </c>
      <c r="BF370" s="208" t="str">
        <f t="shared" si="360"/>
        <v>FH4_5</v>
      </c>
      <c r="BG370" s="208">
        <f t="shared" si="365"/>
        <v>0</v>
      </c>
      <c r="BH370" s="208" t="s">
        <v>18</v>
      </c>
      <c r="BI370" s="46" t="s">
        <v>195</v>
      </c>
      <c r="BM370" s="202" t="s">
        <v>357</v>
      </c>
      <c r="BN370" s="46" t="str">
        <f t="shared" si="361"/>
        <v>R_ES-MOB-SpHeat</v>
      </c>
      <c r="BO370" s="208" t="str">
        <f t="shared" si="362"/>
        <v>FH4_5</v>
      </c>
      <c r="BP370" s="208">
        <f t="shared" si="366"/>
        <v>0</v>
      </c>
      <c r="BQ370" s="208" t="s">
        <v>18</v>
      </c>
      <c r="BR370" s="46" t="s">
        <v>192</v>
      </c>
    </row>
    <row r="371" spans="11:70">
      <c r="K371" s="202" t="s">
        <v>357</v>
      </c>
      <c r="L371" s="203" t="str">
        <f t="shared" si="319"/>
        <v>R_ES-MOB-SpHeat</v>
      </c>
      <c r="M371" s="202" t="str">
        <f t="shared" ref="M371:N371" si="384">M275</f>
        <v>FH6_7</v>
      </c>
      <c r="N371" s="202">
        <f t="shared" si="384"/>
        <v>0</v>
      </c>
      <c r="O371" s="202" t="s">
        <v>18</v>
      </c>
      <c r="P371" s="203" t="s">
        <v>196</v>
      </c>
      <c r="T371" s="202" t="s">
        <v>357</v>
      </c>
      <c r="U371" s="203" t="str">
        <f t="shared" si="352"/>
        <v>R_ES-MOB-SpHeat</v>
      </c>
      <c r="V371" s="202" t="str">
        <f t="shared" si="352"/>
        <v>FH6_7</v>
      </c>
      <c r="W371" s="202">
        <f t="shared" si="316"/>
        <v>0</v>
      </c>
      <c r="X371" s="202" t="s">
        <v>18</v>
      </c>
      <c r="Y371" s="203" t="s">
        <v>191</v>
      </c>
      <c r="AC371" s="202" t="s">
        <v>357</v>
      </c>
      <c r="AD371" s="46" t="str">
        <f t="shared" si="353"/>
        <v>R_ES-MOB-SpHeat</v>
      </c>
      <c r="AE371" s="208" t="str">
        <f t="shared" si="354"/>
        <v>FH6_7</v>
      </c>
      <c r="AF371" s="46">
        <f t="shared" si="317"/>
        <v>0</v>
      </c>
      <c r="AG371" s="208" t="s">
        <v>18</v>
      </c>
      <c r="AH371" s="46" t="s">
        <v>197</v>
      </c>
      <c r="AL371" s="202" t="s">
        <v>357</v>
      </c>
      <c r="AM371" s="203" t="str">
        <f t="shared" si="355"/>
        <v>R_ES-MOB-SpHeat</v>
      </c>
      <c r="AN371" s="202" t="str">
        <f t="shared" si="356"/>
        <v>FH6_7</v>
      </c>
      <c r="AO371" s="202">
        <f t="shared" si="318"/>
        <v>0</v>
      </c>
      <c r="AP371" s="202" t="s">
        <v>18</v>
      </c>
      <c r="AQ371" s="203" t="s">
        <v>194</v>
      </c>
      <c r="AU371" s="202" t="s">
        <v>357</v>
      </c>
      <c r="AV371" s="46" t="str">
        <f t="shared" si="357"/>
        <v>R_ES-MOB-SpHeat</v>
      </c>
      <c r="AW371" s="208" t="str">
        <f t="shared" si="358"/>
        <v>FH6_7</v>
      </c>
      <c r="AX371" s="208">
        <f t="shared" si="364"/>
        <v>0</v>
      </c>
      <c r="AY371" s="208" t="s">
        <v>18</v>
      </c>
      <c r="AZ371" s="46" t="s">
        <v>193</v>
      </c>
      <c r="BD371" s="202" t="s">
        <v>357</v>
      </c>
      <c r="BE371" s="46" t="str">
        <f t="shared" si="359"/>
        <v>R_ES-MOB-SpHeat</v>
      </c>
      <c r="BF371" s="208" t="str">
        <f t="shared" si="360"/>
        <v>FH6_7</v>
      </c>
      <c r="BG371" s="208">
        <f t="shared" si="365"/>
        <v>0</v>
      </c>
      <c r="BH371" s="208" t="s">
        <v>18</v>
      </c>
      <c r="BI371" s="46" t="s">
        <v>195</v>
      </c>
      <c r="BM371" s="202" t="s">
        <v>357</v>
      </c>
      <c r="BN371" s="46" t="str">
        <f t="shared" si="361"/>
        <v>R_ES-MOB-SpHeat</v>
      </c>
      <c r="BO371" s="208" t="str">
        <f t="shared" si="362"/>
        <v>FH6_7</v>
      </c>
      <c r="BP371" s="208">
        <f t="shared" si="366"/>
        <v>0</v>
      </c>
      <c r="BQ371" s="208" t="s">
        <v>18</v>
      </c>
      <c r="BR371" s="46" t="s">
        <v>192</v>
      </c>
    </row>
    <row r="372" spans="11:70">
      <c r="K372" s="202" t="s">
        <v>357</v>
      </c>
      <c r="L372" s="203" t="str">
        <f t="shared" si="319"/>
        <v>R_ES-MOB-SpHeat</v>
      </c>
      <c r="M372" s="202" t="str">
        <f t="shared" ref="M372:N372" si="385">M276</f>
        <v>FH8_9</v>
      </c>
      <c r="N372" s="202">
        <f t="shared" si="385"/>
        <v>0</v>
      </c>
      <c r="O372" s="202" t="s">
        <v>18</v>
      </c>
      <c r="P372" s="203" t="s">
        <v>196</v>
      </c>
      <c r="T372" s="202" t="s">
        <v>357</v>
      </c>
      <c r="U372" s="203" t="str">
        <f t="shared" si="352"/>
        <v>R_ES-MOB-SpHeat</v>
      </c>
      <c r="V372" s="202" t="str">
        <f t="shared" si="352"/>
        <v>FH8_9</v>
      </c>
      <c r="W372" s="202">
        <f t="shared" si="316"/>
        <v>0</v>
      </c>
      <c r="X372" s="202" t="s">
        <v>18</v>
      </c>
      <c r="Y372" s="203" t="s">
        <v>191</v>
      </c>
      <c r="AC372" s="202" t="s">
        <v>357</v>
      </c>
      <c r="AD372" s="46" t="str">
        <f t="shared" si="353"/>
        <v>R_ES-MOB-SpHeat</v>
      </c>
      <c r="AE372" s="208" t="str">
        <f t="shared" si="354"/>
        <v>FH8_9</v>
      </c>
      <c r="AF372" s="46">
        <f t="shared" si="317"/>
        <v>0</v>
      </c>
      <c r="AG372" s="208" t="s">
        <v>18</v>
      </c>
      <c r="AH372" s="46" t="s">
        <v>197</v>
      </c>
      <c r="AL372" s="202" t="s">
        <v>357</v>
      </c>
      <c r="AM372" s="203" t="str">
        <f t="shared" si="355"/>
        <v>R_ES-MOB-SpHeat</v>
      </c>
      <c r="AN372" s="202" t="str">
        <f t="shared" si="356"/>
        <v>FH8_9</v>
      </c>
      <c r="AO372" s="202">
        <f t="shared" si="318"/>
        <v>0</v>
      </c>
      <c r="AP372" s="202" t="s">
        <v>18</v>
      </c>
      <c r="AQ372" s="203" t="s">
        <v>194</v>
      </c>
      <c r="AU372" s="202" t="s">
        <v>357</v>
      </c>
      <c r="AV372" s="46" t="str">
        <f t="shared" si="357"/>
        <v>R_ES-MOB-SpHeat</v>
      </c>
      <c r="AW372" s="208" t="str">
        <f t="shared" si="358"/>
        <v>FH8_9</v>
      </c>
      <c r="AX372" s="208">
        <f t="shared" si="364"/>
        <v>0</v>
      </c>
      <c r="AY372" s="208" t="s">
        <v>18</v>
      </c>
      <c r="AZ372" s="46" t="s">
        <v>193</v>
      </c>
      <c r="BD372" s="202" t="s">
        <v>357</v>
      </c>
      <c r="BE372" s="46" t="str">
        <f t="shared" si="359"/>
        <v>R_ES-MOB-SpHeat</v>
      </c>
      <c r="BF372" s="208" t="str">
        <f t="shared" si="360"/>
        <v>FH8_9</v>
      </c>
      <c r="BG372" s="208">
        <f t="shared" si="365"/>
        <v>0</v>
      </c>
      <c r="BH372" s="208" t="s">
        <v>18</v>
      </c>
      <c r="BI372" s="46" t="s">
        <v>195</v>
      </c>
      <c r="BM372" s="202" t="s">
        <v>357</v>
      </c>
      <c r="BN372" s="46" t="str">
        <f t="shared" si="361"/>
        <v>R_ES-MOB-SpHeat</v>
      </c>
      <c r="BO372" s="208" t="str">
        <f t="shared" si="362"/>
        <v>FH8_9</v>
      </c>
      <c r="BP372" s="208">
        <f t="shared" si="366"/>
        <v>0</v>
      </c>
      <c r="BQ372" s="208" t="s">
        <v>18</v>
      </c>
      <c r="BR372" s="46" t="s">
        <v>192</v>
      </c>
    </row>
    <row r="373" spans="11:70">
      <c r="K373" s="202" t="s">
        <v>357</v>
      </c>
      <c r="L373" s="203" t="str">
        <f t="shared" si="319"/>
        <v>R_ES-MOB-SpHeat</v>
      </c>
      <c r="M373" s="202" t="str">
        <f t="shared" ref="M373:N373" si="386">M277</f>
        <v>FH10_11</v>
      </c>
      <c r="N373" s="202">
        <f t="shared" si="386"/>
        <v>0</v>
      </c>
      <c r="O373" s="202" t="s">
        <v>18</v>
      </c>
      <c r="P373" s="203" t="s">
        <v>196</v>
      </c>
      <c r="T373" s="202" t="s">
        <v>357</v>
      </c>
      <c r="U373" s="203" t="str">
        <f t="shared" si="352"/>
        <v>R_ES-MOB-SpHeat</v>
      </c>
      <c r="V373" s="202" t="str">
        <f t="shared" si="352"/>
        <v>FH10_11</v>
      </c>
      <c r="W373" s="202">
        <f t="shared" si="316"/>
        <v>0</v>
      </c>
      <c r="X373" s="202" t="s">
        <v>18</v>
      </c>
      <c r="Y373" s="203" t="s">
        <v>191</v>
      </c>
      <c r="AC373" s="202" t="s">
        <v>357</v>
      </c>
      <c r="AD373" s="46" t="str">
        <f t="shared" si="353"/>
        <v>R_ES-MOB-SpHeat</v>
      </c>
      <c r="AE373" s="208" t="str">
        <f t="shared" si="354"/>
        <v>FH10_11</v>
      </c>
      <c r="AF373" s="46">
        <f t="shared" si="317"/>
        <v>0</v>
      </c>
      <c r="AG373" s="208" t="s">
        <v>18</v>
      </c>
      <c r="AH373" s="46" t="s">
        <v>197</v>
      </c>
      <c r="AL373" s="202" t="s">
        <v>357</v>
      </c>
      <c r="AM373" s="203" t="str">
        <f t="shared" si="355"/>
        <v>R_ES-MOB-SpHeat</v>
      </c>
      <c r="AN373" s="202" t="str">
        <f t="shared" si="356"/>
        <v>FH10_11</v>
      </c>
      <c r="AO373" s="202">
        <f t="shared" si="318"/>
        <v>0</v>
      </c>
      <c r="AP373" s="202" t="s">
        <v>18</v>
      </c>
      <c r="AQ373" s="203" t="s">
        <v>194</v>
      </c>
      <c r="AU373" s="202" t="s">
        <v>357</v>
      </c>
      <c r="AV373" s="46" t="str">
        <f t="shared" si="357"/>
        <v>R_ES-MOB-SpHeat</v>
      </c>
      <c r="AW373" s="208" t="str">
        <f t="shared" si="358"/>
        <v>FH10_11</v>
      </c>
      <c r="AX373" s="208">
        <f t="shared" si="364"/>
        <v>0</v>
      </c>
      <c r="AY373" s="208" t="s">
        <v>18</v>
      </c>
      <c r="AZ373" s="46" t="s">
        <v>193</v>
      </c>
      <c r="BD373" s="202" t="s">
        <v>357</v>
      </c>
      <c r="BE373" s="46" t="str">
        <f t="shared" si="359"/>
        <v>R_ES-MOB-SpHeat</v>
      </c>
      <c r="BF373" s="208" t="str">
        <f t="shared" si="360"/>
        <v>FH10_11</v>
      </c>
      <c r="BG373" s="208">
        <f t="shared" si="365"/>
        <v>0</v>
      </c>
      <c r="BH373" s="208" t="s">
        <v>18</v>
      </c>
      <c r="BI373" s="46" t="s">
        <v>195</v>
      </c>
      <c r="BM373" s="202" t="s">
        <v>357</v>
      </c>
      <c r="BN373" s="46" t="str">
        <f t="shared" si="361"/>
        <v>R_ES-MOB-SpHeat</v>
      </c>
      <c r="BO373" s="208" t="str">
        <f t="shared" si="362"/>
        <v>FH10_11</v>
      </c>
      <c r="BP373" s="208">
        <f t="shared" si="366"/>
        <v>0</v>
      </c>
      <c r="BQ373" s="208" t="s">
        <v>18</v>
      </c>
      <c r="BR373" s="46" t="s">
        <v>192</v>
      </c>
    </row>
    <row r="374" spans="11:70">
      <c r="K374" s="202" t="s">
        <v>357</v>
      </c>
      <c r="L374" s="203" t="str">
        <f t="shared" si="319"/>
        <v>R_ES-MOB-SpHeat</v>
      </c>
      <c r="M374" s="202" t="str">
        <f t="shared" ref="M374:N374" si="387">M278</f>
        <v>FH12_13</v>
      </c>
      <c r="N374" s="202">
        <f t="shared" si="387"/>
        <v>0</v>
      </c>
      <c r="O374" s="202" t="s">
        <v>18</v>
      </c>
      <c r="P374" s="203" t="s">
        <v>196</v>
      </c>
      <c r="T374" s="202" t="s">
        <v>357</v>
      </c>
      <c r="U374" s="203" t="str">
        <f t="shared" si="352"/>
        <v>R_ES-MOB-SpHeat</v>
      </c>
      <c r="V374" s="202" t="str">
        <f t="shared" si="352"/>
        <v>FH12_13</v>
      </c>
      <c r="W374" s="202">
        <f t="shared" si="316"/>
        <v>0</v>
      </c>
      <c r="X374" s="202" t="s">
        <v>18</v>
      </c>
      <c r="Y374" s="203" t="s">
        <v>191</v>
      </c>
      <c r="AC374" s="202" t="s">
        <v>357</v>
      </c>
      <c r="AD374" s="46" t="str">
        <f t="shared" si="353"/>
        <v>R_ES-MOB-SpHeat</v>
      </c>
      <c r="AE374" s="208" t="str">
        <f t="shared" si="354"/>
        <v>FH12_13</v>
      </c>
      <c r="AF374" s="46">
        <f t="shared" si="317"/>
        <v>0</v>
      </c>
      <c r="AG374" s="208" t="s">
        <v>18</v>
      </c>
      <c r="AH374" s="46" t="s">
        <v>197</v>
      </c>
      <c r="AL374" s="202" t="s">
        <v>357</v>
      </c>
      <c r="AM374" s="203" t="str">
        <f t="shared" si="355"/>
        <v>R_ES-MOB-SpHeat</v>
      </c>
      <c r="AN374" s="202" t="str">
        <f t="shared" si="356"/>
        <v>FH12_13</v>
      </c>
      <c r="AO374" s="202">
        <f t="shared" si="318"/>
        <v>0</v>
      </c>
      <c r="AP374" s="202" t="s">
        <v>18</v>
      </c>
      <c r="AQ374" s="203" t="s">
        <v>194</v>
      </c>
      <c r="AU374" s="202" t="s">
        <v>357</v>
      </c>
      <c r="AV374" s="46" t="str">
        <f t="shared" si="357"/>
        <v>R_ES-MOB-SpHeat</v>
      </c>
      <c r="AW374" s="208" t="str">
        <f t="shared" si="358"/>
        <v>FH12_13</v>
      </c>
      <c r="AX374" s="208">
        <f t="shared" si="364"/>
        <v>0</v>
      </c>
      <c r="AY374" s="208" t="s">
        <v>18</v>
      </c>
      <c r="AZ374" s="46" t="s">
        <v>193</v>
      </c>
      <c r="BD374" s="202" t="s">
        <v>357</v>
      </c>
      <c r="BE374" s="46" t="str">
        <f t="shared" si="359"/>
        <v>R_ES-MOB-SpHeat</v>
      </c>
      <c r="BF374" s="208" t="str">
        <f t="shared" si="360"/>
        <v>FH12_13</v>
      </c>
      <c r="BG374" s="208">
        <f t="shared" si="365"/>
        <v>0</v>
      </c>
      <c r="BH374" s="208" t="s">
        <v>18</v>
      </c>
      <c r="BI374" s="46" t="s">
        <v>195</v>
      </c>
      <c r="BM374" s="202" t="s">
        <v>357</v>
      </c>
      <c r="BN374" s="46" t="str">
        <f t="shared" si="361"/>
        <v>R_ES-MOB-SpHeat</v>
      </c>
      <c r="BO374" s="208" t="str">
        <f t="shared" si="362"/>
        <v>FH12_13</v>
      </c>
      <c r="BP374" s="208">
        <f t="shared" si="366"/>
        <v>0</v>
      </c>
      <c r="BQ374" s="208" t="s">
        <v>18</v>
      </c>
      <c r="BR374" s="46" t="s">
        <v>192</v>
      </c>
    </row>
    <row r="375" spans="11:70">
      <c r="K375" s="202" t="s">
        <v>357</v>
      </c>
      <c r="L375" s="203" t="str">
        <f t="shared" si="319"/>
        <v>R_ES-MOB-SpHeat</v>
      </c>
      <c r="M375" s="202" t="str">
        <f t="shared" ref="M375:N375" si="388">M279</f>
        <v>FH14_15</v>
      </c>
      <c r="N375" s="202">
        <f t="shared" si="388"/>
        <v>0</v>
      </c>
      <c r="O375" s="202" t="s">
        <v>18</v>
      </c>
      <c r="P375" s="203" t="s">
        <v>196</v>
      </c>
      <c r="T375" s="202" t="s">
        <v>357</v>
      </c>
      <c r="U375" s="203" t="str">
        <f t="shared" si="352"/>
        <v>R_ES-MOB-SpHeat</v>
      </c>
      <c r="V375" s="202" t="str">
        <f t="shared" si="352"/>
        <v>FH14_15</v>
      </c>
      <c r="W375" s="202">
        <f t="shared" si="316"/>
        <v>0</v>
      </c>
      <c r="X375" s="202" t="s">
        <v>18</v>
      </c>
      <c r="Y375" s="203" t="s">
        <v>191</v>
      </c>
      <c r="AC375" s="202" t="s">
        <v>357</v>
      </c>
      <c r="AD375" s="46" t="str">
        <f t="shared" si="353"/>
        <v>R_ES-MOB-SpHeat</v>
      </c>
      <c r="AE375" s="208" t="str">
        <f t="shared" si="354"/>
        <v>FH14_15</v>
      </c>
      <c r="AF375" s="46">
        <f t="shared" si="317"/>
        <v>0</v>
      </c>
      <c r="AG375" s="208" t="s">
        <v>18</v>
      </c>
      <c r="AH375" s="46" t="s">
        <v>197</v>
      </c>
      <c r="AL375" s="202" t="s">
        <v>357</v>
      </c>
      <c r="AM375" s="203" t="str">
        <f t="shared" si="355"/>
        <v>R_ES-MOB-SpHeat</v>
      </c>
      <c r="AN375" s="202" t="str">
        <f t="shared" si="356"/>
        <v>FH14_15</v>
      </c>
      <c r="AO375" s="202">
        <f t="shared" si="318"/>
        <v>0</v>
      </c>
      <c r="AP375" s="202" t="s">
        <v>18</v>
      </c>
      <c r="AQ375" s="203" t="s">
        <v>194</v>
      </c>
      <c r="AU375" s="202" t="s">
        <v>357</v>
      </c>
      <c r="AV375" s="46" t="str">
        <f t="shared" si="357"/>
        <v>R_ES-MOB-SpHeat</v>
      </c>
      <c r="AW375" s="208" t="str">
        <f t="shared" si="358"/>
        <v>FH14_15</v>
      </c>
      <c r="AX375" s="208">
        <f t="shared" si="364"/>
        <v>0</v>
      </c>
      <c r="AY375" s="208" t="s">
        <v>18</v>
      </c>
      <c r="AZ375" s="46" t="s">
        <v>193</v>
      </c>
      <c r="BD375" s="202" t="s">
        <v>357</v>
      </c>
      <c r="BE375" s="46" t="str">
        <f t="shared" si="359"/>
        <v>R_ES-MOB-SpHeat</v>
      </c>
      <c r="BF375" s="208" t="str">
        <f t="shared" si="360"/>
        <v>FH14_15</v>
      </c>
      <c r="BG375" s="208">
        <f t="shared" si="365"/>
        <v>0</v>
      </c>
      <c r="BH375" s="208" t="s">
        <v>18</v>
      </c>
      <c r="BI375" s="46" t="s">
        <v>195</v>
      </c>
      <c r="BM375" s="202" t="s">
        <v>357</v>
      </c>
      <c r="BN375" s="46" t="str">
        <f t="shared" si="361"/>
        <v>R_ES-MOB-SpHeat</v>
      </c>
      <c r="BO375" s="208" t="str">
        <f t="shared" si="362"/>
        <v>FH14_15</v>
      </c>
      <c r="BP375" s="208">
        <f t="shared" si="366"/>
        <v>0</v>
      </c>
      <c r="BQ375" s="208" t="s">
        <v>18</v>
      </c>
      <c r="BR375" s="46" t="s">
        <v>192</v>
      </c>
    </row>
    <row r="376" spans="11:70">
      <c r="K376" s="202" t="s">
        <v>357</v>
      </c>
      <c r="L376" s="203" t="str">
        <f t="shared" si="319"/>
        <v>R_ES-MOB-SpHeat</v>
      </c>
      <c r="M376" s="202" t="str">
        <f t="shared" ref="M376:N376" si="389">M280</f>
        <v>FH16_17</v>
      </c>
      <c r="N376" s="202">
        <f t="shared" si="389"/>
        <v>0</v>
      </c>
      <c r="O376" s="202" t="s">
        <v>18</v>
      </c>
      <c r="P376" s="203" t="s">
        <v>196</v>
      </c>
      <c r="T376" s="202" t="s">
        <v>357</v>
      </c>
      <c r="U376" s="203" t="str">
        <f t="shared" si="352"/>
        <v>R_ES-MOB-SpHeat</v>
      </c>
      <c r="V376" s="202" t="str">
        <f t="shared" si="352"/>
        <v>FH16_17</v>
      </c>
      <c r="W376" s="202">
        <f t="shared" si="316"/>
        <v>0</v>
      </c>
      <c r="X376" s="202" t="s">
        <v>18</v>
      </c>
      <c r="Y376" s="203" t="s">
        <v>191</v>
      </c>
      <c r="AC376" s="202" t="s">
        <v>357</v>
      </c>
      <c r="AD376" s="46" t="str">
        <f t="shared" si="353"/>
        <v>R_ES-MOB-SpHeat</v>
      </c>
      <c r="AE376" s="208" t="str">
        <f t="shared" si="354"/>
        <v>FH16_17</v>
      </c>
      <c r="AF376" s="46">
        <f t="shared" si="317"/>
        <v>0</v>
      </c>
      <c r="AG376" s="208" t="s">
        <v>18</v>
      </c>
      <c r="AH376" s="46" t="s">
        <v>197</v>
      </c>
      <c r="AL376" s="202" t="s">
        <v>357</v>
      </c>
      <c r="AM376" s="203" t="str">
        <f t="shared" si="355"/>
        <v>R_ES-MOB-SpHeat</v>
      </c>
      <c r="AN376" s="202" t="str">
        <f t="shared" si="356"/>
        <v>FH16_17</v>
      </c>
      <c r="AO376" s="202">
        <f t="shared" si="318"/>
        <v>0</v>
      </c>
      <c r="AP376" s="202" t="s">
        <v>18</v>
      </c>
      <c r="AQ376" s="203" t="s">
        <v>194</v>
      </c>
      <c r="AU376" s="202" t="s">
        <v>357</v>
      </c>
      <c r="AV376" s="46" t="str">
        <f t="shared" si="357"/>
        <v>R_ES-MOB-SpHeat</v>
      </c>
      <c r="AW376" s="208" t="str">
        <f t="shared" si="358"/>
        <v>FH16_17</v>
      </c>
      <c r="AX376" s="208">
        <f t="shared" si="364"/>
        <v>0</v>
      </c>
      <c r="AY376" s="208" t="s">
        <v>18</v>
      </c>
      <c r="AZ376" s="46" t="s">
        <v>193</v>
      </c>
      <c r="BD376" s="202" t="s">
        <v>357</v>
      </c>
      <c r="BE376" s="46" t="str">
        <f t="shared" si="359"/>
        <v>R_ES-MOB-SpHeat</v>
      </c>
      <c r="BF376" s="208" t="str">
        <f t="shared" si="360"/>
        <v>FH16_17</v>
      </c>
      <c r="BG376" s="208">
        <f t="shared" si="365"/>
        <v>0</v>
      </c>
      <c r="BH376" s="208" t="s">
        <v>18</v>
      </c>
      <c r="BI376" s="46" t="s">
        <v>195</v>
      </c>
      <c r="BM376" s="202" t="s">
        <v>357</v>
      </c>
      <c r="BN376" s="46" t="str">
        <f t="shared" si="361"/>
        <v>R_ES-MOB-SpHeat</v>
      </c>
      <c r="BO376" s="208" t="str">
        <f t="shared" si="362"/>
        <v>FH16_17</v>
      </c>
      <c r="BP376" s="208">
        <f t="shared" si="366"/>
        <v>0</v>
      </c>
      <c r="BQ376" s="208" t="s">
        <v>18</v>
      </c>
      <c r="BR376" s="46" t="s">
        <v>192</v>
      </c>
    </row>
    <row r="377" spans="11:70">
      <c r="K377" s="202" t="s">
        <v>357</v>
      </c>
      <c r="L377" s="203" t="str">
        <f t="shared" si="319"/>
        <v>R_ES-MOB-SpHeat</v>
      </c>
      <c r="M377" s="202" t="str">
        <f t="shared" ref="M377:N377" si="390">M281</f>
        <v>FH18_19</v>
      </c>
      <c r="N377" s="202">
        <f t="shared" si="390"/>
        <v>0</v>
      </c>
      <c r="O377" s="202" t="s">
        <v>18</v>
      </c>
      <c r="P377" s="203" t="s">
        <v>196</v>
      </c>
      <c r="T377" s="202" t="s">
        <v>357</v>
      </c>
      <c r="U377" s="203" t="str">
        <f t="shared" si="352"/>
        <v>R_ES-MOB-SpHeat</v>
      </c>
      <c r="V377" s="202" t="str">
        <f t="shared" si="352"/>
        <v>FH18_19</v>
      </c>
      <c r="W377" s="202">
        <f t="shared" si="316"/>
        <v>0</v>
      </c>
      <c r="X377" s="202" t="s">
        <v>18</v>
      </c>
      <c r="Y377" s="203" t="s">
        <v>191</v>
      </c>
      <c r="AC377" s="202" t="s">
        <v>357</v>
      </c>
      <c r="AD377" s="46" t="str">
        <f t="shared" si="353"/>
        <v>R_ES-MOB-SpHeat</v>
      </c>
      <c r="AE377" s="208" t="str">
        <f t="shared" si="354"/>
        <v>FH18_19</v>
      </c>
      <c r="AF377" s="46">
        <f t="shared" si="317"/>
        <v>0</v>
      </c>
      <c r="AG377" s="208" t="s">
        <v>18</v>
      </c>
      <c r="AH377" s="46" t="s">
        <v>197</v>
      </c>
      <c r="AL377" s="202" t="s">
        <v>357</v>
      </c>
      <c r="AM377" s="203" t="str">
        <f t="shared" si="355"/>
        <v>R_ES-MOB-SpHeat</v>
      </c>
      <c r="AN377" s="202" t="str">
        <f t="shared" si="356"/>
        <v>FH18_19</v>
      </c>
      <c r="AO377" s="202">
        <f t="shared" si="318"/>
        <v>0</v>
      </c>
      <c r="AP377" s="202" t="s">
        <v>18</v>
      </c>
      <c r="AQ377" s="203" t="s">
        <v>194</v>
      </c>
      <c r="AU377" s="202" t="s">
        <v>357</v>
      </c>
      <c r="AV377" s="46" t="str">
        <f t="shared" si="357"/>
        <v>R_ES-MOB-SpHeat</v>
      </c>
      <c r="AW377" s="208" t="str">
        <f t="shared" si="358"/>
        <v>FH18_19</v>
      </c>
      <c r="AX377" s="208">
        <f t="shared" si="364"/>
        <v>0</v>
      </c>
      <c r="AY377" s="208" t="s">
        <v>18</v>
      </c>
      <c r="AZ377" s="46" t="s">
        <v>193</v>
      </c>
      <c r="BD377" s="202" t="s">
        <v>357</v>
      </c>
      <c r="BE377" s="46" t="str">
        <f t="shared" si="359"/>
        <v>R_ES-MOB-SpHeat</v>
      </c>
      <c r="BF377" s="208" t="str">
        <f t="shared" si="360"/>
        <v>FH18_19</v>
      </c>
      <c r="BG377" s="208">
        <f t="shared" si="365"/>
        <v>0</v>
      </c>
      <c r="BH377" s="208" t="s">
        <v>18</v>
      </c>
      <c r="BI377" s="46" t="s">
        <v>195</v>
      </c>
      <c r="BM377" s="202" t="s">
        <v>357</v>
      </c>
      <c r="BN377" s="46" t="str">
        <f t="shared" si="361"/>
        <v>R_ES-MOB-SpHeat</v>
      </c>
      <c r="BO377" s="208" t="str">
        <f t="shared" si="362"/>
        <v>FH18_19</v>
      </c>
      <c r="BP377" s="208">
        <f t="shared" si="366"/>
        <v>0</v>
      </c>
      <c r="BQ377" s="208" t="s">
        <v>18</v>
      </c>
      <c r="BR377" s="46" t="s">
        <v>192</v>
      </c>
    </row>
    <row r="378" spans="11:70">
      <c r="K378" s="202" t="s">
        <v>357</v>
      </c>
      <c r="L378" s="203" t="str">
        <f t="shared" si="319"/>
        <v>R_ES-MOB-SpHeat</v>
      </c>
      <c r="M378" s="202" t="str">
        <f t="shared" ref="M378:N378" si="391">M282</f>
        <v>FH20_21</v>
      </c>
      <c r="N378" s="202">
        <f t="shared" si="391"/>
        <v>0</v>
      </c>
      <c r="O378" s="202" t="s">
        <v>18</v>
      </c>
      <c r="P378" s="203" t="s">
        <v>196</v>
      </c>
      <c r="T378" s="202" t="s">
        <v>357</v>
      </c>
      <c r="U378" s="203" t="str">
        <f t="shared" si="352"/>
        <v>R_ES-MOB-SpHeat</v>
      </c>
      <c r="V378" s="202" t="str">
        <f t="shared" si="352"/>
        <v>FH20_21</v>
      </c>
      <c r="W378" s="202">
        <f t="shared" si="316"/>
        <v>0</v>
      </c>
      <c r="X378" s="202" t="s">
        <v>18</v>
      </c>
      <c r="Y378" s="203" t="s">
        <v>191</v>
      </c>
      <c r="AC378" s="202" t="s">
        <v>357</v>
      </c>
      <c r="AD378" s="46" t="str">
        <f t="shared" si="353"/>
        <v>R_ES-MOB-SpHeat</v>
      </c>
      <c r="AE378" s="208" t="str">
        <f t="shared" si="354"/>
        <v>FH20_21</v>
      </c>
      <c r="AF378" s="46">
        <f t="shared" si="317"/>
        <v>0</v>
      </c>
      <c r="AG378" s="208" t="s">
        <v>18</v>
      </c>
      <c r="AH378" s="46" t="s">
        <v>197</v>
      </c>
      <c r="AL378" s="202" t="s">
        <v>357</v>
      </c>
      <c r="AM378" s="203" t="str">
        <f t="shared" si="355"/>
        <v>R_ES-MOB-SpHeat</v>
      </c>
      <c r="AN378" s="202" t="str">
        <f t="shared" si="356"/>
        <v>FH20_21</v>
      </c>
      <c r="AO378" s="202">
        <f t="shared" si="318"/>
        <v>0</v>
      </c>
      <c r="AP378" s="202" t="s">
        <v>18</v>
      </c>
      <c r="AQ378" s="203" t="s">
        <v>194</v>
      </c>
      <c r="AU378" s="202" t="s">
        <v>357</v>
      </c>
      <c r="AV378" s="46" t="str">
        <f t="shared" si="357"/>
        <v>R_ES-MOB-SpHeat</v>
      </c>
      <c r="AW378" s="208" t="str">
        <f t="shared" si="358"/>
        <v>FH20_21</v>
      </c>
      <c r="AX378" s="208">
        <f t="shared" si="364"/>
        <v>0</v>
      </c>
      <c r="AY378" s="208" t="s">
        <v>18</v>
      </c>
      <c r="AZ378" s="46" t="s">
        <v>193</v>
      </c>
      <c r="BD378" s="202" t="s">
        <v>357</v>
      </c>
      <c r="BE378" s="46" t="str">
        <f t="shared" si="359"/>
        <v>R_ES-MOB-SpHeat</v>
      </c>
      <c r="BF378" s="208" t="str">
        <f t="shared" si="360"/>
        <v>FH20_21</v>
      </c>
      <c r="BG378" s="208">
        <f t="shared" si="365"/>
        <v>0</v>
      </c>
      <c r="BH378" s="208" t="s">
        <v>18</v>
      </c>
      <c r="BI378" s="46" t="s">
        <v>195</v>
      </c>
      <c r="BM378" s="202" t="s">
        <v>357</v>
      </c>
      <c r="BN378" s="46" t="str">
        <f t="shared" si="361"/>
        <v>R_ES-MOB-SpHeat</v>
      </c>
      <c r="BO378" s="208" t="str">
        <f t="shared" si="362"/>
        <v>FH20_21</v>
      </c>
      <c r="BP378" s="208">
        <f t="shared" si="366"/>
        <v>0</v>
      </c>
      <c r="BQ378" s="208" t="s">
        <v>18</v>
      </c>
      <c r="BR378" s="46" t="s">
        <v>192</v>
      </c>
    </row>
    <row r="379" spans="11:70">
      <c r="K379" s="202" t="s">
        <v>357</v>
      </c>
      <c r="L379" s="203" t="str">
        <f t="shared" si="319"/>
        <v>R_ES-MOB-SpHeat</v>
      </c>
      <c r="M379" s="202" t="str">
        <f t="shared" ref="M379:N379" si="392">M283</f>
        <v>FH22_23</v>
      </c>
      <c r="N379" s="202">
        <f t="shared" si="392"/>
        <v>0</v>
      </c>
      <c r="O379" s="202" t="s">
        <v>18</v>
      </c>
      <c r="P379" s="203" t="s">
        <v>196</v>
      </c>
      <c r="T379" s="202" t="s">
        <v>357</v>
      </c>
      <c r="U379" s="203" t="str">
        <f t="shared" si="352"/>
        <v>R_ES-MOB-SpHeat</v>
      </c>
      <c r="V379" s="202" t="str">
        <f t="shared" si="352"/>
        <v>FH22_23</v>
      </c>
      <c r="W379" s="202">
        <f t="shared" si="316"/>
        <v>0</v>
      </c>
      <c r="X379" s="202" t="s">
        <v>18</v>
      </c>
      <c r="Y379" s="203" t="s">
        <v>191</v>
      </c>
      <c r="AC379" s="202" t="s">
        <v>357</v>
      </c>
      <c r="AD379" s="46" t="str">
        <f t="shared" si="353"/>
        <v>R_ES-MOB-SpHeat</v>
      </c>
      <c r="AE379" s="208" t="str">
        <f t="shared" si="354"/>
        <v>FH22_23</v>
      </c>
      <c r="AF379" s="46">
        <f t="shared" si="317"/>
        <v>0</v>
      </c>
      <c r="AG379" s="208" t="s">
        <v>18</v>
      </c>
      <c r="AH379" s="46" t="s">
        <v>197</v>
      </c>
      <c r="AL379" s="202" t="s">
        <v>357</v>
      </c>
      <c r="AM379" s="203" t="str">
        <f t="shared" si="355"/>
        <v>R_ES-MOB-SpHeat</v>
      </c>
      <c r="AN379" s="202" t="str">
        <f t="shared" si="356"/>
        <v>FH22_23</v>
      </c>
      <c r="AO379" s="202">
        <f t="shared" si="318"/>
        <v>0</v>
      </c>
      <c r="AP379" s="202" t="s">
        <v>18</v>
      </c>
      <c r="AQ379" s="203" t="s">
        <v>194</v>
      </c>
      <c r="AU379" s="202" t="s">
        <v>357</v>
      </c>
      <c r="AV379" s="46" t="str">
        <f t="shared" si="357"/>
        <v>R_ES-MOB-SpHeat</v>
      </c>
      <c r="AW379" s="208" t="str">
        <f t="shared" si="358"/>
        <v>FH22_23</v>
      </c>
      <c r="AX379" s="208">
        <f t="shared" si="364"/>
        <v>0</v>
      </c>
      <c r="AY379" s="208" t="s">
        <v>18</v>
      </c>
      <c r="AZ379" s="46" t="s">
        <v>193</v>
      </c>
      <c r="BD379" s="202" t="s">
        <v>357</v>
      </c>
      <c r="BE379" s="46" t="str">
        <f t="shared" si="359"/>
        <v>R_ES-MOB-SpHeat</v>
      </c>
      <c r="BF379" s="208" t="str">
        <f t="shared" si="360"/>
        <v>FH22_23</v>
      </c>
      <c r="BG379" s="208">
        <f t="shared" si="365"/>
        <v>0</v>
      </c>
      <c r="BH379" s="208" t="s">
        <v>18</v>
      </c>
      <c r="BI379" s="46" t="s">
        <v>195</v>
      </c>
      <c r="BM379" s="202" t="s">
        <v>357</v>
      </c>
      <c r="BN379" s="46" t="str">
        <f t="shared" si="361"/>
        <v>R_ES-MOB-SpHeat</v>
      </c>
      <c r="BO379" s="208" t="str">
        <f t="shared" si="362"/>
        <v>FH22_23</v>
      </c>
      <c r="BP379" s="208">
        <f t="shared" si="366"/>
        <v>0</v>
      </c>
      <c r="BQ379" s="208" t="s">
        <v>18</v>
      </c>
      <c r="BR379" s="46" t="s">
        <v>192</v>
      </c>
    </row>
    <row r="380" spans="11:70">
      <c r="K380" s="202" t="s">
        <v>141</v>
      </c>
      <c r="L380" s="203" t="str">
        <f t="shared" si="319"/>
        <v>R_ES-MOB-SpHeat</v>
      </c>
      <c r="M380" s="202">
        <f t="shared" ref="M380:N380" si="393">M284</f>
        <v>0</v>
      </c>
      <c r="N380" s="202">
        <f t="shared" si="393"/>
        <v>0</v>
      </c>
      <c r="O380" s="202" t="s">
        <v>18</v>
      </c>
      <c r="P380" s="203" t="s">
        <v>196</v>
      </c>
      <c r="T380" s="202" t="s">
        <v>141</v>
      </c>
      <c r="U380" s="203" t="str">
        <f t="shared" si="352"/>
        <v>R_ES-MOB-SpHeat</v>
      </c>
      <c r="V380" s="202">
        <f t="shared" si="352"/>
        <v>0</v>
      </c>
      <c r="W380" s="202">
        <f t="shared" si="316"/>
        <v>0</v>
      </c>
      <c r="X380" s="202" t="s">
        <v>18</v>
      </c>
      <c r="Y380" s="203" t="s">
        <v>191</v>
      </c>
      <c r="AC380" s="202" t="s">
        <v>141</v>
      </c>
      <c r="AD380" s="46" t="str">
        <f t="shared" si="353"/>
        <v>R_ES-MOB-SpHeat</v>
      </c>
      <c r="AE380" s="208">
        <f t="shared" si="354"/>
        <v>0</v>
      </c>
      <c r="AF380" s="46">
        <f t="shared" si="317"/>
        <v>0</v>
      </c>
      <c r="AG380" s="208" t="s">
        <v>18</v>
      </c>
      <c r="AH380" s="46" t="s">
        <v>197</v>
      </c>
      <c r="AL380" s="202" t="s">
        <v>141</v>
      </c>
      <c r="AM380" s="203" t="str">
        <f t="shared" si="355"/>
        <v>R_ES-MOB-SpHeat</v>
      </c>
      <c r="AN380" s="202">
        <f t="shared" si="356"/>
        <v>0</v>
      </c>
      <c r="AO380" s="202">
        <f t="shared" si="318"/>
        <v>0</v>
      </c>
      <c r="AP380" s="202" t="s">
        <v>18</v>
      </c>
      <c r="AQ380" s="203" t="s">
        <v>194</v>
      </c>
      <c r="AU380" s="202" t="s">
        <v>141</v>
      </c>
      <c r="AV380" s="46" t="str">
        <f t="shared" si="357"/>
        <v>R_ES-MOB-SpHeat</v>
      </c>
      <c r="AW380" s="208">
        <f t="shared" si="358"/>
        <v>0</v>
      </c>
      <c r="AX380" s="208">
        <f t="shared" si="364"/>
        <v>0</v>
      </c>
      <c r="AY380" s="208" t="s">
        <v>18</v>
      </c>
      <c r="AZ380" s="46" t="s">
        <v>193</v>
      </c>
      <c r="BD380" s="202" t="s">
        <v>141</v>
      </c>
      <c r="BE380" s="46" t="str">
        <f t="shared" si="359"/>
        <v>R_ES-MOB-SpHeat</v>
      </c>
      <c r="BF380" s="208">
        <f t="shared" si="360"/>
        <v>0</v>
      </c>
      <c r="BG380" s="208">
        <f t="shared" si="365"/>
        <v>0</v>
      </c>
      <c r="BH380" s="208" t="s">
        <v>18</v>
      </c>
      <c r="BI380" s="46" t="s">
        <v>195</v>
      </c>
      <c r="BM380" s="202" t="s">
        <v>141</v>
      </c>
      <c r="BN380" s="46" t="str">
        <f t="shared" si="361"/>
        <v>R_ES-MOB-SpHeat</v>
      </c>
      <c r="BO380" s="208">
        <f t="shared" si="362"/>
        <v>0</v>
      </c>
      <c r="BP380" s="208">
        <f t="shared" si="366"/>
        <v>0</v>
      </c>
      <c r="BQ380" s="208" t="s">
        <v>18</v>
      </c>
      <c r="BR380" s="46" t="s">
        <v>192</v>
      </c>
    </row>
    <row r="381" spans="11:70">
      <c r="K381" s="202" t="s">
        <v>141</v>
      </c>
      <c r="L381" s="203" t="str">
        <f t="shared" si="319"/>
        <v>R_ES-MOB-SpHeat</v>
      </c>
      <c r="M381" s="202">
        <f t="shared" ref="M381:N381" si="394">M285</f>
        <v>0</v>
      </c>
      <c r="N381" s="202">
        <f t="shared" si="394"/>
        <v>0</v>
      </c>
      <c r="O381" s="202" t="s">
        <v>18</v>
      </c>
      <c r="P381" s="203" t="s">
        <v>196</v>
      </c>
      <c r="T381" s="202" t="s">
        <v>141</v>
      </c>
      <c r="U381" s="203" t="str">
        <f t="shared" si="352"/>
        <v>R_ES-MOB-SpHeat</v>
      </c>
      <c r="V381" s="202">
        <f t="shared" si="352"/>
        <v>0</v>
      </c>
      <c r="W381" s="202">
        <f t="shared" si="316"/>
        <v>0</v>
      </c>
      <c r="X381" s="202" t="s">
        <v>18</v>
      </c>
      <c r="Y381" s="203" t="s">
        <v>191</v>
      </c>
      <c r="AC381" s="202" t="s">
        <v>141</v>
      </c>
      <c r="AD381" s="46" t="str">
        <f t="shared" si="353"/>
        <v>R_ES-MOB-SpHeat</v>
      </c>
      <c r="AE381" s="208">
        <f t="shared" si="354"/>
        <v>0</v>
      </c>
      <c r="AF381" s="46">
        <f t="shared" si="317"/>
        <v>0</v>
      </c>
      <c r="AG381" s="208" t="s">
        <v>18</v>
      </c>
      <c r="AH381" s="46" t="s">
        <v>197</v>
      </c>
      <c r="AL381" s="202" t="s">
        <v>141</v>
      </c>
      <c r="AM381" s="203" t="str">
        <f t="shared" si="355"/>
        <v>R_ES-MOB-SpHeat</v>
      </c>
      <c r="AN381" s="202">
        <f t="shared" si="356"/>
        <v>0</v>
      </c>
      <c r="AO381" s="202">
        <f t="shared" si="318"/>
        <v>0</v>
      </c>
      <c r="AP381" s="202" t="s">
        <v>18</v>
      </c>
      <c r="AQ381" s="203" t="s">
        <v>194</v>
      </c>
      <c r="AU381" s="202" t="s">
        <v>141</v>
      </c>
      <c r="AV381" s="46" t="str">
        <f t="shared" si="357"/>
        <v>R_ES-MOB-SpHeat</v>
      </c>
      <c r="AW381" s="208">
        <f t="shared" si="358"/>
        <v>0</v>
      </c>
      <c r="AX381" s="208">
        <f t="shared" si="364"/>
        <v>0</v>
      </c>
      <c r="AY381" s="208" t="s">
        <v>18</v>
      </c>
      <c r="AZ381" s="46" t="s">
        <v>193</v>
      </c>
      <c r="BD381" s="202" t="s">
        <v>141</v>
      </c>
      <c r="BE381" s="46" t="str">
        <f t="shared" si="359"/>
        <v>R_ES-MOB-SpHeat</v>
      </c>
      <c r="BF381" s="208">
        <f t="shared" si="360"/>
        <v>0</v>
      </c>
      <c r="BG381" s="208">
        <f t="shared" si="365"/>
        <v>0</v>
      </c>
      <c r="BH381" s="208" t="s">
        <v>18</v>
      </c>
      <c r="BI381" s="46" t="s">
        <v>195</v>
      </c>
      <c r="BM381" s="202" t="s">
        <v>141</v>
      </c>
      <c r="BN381" s="46" t="str">
        <f t="shared" si="361"/>
        <v>R_ES-MOB-SpHeat</v>
      </c>
      <c r="BO381" s="208">
        <f t="shared" si="362"/>
        <v>0</v>
      </c>
      <c r="BP381" s="208">
        <f t="shared" si="366"/>
        <v>0</v>
      </c>
      <c r="BQ381" s="208" t="s">
        <v>18</v>
      </c>
      <c r="BR381" s="46" t="s">
        <v>192</v>
      </c>
    </row>
    <row r="382" spans="11:70">
      <c r="K382" s="202" t="s">
        <v>141</v>
      </c>
      <c r="L382" s="203" t="str">
        <f t="shared" si="319"/>
        <v>R_ES-MOB-SpHeat</v>
      </c>
      <c r="M382" s="202">
        <f t="shared" ref="M382:N382" si="395">M286</f>
        <v>0</v>
      </c>
      <c r="N382" s="202">
        <f t="shared" si="395"/>
        <v>0</v>
      </c>
      <c r="O382" s="202" t="s">
        <v>18</v>
      </c>
      <c r="P382" s="203" t="s">
        <v>196</v>
      </c>
      <c r="T382" s="202" t="s">
        <v>141</v>
      </c>
      <c r="U382" s="203" t="str">
        <f t="shared" si="352"/>
        <v>R_ES-MOB-SpHeat</v>
      </c>
      <c r="V382" s="202">
        <f t="shared" si="352"/>
        <v>0</v>
      </c>
      <c r="W382" s="202">
        <f t="shared" si="316"/>
        <v>0</v>
      </c>
      <c r="X382" s="202" t="s">
        <v>18</v>
      </c>
      <c r="Y382" s="203" t="s">
        <v>191</v>
      </c>
      <c r="AC382" s="202" t="s">
        <v>141</v>
      </c>
      <c r="AD382" s="46" t="str">
        <f t="shared" si="353"/>
        <v>R_ES-MOB-SpHeat</v>
      </c>
      <c r="AE382" s="208">
        <f t="shared" si="354"/>
        <v>0</v>
      </c>
      <c r="AF382" s="46">
        <f t="shared" si="317"/>
        <v>0</v>
      </c>
      <c r="AG382" s="208" t="s">
        <v>18</v>
      </c>
      <c r="AH382" s="46" t="s">
        <v>197</v>
      </c>
      <c r="AL382" s="202" t="s">
        <v>141</v>
      </c>
      <c r="AM382" s="203" t="str">
        <f t="shared" si="355"/>
        <v>R_ES-MOB-SpHeat</v>
      </c>
      <c r="AN382" s="202">
        <f t="shared" si="356"/>
        <v>0</v>
      </c>
      <c r="AO382" s="202">
        <f t="shared" si="318"/>
        <v>0</v>
      </c>
      <c r="AP382" s="202" t="s">
        <v>18</v>
      </c>
      <c r="AQ382" s="203" t="s">
        <v>194</v>
      </c>
      <c r="AU382" s="202" t="s">
        <v>141</v>
      </c>
      <c r="AV382" s="46" t="str">
        <f t="shared" si="357"/>
        <v>R_ES-MOB-SpHeat</v>
      </c>
      <c r="AW382" s="208">
        <f t="shared" si="358"/>
        <v>0</v>
      </c>
      <c r="AX382" s="208">
        <f t="shared" si="364"/>
        <v>0</v>
      </c>
      <c r="AY382" s="208" t="s">
        <v>18</v>
      </c>
      <c r="AZ382" s="46" t="s">
        <v>193</v>
      </c>
      <c r="BD382" s="202" t="s">
        <v>141</v>
      </c>
      <c r="BE382" s="46" t="str">
        <f t="shared" si="359"/>
        <v>R_ES-MOB-SpHeat</v>
      </c>
      <c r="BF382" s="208">
        <f t="shared" si="360"/>
        <v>0</v>
      </c>
      <c r="BG382" s="208">
        <f t="shared" si="365"/>
        <v>0</v>
      </c>
      <c r="BH382" s="208" t="s">
        <v>18</v>
      </c>
      <c r="BI382" s="46" t="s">
        <v>195</v>
      </c>
      <c r="BM382" s="202" t="s">
        <v>141</v>
      </c>
      <c r="BN382" s="46" t="str">
        <f t="shared" si="361"/>
        <v>R_ES-MOB-SpHeat</v>
      </c>
      <c r="BO382" s="208">
        <f t="shared" si="362"/>
        <v>0</v>
      </c>
      <c r="BP382" s="208">
        <f t="shared" si="366"/>
        <v>0</v>
      </c>
      <c r="BQ382" s="208" t="s">
        <v>18</v>
      </c>
      <c r="BR382" s="46" t="s">
        <v>192</v>
      </c>
    </row>
    <row r="383" spans="11:70">
      <c r="K383" s="202" t="s">
        <v>141</v>
      </c>
      <c r="L383" s="203" t="str">
        <f t="shared" si="319"/>
        <v>R_ES-MOB-SpHeat</v>
      </c>
      <c r="M383" s="202">
        <f t="shared" ref="M383:N383" si="396">M287</f>
        <v>0</v>
      </c>
      <c r="N383" s="202">
        <f t="shared" si="396"/>
        <v>0</v>
      </c>
      <c r="O383" s="202" t="s">
        <v>18</v>
      </c>
      <c r="P383" s="203" t="s">
        <v>196</v>
      </c>
      <c r="T383" s="202" t="s">
        <v>141</v>
      </c>
      <c r="U383" s="203" t="str">
        <f t="shared" si="352"/>
        <v>R_ES-MOB-SpHeat</v>
      </c>
      <c r="V383" s="202">
        <f t="shared" si="352"/>
        <v>0</v>
      </c>
      <c r="W383" s="202">
        <f t="shared" si="316"/>
        <v>0</v>
      </c>
      <c r="X383" s="202" t="s">
        <v>18</v>
      </c>
      <c r="Y383" s="203" t="s">
        <v>191</v>
      </c>
      <c r="AC383" s="202" t="s">
        <v>141</v>
      </c>
      <c r="AD383" s="46" t="str">
        <f t="shared" si="353"/>
        <v>R_ES-MOB-SpHeat</v>
      </c>
      <c r="AE383" s="208">
        <f t="shared" si="354"/>
        <v>0</v>
      </c>
      <c r="AF383" s="46">
        <f t="shared" si="317"/>
        <v>0</v>
      </c>
      <c r="AG383" s="208" t="s">
        <v>18</v>
      </c>
      <c r="AH383" s="46" t="s">
        <v>197</v>
      </c>
      <c r="AL383" s="202" t="s">
        <v>141</v>
      </c>
      <c r="AM383" s="203" t="str">
        <f t="shared" si="355"/>
        <v>R_ES-MOB-SpHeat</v>
      </c>
      <c r="AN383" s="202">
        <f t="shared" si="356"/>
        <v>0</v>
      </c>
      <c r="AO383" s="202">
        <f t="shared" si="318"/>
        <v>0</v>
      </c>
      <c r="AP383" s="202" t="s">
        <v>18</v>
      </c>
      <c r="AQ383" s="203" t="s">
        <v>194</v>
      </c>
      <c r="AU383" s="202" t="s">
        <v>141</v>
      </c>
      <c r="AV383" s="46" t="str">
        <f t="shared" si="357"/>
        <v>R_ES-MOB-SpHeat</v>
      </c>
      <c r="AW383" s="208">
        <f t="shared" si="358"/>
        <v>0</v>
      </c>
      <c r="AX383" s="208">
        <f t="shared" si="364"/>
        <v>0</v>
      </c>
      <c r="AY383" s="208" t="s">
        <v>18</v>
      </c>
      <c r="AZ383" s="46" t="s">
        <v>193</v>
      </c>
      <c r="BD383" s="202" t="s">
        <v>141</v>
      </c>
      <c r="BE383" s="46" t="str">
        <f t="shared" si="359"/>
        <v>R_ES-MOB-SpHeat</v>
      </c>
      <c r="BF383" s="208">
        <f t="shared" si="360"/>
        <v>0</v>
      </c>
      <c r="BG383" s="208">
        <f t="shared" si="365"/>
        <v>0</v>
      </c>
      <c r="BH383" s="208" t="s">
        <v>18</v>
      </c>
      <c r="BI383" s="46" t="s">
        <v>195</v>
      </c>
      <c r="BM383" s="202" t="s">
        <v>141</v>
      </c>
      <c r="BN383" s="46" t="str">
        <f t="shared" si="361"/>
        <v>R_ES-MOB-SpHeat</v>
      </c>
      <c r="BO383" s="208">
        <f t="shared" si="362"/>
        <v>0</v>
      </c>
      <c r="BP383" s="208">
        <f t="shared" si="366"/>
        <v>0</v>
      </c>
      <c r="BQ383" s="208" t="s">
        <v>18</v>
      </c>
      <c r="BR383" s="46" t="s">
        <v>192</v>
      </c>
    </row>
    <row r="384" spans="11:70">
      <c r="K384" s="202" t="s">
        <v>141</v>
      </c>
      <c r="L384" s="203" t="str">
        <f t="shared" si="319"/>
        <v>R_ES-MOB-SpHeat</v>
      </c>
      <c r="M384" s="202">
        <f t="shared" ref="M384:N384" si="397">M288</f>
        <v>0</v>
      </c>
      <c r="N384" s="202">
        <f t="shared" si="397"/>
        <v>0</v>
      </c>
      <c r="O384" s="202" t="s">
        <v>18</v>
      </c>
      <c r="P384" s="203" t="s">
        <v>196</v>
      </c>
      <c r="T384" s="202" t="s">
        <v>141</v>
      </c>
      <c r="U384" s="203" t="str">
        <f t="shared" si="352"/>
        <v>R_ES-MOB-SpHeat</v>
      </c>
      <c r="V384" s="202">
        <f t="shared" si="352"/>
        <v>0</v>
      </c>
      <c r="W384" s="202">
        <f t="shared" ref="W384:W439" si="398">W288</f>
        <v>0</v>
      </c>
      <c r="X384" s="202" t="s">
        <v>18</v>
      </c>
      <c r="Y384" s="203" t="s">
        <v>191</v>
      </c>
      <c r="AC384" s="202" t="s">
        <v>141</v>
      </c>
      <c r="AD384" s="46" t="str">
        <f t="shared" si="353"/>
        <v>R_ES-MOB-SpHeat</v>
      </c>
      <c r="AE384" s="208">
        <f t="shared" si="354"/>
        <v>0</v>
      </c>
      <c r="AF384" s="46">
        <f t="shared" ref="AF384:AF447" si="399">N384</f>
        <v>0</v>
      </c>
      <c r="AG384" s="208" t="s">
        <v>18</v>
      </c>
      <c r="AH384" s="46" t="s">
        <v>197</v>
      </c>
      <c r="AL384" s="202" t="s">
        <v>141</v>
      </c>
      <c r="AM384" s="203" t="str">
        <f t="shared" si="355"/>
        <v>R_ES-MOB-SpHeat</v>
      </c>
      <c r="AN384" s="202">
        <f t="shared" si="356"/>
        <v>0</v>
      </c>
      <c r="AO384" s="202">
        <f t="shared" ref="AO384:AO439" si="400">AO288</f>
        <v>0</v>
      </c>
      <c r="AP384" s="202" t="s">
        <v>18</v>
      </c>
      <c r="AQ384" s="203" t="s">
        <v>194</v>
      </c>
      <c r="AU384" s="202" t="s">
        <v>141</v>
      </c>
      <c r="AV384" s="46" t="str">
        <f t="shared" si="357"/>
        <v>R_ES-MOB-SpHeat</v>
      </c>
      <c r="AW384" s="208">
        <f t="shared" si="358"/>
        <v>0</v>
      </c>
      <c r="AX384" s="208">
        <f t="shared" si="364"/>
        <v>0</v>
      </c>
      <c r="AY384" s="208" t="s">
        <v>18</v>
      </c>
      <c r="AZ384" s="46" t="s">
        <v>193</v>
      </c>
      <c r="BD384" s="202" t="s">
        <v>141</v>
      </c>
      <c r="BE384" s="46" t="str">
        <f t="shared" si="359"/>
        <v>R_ES-MOB-SpHeat</v>
      </c>
      <c r="BF384" s="208">
        <f t="shared" si="360"/>
        <v>0</v>
      </c>
      <c r="BG384" s="208">
        <f t="shared" si="365"/>
        <v>0</v>
      </c>
      <c r="BH384" s="208" t="s">
        <v>18</v>
      </c>
      <c r="BI384" s="46" t="s">
        <v>195</v>
      </c>
      <c r="BM384" s="202" t="s">
        <v>141</v>
      </c>
      <c r="BN384" s="46" t="str">
        <f t="shared" si="361"/>
        <v>R_ES-MOB-SpHeat</v>
      </c>
      <c r="BO384" s="208">
        <f t="shared" si="362"/>
        <v>0</v>
      </c>
      <c r="BP384" s="208">
        <f t="shared" si="366"/>
        <v>0</v>
      </c>
      <c r="BQ384" s="208" t="s">
        <v>18</v>
      </c>
      <c r="BR384" s="46" t="s">
        <v>192</v>
      </c>
    </row>
    <row r="385" spans="11:70">
      <c r="K385" s="202" t="s">
        <v>141</v>
      </c>
      <c r="L385" s="203" t="str">
        <f t="shared" ref="L385:L415" si="401">L384</f>
        <v>R_ES-MOB-SpHeat</v>
      </c>
      <c r="M385" s="202">
        <f t="shared" ref="M385:N385" si="402">M289</f>
        <v>0</v>
      </c>
      <c r="N385" s="202">
        <f t="shared" si="402"/>
        <v>0</v>
      </c>
      <c r="O385" s="202" t="s">
        <v>18</v>
      </c>
      <c r="P385" s="203" t="s">
        <v>196</v>
      </c>
      <c r="T385" s="202" t="s">
        <v>141</v>
      </c>
      <c r="U385" s="203" t="str">
        <f t="shared" si="352"/>
        <v>R_ES-MOB-SpHeat</v>
      </c>
      <c r="V385" s="202">
        <f t="shared" si="352"/>
        <v>0</v>
      </c>
      <c r="W385" s="202">
        <f t="shared" si="398"/>
        <v>0</v>
      </c>
      <c r="X385" s="202" t="s">
        <v>18</v>
      </c>
      <c r="Y385" s="203" t="s">
        <v>191</v>
      </c>
      <c r="AC385" s="202" t="s">
        <v>141</v>
      </c>
      <c r="AD385" s="46" t="str">
        <f t="shared" si="353"/>
        <v>R_ES-MOB-SpHeat</v>
      </c>
      <c r="AE385" s="208">
        <f t="shared" si="354"/>
        <v>0</v>
      </c>
      <c r="AF385" s="46">
        <f t="shared" si="399"/>
        <v>0</v>
      </c>
      <c r="AG385" s="208" t="s">
        <v>18</v>
      </c>
      <c r="AH385" s="46" t="s">
        <v>197</v>
      </c>
      <c r="AL385" s="202" t="s">
        <v>141</v>
      </c>
      <c r="AM385" s="203" t="str">
        <f t="shared" si="355"/>
        <v>R_ES-MOB-SpHeat</v>
      </c>
      <c r="AN385" s="202">
        <f t="shared" si="356"/>
        <v>0</v>
      </c>
      <c r="AO385" s="202">
        <f t="shared" si="400"/>
        <v>0</v>
      </c>
      <c r="AP385" s="202" t="s">
        <v>18</v>
      </c>
      <c r="AQ385" s="203" t="s">
        <v>194</v>
      </c>
      <c r="AU385" s="202" t="s">
        <v>141</v>
      </c>
      <c r="AV385" s="46" t="str">
        <f t="shared" si="357"/>
        <v>R_ES-MOB-SpHeat</v>
      </c>
      <c r="AW385" s="208">
        <f t="shared" si="358"/>
        <v>0</v>
      </c>
      <c r="AX385" s="208">
        <f t="shared" si="364"/>
        <v>0</v>
      </c>
      <c r="AY385" s="208" t="s">
        <v>18</v>
      </c>
      <c r="AZ385" s="46" t="s">
        <v>193</v>
      </c>
      <c r="BD385" s="202" t="s">
        <v>141</v>
      </c>
      <c r="BE385" s="46" t="str">
        <f t="shared" si="359"/>
        <v>R_ES-MOB-SpHeat</v>
      </c>
      <c r="BF385" s="208">
        <f t="shared" si="360"/>
        <v>0</v>
      </c>
      <c r="BG385" s="208">
        <f t="shared" si="365"/>
        <v>0</v>
      </c>
      <c r="BH385" s="208" t="s">
        <v>18</v>
      </c>
      <c r="BI385" s="46" t="s">
        <v>195</v>
      </c>
      <c r="BM385" s="202" t="s">
        <v>141</v>
      </c>
      <c r="BN385" s="46" t="str">
        <f t="shared" si="361"/>
        <v>R_ES-MOB-SpHeat</v>
      </c>
      <c r="BO385" s="208">
        <f t="shared" si="362"/>
        <v>0</v>
      </c>
      <c r="BP385" s="208">
        <f t="shared" si="366"/>
        <v>0</v>
      </c>
      <c r="BQ385" s="208" t="s">
        <v>18</v>
      </c>
      <c r="BR385" s="46" t="s">
        <v>192</v>
      </c>
    </row>
    <row r="386" spans="11:70">
      <c r="K386" s="202" t="s">
        <v>141</v>
      </c>
      <c r="L386" s="203" t="str">
        <f t="shared" si="401"/>
        <v>R_ES-MOB-SpHeat</v>
      </c>
      <c r="M386" s="202">
        <f t="shared" ref="M386:N386" si="403">M290</f>
        <v>0</v>
      </c>
      <c r="N386" s="202">
        <f t="shared" si="403"/>
        <v>0</v>
      </c>
      <c r="O386" s="202" t="s">
        <v>18</v>
      </c>
      <c r="P386" s="203" t="s">
        <v>196</v>
      </c>
      <c r="T386" s="202" t="s">
        <v>141</v>
      </c>
      <c r="U386" s="203" t="str">
        <f t="shared" si="352"/>
        <v>R_ES-MOB-SpHeat</v>
      </c>
      <c r="V386" s="202">
        <f t="shared" si="352"/>
        <v>0</v>
      </c>
      <c r="W386" s="202">
        <f t="shared" si="398"/>
        <v>0</v>
      </c>
      <c r="X386" s="202" t="s">
        <v>18</v>
      </c>
      <c r="Y386" s="203" t="s">
        <v>191</v>
      </c>
      <c r="AC386" s="202" t="s">
        <v>141</v>
      </c>
      <c r="AD386" s="46" t="str">
        <f t="shared" si="353"/>
        <v>R_ES-MOB-SpHeat</v>
      </c>
      <c r="AE386" s="208">
        <f t="shared" si="354"/>
        <v>0</v>
      </c>
      <c r="AF386" s="46">
        <f t="shared" si="399"/>
        <v>0</v>
      </c>
      <c r="AG386" s="208" t="s">
        <v>18</v>
      </c>
      <c r="AH386" s="46" t="s">
        <v>197</v>
      </c>
      <c r="AL386" s="202" t="s">
        <v>141</v>
      </c>
      <c r="AM386" s="203" t="str">
        <f t="shared" si="355"/>
        <v>R_ES-MOB-SpHeat</v>
      </c>
      <c r="AN386" s="202">
        <f t="shared" si="356"/>
        <v>0</v>
      </c>
      <c r="AO386" s="202">
        <f t="shared" si="400"/>
        <v>0</v>
      </c>
      <c r="AP386" s="202" t="s">
        <v>18</v>
      </c>
      <c r="AQ386" s="203" t="s">
        <v>194</v>
      </c>
      <c r="AU386" s="202" t="s">
        <v>141</v>
      </c>
      <c r="AV386" s="46" t="str">
        <f t="shared" si="357"/>
        <v>R_ES-MOB-SpHeat</v>
      </c>
      <c r="AW386" s="208">
        <f t="shared" si="358"/>
        <v>0</v>
      </c>
      <c r="AX386" s="208">
        <f t="shared" si="364"/>
        <v>0</v>
      </c>
      <c r="AY386" s="208" t="s">
        <v>18</v>
      </c>
      <c r="AZ386" s="46" t="s">
        <v>193</v>
      </c>
      <c r="BD386" s="202" t="s">
        <v>141</v>
      </c>
      <c r="BE386" s="46" t="str">
        <f t="shared" si="359"/>
        <v>R_ES-MOB-SpHeat</v>
      </c>
      <c r="BF386" s="208">
        <f t="shared" si="360"/>
        <v>0</v>
      </c>
      <c r="BG386" s="208">
        <f t="shared" si="365"/>
        <v>0</v>
      </c>
      <c r="BH386" s="208" t="s">
        <v>18</v>
      </c>
      <c r="BI386" s="46" t="s">
        <v>195</v>
      </c>
      <c r="BM386" s="202" t="s">
        <v>141</v>
      </c>
      <c r="BN386" s="46" t="str">
        <f t="shared" si="361"/>
        <v>R_ES-MOB-SpHeat</v>
      </c>
      <c r="BO386" s="208">
        <f t="shared" si="362"/>
        <v>0</v>
      </c>
      <c r="BP386" s="208">
        <f t="shared" si="366"/>
        <v>0</v>
      </c>
      <c r="BQ386" s="208" t="s">
        <v>18</v>
      </c>
      <c r="BR386" s="46" t="s">
        <v>192</v>
      </c>
    </row>
    <row r="387" spans="11:70">
      <c r="K387" s="202" t="s">
        <v>141</v>
      </c>
      <c r="L387" s="203" t="str">
        <f t="shared" si="401"/>
        <v>R_ES-MOB-SpHeat</v>
      </c>
      <c r="M387" s="202">
        <f t="shared" ref="M387:N387" si="404">M291</f>
        <v>0</v>
      </c>
      <c r="N387" s="202">
        <f t="shared" si="404"/>
        <v>0</v>
      </c>
      <c r="O387" s="202" t="s">
        <v>18</v>
      </c>
      <c r="P387" s="203" t="s">
        <v>196</v>
      </c>
      <c r="T387" s="202" t="s">
        <v>141</v>
      </c>
      <c r="U387" s="203" t="str">
        <f t="shared" si="352"/>
        <v>R_ES-MOB-SpHeat</v>
      </c>
      <c r="V387" s="202">
        <f t="shared" si="352"/>
        <v>0</v>
      </c>
      <c r="W387" s="202">
        <f t="shared" si="398"/>
        <v>0</v>
      </c>
      <c r="X387" s="202" t="s">
        <v>18</v>
      </c>
      <c r="Y387" s="203" t="s">
        <v>191</v>
      </c>
      <c r="AC387" s="202" t="s">
        <v>141</v>
      </c>
      <c r="AD387" s="46" t="str">
        <f t="shared" si="353"/>
        <v>R_ES-MOB-SpHeat</v>
      </c>
      <c r="AE387" s="208">
        <f t="shared" si="354"/>
        <v>0</v>
      </c>
      <c r="AF387" s="46">
        <f t="shared" si="399"/>
        <v>0</v>
      </c>
      <c r="AG387" s="208" t="s">
        <v>18</v>
      </c>
      <c r="AH387" s="46" t="s">
        <v>197</v>
      </c>
      <c r="AL387" s="202" t="s">
        <v>141</v>
      </c>
      <c r="AM387" s="203" t="str">
        <f t="shared" si="355"/>
        <v>R_ES-MOB-SpHeat</v>
      </c>
      <c r="AN387" s="202">
        <f t="shared" si="356"/>
        <v>0</v>
      </c>
      <c r="AO387" s="202">
        <f t="shared" si="400"/>
        <v>0</v>
      </c>
      <c r="AP387" s="202" t="s">
        <v>18</v>
      </c>
      <c r="AQ387" s="203" t="s">
        <v>194</v>
      </c>
      <c r="AU387" s="202" t="s">
        <v>141</v>
      </c>
      <c r="AV387" s="46" t="str">
        <f t="shared" si="357"/>
        <v>R_ES-MOB-SpHeat</v>
      </c>
      <c r="AW387" s="208">
        <f t="shared" si="358"/>
        <v>0</v>
      </c>
      <c r="AX387" s="208">
        <f t="shared" si="364"/>
        <v>0</v>
      </c>
      <c r="AY387" s="208" t="s">
        <v>18</v>
      </c>
      <c r="AZ387" s="46" t="s">
        <v>193</v>
      </c>
      <c r="BD387" s="202" t="s">
        <v>141</v>
      </c>
      <c r="BE387" s="46" t="str">
        <f t="shared" si="359"/>
        <v>R_ES-MOB-SpHeat</v>
      </c>
      <c r="BF387" s="208">
        <f t="shared" si="360"/>
        <v>0</v>
      </c>
      <c r="BG387" s="208">
        <f t="shared" si="365"/>
        <v>0</v>
      </c>
      <c r="BH387" s="208" t="s">
        <v>18</v>
      </c>
      <c r="BI387" s="46" t="s">
        <v>195</v>
      </c>
      <c r="BM387" s="202" t="s">
        <v>141</v>
      </c>
      <c r="BN387" s="46" t="str">
        <f t="shared" si="361"/>
        <v>R_ES-MOB-SpHeat</v>
      </c>
      <c r="BO387" s="208">
        <f t="shared" si="362"/>
        <v>0</v>
      </c>
      <c r="BP387" s="208">
        <f t="shared" si="366"/>
        <v>0</v>
      </c>
      <c r="BQ387" s="208" t="s">
        <v>18</v>
      </c>
      <c r="BR387" s="46" t="s">
        <v>192</v>
      </c>
    </row>
    <row r="388" spans="11:70">
      <c r="K388" s="202" t="s">
        <v>141</v>
      </c>
      <c r="L388" s="203" t="str">
        <f t="shared" si="401"/>
        <v>R_ES-MOB-SpHeat</v>
      </c>
      <c r="M388" s="202">
        <f t="shared" ref="M388:N388" si="405">M292</f>
        <v>0</v>
      </c>
      <c r="N388" s="202">
        <f t="shared" si="405"/>
        <v>0</v>
      </c>
      <c r="O388" s="202" t="s">
        <v>18</v>
      </c>
      <c r="P388" s="203" t="s">
        <v>196</v>
      </c>
      <c r="T388" s="202" t="s">
        <v>141</v>
      </c>
      <c r="U388" s="203" t="str">
        <f t="shared" si="352"/>
        <v>R_ES-MOB-SpHeat</v>
      </c>
      <c r="V388" s="202">
        <f t="shared" si="352"/>
        <v>0</v>
      </c>
      <c r="W388" s="202">
        <f t="shared" si="398"/>
        <v>0</v>
      </c>
      <c r="X388" s="202" t="s">
        <v>18</v>
      </c>
      <c r="Y388" s="203" t="s">
        <v>191</v>
      </c>
      <c r="AC388" s="202" t="s">
        <v>141</v>
      </c>
      <c r="AD388" s="46" t="str">
        <f t="shared" si="353"/>
        <v>R_ES-MOB-SpHeat</v>
      </c>
      <c r="AE388" s="208">
        <f t="shared" si="354"/>
        <v>0</v>
      </c>
      <c r="AF388" s="46">
        <f t="shared" si="399"/>
        <v>0</v>
      </c>
      <c r="AG388" s="208" t="s">
        <v>18</v>
      </c>
      <c r="AH388" s="46" t="s">
        <v>197</v>
      </c>
      <c r="AL388" s="202" t="s">
        <v>141</v>
      </c>
      <c r="AM388" s="203" t="str">
        <f t="shared" si="355"/>
        <v>R_ES-MOB-SpHeat</v>
      </c>
      <c r="AN388" s="202">
        <f t="shared" si="356"/>
        <v>0</v>
      </c>
      <c r="AO388" s="202">
        <f t="shared" si="400"/>
        <v>0</v>
      </c>
      <c r="AP388" s="202" t="s">
        <v>18</v>
      </c>
      <c r="AQ388" s="203" t="s">
        <v>194</v>
      </c>
      <c r="AU388" s="202" t="s">
        <v>141</v>
      </c>
      <c r="AV388" s="46" t="str">
        <f t="shared" si="357"/>
        <v>R_ES-MOB-SpHeat</v>
      </c>
      <c r="AW388" s="208">
        <f t="shared" si="358"/>
        <v>0</v>
      </c>
      <c r="AX388" s="208">
        <f t="shared" si="364"/>
        <v>0</v>
      </c>
      <c r="AY388" s="208" t="s">
        <v>18</v>
      </c>
      <c r="AZ388" s="46" t="s">
        <v>193</v>
      </c>
      <c r="BD388" s="202" t="s">
        <v>141</v>
      </c>
      <c r="BE388" s="46" t="str">
        <f t="shared" si="359"/>
        <v>R_ES-MOB-SpHeat</v>
      </c>
      <c r="BF388" s="208">
        <f t="shared" si="360"/>
        <v>0</v>
      </c>
      <c r="BG388" s="208">
        <f t="shared" si="365"/>
        <v>0</v>
      </c>
      <c r="BH388" s="208" t="s">
        <v>18</v>
      </c>
      <c r="BI388" s="46" t="s">
        <v>195</v>
      </c>
      <c r="BM388" s="202" t="s">
        <v>141</v>
      </c>
      <c r="BN388" s="46" t="str">
        <f t="shared" si="361"/>
        <v>R_ES-MOB-SpHeat</v>
      </c>
      <c r="BO388" s="208">
        <f t="shared" si="362"/>
        <v>0</v>
      </c>
      <c r="BP388" s="208">
        <f t="shared" si="366"/>
        <v>0</v>
      </c>
      <c r="BQ388" s="208" t="s">
        <v>18</v>
      </c>
      <c r="BR388" s="46" t="s">
        <v>192</v>
      </c>
    </row>
    <row r="389" spans="11:70">
      <c r="K389" s="202" t="s">
        <v>141</v>
      </c>
      <c r="L389" s="203" t="str">
        <f t="shared" si="401"/>
        <v>R_ES-MOB-SpHeat</v>
      </c>
      <c r="M389" s="202">
        <f t="shared" ref="M389:N389" si="406">M293</f>
        <v>0</v>
      </c>
      <c r="N389" s="202">
        <f t="shared" si="406"/>
        <v>0</v>
      </c>
      <c r="O389" s="202" t="s">
        <v>18</v>
      </c>
      <c r="P389" s="203" t="s">
        <v>196</v>
      </c>
      <c r="T389" s="202" t="s">
        <v>141</v>
      </c>
      <c r="U389" s="203" t="str">
        <f t="shared" si="352"/>
        <v>R_ES-MOB-SpHeat</v>
      </c>
      <c r="V389" s="202">
        <f t="shared" si="352"/>
        <v>0</v>
      </c>
      <c r="W389" s="202">
        <f t="shared" si="398"/>
        <v>0</v>
      </c>
      <c r="X389" s="202" t="s">
        <v>18</v>
      </c>
      <c r="Y389" s="203" t="s">
        <v>191</v>
      </c>
      <c r="AC389" s="202" t="s">
        <v>141</v>
      </c>
      <c r="AD389" s="46" t="str">
        <f t="shared" si="353"/>
        <v>R_ES-MOB-SpHeat</v>
      </c>
      <c r="AE389" s="208">
        <f t="shared" si="354"/>
        <v>0</v>
      </c>
      <c r="AF389" s="46">
        <f t="shared" si="399"/>
        <v>0</v>
      </c>
      <c r="AG389" s="208" t="s">
        <v>18</v>
      </c>
      <c r="AH389" s="46" t="s">
        <v>197</v>
      </c>
      <c r="AL389" s="202" t="s">
        <v>141</v>
      </c>
      <c r="AM389" s="203" t="str">
        <f t="shared" si="355"/>
        <v>R_ES-MOB-SpHeat</v>
      </c>
      <c r="AN389" s="202">
        <f t="shared" si="356"/>
        <v>0</v>
      </c>
      <c r="AO389" s="202">
        <f t="shared" si="400"/>
        <v>0</v>
      </c>
      <c r="AP389" s="202" t="s">
        <v>18</v>
      </c>
      <c r="AQ389" s="203" t="s">
        <v>194</v>
      </c>
      <c r="AU389" s="202" t="s">
        <v>141</v>
      </c>
      <c r="AV389" s="46" t="str">
        <f t="shared" si="357"/>
        <v>R_ES-MOB-SpHeat</v>
      </c>
      <c r="AW389" s="208">
        <f t="shared" si="358"/>
        <v>0</v>
      </c>
      <c r="AX389" s="208">
        <f t="shared" si="364"/>
        <v>0</v>
      </c>
      <c r="AY389" s="208" t="s">
        <v>18</v>
      </c>
      <c r="AZ389" s="46" t="s">
        <v>193</v>
      </c>
      <c r="BD389" s="202" t="s">
        <v>141</v>
      </c>
      <c r="BE389" s="46" t="str">
        <f t="shared" si="359"/>
        <v>R_ES-MOB-SpHeat</v>
      </c>
      <c r="BF389" s="208">
        <f t="shared" si="360"/>
        <v>0</v>
      </c>
      <c r="BG389" s="208">
        <f t="shared" si="365"/>
        <v>0</v>
      </c>
      <c r="BH389" s="208" t="s">
        <v>18</v>
      </c>
      <c r="BI389" s="46" t="s">
        <v>195</v>
      </c>
      <c r="BM389" s="202" t="s">
        <v>141</v>
      </c>
      <c r="BN389" s="46" t="str">
        <f t="shared" si="361"/>
        <v>R_ES-MOB-SpHeat</v>
      </c>
      <c r="BO389" s="208">
        <f t="shared" si="362"/>
        <v>0</v>
      </c>
      <c r="BP389" s="208">
        <f t="shared" si="366"/>
        <v>0</v>
      </c>
      <c r="BQ389" s="208" t="s">
        <v>18</v>
      </c>
      <c r="BR389" s="46" t="s">
        <v>192</v>
      </c>
    </row>
    <row r="390" spans="11:70">
      <c r="K390" s="202" t="s">
        <v>141</v>
      </c>
      <c r="L390" s="203" t="str">
        <f t="shared" si="401"/>
        <v>R_ES-MOB-SpHeat</v>
      </c>
      <c r="M390" s="202">
        <f t="shared" ref="M390:N390" si="407">M294</f>
        <v>0</v>
      </c>
      <c r="N390" s="202">
        <f t="shared" si="407"/>
        <v>0</v>
      </c>
      <c r="O390" s="202" t="s">
        <v>18</v>
      </c>
      <c r="P390" s="203" t="s">
        <v>196</v>
      </c>
      <c r="T390" s="202" t="s">
        <v>141</v>
      </c>
      <c r="U390" s="203" t="str">
        <f t="shared" si="352"/>
        <v>R_ES-MOB-SpHeat</v>
      </c>
      <c r="V390" s="202">
        <f t="shared" si="352"/>
        <v>0</v>
      </c>
      <c r="W390" s="202">
        <f t="shared" si="398"/>
        <v>0</v>
      </c>
      <c r="X390" s="202" t="s">
        <v>18</v>
      </c>
      <c r="Y390" s="203" t="s">
        <v>191</v>
      </c>
      <c r="AC390" s="202" t="s">
        <v>141</v>
      </c>
      <c r="AD390" s="46" t="str">
        <f t="shared" si="353"/>
        <v>R_ES-MOB-SpHeat</v>
      </c>
      <c r="AE390" s="208">
        <f t="shared" si="354"/>
        <v>0</v>
      </c>
      <c r="AF390" s="46">
        <f t="shared" si="399"/>
        <v>0</v>
      </c>
      <c r="AG390" s="208" t="s">
        <v>18</v>
      </c>
      <c r="AH390" s="46" t="s">
        <v>197</v>
      </c>
      <c r="AL390" s="202" t="s">
        <v>141</v>
      </c>
      <c r="AM390" s="203" t="str">
        <f t="shared" si="355"/>
        <v>R_ES-MOB-SpHeat</v>
      </c>
      <c r="AN390" s="202">
        <f t="shared" si="356"/>
        <v>0</v>
      </c>
      <c r="AO390" s="202">
        <f t="shared" si="400"/>
        <v>0</v>
      </c>
      <c r="AP390" s="202" t="s">
        <v>18</v>
      </c>
      <c r="AQ390" s="203" t="s">
        <v>194</v>
      </c>
      <c r="AU390" s="202" t="s">
        <v>141</v>
      </c>
      <c r="AV390" s="46" t="str">
        <f t="shared" si="357"/>
        <v>R_ES-MOB-SpHeat</v>
      </c>
      <c r="AW390" s="208">
        <f t="shared" si="358"/>
        <v>0</v>
      </c>
      <c r="AX390" s="208">
        <f t="shared" si="364"/>
        <v>0</v>
      </c>
      <c r="AY390" s="208" t="s">
        <v>18</v>
      </c>
      <c r="AZ390" s="46" t="s">
        <v>193</v>
      </c>
      <c r="BD390" s="202" t="s">
        <v>141</v>
      </c>
      <c r="BE390" s="46" t="str">
        <f t="shared" si="359"/>
        <v>R_ES-MOB-SpHeat</v>
      </c>
      <c r="BF390" s="208">
        <f t="shared" si="360"/>
        <v>0</v>
      </c>
      <c r="BG390" s="208">
        <f t="shared" si="365"/>
        <v>0</v>
      </c>
      <c r="BH390" s="208" t="s">
        <v>18</v>
      </c>
      <c r="BI390" s="46" t="s">
        <v>195</v>
      </c>
      <c r="BM390" s="202" t="s">
        <v>141</v>
      </c>
      <c r="BN390" s="46" t="str">
        <f t="shared" si="361"/>
        <v>R_ES-MOB-SpHeat</v>
      </c>
      <c r="BO390" s="208">
        <f t="shared" si="362"/>
        <v>0</v>
      </c>
      <c r="BP390" s="208">
        <f t="shared" si="366"/>
        <v>0</v>
      </c>
      <c r="BQ390" s="208" t="s">
        <v>18</v>
      </c>
      <c r="BR390" s="46" t="s">
        <v>192</v>
      </c>
    </row>
    <row r="391" spans="11:70">
      <c r="K391" s="202" t="s">
        <v>141</v>
      </c>
      <c r="L391" s="203" t="str">
        <f t="shared" si="401"/>
        <v>R_ES-MOB-SpHeat</v>
      </c>
      <c r="M391" s="202">
        <f t="shared" ref="M391:N391" si="408">M295</f>
        <v>0</v>
      </c>
      <c r="N391" s="202">
        <f t="shared" si="408"/>
        <v>0</v>
      </c>
      <c r="O391" s="202" t="s">
        <v>18</v>
      </c>
      <c r="P391" s="203" t="s">
        <v>196</v>
      </c>
      <c r="T391" s="202" t="s">
        <v>141</v>
      </c>
      <c r="U391" s="203" t="str">
        <f t="shared" si="352"/>
        <v>R_ES-MOB-SpHeat</v>
      </c>
      <c r="V391" s="202">
        <f t="shared" si="352"/>
        <v>0</v>
      </c>
      <c r="W391" s="202">
        <f t="shared" si="398"/>
        <v>0</v>
      </c>
      <c r="X391" s="202" t="s">
        <v>18</v>
      </c>
      <c r="Y391" s="203" t="s">
        <v>191</v>
      </c>
      <c r="AC391" s="202" t="s">
        <v>141</v>
      </c>
      <c r="AD391" s="46" t="str">
        <f t="shared" si="353"/>
        <v>R_ES-MOB-SpHeat</v>
      </c>
      <c r="AE391" s="208">
        <f t="shared" si="354"/>
        <v>0</v>
      </c>
      <c r="AF391" s="46">
        <f t="shared" si="399"/>
        <v>0</v>
      </c>
      <c r="AG391" s="208" t="s">
        <v>18</v>
      </c>
      <c r="AH391" s="46" t="s">
        <v>197</v>
      </c>
      <c r="AL391" s="202" t="s">
        <v>141</v>
      </c>
      <c r="AM391" s="203" t="str">
        <f t="shared" si="355"/>
        <v>R_ES-MOB-SpHeat</v>
      </c>
      <c r="AN391" s="202">
        <f t="shared" si="356"/>
        <v>0</v>
      </c>
      <c r="AO391" s="202">
        <f t="shared" si="400"/>
        <v>0</v>
      </c>
      <c r="AP391" s="202" t="s">
        <v>18</v>
      </c>
      <c r="AQ391" s="203" t="s">
        <v>194</v>
      </c>
      <c r="AU391" s="202" t="s">
        <v>141</v>
      </c>
      <c r="AV391" s="46" t="str">
        <f t="shared" si="357"/>
        <v>R_ES-MOB-SpHeat</v>
      </c>
      <c r="AW391" s="208">
        <f t="shared" si="358"/>
        <v>0</v>
      </c>
      <c r="AX391" s="208">
        <f t="shared" si="364"/>
        <v>0</v>
      </c>
      <c r="AY391" s="208" t="s">
        <v>18</v>
      </c>
      <c r="AZ391" s="46" t="s">
        <v>193</v>
      </c>
      <c r="BD391" s="202" t="s">
        <v>141</v>
      </c>
      <c r="BE391" s="46" t="str">
        <f t="shared" si="359"/>
        <v>R_ES-MOB-SpHeat</v>
      </c>
      <c r="BF391" s="208">
        <f t="shared" si="360"/>
        <v>0</v>
      </c>
      <c r="BG391" s="208">
        <f t="shared" si="365"/>
        <v>0</v>
      </c>
      <c r="BH391" s="208" t="s">
        <v>18</v>
      </c>
      <c r="BI391" s="46" t="s">
        <v>195</v>
      </c>
      <c r="BM391" s="202" t="s">
        <v>141</v>
      </c>
      <c r="BN391" s="46" t="str">
        <f t="shared" si="361"/>
        <v>R_ES-MOB-SpHeat</v>
      </c>
      <c r="BO391" s="208">
        <f t="shared" si="362"/>
        <v>0</v>
      </c>
      <c r="BP391" s="208">
        <f t="shared" si="366"/>
        <v>0</v>
      </c>
      <c r="BQ391" s="208" t="s">
        <v>18</v>
      </c>
      <c r="BR391" s="46" t="s">
        <v>192</v>
      </c>
    </row>
    <row r="392" spans="11:70">
      <c r="K392" s="202" t="s">
        <v>357</v>
      </c>
      <c r="L392" s="203" t="str">
        <f t="shared" si="401"/>
        <v>R_ES-MOB-SpHeat</v>
      </c>
      <c r="M392" s="202" t="str">
        <f t="shared" ref="M392:N392" si="409">M296</f>
        <v>WH0_1</v>
      </c>
      <c r="N392" s="202">
        <f t="shared" si="409"/>
        <v>0.0965665236051503</v>
      </c>
      <c r="O392" s="202" t="s">
        <v>18</v>
      </c>
      <c r="P392" s="203" t="s">
        <v>196</v>
      </c>
      <c r="T392" s="202" t="s">
        <v>357</v>
      </c>
      <c r="U392" s="203" t="str">
        <f t="shared" si="352"/>
        <v>R_ES-MOB-SpHeat</v>
      </c>
      <c r="V392" s="202" t="str">
        <f t="shared" si="352"/>
        <v>WH0_1</v>
      </c>
      <c r="W392" s="202">
        <f t="shared" si="398"/>
        <v>0.0965665236051503</v>
      </c>
      <c r="X392" s="202" t="s">
        <v>18</v>
      </c>
      <c r="Y392" s="203" t="s">
        <v>191</v>
      </c>
      <c r="AA392" s="202">
        <f t="shared" ref="AA392:AA415" si="410">AA296</f>
        <v>0.0493562231759657</v>
      </c>
      <c r="AC392" s="202" t="s">
        <v>357</v>
      </c>
      <c r="AD392" s="46" t="str">
        <f t="shared" si="353"/>
        <v>R_ES-MOB-SpHeat</v>
      </c>
      <c r="AE392" s="208" t="str">
        <f t="shared" si="354"/>
        <v>WH0_1</v>
      </c>
      <c r="AF392" s="46">
        <f t="shared" si="399"/>
        <v>0.0965665236051503</v>
      </c>
      <c r="AG392" s="208" t="s">
        <v>18</v>
      </c>
      <c r="AH392" s="46" t="s">
        <v>197</v>
      </c>
      <c r="AL392" s="202" t="s">
        <v>357</v>
      </c>
      <c r="AM392" s="203" t="str">
        <f t="shared" si="355"/>
        <v>R_ES-MOB-SpHeat</v>
      </c>
      <c r="AN392" s="202" t="str">
        <f t="shared" si="356"/>
        <v>WH0_1</v>
      </c>
      <c r="AO392" s="46">
        <f t="shared" ref="AO392:AO403" si="411">W392</f>
        <v>0.0965665236051503</v>
      </c>
      <c r="AP392" s="202" t="s">
        <v>18</v>
      </c>
      <c r="AQ392" s="203" t="s">
        <v>194</v>
      </c>
      <c r="AS392" s="202">
        <f t="shared" ref="AS392:AS415" si="412">AS296</f>
        <v>0.0472103004291846</v>
      </c>
      <c r="AU392" s="202" t="s">
        <v>357</v>
      </c>
      <c r="AV392" s="46" t="str">
        <f t="shared" si="357"/>
        <v>R_ES-MOB-SpHeat</v>
      </c>
      <c r="AW392" s="208" t="str">
        <f t="shared" si="358"/>
        <v>WH0_1</v>
      </c>
      <c r="AX392" s="46">
        <f t="shared" ref="AX392:AX403" si="413">AF392</f>
        <v>0.0965665236051503</v>
      </c>
      <c r="AY392" s="208" t="s">
        <v>18</v>
      </c>
      <c r="AZ392" s="46" t="s">
        <v>193</v>
      </c>
      <c r="BB392" s="208">
        <f t="shared" ref="BB392:BB415" si="414">AA392</f>
        <v>0.0493562231759657</v>
      </c>
      <c r="BD392" s="202" t="s">
        <v>357</v>
      </c>
      <c r="BE392" s="46" t="str">
        <f t="shared" si="359"/>
        <v>R_ES-MOB-SpHeat</v>
      </c>
      <c r="BF392" s="208" t="str">
        <f t="shared" si="360"/>
        <v>WH0_1</v>
      </c>
      <c r="BG392" s="208">
        <f t="shared" si="365"/>
        <v>0.0965665236051503</v>
      </c>
      <c r="BH392" s="208" t="s">
        <v>18</v>
      </c>
      <c r="BI392" s="46" t="s">
        <v>195</v>
      </c>
      <c r="BM392" s="202" t="s">
        <v>357</v>
      </c>
      <c r="BN392" s="46" t="str">
        <f t="shared" si="361"/>
        <v>R_ES-MOB-SpHeat</v>
      </c>
      <c r="BO392" s="208" t="str">
        <f t="shared" si="362"/>
        <v>WH0_1</v>
      </c>
      <c r="BP392" s="208">
        <f t="shared" si="366"/>
        <v>0.0965665236051503</v>
      </c>
      <c r="BQ392" s="208" t="s">
        <v>18</v>
      </c>
      <c r="BR392" s="46" t="s">
        <v>192</v>
      </c>
    </row>
    <row r="393" spans="11:70">
      <c r="K393" s="202" t="s">
        <v>357</v>
      </c>
      <c r="L393" s="203" t="str">
        <f t="shared" si="401"/>
        <v>R_ES-MOB-SpHeat</v>
      </c>
      <c r="M393" s="202" t="str">
        <f t="shared" ref="M393:N393" si="415">M297</f>
        <v>WH2_3</v>
      </c>
      <c r="N393" s="202">
        <f t="shared" si="415"/>
        <v>0.0965665236051503</v>
      </c>
      <c r="O393" s="202" t="s">
        <v>18</v>
      </c>
      <c r="P393" s="203" t="s">
        <v>196</v>
      </c>
      <c r="T393" s="202" t="s">
        <v>357</v>
      </c>
      <c r="U393" s="203" t="str">
        <f t="shared" si="352"/>
        <v>R_ES-MOB-SpHeat</v>
      </c>
      <c r="V393" s="202" t="str">
        <f t="shared" si="352"/>
        <v>WH2_3</v>
      </c>
      <c r="W393" s="202">
        <f t="shared" si="398"/>
        <v>0.0793991416309013</v>
      </c>
      <c r="X393" s="202" t="s">
        <v>18</v>
      </c>
      <c r="Y393" s="203" t="s">
        <v>191</v>
      </c>
      <c r="AA393" s="202">
        <f t="shared" si="410"/>
        <v>0.0472103004291846</v>
      </c>
      <c r="AC393" s="202" t="s">
        <v>357</v>
      </c>
      <c r="AD393" s="46" t="str">
        <f t="shared" si="353"/>
        <v>R_ES-MOB-SpHeat</v>
      </c>
      <c r="AE393" s="208" t="str">
        <f t="shared" si="354"/>
        <v>WH2_3</v>
      </c>
      <c r="AF393" s="46">
        <f t="shared" si="399"/>
        <v>0.0965665236051503</v>
      </c>
      <c r="AG393" s="208" t="s">
        <v>18</v>
      </c>
      <c r="AH393" s="46" t="s">
        <v>197</v>
      </c>
      <c r="AL393" s="202" t="s">
        <v>357</v>
      </c>
      <c r="AM393" s="203" t="str">
        <f t="shared" si="355"/>
        <v>R_ES-MOB-SpHeat</v>
      </c>
      <c r="AN393" s="202" t="str">
        <f t="shared" si="356"/>
        <v>WH2_3</v>
      </c>
      <c r="AO393" s="46">
        <f t="shared" si="411"/>
        <v>0.0793991416309013</v>
      </c>
      <c r="AP393" s="202" t="s">
        <v>18</v>
      </c>
      <c r="AQ393" s="203" t="s">
        <v>194</v>
      </c>
      <c r="AS393" s="202">
        <f t="shared" si="412"/>
        <v>0.0472103004291846</v>
      </c>
      <c r="AU393" s="202" t="s">
        <v>357</v>
      </c>
      <c r="AV393" s="46" t="str">
        <f t="shared" si="357"/>
        <v>R_ES-MOB-SpHeat</v>
      </c>
      <c r="AW393" s="208" t="str">
        <f t="shared" si="358"/>
        <v>WH2_3</v>
      </c>
      <c r="AX393" s="46">
        <f t="shared" si="413"/>
        <v>0.0965665236051503</v>
      </c>
      <c r="AY393" s="208" t="s">
        <v>18</v>
      </c>
      <c r="AZ393" s="46" t="s">
        <v>193</v>
      </c>
      <c r="BB393" s="208">
        <f t="shared" si="414"/>
        <v>0.0472103004291846</v>
      </c>
      <c r="BD393" s="202" t="s">
        <v>357</v>
      </c>
      <c r="BE393" s="46" t="str">
        <f t="shared" si="359"/>
        <v>R_ES-MOB-SpHeat</v>
      </c>
      <c r="BF393" s="208" t="str">
        <f t="shared" si="360"/>
        <v>WH2_3</v>
      </c>
      <c r="BG393" s="208">
        <f t="shared" si="365"/>
        <v>0.0965665236051503</v>
      </c>
      <c r="BH393" s="208" t="s">
        <v>18</v>
      </c>
      <c r="BI393" s="46" t="s">
        <v>195</v>
      </c>
      <c r="BM393" s="202" t="s">
        <v>357</v>
      </c>
      <c r="BN393" s="46" t="str">
        <f t="shared" si="361"/>
        <v>R_ES-MOB-SpHeat</v>
      </c>
      <c r="BO393" s="208" t="str">
        <f t="shared" si="362"/>
        <v>WH2_3</v>
      </c>
      <c r="BP393" s="208">
        <f t="shared" si="366"/>
        <v>0.0965665236051503</v>
      </c>
      <c r="BQ393" s="208" t="s">
        <v>18</v>
      </c>
      <c r="BR393" s="46" t="s">
        <v>192</v>
      </c>
    </row>
    <row r="394" spans="11:70">
      <c r="K394" s="202" t="s">
        <v>357</v>
      </c>
      <c r="L394" s="203" t="str">
        <f t="shared" si="401"/>
        <v>R_ES-MOB-SpHeat</v>
      </c>
      <c r="M394" s="202" t="str">
        <f t="shared" ref="M394:N394" si="416">M298</f>
        <v>WH4_5</v>
      </c>
      <c r="N394" s="202">
        <f t="shared" si="416"/>
        <v>0.0879828326180258</v>
      </c>
      <c r="O394" s="202" t="s">
        <v>18</v>
      </c>
      <c r="P394" s="203" t="s">
        <v>196</v>
      </c>
      <c r="T394" s="202" t="s">
        <v>357</v>
      </c>
      <c r="U394" s="203" t="str">
        <f t="shared" si="352"/>
        <v>R_ES-MOB-SpHeat</v>
      </c>
      <c r="V394" s="202" t="str">
        <f t="shared" si="352"/>
        <v>WH4_5</v>
      </c>
      <c r="W394" s="202">
        <f t="shared" si="398"/>
        <v>0.0751072961373391</v>
      </c>
      <c r="X394" s="202" t="s">
        <v>18</v>
      </c>
      <c r="Y394" s="203" t="s">
        <v>191</v>
      </c>
      <c r="AA394" s="202">
        <f t="shared" si="410"/>
        <v>0.0407725321888412</v>
      </c>
      <c r="AC394" s="202" t="s">
        <v>357</v>
      </c>
      <c r="AD394" s="46" t="str">
        <f t="shared" si="353"/>
        <v>R_ES-MOB-SpHeat</v>
      </c>
      <c r="AE394" s="208" t="str">
        <f t="shared" si="354"/>
        <v>WH4_5</v>
      </c>
      <c r="AF394" s="46">
        <f t="shared" si="399"/>
        <v>0.0879828326180258</v>
      </c>
      <c r="AG394" s="208" t="s">
        <v>18</v>
      </c>
      <c r="AH394" s="46" t="s">
        <v>197</v>
      </c>
      <c r="AL394" s="202" t="s">
        <v>357</v>
      </c>
      <c r="AM394" s="203" t="str">
        <f t="shared" si="355"/>
        <v>R_ES-MOB-SpHeat</v>
      </c>
      <c r="AN394" s="202" t="str">
        <f t="shared" si="356"/>
        <v>WH4_5</v>
      </c>
      <c r="AO394" s="46">
        <f t="shared" si="411"/>
        <v>0.0751072961373391</v>
      </c>
      <c r="AP394" s="202" t="s">
        <v>18</v>
      </c>
      <c r="AQ394" s="203" t="s">
        <v>194</v>
      </c>
      <c r="AS394" s="202">
        <f t="shared" si="412"/>
        <v>0.0493562231759657</v>
      </c>
      <c r="AU394" s="202" t="s">
        <v>357</v>
      </c>
      <c r="AV394" s="46" t="str">
        <f t="shared" si="357"/>
        <v>R_ES-MOB-SpHeat</v>
      </c>
      <c r="AW394" s="208" t="str">
        <f t="shared" si="358"/>
        <v>WH4_5</v>
      </c>
      <c r="AX394" s="46">
        <f t="shared" si="413"/>
        <v>0.0879828326180258</v>
      </c>
      <c r="AY394" s="208" t="s">
        <v>18</v>
      </c>
      <c r="AZ394" s="46" t="s">
        <v>193</v>
      </c>
      <c r="BB394" s="208">
        <f t="shared" si="414"/>
        <v>0.0407725321888412</v>
      </c>
      <c r="BD394" s="202" t="s">
        <v>357</v>
      </c>
      <c r="BE394" s="46" t="str">
        <f t="shared" si="359"/>
        <v>R_ES-MOB-SpHeat</v>
      </c>
      <c r="BF394" s="208" t="str">
        <f t="shared" si="360"/>
        <v>WH4_5</v>
      </c>
      <c r="BG394" s="208">
        <f t="shared" si="365"/>
        <v>0.0879828326180258</v>
      </c>
      <c r="BH394" s="208" t="s">
        <v>18</v>
      </c>
      <c r="BI394" s="46" t="s">
        <v>195</v>
      </c>
      <c r="BM394" s="202" t="s">
        <v>357</v>
      </c>
      <c r="BN394" s="46" t="str">
        <f t="shared" si="361"/>
        <v>R_ES-MOB-SpHeat</v>
      </c>
      <c r="BO394" s="208" t="str">
        <f t="shared" si="362"/>
        <v>WH4_5</v>
      </c>
      <c r="BP394" s="208">
        <f t="shared" si="366"/>
        <v>0.0879828326180258</v>
      </c>
      <c r="BQ394" s="208" t="s">
        <v>18</v>
      </c>
      <c r="BR394" s="46" t="s">
        <v>192</v>
      </c>
    </row>
    <row r="395" spans="11:70">
      <c r="K395" s="202" t="s">
        <v>357</v>
      </c>
      <c r="L395" s="203" t="str">
        <f t="shared" si="401"/>
        <v>R_ES-MOB-SpHeat</v>
      </c>
      <c r="M395" s="202" t="str">
        <f t="shared" ref="M395:N395" si="417">M299</f>
        <v>WH6_7</v>
      </c>
      <c r="N395" s="202">
        <f t="shared" si="417"/>
        <v>0.0772532188841202</v>
      </c>
      <c r="O395" s="202" t="s">
        <v>18</v>
      </c>
      <c r="P395" s="203" t="s">
        <v>196</v>
      </c>
      <c r="T395" s="202" t="s">
        <v>357</v>
      </c>
      <c r="U395" s="203" t="str">
        <f t="shared" si="352"/>
        <v>R_ES-MOB-SpHeat</v>
      </c>
      <c r="V395" s="202" t="str">
        <f t="shared" si="352"/>
        <v>WH6_7</v>
      </c>
      <c r="W395" s="202">
        <f t="shared" si="398"/>
        <v>0.0708154506437769</v>
      </c>
      <c r="X395" s="202" t="s">
        <v>18</v>
      </c>
      <c r="Y395" s="203" t="s">
        <v>191</v>
      </c>
      <c r="AA395" s="202">
        <f t="shared" si="410"/>
        <v>0.0386266094420601</v>
      </c>
      <c r="AC395" s="202" t="s">
        <v>357</v>
      </c>
      <c r="AD395" s="46" t="str">
        <f t="shared" si="353"/>
        <v>R_ES-MOB-SpHeat</v>
      </c>
      <c r="AE395" s="208" t="str">
        <f t="shared" si="354"/>
        <v>WH6_7</v>
      </c>
      <c r="AF395" s="46">
        <f t="shared" si="399"/>
        <v>0.0772532188841202</v>
      </c>
      <c r="AG395" s="208" t="s">
        <v>18</v>
      </c>
      <c r="AH395" s="46" t="s">
        <v>197</v>
      </c>
      <c r="AL395" s="202" t="s">
        <v>357</v>
      </c>
      <c r="AM395" s="203" t="str">
        <f t="shared" si="355"/>
        <v>R_ES-MOB-SpHeat</v>
      </c>
      <c r="AN395" s="202" t="str">
        <f t="shared" si="356"/>
        <v>WH6_7</v>
      </c>
      <c r="AO395" s="46">
        <f t="shared" si="411"/>
        <v>0.0708154506437769</v>
      </c>
      <c r="AP395" s="202" t="s">
        <v>18</v>
      </c>
      <c r="AQ395" s="203" t="s">
        <v>194</v>
      </c>
      <c r="AS395" s="202">
        <f t="shared" si="412"/>
        <v>0.0472103004291846</v>
      </c>
      <c r="AU395" s="202" t="s">
        <v>357</v>
      </c>
      <c r="AV395" s="46" t="str">
        <f t="shared" si="357"/>
        <v>R_ES-MOB-SpHeat</v>
      </c>
      <c r="AW395" s="208" t="str">
        <f t="shared" si="358"/>
        <v>WH6_7</v>
      </c>
      <c r="AX395" s="46">
        <f t="shared" si="413"/>
        <v>0.0772532188841202</v>
      </c>
      <c r="AY395" s="208" t="s">
        <v>18</v>
      </c>
      <c r="AZ395" s="46" t="s">
        <v>193</v>
      </c>
      <c r="BB395" s="208">
        <f t="shared" si="414"/>
        <v>0.0386266094420601</v>
      </c>
      <c r="BD395" s="202" t="s">
        <v>357</v>
      </c>
      <c r="BE395" s="46" t="str">
        <f t="shared" si="359"/>
        <v>R_ES-MOB-SpHeat</v>
      </c>
      <c r="BF395" s="208" t="str">
        <f t="shared" si="360"/>
        <v>WH6_7</v>
      </c>
      <c r="BG395" s="208">
        <f t="shared" si="365"/>
        <v>0.0772532188841202</v>
      </c>
      <c r="BH395" s="208" t="s">
        <v>18</v>
      </c>
      <c r="BI395" s="46" t="s">
        <v>195</v>
      </c>
      <c r="BM395" s="202" t="s">
        <v>357</v>
      </c>
      <c r="BN395" s="46" t="str">
        <f t="shared" si="361"/>
        <v>R_ES-MOB-SpHeat</v>
      </c>
      <c r="BO395" s="208" t="str">
        <f t="shared" si="362"/>
        <v>WH6_7</v>
      </c>
      <c r="BP395" s="208">
        <f t="shared" si="366"/>
        <v>0.0772532188841202</v>
      </c>
      <c r="BQ395" s="208" t="s">
        <v>18</v>
      </c>
      <c r="BR395" s="46" t="s">
        <v>192</v>
      </c>
    </row>
    <row r="396" spans="11:70">
      <c r="K396" s="202" t="s">
        <v>357</v>
      </c>
      <c r="L396" s="203" t="str">
        <f t="shared" si="401"/>
        <v>R_ES-MOB-SpHeat</v>
      </c>
      <c r="M396" s="202" t="str">
        <f t="shared" ref="M396:N396" si="418">M300</f>
        <v>WH8_9</v>
      </c>
      <c r="N396" s="202">
        <f t="shared" si="418"/>
        <v>0.0708154506437769</v>
      </c>
      <c r="O396" s="202" t="s">
        <v>18</v>
      </c>
      <c r="P396" s="203" t="s">
        <v>196</v>
      </c>
      <c r="T396" s="202" t="s">
        <v>357</v>
      </c>
      <c r="U396" s="203" t="str">
        <f t="shared" si="352"/>
        <v>R_ES-MOB-SpHeat</v>
      </c>
      <c r="V396" s="202" t="str">
        <f t="shared" si="352"/>
        <v>WH8_9</v>
      </c>
      <c r="W396" s="202">
        <f t="shared" si="398"/>
        <v>0.0751072961373391</v>
      </c>
      <c r="X396" s="202" t="s">
        <v>18</v>
      </c>
      <c r="Y396" s="203" t="s">
        <v>191</v>
      </c>
      <c r="AA396" s="202">
        <f t="shared" si="410"/>
        <v>0.0386266094420601</v>
      </c>
      <c r="AC396" s="202" t="s">
        <v>357</v>
      </c>
      <c r="AD396" s="46" t="str">
        <f t="shared" si="353"/>
        <v>R_ES-MOB-SpHeat</v>
      </c>
      <c r="AE396" s="208" t="str">
        <f t="shared" si="354"/>
        <v>WH8_9</v>
      </c>
      <c r="AF396" s="46">
        <f t="shared" si="399"/>
        <v>0.0708154506437769</v>
      </c>
      <c r="AG396" s="208" t="s">
        <v>18</v>
      </c>
      <c r="AH396" s="46" t="s">
        <v>197</v>
      </c>
      <c r="AL396" s="202" t="s">
        <v>357</v>
      </c>
      <c r="AM396" s="203" t="str">
        <f t="shared" si="355"/>
        <v>R_ES-MOB-SpHeat</v>
      </c>
      <c r="AN396" s="202" t="str">
        <f t="shared" si="356"/>
        <v>WH8_9</v>
      </c>
      <c r="AO396" s="46">
        <f t="shared" si="411"/>
        <v>0.0751072961373391</v>
      </c>
      <c r="AP396" s="202" t="s">
        <v>18</v>
      </c>
      <c r="AQ396" s="203" t="s">
        <v>194</v>
      </c>
      <c r="AS396" s="202">
        <f t="shared" si="412"/>
        <v>0.0407725321888412</v>
      </c>
      <c r="AU396" s="202" t="s">
        <v>357</v>
      </c>
      <c r="AV396" s="46" t="str">
        <f t="shared" si="357"/>
        <v>R_ES-MOB-SpHeat</v>
      </c>
      <c r="AW396" s="208" t="str">
        <f t="shared" si="358"/>
        <v>WH8_9</v>
      </c>
      <c r="AX396" s="46">
        <f t="shared" si="413"/>
        <v>0.0708154506437769</v>
      </c>
      <c r="AY396" s="208" t="s">
        <v>18</v>
      </c>
      <c r="AZ396" s="46" t="s">
        <v>193</v>
      </c>
      <c r="BB396" s="208">
        <f t="shared" si="414"/>
        <v>0.0386266094420601</v>
      </c>
      <c r="BD396" s="202" t="s">
        <v>357</v>
      </c>
      <c r="BE396" s="46" t="str">
        <f t="shared" si="359"/>
        <v>R_ES-MOB-SpHeat</v>
      </c>
      <c r="BF396" s="208" t="str">
        <f t="shared" si="360"/>
        <v>WH8_9</v>
      </c>
      <c r="BG396" s="208">
        <f t="shared" si="365"/>
        <v>0.0708154506437769</v>
      </c>
      <c r="BH396" s="208" t="s">
        <v>18</v>
      </c>
      <c r="BI396" s="46" t="s">
        <v>195</v>
      </c>
      <c r="BM396" s="202" t="s">
        <v>357</v>
      </c>
      <c r="BN396" s="46" t="str">
        <f t="shared" si="361"/>
        <v>R_ES-MOB-SpHeat</v>
      </c>
      <c r="BO396" s="208" t="str">
        <f t="shared" si="362"/>
        <v>WH8_9</v>
      </c>
      <c r="BP396" s="208">
        <f t="shared" si="366"/>
        <v>0.0708154506437769</v>
      </c>
      <c r="BQ396" s="208" t="s">
        <v>18</v>
      </c>
      <c r="BR396" s="46" t="s">
        <v>192</v>
      </c>
    </row>
    <row r="397" spans="11:70">
      <c r="K397" s="202" t="s">
        <v>357</v>
      </c>
      <c r="L397" s="203" t="str">
        <f t="shared" si="401"/>
        <v>R_ES-MOB-SpHeat</v>
      </c>
      <c r="M397" s="202" t="str">
        <f t="shared" ref="M397:N397" si="419">M301</f>
        <v>WH10_11</v>
      </c>
      <c r="N397" s="202">
        <f t="shared" si="419"/>
        <v>0.0751072961373391</v>
      </c>
      <c r="O397" s="202" t="s">
        <v>18</v>
      </c>
      <c r="P397" s="203" t="s">
        <v>196</v>
      </c>
      <c r="T397" s="202" t="s">
        <v>357</v>
      </c>
      <c r="U397" s="203" t="str">
        <f t="shared" si="352"/>
        <v>R_ES-MOB-SpHeat</v>
      </c>
      <c r="V397" s="202" t="str">
        <f t="shared" si="352"/>
        <v>WH10_11</v>
      </c>
      <c r="W397" s="202">
        <f t="shared" si="398"/>
        <v>0.0751072961373391</v>
      </c>
      <c r="X397" s="202" t="s">
        <v>18</v>
      </c>
      <c r="Y397" s="203" t="s">
        <v>191</v>
      </c>
      <c r="AA397" s="202">
        <f t="shared" si="410"/>
        <v>0.036480686695279</v>
      </c>
      <c r="AC397" s="202" t="s">
        <v>357</v>
      </c>
      <c r="AD397" s="46" t="str">
        <f t="shared" si="353"/>
        <v>R_ES-MOB-SpHeat</v>
      </c>
      <c r="AE397" s="208" t="str">
        <f t="shared" si="354"/>
        <v>WH10_11</v>
      </c>
      <c r="AF397" s="46">
        <f t="shared" si="399"/>
        <v>0.0751072961373391</v>
      </c>
      <c r="AG397" s="208" t="s">
        <v>18</v>
      </c>
      <c r="AH397" s="46" t="s">
        <v>197</v>
      </c>
      <c r="AL397" s="202" t="s">
        <v>357</v>
      </c>
      <c r="AM397" s="203" t="str">
        <f t="shared" si="355"/>
        <v>R_ES-MOB-SpHeat</v>
      </c>
      <c r="AN397" s="202" t="str">
        <f t="shared" si="356"/>
        <v>WH10_11</v>
      </c>
      <c r="AO397" s="46">
        <f t="shared" si="411"/>
        <v>0.0751072961373391</v>
      </c>
      <c r="AP397" s="202" t="s">
        <v>18</v>
      </c>
      <c r="AQ397" s="203" t="s">
        <v>194</v>
      </c>
      <c r="AS397" s="202">
        <f t="shared" si="412"/>
        <v>0.0386266094420601</v>
      </c>
      <c r="AU397" s="202" t="s">
        <v>357</v>
      </c>
      <c r="AV397" s="46" t="str">
        <f t="shared" si="357"/>
        <v>R_ES-MOB-SpHeat</v>
      </c>
      <c r="AW397" s="208" t="str">
        <f t="shared" si="358"/>
        <v>WH10_11</v>
      </c>
      <c r="AX397" s="46">
        <f t="shared" si="413"/>
        <v>0.0751072961373391</v>
      </c>
      <c r="AY397" s="208" t="s">
        <v>18</v>
      </c>
      <c r="AZ397" s="46" t="s">
        <v>193</v>
      </c>
      <c r="BB397" s="208">
        <f t="shared" si="414"/>
        <v>0.036480686695279</v>
      </c>
      <c r="BD397" s="202" t="s">
        <v>357</v>
      </c>
      <c r="BE397" s="46" t="str">
        <f t="shared" si="359"/>
        <v>R_ES-MOB-SpHeat</v>
      </c>
      <c r="BF397" s="208" t="str">
        <f t="shared" si="360"/>
        <v>WH10_11</v>
      </c>
      <c r="BG397" s="208">
        <f t="shared" si="365"/>
        <v>0.0751072961373391</v>
      </c>
      <c r="BH397" s="208" t="s">
        <v>18</v>
      </c>
      <c r="BI397" s="46" t="s">
        <v>195</v>
      </c>
      <c r="BM397" s="202" t="s">
        <v>357</v>
      </c>
      <c r="BN397" s="46" t="str">
        <f t="shared" si="361"/>
        <v>R_ES-MOB-SpHeat</v>
      </c>
      <c r="BO397" s="208" t="str">
        <f t="shared" si="362"/>
        <v>WH10_11</v>
      </c>
      <c r="BP397" s="208">
        <f t="shared" si="366"/>
        <v>0.0751072961373391</v>
      </c>
      <c r="BQ397" s="208" t="s">
        <v>18</v>
      </c>
      <c r="BR397" s="46" t="s">
        <v>192</v>
      </c>
    </row>
    <row r="398" spans="11:70">
      <c r="K398" s="202" t="s">
        <v>357</v>
      </c>
      <c r="L398" s="203" t="str">
        <f t="shared" si="401"/>
        <v>R_ES-MOB-SpHeat</v>
      </c>
      <c r="M398" s="202" t="str">
        <f t="shared" ref="M398:N398" si="420">M302</f>
        <v>WH12_13</v>
      </c>
      <c r="N398" s="202">
        <f t="shared" si="420"/>
        <v>0.0751072961373391</v>
      </c>
      <c r="O398" s="202" t="s">
        <v>18</v>
      </c>
      <c r="P398" s="203" t="s">
        <v>196</v>
      </c>
      <c r="T398" s="202" t="s">
        <v>357</v>
      </c>
      <c r="U398" s="203" t="str">
        <f t="shared" si="352"/>
        <v>R_ES-MOB-SpHeat</v>
      </c>
      <c r="V398" s="202" t="str">
        <f t="shared" si="352"/>
        <v>WH12_13</v>
      </c>
      <c r="W398" s="202">
        <f t="shared" si="398"/>
        <v>0.0793991416309013</v>
      </c>
      <c r="X398" s="202" t="s">
        <v>18</v>
      </c>
      <c r="Y398" s="203" t="s">
        <v>191</v>
      </c>
      <c r="AA398" s="202">
        <f t="shared" si="410"/>
        <v>0.0343347639484979</v>
      </c>
      <c r="AC398" s="202" t="s">
        <v>357</v>
      </c>
      <c r="AD398" s="46" t="str">
        <f t="shared" si="353"/>
        <v>R_ES-MOB-SpHeat</v>
      </c>
      <c r="AE398" s="208" t="str">
        <f t="shared" si="354"/>
        <v>WH12_13</v>
      </c>
      <c r="AF398" s="46">
        <f t="shared" si="399"/>
        <v>0.0751072961373391</v>
      </c>
      <c r="AG398" s="208" t="s">
        <v>18</v>
      </c>
      <c r="AH398" s="46" t="s">
        <v>197</v>
      </c>
      <c r="AL398" s="202" t="s">
        <v>357</v>
      </c>
      <c r="AM398" s="203" t="str">
        <f t="shared" si="355"/>
        <v>R_ES-MOB-SpHeat</v>
      </c>
      <c r="AN398" s="202" t="str">
        <f t="shared" si="356"/>
        <v>WH12_13</v>
      </c>
      <c r="AO398" s="46">
        <f t="shared" si="411"/>
        <v>0.0793991416309013</v>
      </c>
      <c r="AP398" s="202" t="s">
        <v>18</v>
      </c>
      <c r="AQ398" s="203" t="s">
        <v>194</v>
      </c>
      <c r="AS398" s="202">
        <f t="shared" si="412"/>
        <v>0.0386266094420601</v>
      </c>
      <c r="AU398" s="202" t="s">
        <v>357</v>
      </c>
      <c r="AV398" s="46" t="str">
        <f t="shared" si="357"/>
        <v>R_ES-MOB-SpHeat</v>
      </c>
      <c r="AW398" s="208" t="str">
        <f t="shared" si="358"/>
        <v>WH12_13</v>
      </c>
      <c r="AX398" s="46">
        <f t="shared" si="413"/>
        <v>0.0751072961373391</v>
      </c>
      <c r="AY398" s="208" t="s">
        <v>18</v>
      </c>
      <c r="AZ398" s="46" t="s">
        <v>193</v>
      </c>
      <c r="BB398" s="208">
        <f t="shared" si="414"/>
        <v>0.0343347639484979</v>
      </c>
      <c r="BD398" s="202" t="s">
        <v>357</v>
      </c>
      <c r="BE398" s="46" t="str">
        <f t="shared" si="359"/>
        <v>R_ES-MOB-SpHeat</v>
      </c>
      <c r="BF398" s="208" t="str">
        <f t="shared" si="360"/>
        <v>WH12_13</v>
      </c>
      <c r="BG398" s="208">
        <f t="shared" si="365"/>
        <v>0.0751072961373391</v>
      </c>
      <c r="BH398" s="208" t="s">
        <v>18</v>
      </c>
      <c r="BI398" s="46" t="s">
        <v>195</v>
      </c>
      <c r="BM398" s="202" t="s">
        <v>357</v>
      </c>
      <c r="BN398" s="46" t="str">
        <f t="shared" si="361"/>
        <v>R_ES-MOB-SpHeat</v>
      </c>
      <c r="BO398" s="208" t="str">
        <f t="shared" si="362"/>
        <v>WH12_13</v>
      </c>
      <c r="BP398" s="208">
        <f t="shared" si="366"/>
        <v>0.0751072961373391</v>
      </c>
      <c r="BQ398" s="208" t="s">
        <v>18</v>
      </c>
      <c r="BR398" s="46" t="s">
        <v>192</v>
      </c>
    </row>
    <row r="399" spans="11:70">
      <c r="K399" s="202" t="s">
        <v>357</v>
      </c>
      <c r="L399" s="203" t="str">
        <f t="shared" si="401"/>
        <v>R_ES-MOB-SpHeat</v>
      </c>
      <c r="M399" s="202" t="str">
        <f t="shared" ref="M399:N399" si="421">M303</f>
        <v>WH14_15</v>
      </c>
      <c r="N399" s="202">
        <f t="shared" si="421"/>
        <v>0.0751072961373391</v>
      </c>
      <c r="O399" s="202" t="s">
        <v>18</v>
      </c>
      <c r="P399" s="203" t="s">
        <v>196</v>
      </c>
      <c r="T399" s="202" t="s">
        <v>357</v>
      </c>
      <c r="U399" s="203" t="str">
        <f t="shared" si="352"/>
        <v>R_ES-MOB-SpHeat</v>
      </c>
      <c r="V399" s="202" t="str">
        <f t="shared" si="352"/>
        <v>WH14_15</v>
      </c>
      <c r="W399" s="202">
        <f t="shared" si="398"/>
        <v>0.0815450643776824</v>
      </c>
      <c r="X399" s="202" t="s">
        <v>18</v>
      </c>
      <c r="Y399" s="203" t="s">
        <v>191</v>
      </c>
      <c r="AA399" s="202">
        <f t="shared" si="410"/>
        <v>0.036480686695279</v>
      </c>
      <c r="AC399" s="202" t="s">
        <v>357</v>
      </c>
      <c r="AD399" s="46" t="str">
        <f t="shared" si="353"/>
        <v>R_ES-MOB-SpHeat</v>
      </c>
      <c r="AE399" s="208" t="str">
        <f t="shared" si="354"/>
        <v>WH14_15</v>
      </c>
      <c r="AF399" s="46">
        <f t="shared" si="399"/>
        <v>0.0751072961373391</v>
      </c>
      <c r="AG399" s="208" t="s">
        <v>18</v>
      </c>
      <c r="AH399" s="46" t="s">
        <v>197</v>
      </c>
      <c r="AL399" s="202" t="s">
        <v>357</v>
      </c>
      <c r="AM399" s="203" t="str">
        <f t="shared" si="355"/>
        <v>R_ES-MOB-SpHeat</v>
      </c>
      <c r="AN399" s="202" t="str">
        <f t="shared" si="356"/>
        <v>WH14_15</v>
      </c>
      <c r="AO399" s="46">
        <f t="shared" si="411"/>
        <v>0.0815450643776824</v>
      </c>
      <c r="AP399" s="202" t="s">
        <v>18</v>
      </c>
      <c r="AQ399" s="203" t="s">
        <v>194</v>
      </c>
      <c r="AS399" s="202">
        <f t="shared" si="412"/>
        <v>0.036480686695279</v>
      </c>
      <c r="AU399" s="202" t="s">
        <v>357</v>
      </c>
      <c r="AV399" s="46" t="str">
        <f t="shared" si="357"/>
        <v>R_ES-MOB-SpHeat</v>
      </c>
      <c r="AW399" s="208" t="str">
        <f t="shared" si="358"/>
        <v>WH14_15</v>
      </c>
      <c r="AX399" s="46">
        <f t="shared" si="413"/>
        <v>0.0751072961373391</v>
      </c>
      <c r="AY399" s="208" t="s">
        <v>18</v>
      </c>
      <c r="AZ399" s="46" t="s">
        <v>193</v>
      </c>
      <c r="BB399" s="208">
        <f t="shared" si="414"/>
        <v>0.036480686695279</v>
      </c>
      <c r="BD399" s="202" t="s">
        <v>357</v>
      </c>
      <c r="BE399" s="46" t="str">
        <f t="shared" si="359"/>
        <v>R_ES-MOB-SpHeat</v>
      </c>
      <c r="BF399" s="208" t="str">
        <f t="shared" si="360"/>
        <v>WH14_15</v>
      </c>
      <c r="BG399" s="208">
        <f t="shared" si="365"/>
        <v>0.0751072961373391</v>
      </c>
      <c r="BH399" s="208" t="s">
        <v>18</v>
      </c>
      <c r="BI399" s="46" t="s">
        <v>195</v>
      </c>
      <c r="BM399" s="202" t="s">
        <v>357</v>
      </c>
      <c r="BN399" s="46" t="str">
        <f t="shared" si="361"/>
        <v>R_ES-MOB-SpHeat</v>
      </c>
      <c r="BO399" s="208" t="str">
        <f t="shared" si="362"/>
        <v>WH14_15</v>
      </c>
      <c r="BP399" s="208">
        <f t="shared" si="366"/>
        <v>0.0751072961373391</v>
      </c>
      <c r="BQ399" s="208" t="s">
        <v>18</v>
      </c>
      <c r="BR399" s="46" t="s">
        <v>192</v>
      </c>
    </row>
    <row r="400" spans="11:70">
      <c r="K400" s="202" t="s">
        <v>357</v>
      </c>
      <c r="L400" s="203" t="str">
        <f t="shared" si="401"/>
        <v>R_ES-MOB-SpHeat</v>
      </c>
      <c r="M400" s="202" t="str">
        <f t="shared" ref="M400:N400" si="422">M304</f>
        <v>WH16_17</v>
      </c>
      <c r="N400" s="202">
        <f t="shared" si="422"/>
        <v>0.0815450643776824</v>
      </c>
      <c r="O400" s="202" t="s">
        <v>18</v>
      </c>
      <c r="P400" s="203" t="s">
        <v>196</v>
      </c>
      <c r="T400" s="202" t="s">
        <v>357</v>
      </c>
      <c r="U400" s="203" t="str">
        <f t="shared" si="352"/>
        <v>R_ES-MOB-SpHeat</v>
      </c>
      <c r="V400" s="202" t="str">
        <f t="shared" si="352"/>
        <v>WH16_17</v>
      </c>
      <c r="W400" s="202">
        <f t="shared" si="398"/>
        <v>0.0858369098712446</v>
      </c>
      <c r="X400" s="202" t="s">
        <v>18</v>
      </c>
      <c r="Y400" s="203" t="s">
        <v>191</v>
      </c>
      <c r="AA400" s="202">
        <f t="shared" si="410"/>
        <v>0.0386266094420601</v>
      </c>
      <c r="AC400" s="202" t="s">
        <v>357</v>
      </c>
      <c r="AD400" s="46" t="str">
        <f t="shared" si="353"/>
        <v>R_ES-MOB-SpHeat</v>
      </c>
      <c r="AE400" s="208" t="str">
        <f t="shared" si="354"/>
        <v>WH16_17</v>
      </c>
      <c r="AF400" s="46">
        <f t="shared" si="399"/>
        <v>0.0815450643776824</v>
      </c>
      <c r="AG400" s="208" t="s">
        <v>18</v>
      </c>
      <c r="AH400" s="46" t="s">
        <v>197</v>
      </c>
      <c r="AL400" s="202" t="s">
        <v>357</v>
      </c>
      <c r="AM400" s="203" t="str">
        <f t="shared" si="355"/>
        <v>R_ES-MOB-SpHeat</v>
      </c>
      <c r="AN400" s="202" t="str">
        <f t="shared" si="356"/>
        <v>WH16_17</v>
      </c>
      <c r="AO400" s="46">
        <f t="shared" si="411"/>
        <v>0.0858369098712446</v>
      </c>
      <c r="AP400" s="202" t="s">
        <v>18</v>
      </c>
      <c r="AQ400" s="203" t="s">
        <v>194</v>
      </c>
      <c r="AS400" s="202">
        <f t="shared" si="412"/>
        <v>0.0343347639484979</v>
      </c>
      <c r="AU400" s="202" t="s">
        <v>357</v>
      </c>
      <c r="AV400" s="46" t="str">
        <f t="shared" si="357"/>
        <v>R_ES-MOB-SpHeat</v>
      </c>
      <c r="AW400" s="208" t="str">
        <f t="shared" si="358"/>
        <v>WH16_17</v>
      </c>
      <c r="AX400" s="46">
        <f t="shared" si="413"/>
        <v>0.0815450643776824</v>
      </c>
      <c r="AY400" s="208" t="s">
        <v>18</v>
      </c>
      <c r="AZ400" s="46" t="s">
        <v>193</v>
      </c>
      <c r="BB400" s="208">
        <f t="shared" si="414"/>
        <v>0.0386266094420601</v>
      </c>
      <c r="BD400" s="202" t="s">
        <v>357</v>
      </c>
      <c r="BE400" s="46" t="str">
        <f t="shared" si="359"/>
        <v>R_ES-MOB-SpHeat</v>
      </c>
      <c r="BF400" s="208" t="str">
        <f t="shared" si="360"/>
        <v>WH16_17</v>
      </c>
      <c r="BG400" s="208">
        <f t="shared" si="365"/>
        <v>0.0815450643776824</v>
      </c>
      <c r="BH400" s="208" t="s">
        <v>18</v>
      </c>
      <c r="BI400" s="46" t="s">
        <v>195</v>
      </c>
      <c r="BM400" s="202" t="s">
        <v>357</v>
      </c>
      <c r="BN400" s="46" t="str">
        <f t="shared" si="361"/>
        <v>R_ES-MOB-SpHeat</v>
      </c>
      <c r="BO400" s="208" t="str">
        <f t="shared" si="362"/>
        <v>WH16_17</v>
      </c>
      <c r="BP400" s="208">
        <f t="shared" si="366"/>
        <v>0.0815450643776824</v>
      </c>
      <c r="BQ400" s="208" t="s">
        <v>18</v>
      </c>
      <c r="BR400" s="46" t="s">
        <v>192</v>
      </c>
    </row>
    <row r="401" spans="11:70">
      <c r="K401" s="202" t="s">
        <v>357</v>
      </c>
      <c r="L401" s="203" t="str">
        <f t="shared" si="401"/>
        <v>R_ES-MOB-SpHeat</v>
      </c>
      <c r="M401" s="202" t="str">
        <f t="shared" ref="M401:N401" si="423">M305</f>
        <v>WH18_19</v>
      </c>
      <c r="N401" s="202">
        <f t="shared" si="423"/>
        <v>0.0836909871244635</v>
      </c>
      <c r="O401" s="202" t="s">
        <v>18</v>
      </c>
      <c r="P401" s="203" t="s">
        <v>196</v>
      </c>
      <c r="T401" s="202" t="s">
        <v>357</v>
      </c>
      <c r="U401" s="203" t="str">
        <f t="shared" si="352"/>
        <v>R_ES-MOB-SpHeat</v>
      </c>
      <c r="V401" s="202" t="str">
        <f t="shared" si="352"/>
        <v>WH18_19</v>
      </c>
      <c r="W401" s="202">
        <f t="shared" si="398"/>
        <v>0.0901287553648068</v>
      </c>
      <c r="X401" s="202" t="s">
        <v>18</v>
      </c>
      <c r="Y401" s="203" t="s">
        <v>191</v>
      </c>
      <c r="AA401" s="202">
        <f t="shared" si="410"/>
        <v>0.036480686695279</v>
      </c>
      <c r="AC401" s="202" t="s">
        <v>357</v>
      </c>
      <c r="AD401" s="46" t="str">
        <f t="shared" si="353"/>
        <v>R_ES-MOB-SpHeat</v>
      </c>
      <c r="AE401" s="208" t="str">
        <f t="shared" si="354"/>
        <v>WH18_19</v>
      </c>
      <c r="AF401" s="46">
        <f t="shared" si="399"/>
        <v>0.0836909871244635</v>
      </c>
      <c r="AG401" s="208" t="s">
        <v>18</v>
      </c>
      <c r="AH401" s="46" t="s">
        <v>197</v>
      </c>
      <c r="AL401" s="202" t="s">
        <v>357</v>
      </c>
      <c r="AM401" s="203" t="str">
        <f t="shared" si="355"/>
        <v>R_ES-MOB-SpHeat</v>
      </c>
      <c r="AN401" s="202" t="str">
        <f t="shared" si="356"/>
        <v>WH18_19</v>
      </c>
      <c r="AO401" s="46">
        <f t="shared" si="411"/>
        <v>0.0901287553648068</v>
      </c>
      <c r="AP401" s="202" t="s">
        <v>18</v>
      </c>
      <c r="AQ401" s="203" t="s">
        <v>194</v>
      </c>
      <c r="AS401" s="202">
        <f t="shared" si="412"/>
        <v>0.036480686695279</v>
      </c>
      <c r="AU401" s="202" t="s">
        <v>357</v>
      </c>
      <c r="AV401" s="46" t="str">
        <f t="shared" si="357"/>
        <v>R_ES-MOB-SpHeat</v>
      </c>
      <c r="AW401" s="208" t="str">
        <f t="shared" si="358"/>
        <v>WH18_19</v>
      </c>
      <c r="AX401" s="46">
        <f t="shared" si="413"/>
        <v>0.0836909871244635</v>
      </c>
      <c r="AY401" s="208" t="s">
        <v>18</v>
      </c>
      <c r="AZ401" s="46" t="s">
        <v>193</v>
      </c>
      <c r="BB401" s="208">
        <f t="shared" si="414"/>
        <v>0.036480686695279</v>
      </c>
      <c r="BD401" s="202" t="s">
        <v>357</v>
      </c>
      <c r="BE401" s="46" t="str">
        <f t="shared" si="359"/>
        <v>R_ES-MOB-SpHeat</v>
      </c>
      <c r="BF401" s="208" t="str">
        <f t="shared" si="360"/>
        <v>WH18_19</v>
      </c>
      <c r="BG401" s="208">
        <f t="shared" si="365"/>
        <v>0.0836909871244635</v>
      </c>
      <c r="BH401" s="208" t="s">
        <v>18</v>
      </c>
      <c r="BI401" s="46" t="s">
        <v>195</v>
      </c>
      <c r="BM401" s="202" t="s">
        <v>357</v>
      </c>
      <c r="BN401" s="46" t="str">
        <f t="shared" si="361"/>
        <v>R_ES-MOB-SpHeat</v>
      </c>
      <c r="BO401" s="208" t="str">
        <f t="shared" si="362"/>
        <v>WH18_19</v>
      </c>
      <c r="BP401" s="208">
        <f t="shared" si="366"/>
        <v>0.0836909871244635</v>
      </c>
      <c r="BQ401" s="208" t="s">
        <v>18</v>
      </c>
      <c r="BR401" s="46" t="s">
        <v>192</v>
      </c>
    </row>
    <row r="402" spans="11:70">
      <c r="K402" s="202" t="s">
        <v>357</v>
      </c>
      <c r="L402" s="203" t="str">
        <f t="shared" si="401"/>
        <v>R_ES-MOB-SpHeat</v>
      </c>
      <c r="M402" s="202" t="str">
        <f t="shared" ref="M402:N402" si="424">M306</f>
        <v>WH20_21</v>
      </c>
      <c r="N402" s="202">
        <f t="shared" si="424"/>
        <v>0.0879828326180257</v>
      </c>
      <c r="O402" s="202" t="s">
        <v>18</v>
      </c>
      <c r="P402" s="203" t="s">
        <v>196</v>
      </c>
      <c r="T402" s="202" t="s">
        <v>357</v>
      </c>
      <c r="U402" s="203" t="str">
        <f t="shared" si="352"/>
        <v>R_ES-MOB-SpHeat</v>
      </c>
      <c r="V402" s="202" t="str">
        <f t="shared" si="352"/>
        <v>WH20_21</v>
      </c>
      <c r="W402" s="202">
        <f t="shared" si="398"/>
        <v>0.0965665236051503</v>
      </c>
      <c r="X402" s="202" t="s">
        <v>18</v>
      </c>
      <c r="Y402" s="203" t="s">
        <v>191</v>
      </c>
      <c r="AA402" s="202">
        <f t="shared" si="410"/>
        <v>0.0386266094420601</v>
      </c>
      <c r="AC402" s="202" t="s">
        <v>357</v>
      </c>
      <c r="AD402" s="46" t="str">
        <f t="shared" si="353"/>
        <v>R_ES-MOB-SpHeat</v>
      </c>
      <c r="AE402" s="208" t="str">
        <f t="shared" si="354"/>
        <v>WH20_21</v>
      </c>
      <c r="AF402" s="46">
        <f t="shared" si="399"/>
        <v>0.0879828326180257</v>
      </c>
      <c r="AG402" s="208" t="s">
        <v>18</v>
      </c>
      <c r="AH402" s="46" t="s">
        <v>197</v>
      </c>
      <c r="AL402" s="202" t="s">
        <v>357</v>
      </c>
      <c r="AM402" s="203" t="str">
        <f t="shared" si="355"/>
        <v>R_ES-MOB-SpHeat</v>
      </c>
      <c r="AN402" s="202" t="str">
        <f t="shared" si="356"/>
        <v>WH20_21</v>
      </c>
      <c r="AO402" s="46">
        <f t="shared" si="411"/>
        <v>0.0965665236051503</v>
      </c>
      <c r="AP402" s="202" t="s">
        <v>18</v>
      </c>
      <c r="AQ402" s="203" t="s">
        <v>194</v>
      </c>
      <c r="AS402" s="202">
        <f t="shared" si="412"/>
        <v>0.0386266094420601</v>
      </c>
      <c r="AU402" s="202" t="s">
        <v>357</v>
      </c>
      <c r="AV402" s="46" t="str">
        <f t="shared" si="357"/>
        <v>R_ES-MOB-SpHeat</v>
      </c>
      <c r="AW402" s="208" t="str">
        <f t="shared" si="358"/>
        <v>WH20_21</v>
      </c>
      <c r="AX402" s="46">
        <f t="shared" si="413"/>
        <v>0.0879828326180257</v>
      </c>
      <c r="AY402" s="208" t="s">
        <v>18</v>
      </c>
      <c r="AZ402" s="46" t="s">
        <v>193</v>
      </c>
      <c r="BB402" s="208">
        <f t="shared" si="414"/>
        <v>0.0386266094420601</v>
      </c>
      <c r="BD402" s="202" t="s">
        <v>357</v>
      </c>
      <c r="BE402" s="46" t="str">
        <f t="shared" si="359"/>
        <v>R_ES-MOB-SpHeat</v>
      </c>
      <c r="BF402" s="208" t="str">
        <f t="shared" si="360"/>
        <v>WH20_21</v>
      </c>
      <c r="BG402" s="208">
        <f t="shared" si="365"/>
        <v>0.0879828326180257</v>
      </c>
      <c r="BH402" s="208" t="s">
        <v>18</v>
      </c>
      <c r="BI402" s="46" t="s">
        <v>195</v>
      </c>
      <c r="BM402" s="202" t="s">
        <v>357</v>
      </c>
      <c r="BN402" s="46" t="str">
        <f t="shared" si="361"/>
        <v>R_ES-MOB-SpHeat</v>
      </c>
      <c r="BO402" s="208" t="str">
        <f t="shared" si="362"/>
        <v>WH20_21</v>
      </c>
      <c r="BP402" s="208">
        <f t="shared" si="366"/>
        <v>0.0879828326180257</v>
      </c>
      <c r="BQ402" s="208" t="s">
        <v>18</v>
      </c>
      <c r="BR402" s="46" t="s">
        <v>192</v>
      </c>
    </row>
    <row r="403" spans="11:70">
      <c r="K403" s="202" t="s">
        <v>357</v>
      </c>
      <c r="L403" s="203" t="str">
        <f t="shared" si="401"/>
        <v>R_ES-MOB-SpHeat</v>
      </c>
      <c r="M403" s="202" t="str">
        <f t="shared" ref="M403:N403" si="425">M307</f>
        <v>WH22_23</v>
      </c>
      <c r="N403" s="202">
        <f t="shared" si="425"/>
        <v>0.092274678111588</v>
      </c>
      <c r="O403" s="202" t="s">
        <v>18</v>
      </c>
      <c r="P403" s="203" t="s">
        <v>196</v>
      </c>
      <c r="T403" s="202" t="s">
        <v>357</v>
      </c>
      <c r="U403" s="203" t="str">
        <f t="shared" si="352"/>
        <v>R_ES-MOB-SpHeat</v>
      </c>
      <c r="V403" s="202" t="str">
        <f t="shared" si="352"/>
        <v>WH22_23</v>
      </c>
      <c r="W403" s="202">
        <f t="shared" si="398"/>
        <v>0.0944206008583692</v>
      </c>
      <c r="X403" s="202" t="s">
        <v>18</v>
      </c>
      <c r="Y403" s="203" t="s">
        <v>191</v>
      </c>
      <c r="AA403" s="202">
        <f t="shared" si="410"/>
        <v>0.036480686695279</v>
      </c>
      <c r="AC403" s="202" t="s">
        <v>357</v>
      </c>
      <c r="AD403" s="46" t="str">
        <f t="shared" si="353"/>
        <v>R_ES-MOB-SpHeat</v>
      </c>
      <c r="AE403" s="208" t="str">
        <f t="shared" si="354"/>
        <v>WH22_23</v>
      </c>
      <c r="AF403" s="46">
        <f t="shared" si="399"/>
        <v>0.092274678111588</v>
      </c>
      <c r="AG403" s="208" t="s">
        <v>18</v>
      </c>
      <c r="AH403" s="46" t="s">
        <v>197</v>
      </c>
      <c r="AL403" s="202" t="s">
        <v>357</v>
      </c>
      <c r="AM403" s="203" t="str">
        <f t="shared" si="355"/>
        <v>R_ES-MOB-SpHeat</v>
      </c>
      <c r="AN403" s="202" t="str">
        <f t="shared" si="356"/>
        <v>WH22_23</v>
      </c>
      <c r="AO403" s="46">
        <f t="shared" si="411"/>
        <v>0.0944206008583692</v>
      </c>
      <c r="AP403" s="202" t="s">
        <v>18</v>
      </c>
      <c r="AQ403" s="203" t="s">
        <v>194</v>
      </c>
      <c r="AS403" s="202">
        <f t="shared" si="412"/>
        <v>0.036480686695279</v>
      </c>
      <c r="AU403" s="202" t="s">
        <v>357</v>
      </c>
      <c r="AV403" s="46" t="str">
        <f t="shared" si="357"/>
        <v>R_ES-MOB-SpHeat</v>
      </c>
      <c r="AW403" s="208" t="str">
        <f t="shared" si="358"/>
        <v>WH22_23</v>
      </c>
      <c r="AX403" s="46">
        <f t="shared" si="413"/>
        <v>0.092274678111588</v>
      </c>
      <c r="AY403" s="208" t="s">
        <v>18</v>
      </c>
      <c r="AZ403" s="46" t="s">
        <v>193</v>
      </c>
      <c r="BB403" s="208">
        <f t="shared" si="414"/>
        <v>0.036480686695279</v>
      </c>
      <c r="BD403" s="202" t="s">
        <v>357</v>
      </c>
      <c r="BE403" s="46" t="str">
        <f t="shared" si="359"/>
        <v>R_ES-MOB-SpHeat</v>
      </c>
      <c r="BF403" s="208" t="str">
        <f t="shared" si="360"/>
        <v>WH22_23</v>
      </c>
      <c r="BG403" s="208">
        <f t="shared" si="365"/>
        <v>0.092274678111588</v>
      </c>
      <c r="BH403" s="208" t="s">
        <v>18</v>
      </c>
      <c r="BI403" s="46" t="s">
        <v>195</v>
      </c>
      <c r="BM403" s="202" t="s">
        <v>357</v>
      </c>
      <c r="BN403" s="46" t="str">
        <f t="shared" si="361"/>
        <v>R_ES-MOB-SpHeat</v>
      </c>
      <c r="BO403" s="208" t="str">
        <f t="shared" si="362"/>
        <v>WH22_23</v>
      </c>
      <c r="BP403" s="208">
        <f t="shared" si="366"/>
        <v>0.092274678111588</v>
      </c>
      <c r="BQ403" s="208" t="s">
        <v>18</v>
      </c>
      <c r="BR403" s="46" t="s">
        <v>192</v>
      </c>
    </row>
    <row r="404" spans="11:70">
      <c r="K404" s="202" t="s">
        <v>141</v>
      </c>
      <c r="L404" s="203" t="str">
        <f t="shared" si="401"/>
        <v>R_ES-MOB-SpHeat</v>
      </c>
      <c r="M404" s="202">
        <f t="shared" ref="M404:N404" si="426">M308</f>
        <v>0</v>
      </c>
      <c r="N404" s="202">
        <f t="shared" si="426"/>
        <v>0</v>
      </c>
      <c r="O404" s="202" t="s">
        <v>18</v>
      </c>
      <c r="P404" s="203" t="s">
        <v>196</v>
      </c>
      <c r="T404" s="202" t="s">
        <v>141</v>
      </c>
      <c r="U404" s="203" t="str">
        <f t="shared" si="352"/>
        <v>R_ES-MOB-SpHeat</v>
      </c>
      <c r="V404" s="202">
        <f t="shared" si="352"/>
        <v>0</v>
      </c>
      <c r="X404" s="202" t="s">
        <v>18</v>
      </c>
      <c r="Y404" s="203" t="s">
        <v>191</v>
      </c>
      <c r="AA404" s="202">
        <f t="shared" si="410"/>
        <v>0.0386266094420601</v>
      </c>
      <c r="AC404" s="202" t="s">
        <v>141</v>
      </c>
      <c r="AD404" s="46" t="str">
        <f t="shared" si="353"/>
        <v>R_ES-MOB-SpHeat</v>
      </c>
      <c r="AE404" s="208">
        <f t="shared" si="354"/>
        <v>0</v>
      </c>
      <c r="AF404" s="46">
        <f t="shared" si="399"/>
        <v>0</v>
      </c>
      <c r="AG404" s="208" t="s">
        <v>18</v>
      </c>
      <c r="AH404" s="46" t="s">
        <v>197</v>
      </c>
      <c r="AL404" s="202" t="s">
        <v>141</v>
      </c>
      <c r="AM404" s="203" t="str">
        <f t="shared" si="355"/>
        <v>R_ES-MOB-SpHeat</v>
      </c>
      <c r="AN404" s="202">
        <f t="shared" si="356"/>
        <v>0</v>
      </c>
      <c r="AP404" s="202" t="s">
        <v>18</v>
      </c>
      <c r="AQ404" s="203" t="s">
        <v>194</v>
      </c>
      <c r="AS404" s="202">
        <f t="shared" si="412"/>
        <v>0.0386266094420601</v>
      </c>
      <c r="AU404" s="202" t="s">
        <v>141</v>
      </c>
      <c r="AV404" s="46" t="str">
        <f t="shared" si="357"/>
        <v>R_ES-MOB-SpHeat</v>
      </c>
      <c r="AW404" s="208">
        <f t="shared" si="358"/>
        <v>0</v>
      </c>
      <c r="AY404" s="208" t="s">
        <v>18</v>
      </c>
      <c r="AZ404" s="46" t="s">
        <v>193</v>
      </c>
      <c r="BB404" s="208">
        <f t="shared" si="414"/>
        <v>0.0386266094420601</v>
      </c>
      <c r="BD404" s="202" t="s">
        <v>141</v>
      </c>
      <c r="BE404" s="46" t="str">
        <f t="shared" si="359"/>
        <v>R_ES-MOB-SpHeat</v>
      </c>
      <c r="BF404" s="208">
        <f t="shared" si="360"/>
        <v>0</v>
      </c>
      <c r="BG404" s="208">
        <f t="shared" si="365"/>
        <v>0</v>
      </c>
      <c r="BH404" s="208" t="s">
        <v>18</v>
      </c>
      <c r="BI404" s="46" t="s">
        <v>195</v>
      </c>
      <c r="BM404" s="202" t="s">
        <v>141</v>
      </c>
      <c r="BN404" s="46" t="str">
        <f t="shared" si="361"/>
        <v>R_ES-MOB-SpHeat</v>
      </c>
      <c r="BO404" s="208">
        <f t="shared" si="362"/>
        <v>0</v>
      </c>
      <c r="BP404" s="208">
        <f t="shared" si="366"/>
        <v>0</v>
      </c>
      <c r="BQ404" s="208" t="s">
        <v>18</v>
      </c>
      <c r="BR404" s="46" t="s">
        <v>192</v>
      </c>
    </row>
    <row r="405" spans="11:70">
      <c r="K405" s="202" t="s">
        <v>141</v>
      </c>
      <c r="L405" s="203" t="str">
        <f t="shared" si="401"/>
        <v>R_ES-MOB-SpHeat</v>
      </c>
      <c r="M405" s="202">
        <f t="shared" ref="M405:N405" si="427">M309</f>
        <v>0</v>
      </c>
      <c r="N405" s="202">
        <f t="shared" si="427"/>
        <v>0</v>
      </c>
      <c r="O405" s="202" t="s">
        <v>18</v>
      </c>
      <c r="P405" s="203" t="s">
        <v>196</v>
      </c>
      <c r="T405" s="202" t="s">
        <v>141</v>
      </c>
      <c r="U405" s="203" t="str">
        <f t="shared" si="352"/>
        <v>R_ES-MOB-SpHeat</v>
      </c>
      <c r="V405" s="202">
        <f t="shared" si="352"/>
        <v>0</v>
      </c>
      <c r="X405" s="202" t="s">
        <v>18</v>
      </c>
      <c r="Y405" s="203" t="s">
        <v>191</v>
      </c>
      <c r="AA405" s="202">
        <f t="shared" si="410"/>
        <v>0.0407725321888412</v>
      </c>
      <c r="AC405" s="202" t="s">
        <v>141</v>
      </c>
      <c r="AD405" s="46" t="str">
        <f t="shared" si="353"/>
        <v>R_ES-MOB-SpHeat</v>
      </c>
      <c r="AE405" s="208">
        <f t="shared" si="354"/>
        <v>0</v>
      </c>
      <c r="AF405" s="46">
        <f t="shared" si="399"/>
        <v>0</v>
      </c>
      <c r="AG405" s="208" t="s">
        <v>18</v>
      </c>
      <c r="AH405" s="46" t="s">
        <v>197</v>
      </c>
      <c r="AL405" s="202" t="s">
        <v>141</v>
      </c>
      <c r="AM405" s="203" t="str">
        <f t="shared" si="355"/>
        <v>R_ES-MOB-SpHeat</v>
      </c>
      <c r="AN405" s="202">
        <f t="shared" si="356"/>
        <v>0</v>
      </c>
      <c r="AP405" s="202" t="s">
        <v>18</v>
      </c>
      <c r="AQ405" s="203" t="s">
        <v>194</v>
      </c>
      <c r="AS405" s="202">
        <f t="shared" si="412"/>
        <v>0.036480686695279</v>
      </c>
      <c r="AU405" s="202" t="s">
        <v>141</v>
      </c>
      <c r="AV405" s="46" t="str">
        <f t="shared" si="357"/>
        <v>R_ES-MOB-SpHeat</v>
      </c>
      <c r="AW405" s="208">
        <f t="shared" si="358"/>
        <v>0</v>
      </c>
      <c r="AY405" s="208" t="s">
        <v>18</v>
      </c>
      <c r="AZ405" s="46" t="s">
        <v>193</v>
      </c>
      <c r="BB405" s="208">
        <f t="shared" si="414"/>
        <v>0.0407725321888412</v>
      </c>
      <c r="BD405" s="202" t="s">
        <v>141</v>
      </c>
      <c r="BE405" s="46" t="str">
        <f t="shared" si="359"/>
        <v>R_ES-MOB-SpHeat</v>
      </c>
      <c r="BF405" s="208">
        <f t="shared" si="360"/>
        <v>0</v>
      </c>
      <c r="BG405" s="208">
        <f t="shared" si="365"/>
        <v>0</v>
      </c>
      <c r="BH405" s="208" t="s">
        <v>18</v>
      </c>
      <c r="BI405" s="46" t="s">
        <v>195</v>
      </c>
      <c r="BM405" s="202" t="s">
        <v>141</v>
      </c>
      <c r="BN405" s="46" t="str">
        <f t="shared" si="361"/>
        <v>R_ES-MOB-SpHeat</v>
      </c>
      <c r="BO405" s="208">
        <f t="shared" si="362"/>
        <v>0</v>
      </c>
      <c r="BP405" s="208">
        <f t="shared" si="366"/>
        <v>0</v>
      </c>
      <c r="BQ405" s="208" t="s">
        <v>18</v>
      </c>
      <c r="BR405" s="46" t="s">
        <v>192</v>
      </c>
    </row>
    <row r="406" spans="11:70">
      <c r="K406" s="202" t="s">
        <v>141</v>
      </c>
      <c r="L406" s="203" t="str">
        <f t="shared" si="401"/>
        <v>R_ES-MOB-SpHeat</v>
      </c>
      <c r="M406" s="202">
        <f t="shared" ref="M406:N406" si="428">M310</f>
        <v>0</v>
      </c>
      <c r="N406" s="202">
        <f t="shared" si="428"/>
        <v>0</v>
      </c>
      <c r="O406" s="202" t="s">
        <v>18</v>
      </c>
      <c r="P406" s="203" t="s">
        <v>196</v>
      </c>
      <c r="T406" s="202" t="s">
        <v>141</v>
      </c>
      <c r="U406" s="203" t="str">
        <f t="shared" si="352"/>
        <v>R_ES-MOB-SpHeat</v>
      </c>
      <c r="V406" s="202">
        <f t="shared" si="352"/>
        <v>0</v>
      </c>
      <c r="X406" s="202" t="s">
        <v>18</v>
      </c>
      <c r="Y406" s="203" t="s">
        <v>191</v>
      </c>
      <c r="AA406" s="202">
        <f t="shared" si="410"/>
        <v>0.0407725321888412</v>
      </c>
      <c r="AC406" s="202" t="s">
        <v>141</v>
      </c>
      <c r="AD406" s="46" t="str">
        <f t="shared" si="353"/>
        <v>R_ES-MOB-SpHeat</v>
      </c>
      <c r="AE406" s="208">
        <f t="shared" si="354"/>
        <v>0</v>
      </c>
      <c r="AF406" s="46">
        <f t="shared" si="399"/>
        <v>0</v>
      </c>
      <c r="AG406" s="208" t="s">
        <v>18</v>
      </c>
      <c r="AH406" s="46" t="s">
        <v>197</v>
      </c>
      <c r="AL406" s="202" t="s">
        <v>141</v>
      </c>
      <c r="AM406" s="203" t="str">
        <f t="shared" si="355"/>
        <v>R_ES-MOB-SpHeat</v>
      </c>
      <c r="AN406" s="202">
        <f t="shared" si="356"/>
        <v>0</v>
      </c>
      <c r="AP406" s="202" t="s">
        <v>18</v>
      </c>
      <c r="AQ406" s="203" t="s">
        <v>194</v>
      </c>
      <c r="AS406" s="202">
        <f t="shared" si="412"/>
        <v>0.0386266094420601</v>
      </c>
      <c r="AU406" s="202" t="s">
        <v>141</v>
      </c>
      <c r="AV406" s="46" t="str">
        <f t="shared" si="357"/>
        <v>R_ES-MOB-SpHeat</v>
      </c>
      <c r="AW406" s="208">
        <f t="shared" si="358"/>
        <v>0</v>
      </c>
      <c r="AY406" s="208" t="s">
        <v>18</v>
      </c>
      <c r="AZ406" s="46" t="s">
        <v>193</v>
      </c>
      <c r="BB406" s="208">
        <f t="shared" si="414"/>
        <v>0.0407725321888412</v>
      </c>
      <c r="BD406" s="202" t="s">
        <v>141</v>
      </c>
      <c r="BE406" s="46" t="str">
        <f t="shared" si="359"/>
        <v>R_ES-MOB-SpHeat</v>
      </c>
      <c r="BF406" s="208">
        <f t="shared" si="360"/>
        <v>0</v>
      </c>
      <c r="BG406" s="208">
        <f t="shared" si="365"/>
        <v>0</v>
      </c>
      <c r="BH406" s="208" t="s">
        <v>18</v>
      </c>
      <c r="BI406" s="46" t="s">
        <v>195</v>
      </c>
      <c r="BM406" s="202" t="s">
        <v>141</v>
      </c>
      <c r="BN406" s="46" t="str">
        <f t="shared" si="361"/>
        <v>R_ES-MOB-SpHeat</v>
      </c>
      <c r="BO406" s="208">
        <f t="shared" si="362"/>
        <v>0</v>
      </c>
      <c r="BP406" s="208">
        <f t="shared" si="366"/>
        <v>0</v>
      </c>
      <c r="BQ406" s="208" t="s">
        <v>18</v>
      </c>
      <c r="BR406" s="46" t="s">
        <v>192</v>
      </c>
    </row>
    <row r="407" spans="11:70">
      <c r="K407" s="202" t="s">
        <v>141</v>
      </c>
      <c r="L407" s="203" t="str">
        <f t="shared" si="401"/>
        <v>R_ES-MOB-SpHeat</v>
      </c>
      <c r="M407" s="202">
        <f t="shared" ref="M407:N407" si="429">M311</f>
        <v>0</v>
      </c>
      <c r="N407" s="202">
        <f t="shared" si="429"/>
        <v>0</v>
      </c>
      <c r="O407" s="202" t="s">
        <v>18</v>
      </c>
      <c r="P407" s="203" t="s">
        <v>196</v>
      </c>
      <c r="T407" s="202" t="s">
        <v>141</v>
      </c>
      <c r="U407" s="203" t="str">
        <f t="shared" si="352"/>
        <v>R_ES-MOB-SpHeat</v>
      </c>
      <c r="V407" s="202">
        <f t="shared" si="352"/>
        <v>0</v>
      </c>
      <c r="X407" s="202" t="s">
        <v>18</v>
      </c>
      <c r="Y407" s="203" t="s">
        <v>191</v>
      </c>
      <c r="AA407" s="202">
        <f t="shared" si="410"/>
        <v>0.0407725321888412</v>
      </c>
      <c r="AC407" s="202" t="s">
        <v>141</v>
      </c>
      <c r="AD407" s="46" t="str">
        <f t="shared" si="353"/>
        <v>R_ES-MOB-SpHeat</v>
      </c>
      <c r="AE407" s="208">
        <f t="shared" si="354"/>
        <v>0</v>
      </c>
      <c r="AF407" s="46">
        <f t="shared" si="399"/>
        <v>0</v>
      </c>
      <c r="AG407" s="208" t="s">
        <v>18</v>
      </c>
      <c r="AH407" s="46" t="s">
        <v>197</v>
      </c>
      <c r="AL407" s="202" t="s">
        <v>141</v>
      </c>
      <c r="AM407" s="203" t="str">
        <f t="shared" si="355"/>
        <v>R_ES-MOB-SpHeat</v>
      </c>
      <c r="AN407" s="202">
        <f t="shared" si="356"/>
        <v>0</v>
      </c>
      <c r="AP407" s="202" t="s">
        <v>18</v>
      </c>
      <c r="AQ407" s="203" t="s">
        <v>194</v>
      </c>
      <c r="AS407" s="202">
        <f t="shared" si="412"/>
        <v>0.0407725321888412</v>
      </c>
      <c r="AU407" s="202" t="s">
        <v>141</v>
      </c>
      <c r="AV407" s="46" t="str">
        <f t="shared" si="357"/>
        <v>R_ES-MOB-SpHeat</v>
      </c>
      <c r="AW407" s="208">
        <f t="shared" si="358"/>
        <v>0</v>
      </c>
      <c r="AY407" s="208" t="s">
        <v>18</v>
      </c>
      <c r="AZ407" s="46" t="s">
        <v>193</v>
      </c>
      <c r="BB407" s="208">
        <f t="shared" si="414"/>
        <v>0.0407725321888412</v>
      </c>
      <c r="BD407" s="202" t="s">
        <v>141</v>
      </c>
      <c r="BE407" s="46" t="str">
        <f t="shared" si="359"/>
        <v>R_ES-MOB-SpHeat</v>
      </c>
      <c r="BF407" s="208">
        <f t="shared" si="360"/>
        <v>0</v>
      </c>
      <c r="BG407" s="208">
        <f t="shared" si="365"/>
        <v>0</v>
      </c>
      <c r="BH407" s="208" t="s">
        <v>18</v>
      </c>
      <c r="BI407" s="46" t="s">
        <v>195</v>
      </c>
      <c r="BM407" s="202" t="s">
        <v>141</v>
      </c>
      <c r="BN407" s="46" t="str">
        <f t="shared" si="361"/>
        <v>R_ES-MOB-SpHeat</v>
      </c>
      <c r="BO407" s="208">
        <f t="shared" si="362"/>
        <v>0</v>
      </c>
      <c r="BP407" s="208">
        <f t="shared" si="366"/>
        <v>0</v>
      </c>
      <c r="BQ407" s="208" t="s">
        <v>18</v>
      </c>
      <c r="BR407" s="46" t="s">
        <v>192</v>
      </c>
    </row>
    <row r="408" spans="11:70">
      <c r="K408" s="202" t="s">
        <v>141</v>
      </c>
      <c r="L408" s="203" t="str">
        <f t="shared" si="401"/>
        <v>R_ES-MOB-SpHeat</v>
      </c>
      <c r="M408" s="202">
        <f t="shared" ref="M408:N408" si="430">M312</f>
        <v>0</v>
      </c>
      <c r="N408" s="202">
        <f t="shared" si="430"/>
        <v>0</v>
      </c>
      <c r="O408" s="202" t="s">
        <v>18</v>
      </c>
      <c r="P408" s="203" t="s">
        <v>196</v>
      </c>
      <c r="T408" s="202" t="s">
        <v>141</v>
      </c>
      <c r="U408" s="203" t="str">
        <f t="shared" si="352"/>
        <v>R_ES-MOB-SpHeat</v>
      </c>
      <c r="V408" s="202">
        <f t="shared" si="352"/>
        <v>0</v>
      </c>
      <c r="X408" s="202" t="s">
        <v>18</v>
      </c>
      <c r="Y408" s="203" t="s">
        <v>191</v>
      </c>
      <c r="AA408" s="202">
        <f t="shared" si="410"/>
        <v>0.0429184549356223</v>
      </c>
      <c r="AC408" s="202" t="s">
        <v>141</v>
      </c>
      <c r="AD408" s="46" t="str">
        <f t="shared" si="353"/>
        <v>R_ES-MOB-SpHeat</v>
      </c>
      <c r="AE408" s="208">
        <f t="shared" si="354"/>
        <v>0</v>
      </c>
      <c r="AF408" s="46">
        <f t="shared" si="399"/>
        <v>0</v>
      </c>
      <c r="AG408" s="208" t="s">
        <v>18</v>
      </c>
      <c r="AH408" s="46" t="s">
        <v>197</v>
      </c>
      <c r="AL408" s="202" t="s">
        <v>141</v>
      </c>
      <c r="AM408" s="203" t="str">
        <f t="shared" si="355"/>
        <v>R_ES-MOB-SpHeat</v>
      </c>
      <c r="AN408" s="202">
        <f t="shared" si="356"/>
        <v>0</v>
      </c>
      <c r="AP408" s="202" t="s">
        <v>18</v>
      </c>
      <c r="AQ408" s="203" t="s">
        <v>194</v>
      </c>
      <c r="AS408" s="202">
        <f t="shared" si="412"/>
        <v>0.0407725321888412</v>
      </c>
      <c r="AU408" s="202" t="s">
        <v>141</v>
      </c>
      <c r="AV408" s="46" t="str">
        <f t="shared" si="357"/>
        <v>R_ES-MOB-SpHeat</v>
      </c>
      <c r="AW408" s="208">
        <f t="shared" si="358"/>
        <v>0</v>
      </c>
      <c r="AY408" s="208" t="s">
        <v>18</v>
      </c>
      <c r="AZ408" s="46" t="s">
        <v>193</v>
      </c>
      <c r="BB408" s="208">
        <f t="shared" si="414"/>
        <v>0.0429184549356223</v>
      </c>
      <c r="BD408" s="202" t="s">
        <v>141</v>
      </c>
      <c r="BE408" s="46" t="str">
        <f t="shared" si="359"/>
        <v>R_ES-MOB-SpHeat</v>
      </c>
      <c r="BF408" s="208">
        <f t="shared" si="360"/>
        <v>0</v>
      </c>
      <c r="BG408" s="208">
        <f t="shared" si="365"/>
        <v>0</v>
      </c>
      <c r="BH408" s="208" t="s">
        <v>18</v>
      </c>
      <c r="BI408" s="46" t="s">
        <v>195</v>
      </c>
      <c r="BM408" s="202" t="s">
        <v>141</v>
      </c>
      <c r="BN408" s="46" t="str">
        <f t="shared" si="361"/>
        <v>R_ES-MOB-SpHeat</v>
      </c>
      <c r="BO408" s="208">
        <f t="shared" si="362"/>
        <v>0</v>
      </c>
      <c r="BP408" s="208">
        <f t="shared" si="366"/>
        <v>0</v>
      </c>
      <c r="BQ408" s="208" t="s">
        <v>18</v>
      </c>
      <c r="BR408" s="46" t="s">
        <v>192</v>
      </c>
    </row>
    <row r="409" spans="11:70">
      <c r="K409" s="202" t="s">
        <v>141</v>
      </c>
      <c r="L409" s="203" t="str">
        <f t="shared" si="401"/>
        <v>R_ES-MOB-SpHeat</v>
      </c>
      <c r="M409" s="202">
        <f t="shared" ref="M409:N409" si="431">M313</f>
        <v>0</v>
      </c>
      <c r="N409" s="202">
        <f t="shared" si="431"/>
        <v>0</v>
      </c>
      <c r="O409" s="202" t="s">
        <v>18</v>
      </c>
      <c r="P409" s="203" t="s">
        <v>196</v>
      </c>
      <c r="T409" s="202" t="s">
        <v>141</v>
      </c>
      <c r="U409" s="203" t="str">
        <f t="shared" si="352"/>
        <v>R_ES-MOB-SpHeat</v>
      </c>
      <c r="V409" s="202">
        <f t="shared" si="352"/>
        <v>0</v>
      </c>
      <c r="X409" s="202" t="s">
        <v>18</v>
      </c>
      <c r="Y409" s="203" t="s">
        <v>191</v>
      </c>
      <c r="AA409" s="202">
        <f t="shared" si="410"/>
        <v>0.0429184549356223</v>
      </c>
      <c r="AC409" s="202" t="s">
        <v>141</v>
      </c>
      <c r="AD409" s="46" t="str">
        <f t="shared" si="353"/>
        <v>R_ES-MOB-SpHeat</v>
      </c>
      <c r="AE409" s="208">
        <f t="shared" si="354"/>
        <v>0</v>
      </c>
      <c r="AF409" s="46">
        <f t="shared" si="399"/>
        <v>0</v>
      </c>
      <c r="AG409" s="208" t="s">
        <v>18</v>
      </c>
      <c r="AH409" s="46" t="s">
        <v>197</v>
      </c>
      <c r="AL409" s="202" t="s">
        <v>141</v>
      </c>
      <c r="AM409" s="203" t="str">
        <f t="shared" si="355"/>
        <v>R_ES-MOB-SpHeat</v>
      </c>
      <c r="AN409" s="202">
        <f t="shared" si="356"/>
        <v>0</v>
      </c>
      <c r="AP409" s="202" t="s">
        <v>18</v>
      </c>
      <c r="AQ409" s="203" t="s">
        <v>194</v>
      </c>
      <c r="AS409" s="202">
        <f t="shared" si="412"/>
        <v>0.0407725321888412</v>
      </c>
      <c r="AU409" s="202" t="s">
        <v>141</v>
      </c>
      <c r="AV409" s="46" t="str">
        <f t="shared" si="357"/>
        <v>R_ES-MOB-SpHeat</v>
      </c>
      <c r="AW409" s="208">
        <f t="shared" si="358"/>
        <v>0</v>
      </c>
      <c r="AY409" s="208" t="s">
        <v>18</v>
      </c>
      <c r="AZ409" s="46" t="s">
        <v>193</v>
      </c>
      <c r="BB409" s="208">
        <f t="shared" si="414"/>
        <v>0.0429184549356223</v>
      </c>
      <c r="BD409" s="202" t="s">
        <v>141</v>
      </c>
      <c r="BE409" s="46" t="str">
        <f t="shared" si="359"/>
        <v>R_ES-MOB-SpHeat</v>
      </c>
      <c r="BF409" s="208">
        <f t="shared" si="360"/>
        <v>0</v>
      </c>
      <c r="BG409" s="208">
        <f t="shared" si="365"/>
        <v>0</v>
      </c>
      <c r="BH409" s="208" t="s">
        <v>18</v>
      </c>
      <c r="BI409" s="46" t="s">
        <v>195</v>
      </c>
      <c r="BM409" s="202" t="s">
        <v>141</v>
      </c>
      <c r="BN409" s="46" t="str">
        <f t="shared" si="361"/>
        <v>R_ES-MOB-SpHeat</v>
      </c>
      <c r="BO409" s="208">
        <f t="shared" si="362"/>
        <v>0</v>
      </c>
      <c r="BP409" s="208">
        <f t="shared" si="366"/>
        <v>0</v>
      </c>
      <c r="BQ409" s="208" t="s">
        <v>18</v>
      </c>
      <c r="BR409" s="46" t="s">
        <v>192</v>
      </c>
    </row>
    <row r="410" spans="11:70">
      <c r="K410" s="202" t="s">
        <v>141</v>
      </c>
      <c r="L410" s="203" t="str">
        <f t="shared" si="401"/>
        <v>R_ES-MOB-SpHeat</v>
      </c>
      <c r="M410" s="202">
        <f t="shared" ref="M410:N410" si="432">M314</f>
        <v>0</v>
      </c>
      <c r="N410" s="202">
        <f t="shared" si="432"/>
        <v>0</v>
      </c>
      <c r="O410" s="202" t="s">
        <v>18</v>
      </c>
      <c r="P410" s="203" t="s">
        <v>196</v>
      </c>
      <c r="T410" s="202" t="s">
        <v>141</v>
      </c>
      <c r="U410" s="203" t="str">
        <f t="shared" si="352"/>
        <v>R_ES-MOB-SpHeat</v>
      </c>
      <c r="V410" s="202">
        <f t="shared" si="352"/>
        <v>0</v>
      </c>
      <c r="X410" s="202" t="s">
        <v>18</v>
      </c>
      <c r="Y410" s="203" t="s">
        <v>191</v>
      </c>
      <c r="AA410" s="202">
        <f t="shared" si="410"/>
        <v>0.0450643776824034</v>
      </c>
      <c r="AC410" s="202" t="s">
        <v>141</v>
      </c>
      <c r="AD410" s="46" t="str">
        <f t="shared" si="353"/>
        <v>R_ES-MOB-SpHeat</v>
      </c>
      <c r="AE410" s="208">
        <f t="shared" si="354"/>
        <v>0</v>
      </c>
      <c r="AF410" s="46">
        <f t="shared" si="399"/>
        <v>0</v>
      </c>
      <c r="AG410" s="208" t="s">
        <v>18</v>
      </c>
      <c r="AH410" s="46" t="s">
        <v>197</v>
      </c>
      <c r="AL410" s="202" t="s">
        <v>141</v>
      </c>
      <c r="AM410" s="203" t="str">
        <f t="shared" si="355"/>
        <v>R_ES-MOB-SpHeat</v>
      </c>
      <c r="AN410" s="202">
        <f t="shared" si="356"/>
        <v>0</v>
      </c>
      <c r="AP410" s="202" t="s">
        <v>18</v>
      </c>
      <c r="AQ410" s="203" t="s">
        <v>194</v>
      </c>
      <c r="AS410" s="202">
        <f t="shared" si="412"/>
        <v>0.0429184549356223</v>
      </c>
      <c r="AU410" s="202" t="s">
        <v>141</v>
      </c>
      <c r="AV410" s="46" t="str">
        <f t="shared" si="357"/>
        <v>R_ES-MOB-SpHeat</v>
      </c>
      <c r="AW410" s="208">
        <f t="shared" si="358"/>
        <v>0</v>
      </c>
      <c r="AY410" s="208" t="s">
        <v>18</v>
      </c>
      <c r="AZ410" s="46" t="s">
        <v>193</v>
      </c>
      <c r="BB410" s="208">
        <f t="shared" si="414"/>
        <v>0.0450643776824034</v>
      </c>
      <c r="BD410" s="202" t="s">
        <v>141</v>
      </c>
      <c r="BE410" s="46" t="str">
        <f t="shared" si="359"/>
        <v>R_ES-MOB-SpHeat</v>
      </c>
      <c r="BF410" s="208">
        <f t="shared" si="360"/>
        <v>0</v>
      </c>
      <c r="BG410" s="208">
        <f t="shared" si="365"/>
        <v>0</v>
      </c>
      <c r="BH410" s="208" t="s">
        <v>18</v>
      </c>
      <c r="BI410" s="46" t="s">
        <v>195</v>
      </c>
      <c r="BM410" s="202" t="s">
        <v>141</v>
      </c>
      <c r="BN410" s="46" t="str">
        <f t="shared" si="361"/>
        <v>R_ES-MOB-SpHeat</v>
      </c>
      <c r="BO410" s="208">
        <f t="shared" si="362"/>
        <v>0</v>
      </c>
      <c r="BP410" s="208">
        <f t="shared" si="366"/>
        <v>0</v>
      </c>
      <c r="BQ410" s="208" t="s">
        <v>18</v>
      </c>
      <c r="BR410" s="46" t="s">
        <v>192</v>
      </c>
    </row>
    <row r="411" spans="11:70">
      <c r="K411" s="202" t="s">
        <v>141</v>
      </c>
      <c r="L411" s="203" t="str">
        <f t="shared" si="401"/>
        <v>R_ES-MOB-SpHeat</v>
      </c>
      <c r="M411" s="202">
        <f t="shared" ref="M411:N411" si="433">M315</f>
        <v>0</v>
      </c>
      <c r="N411" s="202">
        <f t="shared" si="433"/>
        <v>0</v>
      </c>
      <c r="O411" s="202" t="s">
        <v>18</v>
      </c>
      <c r="P411" s="203" t="s">
        <v>196</v>
      </c>
      <c r="T411" s="202" t="s">
        <v>141</v>
      </c>
      <c r="U411" s="203" t="str">
        <f t="shared" si="352"/>
        <v>R_ES-MOB-SpHeat</v>
      </c>
      <c r="V411" s="202">
        <f t="shared" si="352"/>
        <v>0</v>
      </c>
      <c r="X411" s="202" t="s">
        <v>18</v>
      </c>
      <c r="Y411" s="203" t="s">
        <v>191</v>
      </c>
      <c r="AA411" s="202">
        <f t="shared" si="410"/>
        <v>0.0450643776824034</v>
      </c>
      <c r="AC411" s="202" t="s">
        <v>141</v>
      </c>
      <c r="AD411" s="46" t="str">
        <f t="shared" si="353"/>
        <v>R_ES-MOB-SpHeat</v>
      </c>
      <c r="AE411" s="208">
        <f t="shared" si="354"/>
        <v>0</v>
      </c>
      <c r="AF411" s="46">
        <f t="shared" si="399"/>
        <v>0</v>
      </c>
      <c r="AG411" s="208" t="s">
        <v>18</v>
      </c>
      <c r="AH411" s="46" t="s">
        <v>197</v>
      </c>
      <c r="AL411" s="202" t="s">
        <v>141</v>
      </c>
      <c r="AM411" s="203" t="str">
        <f t="shared" si="355"/>
        <v>R_ES-MOB-SpHeat</v>
      </c>
      <c r="AN411" s="202">
        <f t="shared" si="356"/>
        <v>0</v>
      </c>
      <c r="AP411" s="202" t="s">
        <v>18</v>
      </c>
      <c r="AQ411" s="203" t="s">
        <v>194</v>
      </c>
      <c r="AS411" s="202">
        <f t="shared" si="412"/>
        <v>0.0429184549356223</v>
      </c>
      <c r="AU411" s="202" t="s">
        <v>141</v>
      </c>
      <c r="AV411" s="46" t="str">
        <f t="shared" si="357"/>
        <v>R_ES-MOB-SpHeat</v>
      </c>
      <c r="AW411" s="208">
        <f t="shared" si="358"/>
        <v>0</v>
      </c>
      <c r="AY411" s="208" t="s">
        <v>18</v>
      </c>
      <c r="AZ411" s="46" t="s">
        <v>193</v>
      </c>
      <c r="BB411" s="208">
        <f t="shared" si="414"/>
        <v>0.0450643776824034</v>
      </c>
      <c r="BD411" s="202" t="s">
        <v>141</v>
      </c>
      <c r="BE411" s="46" t="str">
        <f t="shared" si="359"/>
        <v>R_ES-MOB-SpHeat</v>
      </c>
      <c r="BF411" s="208">
        <f t="shared" si="360"/>
        <v>0</v>
      </c>
      <c r="BG411" s="208">
        <f t="shared" si="365"/>
        <v>0</v>
      </c>
      <c r="BH411" s="208" t="s">
        <v>18</v>
      </c>
      <c r="BI411" s="46" t="s">
        <v>195</v>
      </c>
      <c r="BM411" s="202" t="s">
        <v>141</v>
      </c>
      <c r="BN411" s="46" t="str">
        <f t="shared" si="361"/>
        <v>R_ES-MOB-SpHeat</v>
      </c>
      <c r="BO411" s="208">
        <f t="shared" si="362"/>
        <v>0</v>
      </c>
      <c r="BP411" s="208">
        <f t="shared" si="366"/>
        <v>0</v>
      </c>
      <c r="BQ411" s="208" t="s">
        <v>18</v>
      </c>
      <c r="BR411" s="46" t="s">
        <v>192</v>
      </c>
    </row>
    <row r="412" spans="11:70">
      <c r="K412" s="202" t="s">
        <v>141</v>
      </c>
      <c r="L412" s="203" t="str">
        <f t="shared" si="401"/>
        <v>R_ES-MOB-SpHeat</v>
      </c>
      <c r="M412" s="202">
        <f t="shared" ref="M412:N412" si="434">M316</f>
        <v>0</v>
      </c>
      <c r="N412" s="202">
        <f t="shared" si="434"/>
        <v>0</v>
      </c>
      <c r="O412" s="202" t="s">
        <v>18</v>
      </c>
      <c r="P412" s="203" t="s">
        <v>196</v>
      </c>
      <c r="T412" s="202" t="s">
        <v>141</v>
      </c>
      <c r="U412" s="203" t="str">
        <f t="shared" si="352"/>
        <v>R_ES-MOB-SpHeat</v>
      </c>
      <c r="V412" s="202">
        <f t="shared" si="352"/>
        <v>0</v>
      </c>
      <c r="X412" s="202" t="s">
        <v>18</v>
      </c>
      <c r="Y412" s="203" t="s">
        <v>191</v>
      </c>
      <c r="AA412" s="202">
        <f t="shared" si="410"/>
        <v>0.0472103004291846</v>
      </c>
      <c r="AC412" s="202" t="s">
        <v>141</v>
      </c>
      <c r="AD412" s="46" t="str">
        <f t="shared" si="353"/>
        <v>R_ES-MOB-SpHeat</v>
      </c>
      <c r="AE412" s="208">
        <f t="shared" si="354"/>
        <v>0</v>
      </c>
      <c r="AF412" s="46">
        <f t="shared" si="399"/>
        <v>0</v>
      </c>
      <c r="AG412" s="208" t="s">
        <v>18</v>
      </c>
      <c r="AH412" s="46" t="s">
        <v>197</v>
      </c>
      <c r="AL412" s="202" t="s">
        <v>141</v>
      </c>
      <c r="AM412" s="203" t="str">
        <f t="shared" si="355"/>
        <v>R_ES-MOB-SpHeat</v>
      </c>
      <c r="AN412" s="202">
        <f t="shared" si="356"/>
        <v>0</v>
      </c>
      <c r="AP412" s="202" t="s">
        <v>18</v>
      </c>
      <c r="AQ412" s="203" t="s">
        <v>194</v>
      </c>
      <c r="AS412" s="202">
        <f t="shared" si="412"/>
        <v>0.0450643776824034</v>
      </c>
      <c r="AU412" s="202" t="s">
        <v>141</v>
      </c>
      <c r="AV412" s="46" t="str">
        <f t="shared" si="357"/>
        <v>R_ES-MOB-SpHeat</v>
      </c>
      <c r="AW412" s="208">
        <f t="shared" si="358"/>
        <v>0</v>
      </c>
      <c r="AY412" s="208" t="s">
        <v>18</v>
      </c>
      <c r="AZ412" s="46" t="s">
        <v>193</v>
      </c>
      <c r="BB412" s="208">
        <f t="shared" si="414"/>
        <v>0.0472103004291846</v>
      </c>
      <c r="BD412" s="202" t="s">
        <v>141</v>
      </c>
      <c r="BE412" s="46" t="str">
        <f t="shared" si="359"/>
        <v>R_ES-MOB-SpHeat</v>
      </c>
      <c r="BF412" s="208">
        <f t="shared" si="360"/>
        <v>0</v>
      </c>
      <c r="BG412" s="208">
        <f t="shared" si="365"/>
        <v>0</v>
      </c>
      <c r="BH412" s="208" t="s">
        <v>18</v>
      </c>
      <c r="BI412" s="46" t="s">
        <v>195</v>
      </c>
      <c r="BM412" s="202" t="s">
        <v>141</v>
      </c>
      <c r="BN412" s="46" t="str">
        <f t="shared" si="361"/>
        <v>R_ES-MOB-SpHeat</v>
      </c>
      <c r="BO412" s="208">
        <f t="shared" si="362"/>
        <v>0</v>
      </c>
      <c r="BP412" s="208">
        <f t="shared" si="366"/>
        <v>0</v>
      </c>
      <c r="BQ412" s="208" t="s">
        <v>18</v>
      </c>
      <c r="BR412" s="46" t="s">
        <v>192</v>
      </c>
    </row>
    <row r="413" spans="11:70">
      <c r="K413" s="202" t="s">
        <v>141</v>
      </c>
      <c r="L413" s="203" t="str">
        <f t="shared" si="401"/>
        <v>R_ES-MOB-SpHeat</v>
      </c>
      <c r="M413" s="202">
        <f t="shared" ref="M413:N413" si="435">M317</f>
        <v>0</v>
      </c>
      <c r="N413" s="202">
        <f t="shared" si="435"/>
        <v>0</v>
      </c>
      <c r="O413" s="202" t="s">
        <v>18</v>
      </c>
      <c r="P413" s="203" t="s">
        <v>196</v>
      </c>
      <c r="T413" s="202" t="s">
        <v>141</v>
      </c>
      <c r="U413" s="203" t="str">
        <f t="shared" si="352"/>
        <v>R_ES-MOB-SpHeat</v>
      </c>
      <c r="V413" s="202">
        <f t="shared" si="352"/>
        <v>0</v>
      </c>
      <c r="X413" s="202" t="s">
        <v>18</v>
      </c>
      <c r="Y413" s="203" t="s">
        <v>191</v>
      </c>
      <c r="AA413" s="202">
        <f t="shared" si="410"/>
        <v>0.0493562231759657</v>
      </c>
      <c r="AC413" s="202" t="s">
        <v>141</v>
      </c>
      <c r="AD413" s="46" t="str">
        <f t="shared" si="353"/>
        <v>R_ES-MOB-SpHeat</v>
      </c>
      <c r="AE413" s="208">
        <f t="shared" si="354"/>
        <v>0</v>
      </c>
      <c r="AF413" s="46">
        <f t="shared" si="399"/>
        <v>0</v>
      </c>
      <c r="AG413" s="208" t="s">
        <v>18</v>
      </c>
      <c r="AH413" s="46" t="s">
        <v>197</v>
      </c>
      <c r="AL413" s="202" t="s">
        <v>141</v>
      </c>
      <c r="AM413" s="203" t="str">
        <f t="shared" si="355"/>
        <v>R_ES-MOB-SpHeat</v>
      </c>
      <c r="AN413" s="202">
        <f t="shared" si="356"/>
        <v>0</v>
      </c>
      <c r="AP413" s="202" t="s">
        <v>18</v>
      </c>
      <c r="AQ413" s="203" t="s">
        <v>194</v>
      </c>
      <c r="AS413" s="202">
        <f t="shared" si="412"/>
        <v>0.0450643776824034</v>
      </c>
      <c r="AU413" s="202" t="s">
        <v>141</v>
      </c>
      <c r="AV413" s="46" t="str">
        <f t="shared" si="357"/>
        <v>R_ES-MOB-SpHeat</v>
      </c>
      <c r="AW413" s="208">
        <f t="shared" si="358"/>
        <v>0</v>
      </c>
      <c r="AY413" s="208" t="s">
        <v>18</v>
      </c>
      <c r="AZ413" s="46" t="s">
        <v>193</v>
      </c>
      <c r="BB413" s="208">
        <f t="shared" si="414"/>
        <v>0.0493562231759657</v>
      </c>
      <c r="BD413" s="202" t="s">
        <v>141</v>
      </c>
      <c r="BE413" s="46" t="str">
        <f t="shared" si="359"/>
        <v>R_ES-MOB-SpHeat</v>
      </c>
      <c r="BF413" s="208">
        <f t="shared" si="360"/>
        <v>0</v>
      </c>
      <c r="BG413" s="208">
        <f t="shared" si="365"/>
        <v>0</v>
      </c>
      <c r="BH413" s="208" t="s">
        <v>18</v>
      </c>
      <c r="BI413" s="46" t="s">
        <v>195</v>
      </c>
      <c r="BM413" s="202" t="s">
        <v>141</v>
      </c>
      <c r="BN413" s="46" t="str">
        <f t="shared" si="361"/>
        <v>R_ES-MOB-SpHeat</v>
      </c>
      <c r="BO413" s="208">
        <f t="shared" si="362"/>
        <v>0</v>
      </c>
      <c r="BP413" s="208">
        <f t="shared" si="366"/>
        <v>0</v>
      </c>
      <c r="BQ413" s="208" t="s">
        <v>18</v>
      </c>
      <c r="BR413" s="46" t="s">
        <v>192</v>
      </c>
    </row>
    <row r="414" spans="11:70">
      <c r="K414" s="202" t="s">
        <v>141</v>
      </c>
      <c r="L414" s="203" t="str">
        <f t="shared" si="401"/>
        <v>R_ES-MOB-SpHeat</v>
      </c>
      <c r="M414" s="202">
        <f t="shared" ref="M414:N414" si="436">M318</f>
        <v>0</v>
      </c>
      <c r="N414" s="202">
        <f t="shared" si="436"/>
        <v>0</v>
      </c>
      <c r="O414" s="202" t="s">
        <v>18</v>
      </c>
      <c r="P414" s="203" t="s">
        <v>196</v>
      </c>
      <c r="T414" s="202" t="s">
        <v>141</v>
      </c>
      <c r="U414" s="203" t="str">
        <f t="shared" si="352"/>
        <v>R_ES-MOB-SpHeat</v>
      </c>
      <c r="V414" s="202">
        <f t="shared" si="352"/>
        <v>0</v>
      </c>
      <c r="X414" s="202" t="s">
        <v>18</v>
      </c>
      <c r="Y414" s="203" t="s">
        <v>191</v>
      </c>
      <c r="AA414" s="202">
        <f t="shared" si="410"/>
        <v>0.0472103004291846</v>
      </c>
      <c r="AC414" s="202" t="s">
        <v>141</v>
      </c>
      <c r="AD414" s="46" t="str">
        <f t="shared" si="353"/>
        <v>R_ES-MOB-SpHeat</v>
      </c>
      <c r="AE414" s="208">
        <f t="shared" si="354"/>
        <v>0</v>
      </c>
      <c r="AF414" s="46">
        <f t="shared" si="399"/>
        <v>0</v>
      </c>
      <c r="AG414" s="208" t="s">
        <v>18</v>
      </c>
      <c r="AH414" s="46" t="s">
        <v>197</v>
      </c>
      <c r="AL414" s="202" t="s">
        <v>141</v>
      </c>
      <c r="AM414" s="203" t="str">
        <f t="shared" si="355"/>
        <v>R_ES-MOB-SpHeat</v>
      </c>
      <c r="AN414" s="202">
        <f t="shared" si="356"/>
        <v>0</v>
      </c>
      <c r="AP414" s="202" t="s">
        <v>18</v>
      </c>
      <c r="AQ414" s="203" t="s">
        <v>194</v>
      </c>
      <c r="AS414" s="202">
        <f t="shared" si="412"/>
        <v>0.0472103004291846</v>
      </c>
      <c r="AU414" s="202" t="s">
        <v>141</v>
      </c>
      <c r="AV414" s="46" t="str">
        <f t="shared" si="357"/>
        <v>R_ES-MOB-SpHeat</v>
      </c>
      <c r="AW414" s="208">
        <f t="shared" si="358"/>
        <v>0</v>
      </c>
      <c r="AY414" s="208" t="s">
        <v>18</v>
      </c>
      <c r="AZ414" s="46" t="s">
        <v>193</v>
      </c>
      <c r="BB414" s="208">
        <f t="shared" si="414"/>
        <v>0.0472103004291846</v>
      </c>
      <c r="BD414" s="202" t="s">
        <v>141</v>
      </c>
      <c r="BE414" s="46" t="str">
        <f t="shared" si="359"/>
        <v>R_ES-MOB-SpHeat</v>
      </c>
      <c r="BF414" s="208">
        <f t="shared" si="360"/>
        <v>0</v>
      </c>
      <c r="BG414" s="208">
        <f t="shared" si="365"/>
        <v>0</v>
      </c>
      <c r="BH414" s="208" t="s">
        <v>18</v>
      </c>
      <c r="BI414" s="46" t="s">
        <v>195</v>
      </c>
      <c r="BM414" s="202" t="s">
        <v>141</v>
      </c>
      <c r="BN414" s="46" t="str">
        <f t="shared" si="361"/>
        <v>R_ES-MOB-SpHeat</v>
      </c>
      <c r="BO414" s="208">
        <f t="shared" si="362"/>
        <v>0</v>
      </c>
      <c r="BP414" s="208">
        <f t="shared" si="366"/>
        <v>0</v>
      </c>
      <c r="BQ414" s="208" t="s">
        <v>18</v>
      </c>
      <c r="BR414" s="46" t="s">
        <v>192</v>
      </c>
    </row>
    <row r="415" spans="11:70">
      <c r="K415" s="202" t="s">
        <v>141</v>
      </c>
      <c r="L415" s="203" t="str">
        <f t="shared" si="401"/>
        <v>R_ES-MOB-SpHeat</v>
      </c>
      <c r="M415" s="202">
        <f t="shared" ref="M415:N415" si="437">M319</f>
        <v>0</v>
      </c>
      <c r="N415" s="202">
        <f t="shared" si="437"/>
        <v>0</v>
      </c>
      <c r="O415" s="202" t="s">
        <v>18</v>
      </c>
      <c r="P415" s="203" t="s">
        <v>196</v>
      </c>
      <c r="T415" s="202" t="s">
        <v>141</v>
      </c>
      <c r="U415" s="203" t="str">
        <f t="shared" si="352"/>
        <v>R_ES-MOB-SpHeat</v>
      </c>
      <c r="V415" s="202">
        <f t="shared" si="352"/>
        <v>0</v>
      </c>
      <c r="X415" s="202" t="s">
        <v>18</v>
      </c>
      <c r="Y415" s="203" t="s">
        <v>191</v>
      </c>
      <c r="AA415" s="202">
        <f t="shared" si="410"/>
        <v>0.0472103004291846</v>
      </c>
      <c r="AC415" s="202" t="s">
        <v>141</v>
      </c>
      <c r="AD415" s="46" t="str">
        <f t="shared" si="353"/>
        <v>R_ES-MOB-SpHeat</v>
      </c>
      <c r="AE415" s="208">
        <f t="shared" si="354"/>
        <v>0</v>
      </c>
      <c r="AF415" s="46">
        <f t="shared" si="399"/>
        <v>0</v>
      </c>
      <c r="AG415" s="208" t="s">
        <v>18</v>
      </c>
      <c r="AH415" s="46" t="s">
        <v>197</v>
      </c>
      <c r="AL415" s="202" t="s">
        <v>141</v>
      </c>
      <c r="AM415" s="203" t="str">
        <f t="shared" si="355"/>
        <v>R_ES-MOB-SpHeat</v>
      </c>
      <c r="AN415" s="202">
        <f t="shared" si="356"/>
        <v>0</v>
      </c>
      <c r="AP415" s="202" t="s">
        <v>18</v>
      </c>
      <c r="AQ415" s="203" t="s">
        <v>194</v>
      </c>
      <c r="AS415" s="202">
        <f t="shared" si="412"/>
        <v>0.0493562231759657</v>
      </c>
      <c r="AU415" s="202" t="s">
        <v>141</v>
      </c>
      <c r="AV415" s="46" t="str">
        <f t="shared" si="357"/>
        <v>R_ES-MOB-SpHeat</v>
      </c>
      <c r="AW415" s="208">
        <f t="shared" si="358"/>
        <v>0</v>
      </c>
      <c r="AY415" s="208" t="s">
        <v>18</v>
      </c>
      <c r="AZ415" s="46" t="s">
        <v>193</v>
      </c>
      <c r="BB415" s="208">
        <f t="shared" si="414"/>
        <v>0.0472103004291846</v>
      </c>
      <c r="BD415" s="202" t="s">
        <v>141</v>
      </c>
      <c r="BE415" s="46" t="str">
        <f t="shared" si="359"/>
        <v>R_ES-MOB-SpHeat</v>
      </c>
      <c r="BF415" s="208">
        <f t="shared" si="360"/>
        <v>0</v>
      </c>
      <c r="BG415" s="208">
        <f t="shared" si="365"/>
        <v>0</v>
      </c>
      <c r="BH415" s="208" t="s">
        <v>18</v>
      </c>
      <c r="BI415" s="46" t="s">
        <v>195</v>
      </c>
      <c r="BM415" s="202" t="s">
        <v>141</v>
      </c>
      <c r="BN415" s="46" t="str">
        <f t="shared" si="361"/>
        <v>R_ES-MOB-SpHeat</v>
      </c>
      <c r="BO415" s="208">
        <f t="shared" si="362"/>
        <v>0</v>
      </c>
      <c r="BP415" s="208">
        <f t="shared" si="366"/>
        <v>0</v>
      </c>
      <c r="BQ415" s="208" t="s">
        <v>18</v>
      </c>
      <c r="BR415" s="46" t="s">
        <v>192</v>
      </c>
    </row>
    <row r="416" spans="11:70">
      <c r="K416" s="202" t="s">
        <v>357</v>
      </c>
      <c r="L416" s="203" t="str">
        <f>C13</f>
        <v>R_ES-SD-SpCool</v>
      </c>
      <c r="M416" s="202" t="str">
        <f>M320</f>
        <v>RH0_1</v>
      </c>
      <c r="N416" s="202">
        <f t="shared" ref="N416:N439" si="438">N320</f>
        <v>0</v>
      </c>
      <c r="O416" s="202" t="s">
        <v>18</v>
      </c>
      <c r="P416" s="203" t="s">
        <v>196</v>
      </c>
      <c r="T416" s="202" t="s">
        <v>357</v>
      </c>
      <c r="U416" s="203" t="str">
        <f t="shared" ref="U416:V479" si="439">L416</f>
        <v>R_ES-SD-SpCool</v>
      </c>
      <c r="V416" s="202" t="str">
        <f t="shared" si="439"/>
        <v>RH0_1</v>
      </c>
      <c r="W416" s="202">
        <f t="shared" si="398"/>
        <v>0</v>
      </c>
      <c r="X416" s="202" t="s">
        <v>18</v>
      </c>
      <c r="Y416" s="203" t="s">
        <v>191</v>
      </c>
      <c r="AC416" s="202" t="s">
        <v>357</v>
      </c>
      <c r="AD416" s="46" t="str">
        <f t="shared" ref="AD416:AD479" si="440">U416</f>
        <v>R_ES-SD-SpCool</v>
      </c>
      <c r="AE416" s="208" t="str">
        <f t="shared" ref="AE416:AE479" si="441">V416</f>
        <v>RH0_1</v>
      </c>
      <c r="AF416" s="46">
        <f t="shared" si="399"/>
        <v>0</v>
      </c>
      <c r="AG416" s="208" t="s">
        <v>18</v>
      </c>
      <c r="AH416" s="46" t="s">
        <v>197</v>
      </c>
      <c r="AL416" s="202" t="s">
        <v>357</v>
      </c>
      <c r="AM416" s="203" t="str">
        <f t="shared" ref="AM416:AM479" si="442">AD416</f>
        <v>R_ES-SD-SpCool</v>
      </c>
      <c r="AN416" s="202" t="str">
        <f t="shared" ref="AN416:AN479" si="443">AE416</f>
        <v>RH0_1</v>
      </c>
      <c r="AO416" s="202">
        <f t="shared" si="400"/>
        <v>0</v>
      </c>
      <c r="AP416" s="202" t="s">
        <v>18</v>
      </c>
      <c r="AQ416" s="203" t="s">
        <v>194</v>
      </c>
      <c r="AU416" s="202" t="s">
        <v>357</v>
      </c>
      <c r="AV416" s="46" t="str">
        <f t="shared" ref="AV416:AV479" si="444">AM416</f>
        <v>R_ES-SD-SpCool</v>
      </c>
      <c r="AW416" s="208" t="str">
        <f t="shared" ref="AW416:AW479" si="445">AN416</f>
        <v>RH0_1</v>
      </c>
      <c r="AX416" s="208">
        <f t="shared" si="364"/>
        <v>0</v>
      </c>
      <c r="AY416" s="208" t="s">
        <v>18</v>
      </c>
      <c r="AZ416" s="46" t="s">
        <v>193</v>
      </c>
      <c r="BD416" s="202" t="s">
        <v>357</v>
      </c>
      <c r="BE416" s="46" t="str">
        <f t="shared" ref="BE416:BE479" si="446">AV416</f>
        <v>R_ES-SD-SpCool</v>
      </c>
      <c r="BF416" s="208" t="str">
        <f t="shared" ref="BF416:BF479" si="447">AW416</f>
        <v>RH0_1</v>
      </c>
      <c r="BG416" s="208">
        <f t="shared" si="365"/>
        <v>0</v>
      </c>
      <c r="BH416" s="208" t="s">
        <v>18</v>
      </c>
      <c r="BI416" s="46" t="s">
        <v>195</v>
      </c>
      <c r="BM416" s="202" t="s">
        <v>357</v>
      </c>
      <c r="BN416" s="46" t="str">
        <f t="shared" ref="BN416:BN479" si="448">BE416</f>
        <v>R_ES-SD-SpCool</v>
      </c>
      <c r="BO416" s="208" t="str">
        <f t="shared" ref="BO416:BO479" si="449">BF416</f>
        <v>RH0_1</v>
      </c>
      <c r="BP416" s="208">
        <f t="shared" si="366"/>
        <v>0</v>
      </c>
      <c r="BQ416" s="208" t="s">
        <v>18</v>
      </c>
      <c r="BR416" s="46" t="s">
        <v>192</v>
      </c>
    </row>
    <row r="417" spans="11:70">
      <c r="K417" s="202" t="s">
        <v>357</v>
      </c>
      <c r="L417" s="203" t="str">
        <f t="shared" ref="L417:L480" si="450">L416</f>
        <v>R_ES-SD-SpCool</v>
      </c>
      <c r="M417" s="202" t="str">
        <f t="shared" ref="M417" si="451">M321</f>
        <v>RH2_3</v>
      </c>
      <c r="N417" s="202">
        <f t="shared" si="438"/>
        <v>0</v>
      </c>
      <c r="O417" s="202" t="s">
        <v>18</v>
      </c>
      <c r="P417" s="203" t="s">
        <v>196</v>
      </c>
      <c r="T417" s="202" t="s">
        <v>357</v>
      </c>
      <c r="U417" s="203" t="str">
        <f t="shared" si="439"/>
        <v>R_ES-SD-SpCool</v>
      </c>
      <c r="V417" s="202" t="str">
        <f t="shared" si="439"/>
        <v>RH2_3</v>
      </c>
      <c r="W417" s="202">
        <f t="shared" si="398"/>
        <v>0</v>
      </c>
      <c r="X417" s="202" t="s">
        <v>18</v>
      </c>
      <c r="Y417" s="203" t="s">
        <v>191</v>
      </c>
      <c r="AC417" s="202" t="s">
        <v>357</v>
      </c>
      <c r="AD417" s="46" t="str">
        <f t="shared" si="440"/>
        <v>R_ES-SD-SpCool</v>
      </c>
      <c r="AE417" s="208" t="str">
        <f t="shared" si="441"/>
        <v>RH2_3</v>
      </c>
      <c r="AF417" s="46">
        <f t="shared" si="399"/>
        <v>0</v>
      </c>
      <c r="AG417" s="208" t="s">
        <v>18</v>
      </c>
      <c r="AH417" s="46" t="s">
        <v>197</v>
      </c>
      <c r="AL417" s="202" t="s">
        <v>357</v>
      </c>
      <c r="AM417" s="203" t="str">
        <f t="shared" si="442"/>
        <v>R_ES-SD-SpCool</v>
      </c>
      <c r="AN417" s="202" t="str">
        <f t="shared" si="443"/>
        <v>RH2_3</v>
      </c>
      <c r="AO417" s="202">
        <f t="shared" si="400"/>
        <v>0</v>
      </c>
      <c r="AP417" s="202" t="s">
        <v>18</v>
      </c>
      <c r="AQ417" s="203" t="s">
        <v>194</v>
      </c>
      <c r="AU417" s="202" t="s">
        <v>357</v>
      </c>
      <c r="AV417" s="46" t="str">
        <f t="shared" si="444"/>
        <v>R_ES-SD-SpCool</v>
      </c>
      <c r="AW417" s="208" t="str">
        <f t="shared" si="445"/>
        <v>RH2_3</v>
      </c>
      <c r="AX417" s="208">
        <f t="shared" ref="AX417:AX480" si="452">W417</f>
        <v>0</v>
      </c>
      <c r="AY417" s="208" t="s">
        <v>18</v>
      </c>
      <c r="AZ417" s="46" t="s">
        <v>193</v>
      </c>
      <c r="BD417" s="202" t="s">
        <v>357</v>
      </c>
      <c r="BE417" s="46" t="str">
        <f t="shared" si="446"/>
        <v>R_ES-SD-SpCool</v>
      </c>
      <c r="BF417" s="208" t="str">
        <f t="shared" si="447"/>
        <v>RH2_3</v>
      </c>
      <c r="BG417" s="208">
        <f t="shared" ref="BG417:BG480" si="453">AF417</f>
        <v>0</v>
      </c>
      <c r="BH417" s="208" t="s">
        <v>18</v>
      </c>
      <c r="BI417" s="46" t="s">
        <v>195</v>
      </c>
      <c r="BM417" s="202" t="s">
        <v>357</v>
      </c>
      <c r="BN417" s="46" t="str">
        <f t="shared" si="448"/>
        <v>R_ES-SD-SpCool</v>
      </c>
      <c r="BO417" s="208" t="str">
        <f t="shared" si="449"/>
        <v>RH2_3</v>
      </c>
      <c r="BP417" s="208">
        <f t="shared" ref="BP417:BP480" si="454">AX417</f>
        <v>0</v>
      </c>
      <c r="BQ417" s="208" t="s">
        <v>18</v>
      </c>
      <c r="BR417" s="46" t="s">
        <v>192</v>
      </c>
    </row>
    <row r="418" spans="11:70">
      <c r="K418" s="202" t="s">
        <v>357</v>
      </c>
      <c r="L418" s="203" t="str">
        <f t="shared" si="450"/>
        <v>R_ES-SD-SpCool</v>
      </c>
      <c r="M418" s="202" t="str">
        <f t="shared" ref="M418" si="455">M322</f>
        <v>RH4_5</v>
      </c>
      <c r="N418" s="202">
        <f t="shared" si="438"/>
        <v>0</v>
      </c>
      <c r="O418" s="202" t="s">
        <v>18</v>
      </c>
      <c r="P418" s="203" t="s">
        <v>196</v>
      </c>
      <c r="T418" s="202" t="s">
        <v>357</v>
      </c>
      <c r="U418" s="203" t="str">
        <f t="shared" si="439"/>
        <v>R_ES-SD-SpCool</v>
      </c>
      <c r="V418" s="202" t="str">
        <f t="shared" si="439"/>
        <v>RH4_5</v>
      </c>
      <c r="W418" s="202">
        <f t="shared" si="398"/>
        <v>0</v>
      </c>
      <c r="X418" s="202" t="s">
        <v>18</v>
      </c>
      <c r="Y418" s="203" t="s">
        <v>191</v>
      </c>
      <c r="AC418" s="202" t="s">
        <v>357</v>
      </c>
      <c r="AD418" s="46" t="str">
        <f t="shared" si="440"/>
        <v>R_ES-SD-SpCool</v>
      </c>
      <c r="AE418" s="208" t="str">
        <f t="shared" si="441"/>
        <v>RH4_5</v>
      </c>
      <c r="AF418" s="46">
        <f t="shared" si="399"/>
        <v>0</v>
      </c>
      <c r="AG418" s="208" t="s">
        <v>18</v>
      </c>
      <c r="AH418" s="46" t="s">
        <v>197</v>
      </c>
      <c r="AL418" s="202" t="s">
        <v>357</v>
      </c>
      <c r="AM418" s="203" t="str">
        <f t="shared" si="442"/>
        <v>R_ES-SD-SpCool</v>
      </c>
      <c r="AN418" s="202" t="str">
        <f t="shared" si="443"/>
        <v>RH4_5</v>
      </c>
      <c r="AO418" s="202">
        <f t="shared" si="400"/>
        <v>0</v>
      </c>
      <c r="AP418" s="202" t="s">
        <v>18</v>
      </c>
      <c r="AQ418" s="203" t="s">
        <v>194</v>
      </c>
      <c r="AU418" s="202" t="s">
        <v>357</v>
      </c>
      <c r="AV418" s="46" t="str">
        <f t="shared" si="444"/>
        <v>R_ES-SD-SpCool</v>
      </c>
      <c r="AW418" s="208" t="str">
        <f t="shared" si="445"/>
        <v>RH4_5</v>
      </c>
      <c r="AX418" s="208">
        <f t="shared" si="452"/>
        <v>0</v>
      </c>
      <c r="AY418" s="208" t="s">
        <v>18</v>
      </c>
      <c r="AZ418" s="46" t="s">
        <v>193</v>
      </c>
      <c r="BD418" s="202" t="s">
        <v>357</v>
      </c>
      <c r="BE418" s="46" t="str">
        <f t="shared" si="446"/>
        <v>R_ES-SD-SpCool</v>
      </c>
      <c r="BF418" s="208" t="str">
        <f t="shared" si="447"/>
        <v>RH4_5</v>
      </c>
      <c r="BG418" s="208">
        <f t="shared" si="453"/>
        <v>0</v>
      </c>
      <c r="BH418" s="208" t="s">
        <v>18</v>
      </c>
      <c r="BI418" s="46" t="s">
        <v>195</v>
      </c>
      <c r="BM418" s="202" t="s">
        <v>357</v>
      </c>
      <c r="BN418" s="46" t="str">
        <f t="shared" si="448"/>
        <v>R_ES-SD-SpCool</v>
      </c>
      <c r="BO418" s="208" t="str">
        <f t="shared" si="449"/>
        <v>RH4_5</v>
      </c>
      <c r="BP418" s="208">
        <f t="shared" si="454"/>
        <v>0</v>
      </c>
      <c r="BQ418" s="208" t="s">
        <v>18</v>
      </c>
      <c r="BR418" s="46" t="s">
        <v>192</v>
      </c>
    </row>
    <row r="419" spans="11:70">
      <c r="K419" s="202" t="s">
        <v>357</v>
      </c>
      <c r="L419" s="203" t="str">
        <f t="shared" si="450"/>
        <v>R_ES-SD-SpCool</v>
      </c>
      <c r="M419" s="202" t="str">
        <f t="shared" ref="M419" si="456">M323</f>
        <v>RH6_7</v>
      </c>
      <c r="N419" s="202">
        <f t="shared" si="438"/>
        <v>0</v>
      </c>
      <c r="O419" s="202" t="s">
        <v>18</v>
      </c>
      <c r="P419" s="203" t="s">
        <v>196</v>
      </c>
      <c r="T419" s="202" t="s">
        <v>357</v>
      </c>
      <c r="U419" s="203" t="str">
        <f t="shared" si="439"/>
        <v>R_ES-SD-SpCool</v>
      </c>
      <c r="V419" s="202" t="str">
        <f t="shared" si="439"/>
        <v>RH6_7</v>
      </c>
      <c r="W419" s="202">
        <f t="shared" si="398"/>
        <v>0</v>
      </c>
      <c r="X419" s="202" t="s">
        <v>18</v>
      </c>
      <c r="Y419" s="203" t="s">
        <v>191</v>
      </c>
      <c r="AC419" s="202" t="s">
        <v>357</v>
      </c>
      <c r="AD419" s="46" t="str">
        <f t="shared" si="440"/>
        <v>R_ES-SD-SpCool</v>
      </c>
      <c r="AE419" s="208" t="str">
        <f t="shared" si="441"/>
        <v>RH6_7</v>
      </c>
      <c r="AF419" s="46">
        <f t="shared" si="399"/>
        <v>0</v>
      </c>
      <c r="AG419" s="208" t="s">
        <v>18</v>
      </c>
      <c r="AH419" s="46" t="s">
        <v>197</v>
      </c>
      <c r="AL419" s="202" t="s">
        <v>357</v>
      </c>
      <c r="AM419" s="203" t="str">
        <f t="shared" si="442"/>
        <v>R_ES-SD-SpCool</v>
      </c>
      <c r="AN419" s="202" t="str">
        <f t="shared" si="443"/>
        <v>RH6_7</v>
      </c>
      <c r="AO419" s="202">
        <f t="shared" si="400"/>
        <v>0</v>
      </c>
      <c r="AP419" s="202" t="s">
        <v>18</v>
      </c>
      <c r="AQ419" s="203" t="s">
        <v>194</v>
      </c>
      <c r="AU419" s="202" t="s">
        <v>357</v>
      </c>
      <c r="AV419" s="46" t="str">
        <f t="shared" si="444"/>
        <v>R_ES-SD-SpCool</v>
      </c>
      <c r="AW419" s="208" t="str">
        <f t="shared" si="445"/>
        <v>RH6_7</v>
      </c>
      <c r="AX419" s="208">
        <f t="shared" si="452"/>
        <v>0</v>
      </c>
      <c r="AY419" s="208" t="s">
        <v>18</v>
      </c>
      <c r="AZ419" s="46" t="s">
        <v>193</v>
      </c>
      <c r="BD419" s="202" t="s">
        <v>357</v>
      </c>
      <c r="BE419" s="46" t="str">
        <f t="shared" si="446"/>
        <v>R_ES-SD-SpCool</v>
      </c>
      <c r="BF419" s="208" t="str">
        <f t="shared" si="447"/>
        <v>RH6_7</v>
      </c>
      <c r="BG419" s="208">
        <f t="shared" si="453"/>
        <v>0</v>
      </c>
      <c r="BH419" s="208" t="s">
        <v>18</v>
      </c>
      <c r="BI419" s="46" t="s">
        <v>195</v>
      </c>
      <c r="BM419" s="202" t="s">
        <v>357</v>
      </c>
      <c r="BN419" s="46" t="str">
        <f t="shared" si="448"/>
        <v>R_ES-SD-SpCool</v>
      </c>
      <c r="BO419" s="208" t="str">
        <f t="shared" si="449"/>
        <v>RH6_7</v>
      </c>
      <c r="BP419" s="208">
        <f t="shared" si="454"/>
        <v>0</v>
      </c>
      <c r="BQ419" s="208" t="s">
        <v>18</v>
      </c>
      <c r="BR419" s="46" t="s">
        <v>192</v>
      </c>
    </row>
    <row r="420" spans="11:70">
      <c r="K420" s="202" t="s">
        <v>357</v>
      </c>
      <c r="L420" s="203" t="str">
        <f t="shared" si="450"/>
        <v>R_ES-SD-SpCool</v>
      </c>
      <c r="M420" s="202" t="str">
        <f t="shared" ref="M420" si="457">M324</f>
        <v>RH8_9</v>
      </c>
      <c r="N420" s="202">
        <f t="shared" si="438"/>
        <v>0</v>
      </c>
      <c r="O420" s="202" t="s">
        <v>18</v>
      </c>
      <c r="P420" s="203" t="s">
        <v>196</v>
      </c>
      <c r="T420" s="202" t="s">
        <v>357</v>
      </c>
      <c r="U420" s="203" t="str">
        <f t="shared" si="439"/>
        <v>R_ES-SD-SpCool</v>
      </c>
      <c r="V420" s="202" t="str">
        <f t="shared" si="439"/>
        <v>RH8_9</v>
      </c>
      <c r="W420" s="202">
        <f t="shared" si="398"/>
        <v>0</v>
      </c>
      <c r="X420" s="202" t="s">
        <v>18</v>
      </c>
      <c r="Y420" s="203" t="s">
        <v>191</v>
      </c>
      <c r="AC420" s="202" t="s">
        <v>357</v>
      </c>
      <c r="AD420" s="46" t="str">
        <f t="shared" si="440"/>
        <v>R_ES-SD-SpCool</v>
      </c>
      <c r="AE420" s="208" t="str">
        <f t="shared" si="441"/>
        <v>RH8_9</v>
      </c>
      <c r="AF420" s="46">
        <f t="shared" si="399"/>
        <v>0</v>
      </c>
      <c r="AG420" s="208" t="s">
        <v>18</v>
      </c>
      <c r="AH420" s="46" t="s">
        <v>197</v>
      </c>
      <c r="AL420" s="202" t="s">
        <v>357</v>
      </c>
      <c r="AM420" s="203" t="str">
        <f t="shared" si="442"/>
        <v>R_ES-SD-SpCool</v>
      </c>
      <c r="AN420" s="202" t="str">
        <f t="shared" si="443"/>
        <v>RH8_9</v>
      </c>
      <c r="AO420" s="202">
        <f t="shared" si="400"/>
        <v>0</v>
      </c>
      <c r="AP420" s="202" t="s">
        <v>18</v>
      </c>
      <c r="AQ420" s="203" t="s">
        <v>194</v>
      </c>
      <c r="AU420" s="202" t="s">
        <v>357</v>
      </c>
      <c r="AV420" s="46" t="str">
        <f t="shared" si="444"/>
        <v>R_ES-SD-SpCool</v>
      </c>
      <c r="AW420" s="208" t="str">
        <f t="shared" si="445"/>
        <v>RH8_9</v>
      </c>
      <c r="AX420" s="208">
        <f t="shared" si="452"/>
        <v>0</v>
      </c>
      <c r="AY420" s="208" t="s">
        <v>18</v>
      </c>
      <c r="AZ420" s="46" t="s">
        <v>193</v>
      </c>
      <c r="BD420" s="202" t="s">
        <v>357</v>
      </c>
      <c r="BE420" s="46" t="str">
        <f t="shared" si="446"/>
        <v>R_ES-SD-SpCool</v>
      </c>
      <c r="BF420" s="208" t="str">
        <f t="shared" si="447"/>
        <v>RH8_9</v>
      </c>
      <c r="BG420" s="208">
        <f t="shared" si="453"/>
        <v>0</v>
      </c>
      <c r="BH420" s="208" t="s">
        <v>18</v>
      </c>
      <c r="BI420" s="46" t="s">
        <v>195</v>
      </c>
      <c r="BM420" s="202" t="s">
        <v>357</v>
      </c>
      <c r="BN420" s="46" t="str">
        <f t="shared" si="448"/>
        <v>R_ES-SD-SpCool</v>
      </c>
      <c r="BO420" s="208" t="str">
        <f t="shared" si="449"/>
        <v>RH8_9</v>
      </c>
      <c r="BP420" s="208">
        <f t="shared" si="454"/>
        <v>0</v>
      </c>
      <c r="BQ420" s="208" t="s">
        <v>18</v>
      </c>
      <c r="BR420" s="46" t="s">
        <v>192</v>
      </c>
    </row>
    <row r="421" spans="11:70">
      <c r="K421" s="202" t="s">
        <v>357</v>
      </c>
      <c r="L421" s="203" t="str">
        <f t="shared" si="450"/>
        <v>R_ES-SD-SpCool</v>
      </c>
      <c r="M421" s="202" t="str">
        <f t="shared" ref="M421" si="458">M325</f>
        <v>RH10_11</v>
      </c>
      <c r="N421" s="202">
        <f t="shared" si="438"/>
        <v>0</v>
      </c>
      <c r="O421" s="202" t="s">
        <v>18</v>
      </c>
      <c r="P421" s="203" t="s">
        <v>196</v>
      </c>
      <c r="T421" s="202" t="s">
        <v>357</v>
      </c>
      <c r="U421" s="203" t="str">
        <f t="shared" si="439"/>
        <v>R_ES-SD-SpCool</v>
      </c>
      <c r="V421" s="202" t="str">
        <f t="shared" si="439"/>
        <v>RH10_11</v>
      </c>
      <c r="W421" s="202">
        <f t="shared" si="398"/>
        <v>0</v>
      </c>
      <c r="X421" s="202" t="s">
        <v>18</v>
      </c>
      <c r="Y421" s="203" t="s">
        <v>191</v>
      </c>
      <c r="AC421" s="202" t="s">
        <v>357</v>
      </c>
      <c r="AD421" s="46" t="str">
        <f t="shared" si="440"/>
        <v>R_ES-SD-SpCool</v>
      </c>
      <c r="AE421" s="208" t="str">
        <f t="shared" si="441"/>
        <v>RH10_11</v>
      </c>
      <c r="AF421" s="46">
        <f t="shared" si="399"/>
        <v>0</v>
      </c>
      <c r="AG421" s="208" t="s">
        <v>18</v>
      </c>
      <c r="AH421" s="46" t="s">
        <v>197</v>
      </c>
      <c r="AL421" s="202" t="s">
        <v>357</v>
      </c>
      <c r="AM421" s="203" t="str">
        <f t="shared" si="442"/>
        <v>R_ES-SD-SpCool</v>
      </c>
      <c r="AN421" s="202" t="str">
        <f t="shared" si="443"/>
        <v>RH10_11</v>
      </c>
      <c r="AO421" s="202">
        <f t="shared" si="400"/>
        <v>0</v>
      </c>
      <c r="AP421" s="202" t="s">
        <v>18</v>
      </c>
      <c r="AQ421" s="203" t="s">
        <v>194</v>
      </c>
      <c r="AU421" s="202" t="s">
        <v>357</v>
      </c>
      <c r="AV421" s="46" t="str">
        <f t="shared" si="444"/>
        <v>R_ES-SD-SpCool</v>
      </c>
      <c r="AW421" s="208" t="str">
        <f t="shared" si="445"/>
        <v>RH10_11</v>
      </c>
      <c r="AX421" s="208">
        <f t="shared" si="452"/>
        <v>0</v>
      </c>
      <c r="AY421" s="208" t="s">
        <v>18</v>
      </c>
      <c r="AZ421" s="46" t="s">
        <v>193</v>
      </c>
      <c r="BD421" s="202" t="s">
        <v>357</v>
      </c>
      <c r="BE421" s="46" t="str">
        <f t="shared" si="446"/>
        <v>R_ES-SD-SpCool</v>
      </c>
      <c r="BF421" s="208" t="str">
        <f t="shared" si="447"/>
        <v>RH10_11</v>
      </c>
      <c r="BG421" s="208">
        <f t="shared" si="453"/>
        <v>0</v>
      </c>
      <c r="BH421" s="208" t="s">
        <v>18</v>
      </c>
      <c r="BI421" s="46" t="s">
        <v>195</v>
      </c>
      <c r="BM421" s="202" t="s">
        <v>357</v>
      </c>
      <c r="BN421" s="46" t="str">
        <f t="shared" si="448"/>
        <v>R_ES-SD-SpCool</v>
      </c>
      <c r="BO421" s="208" t="str">
        <f t="shared" si="449"/>
        <v>RH10_11</v>
      </c>
      <c r="BP421" s="208">
        <f t="shared" si="454"/>
        <v>0</v>
      </c>
      <c r="BQ421" s="208" t="s">
        <v>18</v>
      </c>
      <c r="BR421" s="46" t="s">
        <v>192</v>
      </c>
    </row>
    <row r="422" spans="11:70">
      <c r="K422" s="202" t="s">
        <v>357</v>
      </c>
      <c r="L422" s="203" t="str">
        <f t="shared" si="450"/>
        <v>R_ES-SD-SpCool</v>
      </c>
      <c r="M422" s="202" t="str">
        <f t="shared" ref="M422" si="459">M326</f>
        <v>RH12_13</v>
      </c>
      <c r="N422" s="202">
        <f t="shared" si="438"/>
        <v>0</v>
      </c>
      <c r="O422" s="202" t="s">
        <v>18</v>
      </c>
      <c r="P422" s="203" t="s">
        <v>196</v>
      </c>
      <c r="T422" s="202" t="s">
        <v>357</v>
      </c>
      <c r="U422" s="203" t="str">
        <f t="shared" si="439"/>
        <v>R_ES-SD-SpCool</v>
      </c>
      <c r="V422" s="202" t="str">
        <f t="shared" si="439"/>
        <v>RH12_13</v>
      </c>
      <c r="W422" s="202">
        <f t="shared" si="398"/>
        <v>0</v>
      </c>
      <c r="X422" s="202" t="s">
        <v>18</v>
      </c>
      <c r="Y422" s="203" t="s">
        <v>191</v>
      </c>
      <c r="AC422" s="202" t="s">
        <v>357</v>
      </c>
      <c r="AD422" s="46" t="str">
        <f t="shared" si="440"/>
        <v>R_ES-SD-SpCool</v>
      </c>
      <c r="AE422" s="208" t="str">
        <f t="shared" si="441"/>
        <v>RH12_13</v>
      </c>
      <c r="AF422" s="46">
        <f t="shared" si="399"/>
        <v>0</v>
      </c>
      <c r="AG422" s="208" t="s">
        <v>18</v>
      </c>
      <c r="AH422" s="46" t="s">
        <v>197</v>
      </c>
      <c r="AL422" s="202" t="s">
        <v>357</v>
      </c>
      <c r="AM422" s="203" t="str">
        <f t="shared" si="442"/>
        <v>R_ES-SD-SpCool</v>
      </c>
      <c r="AN422" s="202" t="str">
        <f t="shared" si="443"/>
        <v>RH12_13</v>
      </c>
      <c r="AO422" s="202">
        <f t="shared" si="400"/>
        <v>0</v>
      </c>
      <c r="AP422" s="202" t="s">
        <v>18</v>
      </c>
      <c r="AQ422" s="203" t="s">
        <v>194</v>
      </c>
      <c r="AU422" s="202" t="s">
        <v>357</v>
      </c>
      <c r="AV422" s="46" t="str">
        <f t="shared" si="444"/>
        <v>R_ES-SD-SpCool</v>
      </c>
      <c r="AW422" s="208" t="str">
        <f t="shared" si="445"/>
        <v>RH12_13</v>
      </c>
      <c r="AX422" s="208">
        <f t="shared" si="452"/>
        <v>0</v>
      </c>
      <c r="AY422" s="208" t="s">
        <v>18</v>
      </c>
      <c r="AZ422" s="46" t="s">
        <v>193</v>
      </c>
      <c r="BD422" s="202" t="s">
        <v>357</v>
      </c>
      <c r="BE422" s="46" t="str">
        <f t="shared" si="446"/>
        <v>R_ES-SD-SpCool</v>
      </c>
      <c r="BF422" s="208" t="str">
        <f t="shared" si="447"/>
        <v>RH12_13</v>
      </c>
      <c r="BG422" s="208">
        <f t="shared" si="453"/>
        <v>0</v>
      </c>
      <c r="BH422" s="208" t="s">
        <v>18</v>
      </c>
      <c r="BI422" s="46" t="s">
        <v>195</v>
      </c>
      <c r="BM422" s="202" t="s">
        <v>357</v>
      </c>
      <c r="BN422" s="46" t="str">
        <f t="shared" si="448"/>
        <v>R_ES-SD-SpCool</v>
      </c>
      <c r="BO422" s="208" t="str">
        <f t="shared" si="449"/>
        <v>RH12_13</v>
      </c>
      <c r="BP422" s="208">
        <f t="shared" si="454"/>
        <v>0</v>
      </c>
      <c r="BQ422" s="208" t="s">
        <v>18</v>
      </c>
      <c r="BR422" s="46" t="s">
        <v>192</v>
      </c>
    </row>
    <row r="423" spans="11:70">
      <c r="K423" s="202" t="s">
        <v>357</v>
      </c>
      <c r="L423" s="203" t="str">
        <f t="shared" si="450"/>
        <v>R_ES-SD-SpCool</v>
      </c>
      <c r="M423" s="202" t="str">
        <f t="shared" ref="M423" si="460">M327</f>
        <v>RH14_15</v>
      </c>
      <c r="N423" s="202">
        <f t="shared" si="438"/>
        <v>0</v>
      </c>
      <c r="O423" s="202" t="s">
        <v>18</v>
      </c>
      <c r="P423" s="203" t="s">
        <v>196</v>
      </c>
      <c r="T423" s="202" t="s">
        <v>357</v>
      </c>
      <c r="U423" s="203" t="str">
        <f t="shared" si="439"/>
        <v>R_ES-SD-SpCool</v>
      </c>
      <c r="V423" s="202" t="str">
        <f t="shared" si="439"/>
        <v>RH14_15</v>
      </c>
      <c r="W423" s="202">
        <f t="shared" si="398"/>
        <v>0</v>
      </c>
      <c r="X423" s="202" t="s">
        <v>18</v>
      </c>
      <c r="Y423" s="203" t="s">
        <v>191</v>
      </c>
      <c r="AC423" s="202" t="s">
        <v>357</v>
      </c>
      <c r="AD423" s="46" t="str">
        <f t="shared" si="440"/>
        <v>R_ES-SD-SpCool</v>
      </c>
      <c r="AE423" s="208" t="str">
        <f t="shared" si="441"/>
        <v>RH14_15</v>
      </c>
      <c r="AF423" s="46">
        <f t="shared" si="399"/>
        <v>0</v>
      </c>
      <c r="AG423" s="208" t="s">
        <v>18</v>
      </c>
      <c r="AH423" s="46" t="s">
        <v>197</v>
      </c>
      <c r="AL423" s="202" t="s">
        <v>357</v>
      </c>
      <c r="AM423" s="203" t="str">
        <f t="shared" si="442"/>
        <v>R_ES-SD-SpCool</v>
      </c>
      <c r="AN423" s="202" t="str">
        <f t="shared" si="443"/>
        <v>RH14_15</v>
      </c>
      <c r="AO423" s="202">
        <f t="shared" si="400"/>
        <v>0</v>
      </c>
      <c r="AP423" s="202" t="s">
        <v>18</v>
      </c>
      <c r="AQ423" s="203" t="s">
        <v>194</v>
      </c>
      <c r="AU423" s="202" t="s">
        <v>357</v>
      </c>
      <c r="AV423" s="46" t="str">
        <f t="shared" si="444"/>
        <v>R_ES-SD-SpCool</v>
      </c>
      <c r="AW423" s="208" t="str">
        <f t="shared" si="445"/>
        <v>RH14_15</v>
      </c>
      <c r="AX423" s="208">
        <f t="shared" si="452"/>
        <v>0</v>
      </c>
      <c r="AY423" s="208" t="s">
        <v>18</v>
      </c>
      <c r="AZ423" s="46" t="s">
        <v>193</v>
      </c>
      <c r="BD423" s="202" t="s">
        <v>357</v>
      </c>
      <c r="BE423" s="46" t="str">
        <f t="shared" si="446"/>
        <v>R_ES-SD-SpCool</v>
      </c>
      <c r="BF423" s="208" t="str">
        <f t="shared" si="447"/>
        <v>RH14_15</v>
      </c>
      <c r="BG423" s="208">
        <f t="shared" si="453"/>
        <v>0</v>
      </c>
      <c r="BH423" s="208" t="s">
        <v>18</v>
      </c>
      <c r="BI423" s="46" t="s">
        <v>195</v>
      </c>
      <c r="BM423" s="202" t="s">
        <v>357</v>
      </c>
      <c r="BN423" s="46" t="str">
        <f t="shared" si="448"/>
        <v>R_ES-SD-SpCool</v>
      </c>
      <c r="BO423" s="208" t="str">
        <f t="shared" si="449"/>
        <v>RH14_15</v>
      </c>
      <c r="BP423" s="208">
        <f t="shared" si="454"/>
        <v>0</v>
      </c>
      <c r="BQ423" s="208" t="s">
        <v>18</v>
      </c>
      <c r="BR423" s="46" t="s">
        <v>192</v>
      </c>
    </row>
    <row r="424" spans="11:70">
      <c r="K424" s="202" t="s">
        <v>357</v>
      </c>
      <c r="L424" s="203" t="str">
        <f t="shared" si="450"/>
        <v>R_ES-SD-SpCool</v>
      </c>
      <c r="M424" s="202" t="str">
        <f t="shared" ref="M424" si="461">M328</f>
        <v>RH16_17</v>
      </c>
      <c r="N424" s="202">
        <f t="shared" si="438"/>
        <v>0</v>
      </c>
      <c r="O424" s="202" t="s">
        <v>18</v>
      </c>
      <c r="P424" s="203" t="s">
        <v>196</v>
      </c>
      <c r="T424" s="202" t="s">
        <v>357</v>
      </c>
      <c r="U424" s="203" t="str">
        <f t="shared" si="439"/>
        <v>R_ES-SD-SpCool</v>
      </c>
      <c r="V424" s="202" t="str">
        <f t="shared" si="439"/>
        <v>RH16_17</v>
      </c>
      <c r="W424" s="202">
        <f t="shared" si="398"/>
        <v>0</v>
      </c>
      <c r="X424" s="202" t="s">
        <v>18</v>
      </c>
      <c r="Y424" s="203" t="s">
        <v>191</v>
      </c>
      <c r="AC424" s="202" t="s">
        <v>357</v>
      </c>
      <c r="AD424" s="46" t="str">
        <f t="shared" si="440"/>
        <v>R_ES-SD-SpCool</v>
      </c>
      <c r="AE424" s="208" t="str">
        <f t="shared" si="441"/>
        <v>RH16_17</v>
      </c>
      <c r="AF424" s="46">
        <f t="shared" si="399"/>
        <v>0</v>
      </c>
      <c r="AG424" s="208" t="s">
        <v>18</v>
      </c>
      <c r="AH424" s="46" t="s">
        <v>197</v>
      </c>
      <c r="AL424" s="202" t="s">
        <v>357</v>
      </c>
      <c r="AM424" s="203" t="str">
        <f t="shared" si="442"/>
        <v>R_ES-SD-SpCool</v>
      </c>
      <c r="AN424" s="202" t="str">
        <f t="shared" si="443"/>
        <v>RH16_17</v>
      </c>
      <c r="AO424" s="202">
        <f t="shared" si="400"/>
        <v>0</v>
      </c>
      <c r="AP424" s="202" t="s">
        <v>18</v>
      </c>
      <c r="AQ424" s="203" t="s">
        <v>194</v>
      </c>
      <c r="AU424" s="202" t="s">
        <v>357</v>
      </c>
      <c r="AV424" s="46" t="str">
        <f t="shared" si="444"/>
        <v>R_ES-SD-SpCool</v>
      </c>
      <c r="AW424" s="208" t="str">
        <f t="shared" si="445"/>
        <v>RH16_17</v>
      </c>
      <c r="AX424" s="208">
        <f t="shared" si="452"/>
        <v>0</v>
      </c>
      <c r="AY424" s="208" t="s">
        <v>18</v>
      </c>
      <c r="AZ424" s="46" t="s">
        <v>193</v>
      </c>
      <c r="BD424" s="202" t="s">
        <v>357</v>
      </c>
      <c r="BE424" s="46" t="str">
        <f t="shared" si="446"/>
        <v>R_ES-SD-SpCool</v>
      </c>
      <c r="BF424" s="208" t="str">
        <f t="shared" si="447"/>
        <v>RH16_17</v>
      </c>
      <c r="BG424" s="208">
        <f t="shared" si="453"/>
        <v>0</v>
      </c>
      <c r="BH424" s="208" t="s">
        <v>18</v>
      </c>
      <c r="BI424" s="46" t="s">
        <v>195</v>
      </c>
      <c r="BM424" s="202" t="s">
        <v>357</v>
      </c>
      <c r="BN424" s="46" t="str">
        <f t="shared" si="448"/>
        <v>R_ES-SD-SpCool</v>
      </c>
      <c r="BO424" s="208" t="str">
        <f t="shared" si="449"/>
        <v>RH16_17</v>
      </c>
      <c r="BP424" s="208">
        <f t="shared" si="454"/>
        <v>0</v>
      </c>
      <c r="BQ424" s="208" t="s">
        <v>18</v>
      </c>
      <c r="BR424" s="46" t="s">
        <v>192</v>
      </c>
    </row>
    <row r="425" spans="11:70">
      <c r="K425" s="202" t="s">
        <v>357</v>
      </c>
      <c r="L425" s="203" t="str">
        <f t="shared" si="450"/>
        <v>R_ES-SD-SpCool</v>
      </c>
      <c r="M425" s="202" t="str">
        <f t="shared" ref="M425" si="462">M329</f>
        <v>RH18_19</v>
      </c>
      <c r="N425" s="202">
        <f t="shared" si="438"/>
        <v>0</v>
      </c>
      <c r="O425" s="202" t="s">
        <v>18</v>
      </c>
      <c r="P425" s="203" t="s">
        <v>196</v>
      </c>
      <c r="T425" s="202" t="s">
        <v>357</v>
      </c>
      <c r="U425" s="203" t="str">
        <f t="shared" si="439"/>
        <v>R_ES-SD-SpCool</v>
      </c>
      <c r="V425" s="202" t="str">
        <f t="shared" si="439"/>
        <v>RH18_19</v>
      </c>
      <c r="W425" s="202">
        <f t="shared" si="398"/>
        <v>0</v>
      </c>
      <c r="X425" s="202" t="s">
        <v>18</v>
      </c>
      <c r="Y425" s="203" t="s">
        <v>191</v>
      </c>
      <c r="AC425" s="202" t="s">
        <v>357</v>
      </c>
      <c r="AD425" s="46" t="str">
        <f t="shared" si="440"/>
        <v>R_ES-SD-SpCool</v>
      </c>
      <c r="AE425" s="208" t="str">
        <f t="shared" si="441"/>
        <v>RH18_19</v>
      </c>
      <c r="AF425" s="46">
        <f t="shared" si="399"/>
        <v>0</v>
      </c>
      <c r="AG425" s="208" t="s">
        <v>18</v>
      </c>
      <c r="AH425" s="46" t="s">
        <v>197</v>
      </c>
      <c r="AL425" s="202" t="s">
        <v>357</v>
      </c>
      <c r="AM425" s="203" t="str">
        <f t="shared" si="442"/>
        <v>R_ES-SD-SpCool</v>
      </c>
      <c r="AN425" s="202" t="str">
        <f t="shared" si="443"/>
        <v>RH18_19</v>
      </c>
      <c r="AO425" s="202">
        <f t="shared" si="400"/>
        <v>0</v>
      </c>
      <c r="AP425" s="202" t="s">
        <v>18</v>
      </c>
      <c r="AQ425" s="203" t="s">
        <v>194</v>
      </c>
      <c r="AU425" s="202" t="s">
        <v>357</v>
      </c>
      <c r="AV425" s="46" t="str">
        <f t="shared" si="444"/>
        <v>R_ES-SD-SpCool</v>
      </c>
      <c r="AW425" s="208" t="str">
        <f t="shared" si="445"/>
        <v>RH18_19</v>
      </c>
      <c r="AX425" s="208">
        <f t="shared" si="452"/>
        <v>0</v>
      </c>
      <c r="AY425" s="208" t="s">
        <v>18</v>
      </c>
      <c r="AZ425" s="46" t="s">
        <v>193</v>
      </c>
      <c r="BD425" s="202" t="s">
        <v>357</v>
      </c>
      <c r="BE425" s="46" t="str">
        <f t="shared" si="446"/>
        <v>R_ES-SD-SpCool</v>
      </c>
      <c r="BF425" s="208" t="str">
        <f t="shared" si="447"/>
        <v>RH18_19</v>
      </c>
      <c r="BG425" s="208">
        <f t="shared" si="453"/>
        <v>0</v>
      </c>
      <c r="BH425" s="208" t="s">
        <v>18</v>
      </c>
      <c r="BI425" s="46" t="s">
        <v>195</v>
      </c>
      <c r="BM425" s="202" t="s">
        <v>357</v>
      </c>
      <c r="BN425" s="46" t="str">
        <f t="shared" si="448"/>
        <v>R_ES-SD-SpCool</v>
      </c>
      <c r="BO425" s="208" t="str">
        <f t="shared" si="449"/>
        <v>RH18_19</v>
      </c>
      <c r="BP425" s="208">
        <f t="shared" si="454"/>
        <v>0</v>
      </c>
      <c r="BQ425" s="208" t="s">
        <v>18</v>
      </c>
      <c r="BR425" s="46" t="s">
        <v>192</v>
      </c>
    </row>
    <row r="426" spans="11:70">
      <c r="K426" s="202" t="s">
        <v>357</v>
      </c>
      <c r="L426" s="203" t="str">
        <f t="shared" si="450"/>
        <v>R_ES-SD-SpCool</v>
      </c>
      <c r="M426" s="202" t="str">
        <f t="shared" ref="M426" si="463">M330</f>
        <v>RH20_21</v>
      </c>
      <c r="N426" s="202">
        <f t="shared" si="438"/>
        <v>0</v>
      </c>
      <c r="O426" s="202" t="s">
        <v>18</v>
      </c>
      <c r="P426" s="203" t="s">
        <v>196</v>
      </c>
      <c r="T426" s="202" t="s">
        <v>357</v>
      </c>
      <c r="U426" s="203" t="str">
        <f t="shared" si="439"/>
        <v>R_ES-SD-SpCool</v>
      </c>
      <c r="V426" s="202" t="str">
        <f t="shared" si="439"/>
        <v>RH20_21</v>
      </c>
      <c r="W426" s="202">
        <f t="shared" si="398"/>
        <v>0</v>
      </c>
      <c r="X426" s="202" t="s">
        <v>18</v>
      </c>
      <c r="Y426" s="203" t="s">
        <v>191</v>
      </c>
      <c r="AC426" s="202" t="s">
        <v>357</v>
      </c>
      <c r="AD426" s="46" t="str">
        <f t="shared" si="440"/>
        <v>R_ES-SD-SpCool</v>
      </c>
      <c r="AE426" s="208" t="str">
        <f t="shared" si="441"/>
        <v>RH20_21</v>
      </c>
      <c r="AF426" s="46">
        <f t="shared" si="399"/>
        <v>0</v>
      </c>
      <c r="AG426" s="208" t="s">
        <v>18</v>
      </c>
      <c r="AH426" s="46" t="s">
        <v>197</v>
      </c>
      <c r="AL426" s="202" t="s">
        <v>357</v>
      </c>
      <c r="AM426" s="203" t="str">
        <f t="shared" si="442"/>
        <v>R_ES-SD-SpCool</v>
      </c>
      <c r="AN426" s="202" t="str">
        <f t="shared" si="443"/>
        <v>RH20_21</v>
      </c>
      <c r="AO426" s="202">
        <f t="shared" si="400"/>
        <v>0</v>
      </c>
      <c r="AP426" s="202" t="s">
        <v>18</v>
      </c>
      <c r="AQ426" s="203" t="s">
        <v>194</v>
      </c>
      <c r="AU426" s="202" t="s">
        <v>357</v>
      </c>
      <c r="AV426" s="46" t="str">
        <f t="shared" si="444"/>
        <v>R_ES-SD-SpCool</v>
      </c>
      <c r="AW426" s="208" t="str">
        <f t="shared" si="445"/>
        <v>RH20_21</v>
      </c>
      <c r="AX426" s="208">
        <f t="shared" si="452"/>
        <v>0</v>
      </c>
      <c r="AY426" s="208" t="s">
        <v>18</v>
      </c>
      <c r="AZ426" s="46" t="s">
        <v>193</v>
      </c>
      <c r="BD426" s="202" t="s">
        <v>357</v>
      </c>
      <c r="BE426" s="46" t="str">
        <f t="shared" si="446"/>
        <v>R_ES-SD-SpCool</v>
      </c>
      <c r="BF426" s="208" t="str">
        <f t="shared" si="447"/>
        <v>RH20_21</v>
      </c>
      <c r="BG426" s="208">
        <f t="shared" si="453"/>
        <v>0</v>
      </c>
      <c r="BH426" s="208" t="s">
        <v>18</v>
      </c>
      <c r="BI426" s="46" t="s">
        <v>195</v>
      </c>
      <c r="BM426" s="202" t="s">
        <v>357</v>
      </c>
      <c r="BN426" s="46" t="str">
        <f t="shared" si="448"/>
        <v>R_ES-SD-SpCool</v>
      </c>
      <c r="BO426" s="208" t="str">
        <f t="shared" si="449"/>
        <v>RH20_21</v>
      </c>
      <c r="BP426" s="208">
        <f t="shared" si="454"/>
        <v>0</v>
      </c>
      <c r="BQ426" s="208" t="s">
        <v>18</v>
      </c>
      <c r="BR426" s="46" t="s">
        <v>192</v>
      </c>
    </row>
    <row r="427" spans="11:70">
      <c r="K427" s="202" t="s">
        <v>357</v>
      </c>
      <c r="L427" s="203" t="str">
        <f t="shared" si="450"/>
        <v>R_ES-SD-SpCool</v>
      </c>
      <c r="M427" s="202" t="str">
        <f t="shared" ref="M427" si="464">M331</f>
        <v>RH22_23</v>
      </c>
      <c r="N427" s="202">
        <f t="shared" si="438"/>
        <v>0</v>
      </c>
      <c r="O427" s="202" t="s">
        <v>18</v>
      </c>
      <c r="P427" s="203" t="s">
        <v>196</v>
      </c>
      <c r="T427" s="202" t="s">
        <v>357</v>
      </c>
      <c r="U427" s="203" t="str">
        <f t="shared" si="439"/>
        <v>R_ES-SD-SpCool</v>
      </c>
      <c r="V427" s="202" t="str">
        <f t="shared" si="439"/>
        <v>RH22_23</v>
      </c>
      <c r="W427" s="202">
        <f t="shared" si="398"/>
        <v>0</v>
      </c>
      <c r="X427" s="202" t="s">
        <v>18</v>
      </c>
      <c r="Y427" s="203" t="s">
        <v>191</v>
      </c>
      <c r="AC427" s="202" t="s">
        <v>357</v>
      </c>
      <c r="AD427" s="46" t="str">
        <f t="shared" si="440"/>
        <v>R_ES-SD-SpCool</v>
      </c>
      <c r="AE427" s="208" t="str">
        <f t="shared" si="441"/>
        <v>RH22_23</v>
      </c>
      <c r="AF427" s="46">
        <f t="shared" si="399"/>
        <v>0</v>
      </c>
      <c r="AG427" s="208" t="s">
        <v>18</v>
      </c>
      <c r="AH427" s="46" t="s">
        <v>197</v>
      </c>
      <c r="AL427" s="202" t="s">
        <v>357</v>
      </c>
      <c r="AM427" s="203" t="str">
        <f t="shared" si="442"/>
        <v>R_ES-SD-SpCool</v>
      </c>
      <c r="AN427" s="202" t="str">
        <f t="shared" si="443"/>
        <v>RH22_23</v>
      </c>
      <c r="AO427" s="202">
        <f t="shared" si="400"/>
        <v>0</v>
      </c>
      <c r="AP427" s="202" t="s">
        <v>18</v>
      </c>
      <c r="AQ427" s="203" t="s">
        <v>194</v>
      </c>
      <c r="AU427" s="202" t="s">
        <v>357</v>
      </c>
      <c r="AV427" s="46" t="str">
        <f t="shared" si="444"/>
        <v>R_ES-SD-SpCool</v>
      </c>
      <c r="AW427" s="208" t="str">
        <f t="shared" si="445"/>
        <v>RH22_23</v>
      </c>
      <c r="AX427" s="208">
        <f t="shared" si="452"/>
        <v>0</v>
      </c>
      <c r="AY427" s="208" t="s">
        <v>18</v>
      </c>
      <c r="AZ427" s="46" t="s">
        <v>193</v>
      </c>
      <c r="BD427" s="202" t="s">
        <v>357</v>
      </c>
      <c r="BE427" s="46" t="str">
        <f t="shared" si="446"/>
        <v>R_ES-SD-SpCool</v>
      </c>
      <c r="BF427" s="208" t="str">
        <f t="shared" si="447"/>
        <v>RH22_23</v>
      </c>
      <c r="BG427" s="208">
        <f t="shared" si="453"/>
        <v>0</v>
      </c>
      <c r="BH427" s="208" t="s">
        <v>18</v>
      </c>
      <c r="BI427" s="46" t="s">
        <v>195</v>
      </c>
      <c r="BM427" s="202" t="s">
        <v>357</v>
      </c>
      <c r="BN427" s="46" t="str">
        <f t="shared" si="448"/>
        <v>R_ES-SD-SpCool</v>
      </c>
      <c r="BO427" s="208" t="str">
        <f t="shared" si="449"/>
        <v>RH22_23</v>
      </c>
      <c r="BP427" s="208">
        <f t="shared" si="454"/>
        <v>0</v>
      </c>
      <c r="BQ427" s="208" t="s">
        <v>18</v>
      </c>
      <c r="BR427" s="46" t="s">
        <v>192</v>
      </c>
    </row>
    <row r="428" spans="11:70">
      <c r="K428" s="202" t="s">
        <v>141</v>
      </c>
      <c r="L428" s="203" t="str">
        <f t="shared" si="450"/>
        <v>R_ES-SD-SpCool</v>
      </c>
      <c r="M428" s="202">
        <f t="shared" ref="M428" si="465">M332</f>
        <v>0</v>
      </c>
      <c r="N428" s="202">
        <f t="shared" si="438"/>
        <v>0</v>
      </c>
      <c r="O428" s="202" t="s">
        <v>18</v>
      </c>
      <c r="P428" s="203" t="s">
        <v>196</v>
      </c>
      <c r="T428" s="202" t="s">
        <v>141</v>
      </c>
      <c r="U428" s="203" t="str">
        <f t="shared" si="439"/>
        <v>R_ES-SD-SpCool</v>
      </c>
      <c r="V428" s="202">
        <f t="shared" si="439"/>
        <v>0</v>
      </c>
      <c r="W428" s="202">
        <f t="shared" si="398"/>
        <v>0</v>
      </c>
      <c r="X428" s="202" t="s">
        <v>18</v>
      </c>
      <c r="Y428" s="203" t="s">
        <v>191</v>
      </c>
      <c r="AC428" s="202" t="s">
        <v>141</v>
      </c>
      <c r="AD428" s="46" t="str">
        <f t="shared" si="440"/>
        <v>R_ES-SD-SpCool</v>
      </c>
      <c r="AE428" s="208">
        <f t="shared" si="441"/>
        <v>0</v>
      </c>
      <c r="AF428" s="46">
        <f t="shared" si="399"/>
        <v>0</v>
      </c>
      <c r="AG428" s="208" t="s">
        <v>18</v>
      </c>
      <c r="AH428" s="46" t="s">
        <v>197</v>
      </c>
      <c r="AL428" s="202" t="s">
        <v>141</v>
      </c>
      <c r="AM428" s="203" t="str">
        <f t="shared" si="442"/>
        <v>R_ES-SD-SpCool</v>
      </c>
      <c r="AN428" s="202">
        <f t="shared" si="443"/>
        <v>0</v>
      </c>
      <c r="AO428" s="202">
        <f t="shared" si="400"/>
        <v>0</v>
      </c>
      <c r="AP428" s="202" t="s">
        <v>18</v>
      </c>
      <c r="AQ428" s="203" t="s">
        <v>194</v>
      </c>
      <c r="AU428" s="202" t="s">
        <v>141</v>
      </c>
      <c r="AV428" s="46" t="str">
        <f t="shared" si="444"/>
        <v>R_ES-SD-SpCool</v>
      </c>
      <c r="AW428" s="208">
        <f t="shared" si="445"/>
        <v>0</v>
      </c>
      <c r="AX428" s="208">
        <f t="shared" si="452"/>
        <v>0</v>
      </c>
      <c r="AY428" s="208" t="s">
        <v>18</v>
      </c>
      <c r="AZ428" s="46" t="s">
        <v>193</v>
      </c>
      <c r="BD428" s="202" t="s">
        <v>141</v>
      </c>
      <c r="BE428" s="46" t="str">
        <f t="shared" si="446"/>
        <v>R_ES-SD-SpCool</v>
      </c>
      <c r="BF428" s="208">
        <f t="shared" si="447"/>
        <v>0</v>
      </c>
      <c r="BG428" s="208">
        <f t="shared" si="453"/>
        <v>0</v>
      </c>
      <c r="BH428" s="208" t="s">
        <v>18</v>
      </c>
      <c r="BI428" s="46" t="s">
        <v>195</v>
      </c>
      <c r="BM428" s="202" t="s">
        <v>141</v>
      </c>
      <c r="BN428" s="46" t="str">
        <f t="shared" si="448"/>
        <v>R_ES-SD-SpCool</v>
      </c>
      <c r="BO428" s="208">
        <f t="shared" si="449"/>
        <v>0</v>
      </c>
      <c r="BP428" s="208">
        <f t="shared" si="454"/>
        <v>0</v>
      </c>
      <c r="BQ428" s="208" t="s">
        <v>18</v>
      </c>
      <c r="BR428" s="46" t="s">
        <v>192</v>
      </c>
    </row>
    <row r="429" spans="11:70">
      <c r="K429" s="202" t="s">
        <v>141</v>
      </c>
      <c r="L429" s="203" t="str">
        <f t="shared" si="450"/>
        <v>R_ES-SD-SpCool</v>
      </c>
      <c r="M429" s="202">
        <f t="shared" ref="M429" si="466">M333</f>
        <v>0</v>
      </c>
      <c r="N429" s="202">
        <f t="shared" si="438"/>
        <v>0</v>
      </c>
      <c r="O429" s="202" t="s">
        <v>18</v>
      </c>
      <c r="P429" s="203" t="s">
        <v>196</v>
      </c>
      <c r="T429" s="202" t="s">
        <v>141</v>
      </c>
      <c r="U429" s="203" t="str">
        <f t="shared" si="439"/>
        <v>R_ES-SD-SpCool</v>
      </c>
      <c r="V429" s="202">
        <f t="shared" si="439"/>
        <v>0</v>
      </c>
      <c r="W429" s="202">
        <f t="shared" si="398"/>
        <v>0</v>
      </c>
      <c r="X429" s="202" t="s">
        <v>18</v>
      </c>
      <c r="Y429" s="203" t="s">
        <v>191</v>
      </c>
      <c r="AC429" s="202" t="s">
        <v>141</v>
      </c>
      <c r="AD429" s="46" t="str">
        <f t="shared" si="440"/>
        <v>R_ES-SD-SpCool</v>
      </c>
      <c r="AE429" s="208">
        <f t="shared" si="441"/>
        <v>0</v>
      </c>
      <c r="AF429" s="46">
        <f t="shared" si="399"/>
        <v>0</v>
      </c>
      <c r="AG429" s="208" t="s">
        <v>18</v>
      </c>
      <c r="AH429" s="46" t="s">
        <v>197</v>
      </c>
      <c r="AL429" s="202" t="s">
        <v>141</v>
      </c>
      <c r="AM429" s="203" t="str">
        <f t="shared" si="442"/>
        <v>R_ES-SD-SpCool</v>
      </c>
      <c r="AN429" s="202">
        <f t="shared" si="443"/>
        <v>0</v>
      </c>
      <c r="AO429" s="202">
        <f t="shared" si="400"/>
        <v>0</v>
      </c>
      <c r="AP429" s="202" t="s">
        <v>18</v>
      </c>
      <c r="AQ429" s="203" t="s">
        <v>194</v>
      </c>
      <c r="AU429" s="202" t="s">
        <v>141</v>
      </c>
      <c r="AV429" s="46" t="str">
        <f t="shared" si="444"/>
        <v>R_ES-SD-SpCool</v>
      </c>
      <c r="AW429" s="208">
        <f t="shared" si="445"/>
        <v>0</v>
      </c>
      <c r="AX429" s="208">
        <f t="shared" si="452"/>
        <v>0</v>
      </c>
      <c r="AY429" s="208" t="s">
        <v>18</v>
      </c>
      <c r="AZ429" s="46" t="s">
        <v>193</v>
      </c>
      <c r="BD429" s="202" t="s">
        <v>141</v>
      </c>
      <c r="BE429" s="46" t="str">
        <f t="shared" si="446"/>
        <v>R_ES-SD-SpCool</v>
      </c>
      <c r="BF429" s="208">
        <f t="shared" si="447"/>
        <v>0</v>
      </c>
      <c r="BG429" s="208">
        <f t="shared" si="453"/>
        <v>0</v>
      </c>
      <c r="BH429" s="208" t="s">
        <v>18</v>
      </c>
      <c r="BI429" s="46" t="s">
        <v>195</v>
      </c>
      <c r="BM429" s="202" t="s">
        <v>141</v>
      </c>
      <c r="BN429" s="46" t="str">
        <f t="shared" si="448"/>
        <v>R_ES-SD-SpCool</v>
      </c>
      <c r="BO429" s="208">
        <f t="shared" si="449"/>
        <v>0</v>
      </c>
      <c r="BP429" s="208">
        <f t="shared" si="454"/>
        <v>0</v>
      </c>
      <c r="BQ429" s="208" t="s">
        <v>18</v>
      </c>
      <c r="BR429" s="46" t="s">
        <v>192</v>
      </c>
    </row>
    <row r="430" spans="11:70">
      <c r="K430" s="202" t="s">
        <v>141</v>
      </c>
      <c r="L430" s="203" t="str">
        <f t="shared" si="450"/>
        <v>R_ES-SD-SpCool</v>
      </c>
      <c r="M430" s="202">
        <f t="shared" ref="M430" si="467">M334</f>
        <v>0</v>
      </c>
      <c r="N430" s="202">
        <f t="shared" si="438"/>
        <v>0</v>
      </c>
      <c r="O430" s="202" t="s">
        <v>18</v>
      </c>
      <c r="P430" s="203" t="s">
        <v>196</v>
      </c>
      <c r="T430" s="202" t="s">
        <v>141</v>
      </c>
      <c r="U430" s="203" t="str">
        <f t="shared" si="439"/>
        <v>R_ES-SD-SpCool</v>
      </c>
      <c r="V430" s="202">
        <f t="shared" si="439"/>
        <v>0</v>
      </c>
      <c r="W430" s="202">
        <f t="shared" si="398"/>
        <v>0</v>
      </c>
      <c r="X430" s="202" t="s">
        <v>18</v>
      </c>
      <c r="Y430" s="203" t="s">
        <v>191</v>
      </c>
      <c r="AC430" s="202" t="s">
        <v>141</v>
      </c>
      <c r="AD430" s="46" t="str">
        <f t="shared" si="440"/>
        <v>R_ES-SD-SpCool</v>
      </c>
      <c r="AE430" s="208">
        <f t="shared" si="441"/>
        <v>0</v>
      </c>
      <c r="AF430" s="46">
        <f t="shared" si="399"/>
        <v>0</v>
      </c>
      <c r="AG430" s="208" t="s">
        <v>18</v>
      </c>
      <c r="AH430" s="46" t="s">
        <v>197</v>
      </c>
      <c r="AL430" s="202" t="s">
        <v>141</v>
      </c>
      <c r="AM430" s="203" t="str">
        <f t="shared" si="442"/>
        <v>R_ES-SD-SpCool</v>
      </c>
      <c r="AN430" s="202">
        <f t="shared" si="443"/>
        <v>0</v>
      </c>
      <c r="AO430" s="202">
        <f t="shared" si="400"/>
        <v>0</v>
      </c>
      <c r="AP430" s="202" t="s">
        <v>18</v>
      </c>
      <c r="AQ430" s="203" t="s">
        <v>194</v>
      </c>
      <c r="AU430" s="202" t="s">
        <v>141</v>
      </c>
      <c r="AV430" s="46" t="str">
        <f t="shared" si="444"/>
        <v>R_ES-SD-SpCool</v>
      </c>
      <c r="AW430" s="208">
        <f t="shared" si="445"/>
        <v>0</v>
      </c>
      <c r="AX430" s="208">
        <f t="shared" si="452"/>
        <v>0</v>
      </c>
      <c r="AY430" s="208" t="s">
        <v>18</v>
      </c>
      <c r="AZ430" s="46" t="s">
        <v>193</v>
      </c>
      <c r="BD430" s="202" t="s">
        <v>141</v>
      </c>
      <c r="BE430" s="46" t="str">
        <f t="shared" si="446"/>
        <v>R_ES-SD-SpCool</v>
      </c>
      <c r="BF430" s="208">
        <f t="shared" si="447"/>
        <v>0</v>
      </c>
      <c r="BG430" s="208">
        <f t="shared" si="453"/>
        <v>0</v>
      </c>
      <c r="BH430" s="208" t="s">
        <v>18</v>
      </c>
      <c r="BI430" s="46" t="s">
        <v>195</v>
      </c>
      <c r="BM430" s="202" t="s">
        <v>141</v>
      </c>
      <c r="BN430" s="46" t="str">
        <f t="shared" si="448"/>
        <v>R_ES-SD-SpCool</v>
      </c>
      <c r="BO430" s="208">
        <f t="shared" si="449"/>
        <v>0</v>
      </c>
      <c r="BP430" s="208">
        <f t="shared" si="454"/>
        <v>0</v>
      </c>
      <c r="BQ430" s="208" t="s">
        <v>18</v>
      </c>
      <c r="BR430" s="46" t="s">
        <v>192</v>
      </c>
    </row>
    <row r="431" spans="11:70">
      <c r="K431" s="202" t="s">
        <v>141</v>
      </c>
      <c r="L431" s="203" t="str">
        <f t="shared" si="450"/>
        <v>R_ES-SD-SpCool</v>
      </c>
      <c r="M431" s="202">
        <f t="shared" ref="M431" si="468">M335</f>
        <v>0</v>
      </c>
      <c r="N431" s="202">
        <f t="shared" si="438"/>
        <v>0</v>
      </c>
      <c r="O431" s="202" t="s">
        <v>18</v>
      </c>
      <c r="P431" s="203" t="s">
        <v>196</v>
      </c>
      <c r="T431" s="202" t="s">
        <v>141</v>
      </c>
      <c r="U431" s="203" t="str">
        <f t="shared" si="439"/>
        <v>R_ES-SD-SpCool</v>
      </c>
      <c r="V431" s="202">
        <f t="shared" si="439"/>
        <v>0</v>
      </c>
      <c r="W431" s="202">
        <f t="shared" si="398"/>
        <v>0</v>
      </c>
      <c r="X431" s="202" t="s">
        <v>18</v>
      </c>
      <c r="Y431" s="203" t="s">
        <v>191</v>
      </c>
      <c r="AC431" s="202" t="s">
        <v>141</v>
      </c>
      <c r="AD431" s="46" t="str">
        <f t="shared" si="440"/>
        <v>R_ES-SD-SpCool</v>
      </c>
      <c r="AE431" s="208">
        <f t="shared" si="441"/>
        <v>0</v>
      </c>
      <c r="AF431" s="46">
        <f t="shared" si="399"/>
        <v>0</v>
      </c>
      <c r="AG431" s="208" t="s">
        <v>18</v>
      </c>
      <c r="AH431" s="46" t="s">
        <v>197</v>
      </c>
      <c r="AL431" s="202" t="s">
        <v>141</v>
      </c>
      <c r="AM431" s="203" t="str">
        <f t="shared" si="442"/>
        <v>R_ES-SD-SpCool</v>
      </c>
      <c r="AN431" s="202">
        <f t="shared" si="443"/>
        <v>0</v>
      </c>
      <c r="AO431" s="202">
        <f t="shared" si="400"/>
        <v>0</v>
      </c>
      <c r="AP431" s="202" t="s">
        <v>18</v>
      </c>
      <c r="AQ431" s="203" t="s">
        <v>194</v>
      </c>
      <c r="AU431" s="202" t="s">
        <v>141</v>
      </c>
      <c r="AV431" s="46" t="str">
        <f t="shared" si="444"/>
        <v>R_ES-SD-SpCool</v>
      </c>
      <c r="AW431" s="208">
        <f t="shared" si="445"/>
        <v>0</v>
      </c>
      <c r="AX431" s="208">
        <f t="shared" si="452"/>
        <v>0</v>
      </c>
      <c r="AY431" s="208" t="s">
        <v>18</v>
      </c>
      <c r="AZ431" s="46" t="s">
        <v>193</v>
      </c>
      <c r="BD431" s="202" t="s">
        <v>141</v>
      </c>
      <c r="BE431" s="46" t="str">
        <f t="shared" si="446"/>
        <v>R_ES-SD-SpCool</v>
      </c>
      <c r="BF431" s="208">
        <f t="shared" si="447"/>
        <v>0</v>
      </c>
      <c r="BG431" s="208">
        <f t="shared" si="453"/>
        <v>0</v>
      </c>
      <c r="BH431" s="208" t="s">
        <v>18</v>
      </c>
      <c r="BI431" s="46" t="s">
        <v>195</v>
      </c>
      <c r="BM431" s="202" t="s">
        <v>141</v>
      </c>
      <c r="BN431" s="46" t="str">
        <f t="shared" si="448"/>
        <v>R_ES-SD-SpCool</v>
      </c>
      <c r="BO431" s="208">
        <f t="shared" si="449"/>
        <v>0</v>
      </c>
      <c r="BP431" s="208">
        <f t="shared" si="454"/>
        <v>0</v>
      </c>
      <c r="BQ431" s="208" t="s">
        <v>18</v>
      </c>
      <c r="BR431" s="46" t="s">
        <v>192</v>
      </c>
    </row>
    <row r="432" spans="11:70">
      <c r="K432" s="202" t="s">
        <v>141</v>
      </c>
      <c r="L432" s="203" t="str">
        <f t="shared" si="450"/>
        <v>R_ES-SD-SpCool</v>
      </c>
      <c r="M432" s="202">
        <f t="shared" ref="M432" si="469">M336</f>
        <v>0</v>
      </c>
      <c r="N432" s="202">
        <f t="shared" si="438"/>
        <v>0</v>
      </c>
      <c r="O432" s="202" t="s">
        <v>18</v>
      </c>
      <c r="P432" s="203" t="s">
        <v>196</v>
      </c>
      <c r="T432" s="202" t="s">
        <v>141</v>
      </c>
      <c r="U432" s="203" t="str">
        <f t="shared" si="439"/>
        <v>R_ES-SD-SpCool</v>
      </c>
      <c r="V432" s="202">
        <f t="shared" si="439"/>
        <v>0</v>
      </c>
      <c r="W432" s="202">
        <f t="shared" si="398"/>
        <v>0</v>
      </c>
      <c r="X432" s="202" t="s">
        <v>18</v>
      </c>
      <c r="Y432" s="203" t="s">
        <v>191</v>
      </c>
      <c r="AC432" s="202" t="s">
        <v>141</v>
      </c>
      <c r="AD432" s="46" t="str">
        <f t="shared" si="440"/>
        <v>R_ES-SD-SpCool</v>
      </c>
      <c r="AE432" s="208">
        <f t="shared" si="441"/>
        <v>0</v>
      </c>
      <c r="AF432" s="46">
        <f t="shared" si="399"/>
        <v>0</v>
      </c>
      <c r="AG432" s="208" t="s">
        <v>18</v>
      </c>
      <c r="AH432" s="46" t="s">
        <v>197</v>
      </c>
      <c r="AL432" s="202" t="s">
        <v>141</v>
      </c>
      <c r="AM432" s="203" t="str">
        <f t="shared" si="442"/>
        <v>R_ES-SD-SpCool</v>
      </c>
      <c r="AN432" s="202">
        <f t="shared" si="443"/>
        <v>0</v>
      </c>
      <c r="AO432" s="202">
        <f t="shared" si="400"/>
        <v>0</v>
      </c>
      <c r="AP432" s="202" t="s">
        <v>18</v>
      </c>
      <c r="AQ432" s="203" t="s">
        <v>194</v>
      </c>
      <c r="AU432" s="202" t="s">
        <v>141</v>
      </c>
      <c r="AV432" s="46" t="str">
        <f t="shared" si="444"/>
        <v>R_ES-SD-SpCool</v>
      </c>
      <c r="AW432" s="208">
        <f t="shared" si="445"/>
        <v>0</v>
      </c>
      <c r="AX432" s="208">
        <f t="shared" si="452"/>
        <v>0</v>
      </c>
      <c r="AY432" s="208" t="s">
        <v>18</v>
      </c>
      <c r="AZ432" s="46" t="s">
        <v>193</v>
      </c>
      <c r="BD432" s="202" t="s">
        <v>141</v>
      </c>
      <c r="BE432" s="46" t="str">
        <f t="shared" si="446"/>
        <v>R_ES-SD-SpCool</v>
      </c>
      <c r="BF432" s="208">
        <f t="shared" si="447"/>
        <v>0</v>
      </c>
      <c r="BG432" s="208">
        <f t="shared" si="453"/>
        <v>0</v>
      </c>
      <c r="BH432" s="208" t="s">
        <v>18</v>
      </c>
      <c r="BI432" s="46" t="s">
        <v>195</v>
      </c>
      <c r="BM432" s="202" t="s">
        <v>141</v>
      </c>
      <c r="BN432" s="46" t="str">
        <f t="shared" si="448"/>
        <v>R_ES-SD-SpCool</v>
      </c>
      <c r="BO432" s="208">
        <f t="shared" si="449"/>
        <v>0</v>
      </c>
      <c r="BP432" s="208">
        <f t="shared" si="454"/>
        <v>0</v>
      </c>
      <c r="BQ432" s="208" t="s">
        <v>18</v>
      </c>
      <c r="BR432" s="46" t="s">
        <v>192</v>
      </c>
    </row>
    <row r="433" spans="11:70">
      <c r="K433" s="202" t="s">
        <v>141</v>
      </c>
      <c r="L433" s="203" t="str">
        <f t="shared" si="450"/>
        <v>R_ES-SD-SpCool</v>
      </c>
      <c r="M433" s="202">
        <f t="shared" ref="M433" si="470">M337</f>
        <v>0</v>
      </c>
      <c r="N433" s="202">
        <f t="shared" si="438"/>
        <v>0</v>
      </c>
      <c r="O433" s="202" t="s">
        <v>18</v>
      </c>
      <c r="P433" s="203" t="s">
        <v>196</v>
      </c>
      <c r="T433" s="202" t="s">
        <v>141</v>
      </c>
      <c r="U433" s="203" t="str">
        <f t="shared" si="439"/>
        <v>R_ES-SD-SpCool</v>
      </c>
      <c r="V433" s="202">
        <f t="shared" si="439"/>
        <v>0</v>
      </c>
      <c r="W433" s="202">
        <f t="shared" si="398"/>
        <v>0</v>
      </c>
      <c r="X433" s="202" t="s">
        <v>18</v>
      </c>
      <c r="Y433" s="203" t="s">
        <v>191</v>
      </c>
      <c r="AC433" s="202" t="s">
        <v>141</v>
      </c>
      <c r="AD433" s="46" t="str">
        <f t="shared" si="440"/>
        <v>R_ES-SD-SpCool</v>
      </c>
      <c r="AE433" s="208">
        <f t="shared" si="441"/>
        <v>0</v>
      </c>
      <c r="AF433" s="46">
        <f t="shared" si="399"/>
        <v>0</v>
      </c>
      <c r="AG433" s="208" t="s">
        <v>18</v>
      </c>
      <c r="AH433" s="46" t="s">
        <v>197</v>
      </c>
      <c r="AL433" s="202" t="s">
        <v>141</v>
      </c>
      <c r="AM433" s="203" t="str">
        <f t="shared" si="442"/>
        <v>R_ES-SD-SpCool</v>
      </c>
      <c r="AN433" s="202">
        <f t="shared" si="443"/>
        <v>0</v>
      </c>
      <c r="AO433" s="202">
        <f t="shared" si="400"/>
        <v>0</v>
      </c>
      <c r="AP433" s="202" t="s">
        <v>18</v>
      </c>
      <c r="AQ433" s="203" t="s">
        <v>194</v>
      </c>
      <c r="AU433" s="202" t="s">
        <v>141</v>
      </c>
      <c r="AV433" s="46" t="str">
        <f t="shared" si="444"/>
        <v>R_ES-SD-SpCool</v>
      </c>
      <c r="AW433" s="208">
        <f t="shared" si="445"/>
        <v>0</v>
      </c>
      <c r="AX433" s="208">
        <f t="shared" si="452"/>
        <v>0</v>
      </c>
      <c r="AY433" s="208" t="s">
        <v>18</v>
      </c>
      <c r="AZ433" s="46" t="s">
        <v>193</v>
      </c>
      <c r="BD433" s="202" t="s">
        <v>141</v>
      </c>
      <c r="BE433" s="46" t="str">
        <f t="shared" si="446"/>
        <v>R_ES-SD-SpCool</v>
      </c>
      <c r="BF433" s="208">
        <f t="shared" si="447"/>
        <v>0</v>
      </c>
      <c r="BG433" s="208">
        <f t="shared" si="453"/>
        <v>0</v>
      </c>
      <c r="BH433" s="208" t="s">
        <v>18</v>
      </c>
      <c r="BI433" s="46" t="s">
        <v>195</v>
      </c>
      <c r="BM433" s="202" t="s">
        <v>141</v>
      </c>
      <c r="BN433" s="46" t="str">
        <f t="shared" si="448"/>
        <v>R_ES-SD-SpCool</v>
      </c>
      <c r="BO433" s="208">
        <f t="shared" si="449"/>
        <v>0</v>
      </c>
      <c r="BP433" s="208">
        <f t="shared" si="454"/>
        <v>0</v>
      </c>
      <c r="BQ433" s="208" t="s">
        <v>18</v>
      </c>
      <c r="BR433" s="46" t="s">
        <v>192</v>
      </c>
    </row>
    <row r="434" spans="11:70">
      <c r="K434" s="202" t="s">
        <v>141</v>
      </c>
      <c r="L434" s="203" t="str">
        <f t="shared" si="450"/>
        <v>R_ES-SD-SpCool</v>
      </c>
      <c r="M434" s="202">
        <f t="shared" ref="M434" si="471">M338</f>
        <v>0</v>
      </c>
      <c r="N434" s="202">
        <f t="shared" si="438"/>
        <v>0</v>
      </c>
      <c r="O434" s="202" t="s">
        <v>18</v>
      </c>
      <c r="P434" s="203" t="s">
        <v>196</v>
      </c>
      <c r="T434" s="202" t="s">
        <v>141</v>
      </c>
      <c r="U434" s="203" t="str">
        <f t="shared" si="439"/>
        <v>R_ES-SD-SpCool</v>
      </c>
      <c r="V434" s="202">
        <f t="shared" si="439"/>
        <v>0</v>
      </c>
      <c r="W434" s="202">
        <f t="shared" si="398"/>
        <v>0</v>
      </c>
      <c r="X434" s="202" t="s">
        <v>18</v>
      </c>
      <c r="Y434" s="203" t="s">
        <v>191</v>
      </c>
      <c r="AC434" s="202" t="s">
        <v>141</v>
      </c>
      <c r="AD434" s="46" t="str">
        <f t="shared" si="440"/>
        <v>R_ES-SD-SpCool</v>
      </c>
      <c r="AE434" s="208">
        <f t="shared" si="441"/>
        <v>0</v>
      </c>
      <c r="AF434" s="46">
        <f t="shared" si="399"/>
        <v>0</v>
      </c>
      <c r="AG434" s="208" t="s">
        <v>18</v>
      </c>
      <c r="AH434" s="46" t="s">
        <v>197</v>
      </c>
      <c r="AL434" s="202" t="s">
        <v>141</v>
      </c>
      <c r="AM434" s="203" t="str">
        <f t="shared" si="442"/>
        <v>R_ES-SD-SpCool</v>
      </c>
      <c r="AN434" s="202">
        <f t="shared" si="443"/>
        <v>0</v>
      </c>
      <c r="AO434" s="202">
        <f t="shared" si="400"/>
        <v>0</v>
      </c>
      <c r="AP434" s="202" t="s">
        <v>18</v>
      </c>
      <c r="AQ434" s="203" t="s">
        <v>194</v>
      </c>
      <c r="AU434" s="202" t="s">
        <v>141</v>
      </c>
      <c r="AV434" s="46" t="str">
        <f t="shared" si="444"/>
        <v>R_ES-SD-SpCool</v>
      </c>
      <c r="AW434" s="208">
        <f t="shared" si="445"/>
        <v>0</v>
      </c>
      <c r="AX434" s="208">
        <f t="shared" si="452"/>
        <v>0</v>
      </c>
      <c r="AY434" s="208" t="s">
        <v>18</v>
      </c>
      <c r="AZ434" s="46" t="s">
        <v>193</v>
      </c>
      <c r="BD434" s="202" t="s">
        <v>141</v>
      </c>
      <c r="BE434" s="46" t="str">
        <f t="shared" si="446"/>
        <v>R_ES-SD-SpCool</v>
      </c>
      <c r="BF434" s="208">
        <f t="shared" si="447"/>
        <v>0</v>
      </c>
      <c r="BG434" s="208">
        <f t="shared" si="453"/>
        <v>0</v>
      </c>
      <c r="BH434" s="208" t="s">
        <v>18</v>
      </c>
      <c r="BI434" s="46" t="s">
        <v>195</v>
      </c>
      <c r="BM434" s="202" t="s">
        <v>141</v>
      </c>
      <c r="BN434" s="46" t="str">
        <f t="shared" si="448"/>
        <v>R_ES-SD-SpCool</v>
      </c>
      <c r="BO434" s="208">
        <f t="shared" si="449"/>
        <v>0</v>
      </c>
      <c r="BP434" s="208">
        <f t="shared" si="454"/>
        <v>0</v>
      </c>
      <c r="BQ434" s="208" t="s">
        <v>18</v>
      </c>
      <c r="BR434" s="46" t="s">
        <v>192</v>
      </c>
    </row>
    <row r="435" spans="11:70">
      <c r="K435" s="202" t="s">
        <v>141</v>
      </c>
      <c r="L435" s="203" t="str">
        <f t="shared" si="450"/>
        <v>R_ES-SD-SpCool</v>
      </c>
      <c r="M435" s="202">
        <f t="shared" ref="M435" si="472">M339</f>
        <v>0</v>
      </c>
      <c r="N435" s="202">
        <f t="shared" si="438"/>
        <v>0</v>
      </c>
      <c r="O435" s="202" t="s">
        <v>18</v>
      </c>
      <c r="P435" s="203" t="s">
        <v>196</v>
      </c>
      <c r="T435" s="202" t="s">
        <v>141</v>
      </c>
      <c r="U435" s="203" t="str">
        <f t="shared" si="439"/>
        <v>R_ES-SD-SpCool</v>
      </c>
      <c r="V435" s="202">
        <f t="shared" si="439"/>
        <v>0</v>
      </c>
      <c r="W435" s="202">
        <f t="shared" si="398"/>
        <v>0</v>
      </c>
      <c r="X435" s="202" t="s">
        <v>18</v>
      </c>
      <c r="Y435" s="203" t="s">
        <v>191</v>
      </c>
      <c r="AC435" s="202" t="s">
        <v>141</v>
      </c>
      <c r="AD435" s="46" t="str">
        <f t="shared" si="440"/>
        <v>R_ES-SD-SpCool</v>
      </c>
      <c r="AE435" s="208">
        <f t="shared" si="441"/>
        <v>0</v>
      </c>
      <c r="AF435" s="46">
        <f t="shared" si="399"/>
        <v>0</v>
      </c>
      <c r="AG435" s="208" t="s">
        <v>18</v>
      </c>
      <c r="AH435" s="46" t="s">
        <v>197</v>
      </c>
      <c r="AL435" s="202" t="s">
        <v>141</v>
      </c>
      <c r="AM435" s="203" t="str">
        <f t="shared" si="442"/>
        <v>R_ES-SD-SpCool</v>
      </c>
      <c r="AN435" s="202">
        <f t="shared" si="443"/>
        <v>0</v>
      </c>
      <c r="AO435" s="202">
        <f t="shared" si="400"/>
        <v>0</v>
      </c>
      <c r="AP435" s="202" t="s">
        <v>18</v>
      </c>
      <c r="AQ435" s="203" t="s">
        <v>194</v>
      </c>
      <c r="AU435" s="202" t="s">
        <v>141</v>
      </c>
      <c r="AV435" s="46" t="str">
        <f t="shared" si="444"/>
        <v>R_ES-SD-SpCool</v>
      </c>
      <c r="AW435" s="208">
        <f t="shared" si="445"/>
        <v>0</v>
      </c>
      <c r="AX435" s="208">
        <f t="shared" si="452"/>
        <v>0</v>
      </c>
      <c r="AY435" s="208" t="s">
        <v>18</v>
      </c>
      <c r="AZ435" s="46" t="s">
        <v>193</v>
      </c>
      <c r="BD435" s="202" t="s">
        <v>141</v>
      </c>
      <c r="BE435" s="46" t="str">
        <f t="shared" si="446"/>
        <v>R_ES-SD-SpCool</v>
      </c>
      <c r="BF435" s="208">
        <f t="shared" si="447"/>
        <v>0</v>
      </c>
      <c r="BG435" s="208">
        <f t="shared" si="453"/>
        <v>0</v>
      </c>
      <c r="BH435" s="208" t="s">
        <v>18</v>
      </c>
      <c r="BI435" s="46" t="s">
        <v>195</v>
      </c>
      <c r="BM435" s="202" t="s">
        <v>141</v>
      </c>
      <c r="BN435" s="46" t="str">
        <f t="shared" si="448"/>
        <v>R_ES-SD-SpCool</v>
      </c>
      <c r="BO435" s="208">
        <f t="shared" si="449"/>
        <v>0</v>
      </c>
      <c r="BP435" s="208">
        <f t="shared" si="454"/>
        <v>0</v>
      </c>
      <c r="BQ435" s="208" t="s">
        <v>18</v>
      </c>
      <c r="BR435" s="46" t="s">
        <v>192</v>
      </c>
    </row>
    <row r="436" spans="11:70">
      <c r="K436" s="202" t="s">
        <v>141</v>
      </c>
      <c r="L436" s="203" t="str">
        <f t="shared" si="450"/>
        <v>R_ES-SD-SpCool</v>
      </c>
      <c r="M436" s="202">
        <f t="shared" ref="M436" si="473">M340</f>
        <v>0</v>
      </c>
      <c r="N436" s="202">
        <f t="shared" si="438"/>
        <v>0</v>
      </c>
      <c r="O436" s="202" t="s">
        <v>18</v>
      </c>
      <c r="P436" s="203" t="s">
        <v>196</v>
      </c>
      <c r="T436" s="202" t="s">
        <v>141</v>
      </c>
      <c r="U436" s="203" t="str">
        <f t="shared" si="439"/>
        <v>R_ES-SD-SpCool</v>
      </c>
      <c r="V436" s="202">
        <f t="shared" si="439"/>
        <v>0</v>
      </c>
      <c r="W436" s="202">
        <f t="shared" si="398"/>
        <v>0</v>
      </c>
      <c r="X436" s="202" t="s">
        <v>18</v>
      </c>
      <c r="Y436" s="203" t="s">
        <v>191</v>
      </c>
      <c r="AC436" s="202" t="s">
        <v>141</v>
      </c>
      <c r="AD436" s="46" t="str">
        <f t="shared" si="440"/>
        <v>R_ES-SD-SpCool</v>
      </c>
      <c r="AE436" s="208">
        <f t="shared" si="441"/>
        <v>0</v>
      </c>
      <c r="AF436" s="46">
        <f t="shared" si="399"/>
        <v>0</v>
      </c>
      <c r="AG436" s="208" t="s">
        <v>18</v>
      </c>
      <c r="AH436" s="46" t="s">
        <v>197</v>
      </c>
      <c r="AL436" s="202" t="s">
        <v>141</v>
      </c>
      <c r="AM436" s="203" t="str">
        <f t="shared" si="442"/>
        <v>R_ES-SD-SpCool</v>
      </c>
      <c r="AN436" s="202">
        <f t="shared" si="443"/>
        <v>0</v>
      </c>
      <c r="AO436" s="202">
        <f t="shared" si="400"/>
        <v>0</v>
      </c>
      <c r="AP436" s="202" t="s">
        <v>18</v>
      </c>
      <c r="AQ436" s="203" t="s">
        <v>194</v>
      </c>
      <c r="AU436" s="202" t="s">
        <v>141</v>
      </c>
      <c r="AV436" s="46" t="str">
        <f t="shared" si="444"/>
        <v>R_ES-SD-SpCool</v>
      </c>
      <c r="AW436" s="208">
        <f t="shared" si="445"/>
        <v>0</v>
      </c>
      <c r="AX436" s="208">
        <f t="shared" si="452"/>
        <v>0</v>
      </c>
      <c r="AY436" s="208" t="s">
        <v>18</v>
      </c>
      <c r="AZ436" s="46" t="s">
        <v>193</v>
      </c>
      <c r="BD436" s="202" t="s">
        <v>141</v>
      </c>
      <c r="BE436" s="46" t="str">
        <f t="shared" si="446"/>
        <v>R_ES-SD-SpCool</v>
      </c>
      <c r="BF436" s="208">
        <f t="shared" si="447"/>
        <v>0</v>
      </c>
      <c r="BG436" s="208">
        <f t="shared" si="453"/>
        <v>0</v>
      </c>
      <c r="BH436" s="208" t="s">
        <v>18</v>
      </c>
      <c r="BI436" s="46" t="s">
        <v>195</v>
      </c>
      <c r="BM436" s="202" t="s">
        <v>141</v>
      </c>
      <c r="BN436" s="46" t="str">
        <f t="shared" si="448"/>
        <v>R_ES-SD-SpCool</v>
      </c>
      <c r="BO436" s="208">
        <f t="shared" si="449"/>
        <v>0</v>
      </c>
      <c r="BP436" s="208">
        <f t="shared" si="454"/>
        <v>0</v>
      </c>
      <c r="BQ436" s="208" t="s">
        <v>18</v>
      </c>
      <c r="BR436" s="46" t="s">
        <v>192</v>
      </c>
    </row>
    <row r="437" spans="11:70">
      <c r="K437" s="202" t="s">
        <v>141</v>
      </c>
      <c r="L437" s="203" t="str">
        <f t="shared" si="450"/>
        <v>R_ES-SD-SpCool</v>
      </c>
      <c r="M437" s="202">
        <f t="shared" ref="M437" si="474">M341</f>
        <v>0</v>
      </c>
      <c r="N437" s="202">
        <f t="shared" si="438"/>
        <v>0</v>
      </c>
      <c r="O437" s="202" t="s">
        <v>18</v>
      </c>
      <c r="P437" s="203" t="s">
        <v>196</v>
      </c>
      <c r="T437" s="202" t="s">
        <v>141</v>
      </c>
      <c r="U437" s="203" t="str">
        <f t="shared" si="439"/>
        <v>R_ES-SD-SpCool</v>
      </c>
      <c r="V437" s="202">
        <f t="shared" si="439"/>
        <v>0</v>
      </c>
      <c r="W437" s="202">
        <f t="shared" si="398"/>
        <v>0</v>
      </c>
      <c r="X437" s="202" t="s">
        <v>18</v>
      </c>
      <c r="Y437" s="203" t="s">
        <v>191</v>
      </c>
      <c r="AC437" s="202" t="s">
        <v>141</v>
      </c>
      <c r="AD437" s="46" t="str">
        <f t="shared" si="440"/>
        <v>R_ES-SD-SpCool</v>
      </c>
      <c r="AE437" s="208">
        <f t="shared" si="441"/>
        <v>0</v>
      </c>
      <c r="AF437" s="46">
        <f t="shared" si="399"/>
        <v>0</v>
      </c>
      <c r="AG437" s="208" t="s">
        <v>18</v>
      </c>
      <c r="AH437" s="46" t="s">
        <v>197</v>
      </c>
      <c r="AL437" s="202" t="s">
        <v>141</v>
      </c>
      <c r="AM437" s="203" t="str">
        <f t="shared" si="442"/>
        <v>R_ES-SD-SpCool</v>
      </c>
      <c r="AN437" s="202">
        <f t="shared" si="443"/>
        <v>0</v>
      </c>
      <c r="AO437" s="202">
        <f t="shared" si="400"/>
        <v>0</v>
      </c>
      <c r="AP437" s="202" t="s">
        <v>18</v>
      </c>
      <c r="AQ437" s="203" t="s">
        <v>194</v>
      </c>
      <c r="AU437" s="202" t="s">
        <v>141</v>
      </c>
      <c r="AV437" s="46" t="str">
        <f t="shared" si="444"/>
        <v>R_ES-SD-SpCool</v>
      </c>
      <c r="AW437" s="208">
        <f t="shared" si="445"/>
        <v>0</v>
      </c>
      <c r="AX437" s="208">
        <f t="shared" si="452"/>
        <v>0</v>
      </c>
      <c r="AY437" s="208" t="s">
        <v>18</v>
      </c>
      <c r="AZ437" s="46" t="s">
        <v>193</v>
      </c>
      <c r="BD437" s="202" t="s">
        <v>141</v>
      </c>
      <c r="BE437" s="46" t="str">
        <f t="shared" si="446"/>
        <v>R_ES-SD-SpCool</v>
      </c>
      <c r="BF437" s="208">
        <f t="shared" si="447"/>
        <v>0</v>
      </c>
      <c r="BG437" s="208">
        <f t="shared" si="453"/>
        <v>0</v>
      </c>
      <c r="BH437" s="208" t="s">
        <v>18</v>
      </c>
      <c r="BI437" s="46" t="s">
        <v>195</v>
      </c>
      <c r="BM437" s="202" t="s">
        <v>141</v>
      </c>
      <c r="BN437" s="46" t="str">
        <f t="shared" si="448"/>
        <v>R_ES-SD-SpCool</v>
      </c>
      <c r="BO437" s="208">
        <f t="shared" si="449"/>
        <v>0</v>
      </c>
      <c r="BP437" s="208">
        <f t="shared" si="454"/>
        <v>0</v>
      </c>
      <c r="BQ437" s="208" t="s">
        <v>18</v>
      </c>
      <c r="BR437" s="46" t="s">
        <v>192</v>
      </c>
    </row>
    <row r="438" spans="11:70">
      <c r="K438" s="202" t="s">
        <v>141</v>
      </c>
      <c r="L438" s="203" t="str">
        <f t="shared" si="450"/>
        <v>R_ES-SD-SpCool</v>
      </c>
      <c r="M438" s="202">
        <f t="shared" ref="M438" si="475">M342</f>
        <v>0</v>
      </c>
      <c r="N438" s="202">
        <f t="shared" si="438"/>
        <v>0</v>
      </c>
      <c r="O438" s="202" t="s">
        <v>18</v>
      </c>
      <c r="P438" s="203" t="s">
        <v>196</v>
      </c>
      <c r="T438" s="202" t="s">
        <v>141</v>
      </c>
      <c r="U438" s="203" t="str">
        <f t="shared" si="439"/>
        <v>R_ES-SD-SpCool</v>
      </c>
      <c r="V438" s="202">
        <f t="shared" si="439"/>
        <v>0</v>
      </c>
      <c r="W438" s="202">
        <f t="shared" si="398"/>
        <v>0</v>
      </c>
      <c r="X438" s="202" t="s">
        <v>18</v>
      </c>
      <c r="Y438" s="203" t="s">
        <v>191</v>
      </c>
      <c r="AC438" s="202" t="s">
        <v>141</v>
      </c>
      <c r="AD438" s="46" t="str">
        <f t="shared" si="440"/>
        <v>R_ES-SD-SpCool</v>
      </c>
      <c r="AE438" s="208">
        <f t="shared" si="441"/>
        <v>0</v>
      </c>
      <c r="AF438" s="46">
        <f t="shared" si="399"/>
        <v>0</v>
      </c>
      <c r="AG438" s="208" t="s">
        <v>18</v>
      </c>
      <c r="AH438" s="46" t="s">
        <v>197</v>
      </c>
      <c r="AL438" s="202" t="s">
        <v>141</v>
      </c>
      <c r="AM438" s="203" t="str">
        <f t="shared" si="442"/>
        <v>R_ES-SD-SpCool</v>
      </c>
      <c r="AN438" s="202">
        <f t="shared" si="443"/>
        <v>0</v>
      </c>
      <c r="AO438" s="202">
        <f t="shared" si="400"/>
        <v>0</v>
      </c>
      <c r="AP438" s="202" t="s">
        <v>18</v>
      </c>
      <c r="AQ438" s="203" t="s">
        <v>194</v>
      </c>
      <c r="AU438" s="202" t="s">
        <v>141</v>
      </c>
      <c r="AV438" s="46" t="str">
        <f t="shared" si="444"/>
        <v>R_ES-SD-SpCool</v>
      </c>
      <c r="AW438" s="208">
        <f t="shared" si="445"/>
        <v>0</v>
      </c>
      <c r="AX438" s="208">
        <f t="shared" si="452"/>
        <v>0</v>
      </c>
      <c r="AY438" s="208" t="s">
        <v>18</v>
      </c>
      <c r="AZ438" s="46" t="s">
        <v>193</v>
      </c>
      <c r="BD438" s="202" t="s">
        <v>141</v>
      </c>
      <c r="BE438" s="46" t="str">
        <f t="shared" si="446"/>
        <v>R_ES-SD-SpCool</v>
      </c>
      <c r="BF438" s="208">
        <f t="shared" si="447"/>
        <v>0</v>
      </c>
      <c r="BG438" s="208">
        <f t="shared" si="453"/>
        <v>0</v>
      </c>
      <c r="BH438" s="208" t="s">
        <v>18</v>
      </c>
      <c r="BI438" s="46" t="s">
        <v>195</v>
      </c>
      <c r="BM438" s="202" t="s">
        <v>141</v>
      </c>
      <c r="BN438" s="46" t="str">
        <f t="shared" si="448"/>
        <v>R_ES-SD-SpCool</v>
      </c>
      <c r="BO438" s="208">
        <f t="shared" si="449"/>
        <v>0</v>
      </c>
      <c r="BP438" s="208">
        <f t="shared" si="454"/>
        <v>0</v>
      </c>
      <c r="BQ438" s="208" t="s">
        <v>18</v>
      </c>
      <c r="BR438" s="46" t="s">
        <v>192</v>
      </c>
    </row>
    <row r="439" spans="11:70">
      <c r="K439" s="202" t="s">
        <v>141</v>
      </c>
      <c r="L439" s="203" t="str">
        <f t="shared" si="450"/>
        <v>R_ES-SD-SpCool</v>
      </c>
      <c r="M439" s="202">
        <f t="shared" ref="M439" si="476">M343</f>
        <v>0</v>
      </c>
      <c r="N439" s="202">
        <f t="shared" si="438"/>
        <v>0</v>
      </c>
      <c r="O439" s="202" t="s">
        <v>18</v>
      </c>
      <c r="P439" s="203" t="s">
        <v>196</v>
      </c>
      <c r="T439" s="202" t="s">
        <v>141</v>
      </c>
      <c r="U439" s="203" t="str">
        <f t="shared" si="439"/>
        <v>R_ES-SD-SpCool</v>
      </c>
      <c r="V439" s="202">
        <f t="shared" si="439"/>
        <v>0</v>
      </c>
      <c r="W439" s="202">
        <f t="shared" si="398"/>
        <v>0</v>
      </c>
      <c r="X439" s="202" t="s">
        <v>18</v>
      </c>
      <c r="Y439" s="203" t="s">
        <v>191</v>
      </c>
      <c r="AC439" s="202" t="s">
        <v>141</v>
      </c>
      <c r="AD439" s="46" t="str">
        <f t="shared" si="440"/>
        <v>R_ES-SD-SpCool</v>
      </c>
      <c r="AE439" s="208">
        <f t="shared" si="441"/>
        <v>0</v>
      </c>
      <c r="AF439" s="46">
        <f t="shared" si="399"/>
        <v>0</v>
      </c>
      <c r="AG439" s="208" t="s">
        <v>18</v>
      </c>
      <c r="AH439" s="46" t="s">
        <v>197</v>
      </c>
      <c r="AL439" s="202" t="s">
        <v>141</v>
      </c>
      <c r="AM439" s="203" t="str">
        <f t="shared" si="442"/>
        <v>R_ES-SD-SpCool</v>
      </c>
      <c r="AN439" s="202">
        <f t="shared" si="443"/>
        <v>0</v>
      </c>
      <c r="AO439" s="202">
        <f t="shared" si="400"/>
        <v>0</v>
      </c>
      <c r="AP439" s="202" t="s">
        <v>18</v>
      </c>
      <c r="AQ439" s="203" t="s">
        <v>194</v>
      </c>
      <c r="AU439" s="202" t="s">
        <v>141</v>
      </c>
      <c r="AV439" s="46" t="str">
        <f t="shared" si="444"/>
        <v>R_ES-SD-SpCool</v>
      </c>
      <c r="AW439" s="208">
        <f t="shared" si="445"/>
        <v>0</v>
      </c>
      <c r="AX439" s="208">
        <f t="shared" si="452"/>
        <v>0</v>
      </c>
      <c r="AY439" s="208" t="s">
        <v>18</v>
      </c>
      <c r="AZ439" s="46" t="s">
        <v>193</v>
      </c>
      <c r="BD439" s="202" t="s">
        <v>141</v>
      </c>
      <c r="BE439" s="46" t="str">
        <f t="shared" si="446"/>
        <v>R_ES-SD-SpCool</v>
      </c>
      <c r="BF439" s="208">
        <f t="shared" si="447"/>
        <v>0</v>
      </c>
      <c r="BG439" s="208">
        <f t="shared" si="453"/>
        <v>0</v>
      </c>
      <c r="BH439" s="208" t="s">
        <v>18</v>
      </c>
      <c r="BI439" s="46" t="s">
        <v>195</v>
      </c>
      <c r="BM439" s="202" t="s">
        <v>141</v>
      </c>
      <c r="BN439" s="46" t="str">
        <f t="shared" si="448"/>
        <v>R_ES-SD-SpCool</v>
      </c>
      <c r="BO439" s="208">
        <f t="shared" si="449"/>
        <v>0</v>
      </c>
      <c r="BP439" s="208">
        <f t="shared" si="454"/>
        <v>0</v>
      </c>
      <c r="BQ439" s="208" t="s">
        <v>18</v>
      </c>
      <c r="BR439" s="46" t="s">
        <v>192</v>
      </c>
    </row>
    <row r="440" spans="11:70">
      <c r="K440" s="202" t="s">
        <v>357</v>
      </c>
      <c r="L440" s="203" t="str">
        <f t="shared" si="450"/>
        <v>R_ES-SD-SpCool</v>
      </c>
      <c r="M440" s="202" t="str">
        <f t="shared" ref="M440" si="477">M344</f>
        <v>SH0_1</v>
      </c>
      <c r="N440" s="127">
        <f>R440+R441</f>
        <v>0.139705882352941</v>
      </c>
      <c r="O440" s="202" t="s">
        <v>18</v>
      </c>
      <c r="P440" s="203" t="s">
        <v>196</v>
      </c>
      <c r="R440" s="202">
        <f t="shared" ref="R440:R446" si="478">AW19</f>
        <v>0.0680147058823529</v>
      </c>
      <c r="T440" s="202" t="s">
        <v>357</v>
      </c>
      <c r="U440" s="203" t="str">
        <f t="shared" si="439"/>
        <v>R_ES-SD-SpCool</v>
      </c>
      <c r="V440" s="202" t="str">
        <f t="shared" si="439"/>
        <v>SH0_1</v>
      </c>
      <c r="W440" s="127">
        <f>AA440+AA441</f>
        <v>0.128676470588235</v>
      </c>
      <c r="X440" s="202" t="s">
        <v>18</v>
      </c>
      <c r="Y440" s="203" t="s">
        <v>191</v>
      </c>
      <c r="AA440" s="202">
        <f>AW22</f>
        <v>0.0652573529411765</v>
      </c>
      <c r="AC440" s="202" t="s">
        <v>357</v>
      </c>
      <c r="AD440" s="46" t="str">
        <f t="shared" si="440"/>
        <v>R_ES-SD-SpCool</v>
      </c>
      <c r="AE440" s="208" t="str">
        <f t="shared" si="441"/>
        <v>SH0_1</v>
      </c>
      <c r="AF440" s="46">
        <f t="shared" si="399"/>
        <v>0.139705882352941</v>
      </c>
      <c r="AG440" s="208" t="s">
        <v>18</v>
      </c>
      <c r="AH440" s="46" t="s">
        <v>197</v>
      </c>
      <c r="AL440" s="202" t="s">
        <v>357</v>
      </c>
      <c r="AM440" s="203" t="str">
        <f t="shared" si="442"/>
        <v>R_ES-SD-SpCool</v>
      </c>
      <c r="AN440" s="202" t="str">
        <f t="shared" si="443"/>
        <v>SH0_1</v>
      </c>
      <c r="AO440" s="127">
        <f>AS440+AS441</f>
        <v>0.144301470588235</v>
      </c>
      <c r="AP440" s="202" t="s">
        <v>18</v>
      </c>
      <c r="AQ440" s="203" t="s">
        <v>194</v>
      </c>
      <c r="AS440" s="202">
        <f t="shared" ref="AS440:AS445" si="479">AW20</f>
        <v>0.0716911764705882</v>
      </c>
      <c r="AU440" s="202" t="s">
        <v>357</v>
      </c>
      <c r="AV440" s="46" t="str">
        <f t="shared" si="444"/>
        <v>R_ES-SD-SpCool</v>
      </c>
      <c r="AW440" s="208" t="str">
        <f t="shared" si="445"/>
        <v>SH0_1</v>
      </c>
      <c r="AX440" s="127">
        <f>BB440+BB441</f>
        <v>0.128676470588235</v>
      </c>
      <c r="AY440" s="208" t="s">
        <v>18</v>
      </c>
      <c r="AZ440" s="46" t="s">
        <v>193</v>
      </c>
      <c r="BB440" s="208">
        <f t="shared" ref="BB440:BB463" si="480">AA440</f>
        <v>0.0652573529411765</v>
      </c>
      <c r="BD440" s="202" t="s">
        <v>357</v>
      </c>
      <c r="BE440" s="46" t="str">
        <f t="shared" si="446"/>
        <v>R_ES-SD-SpCool</v>
      </c>
      <c r="BF440" s="208" t="str">
        <f t="shared" si="447"/>
        <v>SH0_1</v>
      </c>
      <c r="BG440" s="208">
        <f t="shared" si="453"/>
        <v>0.139705882352941</v>
      </c>
      <c r="BH440" s="208" t="s">
        <v>18</v>
      </c>
      <c r="BI440" s="46" t="s">
        <v>195</v>
      </c>
      <c r="BM440" s="202" t="s">
        <v>357</v>
      </c>
      <c r="BN440" s="46" t="str">
        <f t="shared" si="448"/>
        <v>R_ES-SD-SpCool</v>
      </c>
      <c r="BO440" s="208" t="str">
        <f t="shared" si="449"/>
        <v>SH0_1</v>
      </c>
      <c r="BP440" s="208">
        <f t="shared" si="454"/>
        <v>0.128676470588235</v>
      </c>
      <c r="BQ440" s="208" t="s">
        <v>18</v>
      </c>
      <c r="BR440" s="46" t="s">
        <v>192</v>
      </c>
    </row>
    <row r="441" spans="11:70">
      <c r="K441" s="202" t="s">
        <v>357</v>
      </c>
      <c r="L441" s="203" t="str">
        <f t="shared" si="450"/>
        <v>R_ES-SD-SpCool</v>
      </c>
      <c r="M441" s="202" t="str">
        <f t="shared" ref="M441" si="481">M345</f>
        <v>SH2_3</v>
      </c>
      <c r="N441" s="127">
        <f>R442+R443</f>
        <v>0.137867647058824</v>
      </c>
      <c r="O441" s="202" t="s">
        <v>18</v>
      </c>
      <c r="P441" s="203" t="s">
        <v>196</v>
      </c>
      <c r="R441" s="202">
        <f t="shared" si="478"/>
        <v>0.0716911764705882</v>
      </c>
      <c r="T441" s="202" t="s">
        <v>357</v>
      </c>
      <c r="U441" s="203" t="str">
        <f t="shared" si="439"/>
        <v>R_ES-SD-SpCool</v>
      </c>
      <c r="V441" s="202" t="str">
        <f t="shared" si="439"/>
        <v>SH2_3</v>
      </c>
      <c r="W441" s="127">
        <f>AA442+AA443</f>
        <v>0.105698529411765</v>
      </c>
      <c r="X441" s="202" t="s">
        <v>18</v>
      </c>
      <c r="Y441" s="203" t="s">
        <v>191</v>
      </c>
      <c r="AA441" s="202">
        <f>AW23</f>
        <v>0.0634191176470588</v>
      </c>
      <c r="AC441" s="202" t="s">
        <v>357</v>
      </c>
      <c r="AD441" s="46" t="str">
        <f t="shared" si="440"/>
        <v>R_ES-SD-SpCool</v>
      </c>
      <c r="AE441" s="208" t="str">
        <f t="shared" si="441"/>
        <v>SH2_3</v>
      </c>
      <c r="AF441" s="46">
        <f t="shared" si="399"/>
        <v>0.137867647058824</v>
      </c>
      <c r="AG441" s="208" t="s">
        <v>18</v>
      </c>
      <c r="AH441" s="46" t="s">
        <v>197</v>
      </c>
      <c r="AL441" s="202" t="s">
        <v>357</v>
      </c>
      <c r="AM441" s="203" t="str">
        <f t="shared" si="442"/>
        <v>R_ES-SD-SpCool</v>
      </c>
      <c r="AN441" s="202" t="str">
        <f t="shared" si="443"/>
        <v>SH2_3</v>
      </c>
      <c r="AO441" s="127">
        <f>AS442+AS443</f>
        <v>0.128676470588235</v>
      </c>
      <c r="AP441" s="202" t="s">
        <v>18</v>
      </c>
      <c r="AQ441" s="203" t="s">
        <v>194</v>
      </c>
      <c r="AS441" s="202">
        <f t="shared" si="479"/>
        <v>0.0726102941176471</v>
      </c>
      <c r="AU441" s="202" t="s">
        <v>357</v>
      </c>
      <c r="AV441" s="46" t="str">
        <f t="shared" si="444"/>
        <v>R_ES-SD-SpCool</v>
      </c>
      <c r="AW441" s="208" t="str">
        <f t="shared" si="445"/>
        <v>SH2_3</v>
      </c>
      <c r="AX441" s="127">
        <f>BB442+BB443</f>
        <v>0.105698529411765</v>
      </c>
      <c r="AY441" s="208" t="s">
        <v>18</v>
      </c>
      <c r="AZ441" s="46" t="s">
        <v>193</v>
      </c>
      <c r="BB441" s="208">
        <f t="shared" si="480"/>
        <v>0.0634191176470588</v>
      </c>
      <c r="BD441" s="202" t="s">
        <v>357</v>
      </c>
      <c r="BE441" s="46" t="str">
        <f t="shared" si="446"/>
        <v>R_ES-SD-SpCool</v>
      </c>
      <c r="BF441" s="208" t="str">
        <f t="shared" si="447"/>
        <v>SH2_3</v>
      </c>
      <c r="BG441" s="208">
        <f t="shared" si="453"/>
        <v>0.137867647058824</v>
      </c>
      <c r="BH441" s="208" t="s">
        <v>18</v>
      </c>
      <c r="BI441" s="46" t="s">
        <v>195</v>
      </c>
      <c r="BM441" s="202" t="s">
        <v>357</v>
      </c>
      <c r="BN441" s="46" t="str">
        <f t="shared" si="448"/>
        <v>R_ES-SD-SpCool</v>
      </c>
      <c r="BO441" s="208" t="str">
        <f t="shared" si="449"/>
        <v>SH2_3</v>
      </c>
      <c r="BP441" s="208">
        <f t="shared" si="454"/>
        <v>0.105698529411765</v>
      </c>
      <c r="BQ441" s="208" t="s">
        <v>18</v>
      </c>
      <c r="BR441" s="46" t="s">
        <v>192</v>
      </c>
    </row>
    <row r="442" spans="11:70">
      <c r="K442" s="202" t="s">
        <v>357</v>
      </c>
      <c r="L442" s="203" t="str">
        <f t="shared" si="450"/>
        <v>R_ES-SD-SpCool</v>
      </c>
      <c r="M442" s="202" t="str">
        <f t="shared" ref="M442" si="482">M346</f>
        <v>SH4_5</v>
      </c>
      <c r="N442" s="127">
        <f>R444+R445</f>
        <v>0.118566176470588</v>
      </c>
      <c r="O442" s="202" t="s">
        <v>18</v>
      </c>
      <c r="P442" s="203" t="s">
        <v>196</v>
      </c>
      <c r="R442" s="202">
        <f t="shared" si="478"/>
        <v>0.0726102941176471</v>
      </c>
      <c r="T442" s="202" t="s">
        <v>357</v>
      </c>
      <c r="U442" s="203" t="str">
        <f t="shared" si="439"/>
        <v>R_ES-SD-SpCool</v>
      </c>
      <c r="V442" s="202" t="str">
        <f t="shared" si="439"/>
        <v>SH4_5</v>
      </c>
      <c r="W442" s="127">
        <f>AA444+AA445</f>
        <v>0.083639705882353</v>
      </c>
      <c r="X442" s="202" t="s">
        <v>18</v>
      </c>
      <c r="Y442" s="203" t="s">
        <v>191</v>
      </c>
      <c r="AA442" s="202">
        <f>AW24</f>
        <v>0.0551470588235294</v>
      </c>
      <c r="AC442" s="202" t="s">
        <v>357</v>
      </c>
      <c r="AD442" s="46" t="str">
        <f t="shared" si="440"/>
        <v>R_ES-SD-SpCool</v>
      </c>
      <c r="AE442" s="208" t="str">
        <f t="shared" si="441"/>
        <v>SH4_5</v>
      </c>
      <c r="AF442" s="46">
        <f t="shared" si="399"/>
        <v>0.118566176470588</v>
      </c>
      <c r="AG442" s="208" t="s">
        <v>18</v>
      </c>
      <c r="AH442" s="46" t="s">
        <v>197</v>
      </c>
      <c r="AL442" s="202" t="s">
        <v>357</v>
      </c>
      <c r="AM442" s="203" t="str">
        <f t="shared" si="442"/>
        <v>R_ES-SD-SpCool</v>
      </c>
      <c r="AN442" s="202" t="str">
        <f t="shared" si="443"/>
        <v>SH4_5</v>
      </c>
      <c r="AO442" s="127">
        <f>AS444+AS445</f>
        <v>0.105698529411765</v>
      </c>
      <c r="AP442" s="202" t="s">
        <v>18</v>
      </c>
      <c r="AQ442" s="203" t="s">
        <v>194</v>
      </c>
      <c r="AS442" s="202">
        <f t="shared" si="479"/>
        <v>0.0652573529411765</v>
      </c>
      <c r="AU442" s="202" t="s">
        <v>357</v>
      </c>
      <c r="AV442" s="46" t="str">
        <f t="shared" si="444"/>
        <v>R_ES-SD-SpCool</v>
      </c>
      <c r="AW442" s="208" t="str">
        <f t="shared" si="445"/>
        <v>SH4_5</v>
      </c>
      <c r="AX442" s="127">
        <f>BB444+BB445</f>
        <v>0.083639705882353</v>
      </c>
      <c r="AY442" s="208" t="s">
        <v>18</v>
      </c>
      <c r="AZ442" s="46" t="s">
        <v>193</v>
      </c>
      <c r="BB442" s="208">
        <f t="shared" si="480"/>
        <v>0.0551470588235294</v>
      </c>
      <c r="BD442" s="202" t="s">
        <v>357</v>
      </c>
      <c r="BE442" s="46" t="str">
        <f t="shared" si="446"/>
        <v>R_ES-SD-SpCool</v>
      </c>
      <c r="BF442" s="208" t="str">
        <f t="shared" si="447"/>
        <v>SH4_5</v>
      </c>
      <c r="BG442" s="208">
        <f t="shared" si="453"/>
        <v>0.118566176470588</v>
      </c>
      <c r="BH442" s="208" t="s">
        <v>18</v>
      </c>
      <c r="BI442" s="46" t="s">
        <v>195</v>
      </c>
      <c r="BM442" s="202" t="s">
        <v>357</v>
      </c>
      <c r="BN442" s="46" t="str">
        <f t="shared" si="448"/>
        <v>R_ES-SD-SpCool</v>
      </c>
      <c r="BO442" s="208" t="str">
        <f t="shared" si="449"/>
        <v>SH4_5</v>
      </c>
      <c r="BP442" s="208">
        <f t="shared" si="454"/>
        <v>0.083639705882353</v>
      </c>
      <c r="BQ442" s="208" t="s">
        <v>18</v>
      </c>
      <c r="BR442" s="46" t="s">
        <v>192</v>
      </c>
    </row>
    <row r="443" spans="11:70">
      <c r="K443" s="202" t="s">
        <v>357</v>
      </c>
      <c r="L443" s="203" t="str">
        <f t="shared" si="450"/>
        <v>R_ES-SD-SpCool</v>
      </c>
      <c r="M443" s="202" t="str">
        <f t="shared" ref="M443" si="483">M347</f>
        <v>SH6_7</v>
      </c>
      <c r="N443" s="127">
        <f>R446+R447</f>
        <v>0.0965073529411765</v>
      </c>
      <c r="O443" s="202" t="s">
        <v>18</v>
      </c>
      <c r="P443" s="203" t="s">
        <v>196</v>
      </c>
      <c r="R443" s="202">
        <f t="shared" si="478"/>
        <v>0.0652573529411765</v>
      </c>
      <c r="T443" s="202" t="s">
        <v>357</v>
      </c>
      <c r="U443" s="203" t="str">
        <f t="shared" si="439"/>
        <v>R_ES-SD-SpCool</v>
      </c>
      <c r="V443" s="202" t="str">
        <f t="shared" si="439"/>
        <v>SH6_7</v>
      </c>
      <c r="W443" s="127">
        <f>AA446+AA447</f>
        <v>0.0560661764705883</v>
      </c>
      <c r="X443" s="202" t="s">
        <v>18</v>
      </c>
      <c r="Y443" s="203" t="s">
        <v>191</v>
      </c>
      <c r="AA443" s="202">
        <f>AW25</f>
        <v>0.0505514705882353</v>
      </c>
      <c r="AC443" s="202" t="s">
        <v>357</v>
      </c>
      <c r="AD443" s="46" t="str">
        <f t="shared" si="440"/>
        <v>R_ES-SD-SpCool</v>
      </c>
      <c r="AE443" s="208" t="str">
        <f t="shared" si="441"/>
        <v>SH6_7</v>
      </c>
      <c r="AF443" s="46">
        <f t="shared" si="399"/>
        <v>0.0965073529411765</v>
      </c>
      <c r="AG443" s="208" t="s">
        <v>18</v>
      </c>
      <c r="AH443" s="46" t="s">
        <v>197</v>
      </c>
      <c r="AL443" s="202" t="s">
        <v>357</v>
      </c>
      <c r="AM443" s="203" t="str">
        <f t="shared" si="442"/>
        <v>R_ES-SD-SpCool</v>
      </c>
      <c r="AN443" s="202" t="str">
        <f t="shared" si="443"/>
        <v>SH6_7</v>
      </c>
      <c r="AO443" s="127">
        <f>AS446+AS447</f>
        <v>0.083639705882353</v>
      </c>
      <c r="AP443" s="202" t="s">
        <v>18</v>
      </c>
      <c r="AQ443" s="203" t="s">
        <v>194</v>
      </c>
      <c r="AS443" s="202">
        <f t="shared" si="479"/>
        <v>0.0634191176470588</v>
      </c>
      <c r="AU443" s="202" t="s">
        <v>357</v>
      </c>
      <c r="AV443" s="46" t="str">
        <f t="shared" si="444"/>
        <v>R_ES-SD-SpCool</v>
      </c>
      <c r="AW443" s="208" t="str">
        <f t="shared" si="445"/>
        <v>SH6_7</v>
      </c>
      <c r="AX443" s="127">
        <f>BB446+BB447</f>
        <v>0.0560661764705883</v>
      </c>
      <c r="AY443" s="208" t="s">
        <v>18</v>
      </c>
      <c r="AZ443" s="46" t="s">
        <v>193</v>
      </c>
      <c r="BB443" s="208">
        <f t="shared" si="480"/>
        <v>0.0505514705882353</v>
      </c>
      <c r="BD443" s="202" t="s">
        <v>357</v>
      </c>
      <c r="BE443" s="46" t="str">
        <f t="shared" si="446"/>
        <v>R_ES-SD-SpCool</v>
      </c>
      <c r="BF443" s="208" t="str">
        <f t="shared" si="447"/>
        <v>SH6_7</v>
      </c>
      <c r="BG443" s="208">
        <f t="shared" si="453"/>
        <v>0.0965073529411765</v>
      </c>
      <c r="BH443" s="208" t="s">
        <v>18</v>
      </c>
      <c r="BI443" s="46" t="s">
        <v>195</v>
      </c>
      <c r="BM443" s="202" t="s">
        <v>357</v>
      </c>
      <c r="BN443" s="46" t="str">
        <f t="shared" si="448"/>
        <v>R_ES-SD-SpCool</v>
      </c>
      <c r="BO443" s="208" t="str">
        <f t="shared" si="449"/>
        <v>SH6_7</v>
      </c>
      <c r="BP443" s="208">
        <f t="shared" si="454"/>
        <v>0.0560661764705883</v>
      </c>
      <c r="BQ443" s="208" t="s">
        <v>18</v>
      </c>
      <c r="BR443" s="46" t="s">
        <v>192</v>
      </c>
    </row>
    <row r="444" spans="11:70">
      <c r="K444" s="202" t="s">
        <v>357</v>
      </c>
      <c r="L444" s="203" t="str">
        <f t="shared" si="450"/>
        <v>R_ES-SD-SpCool</v>
      </c>
      <c r="M444" s="202" t="str">
        <f t="shared" ref="M444" si="484">M348</f>
        <v>SH8_9</v>
      </c>
      <c r="N444" s="127">
        <f>R448+R449</f>
        <v>0.0670955882352942</v>
      </c>
      <c r="O444" s="202" t="s">
        <v>18</v>
      </c>
      <c r="P444" s="203" t="s">
        <v>196</v>
      </c>
      <c r="R444" s="202">
        <f t="shared" si="478"/>
        <v>0.0634191176470588</v>
      </c>
      <c r="T444" s="202" t="s">
        <v>357</v>
      </c>
      <c r="U444" s="203" t="str">
        <f t="shared" si="439"/>
        <v>R_ES-SD-SpCool</v>
      </c>
      <c r="V444" s="202" t="str">
        <f t="shared" si="439"/>
        <v>SH8_9</v>
      </c>
      <c r="W444" s="127">
        <f>AA448+AA449</f>
        <v>0.0413602941176471</v>
      </c>
      <c r="X444" s="202" t="s">
        <v>18</v>
      </c>
      <c r="Y444" s="203" t="s">
        <v>191</v>
      </c>
      <c r="AA444" s="202">
        <f t="shared" ref="AA444:AA463" si="485">AW2</f>
        <v>0.0459558823529412</v>
      </c>
      <c r="AC444" s="202" t="s">
        <v>357</v>
      </c>
      <c r="AD444" s="46" t="str">
        <f t="shared" si="440"/>
        <v>R_ES-SD-SpCool</v>
      </c>
      <c r="AE444" s="208" t="str">
        <f t="shared" si="441"/>
        <v>SH8_9</v>
      </c>
      <c r="AF444" s="46">
        <f t="shared" si="399"/>
        <v>0.0670955882352942</v>
      </c>
      <c r="AG444" s="208" t="s">
        <v>18</v>
      </c>
      <c r="AH444" s="46" t="s">
        <v>197</v>
      </c>
      <c r="AL444" s="202" t="s">
        <v>357</v>
      </c>
      <c r="AM444" s="203" t="str">
        <f t="shared" si="442"/>
        <v>R_ES-SD-SpCool</v>
      </c>
      <c r="AN444" s="202" t="str">
        <f t="shared" si="443"/>
        <v>SH8_9</v>
      </c>
      <c r="AO444" s="127">
        <f>AS448+AS449</f>
        <v>0.0560661764705883</v>
      </c>
      <c r="AP444" s="202" t="s">
        <v>18</v>
      </c>
      <c r="AQ444" s="203" t="s">
        <v>194</v>
      </c>
      <c r="AS444" s="202">
        <f t="shared" si="479"/>
        <v>0.0551470588235294</v>
      </c>
      <c r="AU444" s="202" t="s">
        <v>357</v>
      </c>
      <c r="AV444" s="46" t="str">
        <f t="shared" si="444"/>
        <v>R_ES-SD-SpCool</v>
      </c>
      <c r="AW444" s="208" t="str">
        <f t="shared" si="445"/>
        <v>SH8_9</v>
      </c>
      <c r="AX444" s="127">
        <f>BB448+BB449</f>
        <v>0.0413602941176471</v>
      </c>
      <c r="AY444" s="208" t="s">
        <v>18</v>
      </c>
      <c r="AZ444" s="46" t="s">
        <v>193</v>
      </c>
      <c r="BB444" s="208">
        <f t="shared" si="480"/>
        <v>0.0459558823529412</v>
      </c>
      <c r="BD444" s="202" t="s">
        <v>357</v>
      </c>
      <c r="BE444" s="46" t="str">
        <f t="shared" si="446"/>
        <v>R_ES-SD-SpCool</v>
      </c>
      <c r="BF444" s="208" t="str">
        <f t="shared" si="447"/>
        <v>SH8_9</v>
      </c>
      <c r="BG444" s="208">
        <f t="shared" si="453"/>
        <v>0.0670955882352942</v>
      </c>
      <c r="BH444" s="208" t="s">
        <v>18</v>
      </c>
      <c r="BI444" s="46" t="s">
        <v>195</v>
      </c>
      <c r="BM444" s="202" t="s">
        <v>357</v>
      </c>
      <c r="BN444" s="46" t="str">
        <f t="shared" si="448"/>
        <v>R_ES-SD-SpCool</v>
      </c>
      <c r="BO444" s="208" t="str">
        <f t="shared" si="449"/>
        <v>SH8_9</v>
      </c>
      <c r="BP444" s="208">
        <f t="shared" si="454"/>
        <v>0.0413602941176471</v>
      </c>
      <c r="BQ444" s="208" t="s">
        <v>18</v>
      </c>
      <c r="BR444" s="46" t="s">
        <v>192</v>
      </c>
    </row>
    <row r="445" spans="11:70">
      <c r="K445" s="202" t="s">
        <v>357</v>
      </c>
      <c r="L445" s="203" t="str">
        <f t="shared" si="450"/>
        <v>R_ES-SD-SpCool</v>
      </c>
      <c r="M445" s="202" t="str">
        <f t="shared" ref="M445" si="486">M349</f>
        <v>SH10_11</v>
      </c>
      <c r="N445" s="127">
        <f>R450+R451</f>
        <v>0.0496323529411765</v>
      </c>
      <c r="O445" s="202" t="s">
        <v>18</v>
      </c>
      <c r="P445" s="203" t="s">
        <v>196</v>
      </c>
      <c r="R445" s="202">
        <f t="shared" si="478"/>
        <v>0.0551470588235294</v>
      </c>
      <c r="T445" s="202" t="s">
        <v>357</v>
      </c>
      <c r="U445" s="203" t="str">
        <f t="shared" si="439"/>
        <v>R_ES-SD-SpCool</v>
      </c>
      <c r="V445" s="202" t="str">
        <f t="shared" si="439"/>
        <v>SH10_11</v>
      </c>
      <c r="W445" s="127">
        <f>AA450+AA451</f>
        <v>0.03125</v>
      </c>
      <c r="X445" s="202" t="s">
        <v>18</v>
      </c>
      <c r="Y445" s="203" t="s">
        <v>191</v>
      </c>
      <c r="AA445" s="202">
        <f t="shared" si="485"/>
        <v>0.0376838235294118</v>
      </c>
      <c r="AC445" s="202" t="s">
        <v>357</v>
      </c>
      <c r="AD445" s="46" t="str">
        <f t="shared" si="440"/>
        <v>R_ES-SD-SpCool</v>
      </c>
      <c r="AE445" s="208" t="str">
        <f t="shared" si="441"/>
        <v>SH10_11</v>
      </c>
      <c r="AF445" s="46">
        <f t="shared" si="399"/>
        <v>0.0496323529411765</v>
      </c>
      <c r="AG445" s="208" t="s">
        <v>18</v>
      </c>
      <c r="AH445" s="46" t="s">
        <v>197</v>
      </c>
      <c r="AL445" s="202" t="s">
        <v>357</v>
      </c>
      <c r="AM445" s="203" t="str">
        <f t="shared" si="442"/>
        <v>R_ES-SD-SpCool</v>
      </c>
      <c r="AN445" s="202" t="str">
        <f t="shared" si="443"/>
        <v>SH10_11</v>
      </c>
      <c r="AO445" s="127">
        <f>AS450+AS451</f>
        <v>0.0413602941176471</v>
      </c>
      <c r="AP445" s="202" t="s">
        <v>18</v>
      </c>
      <c r="AQ445" s="203" t="s">
        <v>194</v>
      </c>
      <c r="AS445" s="202">
        <f t="shared" si="479"/>
        <v>0.0505514705882353</v>
      </c>
      <c r="AU445" s="202" t="s">
        <v>357</v>
      </c>
      <c r="AV445" s="46" t="str">
        <f t="shared" si="444"/>
        <v>R_ES-SD-SpCool</v>
      </c>
      <c r="AW445" s="208" t="str">
        <f t="shared" si="445"/>
        <v>SH10_11</v>
      </c>
      <c r="AX445" s="127">
        <f>BB450+BB451</f>
        <v>0.03125</v>
      </c>
      <c r="AY445" s="208" t="s">
        <v>18</v>
      </c>
      <c r="AZ445" s="46" t="s">
        <v>193</v>
      </c>
      <c r="BB445" s="208">
        <f t="shared" si="480"/>
        <v>0.0376838235294118</v>
      </c>
      <c r="BD445" s="202" t="s">
        <v>357</v>
      </c>
      <c r="BE445" s="46" t="str">
        <f t="shared" si="446"/>
        <v>R_ES-SD-SpCool</v>
      </c>
      <c r="BF445" s="208" t="str">
        <f t="shared" si="447"/>
        <v>SH10_11</v>
      </c>
      <c r="BG445" s="208">
        <f t="shared" si="453"/>
        <v>0.0496323529411765</v>
      </c>
      <c r="BH445" s="208" t="s">
        <v>18</v>
      </c>
      <c r="BI445" s="46" t="s">
        <v>195</v>
      </c>
      <c r="BM445" s="202" t="s">
        <v>357</v>
      </c>
      <c r="BN445" s="46" t="str">
        <f t="shared" si="448"/>
        <v>R_ES-SD-SpCool</v>
      </c>
      <c r="BO445" s="208" t="str">
        <f t="shared" si="449"/>
        <v>SH10_11</v>
      </c>
      <c r="BP445" s="208">
        <f t="shared" si="454"/>
        <v>0.03125</v>
      </c>
      <c r="BQ445" s="208" t="s">
        <v>18</v>
      </c>
      <c r="BR445" s="46" t="s">
        <v>192</v>
      </c>
    </row>
    <row r="446" spans="11:70">
      <c r="K446" s="202" t="s">
        <v>357</v>
      </c>
      <c r="L446" s="203" t="str">
        <f t="shared" si="450"/>
        <v>R_ES-SD-SpCool</v>
      </c>
      <c r="M446" s="202" t="str">
        <f t="shared" ref="M446" si="487">M350</f>
        <v>SH12_13</v>
      </c>
      <c r="N446" s="127">
        <f>R452+R453</f>
        <v>0.0349264705882353</v>
      </c>
      <c r="O446" s="202" t="s">
        <v>18</v>
      </c>
      <c r="P446" s="203" t="s">
        <v>196</v>
      </c>
      <c r="R446" s="202">
        <f t="shared" si="478"/>
        <v>0.0505514705882353</v>
      </c>
      <c r="T446" s="202" t="s">
        <v>357</v>
      </c>
      <c r="U446" s="203" t="str">
        <f t="shared" si="439"/>
        <v>R_ES-SD-SpCool</v>
      </c>
      <c r="V446" s="202" t="str">
        <f t="shared" si="439"/>
        <v>SH12_13</v>
      </c>
      <c r="W446" s="127">
        <f>AA452+AA453</f>
        <v>0.0321691176470589</v>
      </c>
      <c r="X446" s="202" t="s">
        <v>18</v>
      </c>
      <c r="Y446" s="203" t="s">
        <v>191</v>
      </c>
      <c r="AA446" s="202">
        <f t="shared" si="485"/>
        <v>0.0294117647058824</v>
      </c>
      <c r="AC446" s="202" t="s">
        <v>357</v>
      </c>
      <c r="AD446" s="46" t="str">
        <f t="shared" si="440"/>
        <v>R_ES-SD-SpCool</v>
      </c>
      <c r="AE446" s="208" t="str">
        <f t="shared" si="441"/>
        <v>SH12_13</v>
      </c>
      <c r="AF446" s="46">
        <f t="shared" si="399"/>
        <v>0.0349264705882353</v>
      </c>
      <c r="AG446" s="208" t="s">
        <v>18</v>
      </c>
      <c r="AH446" s="46" t="s">
        <v>197</v>
      </c>
      <c r="AL446" s="202" t="s">
        <v>357</v>
      </c>
      <c r="AM446" s="203" t="str">
        <f t="shared" si="442"/>
        <v>R_ES-SD-SpCool</v>
      </c>
      <c r="AN446" s="202" t="str">
        <f t="shared" si="443"/>
        <v>SH12_13</v>
      </c>
      <c r="AO446" s="127">
        <f>AS452+AS453</f>
        <v>0.03125</v>
      </c>
      <c r="AP446" s="202" t="s">
        <v>18</v>
      </c>
      <c r="AQ446" s="203" t="s">
        <v>194</v>
      </c>
      <c r="AS446" s="202">
        <f t="shared" ref="AS446:AS463" si="488">AW2</f>
        <v>0.0459558823529412</v>
      </c>
      <c r="AU446" s="202" t="s">
        <v>357</v>
      </c>
      <c r="AV446" s="46" t="str">
        <f t="shared" si="444"/>
        <v>R_ES-SD-SpCool</v>
      </c>
      <c r="AW446" s="208" t="str">
        <f t="shared" si="445"/>
        <v>SH12_13</v>
      </c>
      <c r="AX446" s="127">
        <f>BB452+BB453</f>
        <v>0.0321691176470589</v>
      </c>
      <c r="AY446" s="208" t="s">
        <v>18</v>
      </c>
      <c r="AZ446" s="46" t="s">
        <v>193</v>
      </c>
      <c r="BB446" s="208">
        <f t="shared" si="480"/>
        <v>0.0294117647058824</v>
      </c>
      <c r="BD446" s="202" t="s">
        <v>357</v>
      </c>
      <c r="BE446" s="46" t="str">
        <f t="shared" si="446"/>
        <v>R_ES-SD-SpCool</v>
      </c>
      <c r="BF446" s="208" t="str">
        <f t="shared" si="447"/>
        <v>SH12_13</v>
      </c>
      <c r="BG446" s="208">
        <f t="shared" si="453"/>
        <v>0.0349264705882353</v>
      </c>
      <c r="BH446" s="208" t="s">
        <v>18</v>
      </c>
      <c r="BI446" s="46" t="s">
        <v>195</v>
      </c>
      <c r="BM446" s="202" t="s">
        <v>357</v>
      </c>
      <c r="BN446" s="46" t="str">
        <f t="shared" si="448"/>
        <v>R_ES-SD-SpCool</v>
      </c>
      <c r="BO446" s="208" t="str">
        <f t="shared" si="449"/>
        <v>SH12_13</v>
      </c>
      <c r="BP446" s="208">
        <f t="shared" si="454"/>
        <v>0.0321691176470589</v>
      </c>
      <c r="BQ446" s="208" t="s">
        <v>18</v>
      </c>
      <c r="BR446" s="46" t="s">
        <v>192</v>
      </c>
    </row>
    <row r="447" spans="11:70">
      <c r="K447" s="202" t="s">
        <v>357</v>
      </c>
      <c r="L447" s="203" t="str">
        <f t="shared" si="450"/>
        <v>R_ES-SD-SpCool</v>
      </c>
      <c r="M447" s="202" t="str">
        <f t="shared" ref="M447" si="489">M351</f>
        <v>SH14_15</v>
      </c>
      <c r="N447" s="127">
        <f>R454+R455</f>
        <v>0.0284926470588236</v>
      </c>
      <c r="O447" s="202" t="s">
        <v>18</v>
      </c>
      <c r="P447" s="203" t="s">
        <v>196</v>
      </c>
      <c r="R447" s="202">
        <f t="shared" ref="R447:R463" si="490">AW2</f>
        <v>0.0459558823529412</v>
      </c>
      <c r="T447" s="202" t="s">
        <v>357</v>
      </c>
      <c r="U447" s="203" t="str">
        <f t="shared" si="439"/>
        <v>R_ES-SD-SpCool</v>
      </c>
      <c r="V447" s="202" t="str">
        <f t="shared" si="439"/>
        <v>SH14_15</v>
      </c>
      <c r="W447" s="127">
        <f>AA454+AA455</f>
        <v>0.0496323529411765</v>
      </c>
      <c r="X447" s="202" t="s">
        <v>18</v>
      </c>
      <c r="Y447" s="203" t="s">
        <v>191</v>
      </c>
      <c r="AA447" s="202">
        <f t="shared" si="485"/>
        <v>0.0266544117647059</v>
      </c>
      <c r="AC447" s="202" t="s">
        <v>357</v>
      </c>
      <c r="AD447" s="46" t="str">
        <f t="shared" si="440"/>
        <v>R_ES-SD-SpCool</v>
      </c>
      <c r="AE447" s="208" t="str">
        <f t="shared" si="441"/>
        <v>SH14_15</v>
      </c>
      <c r="AF447" s="46">
        <f t="shared" si="399"/>
        <v>0.0284926470588236</v>
      </c>
      <c r="AG447" s="208" t="s">
        <v>18</v>
      </c>
      <c r="AH447" s="46" t="s">
        <v>197</v>
      </c>
      <c r="AL447" s="202" t="s">
        <v>357</v>
      </c>
      <c r="AM447" s="203" t="str">
        <f t="shared" si="442"/>
        <v>R_ES-SD-SpCool</v>
      </c>
      <c r="AN447" s="202" t="str">
        <f t="shared" si="443"/>
        <v>SH14_15</v>
      </c>
      <c r="AO447" s="127">
        <f>AS454+AS455</f>
        <v>0.0321691176470589</v>
      </c>
      <c r="AP447" s="202" t="s">
        <v>18</v>
      </c>
      <c r="AQ447" s="203" t="s">
        <v>194</v>
      </c>
      <c r="AS447" s="202">
        <f t="shared" si="488"/>
        <v>0.0376838235294118</v>
      </c>
      <c r="AU447" s="202" t="s">
        <v>357</v>
      </c>
      <c r="AV447" s="46" t="str">
        <f t="shared" si="444"/>
        <v>R_ES-SD-SpCool</v>
      </c>
      <c r="AW447" s="208" t="str">
        <f t="shared" si="445"/>
        <v>SH14_15</v>
      </c>
      <c r="AX447" s="127">
        <f>BB454+BB455</f>
        <v>0.0496323529411765</v>
      </c>
      <c r="AY447" s="208" t="s">
        <v>18</v>
      </c>
      <c r="AZ447" s="46" t="s">
        <v>193</v>
      </c>
      <c r="BB447" s="208">
        <f t="shared" si="480"/>
        <v>0.0266544117647059</v>
      </c>
      <c r="BD447" s="202" t="s">
        <v>357</v>
      </c>
      <c r="BE447" s="46" t="str">
        <f t="shared" si="446"/>
        <v>R_ES-SD-SpCool</v>
      </c>
      <c r="BF447" s="208" t="str">
        <f t="shared" si="447"/>
        <v>SH14_15</v>
      </c>
      <c r="BG447" s="208">
        <f t="shared" si="453"/>
        <v>0.0284926470588236</v>
      </c>
      <c r="BH447" s="208" t="s">
        <v>18</v>
      </c>
      <c r="BI447" s="46" t="s">
        <v>195</v>
      </c>
      <c r="BM447" s="202" t="s">
        <v>357</v>
      </c>
      <c r="BN447" s="46" t="str">
        <f t="shared" si="448"/>
        <v>R_ES-SD-SpCool</v>
      </c>
      <c r="BO447" s="208" t="str">
        <f t="shared" si="449"/>
        <v>SH14_15</v>
      </c>
      <c r="BP447" s="208">
        <f t="shared" si="454"/>
        <v>0.0496323529411765</v>
      </c>
      <c r="BQ447" s="208" t="s">
        <v>18</v>
      </c>
      <c r="BR447" s="46" t="s">
        <v>192</v>
      </c>
    </row>
    <row r="448" spans="11:70">
      <c r="K448" s="202" t="s">
        <v>357</v>
      </c>
      <c r="L448" s="203" t="str">
        <f t="shared" si="450"/>
        <v>R_ES-SD-SpCool</v>
      </c>
      <c r="M448" s="202" t="str">
        <f t="shared" ref="M448" si="491">M352</f>
        <v>SH16_17</v>
      </c>
      <c r="N448" s="127">
        <f>R456+R457</f>
        <v>0.0404411764705883</v>
      </c>
      <c r="O448" s="202" t="s">
        <v>18</v>
      </c>
      <c r="P448" s="203" t="s">
        <v>196</v>
      </c>
      <c r="R448" s="202">
        <f t="shared" si="490"/>
        <v>0.0376838235294118</v>
      </c>
      <c r="T448" s="202" t="s">
        <v>357</v>
      </c>
      <c r="U448" s="203" t="str">
        <f t="shared" si="439"/>
        <v>R_ES-SD-SpCool</v>
      </c>
      <c r="V448" s="202" t="str">
        <f t="shared" si="439"/>
        <v>SH16_17</v>
      </c>
      <c r="W448" s="127">
        <f>AA456+AA457</f>
        <v>0.0827205882352941</v>
      </c>
      <c r="X448" s="202" t="s">
        <v>18</v>
      </c>
      <c r="Y448" s="203" t="s">
        <v>191</v>
      </c>
      <c r="AA448" s="202">
        <f t="shared" si="485"/>
        <v>0.0229779411764706</v>
      </c>
      <c r="AC448" s="202" t="s">
        <v>357</v>
      </c>
      <c r="AD448" s="46" t="str">
        <f t="shared" si="440"/>
        <v>R_ES-SD-SpCool</v>
      </c>
      <c r="AE448" s="208" t="str">
        <f t="shared" si="441"/>
        <v>SH16_17</v>
      </c>
      <c r="AF448" s="46">
        <f t="shared" ref="AF448:AF511" si="492">N448</f>
        <v>0.0404411764705883</v>
      </c>
      <c r="AG448" s="208" t="s">
        <v>18</v>
      </c>
      <c r="AH448" s="46" t="s">
        <v>197</v>
      </c>
      <c r="AL448" s="202" t="s">
        <v>357</v>
      </c>
      <c r="AM448" s="203" t="str">
        <f t="shared" si="442"/>
        <v>R_ES-SD-SpCool</v>
      </c>
      <c r="AN448" s="202" t="str">
        <f t="shared" si="443"/>
        <v>SH16_17</v>
      </c>
      <c r="AO448" s="127">
        <f>AS456+AS457</f>
        <v>0.0496323529411765</v>
      </c>
      <c r="AP448" s="202" t="s">
        <v>18</v>
      </c>
      <c r="AQ448" s="203" t="s">
        <v>194</v>
      </c>
      <c r="AS448" s="202">
        <f t="shared" si="488"/>
        <v>0.0294117647058824</v>
      </c>
      <c r="AU448" s="202" t="s">
        <v>357</v>
      </c>
      <c r="AV448" s="46" t="str">
        <f t="shared" si="444"/>
        <v>R_ES-SD-SpCool</v>
      </c>
      <c r="AW448" s="208" t="str">
        <f t="shared" si="445"/>
        <v>SH16_17</v>
      </c>
      <c r="AX448" s="127">
        <f>BB456+BB457</f>
        <v>0.0827205882352941</v>
      </c>
      <c r="AY448" s="208" t="s">
        <v>18</v>
      </c>
      <c r="AZ448" s="46" t="s">
        <v>193</v>
      </c>
      <c r="BB448" s="208">
        <f t="shared" si="480"/>
        <v>0.0229779411764706</v>
      </c>
      <c r="BD448" s="202" t="s">
        <v>357</v>
      </c>
      <c r="BE448" s="46" t="str">
        <f t="shared" si="446"/>
        <v>R_ES-SD-SpCool</v>
      </c>
      <c r="BF448" s="208" t="str">
        <f t="shared" si="447"/>
        <v>SH16_17</v>
      </c>
      <c r="BG448" s="208">
        <f t="shared" si="453"/>
        <v>0.0404411764705883</v>
      </c>
      <c r="BH448" s="208" t="s">
        <v>18</v>
      </c>
      <c r="BI448" s="46" t="s">
        <v>195</v>
      </c>
      <c r="BM448" s="202" t="s">
        <v>357</v>
      </c>
      <c r="BN448" s="46" t="str">
        <f t="shared" si="448"/>
        <v>R_ES-SD-SpCool</v>
      </c>
      <c r="BO448" s="208" t="str">
        <f t="shared" si="449"/>
        <v>SH16_17</v>
      </c>
      <c r="BP448" s="208">
        <f t="shared" si="454"/>
        <v>0.0827205882352941</v>
      </c>
      <c r="BQ448" s="208" t="s">
        <v>18</v>
      </c>
      <c r="BR448" s="46" t="s">
        <v>192</v>
      </c>
    </row>
    <row r="449" spans="11:70">
      <c r="K449" s="202" t="s">
        <v>357</v>
      </c>
      <c r="L449" s="203" t="str">
        <f t="shared" si="450"/>
        <v>R_ES-SD-SpCool</v>
      </c>
      <c r="M449" s="202" t="str">
        <f t="shared" ref="M449" si="493">M353</f>
        <v>SH18_19</v>
      </c>
      <c r="N449" s="127">
        <f>R458+R459</f>
        <v>0.0643382352941176</v>
      </c>
      <c r="O449" s="202" t="s">
        <v>18</v>
      </c>
      <c r="P449" s="203" t="s">
        <v>196</v>
      </c>
      <c r="R449" s="202">
        <f t="shared" si="490"/>
        <v>0.0294117647058824</v>
      </c>
      <c r="T449" s="202" t="s">
        <v>357</v>
      </c>
      <c r="U449" s="203" t="str">
        <f t="shared" si="439"/>
        <v>R_ES-SD-SpCool</v>
      </c>
      <c r="V449" s="202" t="str">
        <f t="shared" si="439"/>
        <v>SH18_19</v>
      </c>
      <c r="W449" s="127">
        <f>AA458+AA459</f>
        <v>0.112132352941176</v>
      </c>
      <c r="X449" s="202" t="s">
        <v>18</v>
      </c>
      <c r="Y449" s="203" t="s">
        <v>191</v>
      </c>
      <c r="AA449" s="202">
        <f t="shared" si="485"/>
        <v>0.0183823529411765</v>
      </c>
      <c r="AC449" s="202" t="s">
        <v>357</v>
      </c>
      <c r="AD449" s="46" t="str">
        <f t="shared" si="440"/>
        <v>R_ES-SD-SpCool</v>
      </c>
      <c r="AE449" s="208" t="str">
        <f t="shared" si="441"/>
        <v>SH18_19</v>
      </c>
      <c r="AF449" s="46">
        <f t="shared" si="492"/>
        <v>0.0643382352941176</v>
      </c>
      <c r="AG449" s="208" t="s">
        <v>18</v>
      </c>
      <c r="AH449" s="46" t="s">
        <v>197</v>
      </c>
      <c r="AL449" s="202" t="s">
        <v>357</v>
      </c>
      <c r="AM449" s="203" t="str">
        <f t="shared" si="442"/>
        <v>R_ES-SD-SpCool</v>
      </c>
      <c r="AN449" s="202" t="str">
        <f t="shared" si="443"/>
        <v>SH18_19</v>
      </c>
      <c r="AO449" s="127">
        <f>AS458+AS459</f>
        <v>0.0827205882352941</v>
      </c>
      <c r="AP449" s="202" t="s">
        <v>18</v>
      </c>
      <c r="AQ449" s="203" t="s">
        <v>194</v>
      </c>
      <c r="AS449" s="202">
        <f t="shared" si="488"/>
        <v>0.0266544117647059</v>
      </c>
      <c r="AU449" s="202" t="s">
        <v>357</v>
      </c>
      <c r="AV449" s="46" t="str">
        <f t="shared" si="444"/>
        <v>R_ES-SD-SpCool</v>
      </c>
      <c r="AW449" s="208" t="str">
        <f t="shared" si="445"/>
        <v>SH18_19</v>
      </c>
      <c r="AX449" s="127">
        <f>BB458+BB459</f>
        <v>0.112132352941176</v>
      </c>
      <c r="AY449" s="208" t="s">
        <v>18</v>
      </c>
      <c r="AZ449" s="46" t="s">
        <v>193</v>
      </c>
      <c r="BB449" s="208">
        <f t="shared" si="480"/>
        <v>0.0183823529411765</v>
      </c>
      <c r="BD449" s="202" t="s">
        <v>357</v>
      </c>
      <c r="BE449" s="46" t="str">
        <f t="shared" si="446"/>
        <v>R_ES-SD-SpCool</v>
      </c>
      <c r="BF449" s="208" t="str">
        <f t="shared" si="447"/>
        <v>SH18_19</v>
      </c>
      <c r="BG449" s="208">
        <f t="shared" si="453"/>
        <v>0.0643382352941176</v>
      </c>
      <c r="BH449" s="208" t="s">
        <v>18</v>
      </c>
      <c r="BI449" s="46" t="s">
        <v>195</v>
      </c>
      <c r="BM449" s="202" t="s">
        <v>357</v>
      </c>
      <c r="BN449" s="46" t="str">
        <f t="shared" si="448"/>
        <v>R_ES-SD-SpCool</v>
      </c>
      <c r="BO449" s="208" t="str">
        <f t="shared" si="449"/>
        <v>SH18_19</v>
      </c>
      <c r="BP449" s="208">
        <f t="shared" si="454"/>
        <v>0.112132352941176</v>
      </c>
      <c r="BQ449" s="208" t="s">
        <v>18</v>
      </c>
      <c r="BR449" s="46" t="s">
        <v>192</v>
      </c>
    </row>
    <row r="450" spans="11:70">
      <c r="K450" s="202" t="s">
        <v>357</v>
      </c>
      <c r="L450" s="203" t="str">
        <f t="shared" si="450"/>
        <v>R_ES-SD-SpCool</v>
      </c>
      <c r="M450" s="202" t="str">
        <f t="shared" ref="M450" si="494">M354</f>
        <v>SH20_21</v>
      </c>
      <c r="N450" s="127">
        <f>R460+R461</f>
        <v>0.099264705882353</v>
      </c>
      <c r="O450" s="202" t="s">
        <v>18</v>
      </c>
      <c r="P450" s="203" t="s">
        <v>196</v>
      </c>
      <c r="R450" s="202">
        <f t="shared" si="490"/>
        <v>0.0266544117647059</v>
      </c>
      <c r="T450" s="202" t="s">
        <v>357</v>
      </c>
      <c r="U450" s="203" t="str">
        <f t="shared" si="439"/>
        <v>R_ES-SD-SpCool</v>
      </c>
      <c r="V450" s="202" t="str">
        <f t="shared" si="439"/>
        <v>SH20_21</v>
      </c>
      <c r="W450" s="127">
        <f>AA460+AA461</f>
        <v>0.132352941176471</v>
      </c>
      <c r="X450" s="202" t="s">
        <v>18</v>
      </c>
      <c r="Y450" s="203" t="s">
        <v>191</v>
      </c>
      <c r="AA450" s="202">
        <f t="shared" si="485"/>
        <v>0.0165441176470588</v>
      </c>
      <c r="AC450" s="202" t="s">
        <v>357</v>
      </c>
      <c r="AD450" s="46" t="str">
        <f t="shared" si="440"/>
        <v>R_ES-SD-SpCool</v>
      </c>
      <c r="AE450" s="208" t="str">
        <f t="shared" si="441"/>
        <v>SH20_21</v>
      </c>
      <c r="AF450" s="46">
        <f t="shared" si="492"/>
        <v>0.099264705882353</v>
      </c>
      <c r="AG450" s="208" t="s">
        <v>18</v>
      </c>
      <c r="AH450" s="46" t="s">
        <v>197</v>
      </c>
      <c r="AL450" s="202" t="s">
        <v>357</v>
      </c>
      <c r="AM450" s="203" t="str">
        <f t="shared" si="442"/>
        <v>R_ES-SD-SpCool</v>
      </c>
      <c r="AN450" s="202" t="str">
        <f t="shared" si="443"/>
        <v>SH20_21</v>
      </c>
      <c r="AO450" s="127">
        <f>AS460+AS461</f>
        <v>0.112132352941176</v>
      </c>
      <c r="AP450" s="202" t="s">
        <v>18</v>
      </c>
      <c r="AQ450" s="203" t="s">
        <v>194</v>
      </c>
      <c r="AS450" s="202">
        <f t="shared" si="488"/>
        <v>0.0229779411764706</v>
      </c>
      <c r="AU450" s="202" t="s">
        <v>357</v>
      </c>
      <c r="AV450" s="46" t="str">
        <f t="shared" si="444"/>
        <v>R_ES-SD-SpCool</v>
      </c>
      <c r="AW450" s="208" t="str">
        <f t="shared" si="445"/>
        <v>SH20_21</v>
      </c>
      <c r="AX450" s="127">
        <f>BB460+BB461</f>
        <v>0.132352941176471</v>
      </c>
      <c r="AY450" s="208" t="s">
        <v>18</v>
      </c>
      <c r="AZ450" s="46" t="s">
        <v>193</v>
      </c>
      <c r="BB450" s="208">
        <f t="shared" si="480"/>
        <v>0.0165441176470588</v>
      </c>
      <c r="BD450" s="202" t="s">
        <v>357</v>
      </c>
      <c r="BE450" s="46" t="str">
        <f t="shared" si="446"/>
        <v>R_ES-SD-SpCool</v>
      </c>
      <c r="BF450" s="208" t="str">
        <f t="shared" si="447"/>
        <v>SH20_21</v>
      </c>
      <c r="BG450" s="208">
        <f t="shared" si="453"/>
        <v>0.099264705882353</v>
      </c>
      <c r="BH450" s="208" t="s">
        <v>18</v>
      </c>
      <c r="BI450" s="46" t="s">
        <v>195</v>
      </c>
      <c r="BM450" s="202" t="s">
        <v>357</v>
      </c>
      <c r="BN450" s="46" t="str">
        <f t="shared" si="448"/>
        <v>R_ES-SD-SpCool</v>
      </c>
      <c r="BO450" s="208" t="str">
        <f t="shared" si="449"/>
        <v>SH20_21</v>
      </c>
      <c r="BP450" s="208">
        <f t="shared" si="454"/>
        <v>0.132352941176471</v>
      </c>
      <c r="BQ450" s="208" t="s">
        <v>18</v>
      </c>
      <c r="BR450" s="46" t="s">
        <v>192</v>
      </c>
    </row>
    <row r="451" spans="11:70">
      <c r="K451" s="202" t="s">
        <v>357</v>
      </c>
      <c r="L451" s="203" t="str">
        <f t="shared" si="450"/>
        <v>R_ES-SD-SpCool</v>
      </c>
      <c r="M451" s="202" t="str">
        <f t="shared" ref="M451" si="495">M355</f>
        <v>SH22_23</v>
      </c>
      <c r="N451" s="127">
        <f>R462+R463</f>
        <v>0.123161764705882</v>
      </c>
      <c r="O451" s="202" t="s">
        <v>18</v>
      </c>
      <c r="P451" s="203" t="s">
        <v>196</v>
      </c>
      <c r="R451" s="202">
        <f t="shared" si="490"/>
        <v>0.0229779411764706</v>
      </c>
      <c r="T451" s="202" t="s">
        <v>357</v>
      </c>
      <c r="U451" s="203" t="str">
        <f t="shared" si="439"/>
        <v>R_ES-SD-SpCool</v>
      </c>
      <c r="V451" s="202" t="str">
        <f t="shared" si="439"/>
        <v>SH22_23</v>
      </c>
      <c r="W451" s="127">
        <f>AA462+AA463</f>
        <v>0.144301470588235</v>
      </c>
      <c r="X451" s="202" t="s">
        <v>18</v>
      </c>
      <c r="Y451" s="203" t="s">
        <v>191</v>
      </c>
      <c r="AA451" s="202">
        <f t="shared" si="485"/>
        <v>0.0147058823529412</v>
      </c>
      <c r="AC451" s="202" t="s">
        <v>357</v>
      </c>
      <c r="AD451" s="46" t="str">
        <f t="shared" si="440"/>
        <v>R_ES-SD-SpCool</v>
      </c>
      <c r="AE451" s="208" t="str">
        <f t="shared" si="441"/>
        <v>SH22_23</v>
      </c>
      <c r="AF451" s="46">
        <f t="shared" si="492"/>
        <v>0.123161764705882</v>
      </c>
      <c r="AG451" s="208" t="s">
        <v>18</v>
      </c>
      <c r="AH451" s="46" t="s">
        <v>197</v>
      </c>
      <c r="AL451" s="202" t="s">
        <v>357</v>
      </c>
      <c r="AM451" s="203" t="str">
        <f t="shared" si="442"/>
        <v>R_ES-SD-SpCool</v>
      </c>
      <c r="AN451" s="202" t="str">
        <f t="shared" si="443"/>
        <v>SH22_23</v>
      </c>
      <c r="AO451" s="127">
        <f>AS462+AS463</f>
        <v>0.132352941176471</v>
      </c>
      <c r="AP451" s="202" t="s">
        <v>18</v>
      </c>
      <c r="AQ451" s="203" t="s">
        <v>194</v>
      </c>
      <c r="AS451" s="202">
        <f t="shared" si="488"/>
        <v>0.0183823529411765</v>
      </c>
      <c r="AU451" s="202" t="s">
        <v>357</v>
      </c>
      <c r="AV451" s="46" t="str">
        <f t="shared" si="444"/>
        <v>R_ES-SD-SpCool</v>
      </c>
      <c r="AW451" s="208" t="str">
        <f t="shared" si="445"/>
        <v>SH22_23</v>
      </c>
      <c r="AX451" s="127">
        <f>BB462+BB463</f>
        <v>0.144301470588235</v>
      </c>
      <c r="AY451" s="208" t="s">
        <v>18</v>
      </c>
      <c r="AZ451" s="46" t="s">
        <v>193</v>
      </c>
      <c r="BB451" s="208">
        <f t="shared" si="480"/>
        <v>0.0147058823529412</v>
      </c>
      <c r="BD451" s="202" t="s">
        <v>357</v>
      </c>
      <c r="BE451" s="46" t="str">
        <f t="shared" si="446"/>
        <v>R_ES-SD-SpCool</v>
      </c>
      <c r="BF451" s="208" t="str">
        <f t="shared" si="447"/>
        <v>SH22_23</v>
      </c>
      <c r="BG451" s="208">
        <f t="shared" si="453"/>
        <v>0.123161764705882</v>
      </c>
      <c r="BH451" s="208" t="s">
        <v>18</v>
      </c>
      <c r="BI451" s="46" t="s">
        <v>195</v>
      </c>
      <c r="BM451" s="202" t="s">
        <v>357</v>
      </c>
      <c r="BN451" s="46" t="str">
        <f t="shared" si="448"/>
        <v>R_ES-SD-SpCool</v>
      </c>
      <c r="BO451" s="208" t="str">
        <f t="shared" si="449"/>
        <v>SH22_23</v>
      </c>
      <c r="BP451" s="208">
        <f t="shared" si="454"/>
        <v>0.144301470588235</v>
      </c>
      <c r="BQ451" s="208" t="s">
        <v>18</v>
      </c>
      <c r="BR451" s="46" t="s">
        <v>192</v>
      </c>
    </row>
    <row r="452" spans="11:70">
      <c r="K452" s="202" t="s">
        <v>141</v>
      </c>
      <c r="L452" s="203" t="str">
        <f t="shared" si="450"/>
        <v>R_ES-SD-SpCool</v>
      </c>
      <c r="M452" s="202">
        <f t="shared" ref="M452" si="496">M356</f>
        <v>0</v>
      </c>
      <c r="O452" s="202" t="s">
        <v>18</v>
      </c>
      <c r="P452" s="203" t="s">
        <v>196</v>
      </c>
      <c r="R452" s="202">
        <f t="shared" si="490"/>
        <v>0.0183823529411765</v>
      </c>
      <c r="T452" s="202" t="s">
        <v>141</v>
      </c>
      <c r="U452" s="203" t="str">
        <f t="shared" si="439"/>
        <v>R_ES-SD-SpCool</v>
      </c>
      <c r="V452" s="202">
        <f t="shared" si="439"/>
        <v>0</v>
      </c>
      <c r="X452" s="202" t="s">
        <v>18</v>
      </c>
      <c r="Y452" s="203" t="s">
        <v>191</v>
      </c>
      <c r="AA452" s="202">
        <f t="shared" si="485"/>
        <v>0.0137867647058824</v>
      </c>
      <c r="AC452" s="202" t="s">
        <v>141</v>
      </c>
      <c r="AD452" s="46" t="str">
        <f t="shared" si="440"/>
        <v>R_ES-SD-SpCool</v>
      </c>
      <c r="AE452" s="208">
        <f t="shared" si="441"/>
        <v>0</v>
      </c>
      <c r="AF452" s="46">
        <f t="shared" si="492"/>
        <v>0</v>
      </c>
      <c r="AG452" s="208" t="s">
        <v>18</v>
      </c>
      <c r="AH452" s="46" t="s">
        <v>197</v>
      </c>
      <c r="AL452" s="202" t="s">
        <v>141</v>
      </c>
      <c r="AM452" s="203" t="str">
        <f t="shared" si="442"/>
        <v>R_ES-SD-SpCool</v>
      </c>
      <c r="AN452" s="202">
        <f t="shared" si="443"/>
        <v>0</v>
      </c>
      <c r="AP452" s="202" t="s">
        <v>18</v>
      </c>
      <c r="AQ452" s="203" t="s">
        <v>194</v>
      </c>
      <c r="AS452" s="202">
        <f t="shared" si="488"/>
        <v>0.0165441176470588</v>
      </c>
      <c r="AU452" s="202" t="s">
        <v>141</v>
      </c>
      <c r="AV452" s="46" t="str">
        <f t="shared" si="444"/>
        <v>R_ES-SD-SpCool</v>
      </c>
      <c r="AW452" s="208">
        <f t="shared" si="445"/>
        <v>0</v>
      </c>
      <c r="AY452" s="208" t="s">
        <v>18</v>
      </c>
      <c r="AZ452" s="46" t="s">
        <v>193</v>
      </c>
      <c r="BB452" s="208">
        <f t="shared" si="480"/>
        <v>0.0137867647058824</v>
      </c>
      <c r="BD452" s="202" t="s">
        <v>141</v>
      </c>
      <c r="BE452" s="46" t="str">
        <f t="shared" si="446"/>
        <v>R_ES-SD-SpCool</v>
      </c>
      <c r="BF452" s="208">
        <f t="shared" si="447"/>
        <v>0</v>
      </c>
      <c r="BG452" s="208">
        <f t="shared" si="453"/>
        <v>0</v>
      </c>
      <c r="BH452" s="208" t="s">
        <v>18</v>
      </c>
      <c r="BI452" s="46" t="s">
        <v>195</v>
      </c>
      <c r="BM452" s="202" t="s">
        <v>141</v>
      </c>
      <c r="BN452" s="46" t="str">
        <f t="shared" si="448"/>
        <v>R_ES-SD-SpCool</v>
      </c>
      <c r="BO452" s="208">
        <f t="shared" si="449"/>
        <v>0</v>
      </c>
      <c r="BP452" s="208">
        <f t="shared" si="454"/>
        <v>0</v>
      </c>
      <c r="BQ452" s="208" t="s">
        <v>18</v>
      </c>
      <c r="BR452" s="46" t="s">
        <v>192</v>
      </c>
    </row>
    <row r="453" spans="11:70">
      <c r="K453" s="202" t="s">
        <v>141</v>
      </c>
      <c r="L453" s="203" t="str">
        <f t="shared" si="450"/>
        <v>R_ES-SD-SpCool</v>
      </c>
      <c r="M453" s="202">
        <f t="shared" ref="M453" si="497">M357</f>
        <v>0</v>
      </c>
      <c r="O453" s="202" t="s">
        <v>18</v>
      </c>
      <c r="P453" s="203" t="s">
        <v>196</v>
      </c>
      <c r="R453" s="202">
        <f t="shared" si="490"/>
        <v>0.0165441176470588</v>
      </c>
      <c r="T453" s="202" t="s">
        <v>141</v>
      </c>
      <c r="U453" s="203" t="str">
        <f t="shared" si="439"/>
        <v>R_ES-SD-SpCool</v>
      </c>
      <c r="V453" s="202">
        <f t="shared" si="439"/>
        <v>0</v>
      </c>
      <c r="X453" s="202" t="s">
        <v>18</v>
      </c>
      <c r="Y453" s="203" t="s">
        <v>191</v>
      </c>
      <c r="AA453" s="202">
        <f t="shared" si="485"/>
        <v>0.0183823529411765</v>
      </c>
      <c r="AC453" s="202" t="s">
        <v>141</v>
      </c>
      <c r="AD453" s="46" t="str">
        <f t="shared" si="440"/>
        <v>R_ES-SD-SpCool</v>
      </c>
      <c r="AE453" s="208">
        <f t="shared" si="441"/>
        <v>0</v>
      </c>
      <c r="AF453" s="46">
        <f t="shared" si="492"/>
        <v>0</v>
      </c>
      <c r="AG453" s="208" t="s">
        <v>18</v>
      </c>
      <c r="AH453" s="46" t="s">
        <v>197</v>
      </c>
      <c r="AL453" s="202" t="s">
        <v>141</v>
      </c>
      <c r="AM453" s="203" t="str">
        <f t="shared" si="442"/>
        <v>R_ES-SD-SpCool</v>
      </c>
      <c r="AN453" s="202">
        <f t="shared" si="443"/>
        <v>0</v>
      </c>
      <c r="AP453" s="202" t="s">
        <v>18</v>
      </c>
      <c r="AQ453" s="203" t="s">
        <v>194</v>
      </c>
      <c r="AS453" s="202">
        <f t="shared" si="488"/>
        <v>0.0147058823529412</v>
      </c>
      <c r="AU453" s="202" t="s">
        <v>141</v>
      </c>
      <c r="AV453" s="46" t="str">
        <f t="shared" si="444"/>
        <v>R_ES-SD-SpCool</v>
      </c>
      <c r="AW453" s="208">
        <f t="shared" si="445"/>
        <v>0</v>
      </c>
      <c r="AY453" s="208" t="s">
        <v>18</v>
      </c>
      <c r="AZ453" s="46" t="s">
        <v>193</v>
      </c>
      <c r="BB453" s="208">
        <f t="shared" si="480"/>
        <v>0.0183823529411765</v>
      </c>
      <c r="BD453" s="202" t="s">
        <v>141</v>
      </c>
      <c r="BE453" s="46" t="str">
        <f t="shared" si="446"/>
        <v>R_ES-SD-SpCool</v>
      </c>
      <c r="BF453" s="208">
        <f t="shared" si="447"/>
        <v>0</v>
      </c>
      <c r="BG453" s="208">
        <f t="shared" si="453"/>
        <v>0</v>
      </c>
      <c r="BH453" s="208" t="s">
        <v>18</v>
      </c>
      <c r="BI453" s="46" t="s">
        <v>195</v>
      </c>
      <c r="BM453" s="202" t="s">
        <v>141</v>
      </c>
      <c r="BN453" s="46" t="str">
        <f t="shared" si="448"/>
        <v>R_ES-SD-SpCool</v>
      </c>
      <c r="BO453" s="208">
        <f t="shared" si="449"/>
        <v>0</v>
      </c>
      <c r="BP453" s="208">
        <f t="shared" si="454"/>
        <v>0</v>
      </c>
      <c r="BQ453" s="208" t="s">
        <v>18</v>
      </c>
      <c r="BR453" s="46" t="s">
        <v>192</v>
      </c>
    </row>
    <row r="454" spans="11:70">
      <c r="K454" s="202" t="s">
        <v>141</v>
      </c>
      <c r="L454" s="203" t="str">
        <f t="shared" si="450"/>
        <v>R_ES-SD-SpCool</v>
      </c>
      <c r="M454" s="202">
        <f t="shared" ref="M454" si="498">M358</f>
        <v>0</v>
      </c>
      <c r="O454" s="202" t="s">
        <v>18</v>
      </c>
      <c r="P454" s="203" t="s">
        <v>196</v>
      </c>
      <c r="R454" s="202">
        <f t="shared" si="490"/>
        <v>0.0147058823529412</v>
      </c>
      <c r="T454" s="202" t="s">
        <v>141</v>
      </c>
      <c r="U454" s="203" t="str">
        <f t="shared" si="439"/>
        <v>R_ES-SD-SpCool</v>
      </c>
      <c r="V454" s="202">
        <f t="shared" si="439"/>
        <v>0</v>
      </c>
      <c r="X454" s="202" t="s">
        <v>18</v>
      </c>
      <c r="Y454" s="203" t="s">
        <v>191</v>
      </c>
      <c r="AA454" s="202">
        <f t="shared" si="485"/>
        <v>0.0220588235294118</v>
      </c>
      <c r="AC454" s="202" t="s">
        <v>141</v>
      </c>
      <c r="AD454" s="46" t="str">
        <f t="shared" si="440"/>
        <v>R_ES-SD-SpCool</v>
      </c>
      <c r="AE454" s="208">
        <f t="shared" si="441"/>
        <v>0</v>
      </c>
      <c r="AF454" s="46">
        <f t="shared" si="492"/>
        <v>0</v>
      </c>
      <c r="AG454" s="208" t="s">
        <v>18</v>
      </c>
      <c r="AH454" s="46" t="s">
        <v>197</v>
      </c>
      <c r="AL454" s="202" t="s">
        <v>141</v>
      </c>
      <c r="AM454" s="203" t="str">
        <f t="shared" si="442"/>
        <v>R_ES-SD-SpCool</v>
      </c>
      <c r="AN454" s="202">
        <f t="shared" si="443"/>
        <v>0</v>
      </c>
      <c r="AP454" s="202" t="s">
        <v>18</v>
      </c>
      <c r="AQ454" s="203" t="s">
        <v>194</v>
      </c>
      <c r="AS454" s="202">
        <f t="shared" si="488"/>
        <v>0.0137867647058824</v>
      </c>
      <c r="AU454" s="202" t="s">
        <v>141</v>
      </c>
      <c r="AV454" s="46" t="str">
        <f t="shared" si="444"/>
        <v>R_ES-SD-SpCool</v>
      </c>
      <c r="AW454" s="208">
        <f t="shared" si="445"/>
        <v>0</v>
      </c>
      <c r="AY454" s="208" t="s">
        <v>18</v>
      </c>
      <c r="AZ454" s="46" t="s">
        <v>193</v>
      </c>
      <c r="BB454" s="208">
        <f t="shared" si="480"/>
        <v>0.0220588235294118</v>
      </c>
      <c r="BD454" s="202" t="s">
        <v>141</v>
      </c>
      <c r="BE454" s="46" t="str">
        <f t="shared" si="446"/>
        <v>R_ES-SD-SpCool</v>
      </c>
      <c r="BF454" s="208">
        <f t="shared" si="447"/>
        <v>0</v>
      </c>
      <c r="BG454" s="208">
        <f t="shared" si="453"/>
        <v>0</v>
      </c>
      <c r="BH454" s="208" t="s">
        <v>18</v>
      </c>
      <c r="BI454" s="46" t="s">
        <v>195</v>
      </c>
      <c r="BM454" s="202" t="s">
        <v>141</v>
      </c>
      <c r="BN454" s="46" t="str">
        <f t="shared" si="448"/>
        <v>R_ES-SD-SpCool</v>
      </c>
      <c r="BO454" s="208">
        <f t="shared" si="449"/>
        <v>0</v>
      </c>
      <c r="BP454" s="208">
        <f t="shared" si="454"/>
        <v>0</v>
      </c>
      <c r="BQ454" s="208" t="s">
        <v>18</v>
      </c>
      <c r="BR454" s="46" t="s">
        <v>192</v>
      </c>
    </row>
    <row r="455" spans="11:70">
      <c r="K455" s="202" t="s">
        <v>141</v>
      </c>
      <c r="L455" s="203" t="str">
        <f t="shared" si="450"/>
        <v>R_ES-SD-SpCool</v>
      </c>
      <c r="M455" s="202">
        <f t="shared" ref="M455" si="499">M359</f>
        <v>0</v>
      </c>
      <c r="O455" s="202" t="s">
        <v>18</v>
      </c>
      <c r="P455" s="203" t="s">
        <v>196</v>
      </c>
      <c r="R455" s="202">
        <f t="shared" si="490"/>
        <v>0.0137867647058824</v>
      </c>
      <c r="T455" s="202" t="s">
        <v>141</v>
      </c>
      <c r="U455" s="203" t="str">
        <f t="shared" si="439"/>
        <v>R_ES-SD-SpCool</v>
      </c>
      <c r="V455" s="202">
        <f t="shared" si="439"/>
        <v>0</v>
      </c>
      <c r="X455" s="202" t="s">
        <v>18</v>
      </c>
      <c r="Y455" s="203" t="s">
        <v>191</v>
      </c>
      <c r="AA455" s="202">
        <f t="shared" si="485"/>
        <v>0.0275735294117647</v>
      </c>
      <c r="AC455" s="202" t="s">
        <v>141</v>
      </c>
      <c r="AD455" s="46" t="str">
        <f t="shared" si="440"/>
        <v>R_ES-SD-SpCool</v>
      </c>
      <c r="AE455" s="208">
        <f t="shared" si="441"/>
        <v>0</v>
      </c>
      <c r="AF455" s="46">
        <f t="shared" si="492"/>
        <v>0</v>
      </c>
      <c r="AG455" s="208" t="s">
        <v>18</v>
      </c>
      <c r="AH455" s="46" t="s">
        <v>197</v>
      </c>
      <c r="AL455" s="202" t="s">
        <v>141</v>
      </c>
      <c r="AM455" s="203" t="str">
        <f t="shared" si="442"/>
        <v>R_ES-SD-SpCool</v>
      </c>
      <c r="AN455" s="202">
        <f t="shared" si="443"/>
        <v>0</v>
      </c>
      <c r="AP455" s="202" t="s">
        <v>18</v>
      </c>
      <c r="AQ455" s="203" t="s">
        <v>194</v>
      </c>
      <c r="AS455" s="202">
        <f t="shared" si="488"/>
        <v>0.0183823529411765</v>
      </c>
      <c r="AU455" s="202" t="s">
        <v>141</v>
      </c>
      <c r="AV455" s="46" t="str">
        <f t="shared" si="444"/>
        <v>R_ES-SD-SpCool</v>
      </c>
      <c r="AW455" s="208">
        <f t="shared" si="445"/>
        <v>0</v>
      </c>
      <c r="AY455" s="208" t="s">
        <v>18</v>
      </c>
      <c r="AZ455" s="46" t="s">
        <v>193</v>
      </c>
      <c r="BB455" s="208">
        <f t="shared" si="480"/>
        <v>0.0275735294117647</v>
      </c>
      <c r="BD455" s="202" t="s">
        <v>141</v>
      </c>
      <c r="BE455" s="46" t="str">
        <f t="shared" si="446"/>
        <v>R_ES-SD-SpCool</v>
      </c>
      <c r="BF455" s="208">
        <f t="shared" si="447"/>
        <v>0</v>
      </c>
      <c r="BG455" s="208">
        <f t="shared" si="453"/>
        <v>0</v>
      </c>
      <c r="BH455" s="208" t="s">
        <v>18</v>
      </c>
      <c r="BI455" s="46" t="s">
        <v>195</v>
      </c>
      <c r="BM455" s="202" t="s">
        <v>141</v>
      </c>
      <c r="BN455" s="46" t="str">
        <f t="shared" si="448"/>
        <v>R_ES-SD-SpCool</v>
      </c>
      <c r="BO455" s="208">
        <f t="shared" si="449"/>
        <v>0</v>
      </c>
      <c r="BP455" s="208">
        <f t="shared" si="454"/>
        <v>0</v>
      </c>
      <c r="BQ455" s="208" t="s">
        <v>18</v>
      </c>
      <c r="BR455" s="46" t="s">
        <v>192</v>
      </c>
    </row>
    <row r="456" spans="11:70">
      <c r="K456" s="202" t="s">
        <v>141</v>
      </c>
      <c r="L456" s="203" t="str">
        <f t="shared" si="450"/>
        <v>R_ES-SD-SpCool</v>
      </c>
      <c r="M456" s="202">
        <f t="shared" ref="M456" si="500">M360</f>
        <v>0</v>
      </c>
      <c r="O456" s="202" t="s">
        <v>18</v>
      </c>
      <c r="P456" s="203" t="s">
        <v>196</v>
      </c>
      <c r="R456" s="202">
        <f t="shared" si="490"/>
        <v>0.0183823529411765</v>
      </c>
      <c r="T456" s="202" t="s">
        <v>141</v>
      </c>
      <c r="U456" s="203" t="str">
        <f t="shared" si="439"/>
        <v>R_ES-SD-SpCool</v>
      </c>
      <c r="V456" s="202">
        <f t="shared" si="439"/>
        <v>0</v>
      </c>
      <c r="X456" s="202" t="s">
        <v>18</v>
      </c>
      <c r="Y456" s="203" t="s">
        <v>191</v>
      </c>
      <c r="AA456" s="202">
        <f t="shared" si="485"/>
        <v>0.0367647058823529</v>
      </c>
      <c r="AC456" s="202" t="s">
        <v>141</v>
      </c>
      <c r="AD456" s="46" t="str">
        <f t="shared" si="440"/>
        <v>R_ES-SD-SpCool</v>
      </c>
      <c r="AE456" s="208">
        <f t="shared" si="441"/>
        <v>0</v>
      </c>
      <c r="AF456" s="46">
        <f t="shared" si="492"/>
        <v>0</v>
      </c>
      <c r="AG456" s="208" t="s">
        <v>18</v>
      </c>
      <c r="AH456" s="46" t="s">
        <v>197</v>
      </c>
      <c r="AL456" s="202" t="s">
        <v>141</v>
      </c>
      <c r="AM456" s="203" t="str">
        <f t="shared" si="442"/>
        <v>R_ES-SD-SpCool</v>
      </c>
      <c r="AN456" s="202">
        <f t="shared" si="443"/>
        <v>0</v>
      </c>
      <c r="AP456" s="202" t="s">
        <v>18</v>
      </c>
      <c r="AQ456" s="203" t="s">
        <v>194</v>
      </c>
      <c r="AS456" s="202">
        <f t="shared" si="488"/>
        <v>0.0220588235294118</v>
      </c>
      <c r="AU456" s="202" t="s">
        <v>141</v>
      </c>
      <c r="AV456" s="46" t="str">
        <f t="shared" si="444"/>
        <v>R_ES-SD-SpCool</v>
      </c>
      <c r="AW456" s="208">
        <f t="shared" si="445"/>
        <v>0</v>
      </c>
      <c r="AY456" s="208" t="s">
        <v>18</v>
      </c>
      <c r="AZ456" s="46" t="s">
        <v>193</v>
      </c>
      <c r="BB456" s="208">
        <f t="shared" si="480"/>
        <v>0.0367647058823529</v>
      </c>
      <c r="BD456" s="202" t="s">
        <v>141</v>
      </c>
      <c r="BE456" s="46" t="str">
        <f t="shared" si="446"/>
        <v>R_ES-SD-SpCool</v>
      </c>
      <c r="BF456" s="208">
        <f t="shared" si="447"/>
        <v>0</v>
      </c>
      <c r="BG456" s="208">
        <f t="shared" si="453"/>
        <v>0</v>
      </c>
      <c r="BH456" s="208" t="s">
        <v>18</v>
      </c>
      <c r="BI456" s="46" t="s">
        <v>195</v>
      </c>
      <c r="BM456" s="202" t="s">
        <v>141</v>
      </c>
      <c r="BN456" s="46" t="str">
        <f t="shared" si="448"/>
        <v>R_ES-SD-SpCool</v>
      </c>
      <c r="BO456" s="208">
        <f t="shared" si="449"/>
        <v>0</v>
      </c>
      <c r="BP456" s="208">
        <f t="shared" si="454"/>
        <v>0</v>
      </c>
      <c r="BQ456" s="208" t="s">
        <v>18</v>
      </c>
      <c r="BR456" s="46" t="s">
        <v>192</v>
      </c>
    </row>
    <row r="457" spans="11:70">
      <c r="K457" s="202" t="s">
        <v>141</v>
      </c>
      <c r="L457" s="203" t="str">
        <f t="shared" si="450"/>
        <v>R_ES-SD-SpCool</v>
      </c>
      <c r="M457" s="202">
        <f t="shared" ref="M457" si="501">M361</f>
        <v>0</v>
      </c>
      <c r="O457" s="202" t="s">
        <v>18</v>
      </c>
      <c r="P457" s="203" t="s">
        <v>196</v>
      </c>
      <c r="R457" s="202">
        <f t="shared" si="490"/>
        <v>0.0220588235294118</v>
      </c>
      <c r="T457" s="202" t="s">
        <v>141</v>
      </c>
      <c r="U457" s="203" t="str">
        <f t="shared" si="439"/>
        <v>R_ES-SD-SpCool</v>
      </c>
      <c r="V457" s="202">
        <f t="shared" si="439"/>
        <v>0</v>
      </c>
      <c r="X457" s="202" t="s">
        <v>18</v>
      </c>
      <c r="Y457" s="203" t="s">
        <v>191</v>
      </c>
      <c r="AA457" s="202">
        <f t="shared" si="485"/>
        <v>0.0459558823529412</v>
      </c>
      <c r="AC457" s="202" t="s">
        <v>141</v>
      </c>
      <c r="AD457" s="46" t="str">
        <f t="shared" si="440"/>
        <v>R_ES-SD-SpCool</v>
      </c>
      <c r="AE457" s="208">
        <f t="shared" si="441"/>
        <v>0</v>
      </c>
      <c r="AF457" s="46">
        <f t="shared" si="492"/>
        <v>0</v>
      </c>
      <c r="AG457" s="208" t="s">
        <v>18</v>
      </c>
      <c r="AH457" s="46" t="s">
        <v>197</v>
      </c>
      <c r="AL457" s="202" t="s">
        <v>141</v>
      </c>
      <c r="AM457" s="203" t="str">
        <f t="shared" si="442"/>
        <v>R_ES-SD-SpCool</v>
      </c>
      <c r="AN457" s="202">
        <f t="shared" si="443"/>
        <v>0</v>
      </c>
      <c r="AP457" s="202" t="s">
        <v>18</v>
      </c>
      <c r="AQ457" s="203" t="s">
        <v>194</v>
      </c>
      <c r="AS457" s="202">
        <f t="shared" si="488"/>
        <v>0.0275735294117647</v>
      </c>
      <c r="AU457" s="202" t="s">
        <v>141</v>
      </c>
      <c r="AV457" s="46" t="str">
        <f t="shared" si="444"/>
        <v>R_ES-SD-SpCool</v>
      </c>
      <c r="AW457" s="208">
        <f t="shared" si="445"/>
        <v>0</v>
      </c>
      <c r="AY457" s="208" t="s">
        <v>18</v>
      </c>
      <c r="AZ457" s="46" t="s">
        <v>193</v>
      </c>
      <c r="BB457" s="208">
        <f t="shared" si="480"/>
        <v>0.0459558823529412</v>
      </c>
      <c r="BD457" s="202" t="s">
        <v>141</v>
      </c>
      <c r="BE457" s="46" t="str">
        <f t="shared" si="446"/>
        <v>R_ES-SD-SpCool</v>
      </c>
      <c r="BF457" s="208">
        <f t="shared" si="447"/>
        <v>0</v>
      </c>
      <c r="BG457" s="208">
        <f t="shared" si="453"/>
        <v>0</v>
      </c>
      <c r="BH457" s="208" t="s">
        <v>18</v>
      </c>
      <c r="BI457" s="46" t="s">
        <v>195</v>
      </c>
      <c r="BM457" s="202" t="s">
        <v>141</v>
      </c>
      <c r="BN457" s="46" t="str">
        <f t="shared" si="448"/>
        <v>R_ES-SD-SpCool</v>
      </c>
      <c r="BO457" s="208">
        <f t="shared" si="449"/>
        <v>0</v>
      </c>
      <c r="BP457" s="208">
        <f t="shared" si="454"/>
        <v>0</v>
      </c>
      <c r="BQ457" s="208" t="s">
        <v>18</v>
      </c>
      <c r="BR457" s="46" t="s">
        <v>192</v>
      </c>
    </row>
    <row r="458" spans="11:70">
      <c r="K458" s="202" t="s">
        <v>141</v>
      </c>
      <c r="L458" s="203" t="str">
        <f t="shared" si="450"/>
        <v>R_ES-SD-SpCool</v>
      </c>
      <c r="M458" s="202">
        <f t="shared" ref="M458" si="502">M362</f>
        <v>0</v>
      </c>
      <c r="O458" s="202" t="s">
        <v>18</v>
      </c>
      <c r="P458" s="203" t="s">
        <v>196</v>
      </c>
      <c r="R458" s="202">
        <f t="shared" si="490"/>
        <v>0.0275735294117647</v>
      </c>
      <c r="T458" s="202" t="s">
        <v>141</v>
      </c>
      <c r="U458" s="203" t="str">
        <f t="shared" si="439"/>
        <v>R_ES-SD-SpCool</v>
      </c>
      <c r="V458" s="202">
        <f t="shared" si="439"/>
        <v>0</v>
      </c>
      <c r="X458" s="202" t="s">
        <v>18</v>
      </c>
      <c r="Y458" s="203" t="s">
        <v>191</v>
      </c>
      <c r="AA458" s="202">
        <f t="shared" si="485"/>
        <v>0.0533088235294118</v>
      </c>
      <c r="AC458" s="202" t="s">
        <v>141</v>
      </c>
      <c r="AD458" s="46" t="str">
        <f t="shared" si="440"/>
        <v>R_ES-SD-SpCool</v>
      </c>
      <c r="AE458" s="208">
        <f t="shared" si="441"/>
        <v>0</v>
      </c>
      <c r="AF458" s="46">
        <f t="shared" si="492"/>
        <v>0</v>
      </c>
      <c r="AG458" s="208" t="s">
        <v>18</v>
      </c>
      <c r="AH458" s="46" t="s">
        <v>197</v>
      </c>
      <c r="AL458" s="202" t="s">
        <v>141</v>
      </c>
      <c r="AM458" s="203" t="str">
        <f t="shared" si="442"/>
        <v>R_ES-SD-SpCool</v>
      </c>
      <c r="AN458" s="202">
        <f t="shared" si="443"/>
        <v>0</v>
      </c>
      <c r="AP458" s="202" t="s">
        <v>18</v>
      </c>
      <c r="AQ458" s="203" t="s">
        <v>194</v>
      </c>
      <c r="AS458" s="202">
        <f t="shared" si="488"/>
        <v>0.0367647058823529</v>
      </c>
      <c r="AU458" s="202" t="s">
        <v>141</v>
      </c>
      <c r="AV458" s="46" t="str">
        <f t="shared" si="444"/>
        <v>R_ES-SD-SpCool</v>
      </c>
      <c r="AW458" s="208">
        <f t="shared" si="445"/>
        <v>0</v>
      </c>
      <c r="AY458" s="208" t="s">
        <v>18</v>
      </c>
      <c r="AZ458" s="46" t="s">
        <v>193</v>
      </c>
      <c r="BB458" s="208">
        <f t="shared" si="480"/>
        <v>0.0533088235294118</v>
      </c>
      <c r="BD458" s="202" t="s">
        <v>141</v>
      </c>
      <c r="BE458" s="46" t="str">
        <f t="shared" si="446"/>
        <v>R_ES-SD-SpCool</v>
      </c>
      <c r="BF458" s="208">
        <f t="shared" si="447"/>
        <v>0</v>
      </c>
      <c r="BG458" s="208">
        <f t="shared" si="453"/>
        <v>0</v>
      </c>
      <c r="BH458" s="208" t="s">
        <v>18</v>
      </c>
      <c r="BI458" s="46" t="s">
        <v>195</v>
      </c>
      <c r="BM458" s="202" t="s">
        <v>141</v>
      </c>
      <c r="BN458" s="46" t="str">
        <f t="shared" si="448"/>
        <v>R_ES-SD-SpCool</v>
      </c>
      <c r="BO458" s="208">
        <f t="shared" si="449"/>
        <v>0</v>
      </c>
      <c r="BP458" s="208">
        <f t="shared" si="454"/>
        <v>0</v>
      </c>
      <c r="BQ458" s="208" t="s">
        <v>18</v>
      </c>
      <c r="BR458" s="46" t="s">
        <v>192</v>
      </c>
    </row>
    <row r="459" spans="11:70">
      <c r="K459" s="202" t="s">
        <v>141</v>
      </c>
      <c r="L459" s="203" t="str">
        <f t="shared" si="450"/>
        <v>R_ES-SD-SpCool</v>
      </c>
      <c r="M459" s="202">
        <f t="shared" ref="M459" si="503">M363</f>
        <v>0</v>
      </c>
      <c r="O459" s="202" t="s">
        <v>18</v>
      </c>
      <c r="P459" s="203" t="s">
        <v>196</v>
      </c>
      <c r="R459" s="202">
        <f t="shared" si="490"/>
        <v>0.0367647058823529</v>
      </c>
      <c r="T459" s="202" t="s">
        <v>141</v>
      </c>
      <c r="U459" s="203" t="str">
        <f t="shared" si="439"/>
        <v>R_ES-SD-SpCool</v>
      </c>
      <c r="V459" s="202">
        <f t="shared" si="439"/>
        <v>0</v>
      </c>
      <c r="X459" s="202" t="s">
        <v>18</v>
      </c>
      <c r="Y459" s="203" t="s">
        <v>191</v>
      </c>
      <c r="AA459" s="202">
        <f t="shared" si="485"/>
        <v>0.0588235294117647</v>
      </c>
      <c r="AC459" s="202" t="s">
        <v>141</v>
      </c>
      <c r="AD459" s="46" t="str">
        <f t="shared" si="440"/>
        <v>R_ES-SD-SpCool</v>
      </c>
      <c r="AE459" s="208">
        <f t="shared" si="441"/>
        <v>0</v>
      </c>
      <c r="AF459" s="46">
        <f t="shared" si="492"/>
        <v>0</v>
      </c>
      <c r="AG459" s="208" t="s">
        <v>18</v>
      </c>
      <c r="AH459" s="46" t="s">
        <v>197</v>
      </c>
      <c r="AL459" s="202" t="s">
        <v>141</v>
      </c>
      <c r="AM459" s="203" t="str">
        <f t="shared" si="442"/>
        <v>R_ES-SD-SpCool</v>
      </c>
      <c r="AN459" s="202">
        <f t="shared" si="443"/>
        <v>0</v>
      </c>
      <c r="AP459" s="202" t="s">
        <v>18</v>
      </c>
      <c r="AQ459" s="203" t="s">
        <v>194</v>
      </c>
      <c r="AS459" s="202">
        <f t="shared" si="488"/>
        <v>0.0459558823529412</v>
      </c>
      <c r="AU459" s="202" t="s">
        <v>141</v>
      </c>
      <c r="AV459" s="46" t="str">
        <f t="shared" si="444"/>
        <v>R_ES-SD-SpCool</v>
      </c>
      <c r="AW459" s="208">
        <f t="shared" si="445"/>
        <v>0</v>
      </c>
      <c r="AY459" s="208" t="s">
        <v>18</v>
      </c>
      <c r="AZ459" s="46" t="s">
        <v>193</v>
      </c>
      <c r="BB459" s="208">
        <f t="shared" si="480"/>
        <v>0.0588235294117647</v>
      </c>
      <c r="BD459" s="202" t="s">
        <v>141</v>
      </c>
      <c r="BE459" s="46" t="str">
        <f t="shared" si="446"/>
        <v>R_ES-SD-SpCool</v>
      </c>
      <c r="BF459" s="208">
        <f t="shared" si="447"/>
        <v>0</v>
      </c>
      <c r="BG459" s="208">
        <f t="shared" si="453"/>
        <v>0</v>
      </c>
      <c r="BH459" s="208" t="s">
        <v>18</v>
      </c>
      <c r="BI459" s="46" t="s">
        <v>195</v>
      </c>
      <c r="BM459" s="202" t="s">
        <v>141</v>
      </c>
      <c r="BN459" s="46" t="str">
        <f t="shared" si="448"/>
        <v>R_ES-SD-SpCool</v>
      </c>
      <c r="BO459" s="208">
        <f t="shared" si="449"/>
        <v>0</v>
      </c>
      <c r="BP459" s="208">
        <f t="shared" si="454"/>
        <v>0</v>
      </c>
      <c r="BQ459" s="208" t="s">
        <v>18</v>
      </c>
      <c r="BR459" s="46" t="s">
        <v>192</v>
      </c>
    </row>
    <row r="460" spans="11:70">
      <c r="K460" s="202" t="s">
        <v>141</v>
      </c>
      <c r="L460" s="203" t="str">
        <f t="shared" si="450"/>
        <v>R_ES-SD-SpCool</v>
      </c>
      <c r="M460" s="202">
        <f t="shared" ref="M460" si="504">M364</f>
        <v>0</v>
      </c>
      <c r="O460" s="202" t="s">
        <v>18</v>
      </c>
      <c r="P460" s="203" t="s">
        <v>196</v>
      </c>
      <c r="R460" s="202">
        <f t="shared" si="490"/>
        <v>0.0459558823529412</v>
      </c>
      <c r="T460" s="202" t="s">
        <v>141</v>
      </c>
      <c r="U460" s="203" t="str">
        <f t="shared" si="439"/>
        <v>R_ES-SD-SpCool</v>
      </c>
      <c r="V460" s="202">
        <f t="shared" si="439"/>
        <v>0</v>
      </c>
      <c r="X460" s="202" t="s">
        <v>18</v>
      </c>
      <c r="Y460" s="203" t="s">
        <v>191</v>
      </c>
      <c r="AA460" s="202">
        <f t="shared" si="485"/>
        <v>0.0643382352941176</v>
      </c>
      <c r="AC460" s="202" t="s">
        <v>141</v>
      </c>
      <c r="AD460" s="46" t="str">
        <f t="shared" si="440"/>
        <v>R_ES-SD-SpCool</v>
      </c>
      <c r="AE460" s="208">
        <f t="shared" si="441"/>
        <v>0</v>
      </c>
      <c r="AF460" s="46">
        <f t="shared" si="492"/>
        <v>0</v>
      </c>
      <c r="AG460" s="208" t="s">
        <v>18</v>
      </c>
      <c r="AH460" s="46" t="s">
        <v>197</v>
      </c>
      <c r="AL460" s="202" t="s">
        <v>141</v>
      </c>
      <c r="AM460" s="203" t="str">
        <f t="shared" si="442"/>
        <v>R_ES-SD-SpCool</v>
      </c>
      <c r="AN460" s="202">
        <f t="shared" si="443"/>
        <v>0</v>
      </c>
      <c r="AP460" s="202" t="s">
        <v>18</v>
      </c>
      <c r="AQ460" s="203" t="s">
        <v>194</v>
      </c>
      <c r="AS460" s="202">
        <f t="shared" si="488"/>
        <v>0.0533088235294118</v>
      </c>
      <c r="AU460" s="202" t="s">
        <v>141</v>
      </c>
      <c r="AV460" s="46" t="str">
        <f t="shared" si="444"/>
        <v>R_ES-SD-SpCool</v>
      </c>
      <c r="AW460" s="208">
        <f t="shared" si="445"/>
        <v>0</v>
      </c>
      <c r="AY460" s="208" t="s">
        <v>18</v>
      </c>
      <c r="AZ460" s="46" t="s">
        <v>193</v>
      </c>
      <c r="BB460" s="208">
        <f t="shared" si="480"/>
        <v>0.0643382352941176</v>
      </c>
      <c r="BD460" s="202" t="s">
        <v>141</v>
      </c>
      <c r="BE460" s="46" t="str">
        <f t="shared" si="446"/>
        <v>R_ES-SD-SpCool</v>
      </c>
      <c r="BF460" s="208">
        <f t="shared" si="447"/>
        <v>0</v>
      </c>
      <c r="BG460" s="208">
        <f t="shared" si="453"/>
        <v>0</v>
      </c>
      <c r="BH460" s="208" t="s">
        <v>18</v>
      </c>
      <c r="BI460" s="46" t="s">
        <v>195</v>
      </c>
      <c r="BM460" s="202" t="s">
        <v>141</v>
      </c>
      <c r="BN460" s="46" t="str">
        <f t="shared" si="448"/>
        <v>R_ES-SD-SpCool</v>
      </c>
      <c r="BO460" s="208">
        <f t="shared" si="449"/>
        <v>0</v>
      </c>
      <c r="BP460" s="208">
        <f t="shared" si="454"/>
        <v>0</v>
      </c>
      <c r="BQ460" s="208" t="s">
        <v>18</v>
      </c>
      <c r="BR460" s="46" t="s">
        <v>192</v>
      </c>
    </row>
    <row r="461" spans="11:70">
      <c r="K461" s="202" t="s">
        <v>141</v>
      </c>
      <c r="L461" s="203" t="str">
        <f t="shared" si="450"/>
        <v>R_ES-SD-SpCool</v>
      </c>
      <c r="M461" s="202">
        <f t="shared" ref="M461" si="505">M365</f>
        <v>0</v>
      </c>
      <c r="O461" s="202" t="s">
        <v>18</v>
      </c>
      <c r="P461" s="203" t="s">
        <v>196</v>
      </c>
      <c r="R461" s="202">
        <f t="shared" si="490"/>
        <v>0.0533088235294118</v>
      </c>
      <c r="T461" s="202" t="s">
        <v>141</v>
      </c>
      <c r="U461" s="203" t="str">
        <f t="shared" si="439"/>
        <v>R_ES-SD-SpCool</v>
      </c>
      <c r="V461" s="202">
        <f t="shared" si="439"/>
        <v>0</v>
      </c>
      <c r="X461" s="202" t="s">
        <v>18</v>
      </c>
      <c r="Y461" s="203" t="s">
        <v>191</v>
      </c>
      <c r="AA461" s="202">
        <f t="shared" si="485"/>
        <v>0.0680147058823529</v>
      </c>
      <c r="AC461" s="202" t="s">
        <v>141</v>
      </c>
      <c r="AD461" s="46" t="str">
        <f t="shared" si="440"/>
        <v>R_ES-SD-SpCool</v>
      </c>
      <c r="AE461" s="208">
        <f t="shared" si="441"/>
        <v>0</v>
      </c>
      <c r="AF461" s="46">
        <f t="shared" si="492"/>
        <v>0</v>
      </c>
      <c r="AG461" s="208" t="s">
        <v>18</v>
      </c>
      <c r="AH461" s="46" t="s">
        <v>197</v>
      </c>
      <c r="AL461" s="202" t="s">
        <v>141</v>
      </c>
      <c r="AM461" s="203" t="str">
        <f t="shared" si="442"/>
        <v>R_ES-SD-SpCool</v>
      </c>
      <c r="AN461" s="202">
        <f t="shared" si="443"/>
        <v>0</v>
      </c>
      <c r="AP461" s="202" t="s">
        <v>18</v>
      </c>
      <c r="AQ461" s="203" t="s">
        <v>194</v>
      </c>
      <c r="AS461" s="202">
        <f t="shared" si="488"/>
        <v>0.0588235294117647</v>
      </c>
      <c r="AU461" s="202" t="s">
        <v>141</v>
      </c>
      <c r="AV461" s="46" t="str">
        <f t="shared" si="444"/>
        <v>R_ES-SD-SpCool</v>
      </c>
      <c r="AW461" s="208">
        <f t="shared" si="445"/>
        <v>0</v>
      </c>
      <c r="AY461" s="208" t="s">
        <v>18</v>
      </c>
      <c r="AZ461" s="46" t="s">
        <v>193</v>
      </c>
      <c r="BB461" s="208">
        <f t="shared" si="480"/>
        <v>0.0680147058823529</v>
      </c>
      <c r="BD461" s="202" t="s">
        <v>141</v>
      </c>
      <c r="BE461" s="46" t="str">
        <f t="shared" si="446"/>
        <v>R_ES-SD-SpCool</v>
      </c>
      <c r="BF461" s="208">
        <f t="shared" si="447"/>
        <v>0</v>
      </c>
      <c r="BG461" s="208">
        <f t="shared" si="453"/>
        <v>0</v>
      </c>
      <c r="BH461" s="208" t="s">
        <v>18</v>
      </c>
      <c r="BI461" s="46" t="s">
        <v>195</v>
      </c>
      <c r="BM461" s="202" t="s">
        <v>141</v>
      </c>
      <c r="BN461" s="46" t="str">
        <f t="shared" si="448"/>
        <v>R_ES-SD-SpCool</v>
      </c>
      <c r="BO461" s="208">
        <f t="shared" si="449"/>
        <v>0</v>
      </c>
      <c r="BP461" s="208">
        <f t="shared" si="454"/>
        <v>0</v>
      </c>
      <c r="BQ461" s="208" t="s">
        <v>18</v>
      </c>
      <c r="BR461" s="46" t="s">
        <v>192</v>
      </c>
    </row>
    <row r="462" spans="11:70">
      <c r="K462" s="202" t="s">
        <v>141</v>
      </c>
      <c r="L462" s="203" t="str">
        <f t="shared" si="450"/>
        <v>R_ES-SD-SpCool</v>
      </c>
      <c r="M462" s="202">
        <f t="shared" ref="M462" si="506">M366</f>
        <v>0</v>
      </c>
      <c r="O462" s="202" t="s">
        <v>18</v>
      </c>
      <c r="P462" s="203" t="s">
        <v>196</v>
      </c>
      <c r="R462" s="202">
        <f t="shared" si="490"/>
        <v>0.0588235294117647</v>
      </c>
      <c r="T462" s="202" t="s">
        <v>141</v>
      </c>
      <c r="U462" s="203" t="str">
        <f t="shared" si="439"/>
        <v>R_ES-SD-SpCool</v>
      </c>
      <c r="V462" s="202">
        <f t="shared" si="439"/>
        <v>0</v>
      </c>
      <c r="X462" s="202" t="s">
        <v>18</v>
      </c>
      <c r="Y462" s="203" t="s">
        <v>191</v>
      </c>
      <c r="AA462" s="202">
        <f t="shared" si="485"/>
        <v>0.0716911764705882</v>
      </c>
      <c r="AC462" s="202" t="s">
        <v>141</v>
      </c>
      <c r="AD462" s="46" t="str">
        <f t="shared" si="440"/>
        <v>R_ES-SD-SpCool</v>
      </c>
      <c r="AE462" s="208">
        <f t="shared" si="441"/>
        <v>0</v>
      </c>
      <c r="AF462" s="46">
        <f t="shared" si="492"/>
        <v>0</v>
      </c>
      <c r="AG462" s="208" t="s">
        <v>18</v>
      </c>
      <c r="AH462" s="46" t="s">
        <v>197</v>
      </c>
      <c r="AL462" s="202" t="s">
        <v>141</v>
      </c>
      <c r="AM462" s="203" t="str">
        <f t="shared" si="442"/>
        <v>R_ES-SD-SpCool</v>
      </c>
      <c r="AN462" s="202">
        <f t="shared" si="443"/>
        <v>0</v>
      </c>
      <c r="AP462" s="202" t="s">
        <v>18</v>
      </c>
      <c r="AQ462" s="203" t="s">
        <v>194</v>
      </c>
      <c r="AS462" s="202">
        <f t="shared" si="488"/>
        <v>0.0643382352941176</v>
      </c>
      <c r="AU462" s="202" t="s">
        <v>141</v>
      </c>
      <c r="AV462" s="46" t="str">
        <f t="shared" si="444"/>
        <v>R_ES-SD-SpCool</v>
      </c>
      <c r="AW462" s="208">
        <f t="shared" si="445"/>
        <v>0</v>
      </c>
      <c r="AY462" s="208" t="s">
        <v>18</v>
      </c>
      <c r="AZ462" s="46" t="s">
        <v>193</v>
      </c>
      <c r="BB462" s="208">
        <f t="shared" si="480"/>
        <v>0.0716911764705882</v>
      </c>
      <c r="BD462" s="202" t="s">
        <v>141</v>
      </c>
      <c r="BE462" s="46" t="str">
        <f t="shared" si="446"/>
        <v>R_ES-SD-SpCool</v>
      </c>
      <c r="BF462" s="208">
        <f t="shared" si="447"/>
        <v>0</v>
      </c>
      <c r="BG462" s="208">
        <f t="shared" si="453"/>
        <v>0</v>
      </c>
      <c r="BH462" s="208" t="s">
        <v>18</v>
      </c>
      <c r="BI462" s="46" t="s">
        <v>195</v>
      </c>
      <c r="BM462" s="202" t="s">
        <v>141</v>
      </c>
      <c r="BN462" s="46" t="str">
        <f t="shared" si="448"/>
        <v>R_ES-SD-SpCool</v>
      </c>
      <c r="BO462" s="208">
        <f t="shared" si="449"/>
        <v>0</v>
      </c>
      <c r="BP462" s="208">
        <f t="shared" si="454"/>
        <v>0</v>
      </c>
      <c r="BQ462" s="208" t="s">
        <v>18</v>
      </c>
      <c r="BR462" s="46" t="s">
        <v>192</v>
      </c>
    </row>
    <row r="463" spans="11:70">
      <c r="K463" s="202" t="s">
        <v>141</v>
      </c>
      <c r="L463" s="203" t="str">
        <f t="shared" si="450"/>
        <v>R_ES-SD-SpCool</v>
      </c>
      <c r="M463" s="202">
        <f t="shared" ref="M463" si="507">M367</f>
        <v>0</v>
      </c>
      <c r="O463" s="202" t="s">
        <v>18</v>
      </c>
      <c r="P463" s="203" t="s">
        <v>196</v>
      </c>
      <c r="R463" s="202">
        <f t="shared" si="490"/>
        <v>0.0643382352941176</v>
      </c>
      <c r="T463" s="202" t="s">
        <v>141</v>
      </c>
      <c r="U463" s="203" t="str">
        <f t="shared" si="439"/>
        <v>R_ES-SD-SpCool</v>
      </c>
      <c r="V463" s="202">
        <f t="shared" si="439"/>
        <v>0</v>
      </c>
      <c r="X463" s="202" t="s">
        <v>18</v>
      </c>
      <c r="Y463" s="203" t="s">
        <v>191</v>
      </c>
      <c r="AA463" s="202">
        <f t="shared" si="485"/>
        <v>0.0726102941176471</v>
      </c>
      <c r="AC463" s="202" t="s">
        <v>141</v>
      </c>
      <c r="AD463" s="46" t="str">
        <f t="shared" si="440"/>
        <v>R_ES-SD-SpCool</v>
      </c>
      <c r="AE463" s="208">
        <f t="shared" si="441"/>
        <v>0</v>
      </c>
      <c r="AF463" s="46">
        <f t="shared" si="492"/>
        <v>0</v>
      </c>
      <c r="AG463" s="208" t="s">
        <v>18</v>
      </c>
      <c r="AH463" s="46" t="s">
        <v>197</v>
      </c>
      <c r="AL463" s="202" t="s">
        <v>141</v>
      </c>
      <c r="AM463" s="203" t="str">
        <f t="shared" si="442"/>
        <v>R_ES-SD-SpCool</v>
      </c>
      <c r="AN463" s="202">
        <f t="shared" si="443"/>
        <v>0</v>
      </c>
      <c r="AP463" s="202" t="s">
        <v>18</v>
      </c>
      <c r="AQ463" s="203" t="s">
        <v>194</v>
      </c>
      <c r="AS463" s="202">
        <f t="shared" si="488"/>
        <v>0.0680147058823529</v>
      </c>
      <c r="AU463" s="202" t="s">
        <v>141</v>
      </c>
      <c r="AV463" s="46" t="str">
        <f t="shared" si="444"/>
        <v>R_ES-SD-SpCool</v>
      </c>
      <c r="AW463" s="208">
        <f t="shared" si="445"/>
        <v>0</v>
      </c>
      <c r="AY463" s="208" t="s">
        <v>18</v>
      </c>
      <c r="AZ463" s="46" t="s">
        <v>193</v>
      </c>
      <c r="BB463" s="208">
        <f t="shared" si="480"/>
        <v>0.0726102941176471</v>
      </c>
      <c r="BD463" s="202" t="s">
        <v>141</v>
      </c>
      <c r="BE463" s="46" t="str">
        <f t="shared" si="446"/>
        <v>R_ES-SD-SpCool</v>
      </c>
      <c r="BF463" s="208">
        <f t="shared" si="447"/>
        <v>0</v>
      </c>
      <c r="BG463" s="208">
        <f t="shared" si="453"/>
        <v>0</v>
      </c>
      <c r="BH463" s="208" t="s">
        <v>18</v>
      </c>
      <c r="BI463" s="46" t="s">
        <v>195</v>
      </c>
      <c r="BM463" s="202" t="s">
        <v>141</v>
      </c>
      <c r="BN463" s="46" t="str">
        <f t="shared" si="448"/>
        <v>R_ES-SD-SpCool</v>
      </c>
      <c r="BO463" s="208">
        <f t="shared" si="449"/>
        <v>0</v>
      </c>
      <c r="BP463" s="208">
        <f t="shared" si="454"/>
        <v>0</v>
      </c>
      <c r="BQ463" s="208" t="s">
        <v>18</v>
      </c>
      <c r="BR463" s="46" t="s">
        <v>192</v>
      </c>
    </row>
    <row r="464" spans="11:70">
      <c r="K464" s="202" t="s">
        <v>357</v>
      </c>
      <c r="L464" s="203" t="str">
        <f t="shared" si="450"/>
        <v>R_ES-SD-SpCool</v>
      </c>
      <c r="M464" s="202" t="str">
        <f t="shared" ref="M464" si="508">M368</f>
        <v>FH0_1</v>
      </c>
      <c r="N464" s="202">
        <f t="shared" ref="N464:N487" si="509">N368</f>
        <v>0</v>
      </c>
      <c r="O464" s="202" t="s">
        <v>18</v>
      </c>
      <c r="P464" s="203" t="s">
        <v>196</v>
      </c>
      <c r="T464" s="202" t="s">
        <v>357</v>
      </c>
      <c r="U464" s="203" t="str">
        <f t="shared" si="439"/>
        <v>R_ES-SD-SpCool</v>
      </c>
      <c r="V464" s="202" t="str">
        <f t="shared" si="439"/>
        <v>FH0_1</v>
      </c>
      <c r="W464" s="202">
        <f t="shared" ref="W464:W487" si="510">W368</f>
        <v>0</v>
      </c>
      <c r="X464" s="202" t="s">
        <v>18</v>
      </c>
      <c r="Y464" s="203" t="s">
        <v>191</v>
      </c>
      <c r="AC464" s="202" t="s">
        <v>357</v>
      </c>
      <c r="AD464" s="46" t="str">
        <f t="shared" si="440"/>
        <v>R_ES-SD-SpCool</v>
      </c>
      <c r="AE464" s="208" t="str">
        <f t="shared" si="441"/>
        <v>FH0_1</v>
      </c>
      <c r="AF464" s="46">
        <f t="shared" si="492"/>
        <v>0</v>
      </c>
      <c r="AG464" s="208" t="s">
        <v>18</v>
      </c>
      <c r="AH464" s="46" t="s">
        <v>197</v>
      </c>
      <c r="AL464" s="202" t="s">
        <v>357</v>
      </c>
      <c r="AM464" s="203" t="str">
        <f t="shared" si="442"/>
        <v>R_ES-SD-SpCool</v>
      </c>
      <c r="AN464" s="202" t="str">
        <f t="shared" si="443"/>
        <v>FH0_1</v>
      </c>
      <c r="AO464" s="202">
        <f t="shared" ref="AO464:AO487" si="511">AO368</f>
        <v>0</v>
      </c>
      <c r="AP464" s="202" t="s">
        <v>18</v>
      </c>
      <c r="AQ464" s="203" t="s">
        <v>194</v>
      </c>
      <c r="AU464" s="202" t="s">
        <v>357</v>
      </c>
      <c r="AV464" s="46" t="str">
        <f t="shared" si="444"/>
        <v>R_ES-SD-SpCool</v>
      </c>
      <c r="AW464" s="208" t="str">
        <f t="shared" si="445"/>
        <v>FH0_1</v>
      </c>
      <c r="AX464" s="208">
        <f t="shared" si="452"/>
        <v>0</v>
      </c>
      <c r="AY464" s="208" t="s">
        <v>18</v>
      </c>
      <c r="AZ464" s="46" t="s">
        <v>193</v>
      </c>
      <c r="BD464" s="202" t="s">
        <v>357</v>
      </c>
      <c r="BE464" s="46" t="str">
        <f t="shared" si="446"/>
        <v>R_ES-SD-SpCool</v>
      </c>
      <c r="BF464" s="208" t="str">
        <f t="shared" si="447"/>
        <v>FH0_1</v>
      </c>
      <c r="BG464" s="208">
        <f t="shared" si="453"/>
        <v>0</v>
      </c>
      <c r="BH464" s="208" t="s">
        <v>18</v>
      </c>
      <c r="BI464" s="46" t="s">
        <v>195</v>
      </c>
      <c r="BM464" s="202" t="s">
        <v>357</v>
      </c>
      <c r="BN464" s="46" t="str">
        <f t="shared" si="448"/>
        <v>R_ES-SD-SpCool</v>
      </c>
      <c r="BO464" s="208" t="str">
        <f t="shared" si="449"/>
        <v>FH0_1</v>
      </c>
      <c r="BP464" s="208">
        <f t="shared" si="454"/>
        <v>0</v>
      </c>
      <c r="BQ464" s="208" t="s">
        <v>18</v>
      </c>
      <c r="BR464" s="46" t="s">
        <v>192</v>
      </c>
    </row>
    <row r="465" spans="11:70">
      <c r="K465" s="202" t="s">
        <v>357</v>
      </c>
      <c r="L465" s="203" t="str">
        <f t="shared" si="450"/>
        <v>R_ES-SD-SpCool</v>
      </c>
      <c r="M465" s="202" t="str">
        <f t="shared" ref="M465" si="512">M369</f>
        <v>FH2_3</v>
      </c>
      <c r="N465" s="202">
        <f t="shared" si="509"/>
        <v>0</v>
      </c>
      <c r="O465" s="202" t="s">
        <v>18</v>
      </c>
      <c r="P465" s="203" t="s">
        <v>196</v>
      </c>
      <c r="T465" s="202" t="s">
        <v>357</v>
      </c>
      <c r="U465" s="203" t="str">
        <f t="shared" si="439"/>
        <v>R_ES-SD-SpCool</v>
      </c>
      <c r="V465" s="202" t="str">
        <f t="shared" si="439"/>
        <v>FH2_3</v>
      </c>
      <c r="W465" s="202">
        <f t="shared" si="510"/>
        <v>0</v>
      </c>
      <c r="X465" s="202" t="s">
        <v>18</v>
      </c>
      <c r="Y465" s="203" t="s">
        <v>191</v>
      </c>
      <c r="AC465" s="202" t="s">
        <v>357</v>
      </c>
      <c r="AD465" s="46" t="str">
        <f t="shared" si="440"/>
        <v>R_ES-SD-SpCool</v>
      </c>
      <c r="AE465" s="208" t="str">
        <f t="shared" si="441"/>
        <v>FH2_3</v>
      </c>
      <c r="AF465" s="46">
        <f t="shared" si="492"/>
        <v>0</v>
      </c>
      <c r="AG465" s="208" t="s">
        <v>18</v>
      </c>
      <c r="AH465" s="46" t="s">
        <v>197</v>
      </c>
      <c r="AL465" s="202" t="s">
        <v>357</v>
      </c>
      <c r="AM465" s="203" t="str">
        <f t="shared" si="442"/>
        <v>R_ES-SD-SpCool</v>
      </c>
      <c r="AN465" s="202" t="str">
        <f t="shared" si="443"/>
        <v>FH2_3</v>
      </c>
      <c r="AO465" s="202">
        <f t="shared" si="511"/>
        <v>0</v>
      </c>
      <c r="AP465" s="202" t="s">
        <v>18</v>
      </c>
      <c r="AQ465" s="203" t="s">
        <v>194</v>
      </c>
      <c r="AU465" s="202" t="s">
        <v>357</v>
      </c>
      <c r="AV465" s="46" t="str">
        <f t="shared" si="444"/>
        <v>R_ES-SD-SpCool</v>
      </c>
      <c r="AW465" s="208" t="str">
        <f t="shared" si="445"/>
        <v>FH2_3</v>
      </c>
      <c r="AX465" s="208">
        <f t="shared" si="452"/>
        <v>0</v>
      </c>
      <c r="AY465" s="208" t="s">
        <v>18</v>
      </c>
      <c r="AZ465" s="46" t="s">
        <v>193</v>
      </c>
      <c r="BD465" s="202" t="s">
        <v>357</v>
      </c>
      <c r="BE465" s="46" t="str">
        <f t="shared" si="446"/>
        <v>R_ES-SD-SpCool</v>
      </c>
      <c r="BF465" s="208" t="str">
        <f t="shared" si="447"/>
        <v>FH2_3</v>
      </c>
      <c r="BG465" s="208">
        <f t="shared" si="453"/>
        <v>0</v>
      </c>
      <c r="BH465" s="208" t="s">
        <v>18</v>
      </c>
      <c r="BI465" s="46" t="s">
        <v>195</v>
      </c>
      <c r="BM465" s="202" t="s">
        <v>357</v>
      </c>
      <c r="BN465" s="46" t="str">
        <f t="shared" si="448"/>
        <v>R_ES-SD-SpCool</v>
      </c>
      <c r="BO465" s="208" t="str">
        <f t="shared" si="449"/>
        <v>FH2_3</v>
      </c>
      <c r="BP465" s="208">
        <f t="shared" si="454"/>
        <v>0</v>
      </c>
      <c r="BQ465" s="208" t="s">
        <v>18</v>
      </c>
      <c r="BR465" s="46" t="s">
        <v>192</v>
      </c>
    </row>
    <row r="466" spans="11:70">
      <c r="K466" s="202" t="s">
        <v>357</v>
      </c>
      <c r="L466" s="203" t="str">
        <f t="shared" si="450"/>
        <v>R_ES-SD-SpCool</v>
      </c>
      <c r="M466" s="202" t="str">
        <f t="shared" ref="M466" si="513">M370</f>
        <v>FH4_5</v>
      </c>
      <c r="N466" s="202">
        <f t="shared" si="509"/>
        <v>0</v>
      </c>
      <c r="O466" s="202" t="s">
        <v>18</v>
      </c>
      <c r="P466" s="203" t="s">
        <v>196</v>
      </c>
      <c r="T466" s="202" t="s">
        <v>357</v>
      </c>
      <c r="U466" s="203" t="str">
        <f t="shared" si="439"/>
        <v>R_ES-SD-SpCool</v>
      </c>
      <c r="V466" s="202" t="str">
        <f t="shared" si="439"/>
        <v>FH4_5</v>
      </c>
      <c r="W466" s="202">
        <f t="shared" si="510"/>
        <v>0</v>
      </c>
      <c r="X466" s="202" t="s">
        <v>18</v>
      </c>
      <c r="Y466" s="203" t="s">
        <v>191</v>
      </c>
      <c r="AC466" s="202" t="s">
        <v>357</v>
      </c>
      <c r="AD466" s="46" t="str">
        <f t="shared" si="440"/>
        <v>R_ES-SD-SpCool</v>
      </c>
      <c r="AE466" s="208" t="str">
        <f t="shared" si="441"/>
        <v>FH4_5</v>
      </c>
      <c r="AF466" s="46">
        <f t="shared" si="492"/>
        <v>0</v>
      </c>
      <c r="AG466" s="208" t="s">
        <v>18</v>
      </c>
      <c r="AH466" s="46" t="s">
        <v>197</v>
      </c>
      <c r="AL466" s="202" t="s">
        <v>357</v>
      </c>
      <c r="AM466" s="203" t="str">
        <f t="shared" si="442"/>
        <v>R_ES-SD-SpCool</v>
      </c>
      <c r="AN466" s="202" t="str">
        <f t="shared" si="443"/>
        <v>FH4_5</v>
      </c>
      <c r="AO466" s="202">
        <f t="shared" si="511"/>
        <v>0</v>
      </c>
      <c r="AP466" s="202" t="s">
        <v>18</v>
      </c>
      <c r="AQ466" s="203" t="s">
        <v>194</v>
      </c>
      <c r="AU466" s="202" t="s">
        <v>357</v>
      </c>
      <c r="AV466" s="46" t="str">
        <f t="shared" si="444"/>
        <v>R_ES-SD-SpCool</v>
      </c>
      <c r="AW466" s="208" t="str">
        <f t="shared" si="445"/>
        <v>FH4_5</v>
      </c>
      <c r="AX466" s="208">
        <f t="shared" si="452"/>
        <v>0</v>
      </c>
      <c r="AY466" s="208" t="s">
        <v>18</v>
      </c>
      <c r="AZ466" s="46" t="s">
        <v>193</v>
      </c>
      <c r="BD466" s="202" t="s">
        <v>357</v>
      </c>
      <c r="BE466" s="46" t="str">
        <f t="shared" si="446"/>
        <v>R_ES-SD-SpCool</v>
      </c>
      <c r="BF466" s="208" t="str">
        <f t="shared" si="447"/>
        <v>FH4_5</v>
      </c>
      <c r="BG466" s="208">
        <f t="shared" si="453"/>
        <v>0</v>
      </c>
      <c r="BH466" s="208" t="s">
        <v>18</v>
      </c>
      <c r="BI466" s="46" t="s">
        <v>195</v>
      </c>
      <c r="BM466" s="202" t="s">
        <v>357</v>
      </c>
      <c r="BN466" s="46" t="str">
        <f t="shared" si="448"/>
        <v>R_ES-SD-SpCool</v>
      </c>
      <c r="BO466" s="208" t="str">
        <f t="shared" si="449"/>
        <v>FH4_5</v>
      </c>
      <c r="BP466" s="208">
        <f t="shared" si="454"/>
        <v>0</v>
      </c>
      <c r="BQ466" s="208" t="s">
        <v>18</v>
      </c>
      <c r="BR466" s="46" t="s">
        <v>192</v>
      </c>
    </row>
    <row r="467" spans="11:70">
      <c r="K467" s="202" t="s">
        <v>357</v>
      </c>
      <c r="L467" s="203" t="str">
        <f t="shared" si="450"/>
        <v>R_ES-SD-SpCool</v>
      </c>
      <c r="M467" s="202" t="str">
        <f t="shared" ref="M467" si="514">M371</f>
        <v>FH6_7</v>
      </c>
      <c r="N467" s="202">
        <f t="shared" si="509"/>
        <v>0</v>
      </c>
      <c r="O467" s="202" t="s">
        <v>18</v>
      </c>
      <c r="P467" s="203" t="s">
        <v>196</v>
      </c>
      <c r="T467" s="202" t="s">
        <v>357</v>
      </c>
      <c r="U467" s="203" t="str">
        <f t="shared" si="439"/>
        <v>R_ES-SD-SpCool</v>
      </c>
      <c r="V467" s="202" t="str">
        <f t="shared" si="439"/>
        <v>FH6_7</v>
      </c>
      <c r="W467" s="202">
        <f t="shared" si="510"/>
        <v>0</v>
      </c>
      <c r="X467" s="202" t="s">
        <v>18</v>
      </c>
      <c r="Y467" s="203" t="s">
        <v>191</v>
      </c>
      <c r="AC467" s="202" t="s">
        <v>357</v>
      </c>
      <c r="AD467" s="46" t="str">
        <f t="shared" si="440"/>
        <v>R_ES-SD-SpCool</v>
      </c>
      <c r="AE467" s="208" t="str">
        <f t="shared" si="441"/>
        <v>FH6_7</v>
      </c>
      <c r="AF467" s="46">
        <f t="shared" si="492"/>
        <v>0</v>
      </c>
      <c r="AG467" s="208" t="s">
        <v>18</v>
      </c>
      <c r="AH467" s="46" t="s">
        <v>197</v>
      </c>
      <c r="AL467" s="202" t="s">
        <v>357</v>
      </c>
      <c r="AM467" s="203" t="str">
        <f t="shared" si="442"/>
        <v>R_ES-SD-SpCool</v>
      </c>
      <c r="AN467" s="202" t="str">
        <f t="shared" si="443"/>
        <v>FH6_7</v>
      </c>
      <c r="AO467" s="202">
        <f t="shared" si="511"/>
        <v>0</v>
      </c>
      <c r="AP467" s="202" t="s">
        <v>18</v>
      </c>
      <c r="AQ467" s="203" t="s">
        <v>194</v>
      </c>
      <c r="AU467" s="202" t="s">
        <v>357</v>
      </c>
      <c r="AV467" s="46" t="str">
        <f t="shared" si="444"/>
        <v>R_ES-SD-SpCool</v>
      </c>
      <c r="AW467" s="208" t="str">
        <f t="shared" si="445"/>
        <v>FH6_7</v>
      </c>
      <c r="AX467" s="208">
        <f t="shared" si="452"/>
        <v>0</v>
      </c>
      <c r="AY467" s="208" t="s">
        <v>18</v>
      </c>
      <c r="AZ467" s="46" t="s">
        <v>193</v>
      </c>
      <c r="BD467" s="202" t="s">
        <v>357</v>
      </c>
      <c r="BE467" s="46" t="str">
        <f t="shared" si="446"/>
        <v>R_ES-SD-SpCool</v>
      </c>
      <c r="BF467" s="208" t="str">
        <f t="shared" si="447"/>
        <v>FH6_7</v>
      </c>
      <c r="BG467" s="208">
        <f t="shared" si="453"/>
        <v>0</v>
      </c>
      <c r="BH467" s="208" t="s">
        <v>18</v>
      </c>
      <c r="BI467" s="46" t="s">
        <v>195</v>
      </c>
      <c r="BM467" s="202" t="s">
        <v>357</v>
      </c>
      <c r="BN467" s="46" t="str">
        <f t="shared" si="448"/>
        <v>R_ES-SD-SpCool</v>
      </c>
      <c r="BO467" s="208" t="str">
        <f t="shared" si="449"/>
        <v>FH6_7</v>
      </c>
      <c r="BP467" s="208">
        <f t="shared" si="454"/>
        <v>0</v>
      </c>
      <c r="BQ467" s="208" t="s">
        <v>18</v>
      </c>
      <c r="BR467" s="46" t="s">
        <v>192</v>
      </c>
    </row>
    <row r="468" spans="11:70">
      <c r="K468" s="202" t="s">
        <v>357</v>
      </c>
      <c r="L468" s="203" t="str">
        <f t="shared" si="450"/>
        <v>R_ES-SD-SpCool</v>
      </c>
      <c r="M468" s="202" t="str">
        <f t="shared" ref="M468" si="515">M372</f>
        <v>FH8_9</v>
      </c>
      <c r="N468" s="202">
        <f t="shared" si="509"/>
        <v>0</v>
      </c>
      <c r="O468" s="202" t="s">
        <v>18</v>
      </c>
      <c r="P468" s="203" t="s">
        <v>196</v>
      </c>
      <c r="T468" s="202" t="s">
        <v>357</v>
      </c>
      <c r="U468" s="203" t="str">
        <f t="shared" si="439"/>
        <v>R_ES-SD-SpCool</v>
      </c>
      <c r="V468" s="202" t="str">
        <f t="shared" si="439"/>
        <v>FH8_9</v>
      </c>
      <c r="W468" s="202">
        <f t="shared" si="510"/>
        <v>0</v>
      </c>
      <c r="X468" s="202" t="s">
        <v>18</v>
      </c>
      <c r="Y468" s="203" t="s">
        <v>191</v>
      </c>
      <c r="AC468" s="202" t="s">
        <v>357</v>
      </c>
      <c r="AD468" s="46" t="str">
        <f t="shared" si="440"/>
        <v>R_ES-SD-SpCool</v>
      </c>
      <c r="AE468" s="208" t="str">
        <f t="shared" si="441"/>
        <v>FH8_9</v>
      </c>
      <c r="AF468" s="46">
        <f t="shared" si="492"/>
        <v>0</v>
      </c>
      <c r="AG468" s="208" t="s">
        <v>18</v>
      </c>
      <c r="AH468" s="46" t="s">
        <v>197</v>
      </c>
      <c r="AL468" s="202" t="s">
        <v>357</v>
      </c>
      <c r="AM468" s="203" t="str">
        <f t="shared" si="442"/>
        <v>R_ES-SD-SpCool</v>
      </c>
      <c r="AN468" s="202" t="str">
        <f t="shared" si="443"/>
        <v>FH8_9</v>
      </c>
      <c r="AO468" s="202">
        <f t="shared" si="511"/>
        <v>0</v>
      </c>
      <c r="AP468" s="202" t="s">
        <v>18</v>
      </c>
      <c r="AQ468" s="203" t="s">
        <v>194</v>
      </c>
      <c r="AU468" s="202" t="s">
        <v>357</v>
      </c>
      <c r="AV468" s="46" t="str">
        <f t="shared" si="444"/>
        <v>R_ES-SD-SpCool</v>
      </c>
      <c r="AW468" s="208" t="str">
        <f t="shared" si="445"/>
        <v>FH8_9</v>
      </c>
      <c r="AX468" s="208">
        <f t="shared" si="452"/>
        <v>0</v>
      </c>
      <c r="AY468" s="208" t="s">
        <v>18</v>
      </c>
      <c r="AZ468" s="46" t="s">
        <v>193</v>
      </c>
      <c r="BD468" s="202" t="s">
        <v>357</v>
      </c>
      <c r="BE468" s="46" t="str">
        <f t="shared" si="446"/>
        <v>R_ES-SD-SpCool</v>
      </c>
      <c r="BF468" s="208" t="str">
        <f t="shared" si="447"/>
        <v>FH8_9</v>
      </c>
      <c r="BG468" s="208">
        <f t="shared" si="453"/>
        <v>0</v>
      </c>
      <c r="BH468" s="208" t="s">
        <v>18</v>
      </c>
      <c r="BI468" s="46" t="s">
        <v>195</v>
      </c>
      <c r="BM468" s="202" t="s">
        <v>357</v>
      </c>
      <c r="BN468" s="46" t="str">
        <f t="shared" si="448"/>
        <v>R_ES-SD-SpCool</v>
      </c>
      <c r="BO468" s="208" t="str">
        <f t="shared" si="449"/>
        <v>FH8_9</v>
      </c>
      <c r="BP468" s="208">
        <f t="shared" si="454"/>
        <v>0</v>
      </c>
      <c r="BQ468" s="208" t="s">
        <v>18</v>
      </c>
      <c r="BR468" s="46" t="s">
        <v>192</v>
      </c>
    </row>
    <row r="469" spans="11:70">
      <c r="K469" s="202" t="s">
        <v>357</v>
      </c>
      <c r="L469" s="203" t="str">
        <f t="shared" si="450"/>
        <v>R_ES-SD-SpCool</v>
      </c>
      <c r="M469" s="202" t="str">
        <f t="shared" ref="M469" si="516">M373</f>
        <v>FH10_11</v>
      </c>
      <c r="N469" s="202">
        <f t="shared" si="509"/>
        <v>0</v>
      </c>
      <c r="O469" s="202" t="s">
        <v>18</v>
      </c>
      <c r="P469" s="203" t="s">
        <v>196</v>
      </c>
      <c r="T469" s="202" t="s">
        <v>357</v>
      </c>
      <c r="U469" s="203" t="str">
        <f t="shared" si="439"/>
        <v>R_ES-SD-SpCool</v>
      </c>
      <c r="V469" s="202" t="str">
        <f t="shared" si="439"/>
        <v>FH10_11</v>
      </c>
      <c r="W469" s="202">
        <f t="shared" si="510"/>
        <v>0</v>
      </c>
      <c r="X469" s="202" t="s">
        <v>18</v>
      </c>
      <c r="Y469" s="203" t="s">
        <v>191</v>
      </c>
      <c r="AC469" s="202" t="s">
        <v>357</v>
      </c>
      <c r="AD469" s="46" t="str">
        <f t="shared" si="440"/>
        <v>R_ES-SD-SpCool</v>
      </c>
      <c r="AE469" s="208" t="str">
        <f t="shared" si="441"/>
        <v>FH10_11</v>
      </c>
      <c r="AF469" s="46">
        <f t="shared" si="492"/>
        <v>0</v>
      </c>
      <c r="AG469" s="208" t="s">
        <v>18</v>
      </c>
      <c r="AH469" s="46" t="s">
        <v>197</v>
      </c>
      <c r="AL469" s="202" t="s">
        <v>357</v>
      </c>
      <c r="AM469" s="203" t="str">
        <f t="shared" si="442"/>
        <v>R_ES-SD-SpCool</v>
      </c>
      <c r="AN469" s="202" t="str">
        <f t="shared" si="443"/>
        <v>FH10_11</v>
      </c>
      <c r="AO469" s="202">
        <f t="shared" si="511"/>
        <v>0</v>
      </c>
      <c r="AP469" s="202" t="s">
        <v>18</v>
      </c>
      <c r="AQ469" s="203" t="s">
        <v>194</v>
      </c>
      <c r="AU469" s="202" t="s">
        <v>357</v>
      </c>
      <c r="AV469" s="46" t="str">
        <f t="shared" si="444"/>
        <v>R_ES-SD-SpCool</v>
      </c>
      <c r="AW469" s="208" t="str">
        <f t="shared" si="445"/>
        <v>FH10_11</v>
      </c>
      <c r="AX469" s="208">
        <f t="shared" si="452"/>
        <v>0</v>
      </c>
      <c r="AY469" s="208" t="s">
        <v>18</v>
      </c>
      <c r="AZ469" s="46" t="s">
        <v>193</v>
      </c>
      <c r="BD469" s="202" t="s">
        <v>357</v>
      </c>
      <c r="BE469" s="46" t="str">
        <f t="shared" si="446"/>
        <v>R_ES-SD-SpCool</v>
      </c>
      <c r="BF469" s="208" t="str">
        <f t="shared" si="447"/>
        <v>FH10_11</v>
      </c>
      <c r="BG469" s="208">
        <f t="shared" si="453"/>
        <v>0</v>
      </c>
      <c r="BH469" s="208" t="s">
        <v>18</v>
      </c>
      <c r="BI469" s="46" t="s">
        <v>195</v>
      </c>
      <c r="BM469" s="202" t="s">
        <v>357</v>
      </c>
      <c r="BN469" s="46" t="str">
        <f t="shared" si="448"/>
        <v>R_ES-SD-SpCool</v>
      </c>
      <c r="BO469" s="208" t="str">
        <f t="shared" si="449"/>
        <v>FH10_11</v>
      </c>
      <c r="BP469" s="208">
        <f t="shared" si="454"/>
        <v>0</v>
      </c>
      <c r="BQ469" s="208" t="s">
        <v>18</v>
      </c>
      <c r="BR469" s="46" t="s">
        <v>192</v>
      </c>
    </row>
    <row r="470" spans="11:70">
      <c r="K470" s="202" t="s">
        <v>357</v>
      </c>
      <c r="L470" s="203" t="str">
        <f t="shared" si="450"/>
        <v>R_ES-SD-SpCool</v>
      </c>
      <c r="M470" s="202" t="str">
        <f t="shared" ref="M470" si="517">M374</f>
        <v>FH12_13</v>
      </c>
      <c r="N470" s="202">
        <f t="shared" si="509"/>
        <v>0</v>
      </c>
      <c r="O470" s="202" t="s">
        <v>18</v>
      </c>
      <c r="P470" s="203" t="s">
        <v>196</v>
      </c>
      <c r="T470" s="202" t="s">
        <v>357</v>
      </c>
      <c r="U470" s="203" t="str">
        <f t="shared" si="439"/>
        <v>R_ES-SD-SpCool</v>
      </c>
      <c r="V470" s="202" t="str">
        <f t="shared" si="439"/>
        <v>FH12_13</v>
      </c>
      <c r="W470" s="202">
        <f t="shared" si="510"/>
        <v>0</v>
      </c>
      <c r="X470" s="202" t="s">
        <v>18</v>
      </c>
      <c r="Y470" s="203" t="s">
        <v>191</v>
      </c>
      <c r="AC470" s="202" t="s">
        <v>357</v>
      </c>
      <c r="AD470" s="46" t="str">
        <f t="shared" si="440"/>
        <v>R_ES-SD-SpCool</v>
      </c>
      <c r="AE470" s="208" t="str">
        <f t="shared" si="441"/>
        <v>FH12_13</v>
      </c>
      <c r="AF470" s="46">
        <f t="shared" si="492"/>
        <v>0</v>
      </c>
      <c r="AG470" s="208" t="s">
        <v>18</v>
      </c>
      <c r="AH470" s="46" t="s">
        <v>197</v>
      </c>
      <c r="AL470" s="202" t="s">
        <v>357</v>
      </c>
      <c r="AM470" s="203" t="str">
        <f t="shared" si="442"/>
        <v>R_ES-SD-SpCool</v>
      </c>
      <c r="AN470" s="202" t="str">
        <f t="shared" si="443"/>
        <v>FH12_13</v>
      </c>
      <c r="AO470" s="202">
        <f t="shared" si="511"/>
        <v>0</v>
      </c>
      <c r="AP470" s="202" t="s">
        <v>18</v>
      </c>
      <c r="AQ470" s="203" t="s">
        <v>194</v>
      </c>
      <c r="AU470" s="202" t="s">
        <v>357</v>
      </c>
      <c r="AV470" s="46" t="str">
        <f t="shared" si="444"/>
        <v>R_ES-SD-SpCool</v>
      </c>
      <c r="AW470" s="208" t="str">
        <f t="shared" si="445"/>
        <v>FH12_13</v>
      </c>
      <c r="AX470" s="208">
        <f t="shared" si="452"/>
        <v>0</v>
      </c>
      <c r="AY470" s="208" t="s">
        <v>18</v>
      </c>
      <c r="AZ470" s="46" t="s">
        <v>193</v>
      </c>
      <c r="BD470" s="202" t="s">
        <v>357</v>
      </c>
      <c r="BE470" s="46" t="str">
        <f t="shared" si="446"/>
        <v>R_ES-SD-SpCool</v>
      </c>
      <c r="BF470" s="208" t="str">
        <f t="shared" si="447"/>
        <v>FH12_13</v>
      </c>
      <c r="BG470" s="208">
        <f t="shared" si="453"/>
        <v>0</v>
      </c>
      <c r="BH470" s="208" t="s">
        <v>18</v>
      </c>
      <c r="BI470" s="46" t="s">
        <v>195</v>
      </c>
      <c r="BM470" s="202" t="s">
        <v>357</v>
      </c>
      <c r="BN470" s="46" t="str">
        <f t="shared" si="448"/>
        <v>R_ES-SD-SpCool</v>
      </c>
      <c r="BO470" s="208" t="str">
        <f t="shared" si="449"/>
        <v>FH12_13</v>
      </c>
      <c r="BP470" s="208">
        <f t="shared" si="454"/>
        <v>0</v>
      </c>
      <c r="BQ470" s="208" t="s">
        <v>18</v>
      </c>
      <c r="BR470" s="46" t="s">
        <v>192</v>
      </c>
    </row>
    <row r="471" spans="11:70">
      <c r="K471" s="202" t="s">
        <v>357</v>
      </c>
      <c r="L471" s="203" t="str">
        <f t="shared" si="450"/>
        <v>R_ES-SD-SpCool</v>
      </c>
      <c r="M471" s="202" t="str">
        <f t="shared" ref="M471" si="518">M375</f>
        <v>FH14_15</v>
      </c>
      <c r="N471" s="202">
        <f t="shared" si="509"/>
        <v>0</v>
      </c>
      <c r="O471" s="202" t="s">
        <v>18</v>
      </c>
      <c r="P471" s="203" t="s">
        <v>196</v>
      </c>
      <c r="T471" s="202" t="s">
        <v>357</v>
      </c>
      <c r="U471" s="203" t="str">
        <f t="shared" si="439"/>
        <v>R_ES-SD-SpCool</v>
      </c>
      <c r="V471" s="202" t="str">
        <f t="shared" si="439"/>
        <v>FH14_15</v>
      </c>
      <c r="W471" s="202">
        <f t="shared" si="510"/>
        <v>0</v>
      </c>
      <c r="X471" s="202" t="s">
        <v>18</v>
      </c>
      <c r="Y471" s="203" t="s">
        <v>191</v>
      </c>
      <c r="AC471" s="202" t="s">
        <v>357</v>
      </c>
      <c r="AD471" s="46" t="str">
        <f t="shared" si="440"/>
        <v>R_ES-SD-SpCool</v>
      </c>
      <c r="AE471" s="208" t="str">
        <f t="shared" si="441"/>
        <v>FH14_15</v>
      </c>
      <c r="AF471" s="46">
        <f t="shared" si="492"/>
        <v>0</v>
      </c>
      <c r="AG471" s="208" t="s">
        <v>18</v>
      </c>
      <c r="AH471" s="46" t="s">
        <v>197</v>
      </c>
      <c r="AL471" s="202" t="s">
        <v>357</v>
      </c>
      <c r="AM471" s="203" t="str">
        <f t="shared" si="442"/>
        <v>R_ES-SD-SpCool</v>
      </c>
      <c r="AN471" s="202" t="str">
        <f t="shared" si="443"/>
        <v>FH14_15</v>
      </c>
      <c r="AO471" s="202">
        <f t="shared" si="511"/>
        <v>0</v>
      </c>
      <c r="AP471" s="202" t="s">
        <v>18</v>
      </c>
      <c r="AQ471" s="203" t="s">
        <v>194</v>
      </c>
      <c r="AU471" s="202" t="s">
        <v>357</v>
      </c>
      <c r="AV471" s="46" t="str">
        <f t="shared" si="444"/>
        <v>R_ES-SD-SpCool</v>
      </c>
      <c r="AW471" s="208" t="str">
        <f t="shared" si="445"/>
        <v>FH14_15</v>
      </c>
      <c r="AX471" s="208">
        <f t="shared" si="452"/>
        <v>0</v>
      </c>
      <c r="AY471" s="208" t="s">
        <v>18</v>
      </c>
      <c r="AZ471" s="46" t="s">
        <v>193</v>
      </c>
      <c r="BD471" s="202" t="s">
        <v>357</v>
      </c>
      <c r="BE471" s="46" t="str">
        <f t="shared" si="446"/>
        <v>R_ES-SD-SpCool</v>
      </c>
      <c r="BF471" s="208" t="str">
        <f t="shared" si="447"/>
        <v>FH14_15</v>
      </c>
      <c r="BG471" s="208">
        <f t="shared" si="453"/>
        <v>0</v>
      </c>
      <c r="BH471" s="208" t="s">
        <v>18</v>
      </c>
      <c r="BI471" s="46" t="s">
        <v>195</v>
      </c>
      <c r="BM471" s="202" t="s">
        <v>357</v>
      </c>
      <c r="BN471" s="46" t="str">
        <f t="shared" si="448"/>
        <v>R_ES-SD-SpCool</v>
      </c>
      <c r="BO471" s="208" t="str">
        <f t="shared" si="449"/>
        <v>FH14_15</v>
      </c>
      <c r="BP471" s="208">
        <f t="shared" si="454"/>
        <v>0</v>
      </c>
      <c r="BQ471" s="208" t="s">
        <v>18</v>
      </c>
      <c r="BR471" s="46" t="s">
        <v>192</v>
      </c>
    </row>
    <row r="472" spans="11:70">
      <c r="K472" s="202" t="s">
        <v>357</v>
      </c>
      <c r="L472" s="203" t="str">
        <f t="shared" si="450"/>
        <v>R_ES-SD-SpCool</v>
      </c>
      <c r="M472" s="202" t="str">
        <f t="shared" ref="M472" si="519">M376</f>
        <v>FH16_17</v>
      </c>
      <c r="N472" s="202">
        <f t="shared" si="509"/>
        <v>0</v>
      </c>
      <c r="O472" s="202" t="s">
        <v>18</v>
      </c>
      <c r="P472" s="203" t="s">
        <v>196</v>
      </c>
      <c r="T472" s="202" t="s">
        <v>357</v>
      </c>
      <c r="U472" s="203" t="str">
        <f t="shared" si="439"/>
        <v>R_ES-SD-SpCool</v>
      </c>
      <c r="V472" s="202" t="str">
        <f t="shared" si="439"/>
        <v>FH16_17</v>
      </c>
      <c r="W472" s="202">
        <f t="shared" si="510"/>
        <v>0</v>
      </c>
      <c r="X472" s="202" t="s">
        <v>18</v>
      </c>
      <c r="Y472" s="203" t="s">
        <v>191</v>
      </c>
      <c r="AC472" s="202" t="s">
        <v>357</v>
      </c>
      <c r="AD472" s="46" t="str">
        <f t="shared" si="440"/>
        <v>R_ES-SD-SpCool</v>
      </c>
      <c r="AE472" s="208" t="str">
        <f t="shared" si="441"/>
        <v>FH16_17</v>
      </c>
      <c r="AF472" s="46">
        <f t="shared" si="492"/>
        <v>0</v>
      </c>
      <c r="AG472" s="208" t="s">
        <v>18</v>
      </c>
      <c r="AH472" s="46" t="s">
        <v>197</v>
      </c>
      <c r="AL472" s="202" t="s">
        <v>357</v>
      </c>
      <c r="AM472" s="203" t="str">
        <f t="shared" si="442"/>
        <v>R_ES-SD-SpCool</v>
      </c>
      <c r="AN472" s="202" t="str">
        <f t="shared" si="443"/>
        <v>FH16_17</v>
      </c>
      <c r="AO472" s="202">
        <f t="shared" si="511"/>
        <v>0</v>
      </c>
      <c r="AP472" s="202" t="s">
        <v>18</v>
      </c>
      <c r="AQ472" s="203" t="s">
        <v>194</v>
      </c>
      <c r="AU472" s="202" t="s">
        <v>357</v>
      </c>
      <c r="AV472" s="46" t="str">
        <f t="shared" si="444"/>
        <v>R_ES-SD-SpCool</v>
      </c>
      <c r="AW472" s="208" t="str">
        <f t="shared" si="445"/>
        <v>FH16_17</v>
      </c>
      <c r="AX472" s="208">
        <f t="shared" si="452"/>
        <v>0</v>
      </c>
      <c r="AY472" s="208" t="s">
        <v>18</v>
      </c>
      <c r="AZ472" s="46" t="s">
        <v>193</v>
      </c>
      <c r="BD472" s="202" t="s">
        <v>357</v>
      </c>
      <c r="BE472" s="46" t="str">
        <f t="shared" si="446"/>
        <v>R_ES-SD-SpCool</v>
      </c>
      <c r="BF472" s="208" t="str">
        <f t="shared" si="447"/>
        <v>FH16_17</v>
      </c>
      <c r="BG472" s="208">
        <f t="shared" si="453"/>
        <v>0</v>
      </c>
      <c r="BH472" s="208" t="s">
        <v>18</v>
      </c>
      <c r="BI472" s="46" t="s">
        <v>195</v>
      </c>
      <c r="BM472" s="202" t="s">
        <v>357</v>
      </c>
      <c r="BN472" s="46" t="str">
        <f t="shared" si="448"/>
        <v>R_ES-SD-SpCool</v>
      </c>
      <c r="BO472" s="208" t="str">
        <f t="shared" si="449"/>
        <v>FH16_17</v>
      </c>
      <c r="BP472" s="208">
        <f t="shared" si="454"/>
        <v>0</v>
      </c>
      <c r="BQ472" s="208" t="s">
        <v>18</v>
      </c>
      <c r="BR472" s="46" t="s">
        <v>192</v>
      </c>
    </row>
    <row r="473" spans="11:70">
      <c r="K473" s="202" t="s">
        <v>357</v>
      </c>
      <c r="L473" s="203" t="str">
        <f t="shared" si="450"/>
        <v>R_ES-SD-SpCool</v>
      </c>
      <c r="M473" s="202" t="str">
        <f t="shared" ref="M473" si="520">M377</f>
        <v>FH18_19</v>
      </c>
      <c r="N473" s="202">
        <f t="shared" si="509"/>
        <v>0</v>
      </c>
      <c r="O473" s="202" t="s">
        <v>18</v>
      </c>
      <c r="P473" s="203" t="s">
        <v>196</v>
      </c>
      <c r="T473" s="202" t="s">
        <v>357</v>
      </c>
      <c r="U473" s="203" t="str">
        <f t="shared" si="439"/>
        <v>R_ES-SD-SpCool</v>
      </c>
      <c r="V473" s="202" t="str">
        <f t="shared" si="439"/>
        <v>FH18_19</v>
      </c>
      <c r="W473" s="202">
        <f t="shared" si="510"/>
        <v>0</v>
      </c>
      <c r="X473" s="202" t="s">
        <v>18</v>
      </c>
      <c r="Y473" s="203" t="s">
        <v>191</v>
      </c>
      <c r="AC473" s="202" t="s">
        <v>357</v>
      </c>
      <c r="AD473" s="46" t="str">
        <f t="shared" si="440"/>
        <v>R_ES-SD-SpCool</v>
      </c>
      <c r="AE473" s="208" t="str">
        <f t="shared" si="441"/>
        <v>FH18_19</v>
      </c>
      <c r="AF473" s="46">
        <f t="shared" si="492"/>
        <v>0</v>
      </c>
      <c r="AG473" s="208" t="s">
        <v>18</v>
      </c>
      <c r="AH473" s="46" t="s">
        <v>197</v>
      </c>
      <c r="AL473" s="202" t="s">
        <v>357</v>
      </c>
      <c r="AM473" s="203" t="str">
        <f t="shared" si="442"/>
        <v>R_ES-SD-SpCool</v>
      </c>
      <c r="AN473" s="202" t="str">
        <f t="shared" si="443"/>
        <v>FH18_19</v>
      </c>
      <c r="AO473" s="202">
        <f t="shared" si="511"/>
        <v>0</v>
      </c>
      <c r="AP473" s="202" t="s">
        <v>18</v>
      </c>
      <c r="AQ473" s="203" t="s">
        <v>194</v>
      </c>
      <c r="AU473" s="202" t="s">
        <v>357</v>
      </c>
      <c r="AV473" s="46" t="str">
        <f t="shared" si="444"/>
        <v>R_ES-SD-SpCool</v>
      </c>
      <c r="AW473" s="208" t="str">
        <f t="shared" si="445"/>
        <v>FH18_19</v>
      </c>
      <c r="AX473" s="208">
        <f t="shared" si="452"/>
        <v>0</v>
      </c>
      <c r="AY473" s="208" t="s">
        <v>18</v>
      </c>
      <c r="AZ473" s="46" t="s">
        <v>193</v>
      </c>
      <c r="BD473" s="202" t="s">
        <v>357</v>
      </c>
      <c r="BE473" s="46" t="str">
        <f t="shared" si="446"/>
        <v>R_ES-SD-SpCool</v>
      </c>
      <c r="BF473" s="208" t="str">
        <f t="shared" si="447"/>
        <v>FH18_19</v>
      </c>
      <c r="BG473" s="208">
        <f t="shared" si="453"/>
        <v>0</v>
      </c>
      <c r="BH473" s="208" t="s">
        <v>18</v>
      </c>
      <c r="BI473" s="46" t="s">
        <v>195</v>
      </c>
      <c r="BM473" s="202" t="s">
        <v>357</v>
      </c>
      <c r="BN473" s="46" t="str">
        <f t="shared" si="448"/>
        <v>R_ES-SD-SpCool</v>
      </c>
      <c r="BO473" s="208" t="str">
        <f t="shared" si="449"/>
        <v>FH18_19</v>
      </c>
      <c r="BP473" s="208">
        <f t="shared" si="454"/>
        <v>0</v>
      </c>
      <c r="BQ473" s="208" t="s">
        <v>18</v>
      </c>
      <c r="BR473" s="46" t="s">
        <v>192</v>
      </c>
    </row>
    <row r="474" spans="11:70">
      <c r="K474" s="202" t="s">
        <v>357</v>
      </c>
      <c r="L474" s="203" t="str">
        <f t="shared" si="450"/>
        <v>R_ES-SD-SpCool</v>
      </c>
      <c r="M474" s="202" t="str">
        <f t="shared" ref="M474" si="521">M378</f>
        <v>FH20_21</v>
      </c>
      <c r="N474" s="202">
        <f t="shared" si="509"/>
        <v>0</v>
      </c>
      <c r="O474" s="202" t="s">
        <v>18</v>
      </c>
      <c r="P474" s="203" t="s">
        <v>196</v>
      </c>
      <c r="T474" s="202" t="s">
        <v>357</v>
      </c>
      <c r="U474" s="203" t="str">
        <f t="shared" si="439"/>
        <v>R_ES-SD-SpCool</v>
      </c>
      <c r="V474" s="202" t="str">
        <f t="shared" si="439"/>
        <v>FH20_21</v>
      </c>
      <c r="W474" s="202">
        <f t="shared" si="510"/>
        <v>0</v>
      </c>
      <c r="X474" s="202" t="s">
        <v>18</v>
      </c>
      <c r="Y474" s="203" t="s">
        <v>191</v>
      </c>
      <c r="AC474" s="202" t="s">
        <v>357</v>
      </c>
      <c r="AD474" s="46" t="str">
        <f t="shared" si="440"/>
        <v>R_ES-SD-SpCool</v>
      </c>
      <c r="AE474" s="208" t="str">
        <f t="shared" si="441"/>
        <v>FH20_21</v>
      </c>
      <c r="AF474" s="46">
        <f t="shared" si="492"/>
        <v>0</v>
      </c>
      <c r="AG474" s="208" t="s">
        <v>18</v>
      </c>
      <c r="AH474" s="46" t="s">
        <v>197</v>
      </c>
      <c r="AL474" s="202" t="s">
        <v>357</v>
      </c>
      <c r="AM474" s="203" t="str">
        <f t="shared" si="442"/>
        <v>R_ES-SD-SpCool</v>
      </c>
      <c r="AN474" s="202" t="str">
        <f t="shared" si="443"/>
        <v>FH20_21</v>
      </c>
      <c r="AO474" s="202">
        <f t="shared" si="511"/>
        <v>0</v>
      </c>
      <c r="AP474" s="202" t="s">
        <v>18</v>
      </c>
      <c r="AQ474" s="203" t="s">
        <v>194</v>
      </c>
      <c r="AU474" s="202" t="s">
        <v>357</v>
      </c>
      <c r="AV474" s="46" t="str">
        <f t="shared" si="444"/>
        <v>R_ES-SD-SpCool</v>
      </c>
      <c r="AW474" s="208" t="str">
        <f t="shared" si="445"/>
        <v>FH20_21</v>
      </c>
      <c r="AX474" s="208">
        <f t="shared" si="452"/>
        <v>0</v>
      </c>
      <c r="AY474" s="208" t="s">
        <v>18</v>
      </c>
      <c r="AZ474" s="46" t="s">
        <v>193</v>
      </c>
      <c r="BD474" s="202" t="s">
        <v>357</v>
      </c>
      <c r="BE474" s="46" t="str">
        <f t="shared" si="446"/>
        <v>R_ES-SD-SpCool</v>
      </c>
      <c r="BF474" s="208" t="str">
        <f t="shared" si="447"/>
        <v>FH20_21</v>
      </c>
      <c r="BG474" s="208">
        <f t="shared" si="453"/>
        <v>0</v>
      </c>
      <c r="BH474" s="208" t="s">
        <v>18</v>
      </c>
      <c r="BI474" s="46" t="s">
        <v>195</v>
      </c>
      <c r="BM474" s="202" t="s">
        <v>357</v>
      </c>
      <c r="BN474" s="46" t="str">
        <f t="shared" si="448"/>
        <v>R_ES-SD-SpCool</v>
      </c>
      <c r="BO474" s="208" t="str">
        <f t="shared" si="449"/>
        <v>FH20_21</v>
      </c>
      <c r="BP474" s="208">
        <f t="shared" si="454"/>
        <v>0</v>
      </c>
      <c r="BQ474" s="208" t="s">
        <v>18</v>
      </c>
      <c r="BR474" s="46" t="s">
        <v>192</v>
      </c>
    </row>
    <row r="475" spans="11:70">
      <c r="K475" s="202" t="s">
        <v>357</v>
      </c>
      <c r="L475" s="203" t="str">
        <f t="shared" si="450"/>
        <v>R_ES-SD-SpCool</v>
      </c>
      <c r="M475" s="202" t="str">
        <f t="shared" ref="M475" si="522">M379</f>
        <v>FH22_23</v>
      </c>
      <c r="N475" s="202">
        <f t="shared" si="509"/>
        <v>0</v>
      </c>
      <c r="O475" s="202" t="s">
        <v>18</v>
      </c>
      <c r="P475" s="203" t="s">
        <v>196</v>
      </c>
      <c r="T475" s="202" t="s">
        <v>357</v>
      </c>
      <c r="U475" s="203" t="str">
        <f t="shared" si="439"/>
        <v>R_ES-SD-SpCool</v>
      </c>
      <c r="V475" s="202" t="str">
        <f t="shared" si="439"/>
        <v>FH22_23</v>
      </c>
      <c r="W475" s="202">
        <f t="shared" si="510"/>
        <v>0</v>
      </c>
      <c r="X475" s="202" t="s">
        <v>18</v>
      </c>
      <c r="Y475" s="203" t="s">
        <v>191</v>
      </c>
      <c r="AC475" s="202" t="s">
        <v>357</v>
      </c>
      <c r="AD475" s="46" t="str">
        <f t="shared" si="440"/>
        <v>R_ES-SD-SpCool</v>
      </c>
      <c r="AE475" s="208" t="str">
        <f t="shared" si="441"/>
        <v>FH22_23</v>
      </c>
      <c r="AF475" s="46">
        <f t="shared" si="492"/>
        <v>0</v>
      </c>
      <c r="AG475" s="208" t="s">
        <v>18</v>
      </c>
      <c r="AH475" s="46" t="s">
        <v>197</v>
      </c>
      <c r="AL475" s="202" t="s">
        <v>357</v>
      </c>
      <c r="AM475" s="203" t="str">
        <f t="shared" si="442"/>
        <v>R_ES-SD-SpCool</v>
      </c>
      <c r="AN475" s="202" t="str">
        <f t="shared" si="443"/>
        <v>FH22_23</v>
      </c>
      <c r="AO475" s="202">
        <f t="shared" si="511"/>
        <v>0</v>
      </c>
      <c r="AP475" s="202" t="s">
        <v>18</v>
      </c>
      <c r="AQ475" s="203" t="s">
        <v>194</v>
      </c>
      <c r="AU475" s="202" t="s">
        <v>357</v>
      </c>
      <c r="AV475" s="46" t="str">
        <f t="shared" si="444"/>
        <v>R_ES-SD-SpCool</v>
      </c>
      <c r="AW475" s="208" t="str">
        <f t="shared" si="445"/>
        <v>FH22_23</v>
      </c>
      <c r="AX475" s="208">
        <f t="shared" si="452"/>
        <v>0</v>
      </c>
      <c r="AY475" s="208" t="s">
        <v>18</v>
      </c>
      <c r="AZ475" s="46" t="s">
        <v>193</v>
      </c>
      <c r="BD475" s="202" t="s">
        <v>357</v>
      </c>
      <c r="BE475" s="46" t="str">
        <f t="shared" si="446"/>
        <v>R_ES-SD-SpCool</v>
      </c>
      <c r="BF475" s="208" t="str">
        <f t="shared" si="447"/>
        <v>FH22_23</v>
      </c>
      <c r="BG475" s="208">
        <f t="shared" si="453"/>
        <v>0</v>
      </c>
      <c r="BH475" s="208" t="s">
        <v>18</v>
      </c>
      <c r="BI475" s="46" t="s">
        <v>195</v>
      </c>
      <c r="BM475" s="202" t="s">
        <v>357</v>
      </c>
      <c r="BN475" s="46" t="str">
        <f t="shared" si="448"/>
        <v>R_ES-SD-SpCool</v>
      </c>
      <c r="BO475" s="208" t="str">
        <f t="shared" si="449"/>
        <v>FH22_23</v>
      </c>
      <c r="BP475" s="208">
        <f t="shared" si="454"/>
        <v>0</v>
      </c>
      <c r="BQ475" s="208" t="s">
        <v>18</v>
      </c>
      <c r="BR475" s="46" t="s">
        <v>192</v>
      </c>
    </row>
    <row r="476" spans="11:70">
      <c r="K476" s="202" t="s">
        <v>141</v>
      </c>
      <c r="L476" s="203" t="str">
        <f t="shared" si="450"/>
        <v>R_ES-SD-SpCool</v>
      </c>
      <c r="M476" s="202">
        <f t="shared" ref="M476" si="523">M380</f>
        <v>0</v>
      </c>
      <c r="N476" s="202">
        <f t="shared" si="509"/>
        <v>0</v>
      </c>
      <c r="O476" s="202" t="s">
        <v>18</v>
      </c>
      <c r="P476" s="203" t="s">
        <v>196</v>
      </c>
      <c r="T476" s="202" t="s">
        <v>141</v>
      </c>
      <c r="U476" s="203" t="str">
        <f t="shared" si="439"/>
        <v>R_ES-SD-SpCool</v>
      </c>
      <c r="V476" s="202">
        <f t="shared" si="439"/>
        <v>0</v>
      </c>
      <c r="W476" s="202">
        <f t="shared" si="510"/>
        <v>0</v>
      </c>
      <c r="X476" s="202" t="s">
        <v>18</v>
      </c>
      <c r="Y476" s="203" t="s">
        <v>191</v>
      </c>
      <c r="AC476" s="202" t="s">
        <v>141</v>
      </c>
      <c r="AD476" s="46" t="str">
        <f t="shared" si="440"/>
        <v>R_ES-SD-SpCool</v>
      </c>
      <c r="AE476" s="208">
        <f t="shared" si="441"/>
        <v>0</v>
      </c>
      <c r="AF476" s="46">
        <f t="shared" si="492"/>
        <v>0</v>
      </c>
      <c r="AG476" s="208" t="s">
        <v>18</v>
      </c>
      <c r="AH476" s="46" t="s">
        <v>197</v>
      </c>
      <c r="AL476" s="202" t="s">
        <v>141</v>
      </c>
      <c r="AM476" s="203" t="str">
        <f t="shared" si="442"/>
        <v>R_ES-SD-SpCool</v>
      </c>
      <c r="AN476" s="202">
        <f t="shared" si="443"/>
        <v>0</v>
      </c>
      <c r="AO476" s="202">
        <f t="shared" si="511"/>
        <v>0</v>
      </c>
      <c r="AP476" s="202" t="s">
        <v>18</v>
      </c>
      <c r="AQ476" s="203" t="s">
        <v>194</v>
      </c>
      <c r="AU476" s="202" t="s">
        <v>141</v>
      </c>
      <c r="AV476" s="46" t="str">
        <f t="shared" si="444"/>
        <v>R_ES-SD-SpCool</v>
      </c>
      <c r="AW476" s="208">
        <f t="shared" si="445"/>
        <v>0</v>
      </c>
      <c r="AX476" s="208">
        <f t="shared" si="452"/>
        <v>0</v>
      </c>
      <c r="AY476" s="208" t="s">
        <v>18</v>
      </c>
      <c r="AZ476" s="46" t="s">
        <v>193</v>
      </c>
      <c r="BD476" s="202" t="s">
        <v>141</v>
      </c>
      <c r="BE476" s="46" t="str">
        <f t="shared" si="446"/>
        <v>R_ES-SD-SpCool</v>
      </c>
      <c r="BF476" s="208">
        <f t="shared" si="447"/>
        <v>0</v>
      </c>
      <c r="BG476" s="208">
        <f t="shared" si="453"/>
        <v>0</v>
      </c>
      <c r="BH476" s="208" t="s">
        <v>18</v>
      </c>
      <c r="BI476" s="46" t="s">
        <v>195</v>
      </c>
      <c r="BM476" s="202" t="s">
        <v>141</v>
      </c>
      <c r="BN476" s="46" t="str">
        <f t="shared" si="448"/>
        <v>R_ES-SD-SpCool</v>
      </c>
      <c r="BO476" s="208">
        <f t="shared" si="449"/>
        <v>0</v>
      </c>
      <c r="BP476" s="208">
        <f t="shared" si="454"/>
        <v>0</v>
      </c>
      <c r="BQ476" s="208" t="s">
        <v>18</v>
      </c>
      <c r="BR476" s="46" t="s">
        <v>192</v>
      </c>
    </row>
    <row r="477" spans="11:70">
      <c r="K477" s="202" t="s">
        <v>141</v>
      </c>
      <c r="L477" s="203" t="str">
        <f t="shared" si="450"/>
        <v>R_ES-SD-SpCool</v>
      </c>
      <c r="M477" s="202">
        <f t="shared" ref="M477" si="524">M381</f>
        <v>0</v>
      </c>
      <c r="N477" s="202">
        <f t="shared" si="509"/>
        <v>0</v>
      </c>
      <c r="O477" s="202" t="s">
        <v>18</v>
      </c>
      <c r="P477" s="203" t="s">
        <v>196</v>
      </c>
      <c r="T477" s="202" t="s">
        <v>141</v>
      </c>
      <c r="U477" s="203" t="str">
        <f t="shared" si="439"/>
        <v>R_ES-SD-SpCool</v>
      </c>
      <c r="V477" s="202">
        <f t="shared" si="439"/>
        <v>0</v>
      </c>
      <c r="W477" s="202">
        <f t="shared" si="510"/>
        <v>0</v>
      </c>
      <c r="X477" s="202" t="s">
        <v>18</v>
      </c>
      <c r="Y477" s="203" t="s">
        <v>191</v>
      </c>
      <c r="AC477" s="202" t="s">
        <v>141</v>
      </c>
      <c r="AD477" s="46" t="str">
        <f t="shared" si="440"/>
        <v>R_ES-SD-SpCool</v>
      </c>
      <c r="AE477" s="208">
        <f t="shared" si="441"/>
        <v>0</v>
      </c>
      <c r="AF477" s="46">
        <f t="shared" si="492"/>
        <v>0</v>
      </c>
      <c r="AG477" s="208" t="s">
        <v>18</v>
      </c>
      <c r="AH477" s="46" t="s">
        <v>197</v>
      </c>
      <c r="AL477" s="202" t="s">
        <v>141</v>
      </c>
      <c r="AM477" s="203" t="str">
        <f t="shared" si="442"/>
        <v>R_ES-SD-SpCool</v>
      </c>
      <c r="AN477" s="202">
        <f t="shared" si="443"/>
        <v>0</v>
      </c>
      <c r="AO477" s="202">
        <f t="shared" si="511"/>
        <v>0</v>
      </c>
      <c r="AP477" s="202" t="s">
        <v>18</v>
      </c>
      <c r="AQ477" s="203" t="s">
        <v>194</v>
      </c>
      <c r="AU477" s="202" t="s">
        <v>141</v>
      </c>
      <c r="AV477" s="46" t="str">
        <f t="shared" si="444"/>
        <v>R_ES-SD-SpCool</v>
      </c>
      <c r="AW477" s="208">
        <f t="shared" si="445"/>
        <v>0</v>
      </c>
      <c r="AX477" s="208">
        <f t="shared" si="452"/>
        <v>0</v>
      </c>
      <c r="AY477" s="208" t="s">
        <v>18</v>
      </c>
      <c r="AZ477" s="46" t="s">
        <v>193</v>
      </c>
      <c r="BD477" s="202" t="s">
        <v>141</v>
      </c>
      <c r="BE477" s="46" t="str">
        <f t="shared" si="446"/>
        <v>R_ES-SD-SpCool</v>
      </c>
      <c r="BF477" s="208">
        <f t="shared" si="447"/>
        <v>0</v>
      </c>
      <c r="BG477" s="208">
        <f t="shared" si="453"/>
        <v>0</v>
      </c>
      <c r="BH477" s="208" t="s">
        <v>18</v>
      </c>
      <c r="BI477" s="46" t="s">
        <v>195</v>
      </c>
      <c r="BM477" s="202" t="s">
        <v>141</v>
      </c>
      <c r="BN477" s="46" t="str">
        <f t="shared" si="448"/>
        <v>R_ES-SD-SpCool</v>
      </c>
      <c r="BO477" s="208">
        <f t="shared" si="449"/>
        <v>0</v>
      </c>
      <c r="BP477" s="208">
        <f t="shared" si="454"/>
        <v>0</v>
      </c>
      <c r="BQ477" s="208" t="s">
        <v>18</v>
      </c>
      <c r="BR477" s="46" t="s">
        <v>192</v>
      </c>
    </row>
    <row r="478" spans="11:70">
      <c r="K478" s="202" t="s">
        <v>141</v>
      </c>
      <c r="L478" s="203" t="str">
        <f t="shared" si="450"/>
        <v>R_ES-SD-SpCool</v>
      </c>
      <c r="M478" s="202">
        <f t="shared" ref="M478" si="525">M382</f>
        <v>0</v>
      </c>
      <c r="N478" s="202">
        <f t="shared" si="509"/>
        <v>0</v>
      </c>
      <c r="O478" s="202" t="s">
        <v>18</v>
      </c>
      <c r="P478" s="203" t="s">
        <v>196</v>
      </c>
      <c r="T478" s="202" t="s">
        <v>141</v>
      </c>
      <c r="U478" s="203" t="str">
        <f t="shared" si="439"/>
        <v>R_ES-SD-SpCool</v>
      </c>
      <c r="V478" s="202">
        <f t="shared" si="439"/>
        <v>0</v>
      </c>
      <c r="W478" s="202">
        <f t="shared" si="510"/>
        <v>0</v>
      </c>
      <c r="X478" s="202" t="s">
        <v>18</v>
      </c>
      <c r="Y478" s="203" t="s">
        <v>191</v>
      </c>
      <c r="AC478" s="202" t="s">
        <v>141</v>
      </c>
      <c r="AD478" s="46" t="str">
        <f t="shared" si="440"/>
        <v>R_ES-SD-SpCool</v>
      </c>
      <c r="AE478" s="208">
        <f t="shared" si="441"/>
        <v>0</v>
      </c>
      <c r="AF478" s="46">
        <f t="shared" si="492"/>
        <v>0</v>
      </c>
      <c r="AG478" s="208" t="s">
        <v>18</v>
      </c>
      <c r="AH478" s="46" t="s">
        <v>197</v>
      </c>
      <c r="AL478" s="202" t="s">
        <v>141</v>
      </c>
      <c r="AM478" s="203" t="str">
        <f t="shared" si="442"/>
        <v>R_ES-SD-SpCool</v>
      </c>
      <c r="AN478" s="202">
        <f t="shared" si="443"/>
        <v>0</v>
      </c>
      <c r="AO478" s="202">
        <f t="shared" si="511"/>
        <v>0</v>
      </c>
      <c r="AP478" s="202" t="s">
        <v>18</v>
      </c>
      <c r="AQ478" s="203" t="s">
        <v>194</v>
      </c>
      <c r="AU478" s="202" t="s">
        <v>141</v>
      </c>
      <c r="AV478" s="46" t="str">
        <f t="shared" si="444"/>
        <v>R_ES-SD-SpCool</v>
      </c>
      <c r="AW478" s="208">
        <f t="shared" si="445"/>
        <v>0</v>
      </c>
      <c r="AX478" s="208">
        <f t="shared" si="452"/>
        <v>0</v>
      </c>
      <c r="AY478" s="208" t="s">
        <v>18</v>
      </c>
      <c r="AZ478" s="46" t="s">
        <v>193</v>
      </c>
      <c r="BD478" s="202" t="s">
        <v>141</v>
      </c>
      <c r="BE478" s="46" t="str">
        <f t="shared" si="446"/>
        <v>R_ES-SD-SpCool</v>
      </c>
      <c r="BF478" s="208">
        <f t="shared" si="447"/>
        <v>0</v>
      </c>
      <c r="BG478" s="208">
        <f t="shared" si="453"/>
        <v>0</v>
      </c>
      <c r="BH478" s="208" t="s">
        <v>18</v>
      </c>
      <c r="BI478" s="46" t="s">
        <v>195</v>
      </c>
      <c r="BM478" s="202" t="s">
        <v>141</v>
      </c>
      <c r="BN478" s="46" t="str">
        <f t="shared" si="448"/>
        <v>R_ES-SD-SpCool</v>
      </c>
      <c r="BO478" s="208">
        <f t="shared" si="449"/>
        <v>0</v>
      </c>
      <c r="BP478" s="208">
        <f t="shared" si="454"/>
        <v>0</v>
      </c>
      <c r="BQ478" s="208" t="s">
        <v>18</v>
      </c>
      <c r="BR478" s="46" t="s">
        <v>192</v>
      </c>
    </row>
    <row r="479" spans="11:70">
      <c r="K479" s="202" t="s">
        <v>141</v>
      </c>
      <c r="L479" s="203" t="str">
        <f t="shared" si="450"/>
        <v>R_ES-SD-SpCool</v>
      </c>
      <c r="M479" s="202">
        <f t="shared" ref="M479" si="526">M383</f>
        <v>0</v>
      </c>
      <c r="N479" s="202">
        <f t="shared" si="509"/>
        <v>0</v>
      </c>
      <c r="O479" s="202" t="s">
        <v>18</v>
      </c>
      <c r="P479" s="203" t="s">
        <v>196</v>
      </c>
      <c r="T479" s="202" t="s">
        <v>141</v>
      </c>
      <c r="U479" s="203" t="str">
        <f t="shared" si="439"/>
        <v>R_ES-SD-SpCool</v>
      </c>
      <c r="V479" s="202">
        <f t="shared" si="439"/>
        <v>0</v>
      </c>
      <c r="W479" s="202">
        <f t="shared" si="510"/>
        <v>0</v>
      </c>
      <c r="X479" s="202" t="s">
        <v>18</v>
      </c>
      <c r="Y479" s="203" t="s">
        <v>191</v>
      </c>
      <c r="AC479" s="202" t="s">
        <v>141</v>
      </c>
      <c r="AD479" s="46" t="str">
        <f t="shared" si="440"/>
        <v>R_ES-SD-SpCool</v>
      </c>
      <c r="AE479" s="208">
        <f t="shared" si="441"/>
        <v>0</v>
      </c>
      <c r="AF479" s="46">
        <f t="shared" si="492"/>
        <v>0</v>
      </c>
      <c r="AG479" s="208" t="s">
        <v>18</v>
      </c>
      <c r="AH479" s="46" t="s">
        <v>197</v>
      </c>
      <c r="AL479" s="202" t="s">
        <v>141</v>
      </c>
      <c r="AM479" s="203" t="str">
        <f t="shared" si="442"/>
        <v>R_ES-SD-SpCool</v>
      </c>
      <c r="AN479" s="202">
        <f t="shared" si="443"/>
        <v>0</v>
      </c>
      <c r="AO479" s="202">
        <f t="shared" si="511"/>
        <v>0</v>
      </c>
      <c r="AP479" s="202" t="s">
        <v>18</v>
      </c>
      <c r="AQ479" s="203" t="s">
        <v>194</v>
      </c>
      <c r="AU479" s="202" t="s">
        <v>141</v>
      </c>
      <c r="AV479" s="46" t="str">
        <f t="shared" si="444"/>
        <v>R_ES-SD-SpCool</v>
      </c>
      <c r="AW479" s="208">
        <f t="shared" si="445"/>
        <v>0</v>
      </c>
      <c r="AX479" s="208">
        <f t="shared" si="452"/>
        <v>0</v>
      </c>
      <c r="AY479" s="208" t="s">
        <v>18</v>
      </c>
      <c r="AZ479" s="46" t="s">
        <v>193</v>
      </c>
      <c r="BD479" s="202" t="s">
        <v>141</v>
      </c>
      <c r="BE479" s="46" t="str">
        <f t="shared" si="446"/>
        <v>R_ES-SD-SpCool</v>
      </c>
      <c r="BF479" s="208">
        <f t="shared" si="447"/>
        <v>0</v>
      </c>
      <c r="BG479" s="208">
        <f t="shared" si="453"/>
        <v>0</v>
      </c>
      <c r="BH479" s="208" t="s">
        <v>18</v>
      </c>
      <c r="BI479" s="46" t="s">
        <v>195</v>
      </c>
      <c r="BM479" s="202" t="s">
        <v>141</v>
      </c>
      <c r="BN479" s="46" t="str">
        <f t="shared" si="448"/>
        <v>R_ES-SD-SpCool</v>
      </c>
      <c r="BO479" s="208">
        <f t="shared" si="449"/>
        <v>0</v>
      </c>
      <c r="BP479" s="208">
        <f t="shared" si="454"/>
        <v>0</v>
      </c>
      <c r="BQ479" s="208" t="s">
        <v>18</v>
      </c>
      <c r="BR479" s="46" t="s">
        <v>192</v>
      </c>
    </row>
    <row r="480" spans="11:70">
      <c r="K480" s="202" t="s">
        <v>141</v>
      </c>
      <c r="L480" s="203" t="str">
        <f t="shared" si="450"/>
        <v>R_ES-SD-SpCool</v>
      </c>
      <c r="M480" s="202">
        <f t="shared" ref="M480" si="527">M384</f>
        <v>0</v>
      </c>
      <c r="N480" s="202">
        <f t="shared" si="509"/>
        <v>0</v>
      </c>
      <c r="O480" s="202" t="s">
        <v>18</v>
      </c>
      <c r="P480" s="203" t="s">
        <v>196</v>
      </c>
      <c r="T480" s="202" t="s">
        <v>141</v>
      </c>
      <c r="U480" s="203" t="str">
        <f t="shared" ref="U480:V543" si="528">L480</f>
        <v>R_ES-SD-SpCool</v>
      </c>
      <c r="V480" s="202">
        <f t="shared" si="528"/>
        <v>0</v>
      </c>
      <c r="W480" s="202">
        <f t="shared" si="510"/>
        <v>0</v>
      </c>
      <c r="X480" s="202" t="s">
        <v>18</v>
      </c>
      <c r="Y480" s="203" t="s">
        <v>191</v>
      </c>
      <c r="AC480" s="202" t="s">
        <v>141</v>
      </c>
      <c r="AD480" s="46" t="str">
        <f t="shared" ref="AD480:AD543" si="529">U480</f>
        <v>R_ES-SD-SpCool</v>
      </c>
      <c r="AE480" s="208">
        <f t="shared" ref="AE480:AE543" si="530">V480</f>
        <v>0</v>
      </c>
      <c r="AF480" s="46">
        <f t="shared" si="492"/>
        <v>0</v>
      </c>
      <c r="AG480" s="208" t="s">
        <v>18</v>
      </c>
      <c r="AH480" s="46" t="s">
        <v>197</v>
      </c>
      <c r="AL480" s="202" t="s">
        <v>141</v>
      </c>
      <c r="AM480" s="203" t="str">
        <f t="shared" ref="AM480:AM543" si="531">AD480</f>
        <v>R_ES-SD-SpCool</v>
      </c>
      <c r="AN480" s="202">
        <f t="shared" ref="AN480:AN543" si="532">AE480</f>
        <v>0</v>
      </c>
      <c r="AO480" s="202">
        <f t="shared" si="511"/>
        <v>0</v>
      </c>
      <c r="AP480" s="202" t="s">
        <v>18</v>
      </c>
      <c r="AQ480" s="203" t="s">
        <v>194</v>
      </c>
      <c r="AU480" s="202" t="s">
        <v>141</v>
      </c>
      <c r="AV480" s="46" t="str">
        <f t="shared" ref="AV480:AV543" si="533">AM480</f>
        <v>R_ES-SD-SpCool</v>
      </c>
      <c r="AW480" s="208">
        <f t="shared" ref="AW480:AW543" si="534">AN480</f>
        <v>0</v>
      </c>
      <c r="AX480" s="208">
        <f t="shared" si="452"/>
        <v>0</v>
      </c>
      <c r="AY480" s="208" t="s">
        <v>18</v>
      </c>
      <c r="AZ480" s="46" t="s">
        <v>193</v>
      </c>
      <c r="BD480" s="202" t="s">
        <v>141</v>
      </c>
      <c r="BE480" s="46" t="str">
        <f t="shared" ref="BE480:BE543" si="535">AV480</f>
        <v>R_ES-SD-SpCool</v>
      </c>
      <c r="BF480" s="208">
        <f t="shared" ref="BF480:BF543" si="536">AW480</f>
        <v>0</v>
      </c>
      <c r="BG480" s="208">
        <f t="shared" si="453"/>
        <v>0</v>
      </c>
      <c r="BH480" s="208" t="s">
        <v>18</v>
      </c>
      <c r="BI480" s="46" t="s">
        <v>195</v>
      </c>
      <c r="BM480" s="202" t="s">
        <v>141</v>
      </c>
      <c r="BN480" s="46" t="str">
        <f t="shared" ref="BN480:BN543" si="537">BE480</f>
        <v>R_ES-SD-SpCool</v>
      </c>
      <c r="BO480" s="208">
        <f t="shared" ref="BO480:BO543" si="538">BF480</f>
        <v>0</v>
      </c>
      <c r="BP480" s="208">
        <f t="shared" si="454"/>
        <v>0</v>
      </c>
      <c r="BQ480" s="208" t="s">
        <v>18</v>
      </c>
      <c r="BR480" s="46" t="s">
        <v>192</v>
      </c>
    </row>
    <row r="481" spans="11:70">
      <c r="K481" s="202" t="s">
        <v>141</v>
      </c>
      <c r="L481" s="203" t="str">
        <f t="shared" ref="L481:L511" si="539">L480</f>
        <v>R_ES-SD-SpCool</v>
      </c>
      <c r="M481" s="202">
        <f t="shared" ref="M481" si="540">M385</f>
        <v>0</v>
      </c>
      <c r="N481" s="202">
        <f t="shared" si="509"/>
        <v>0</v>
      </c>
      <c r="O481" s="202" t="s">
        <v>18</v>
      </c>
      <c r="P481" s="203" t="s">
        <v>196</v>
      </c>
      <c r="T481" s="202" t="s">
        <v>141</v>
      </c>
      <c r="U481" s="203" t="str">
        <f t="shared" si="528"/>
        <v>R_ES-SD-SpCool</v>
      </c>
      <c r="V481" s="202">
        <f t="shared" si="528"/>
        <v>0</v>
      </c>
      <c r="W481" s="202">
        <f t="shared" si="510"/>
        <v>0</v>
      </c>
      <c r="X481" s="202" t="s">
        <v>18</v>
      </c>
      <c r="Y481" s="203" t="s">
        <v>191</v>
      </c>
      <c r="AC481" s="202" t="s">
        <v>141</v>
      </c>
      <c r="AD481" s="46" t="str">
        <f t="shared" si="529"/>
        <v>R_ES-SD-SpCool</v>
      </c>
      <c r="AE481" s="208">
        <f t="shared" si="530"/>
        <v>0</v>
      </c>
      <c r="AF481" s="46">
        <f t="shared" si="492"/>
        <v>0</v>
      </c>
      <c r="AG481" s="208" t="s">
        <v>18</v>
      </c>
      <c r="AH481" s="46" t="s">
        <v>197</v>
      </c>
      <c r="AL481" s="202" t="s">
        <v>141</v>
      </c>
      <c r="AM481" s="203" t="str">
        <f t="shared" si="531"/>
        <v>R_ES-SD-SpCool</v>
      </c>
      <c r="AN481" s="202">
        <f t="shared" si="532"/>
        <v>0</v>
      </c>
      <c r="AO481" s="202">
        <f t="shared" si="511"/>
        <v>0</v>
      </c>
      <c r="AP481" s="202" t="s">
        <v>18</v>
      </c>
      <c r="AQ481" s="203" t="s">
        <v>194</v>
      </c>
      <c r="AU481" s="202" t="s">
        <v>141</v>
      </c>
      <c r="AV481" s="46" t="str">
        <f t="shared" si="533"/>
        <v>R_ES-SD-SpCool</v>
      </c>
      <c r="AW481" s="208">
        <f t="shared" si="534"/>
        <v>0</v>
      </c>
      <c r="AX481" s="208">
        <f t="shared" ref="AX481:AX535" si="541">W481</f>
        <v>0</v>
      </c>
      <c r="AY481" s="208" t="s">
        <v>18</v>
      </c>
      <c r="AZ481" s="46" t="s">
        <v>193</v>
      </c>
      <c r="BD481" s="202" t="s">
        <v>141</v>
      </c>
      <c r="BE481" s="46" t="str">
        <f t="shared" si="535"/>
        <v>R_ES-SD-SpCool</v>
      </c>
      <c r="BF481" s="208">
        <f t="shared" si="536"/>
        <v>0</v>
      </c>
      <c r="BG481" s="208">
        <f t="shared" ref="BG481:BG544" si="542">AF481</f>
        <v>0</v>
      </c>
      <c r="BH481" s="208" t="s">
        <v>18</v>
      </c>
      <c r="BI481" s="46" t="s">
        <v>195</v>
      </c>
      <c r="BM481" s="202" t="s">
        <v>141</v>
      </c>
      <c r="BN481" s="46" t="str">
        <f t="shared" si="537"/>
        <v>R_ES-SD-SpCool</v>
      </c>
      <c r="BO481" s="208">
        <f t="shared" si="538"/>
        <v>0</v>
      </c>
      <c r="BP481" s="208">
        <f t="shared" ref="BP481:BP544" si="543">AX481</f>
        <v>0</v>
      </c>
      <c r="BQ481" s="208" t="s">
        <v>18</v>
      </c>
      <c r="BR481" s="46" t="s">
        <v>192</v>
      </c>
    </row>
    <row r="482" spans="11:70">
      <c r="K482" s="202" t="s">
        <v>141</v>
      </c>
      <c r="L482" s="203" t="str">
        <f t="shared" si="539"/>
        <v>R_ES-SD-SpCool</v>
      </c>
      <c r="M482" s="202">
        <f t="shared" ref="M482" si="544">M386</f>
        <v>0</v>
      </c>
      <c r="N482" s="202">
        <f t="shared" si="509"/>
        <v>0</v>
      </c>
      <c r="O482" s="202" t="s">
        <v>18</v>
      </c>
      <c r="P482" s="203" t="s">
        <v>196</v>
      </c>
      <c r="T482" s="202" t="s">
        <v>141</v>
      </c>
      <c r="U482" s="203" t="str">
        <f t="shared" si="528"/>
        <v>R_ES-SD-SpCool</v>
      </c>
      <c r="V482" s="202">
        <f t="shared" si="528"/>
        <v>0</v>
      </c>
      <c r="W482" s="202">
        <f t="shared" si="510"/>
        <v>0</v>
      </c>
      <c r="X482" s="202" t="s">
        <v>18</v>
      </c>
      <c r="Y482" s="203" t="s">
        <v>191</v>
      </c>
      <c r="AC482" s="202" t="s">
        <v>141</v>
      </c>
      <c r="AD482" s="46" t="str">
        <f t="shared" si="529"/>
        <v>R_ES-SD-SpCool</v>
      </c>
      <c r="AE482" s="208">
        <f t="shared" si="530"/>
        <v>0</v>
      </c>
      <c r="AF482" s="46">
        <f t="shared" si="492"/>
        <v>0</v>
      </c>
      <c r="AG482" s="208" t="s">
        <v>18</v>
      </c>
      <c r="AH482" s="46" t="s">
        <v>197</v>
      </c>
      <c r="AL482" s="202" t="s">
        <v>141</v>
      </c>
      <c r="AM482" s="203" t="str">
        <f t="shared" si="531"/>
        <v>R_ES-SD-SpCool</v>
      </c>
      <c r="AN482" s="202">
        <f t="shared" si="532"/>
        <v>0</v>
      </c>
      <c r="AO482" s="202">
        <f t="shared" si="511"/>
        <v>0</v>
      </c>
      <c r="AP482" s="202" t="s">
        <v>18</v>
      </c>
      <c r="AQ482" s="203" t="s">
        <v>194</v>
      </c>
      <c r="AU482" s="202" t="s">
        <v>141</v>
      </c>
      <c r="AV482" s="46" t="str">
        <f t="shared" si="533"/>
        <v>R_ES-SD-SpCool</v>
      </c>
      <c r="AW482" s="208">
        <f t="shared" si="534"/>
        <v>0</v>
      </c>
      <c r="AX482" s="208">
        <f t="shared" si="541"/>
        <v>0</v>
      </c>
      <c r="AY482" s="208" t="s">
        <v>18</v>
      </c>
      <c r="AZ482" s="46" t="s">
        <v>193</v>
      </c>
      <c r="BD482" s="202" t="s">
        <v>141</v>
      </c>
      <c r="BE482" s="46" t="str">
        <f t="shared" si="535"/>
        <v>R_ES-SD-SpCool</v>
      </c>
      <c r="BF482" s="208">
        <f t="shared" si="536"/>
        <v>0</v>
      </c>
      <c r="BG482" s="208">
        <f t="shared" si="542"/>
        <v>0</v>
      </c>
      <c r="BH482" s="208" t="s">
        <v>18</v>
      </c>
      <c r="BI482" s="46" t="s">
        <v>195</v>
      </c>
      <c r="BM482" s="202" t="s">
        <v>141</v>
      </c>
      <c r="BN482" s="46" t="str">
        <f t="shared" si="537"/>
        <v>R_ES-SD-SpCool</v>
      </c>
      <c r="BO482" s="208">
        <f t="shared" si="538"/>
        <v>0</v>
      </c>
      <c r="BP482" s="208">
        <f t="shared" si="543"/>
        <v>0</v>
      </c>
      <c r="BQ482" s="208" t="s">
        <v>18</v>
      </c>
      <c r="BR482" s="46" t="s">
        <v>192</v>
      </c>
    </row>
    <row r="483" spans="11:70">
      <c r="K483" s="202" t="s">
        <v>141</v>
      </c>
      <c r="L483" s="203" t="str">
        <f t="shared" si="539"/>
        <v>R_ES-SD-SpCool</v>
      </c>
      <c r="M483" s="202">
        <f t="shared" ref="M483" si="545">M387</f>
        <v>0</v>
      </c>
      <c r="N483" s="202">
        <f t="shared" si="509"/>
        <v>0</v>
      </c>
      <c r="O483" s="202" t="s">
        <v>18</v>
      </c>
      <c r="P483" s="203" t="s">
        <v>196</v>
      </c>
      <c r="T483" s="202" t="s">
        <v>141</v>
      </c>
      <c r="U483" s="203" t="str">
        <f t="shared" si="528"/>
        <v>R_ES-SD-SpCool</v>
      </c>
      <c r="V483" s="202">
        <f t="shared" si="528"/>
        <v>0</v>
      </c>
      <c r="W483" s="202">
        <f t="shared" si="510"/>
        <v>0</v>
      </c>
      <c r="X483" s="202" t="s">
        <v>18</v>
      </c>
      <c r="Y483" s="203" t="s">
        <v>191</v>
      </c>
      <c r="AC483" s="202" t="s">
        <v>141</v>
      </c>
      <c r="AD483" s="46" t="str">
        <f t="shared" si="529"/>
        <v>R_ES-SD-SpCool</v>
      </c>
      <c r="AE483" s="208">
        <f t="shared" si="530"/>
        <v>0</v>
      </c>
      <c r="AF483" s="46">
        <f t="shared" si="492"/>
        <v>0</v>
      </c>
      <c r="AG483" s="208" t="s">
        <v>18</v>
      </c>
      <c r="AH483" s="46" t="s">
        <v>197</v>
      </c>
      <c r="AL483" s="202" t="s">
        <v>141</v>
      </c>
      <c r="AM483" s="203" t="str">
        <f t="shared" si="531"/>
        <v>R_ES-SD-SpCool</v>
      </c>
      <c r="AN483" s="202">
        <f t="shared" si="532"/>
        <v>0</v>
      </c>
      <c r="AO483" s="202">
        <f t="shared" si="511"/>
        <v>0</v>
      </c>
      <c r="AP483" s="202" t="s">
        <v>18</v>
      </c>
      <c r="AQ483" s="203" t="s">
        <v>194</v>
      </c>
      <c r="AU483" s="202" t="s">
        <v>141</v>
      </c>
      <c r="AV483" s="46" t="str">
        <f t="shared" si="533"/>
        <v>R_ES-SD-SpCool</v>
      </c>
      <c r="AW483" s="208">
        <f t="shared" si="534"/>
        <v>0</v>
      </c>
      <c r="AX483" s="208">
        <f t="shared" si="541"/>
        <v>0</v>
      </c>
      <c r="AY483" s="208" t="s">
        <v>18</v>
      </c>
      <c r="AZ483" s="46" t="s">
        <v>193</v>
      </c>
      <c r="BD483" s="202" t="s">
        <v>141</v>
      </c>
      <c r="BE483" s="46" t="str">
        <f t="shared" si="535"/>
        <v>R_ES-SD-SpCool</v>
      </c>
      <c r="BF483" s="208">
        <f t="shared" si="536"/>
        <v>0</v>
      </c>
      <c r="BG483" s="208">
        <f t="shared" si="542"/>
        <v>0</v>
      </c>
      <c r="BH483" s="208" t="s">
        <v>18</v>
      </c>
      <c r="BI483" s="46" t="s">
        <v>195</v>
      </c>
      <c r="BM483" s="202" t="s">
        <v>141</v>
      </c>
      <c r="BN483" s="46" t="str">
        <f t="shared" si="537"/>
        <v>R_ES-SD-SpCool</v>
      </c>
      <c r="BO483" s="208">
        <f t="shared" si="538"/>
        <v>0</v>
      </c>
      <c r="BP483" s="208">
        <f t="shared" si="543"/>
        <v>0</v>
      </c>
      <c r="BQ483" s="208" t="s">
        <v>18</v>
      </c>
      <c r="BR483" s="46" t="s">
        <v>192</v>
      </c>
    </row>
    <row r="484" spans="11:70">
      <c r="K484" s="202" t="s">
        <v>141</v>
      </c>
      <c r="L484" s="203" t="str">
        <f t="shared" si="539"/>
        <v>R_ES-SD-SpCool</v>
      </c>
      <c r="M484" s="202">
        <f t="shared" ref="M484" si="546">M388</f>
        <v>0</v>
      </c>
      <c r="N484" s="202">
        <f t="shared" si="509"/>
        <v>0</v>
      </c>
      <c r="O484" s="202" t="s">
        <v>18</v>
      </c>
      <c r="P484" s="203" t="s">
        <v>196</v>
      </c>
      <c r="T484" s="202" t="s">
        <v>141</v>
      </c>
      <c r="U484" s="203" t="str">
        <f t="shared" si="528"/>
        <v>R_ES-SD-SpCool</v>
      </c>
      <c r="V484" s="202">
        <f t="shared" si="528"/>
        <v>0</v>
      </c>
      <c r="W484" s="202">
        <f t="shared" si="510"/>
        <v>0</v>
      </c>
      <c r="X484" s="202" t="s">
        <v>18</v>
      </c>
      <c r="Y484" s="203" t="s">
        <v>191</v>
      </c>
      <c r="AC484" s="202" t="s">
        <v>141</v>
      </c>
      <c r="AD484" s="46" t="str">
        <f t="shared" si="529"/>
        <v>R_ES-SD-SpCool</v>
      </c>
      <c r="AE484" s="208">
        <f t="shared" si="530"/>
        <v>0</v>
      </c>
      <c r="AF484" s="46">
        <f t="shared" si="492"/>
        <v>0</v>
      </c>
      <c r="AG484" s="208" t="s">
        <v>18</v>
      </c>
      <c r="AH484" s="46" t="s">
        <v>197</v>
      </c>
      <c r="AL484" s="202" t="s">
        <v>141</v>
      </c>
      <c r="AM484" s="203" t="str">
        <f t="shared" si="531"/>
        <v>R_ES-SD-SpCool</v>
      </c>
      <c r="AN484" s="202">
        <f t="shared" si="532"/>
        <v>0</v>
      </c>
      <c r="AO484" s="202">
        <f t="shared" si="511"/>
        <v>0</v>
      </c>
      <c r="AP484" s="202" t="s">
        <v>18</v>
      </c>
      <c r="AQ484" s="203" t="s">
        <v>194</v>
      </c>
      <c r="AU484" s="202" t="s">
        <v>141</v>
      </c>
      <c r="AV484" s="46" t="str">
        <f t="shared" si="533"/>
        <v>R_ES-SD-SpCool</v>
      </c>
      <c r="AW484" s="208">
        <f t="shared" si="534"/>
        <v>0</v>
      </c>
      <c r="AX484" s="208">
        <f t="shared" si="541"/>
        <v>0</v>
      </c>
      <c r="AY484" s="208" t="s">
        <v>18</v>
      </c>
      <c r="AZ484" s="46" t="s">
        <v>193</v>
      </c>
      <c r="BD484" s="202" t="s">
        <v>141</v>
      </c>
      <c r="BE484" s="46" t="str">
        <f t="shared" si="535"/>
        <v>R_ES-SD-SpCool</v>
      </c>
      <c r="BF484" s="208">
        <f t="shared" si="536"/>
        <v>0</v>
      </c>
      <c r="BG484" s="208">
        <f t="shared" si="542"/>
        <v>0</v>
      </c>
      <c r="BH484" s="208" t="s">
        <v>18</v>
      </c>
      <c r="BI484" s="46" t="s">
        <v>195</v>
      </c>
      <c r="BM484" s="202" t="s">
        <v>141</v>
      </c>
      <c r="BN484" s="46" t="str">
        <f t="shared" si="537"/>
        <v>R_ES-SD-SpCool</v>
      </c>
      <c r="BO484" s="208">
        <f t="shared" si="538"/>
        <v>0</v>
      </c>
      <c r="BP484" s="208">
        <f t="shared" si="543"/>
        <v>0</v>
      </c>
      <c r="BQ484" s="208" t="s">
        <v>18</v>
      </c>
      <c r="BR484" s="46" t="s">
        <v>192</v>
      </c>
    </row>
    <row r="485" spans="11:70">
      <c r="K485" s="202" t="s">
        <v>141</v>
      </c>
      <c r="L485" s="203" t="str">
        <f t="shared" si="539"/>
        <v>R_ES-SD-SpCool</v>
      </c>
      <c r="M485" s="202">
        <f t="shared" ref="M485" si="547">M389</f>
        <v>0</v>
      </c>
      <c r="N485" s="202">
        <f t="shared" si="509"/>
        <v>0</v>
      </c>
      <c r="O485" s="202" t="s">
        <v>18</v>
      </c>
      <c r="P485" s="203" t="s">
        <v>196</v>
      </c>
      <c r="T485" s="202" t="s">
        <v>141</v>
      </c>
      <c r="U485" s="203" t="str">
        <f t="shared" si="528"/>
        <v>R_ES-SD-SpCool</v>
      </c>
      <c r="V485" s="202">
        <f t="shared" si="528"/>
        <v>0</v>
      </c>
      <c r="W485" s="202">
        <f t="shared" si="510"/>
        <v>0</v>
      </c>
      <c r="X485" s="202" t="s">
        <v>18</v>
      </c>
      <c r="Y485" s="203" t="s">
        <v>191</v>
      </c>
      <c r="AC485" s="202" t="s">
        <v>141</v>
      </c>
      <c r="AD485" s="46" t="str">
        <f t="shared" si="529"/>
        <v>R_ES-SD-SpCool</v>
      </c>
      <c r="AE485" s="208">
        <f t="shared" si="530"/>
        <v>0</v>
      </c>
      <c r="AF485" s="46">
        <f t="shared" si="492"/>
        <v>0</v>
      </c>
      <c r="AG485" s="208" t="s">
        <v>18</v>
      </c>
      <c r="AH485" s="46" t="s">
        <v>197</v>
      </c>
      <c r="AL485" s="202" t="s">
        <v>141</v>
      </c>
      <c r="AM485" s="203" t="str">
        <f t="shared" si="531"/>
        <v>R_ES-SD-SpCool</v>
      </c>
      <c r="AN485" s="202">
        <f t="shared" si="532"/>
        <v>0</v>
      </c>
      <c r="AO485" s="202">
        <f t="shared" si="511"/>
        <v>0</v>
      </c>
      <c r="AP485" s="202" t="s">
        <v>18</v>
      </c>
      <c r="AQ485" s="203" t="s">
        <v>194</v>
      </c>
      <c r="AU485" s="202" t="s">
        <v>141</v>
      </c>
      <c r="AV485" s="46" t="str">
        <f t="shared" si="533"/>
        <v>R_ES-SD-SpCool</v>
      </c>
      <c r="AW485" s="208">
        <f t="shared" si="534"/>
        <v>0</v>
      </c>
      <c r="AX485" s="208">
        <f t="shared" si="541"/>
        <v>0</v>
      </c>
      <c r="AY485" s="208" t="s">
        <v>18</v>
      </c>
      <c r="AZ485" s="46" t="s">
        <v>193</v>
      </c>
      <c r="BD485" s="202" t="s">
        <v>141</v>
      </c>
      <c r="BE485" s="46" t="str">
        <f t="shared" si="535"/>
        <v>R_ES-SD-SpCool</v>
      </c>
      <c r="BF485" s="208">
        <f t="shared" si="536"/>
        <v>0</v>
      </c>
      <c r="BG485" s="208">
        <f t="shared" si="542"/>
        <v>0</v>
      </c>
      <c r="BH485" s="208" t="s">
        <v>18</v>
      </c>
      <c r="BI485" s="46" t="s">
        <v>195</v>
      </c>
      <c r="BM485" s="202" t="s">
        <v>141</v>
      </c>
      <c r="BN485" s="46" t="str">
        <f t="shared" si="537"/>
        <v>R_ES-SD-SpCool</v>
      </c>
      <c r="BO485" s="208">
        <f t="shared" si="538"/>
        <v>0</v>
      </c>
      <c r="BP485" s="208">
        <f t="shared" si="543"/>
        <v>0</v>
      </c>
      <c r="BQ485" s="208" t="s">
        <v>18</v>
      </c>
      <c r="BR485" s="46" t="s">
        <v>192</v>
      </c>
    </row>
    <row r="486" spans="11:70">
      <c r="K486" s="202" t="s">
        <v>141</v>
      </c>
      <c r="L486" s="203" t="str">
        <f t="shared" si="539"/>
        <v>R_ES-SD-SpCool</v>
      </c>
      <c r="M486" s="202">
        <f t="shared" ref="M486" si="548">M390</f>
        <v>0</v>
      </c>
      <c r="N486" s="202">
        <f t="shared" si="509"/>
        <v>0</v>
      </c>
      <c r="O486" s="202" t="s">
        <v>18</v>
      </c>
      <c r="P486" s="203" t="s">
        <v>196</v>
      </c>
      <c r="T486" s="202" t="s">
        <v>141</v>
      </c>
      <c r="U486" s="203" t="str">
        <f t="shared" si="528"/>
        <v>R_ES-SD-SpCool</v>
      </c>
      <c r="V486" s="202">
        <f t="shared" si="528"/>
        <v>0</v>
      </c>
      <c r="W486" s="202">
        <f t="shared" si="510"/>
        <v>0</v>
      </c>
      <c r="X486" s="202" t="s">
        <v>18</v>
      </c>
      <c r="Y486" s="203" t="s">
        <v>191</v>
      </c>
      <c r="AC486" s="202" t="s">
        <v>141</v>
      </c>
      <c r="AD486" s="46" t="str">
        <f t="shared" si="529"/>
        <v>R_ES-SD-SpCool</v>
      </c>
      <c r="AE486" s="208">
        <f t="shared" si="530"/>
        <v>0</v>
      </c>
      <c r="AF486" s="46">
        <f t="shared" si="492"/>
        <v>0</v>
      </c>
      <c r="AG486" s="208" t="s">
        <v>18</v>
      </c>
      <c r="AH486" s="46" t="s">
        <v>197</v>
      </c>
      <c r="AL486" s="202" t="s">
        <v>141</v>
      </c>
      <c r="AM486" s="203" t="str">
        <f t="shared" si="531"/>
        <v>R_ES-SD-SpCool</v>
      </c>
      <c r="AN486" s="202">
        <f t="shared" si="532"/>
        <v>0</v>
      </c>
      <c r="AO486" s="202">
        <f t="shared" si="511"/>
        <v>0</v>
      </c>
      <c r="AP486" s="202" t="s">
        <v>18</v>
      </c>
      <c r="AQ486" s="203" t="s">
        <v>194</v>
      </c>
      <c r="AU486" s="202" t="s">
        <v>141</v>
      </c>
      <c r="AV486" s="46" t="str">
        <f t="shared" si="533"/>
        <v>R_ES-SD-SpCool</v>
      </c>
      <c r="AW486" s="208">
        <f t="shared" si="534"/>
        <v>0</v>
      </c>
      <c r="AX486" s="208">
        <f t="shared" si="541"/>
        <v>0</v>
      </c>
      <c r="AY486" s="208" t="s">
        <v>18</v>
      </c>
      <c r="AZ486" s="46" t="s">
        <v>193</v>
      </c>
      <c r="BD486" s="202" t="s">
        <v>141</v>
      </c>
      <c r="BE486" s="46" t="str">
        <f t="shared" si="535"/>
        <v>R_ES-SD-SpCool</v>
      </c>
      <c r="BF486" s="208">
        <f t="shared" si="536"/>
        <v>0</v>
      </c>
      <c r="BG486" s="208">
        <f t="shared" si="542"/>
        <v>0</v>
      </c>
      <c r="BH486" s="208" t="s">
        <v>18</v>
      </c>
      <c r="BI486" s="46" t="s">
        <v>195</v>
      </c>
      <c r="BM486" s="202" t="s">
        <v>141</v>
      </c>
      <c r="BN486" s="46" t="str">
        <f t="shared" si="537"/>
        <v>R_ES-SD-SpCool</v>
      </c>
      <c r="BO486" s="208">
        <f t="shared" si="538"/>
        <v>0</v>
      </c>
      <c r="BP486" s="208">
        <f t="shared" si="543"/>
        <v>0</v>
      </c>
      <c r="BQ486" s="208" t="s">
        <v>18</v>
      </c>
      <c r="BR486" s="46" t="s">
        <v>192</v>
      </c>
    </row>
    <row r="487" spans="11:70">
      <c r="K487" s="202" t="s">
        <v>141</v>
      </c>
      <c r="L487" s="203" t="str">
        <f t="shared" si="539"/>
        <v>R_ES-SD-SpCool</v>
      </c>
      <c r="M487" s="202">
        <f t="shared" ref="M487" si="549">M391</f>
        <v>0</v>
      </c>
      <c r="N487" s="202">
        <f t="shared" si="509"/>
        <v>0</v>
      </c>
      <c r="O487" s="202" t="s">
        <v>18</v>
      </c>
      <c r="P487" s="203" t="s">
        <v>196</v>
      </c>
      <c r="T487" s="202" t="s">
        <v>141</v>
      </c>
      <c r="U487" s="203" t="str">
        <f t="shared" si="528"/>
        <v>R_ES-SD-SpCool</v>
      </c>
      <c r="V487" s="202">
        <f t="shared" si="528"/>
        <v>0</v>
      </c>
      <c r="W487" s="202">
        <f t="shared" si="510"/>
        <v>0</v>
      </c>
      <c r="X487" s="202" t="s">
        <v>18</v>
      </c>
      <c r="Y487" s="203" t="s">
        <v>191</v>
      </c>
      <c r="AC487" s="202" t="s">
        <v>141</v>
      </c>
      <c r="AD487" s="46" t="str">
        <f t="shared" si="529"/>
        <v>R_ES-SD-SpCool</v>
      </c>
      <c r="AE487" s="208">
        <f t="shared" si="530"/>
        <v>0</v>
      </c>
      <c r="AF487" s="46">
        <f t="shared" si="492"/>
        <v>0</v>
      </c>
      <c r="AG487" s="208" t="s">
        <v>18</v>
      </c>
      <c r="AH487" s="46" t="s">
        <v>197</v>
      </c>
      <c r="AL487" s="202" t="s">
        <v>141</v>
      </c>
      <c r="AM487" s="203" t="str">
        <f t="shared" si="531"/>
        <v>R_ES-SD-SpCool</v>
      </c>
      <c r="AN487" s="202">
        <f t="shared" si="532"/>
        <v>0</v>
      </c>
      <c r="AO487" s="202">
        <f t="shared" si="511"/>
        <v>0</v>
      </c>
      <c r="AP487" s="202" t="s">
        <v>18</v>
      </c>
      <c r="AQ487" s="203" t="s">
        <v>194</v>
      </c>
      <c r="AU487" s="202" t="s">
        <v>141</v>
      </c>
      <c r="AV487" s="46" t="str">
        <f t="shared" si="533"/>
        <v>R_ES-SD-SpCool</v>
      </c>
      <c r="AW487" s="208">
        <f t="shared" si="534"/>
        <v>0</v>
      </c>
      <c r="AX487" s="208">
        <f t="shared" si="541"/>
        <v>0</v>
      </c>
      <c r="AY487" s="208" t="s">
        <v>18</v>
      </c>
      <c r="AZ487" s="46" t="s">
        <v>193</v>
      </c>
      <c r="BD487" s="202" t="s">
        <v>141</v>
      </c>
      <c r="BE487" s="46" t="str">
        <f t="shared" si="535"/>
        <v>R_ES-SD-SpCool</v>
      </c>
      <c r="BF487" s="208">
        <f t="shared" si="536"/>
        <v>0</v>
      </c>
      <c r="BG487" s="208">
        <f t="shared" si="542"/>
        <v>0</v>
      </c>
      <c r="BH487" s="208" t="s">
        <v>18</v>
      </c>
      <c r="BI487" s="46" t="s">
        <v>195</v>
      </c>
      <c r="BM487" s="202" t="s">
        <v>141</v>
      </c>
      <c r="BN487" s="46" t="str">
        <f t="shared" si="537"/>
        <v>R_ES-SD-SpCool</v>
      </c>
      <c r="BO487" s="208">
        <f t="shared" si="538"/>
        <v>0</v>
      </c>
      <c r="BP487" s="208">
        <f t="shared" si="543"/>
        <v>0</v>
      </c>
      <c r="BQ487" s="208" t="s">
        <v>18</v>
      </c>
      <c r="BR487" s="46" t="s">
        <v>192</v>
      </c>
    </row>
    <row r="488" spans="11:70">
      <c r="K488" s="202" t="s">
        <v>357</v>
      </c>
      <c r="L488" s="203" t="str">
        <f t="shared" si="539"/>
        <v>R_ES-SD-SpCool</v>
      </c>
      <c r="M488" s="202" t="str">
        <f t="shared" ref="M488" si="550">M392</f>
        <v>WH0_1</v>
      </c>
      <c r="N488" s="202">
        <v>0</v>
      </c>
      <c r="O488" s="202" t="s">
        <v>18</v>
      </c>
      <c r="P488" s="203" t="s">
        <v>196</v>
      </c>
      <c r="T488" s="202" t="s">
        <v>357</v>
      </c>
      <c r="U488" s="203" t="str">
        <f t="shared" si="528"/>
        <v>R_ES-SD-SpCool</v>
      </c>
      <c r="V488" s="202" t="str">
        <f t="shared" si="528"/>
        <v>WH0_1</v>
      </c>
      <c r="W488" s="202">
        <v>0</v>
      </c>
      <c r="X488" s="202" t="s">
        <v>18</v>
      </c>
      <c r="Y488" s="203" t="s">
        <v>191</v>
      </c>
      <c r="AC488" s="202" t="s">
        <v>357</v>
      </c>
      <c r="AD488" s="46" t="str">
        <f t="shared" si="529"/>
        <v>R_ES-SD-SpCool</v>
      </c>
      <c r="AE488" s="208" t="str">
        <f t="shared" si="530"/>
        <v>WH0_1</v>
      </c>
      <c r="AF488" s="46">
        <f t="shared" si="492"/>
        <v>0</v>
      </c>
      <c r="AG488" s="208" t="s">
        <v>18</v>
      </c>
      <c r="AH488" s="46" t="s">
        <v>197</v>
      </c>
      <c r="AL488" s="202" t="s">
        <v>357</v>
      </c>
      <c r="AM488" s="203" t="str">
        <f t="shared" si="531"/>
        <v>R_ES-SD-SpCool</v>
      </c>
      <c r="AN488" s="202" t="str">
        <f t="shared" si="532"/>
        <v>WH0_1</v>
      </c>
      <c r="AO488" s="202">
        <v>0</v>
      </c>
      <c r="AP488" s="202" t="s">
        <v>18</v>
      </c>
      <c r="AQ488" s="203" t="s">
        <v>194</v>
      </c>
      <c r="AU488" s="202" t="s">
        <v>357</v>
      </c>
      <c r="AV488" s="46" t="str">
        <f t="shared" si="533"/>
        <v>R_ES-SD-SpCool</v>
      </c>
      <c r="AW488" s="208" t="str">
        <f t="shared" si="534"/>
        <v>WH0_1</v>
      </c>
      <c r="AX488" s="208">
        <f t="shared" si="541"/>
        <v>0</v>
      </c>
      <c r="AY488" s="208" t="s">
        <v>18</v>
      </c>
      <c r="AZ488" s="46" t="s">
        <v>193</v>
      </c>
      <c r="BD488" s="202" t="s">
        <v>357</v>
      </c>
      <c r="BE488" s="46" t="str">
        <f t="shared" si="535"/>
        <v>R_ES-SD-SpCool</v>
      </c>
      <c r="BF488" s="208" t="str">
        <f t="shared" si="536"/>
        <v>WH0_1</v>
      </c>
      <c r="BG488" s="208">
        <f t="shared" si="542"/>
        <v>0</v>
      </c>
      <c r="BH488" s="208" t="s">
        <v>18</v>
      </c>
      <c r="BI488" s="46" t="s">
        <v>195</v>
      </c>
      <c r="BM488" s="202" t="s">
        <v>357</v>
      </c>
      <c r="BN488" s="46" t="str">
        <f t="shared" si="537"/>
        <v>R_ES-SD-SpCool</v>
      </c>
      <c r="BO488" s="208" t="str">
        <f t="shared" si="538"/>
        <v>WH0_1</v>
      </c>
      <c r="BP488" s="208">
        <f t="shared" si="543"/>
        <v>0</v>
      </c>
      <c r="BQ488" s="208" t="s">
        <v>18</v>
      </c>
      <c r="BR488" s="46" t="s">
        <v>192</v>
      </c>
    </row>
    <row r="489" spans="11:70">
      <c r="K489" s="202" t="s">
        <v>357</v>
      </c>
      <c r="L489" s="203" t="str">
        <f t="shared" si="539"/>
        <v>R_ES-SD-SpCool</v>
      </c>
      <c r="M489" s="202" t="str">
        <f t="shared" ref="M489" si="551">M393</f>
        <v>WH2_3</v>
      </c>
      <c r="N489" s="202">
        <v>0</v>
      </c>
      <c r="O489" s="202" t="s">
        <v>18</v>
      </c>
      <c r="P489" s="203" t="s">
        <v>196</v>
      </c>
      <c r="T489" s="202" t="s">
        <v>357</v>
      </c>
      <c r="U489" s="203" t="str">
        <f t="shared" si="528"/>
        <v>R_ES-SD-SpCool</v>
      </c>
      <c r="V489" s="202" t="str">
        <f t="shared" si="528"/>
        <v>WH2_3</v>
      </c>
      <c r="W489" s="202">
        <v>0</v>
      </c>
      <c r="X489" s="202" t="s">
        <v>18</v>
      </c>
      <c r="Y489" s="203" t="s">
        <v>191</v>
      </c>
      <c r="AC489" s="202" t="s">
        <v>357</v>
      </c>
      <c r="AD489" s="46" t="str">
        <f t="shared" si="529"/>
        <v>R_ES-SD-SpCool</v>
      </c>
      <c r="AE489" s="208" t="str">
        <f t="shared" si="530"/>
        <v>WH2_3</v>
      </c>
      <c r="AF489" s="46">
        <f t="shared" si="492"/>
        <v>0</v>
      </c>
      <c r="AG489" s="208" t="s">
        <v>18</v>
      </c>
      <c r="AH489" s="46" t="s">
        <v>197</v>
      </c>
      <c r="AL489" s="202" t="s">
        <v>357</v>
      </c>
      <c r="AM489" s="203" t="str">
        <f t="shared" si="531"/>
        <v>R_ES-SD-SpCool</v>
      </c>
      <c r="AN489" s="202" t="str">
        <f t="shared" si="532"/>
        <v>WH2_3</v>
      </c>
      <c r="AO489" s="202">
        <v>0</v>
      </c>
      <c r="AP489" s="202" t="s">
        <v>18</v>
      </c>
      <c r="AQ489" s="203" t="s">
        <v>194</v>
      </c>
      <c r="AU489" s="202" t="s">
        <v>357</v>
      </c>
      <c r="AV489" s="46" t="str">
        <f t="shared" si="533"/>
        <v>R_ES-SD-SpCool</v>
      </c>
      <c r="AW489" s="208" t="str">
        <f t="shared" si="534"/>
        <v>WH2_3</v>
      </c>
      <c r="AX489" s="208">
        <f t="shared" si="541"/>
        <v>0</v>
      </c>
      <c r="AY489" s="208" t="s">
        <v>18</v>
      </c>
      <c r="AZ489" s="46" t="s">
        <v>193</v>
      </c>
      <c r="BD489" s="202" t="s">
        <v>357</v>
      </c>
      <c r="BE489" s="46" t="str">
        <f t="shared" si="535"/>
        <v>R_ES-SD-SpCool</v>
      </c>
      <c r="BF489" s="208" t="str">
        <f t="shared" si="536"/>
        <v>WH2_3</v>
      </c>
      <c r="BG489" s="208">
        <f t="shared" si="542"/>
        <v>0</v>
      </c>
      <c r="BH489" s="208" t="s">
        <v>18</v>
      </c>
      <c r="BI489" s="46" t="s">
        <v>195</v>
      </c>
      <c r="BM489" s="202" t="s">
        <v>357</v>
      </c>
      <c r="BN489" s="46" t="str">
        <f t="shared" si="537"/>
        <v>R_ES-SD-SpCool</v>
      </c>
      <c r="BO489" s="208" t="str">
        <f t="shared" si="538"/>
        <v>WH2_3</v>
      </c>
      <c r="BP489" s="208">
        <f t="shared" si="543"/>
        <v>0</v>
      </c>
      <c r="BQ489" s="208" t="s">
        <v>18</v>
      </c>
      <c r="BR489" s="46" t="s">
        <v>192</v>
      </c>
    </row>
    <row r="490" spans="11:70">
      <c r="K490" s="202" t="s">
        <v>357</v>
      </c>
      <c r="L490" s="203" t="str">
        <f t="shared" si="539"/>
        <v>R_ES-SD-SpCool</v>
      </c>
      <c r="M490" s="202" t="str">
        <f t="shared" ref="M490" si="552">M394</f>
        <v>WH4_5</v>
      </c>
      <c r="N490" s="202">
        <v>0</v>
      </c>
      <c r="O490" s="202" t="s">
        <v>18</v>
      </c>
      <c r="P490" s="203" t="s">
        <v>196</v>
      </c>
      <c r="T490" s="202" t="s">
        <v>357</v>
      </c>
      <c r="U490" s="203" t="str">
        <f t="shared" si="528"/>
        <v>R_ES-SD-SpCool</v>
      </c>
      <c r="V490" s="202" t="str">
        <f t="shared" si="528"/>
        <v>WH4_5</v>
      </c>
      <c r="W490" s="202">
        <v>0</v>
      </c>
      <c r="X490" s="202" t="s">
        <v>18</v>
      </c>
      <c r="Y490" s="203" t="s">
        <v>191</v>
      </c>
      <c r="AC490" s="202" t="s">
        <v>357</v>
      </c>
      <c r="AD490" s="46" t="str">
        <f t="shared" si="529"/>
        <v>R_ES-SD-SpCool</v>
      </c>
      <c r="AE490" s="208" t="str">
        <f t="shared" si="530"/>
        <v>WH4_5</v>
      </c>
      <c r="AF490" s="46">
        <f t="shared" si="492"/>
        <v>0</v>
      </c>
      <c r="AG490" s="208" t="s">
        <v>18</v>
      </c>
      <c r="AH490" s="46" t="s">
        <v>197</v>
      </c>
      <c r="AL490" s="202" t="s">
        <v>357</v>
      </c>
      <c r="AM490" s="203" t="str">
        <f t="shared" si="531"/>
        <v>R_ES-SD-SpCool</v>
      </c>
      <c r="AN490" s="202" t="str">
        <f t="shared" si="532"/>
        <v>WH4_5</v>
      </c>
      <c r="AO490" s="202">
        <v>0</v>
      </c>
      <c r="AP490" s="202" t="s">
        <v>18</v>
      </c>
      <c r="AQ490" s="203" t="s">
        <v>194</v>
      </c>
      <c r="AU490" s="202" t="s">
        <v>357</v>
      </c>
      <c r="AV490" s="46" t="str">
        <f t="shared" si="533"/>
        <v>R_ES-SD-SpCool</v>
      </c>
      <c r="AW490" s="208" t="str">
        <f t="shared" si="534"/>
        <v>WH4_5</v>
      </c>
      <c r="AX490" s="208">
        <f t="shared" si="541"/>
        <v>0</v>
      </c>
      <c r="AY490" s="208" t="s">
        <v>18</v>
      </c>
      <c r="AZ490" s="46" t="s">
        <v>193</v>
      </c>
      <c r="BD490" s="202" t="s">
        <v>357</v>
      </c>
      <c r="BE490" s="46" t="str">
        <f t="shared" si="535"/>
        <v>R_ES-SD-SpCool</v>
      </c>
      <c r="BF490" s="208" t="str">
        <f t="shared" si="536"/>
        <v>WH4_5</v>
      </c>
      <c r="BG490" s="208">
        <f t="shared" si="542"/>
        <v>0</v>
      </c>
      <c r="BH490" s="208" t="s">
        <v>18</v>
      </c>
      <c r="BI490" s="46" t="s">
        <v>195</v>
      </c>
      <c r="BM490" s="202" t="s">
        <v>357</v>
      </c>
      <c r="BN490" s="46" t="str">
        <f t="shared" si="537"/>
        <v>R_ES-SD-SpCool</v>
      </c>
      <c r="BO490" s="208" t="str">
        <f t="shared" si="538"/>
        <v>WH4_5</v>
      </c>
      <c r="BP490" s="208">
        <f t="shared" si="543"/>
        <v>0</v>
      </c>
      <c r="BQ490" s="208" t="s">
        <v>18</v>
      </c>
      <c r="BR490" s="46" t="s">
        <v>192</v>
      </c>
    </row>
    <row r="491" spans="11:70">
      <c r="K491" s="202" t="s">
        <v>357</v>
      </c>
      <c r="L491" s="203" t="str">
        <f t="shared" si="539"/>
        <v>R_ES-SD-SpCool</v>
      </c>
      <c r="M491" s="202" t="str">
        <f t="shared" ref="M491" si="553">M395</f>
        <v>WH6_7</v>
      </c>
      <c r="N491" s="202">
        <v>0</v>
      </c>
      <c r="O491" s="202" t="s">
        <v>18</v>
      </c>
      <c r="P491" s="203" t="s">
        <v>196</v>
      </c>
      <c r="T491" s="202" t="s">
        <v>357</v>
      </c>
      <c r="U491" s="203" t="str">
        <f t="shared" si="528"/>
        <v>R_ES-SD-SpCool</v>
      </c>
      <c r="V491" s="202" t="str">
        <f t="shared" si="528"/>
        <v>WH6_7</v>
      </c>
      <c r="W491" s="202">
        <v>0</v>
      </c>
      <c r="X491" s="202" t="s">
        <v>18</v>
      </c>
      <c r="Y491" s="203" t="s">
        <v>191</v>
      </c>
      <c r="AC491" s="202" t="s">
        <v>357</v>
      </c>
      <c r="AD491" s="46" t="str">
        <f t="shared" si="529"/>
        <v>R_ES-SD-SpCool</v>
      </c>
      <c r="AE491" s="208" t="str">
        <f t="shared" si="530"/>
        <v>WH6_7</v>
      </c>
      <c r="AF491" s="46">
        <f t="shared" si="492"/>
        <v>0</v>
      </c>
      <c r="AG491" s="208" t="s">
        <v>18</v>
      </c>
      <c r="AH491" s="46" t="s">
        <v>197</v>
      </c>
      <c r="AL491" s="202" t="s">
        <v>357</v>
      </c>
      <c r="AM491" s="203" t="str">
        <f t="shared" si="531"/>
        <v>R_ES-SD-SpCool</v>
      </c>
      <c r="AN491" s="202" t="str">
        <f t="shared" si="532"/>
        <v>WH6_7</v>
      </c>
      <c r="AO491" s="202">
        <v>0</v>
      </c>
      <c r="AP491" s="202" t="s">
        <v>18</v>
      </c>
      <c r="AQ491" s="203" t="s">
        <v>194</v>
      </c>
      <c r="AU491" s="202" t="s">
        <v>357</v>
      </c>
      <c r="AV491" s="46" t="str">
        <f t="shared" si="533"/>
        <v>R_ES-SD-SpCool</v>
      </c>
      <c r="AW491" s="208" t="str">
        <f t="shared" si="534"/>
        <v>WH6_7</v>
      </c>
      <c r="AX491" s="208">
        <f t="shared" si="541"/>
        <v>0</v>
      </c>
      <c r="AY491" s="208" t="s">
        <v>18</v>
      </c>
      <c r="AZ491" s="46" t="s">
        <v>193</v>
      </c>
      <c r="BD491" s="202" t="s">
        <v>357</v>
      </c>
      <c r="BE491" s="46" t="str">
        <f t="shared" si="535"/>
        <v>R_ES-SD-SpCool</v>
      </c>
      <c r="BF491" s="208" t="str">
        <f t="shared" si="536"/>
        <v>WH6_7</v>
      </c>
      <c r="BG491" s="208">
        <f t="shared" si="542"/>
        <v>0</v>
      </c>
      <c r="BH491" s="208" t="s">
        <v>18</v>
      </c>
      <c r="BI491" s="46" t="s">
        <v>195</v>
      </c>
      <c r="BM491" s="202" t="s">
        <v>357</v>
      </c>
      <c r="BN491" s="46" t="str">
        <f t="shared" si="537"/>
        <v>R_ES-SD-SpCool</v>
      </c>
      <c r="BO491" s="208" t="str">
        <f t="shared" si="538"/>
        <v>WH6_7</v>
      </c>
      <c r="BP491" s="208">
        <f t="shared" si="543"/>
        <v>0</v>
      </c>
      <c r="BQ491" s="208" t="s">
        <v>18</v>
      </c>
      <c r="BR491" s="46" t="s">
        <v>192</v>
      </c>
    </row>
    <row r="492" spans="11:70">
      <c r="K492" s="202" t="s">
        <v>357</v>
      </c>
      <c r="L492" s="203" t="str">
        <f t="shared" si="539"/>
        <v>R_ES-SD-SpCool</v>
      </c>
      <c r="M492" s="202" t="str">
        <f t="shared" ref="M492" si="554">M396</f>
        <v>WH8_9</v>
      </c>
      <c r="N492" s="202">
        <v>0</v>
      </c>
      <c r="O492" s="202" t="s">
        <v>18</v>
      </c>
      <c r="P492" s="203" t="s">
        <v>196</v>
      </c>
      <c r="T492" s="202" t="s">
        <v>357</v>
      </c>
      <c r="U492" s="203" t="str">
        <f t="shared" si="528"/>
        <v>R_ES-SD-SpCool</v>
      </c>
      <c r="V492" s="202" t="str">
        <f t="shared" si="528"/>
        <v>WH8_9</v>
      </c>
      <c r="W492" s="202">
        <v>0</v>
      </c>
      <c r="X492" s="202" t="s">
        <v>18</v>
      </c>
      <c r="Y492" s="203" t="s">
        <v>191</v>
      </c>
      <c r="AC492" s="202" t="s">
        <v>357</v>
      </c>
      <c r="AD492" s="46" t="str">
        <f t="shared" si="529"/>
        <v>R_ES-SD-SpCool</v>
      </c>
      <c r="AE492" s="208" t="str">
        <f t="shared" si="530"/>
        <v>WH8_9</v>
      </c>
      <c r="AF492" s="46">
        <f t="shared" si="492"/>
        <v>0</v>
      </c>
      <c r="AG492" s="208" t="s">
        <v>18</v>
      </c>
      <c r="AH492" s="46" t="s">
        <v>197</v>
      </c>
      <c r="AL492" s="202" t="s">
        <v>357</v>
      </c>
      <c r="AM492" s="203" t="str">
        <f t="shared" si="531"/>
        <v>R_ES-SD-SpCool</v>
      </c>
      <c r="AN492" s="202" t="str">
        <f t="shared" si="532"/>
        <v>WH8_9</v>
      </c>
      <c r="AO492" s="202">
        <v>0</v>
      </c>
      <c r="AP492" s="202" t="s">
        <v>18</v>
      </c>
      <c r="AQ492" s="203" t="s">
        <v>194</v>
      </c>
      <c r="AU492" s="202" t="s">
        <v>357</v>
      </c>
      <c r="AV492" s="46" t="str">
        <f t="shared" si="533"/>
        <v>R_ES-SD-SpCool</v>
      </c>
      <c r="AW492" s="208" t="str">
        <f t="shared" si="534"/>
        <v>WH8_9</v>
      </c>
      <c r="AX492" s="208">
        <f t="shared" si="541"/>
        <v>0</v>
      </c>
      <c r="AY492" s="208" t="s">
        <v>18</v>
      </c>
      <c r="AZ492" s="46" t="s">
        <v>193</v>
      </c>
      <c r="BD492" s="202" t="s">
        <v>357</v>
      </c>
      <c r="BE492" s="46" t="str">
        <f t="shared" si="535"/>
        <v>R_ES-SD-SpCool</v>
      </c>
      <c r="BF492" s="208" t="str">
        <f t="shared" si="536"/>
        <v>WH8_9</v>
      </c>
      <c r="BG492" s="208">
        <f t="shared" si="542"/>
        <v>0</v>
      </c>
      <c r="BH492" s="208" t="s">
        <v>18</v>
      </c>
      <c r="BI492" s="46" t="s">
        <v>195</v>
      </c>
      <c r="BM492" s="202" t="s">
        <v>357</v>
      </c>
      <c r="BN492" s="46" t="str">
        <f t="shared" si="537"/>
        <v>R_ES-SD-SpCool</v>
      </c>
      <c r="BO492" s="208" t="str">
        <f t="shared" si="538"/>
        <v>WH8_9</v>
      </c>
      <c r="BP492" s="208">
        <f t="shared" si="543"/>
        <v>0</v>
      </c>
      <c r="BQ492" s="208" t="s">
        <v>18</v>
      </c>
      <c r="BR492" s="46" t="s">
        <v>192</v>
      </c>
    </row>
    <row r="493" spans="11:70">
      <c r="K493" s="202" t="s">
        <v>357</v>
      </c>
      <c r="L493" s="203" t="str">
        <f t="shared" si="539"/>
        <v>R_ES-SD-SpCool</v>
      </c>
      <c r="M493" s="202" t="str">
        <f t="shared" ref="M493" si="555">M397</f>
        <v>WH10_11</v>
      </c>
      <c r="N493" s="202">
        <v>0</v>
      </c>
      <c r="O493" s="202" t="s">
        <v>18</v>
      </c>
      <c r="P493" s="203" t="s">
        <v>196</v>
      </c>
      <c r="T493" s="202" t="s">
        <v>357</v>
      </c>
      <c r="U493" s="203" t="str">
        <f t="shared" si="528"/>
        <v>R_ES-SD-SpCool</v>
      </c>
      <c r="V493" s="202" t="str">
        <f t="shared" si="528"/>
        <v>WH10_11</v>
      </c>
      <c r="W493" s="202">
        <v>0</v>
      </c>
      <c r="X493" s="202" t="s">
        <v>18</v>
      </c>
      <c r="Y493" s="203" t="s">
        <v>191</v>
      </c>
      <c r="AC493" s="202" t="s">
        <v>357</v>
      </c>
      <c r="AD493" s="46" t="str">
        <f t="shared" si="529"/>
        <v>R_ES-SD-SpCool</v>
      </c>
      <c r="AE493" s="208" t="str">
        <f t="shared" si="530"/>
        <v>WH10_11</v>
      </c>
      <c r="AF493" s="46">
        <f t="shared" si="492"/>
        <v>0</v>
      </c>
      <c r="AG493" s="208" t="s">
        <v>18</v>
      </c>
      <c r="AH493" s="46" t="s">
        <v>197</v>
      </c>
      <c r="AL493" s="202" t="s">
        <v>357</v>
      </c>
      <c r="AM493" s="203" t="str">
        <f t="shared" si="531"/>
        <v>R_ES-SD-SpCool</v>
      </c>
      <c r="AN493" s="202" t="str">
        <f t="shared" si="532"/>
        <v>WH10_11</v>
      </c>
      <c r="AO493" s="202">
        <v>0</v>
      </c>
      <c r="AP493" s="202" t="s">
        <v>18</v>
      </c>
      <c r="AQ493" s="203" t="s">
        <v>194</v>
      </c>
      <c r="AU493" s="202" t="s">
        <v>357</v>
      </c>
      <c r="AV493" s="46" t="str">
        <f t="shared" si="533"/>
        <v>R_ES-SD-SpCool</v>
      </c>
      <c r="AW493" s="208" t="str">
        <f t="shared" si="534"/>
        <v>WH10_11</v>
      </c>
      <c r="AX493" s="208">
        <f t="shared" si="541"/>
        <v>0</v>
      </c>
      <c r="AY493" s="208" t="s">
        <v>18</v>
      </c>
      <c r="AZ493" s="46" t="s">
        <v>193</v>
      </c>
      <c r="BD493" s="202" t="s">
        <v>357</v>
      </c>
      <c r="BE493" s="46" t="str">
        <f t="shared" si="535"/>
        <v>R_ES-SD-SpCool</v>
      </c>
      <c r="BF493" s="208" t="str">
        <f t="shared" si="536"/>
        <v>WH10_11</v>
      </c>
      <c r="BG493" s="208">
        <f t="shared" si="542"/>
        <v>0</v>
      </c>
      <c r="BH493" s="208" t="s">
        <v>18</v>
      </c>
      <c r="BI493" s="46" t="s">
        <v>195</v>
      </c>
      <c r="BM493" s="202" t="s">
        <v>357</v>
      </c>
      <c r="BN493" s="46" t="str">
        <f t="shared" si="537"/>
        <v>R_ES-SD-SpCool</v>
      </c>
      <c r="BO493" s="208" t="str">
        <f t="shared" si="538"/>
        <v>WH10_11</v>
      </c>
      <c r="BP493" s="208">
        <f t="shared" si="543"/>
        <v>0</v>
      </c>
      <c r="BQ493" s="208" t="s">
        <v>18</v>
      </c>
      <c r="BR493" s="46" t="s">
        <v>192</v>
      </c>
    </row>
    <row r="494" spans="11:70">
      <c r="K494" s="202" t="s">
        <v>357</v>
      </c>
      <c r="L494" s="203" t="str">
        <f t="shared" si="539"/>
        <v>R_ES-SD-SpCool</v>
      </c>
      <c r="M494" s="202" t="str">
        <f t="shared" ref="M494" si="556">M398</f>
        <v>WH12_13</v>
      </c>
      <c r="N494" s="202">
        <v>0</v>
      </c>
      <c r="O494" s="202" t="s">
        <v>18</v>
      </c>
      <c r="P494" s="203" t="s">
        <v>196</v>
      </c>
      <c r="T494" s="202" t="s">
        <v>357</v>
      </c>
      <c r="U494" s="203" t="str">
        <f t="shared" si="528"/>
        <v>R_ES-SD-SpCool</v>
      </c>
      <c r="V494" s="202" t="str">
        <f t="shared" si="528"/>
        <v>WH12_13</v>
      </c>
      <c r="W494" s="202">
        <v>0</v>
      </c>
      <c r="X494" s="202" t="s">
        <v>18</v>
      </c>
      <c r="Y494" s="203" t="s">
        <v>191</v>
      </c>
      <c r="AC494" s="202" t="s">
        <v>357</v>
      </c>
      <c r="AD494" s="46" t="str">
        <f t="shared" si="529"/>
        <v>R_ES-SD-SpCool</v>
      </c>
      <c r="AE494" s="208" t="str">
        <f t="shared" si="530"/>
        <v>WH12_13</v>
      </c>
      <c r="AF494" s="46">
        <f t="shared" si="492"/>
        <v>0</v>
      </c>
      <c r="AG494" s="208" t="s">
        <v>18</v>
      </c>
      <c r="AH494" s="46" t="s">
        <v>197</v>
      </c>
      <c r="AL494" s="202" t="s">
        <v>357</v>
      </c>
      <c r="AM494" s="203" t="str">
        <f t="shared" si="531"/>
        <v>R_ES-SD-SpCool</v>
      </c>
      <c r="AN494" s="202" t="str">
        <f t="shared" si="532"/>
        <v>WH12_13</v>
      </c>
      <c r="AO494" s="202">
        <v>0</v>
      </c>
      <c r="AP494" s="202" t="s">
        <v>18</v>
      </c>
      <c r="AQ494" s="203" t="s">
        <v>194</v>
      </c>
      <c r="AU494" s="202" t="s">
        <v>357</v>
      </c>
      <c r="AV494" s="46" t="str">
        <f t="shared" si="533"/>
        <v>R_ES-SD-SpCool</v>
      </c>
      <c r="AW494" s="208" t="str">
        <f t="shared" si="534"/>
        <v>WH12_13</v>
      </c>
      <c r="AX494" s="208">
        <f t="shared" si="541"/>
        <v>0</v>
      </c>
      <c r="AY494" s="208" t="s">
        <v>18</v>
      </c>
      <c r="AZ494" s="46" t="s">
        <v>193</v>
      </c>
      <c r="BD494" s="202" t="s">
        <v>357</v>
      </c>
      <c r="BE494" s="46" t="str">
        <f t="shared" si="535"/>
        <v>R_ES-SD-SpCool</v>
      </c>
      <c r="BF494" s="208" t="str">
        <f t="shared" si="536"/>
        <v>WH12_13</v>
      </c>
      <c r="BG494" s="208">
        <f t="shared" si="542"/>
        <v>0</v>
      </c>
      <c r="BH494" s="208" t="s">
        <v>18</v>
      </c>
      <c r="BI494" s="46" t="s">
        <v>195</v>
      </c>
      <c r="BM494" s="202" t="s">
        <v>357</v>
      </c>
      <c r="BN494" s="46" t="str">
        <f t="shared" si="537"/>
        <v>R_ES-SD-SpCool</v>
      </c>
      <c r="BO494" s="208" t="str">
        <f t="shared" si="538"/>
        <v>WH12_13</v>
      </c>
      <c r="BP494" s="208">
        <f t="shared" si="543"/>
        <v>0</v>
      </c>
      <c r="BQ494" s="208" t="s">
        <v>18</v>
      </c>
      <c r="BR494" s="46" t="s">
        <v>192</v>
      </c>
    </row>
    <row r="495" spans="11:70">
      <c r="K495" s="202" t="s">
        <v>357</v>
      </c>
      <c r="L495" s="203" t="str">
        <f t="shared" si="539"/>
        <v>R_ES-SD-SpCool</v>
      </c>
      <c r="M495" s="202" t="str">
        <f t="shared" ref="M495" si="557">M399</f>
        <v>WH14_15</v>
      </c>
      <c r="N495" s="202">
        <v>0</v>
      </c>
      <c r="O495" s="202" t="s">
        <v>18</v>
      </c>
      <c r="P495" s="203" t="s">
        <v>196</v>
      </c>
      <c r="T495" s="202" t="s">
        <v>357</v>
      </c>
      <c r="U495" s="203" t="str">
        <f t="shared" si="528"/>
        <v>R_ES-SD-SpCool</v>
      </c>
      <c r="V495" s="202" t="str">
        <f t="shared" si="528"/>
        <v>WH14_15</v>
      </c>
      <c r="W495" s="202">
        <v>0</v>
      </c>
      <c r="X495" s="202" t="s">
        <v>18</v>
      </c>
      <c r="Y495" s="203" t="s">
        <v>191</v>
      </c>
      <c r="AC495" s="202" t="s">
        <v>357</v>
      </c>
      <c r="AD495" s="46" t="str">
        <f t="shared" si="529"/>
        <v>R_ES-SD-SpCool</v>
      </c>
      <c r="AE495" s="208" t="str">
        <f t="shared" si="530"/>
        <v>WH14_15</v>
      </c>
      <c r="AF495" s="46">
        <f t="shared" si="492"/>
        <v>0</v>
      </c>
      <c r="AG495" s="208" t="s">
        <v>18</v>
      </c>
      <c r="AH495" s="46" t="s">
        <v>197</v>
      </c>
      <c r="AL495" s="202" t="s">
        <v>357</v>
      </c>
      <c r="AM495" s="203" t="str">
        <f t="shared" si="531"/>
        <v>R_ES-SD-SpCool</v>
      </c>
      <c r="AN495" s="202" t="str">
        <f t="shared" si="532"/>
        <v>WH14_15</v>
      </c>
      <c r="AO495" s="202">
        <v>0</v>
      </c>
      <c r="AP495" s="202" t="s">
        <v>18</v>
      </c>
      <c r="AQ495" s="203" t="s">
        <v>194</v>
      </c>
      <c r="AU495" s="202" t="s">
        <v>357</v>
      </c>
      <c r="AV495" s="46" t="str">
        <f t="shared" si="533"/>
        <v>R_ES-SD-SpCool</v>
      </c>
      <c r="AW495" s="208" t="str">
        <f t="shared" si="534"/>
        <v>WH14_15</v>
      </c>
      <c r="AX495" s="208">
        <f t="shared" si="541"/>
        <v>0</v>
      </c>
      <c r="AY495" s="208" t="s">
        <v>18</v>
      </c>
      <c r="AZ495" s="46" t="s">
        <v>193</v>
      </c>
      <c r="BD495" s="202" t="s">
        <v>357</v>
      </c>
      <c r="BE495" s="46" t="str">
        <f t="shared" si="535"/>
        <v>R_ES-SD-SpCool</v>
      </c>
      <c r="BF495" s="208" t="str">
        <f t="shared" si="536"/>
        <v>WH14_15</v>
      </c>
      <c r="BG495" s="208">
        <f t="shared" si="542"/>
        <v>0</v>
      </c>
      <c r="BH495" s="208" t="s">
        <v>18</v>
      </c>
      <c r="BI495" s="46" t="s">
        <v>195</v>
      </c>
      <c r="BM495" s="202" t="s">
        <v>357</v>
      </c>
      <c r="BN495" s="46" t="str">
        <f t="shared" si="537"/>
        <v>R_ES-SD-SpCool</v>
      </c>
      <c r="BO495" s="208" t="str">
        <f t="shared" si="538"/>
        <v>WH14_15</v>
      </c>
      <c r="BP495" s="208">
        <f t="shared" si="543"/>
        <v>0</v>
      </c>
      <c r="BQ495" s="208" t="s">
        <v>18</v>
      </c>
      <c r="BR495" s="46" t="s">
        <v>192</v>
      </c>
    </row>
    <row r="496" spans="11:70">
      <c r="K496" s="202" t="s">
        <v>357</v>
      </c>
      <c r="L496" s="203" t="str">
        <f t="shared" si="539"/>
        <v>R_ES-SD-SpCool</v>
      </c>
      <c r="M496" s="202" t="str">
        <f t="shared" ref="M496" si="558">M400</f>
        <v>WH16_17</v>
      </c>
      <c r="N496" s="202">
        <v>0</v>
      </c>
      <c r="O496" s="202" t="s">
        <v>18</v>
      </c>
      <c r="P496" s="203" t="s">
        <v>196</v>
      </c>
      <c r="T496" s="202" t="s">
        <v>357</v>
      </c>
      <c r="U496" s="203" t="str">
        <f t="shared" si="528"/>
        <v>R_ES-SD-SpCool</v>
      </c>
      <c r="V496" s="202" t="str">
        <f t="shared" si="528"/>
        <v>WH16_17</v>
      </c>
      <c r="W496" s="202">
        <v>0</v>
      </c>
      <c r="X496" s="202" t="s">
        <v>18</v>
      </c>
      <c r="Y496" s="203" t="s">
        <v>191</v>
      </c>
      <c r="AC496" s="202" t="s">
        <v>357</v>
      </c>
      <c r="AD496" s="46" t="str">
        <f t="shared" si="529"/>
        <v>R_ES-SD-SpCool</v>
      </c>
      <c r="AE496" s="208" t="str">
        <f t="shared" si="530"/>
        <v>WH16_17</v>
      </c>
      <c r="AF496" s="46">
        <f t="shared" si="492"/>
        <v>0</v>
      </c>
      <c r="AG496" s="208" t="s">
        <v>18</v>
      </c>
      <c r="AH496" s="46" t="s">
        <v>197</v>
      </c>
      <c r="AL496" s="202" t="s">
        <v>357</v>
      </c>
      <c r="AM496" s="203" t="str">
        <f t="shared" si="531"/>
        <v>R_ES-SD-SpCool</v>
      </c>
      <c r="AN496" s="202" t="str">
        <f t="shared" si="532"/>
        <v>WH16_17</v>
      </c>
      <c r="AO496" s="202">
        <v>0</v>
      </c>
      <c r="AP496" s="202" t="s">
        <v>18</v>
      </c>
      <c r="AQ496" s="203" t="s">
        <v>194</v>
      </c>
      <c r="AU496" s="202" t="s">
        <v>357</v>
      </c>
      <c r="AV496" s="46" t="str">
        <f t="shared" si="533"/>
        <v>R_ES-SD-SpCool</v>
      </c>
      <c r="AW496" s="208" t="str">
        <f t="shared" si="534"/>
        <v>WH16_17</v>
      </c>
      <c r="AX496" s="208">
        <f t="shared" si="541"/>
        <v>0</v>
      </c>
      <c r="AY496" s="208" t="s">
        <v>18</v>
      </c>
      <c r="AZ496" s="46" t="s">
        <v>193</v>
      </c>
      <c r="BD496" s="202" t="s">
        <v>357</v>
      </c>
      <c r="BE496" s="46" t="str">
        <f t="shared" si="535"/>
        <v>R_ES-SD-SpCool</v>
      </c>
      <c r="BF496" s="208" t="str">
        <f t="shared" si="536"/>
        <v>WH16_17</v>
      </c>
      <c r="BG496" s="208">
        <f t="shared" si="542"/>
        <v>0</v>
      </c>
      <c r="BH496" s="208" t="s">
        <v>18</v>
      </c>
      <c r="BI496" s="46" t="s">
        <v>195</v>
      </c>
      <c r="BM496" s="202" t="s">
        <v>357</v>
      </c>
      <c r="BN496" s="46" t="str">
        <f t="shared" si="537"/>
        <v>R_ES-SD-SpCool</v>
      </c>
      <c r="BO496" s="208" t="str">
        <f t="shared" si="538"/>
        <v>WH16_17</v>
      </c>
      <c r="BP496" s="208">
        <f t="shared" si="543"/>
        <v>0</v>
      </c>
      <c r="BQ496" s="208" t="s">
        <v>18</v>
      </c>
      <c r="BR496" s="46" t="s">
        <v>192</v>
      </c>
    </row>
    <row r="497" spans="11:70">
      <c r="K497" s="202" t="s">
        <v>357</v>
      </c>
      <c r="L497" s="203" t="str">
        <f t="shared" si="539"/>
        <v>R_ES-SD-SpCool</v>
      </c>
      <c r="M497" s="202" t="str">
        <f t="shared" ref="M497" si="559">M401</f>
        <v>WH18_19</v>
      </c>
      <c r="N497" s="202">
        <v>0</v>
      </c>
      <c r="O497" s="202" t="s">
        <v>18</v>
      </c>
      <c r="P497" s="203" t="s">
        <v>196</v>
      </c>
      <c r="T497" s="202" t="s">
        <v>357</v>
      </c>
      <c r="U497" s="203" t="str">
        <f t="shared" si="528"/>
        <v>R_ES-SD-SpCool</v>
      </c>
      <c r="V497" s="202" t="str">
        <f t="shared" si="528"/>
        <v>WH18_19</v>
      </c>
      <c r="W497" s="202">
        <v>0</v>
      </c>
      <c r="X497" s="202" t="s">
        <v>18</v>
      </c>
      <c r="Y497" s="203" t="s">
        <v>191</v>
      </c>
      <c r="AC497" s="202" t="s">
        <v>357</v>
      </c>
      <c r="AD497" s="46" t="str">
        <f t="shared" si="529"/>
        <v>R_ES-SD-SpCool</v>
      </c>
      <c r="AE497" s="208" t="str">
        <f t="shared" si="530"/>
        <v>WH18_19</v>
      </c>
      <c r="AF497" s="46">
        <f t="shared" si="492"/>
        <v>0</v>
      </c>
      <c r="AG497" s="208" t="s">
        <v>18</v>
      </c>
      <c r="AH497" s="46" t="s">
        <v>197</v>
      </c>
      <c r="AL497" s="202" t="s">
        <v>357</v>
      </c>
      <c r="AM497" s="203" t="str">
        <f t="shared" si="531"/>
        <v>R_ES-SD-SpCool</v>
      </c>
      <c r="AN497" s="202" t="str">
        <f t="shared" si="532"/>
        <v>WH18_19</v>
      </c>
      <c r="AO497" s="202">
        <v>0</v>
      </c>
      <c r="AP497" s="202" t="s">
        <v>18</v>
      </c>
      <c r="AQ497" s="203" t="s">
        <v>194</v>
      </c>
      <c r="AU497" s="202" t="s">
        <v>357</v>
      </c>
      <c r="AV497" s="46" t="str">
        <f t="shared" si="533"/>
        <v>R_ES-SD-SpCool</v>
      </c>
      <c r="AW497" s="208" t="str">
        <f t="shared" si="534"/>
        <v>WH18_19</v>
      </c>
      <c r="AX497" s="208">
        <f t="shared" si="541"/>
        <v>0</v>
      </c>
      <c r="AY497" s="208" t="s">
        <v>18</v>
      </c>
      <c r="AZ497" s="46" t="s">
        <v>193</v>
      </c>
      <c r="BD497" s="202" t="s">
        <v>357</v>
      </c>
      <c r="BE497" s="46" t="str">
        <f t="shared" si="535"/>
        <v>R_ES-SD-SpCool</v>
      </c>
      <c r="BF497" s="208" t="str">
        <f t="shared" si="536"/>
        <v>WH18_19</v>
      </c>
      <c r="BG497" s="208">
        <f t="shared" si="542"/>
        <v>0</v>
      </c>
      <c r="BH497" s="208" t="s">
        <v>18</v>
      </c>
      <c r="BI497" s="46" t="s">
        <v>195</v>
      </c>
      <c r="BM497" s="202" t="s">
        <v>357</v>
      </c>
      <c r="BN497" s="46" t="str">
        <f t="shared" si="537"/>
        <v>R_ES-SD-SpCool</v>
      </c>
      <c r="BO497" s="208" t="str">
        <f t="shared" si="538"/>
        <v>WH18_19</v>
      </c>
      <c r="BP497" s="208">
        <f t="shared" si="543"/>
        <v>0</v>
      </c>
      <c r="BQ497" s="208" t="s">
        <v>18</v>
      </c>
      <c r="BR497" s="46" t="s">
        <v>192</v>
      </c>
    </row>
    <row r="498" spans="11:70">
      <c r="K498" s="202" t="s">
        <v>357</v>
      </c>
      <c r="L498" s="203" t="str">
        <f t="shared" si="539"/>
        <v>R_ES-SD-SpCool</v>
      </c>
      <c r="M498" s="202" t="str">
        <f t="shared" ref="M498" si="560">M402</f>
        <v>WH20_21</v>
      </c>
      <c r="N498" s="202">
        <v>0</v>
      </c>
      <c r="O498" s="202" t="s">
        <v>18</v>
      </c>
      <c r="P498" s="203" t="s">
        <v>196</v>
      </c>
      <c r="T498" s="202" t="s">
        <v>357</v>
      </c>
      <c r="U498" s="203" t="str">
        <f t="shared" si="528"/>
        <v>R_ES-SD-SpCool</v>
      </c>
      <c r="V498" s="202" t="str">
        <f t="shared" si="528"/>
        <v>WH20_21</v>
      </c>
      <c r="W498" s="202">
        <v>0</v>
      </c>
      <c r="X498" s="202" t="s">
        <v>18</v>
      </c>
      <c r="Y498" s="203" t="s">
        <v>191</v>
      </c>
      <c r="AC498" s="202" t="s">
        <v>357</v>
      </c>
      <c r="AD498" s="46" t="str">
        <f t="shared" si="529"/>
        <v>R_ES-SD-SpCool</v>
      </c>
      <c r="AE498" s="208" t="str">
        <f t="shared" si="530"/>
        <v>WH20_21</v>
      </c>
      <c r="AF498" s="46">
        <f t="shared" si="492"/>
        <v>0</v>
      </c>
      <c r="AG498" s="208" t="s">
        <v>18</v>
      </c>
      <c r="AH498" s="46" t="s">
        <v>197</v>
      </c>
      <c r="AL498" s="202" t="s">
        <v>357</v>
      </c>
      <c r="AM498" s="203" t="str">
        <f t="shared" si="531"/>
        <v>R_ES-SD-SpCool</v>
      </c>
      <c r="AN498" s="202" t="str">
        <f t="shared" si="532"/>
        <v>WH20_21</v>
      </c>
      <c r="AO498" s="202">
        <v>0</v>
      </c>
      <c r="AP498" s="202" t="s">
        <v>18</v>
      </c>
      <c r="AQ498" s="203" t="s">
        <v>194</v>
      </c>
      <c r="AU498" s="202" t="s">
        <v>357</v>
      </c>
      <c r="AV498" s="46" t="str">
        <f t="shared" si="533"/>
        <v>R_ES-SD-SpCool</v>
      </c>
      <c r="AW498" s="208" t="str">
        <f t="shared" si="534"/>
        <v>WH20_21</v>
      </c>
      <c r="AX498" s="208">
        <f t="shared" si="541"/>
        <v>0</v>
      </c>
      <c r="AY498" s="208" t="s">
        <v>18</v>
      </c>
      <c r="AZ498" s="46" t="s">
        <v>193</v>
      </c>
      <c r="BD498" s="202" t="s">
        <v>357</v>
      </c>
      <c r="BE498" s="46" t="str">
        <f t="shared" si="535"/>
        <v>R_ES-SD-SpCool</v>
      </c>
      <c r="BF498" s="208" t="str">
        <f t="shared" si="536"/>
        <v>WH20_21</v>
      </c>
      <c r="BG498" s="208">
        <f t="shared" si="542"/>
        <v>0</v>
      </c>
      <c r="BH498" s="208" t="s">
        <v>18</v>
      </c>
      <c r="BI498" s="46" t="s">
        <v>195</v>
      </c>
      <c r="BM498" s="202" t="s">
        <v>357</v>
      </c>
      <c r="BN498" s="46" t="str">
        <f t="shared" si="537"/>
        <v>R_ES-SD-SpCool</v>
      </c>
      <c r="BO498" s="208" t="str">
        <f t="shared" si="538"/>
        <v>WH20_21</v>
      </c>
      <c r="BP498" s="208">
        <f t="shared" si="543"/>
        <v>0</v>
      </c>
      <c r="BQ498" s="208" t="s">
        <v>18</v>
      </c>
      <c r="BR498" s="46" t="s">
        <v>192</v>
      </c>
    </row>
    <row r="499" spans="11:70">
      <c r="K499" s="202" t="s">
        <v>357</v>
      </c>
      <c r="L499" s="203" t="str">
        <f t="shared" si="539"/>
        <v>R_ES-SD-SpCool</v>
      </c>
      <c r="M499" s="202" t="str">
        <f t="shared" ref="M499" si="561">M403</f>
        <v>WH22_23</v>
      </c>
      <c r="N499" s="202">
        <v>0</v>
      </c>
      <c r="O499" s="202" t="s">
        <v>18</v>
      </c>
      <c r="P499" s="203" t="s">
        <v>196</v>
      </c>
      <c r="T499" s="202" t="s">
        <v>357</v>
      </c>
      <c r="U499" s="203" t="str">
        <f t="shared" si="528"/>
        <v>R_ES-SD-SpCool</v>
      </c>
      <c r="V499" s="202" t="str">
        <f t="shared" si="528"/>
        <v>WH22_23</v>
      </c>
      <c r="W499" s="202">
        <v>0</v>
      </c>
      <c r="X499" s="202" t="s">
        <v>18</v>
      </c>
      <c r="Y499" s="203" t="s">
        <v>191</v>
      </c>
      <c r="AC499" s="202" t="s">
        <v>357</v>
      </c>
      <c r="AD499" s="46" t="str">
        <f t="shared" si="529"/>
        <v>R_ES-SD-SpCool</v>
      </c>
      <c r="AE499" s="208" t="str">
        <f t="shared" si="530"/>
        <v>WH22_23</v>
      </c>
      <c r="AF499" s="46">
        <f t="shared" si="492"/>
        <v>0</v>
      </c>
      <c r="AG499" s="208" t="s">
        <v>18</v>
      </c>
      <c r="AH499" s="46" t="s">
        <v>197</v>
      </c>
      <c r="AL499" s="202" t="s">
        <v>357</v>
      </c>
      <c r="AM499" s="203" t="str">
        <f t="shared" si="531"/>
        <v>R_ES-SD-SpCool</v>
      </c>
      <c r="AN499" s="202" t="str">
        <f t="shared" si="532"/>
        <v>WH22_23</v>
      </c>
      <c r="AO499" s="202">
        <v>0</v>
      </c>
      <c r="AP499" s="202" t="s">
        <v>18</v>
      </c>
      <c r="AQ499" s="203" t="s">
        <v>194</v>
      </c>
      <c r="AU499" s="202" t="s">
        <v>357</v>
      </c>
      <c r="AV499" s="46" t="str">
        <f t="shared" si="533"/>
        <v>R_ES-SD-SpCool</v>
      </c>
      <c r="AW499" s="208" t="str">
        <f t="shared" si="534"/>
        <v>WH22_23</v>
      </c>
      <c r="AX499" s="208">
        <f t="shared" si="541"/>
        <v>0</v>
      </c>
      <c r="AY499" s="208" t="s">
        <v>18</v>
      </c>
      <c r="AZ499" s="46" t="s">
        <v>193</v>
      </c>
      <c r="BD499" s="202" t="s">
        <v>357</v>
      </c>
      <c r="BE499" s="46" t="str">
        <f t="shared" si="535"/>
        <v>R_ES-SD-SpCool</v>
      </c>
      <c r="BF499" s="208" t="str">
        <f t="shared" si="536"/>
        <v>WH22_23</v>
      </c>
      <c r="BG499" s="208">
        <f t="shared" si="542"/>
        <v>0</v>
      </c>
      <c r="BH499" s="208" t="s">
        <v>18</v>
      </c>
      <c r="BI499" s="46" t="s">
        <v>195</v>
      </c>
      <c r="BM499" s="202" t="s">
        <v>357</v>
      </c>
      <c r="BN499" s="46" t="str">
        <f t="shared" si="537"/>
        <v>R_ES-SD-SpCool</v>
      </c>
      <c r="BO499" s="208" t="str">
        <f t="shared" si="538"/>
        <v>WH22_23</v>
      </c>
      <c r="BP499" s="208">
        <f t="shared" si="543"/>
        <v>0</v>
      </c>
      <c r="BQ499" s="208" t="s">
        <v>18</v>
      </c>
      <c r="BR499" s="46" t="s">
        <v>192</v>
      </c>
    </row>
    <row r="500" spans="11:70">
      <c r="K500" s="202" t="s">
        <v>141</v>
      </c>
      <c r="L500" s="203" t="str">
        <f t="shared" si="539"/>
        <v>R_ES-SD-SpCool</v>
      </c>
      <c r="M500" s="203"/>
      <c r="N500" s="202">
        <v>0</v>
      </c>
      <c r="O500" s="202" t="s">
        <v>18</v>
      </c>
      <c r="P500" s="203" t="s">
        <v>196</v>
      </c>
      <c r="T500" s="202" t="s">
        <v>141</v>
      </c>
      <c r="U500" s="203" t="str">
        <f t="shared" si="528"/>
        <v>R_ES-SD-SpCool</v>
      </c>
      <c r="V500" s="202">
        <f t="shared" si="528"/>
        <v>0</v>
      </c>
      <c r="W500" s="202">
        <v>0</v>
      </c>
      <c r="X500" s="202" t="s">
        <v>18</v>
      </c>
      <c r="Y500" s="203" t="s">
        <v>191</v>
      </c>
      <c r="AC500" s="202" t="s">
        <v>141</v>
      </c>
      <c r="AD500" s="46" t="str">
        <f t="shared" si="529"/>
        <v>R_ES-SD-SpCool</v>
      </c>
      <c r="AE500" s="208">
        <f t="shared" si="530"/>
        <v>0</v>
      </c>
      <c r="AF500" s="46">
        <f t="shared" si="492"/>
        <v>0</v>
      </c>
      <c r="AG500" s="208" t="s">
        <v>18</v>
      </c>
      <c r="AH500" s="46" t="s">
        <v>197</v>
      </c>
      <c r="AL500" s="202" t="s">
        <v>141</v>
      </c>
      <c r="AM500" s="203" t="str">
        <f t="shared" si="531"/>
        <v>R_ES-SD-SpCool</v>
      </c>
      <c r="AN500" s="202">
        <f t="shared" si="532"/>
        <v>0</v>
      </c>
      <c r="AO500" s="202">
        <v>0</v>
      </c>
      <c r="AP500" s="202" t="s">
        <v>18</v>
      </c>
      <c r="AQ500" s="203" t="s">
        <v>194</v>
      </c>
      <c r="AU500" s="202" t="s">
        <v>141</v>
      </c>
      <c r="AV500" s="46" t="str">
        <f t="shared" si="533"/>
        <v>R_ES-SD-SpCool</v>
      </c>
      <c r="AW500" s="208">
        <f t="shared" si="534"/>
        <v>0</v>
      </c>
      <c r="AX500" s="208">
        <f t="shared" si="541"/>
        <v>0</v>
      </c>
      <c r="AY500" s="208" t="s">
        <v>18</v>
      </c>
      <c r="AZ500" s="46" t="s">
        <v>193</v>
      </c>
      <c r="BD500" s="202" t="s">
        <v>141</v>
      </c>
      <c r="BE500" s="46" t="str">
        <f t="shared" si="535"/>
        <v>R_ES-SD-SpCool</v>
      </c>
      <c r="BF500" s="208">
        <f t="shared" si="536"/>
        <v>0</v>
      </c>
      <c r="BG500" s="208">
        <f t="shared" si="542"/>
        <v>0</v>
      </c>
      <c r="BH500" s="208" t="s">
        <v>18</v>
      </c>
      <c r="BI500" s="46" t="s">
        <v>195</v>
      </c>
      <c r="BM500" s="202" t="s">
        <v>141</v>
      </c>
      <c r="BN500" s="46" t="str">
        <f t="shared" si="537"/>
        <v>R_ES-SD-SpCool</v>
      </c>
      <c r="BO500" s="208">
        <f t="shared" si="538"/>
        <v>0</v>
      </c>
      <c r="BP500" s="208">
        <f t="shared" si="543"/>
        <v>0</v>
      </c>
      <c r="BQ500" s="208" t="s">
        <v>18</v>
      </c>
      <c r="BR500" s="46" t="s">
        <v>192</v>
      </c>
    </row>
    <row r="501" spans="11:70">
      <c r="K501" s="202" t="s">
        <v>141</v>
      </c>
      <c r="L501" s="203" t="str">
        <f t="shared" si="539"/>
        <v>R_ES-SD-SpCool</v>
      </c>
      <c r="M501" s="203"/>
      <c r="N501" s="202">
        <v>0</v>
      </c>
      <c r="O501" s="202" t="s">
        <v>18</v>
      </c>
      <c r="P501" s="203" t="s">
        <v>196</v>
      </c>
      <c r="T501" s="202" t="s">
        <v>141</v>
      </c>
      <c r="U501" s="203" t="str">
        <f t="shared" si="528"/>
        <v>R_ES-SD-SpCool</v>
      </c>
      <c r="V501" s="202">
        <f t="shared" si="528"/>
        <v>0</v>
      </c>
      <c r="W501" s="202">
        <v>0</v>
      </c>
      <c r="X501" s="202" t="s">
        <v>18</v>
      </c>
      <c r="Y501" s="203" t="s">
        <v>191</v>
      </c>
      <c r="AC501" s="202" t="s">
        <v>141</v>
      </c>
      <c r="AD501" s="46" t="str">
        <f t="shared" si="529"/>
        <v>R_ES-SD-SpCool</v>
      </c>
      <c r="AE501" s="208">
        <f t="shared" si="530"/>
        <v>0</v>
      </c>
      <c r="AF501" s="46">
        <f t="shared" si="492"/>
        <v>0</v>
      </c>
      <c r="AG501" s="208" t="s">
        <v>18</v>
      </c>
      <c r="AH501" s="46" t="s">
        <v>197</v>
      </c>
      <c r="AL501" s="202" t="s">
        <v>141</v>
      </c>
      <c r="AM501" s="203" t="str">
        <f t="shared" si="531"/>
        <v>R_ES-SD-SpCool</v>
      </c>
      <c r="AN501" s="202">
        <f t="shared" si="532"/>
        <v>0</v>
      </c>
      <c r="AO501" s="202">
        <v>0</v>
      </c>
      <c r="AP501" s="202" t="s">
        <v>18</v>
      </c>
      <c r="AQ501" s="203" t="s">
        <v>194</v>
      </c>
      <c r="AU501" s="202" t="s">
        <v>141</v>
      </c>
      <c r="AV501" s="46" t="str">
        <f t="shared" si="533"/>
        <v>R_ES-SD-SpCool</v>
      </c>
      <c r="AW501" s="208">
        <f t="shared" si="534"/>
        <v>0</v>
      </c>
      <c r="AX501" s="208">
        <f t="shared" si="541"/>
        <v>0</v>
      </c>
      <c r="AY501" s="208" t="s">
        <v>18</v>
      </c>
      <c r="AZ501" s="46" t="s">
        <v>193</v>
      </c>
      <c r="BD501" s="202" t="s">
        <v>141</v>
      </c>
      <c r="BE501" s="46" t="str">
        <f t="shared" si="535"/>
        <v>R_ES-SD-SpCool</v>
      </c>
      <c r="BF501" s="208">
        <f t="shared" si="536"/>
        <v>0</v>
      </c>
      <c r="BG501" s="208">
        <f t="shared" si="542"/>
        <v>0</v>
      </c>
      <c r="BH501" s="208" t="s">
        <v>18</v>
      </c>
      <c r="BI501" s="46" t="s">
        <v>195</v>
      </c>
      <c r="BM501" s="202" t="s">
        <v>141</v>
      </c>
      <c r="BN501" s="46" t="str">
        <f t="shared" si="537"/>
        <v>R_ES-SD-SpCool</v>
      </c>
      <c r="BO501" s="208">
        <f t="shared" si="538"/>
        <v>0</v>
      </c>
      <c r="BP501" s="208">
        <f t="shared" si="543"/>
        <v>0</v>
      </c>
      <c r="BQ501" s="208" t="s">
        <v>18</v>
      </c>
      <c r="BR501" s="46" t="s">
        <v>192</v>
      </c>
    </row>
    <row r="502" spans="11:70">
      <c r="K502" s="202" t="s">
        <v>141</v>
      </c>
      <c r="L502" s="203" t="str">
        <f t="shared" si="539"/>
        <v>R_ES-SD-SpCool</v>
      </c>
      <c r="M502" s="203"/>
      <c r="N502" s="202">
        <v>0</v>
      </c>
      <c r="O502" s="202" t="s">
        <v>18</v>
      </c>
      <c r="P502" s="203" t="s">
        <v>196</v>
      </c>
      <c r="T502" s="202" t="s">
        <v>141</v>
      </c>
      <c r="U502" s="203" t="str">
        <f t="shared" si="528"/>
        <v>R_ES-SD-SpCool</v>
      </c>
      <c r="V502" s="202">
        <f t="shared" si="528"/>
        <v>0</v>
      </c>
      <c r="W502" s="202">
        <v>0</v>
      </c>
      <c r="X502" s="202" t="s">
        <v>18</v>
      </c>
      <c r="Y502" s="203" t="s">
        <v>191</v>
      </c>
      <c r="AC502" s="202" t="s">
        <v>141</v>
      </c>
      <c r="AD502" s="46" t="str">
        <f t="shared" si="529"/>
        <v>R_ES-SD-SpCool</v>
      </c>
      <c r="AE502" s="208">
        <f t="shared" si="530"/>
        <v>0</v>
      </c>
      <c r="AF502" s="46">
        <f t="shared" si="492"/>
        <v>0</v>
      </c>
      <c r="AG502" s="208" t="s">
        <v>18</v>
      </c>
      <c r="AH502" s="46" t="s">
        <v>197</v>
      </c>
      <c r="AL502" s="202" t="s">
        <v>141</v>
      </c>
      <c r="AM502" s="203" t="str">
        <f t="shared" si="531"/>
        <v>R_ES-SD-SpCool</v>
      </c>
      <c r="AN502" s="202">
        <f t="shared" si="532"/>
        <v>0</v>
      </c>
      <c r="AO502" s="202">
        <v>0</v>
      </c>
      <c r="AP502" s="202" t="s">
        <v>18</v>
      </c>
      <c r="AQ502" s="203" t="s">
        <v>194</v>
      </c>
      <c r="AU502" s="202" t="s">
        <v>141</v>
      </c>
      <c r="AV502" s="46" t="str">
        <f t="shared" si="533"/>
        <v>R_ES-SD-SpCool</v>
      </c>
      <c r="AW502" s="208">
        <f t="shared" si="534"/>
        <v>0</v>
      </c>
      <c r="AX502" s="208">
        <f t="shared" si="541"/>
        <v>0</v>
      </c>
      <c r="AY502" s="208" t="s">
        <v>18</v>
      </c>
      <c r="AZ502" s="46" t="s">
        <v>193</v>
      </c>
      <c r="BD502" s="202" t="s">
        <v>141</v>
      </c>
      <c r="BE502" s="46" t="str">
        <f t="shared" si="535"/>
        <v>R_ES-SD-SpCool</v>
      </c>
      <c r="BF502" s="208">
        <f t="shared" si="536"/>
        <v>0</v>
      </c>
      <c r="BG502" s="208">
        <f t="shared" si="542"/>
        <v>0</v>
      </c>
      <c r="BH502" s="208" t="s">
        <v>18</v>
      </c>
      <c r="BI502" s="46" t="s">
        <v>195</v>
      </c>
      <c r="BM502" s="202" t="s">
        <v>141</v>
      </c>
      <c r="BN502" s="46" t="str">
        <f t="shared" si="537"/>
        <v>R_ES-SD-SpCool</v>
      </c>
      <c r="BO502" s="208">
        <f t="shared" si="538"/>
        <v>0</v>
      </c>
      <c r="BP502" s="208">
        <f t="shared" si="543"/>
        <v>0</v>
      </c>
      <c r="BQ502" s="208" t="s">
        <v>18</v>
      </c>
      <c r="BR502" s="46" t="s">
        <v>192</v>
      </c>
    </row>
    <row r="503" spans="11:70">
      <c r="K503" s="202" t="s">
        <v>141</v>
      </c>
      <c r="L503" s="203" t="str">
        <f t="shared" si="539"/>
        <v>R_ES-SD-SpCool</v>
      </c>
      <c r="M503" s="203"/>
      <c r="N503" s="202">
        <v>0</v>
      </c>
      <c r="O503" s="202" t="s">
        <v>18</v>
      </c>
      <c r="P503" s="203" t="s">
        <v>196</v>
      </c>
      <c r="T503" s="202" t="s">
        <v>141</v>
      </c>
      <c r="U503" s="203" t="str">
        <f t="shared" si="528"/>
        <v>R_ES-SD-SpCool</v>
      </c>
      <c r="V503" s="202">
        <f t="shared" si="528"/>
        <v>0</v>
      </c>
      <c r="W503" s="202">
        <v>0</v>
      </c>
      <c r="X503" s="202" t="s">
        <v>18</v>
      </c>
      <c r="Y503" s="203" t="s">
        <v>191</v>
      </c>
      <c r="AC503" s="202" t="s">
        <v>141</v>
      </c>
      <c r="AD503" s="46" t="str">
        <f t="shared" si="529"/>
        <v>R_ES-SD-SpCool</v>
      </c>
      <c r="AE503" s="208">
        <f t="shared" si="530"/>
        <v>0</v>
      </c>
      <c r="AF503" s="46">
        <f t="shared" si="492"/>
        <v>0</v>
      </c>
      <c r="AG503" s="208" t="s">
        <v>18</v>
      </c>
      <c r="AH503" s="46" t="s">
        <v>197</v>
      </c>
      <c r="AL503" s="202" t="s">
        <v>141</v>
      </c>
      <c r="AM503" s="203" t="str">
        <f t="shared" si="531"/>
        <v>R_ES-SD-SpCool</v>
      </c>
      <c r="AN503" s="202">
        <f t="shared" si="532"/>
        <v>0</v>
      </c>
      <c r="AO503" s="202">
        <v>0</v>
      </c>
      <c r="AP503" s="202" t="s">
        <v>18</v>
      </c>
      <c r="AQ503" s="203" t="s">
        <v>194</v>
      </c>
      <c r="AU503" s="202" t="s">
        <v>141</v>
      </c>
      <c r="AV503" s="46" t="str">
        <f t="shared" si="533"/>
        <v>R_ES-SD-SpCool</v>
      </c>
      <c r="AW503" s="208">
        <f t="shared" si="534"/>
        <v>0</v>
      </c>
      <c r="AX503" s="208">
        <f t="shared" si="541"/>
        <v>0</v>
      </c>
      <c r="AY503" s="208" t="s">
        <v>18</v>
      </c>
      <c r="AZ503" s="46" t="s">
        <v>193</v>
      </c>
      <c r="BD503" s="202" t="s">
        <v>141</v>
      </c>
      <c r="BE503" s="46" t="str">
        <f t="shared" si="535"/>
        <v>R_ES-SD-SpCool</v>
      </c>
      <c r="BF503" s="208">
        <f t="shared" si="536"/>
        <v>0</v>
      </c>
      <c r="BG503" s="208">
        <f t="shared" si="542"/>
        <v>0</v>
      </c>
      <c r="BH503" s="208" t="s">
        <v>18</v>
      </c>
      <c r="BI503" s="46" t="s">
        <v>195</v>
      </c>
      <c r="BM503" s="202" t="s">
        <v>141</v>
      </c>
      <c r="BN503" s="46" t="str">
        <f t="shared" si="537"/>
        <v>R_ES-SD-SpCool</v>
      </c>
      <c r="BO503" s="208">
        <f t="shared" si="538"/>
        <v>0</v>
      </c>
      <c r="BP503" s="208">
        <f t="shared" si="543"/>
        <v>0</v>
      </c>
      <c r="BQ503" s="208" t="s">
        <v>18</v>
      </c>
      <c r="BR503" s="46" t="s">
        <v>192</v>
      </c>
    </row>
    <row r="504" spans="11:70">
      <c r="K504" s="202" t="s">
        <v>141</v>
      </c>
      <c r="L504" s="203" t="str">
        <f t="shared" si="539"/>
        <v>R_ES-SD-SpCool</v>
      </c>
      <c r="M504" s="203"/>
      <c r="N504" s="202">
        <v>0</v>
      </c>
      <c r="O504" s="202" t="s">
        <v>18</v>
      </c>
      <c r="P504" s="203" t="s">
        <v>196</v>
      </c>
      <c r="T504" s="202" t="s">
        <v>141</v>
      </c>
      <c r="U504" s="203" t="str">
        <f t="shared" si="528"/>
        <v>R_ES-SD-SpCool</v>
      </c>
      <c r="V504" s="202">
        <f t="shared" si="528"/>
        <v>0</v>
      </c>
      <c r="W504" s="202">
        <v>0</v>
      </c>
      <c r="X504" s="202" t="s">
        <v>18</v>
      </c>
      <c r="Y504" s="203" t="s">
        <v>191</v>
      </c>
      <c r="AC504" s="202" t="s">
        <v>141</v>
      </c>
      <c r="AD504" s="46" t="str">
        <f t="shared" si="529"/>
        <v>R_ES-SD-SpCool</v>
      </c>
      <c r="AE504" s="208">
        <f t="shared" si="530"/>
        <v>0</v>
      </c>
      <c r="AF504" s="46">
        <f t="shared" si="492"/>
        <v>0</v>
      </c>
      <c r="AG504" s="208" t="s">
        <v>18</v>
      </c>
      <c r="AH504" s="46" t="s">
        <v>197</v>
      </c>
      <c r="AL504" s="202" t="s">
        <v>141</v>
      </c>
      <c r="AM504" s="203" t="str">
        <f t="shared" si="531"/>
        <v>R_ES-SD-SpCool</v>
      </c>
      <c r="AN504" s="202">
        <f t="shared" si="532"/>
        <v>0</v>
      </c>
      <c r="AO504" s="202">
        <v>0</v>
      </c>
      <c r="AP504" s="202" t="s">
        <v>18</v>
      </c>
      <c r="AQ504" s="203" t="s">
        <v>194</v>
      </c>
      <c r="AU504" s="202" t="s">
        <v>141</v>
      </c>
      <c r="AV504" s="46" t="str">
        <f t="shared" si="533"/>
        <v>R_ES-SD-SpCool</v>
      </c>
      <c r="AW504" s="208">
        <f t="shared" si="534"/>
        <v>0</v>
      </c>
      <c r="AX504" s="208">
        <f t="shared" si="541"/>
        <v>0</v>
      </c>
      <c r="AY504" s="208" t="s">
        <v>18</v>
      </c>
      <c r="AZ504" s="46" t="s">
        <v>193</v>
      </c>
      <c r="BD504" s="202" t="s">
        <v>141</v>
      </c>
      <c r="BE504" s="46" t="str">
        <f t="shared" si="535"/>
        <v>R_ES-SD-SpCool</v>
      </c>
      <c r="BF504" s="208">
        <f t="shared" si="536"/>
        <v>0</v>
      </c>
      <c r="BG504" s="208">
        <f t="shared" si="542"/>
        <v>0</v>
      </c>
      <c r="BH504" s="208" t="s">
        <v>18</v>
      </c>
      <c r="BI504" s="46" t="s">
        <v>195</v>
      </c>
      <c r="BM504" s="202" t="s">
        <v>141</v>
      </c>
      <c r="BN504" s="46" t="str">
        <f t="shared" si="537"/>
        <v>R_ES-SD-SpCool</v>
      </c>
      <c r="BO504" s="208">
        <f t="shared" si="538"/>
        <v>0</v>
      </c>
      <c r="BP504" s="208">
        <f t="shared" si="543"/>
        <v>0</v>
      </c>
      <c r="BQ504" s="208" t="s">
        <v>18</v>
      </c>
      <c r="BR504" s="46" t="s">
        <v>192</v>
      </c>
    </row>
    <row r="505" spans="11:70">
      <c r="K505" s="202" t="s">
        <v>141</v>
      </c>
      <c r="L505" s="203" t="str">
        <f t="shared" si="539"/>
        <v>R_ES-SD-SpCool</v>
      </c>
      <c r="M505" s="203"/>
      <c r="N505" s="202">
        <v>0</v>
      </c>
      <c r="O505" s="202" t="s">
        <v>18</v>
      </c>
      <c r="P505" s="203" t="s">
        <v>196</v>
      </c>
      <c r="T505" s="202" t="s">
        <v>141</v>
      </c>
      <c r="U505" s="203" t="str">
        <f t="shared" si="528"/>
        <v>R_ES-SD-SpCool</v>
      </c>
      <c r="V505" s="202">
        <f t="shared" si="528"/>
        <v>0</v>
      </c>
      <c r="W505" s="202">
        <v>0</v>
      </c>
      <c r="X505" s="202" t="s">
        <v>18</v>
      </c>
      <c r="Y505" s="203" t="s">
        <v>191</v>
      </c>
      <c r="AC505" s="202" t="s">
        <v>141</v>
      </c>
      <c r="AD505" s="46" t="str">
        <f t="shared" si="529"/>
        <v>R_ES-SD-SpCool</v>
      </c>
      <c r="AE505" s="208">
        <f t="shared" si="530"/>
        <v>0</v>
      </c>
      <c r="AF505" s="46">
        <f t="shared" si="492"/>
        <v>0</v>
      </c>
      <c r="AG505" s="208" t="s">
        <v>18</v>
      </c>
      <c r="AH505" s="46" t="s">
        <v>197</v>
      </c>
      <c r="AL505" s="202" t="s">
        <v>141</v>
      </c>
      <c r="AM505" s="203" t="str">
        <f t="shared" si="531"/>
        <v>R_ES-SD-SpCool</v>
      </c>
      <c r="AN505" s="202">
        <f t="shared" si="532"/>
        <v>0</v>
      </c>
      <c r="AO505" s="202">
        <v>0</v>
      </c>
      <c r="AP505" s="202" t="s">
        <v>18</v>
      </c>
      <c r="AQ505" s="203" t="s">
        <v>194</v>
      </c>
      <c r="AU505" s="202" t="s">
        <v>141</v>
      </c>
      <c r="AV505" s="46" t="str">
        <f t="shared" si="533"/>
        <v>R_ES-SD-SpCool</v>
      </c>
      <c r="AW505" s="208">
        <f t="shared" si="534"/>
        <v>0</v>
      </c>
      <c r="AX505" s="208">
        <f t="shared" si="541"/>
        <v>0</v>
      </c>
      <c r="AY505" s="208" t="s">
        <v>18</v>
      </c>
      <c r="AZ505" s="46" t="s">
        <v>193</v>
      </c>
      <c r="BD505" s="202" t="s">
        <v>141</v>
      </c>
      <c r="BE505" s="46" t="str">
        <f t="shared" si="535"/>
        <v>R_ES-SD-SpCool</v>
      </c>
      <c r="BF505" s="208">
        <f t="shared" si="536"/>
        <v>0</v>
      </c>
      <c r="BG505" s="208">
        <f t="shared" si="542"/>
        <v>0</v>
      </c>
      <c r="BH505" s="208" t="s">
        <v>18</v>
      </c>
      <c r="BI505" s="46" t="s">
        <v>195</v>
      </c>
      <c r="BM505" s="202" t="s">
        <v>141</v>
      </c>
      <c r="BN505" s="46" t="str">
        <f t="shared" si="537"/>
        <v>R_ES-SD-SpCool</v>
      </c>
      <c r="BO505" s="208">
        <f t="shared" si="538"/>
        <v>0</v>
      </c>
      <c r="BP505" s="208">
        <f t="shared" si="543"/>
        <v>0</v>
      </c>
      <c r="BQ505" s="208" t="s">
        <v>18</v>
      </c>
      <c r="BR505" s="46" t="s">
        <v>192</v>
      </c>
    </row>
    <row r="506" spans="11:70">
      <c r="K506" s="202" t="s">
        <v>141</v>
      </c>
      <c r="L506" s="203" t="str">
        <f t="shared" si="539"/>
        <v>R_ES-SD-SpCool</v>
      </c>
      <c r="M506" s="203"/>
      <c r="N506" s="202">
        <v>0</v>
      </c>
      <c r="O506" s="202" t="s">
        <v>18</v>
      </c>
      <c r="P506" s="203" t="s">
        <v>196</v>
      </c>
      <c r="T506" s="202" t="s">
        <v>141</v>
      </c>
      <c r="U506" s="203" t="str">
        <f t="shared" si="528"/>
        <v>R_ES-SD-SpCool</v>
      </c>
      <c r="V506" s="202">
        <f t="shared" si="528"/>
        <v>0</v>
      </c>
      <c r="W506" s="202">
        <v>0</v>
      </c>
      <c r="X506" s="202" t="s">
        <v>18</v>
      </c>
      <c r="Y506" s="203" t="s">
        <v>191</v>
      </c>
      <c r="AC506" s="202" t="s">
        <v>141</v>
      </c>
      <c r="AD506" s="46" t="str">
        <f t="shared" si="529"/>
        <v>R_ES-SD-SpCool</v>
      </c>
      <c r="AE506" s="208">
        <f t="shared" si="530"/>
        <v>0</v>
      </c>
      <c r="AF506" s="46">
        <f t="shared" si="492"/>
        <v>0</v>
      </c>
      <c r="AG506" s="208" t="s">
        <v>18</v>
      </c>
      <c r="AH506" s="46" t="s">
        <v>197</v>
      </c>
      <c r="AL506" s="202" t="s">
        <v>141</v>
      </c>
      <c r="AM506" s="203" t="str">
        <f t="shared" si="531"/>
        <v>R_ES-SD-SpCool</v>
      </c>
      <c r="AN506" s="202">
        <f t="shared" si="532"/>
        <v>0</v>
      </c>
      <c r="AO506" s="202">
        <v>0</v>
      </c>
      <c r="AP506" s="202" t="s">
        <v>18</v>
      </c>
      <c r="AQ506" s="203" t="s">
        <v>194</v>
      </c>
      <c r="AU506" s="202" t="s">
        <v>141</v>
      </c>
      <c r="AV506" s="46" t="str">
        <f t="shared" si="533"/>
        <v>R_ES-SD-SpCool</v>
      </c>
      <c r="AW506" s="208">
        <f t="shared" si="534"/>
        <v>0</v>
      </c>
      <c r="AX506" s="208">
        <f t="shared" si="541"/>
        <v>0</v>
      </c>
      <c r="AY506" s="208" t="s">
        <v>18</v>
      </c>
      <c r="AZ506" s="46" t="s">
        <v>193</v>
      </c>
      <c r="BD506" s="202" t="s">
        <v>141</v>
      </c>
      <c r="BE506" s="46" t="str">
        <f t="shared" si="535"/>
        <v>R_ES-SD-SpCool</v>
      </c>
      <c r="BF506" s="208">
        <f t="shared" si="536"/>
        <v>0</v>
      </c>
      <c r="BG506" s="208">
        <f t="shared" si="542"/>
        <v>0</v>
      </c>
      <c r="BH506" s="208" t="s">
        <v>18</v>
      </c>
      <c r="BI506" s="46" t="s">
        <v>195</v>
      </c>
      <c r="BM506" s="202" t="s">
        <v>141</v>
      </c>
      <c r="BN506" s="46" t="str">
        <f t="shared" si="537"/>
        <v>R_ES-SD-SpCool</v>
      </c>
      <c r="BO506" s="208">
        <f t="shared" si="538"/>
        <v>0</v>
      </c>
      <c r="BP506" s="208">
        <f t="shared" si="543"/>
        <v>0</v>
      </c>
      <c r="BQ506" s="208" t="s">
        <v>18</v>
      </c>
      <c r="BR506" s="46" t="s">
        <v>192</v>
      </c>
    </row>
    <row r="507" spans="11:70">
      <c r="K507" s="202" t="s">
        <v>141</v>
      </c>
      <c r="L507" s="203" t="str">
        <f t="shared" si="539"/>
        <v>R_ES-SD-SpCool</v>
      </c>
      <c r="M507" s="203"/>
      <c r="N507" s="202">
        <v>0</v>
      </c>
      <c r="O507" s="202" t="s">
        <v>18</v>
      </c>
      <c r="P507" s="203" t="s">
        <v>196</v>
      </c>
      <c r="T507" s="202" t="s">
        <v>141</v>
      </c>
      <c r="U507" s="203" t="str">
        <f t="shared" si="528"/>
        <v>R_ES-SD-SpCool</v>
      </c>
      <c r="V507" s="202">
        <f t="shared" si="528"/>
        <v>0</v>
      </c>
      <c r="W507" s="202">
        <v>0</v>
      </c>
      <c r="X507" s="202" t="s">
        <v>18</v>
      </c>
      <c r="Y507" s="203" t="s">
        <v>191</v>
      </c>
      <c r="AC507" s="202" t="s">
        <v>141</v>
      </c>
      <c r="AD507" s="46" t="str">
        <f t="shared" si="529"/>
        <v>R_ES-SD-SpCool</v>
      </c>
      <c r="AE507" s="208">
        <f t="shared" si="530"/>
        <v>0</v>
      </c>
      <c r="AF507" s="46">
        <f t="shared" si="492"/>
        <v>0</v>
      </c>
      <c r="AG507" s="208" t="s">
        <v>18</v>
      </c>
      <c r="AH507" s="46" t="s">
        <v>197</v>
      </c>
      <c r="AL507" s="202" t="s">
        <v>141</v>
      </c>
      <c r="AM507" s="203" t="str">
        <f t="shared" si="531"/>
        <v>R_ES-SD-SpCool</v>
      </c>
      <c r="AN507" s="202">
        <f t="shared" si="532"/>
        <v>0</v>
      </c>
      <c r="AO507" s="202">
        <v>0</v>
      </c>
      <c r="AP507" s="202" t="s">
        <v>18</v>
      </c>
      <c r="AQ507" s="203" t="s">
        <v>194</v>
      </c>
      <c r="AU507" s="202" t="s">
        <v>141</v>
      </c>
      <c r="AV507" s="46" t="str">
        <f t="shared" si="533"/>
        <v>R_ES-SD-SpCool</v>
      </c>
      <c r="AW507" s="208">
        <f t="shared" si="534"/>
        <v>0</v>
      </c>
      <c r="AX507" s="208">
        <f t="shared" si="541"/>
        <v>0</v>
      </c>
      <c r="AY507" s="208" t="s">
        <v>18</v>
      </c>
      <c r="AZ507" s="46" t="s">
        <v>193</v>
      </c>
      <c r="BD507" s="202" t="s">
        <v>141</v>
      </c>
      <c r="BE507" s="46" t="str">
        <f t="shared" si="535"/>
        <v>R_ES-SD-SpCool</v>
      </c>
      <c r="BF507" s="208">
        <f t="shared" si="536"/>
        <v>0</v>
      </c>
      <c r="BG507" s="208">
        <f t="shared" si="542"/>
        <v>0</v>
      </c>
      <c r="BH507" s="208" t="s">
        <v>18</v>
      </c>
      <c r="BI507" s="46" t="s">
        <v>195</v>
      </c>
      <c r="BM507" s="202" t="s">
        <v>141</v>
      </c>
      <c r="BN507" s="46" t="str">
        <f t="shared" si="537"/>
        <v>R_ES-SD-SpCool</v>
      </c>
      <c r="BO507" s="208">
        <f t="shared" si="538"/>
        <v>0</v>
      </c>
      <c r="BP507" s="208">
        <f t="shared" si="543"/>
        <v>0</v>
      </c>
      <c r="BQ507" s="208" t="s">
        <v>18</v>
      </c>
      <c r="BR507" s="46" t="s">
        <v>192</v>
      </c>
    </row>
    <row r="508" spans="11:70">
      <c r="K508" s="202" t="s">
        <v>141</v>
      </c>
      <c r="L508" s="203" t="str">
        <f t="shared" si="539"/>
        <v>R_ES-SD-SpCool</v>
      </c>
      <c r="M508" s="203"/>
      <c r="N508" s="202">
        <v>0</v>
      </c>
      <c r="O508" s="202" t="s">
        <v>18</v>
      </c>
      <c r="P508" s="203" t="s">
        <v>196</v>
      </c>
      <c r="T508" s="202" t="s">
        <v>141</v>
      </c>
      <c r="U508" s="203" t="str">
        <f t="shared" si="528"/>
        <v>R_ES-SD-SpCool</v>
      </c>
      <c r="V508" s="202">
        <f t="shared" si="528"/>
        <v>0</v>
      </c>
      <c r="W508" s="202">
        <v>0</v>
      </c>
      <c r="X508" s="202" t="s">
        <v>18</v>
      </c>
      <c r="Y508" s="203" t="s">
        <v>191</v>
      </c>
      <c r="AC508" s="202" t="s">
        <v>141</v>
      </c>
      <c r="AD508" s="46" t="str">
        <f t="shared" si="529"/>
        <v>R_ES-SD-SpCool</v>
      </c>
      <c r="AE508" s="208">
        <f t="shared" si="530"/>
        <v>0</v>
      </c>
      <c r="AF508" s="46">
        <f t="shared" si="492"/>
        <v>0</v>
      </c>
      <c r="AG508" s="208" t="s">
        <v>18</v>
      </c>
      <c r="AH508" s="46" t="s">
        <v>197</v>
      </c>
      <c r="AL508" s="202" t="s">
        <v>141</v>
      </c>
      <c r="AM508" s="203" t="str">
        <f t="shared" si="531"/>
        <v>R_ES-SD-SpCool</v>
      </c>
      <c r="AN508" s="202">
        <f t="shared" si="532"/>
        <v>0</v>
      </c>
      <c r="AO508" s="202">
        <v>0</v>
      </c>
      <c r="AP508" s="202" t="s">
        <v>18</v>
      </c>
      <c r="AQ508" s="203" t="s">
        <v>194</v>
      </c>
      <c r="AU508" s="202" t="s">
        <v>141</v>
      </c>
      <c r="AV508" s="46" t="str">
        <f t="shared" si="533"/>
        <v>R_ES-SD-SpCool</v>
      </c>
      <c r="AW508" s="208">
        <f t="shared" si="534"/>
        <v>0</v>
      </c>
      <c r="AX508" s="208">
        <f t="shared" si="541"/>
        <v>0</v>
      </c>
      <c r="AY508" s="208" t="s">
        <v>18</v>
      </c>
      <c r="AZ508" s="46" t="s">
        <v>193</v>
      </c>
      <c r="BD508" s="202" t="s">
        <v>141</v>
      </c>
      <c r="BE508" s="46" t="str">
        <f t="shared" si="535"/>
        <v>R_ES-SD-SpCool</v>
      </c>
      <c r="BF508" s="208">
        <f t="shared" si="536"/>
        <v>0</v>
      </c>
      <c r="BG508" s="208">
        <f t="shared" si="542"/>
        <v>0</v>
      </c>
      <c r="BH508" s="208" t="s">
        <v>18</v>
      </c>
      <c r="BI508" s="46" t="s">
        <v>195</v>
      </c>
      <c r="BM508" s="202" t="s">
        <v>141</v>
      </c>
      <c r="BN508" s="46" t="str">
        <f t="shared" si="537"/>
        <v>R_ES-SD-SpCool</v>
      </c>
      <c r="BO508" s="208">
        <f t="shared" si="538"/>
        <v>0</v>
      </c>
      <c r="BP508" s="208">
        <f t="shared" si="543"/>
        <v>0</v>
      </c>
      <c r="BQ508" s="208" t="s">
        <v>18</v>
      </c>
      <c r="BR508" s="46" t="s">
        <v>192</v>
      </c>
    </row>
    <row r="509" spans="11:70">
      <c r="K509" s="202" t="s">
        <v>141</v>
      </c>
      <c r="L509" s="203" t="str">
        <f t="shared" si="539"/>
        <v>R_ES-SD-SpCool</v>
      </c>
      <c r="M509" s="203"/>
      <c r="N509" s="202">
        <v>0</v>
      </c>
      <c r="O509" s="202" t="s">
        <v>18</v>
      </c>
      <c r="P509" s="203" t="s">
        <v>196</v>
      </c>
      <c r="T509" s="202" t="s">
        <v>141</v>
      </c>
      <c r="U509" s="203" t="str">
        <f t="shared" si="528"/>
        <v>R_ES-SD-SpCool</v>
      </c>
      <c r="V509" s="202">
        <f t="shared" si="528"/>
        <v>0</v>
      </c>
      <c r="W509" s="202">
        <v>0</v>
      </c>
      <c r="X509" s="202" t="s">
        <v>18</v>
      </c>
      <c r="Y509" s="203" t="s">
        <v>191</v>
      </c>
      <c r="AC509" s="202" t="s">
        <v>141</v>
      </c>
      <c r="AD509" s="46" t="str">
        <f t="shared" si="529"/>
        <v>R_ES-SD-SpCool</v>
      </c>
      <c r="AE509" s="208">
        <f t="shared" si="530"/>
        <v>0</v>
      </c>
      <c r="AF509" s="46">
        <f t="shared" si="492"/>
        <v>0</v>
      </c>
      <c r="AG509" s="208" t="s">
        <v>18</v>
      </c>
      <c r="AH509" s="46" t="s">
        <v>197</v>
      </c>
      <c r="AL509" s="202" t="s">
        <v>141</v>
      </c>
      <c r="AM509" s="203" t="str">
        <f t="shared" si="531"/>
        <v>R_ES-SD-SpCool</v>
      </c>
      <c r="AN509" s="202">
        <f t="shared" si="532"/>
        <v>0</v>
      </c>
      <c r="AO509" s="202">
        <v>0</v>
      </c>
      <c r="AP509" s="202" t="s">
        <v>18</v>
      </c>
      <c r="AQ509" s="203" t="s">
        <v>194</v>
      </c>
      <c r="AU509" s="202" t="s">
        <v>141</v>
      </c>
      <c r="AV509" s="46" t="str">
        <f t="shared" si="533"/>
        <v>R_ES-SD-SpCool</v>
      </c>
      <c r="AW509" s="208">
        <f t="shared" si="534"/>
        <v>0</v>
      </c>
      <c r="AX509" s="208">
        <f t="shared" si="541"/>
        <v>0</v>
      </c>
      <c r="AY509" s="208" t="s">
        <v>18</v>
      </c>
      <c r="AZ509" s="46" t="s">
        <v>193</v>
      </c>
      <c r="BD509" s="202" t="s">
        <v>141</v>
      </c>
      <c r="BE509" s="46" t="str">
        <f t="shared" si="535"/>
        <v>R_ES-SD-SpCool</v>
      </c>
      <c r="BF509" s="208">
        <f t="shared" si="536"/>
        <v>0</v>
      </c>
      <c r="BG509" s="208">
        <f t="shared" si="542"/>
        <v>0</v>
      </c>
      <c r="BH509" s="208" t="s">
        <v>18</v>
      </c>
      <c r="BI509" s="46" t="s">
        <v>195</v>
      </c>
      <c r="BM509" s="202" t="s">
        <v>141</v>
      </c>
      <c r="BN509" s="46" t="str">
        <f t="shared" si="537"/>
        <v>R_ES-SD-SpCool</v>
      </c>
      <c r="BO509" s="208">
        <f t="shared" si="538"/>
        <v>0</v>
      </c>
      <c r="BP509" s="208">
        <f t="shared" si="543"/>
        <v>0</v>
      </c>
      <c r="BQ509" s="208" t="s">
        <v>18</v>
      </c>
      <c r="BR509" s="46" t="s">
        <v>192</v>
      </c>
    </row>
    <row r="510" spans="11:70">
      <c r="K510" s="202" t="s">
        <v>141</v>
      </c>
      <c r="L510" s="203" t="str">
        <f t="shared" si="539"/>
        <v>R_ES-SD-SpCool</v>
      </c>
      <c r="M510" s="203"/>
      <c r="N510" s="202">
        <v>0</v>
      </c>
      <c r="O510" s="202" t="s">
        <v>18</v>
      </c>
      <c r="P510" s="203" t="s">
        <v>196</v>
      </c>
      <c r="T510" s="202" t="s">
        <v>141</v>
      </c>
      <c r="U510" s="203" t="str">
        <f t="shared" si="528"/>
        <v>R_ES-SD-SpCool</v>
      </c>
      <c r="V510" s="202">
        <f t="shared" si="528"/>
        <v>0</v>
      </c>
      <c r="W510" s="202">
        <v>0</v>
      </c>
      <c r="X510" s="202" t="s">
        <v>18</v>
      </c>
      <c r="Y510" s="203" t="s">
        <v>191</v>
      </c>
      <c r="AC510" s="202" t="s">
        <v>141</v>
      </c>
      <c r="AD510" s="46" t="str">
        <f t="shared" si="529"/>
        <v>R_ES-SD-SpCool</v>
      </c>
      <c r="AE510" s="208">
        <f t="shared" si="530"/>
        <v>0</v>
      </c>
      <c r="AF510" s="46">
        <f t="shared" si="492"/>
        <v>0</v>
      </c>
      <c r="AG510" s="208" t="s">
        <v>18</v>
      </c>
      <c r="AH510" s="46" t="s">
        <v>197</v>
      </c>
      <c r="AL510" s="202" t="s">
        <v>141</v>
      </c>
      <c r="AM510" s="203" t="str">
        <f t="shared" si="531"/>
        <v>R_ES-SD-SpCool</v>
      </c>
      <c r="AN510" s="202">
        <f t="shared" si="532"/>
        <v>0</v>
      </c>
      <c r="AO510" s="202">
        <v>0</v>
      </c>
      <c r="AP510" s="202" t="s">
        <v>18</v>
      </c>
      <c r="AQ510" s="203" t="s">
        <v>194</v>
      </c>
      <c r="AU510" s="202" t="s">
        <v>141</v>
      </c>
      <c r="AV510" s="46" t="str">
        <f t="shared" si="533"/>
        <v>R_ES-SD-SpCool</v>
      </c>
      <c r="AW510" s="208">
        <f t="shared" si="534"/>
        <v>0</v>
      </c>
      <c r="AX510" s="208">
        <f t="shared" si="541"/>
        <v>0</v>
      </c>
      <c r="AY510" s="208" t="s">
        <v>18</v>
      </c>
      <c r="AZ510" s="46" t="s">
        <v>193</v>
      </c>
      <c r="BD510" s="202" t="s">
        <v>141</v>
      </c>
      <c r="BE510" s="46" t="str">
        <f t="shared" si="535"/>
        <v>R_ES-SD-SpCool</v>
      </c>
      <c r="BF510" s="208">
        <f t="shared" si="536"/>
        <v>0</v>
      </c>
      <c r="BG510" s="208">
        <f t="shared" si="542"/>
        <v>0</v>
      </c>
      <c r="BH510" s="208" t="s">
        <v>18</v>
      </c>
      <c r="BI510" s="46" t="s">
        <v>195</v>
      </c>
      <c r="BM510" s="202" t="s">
        <v>141</v>
      </c>
      <c r="BN510" s="46" t="str">
        <f t="shared" si="537"/>
        <v>R_ES-SD-SpCool</v>
      </c>
      <c r="BO510" s="208">
        <f t="shared" si="538"/>
        <v>0</v>
      </c>
      <c r="BP510" s="208">
        <f t="shared" si="543"/>
        <v>0</v>
      </c>
      <c r="BQ510" s="208" t="s">
        <v>18</v>
      </c>
      <c r="BR510" s="46" t="s">
        <v>192</v>
      </c>
    </row>
    <row r="511" spans="11:70">
      <c r="K511" s="202" t="s">
        <v>141</v>
      </c>
      <c r="L511" s="203" t="str">
        <f t="shared" si="539"/>
        <v>R_ES-SD-SpCool</v>
      </c>
      <c r="M511" s="203"/>
      <c r="N511" s="202">
        <v>0</v>
      </c>
      <c r="O511" s="202" t="s">
        <v>18</v>
      </c>
      <c r="P511" s="203" t="s">
        <v>196</v>
      </c>
      <c r="T511" s="202" t="s">
        <v>141</v>
      </c>
      <c r="U511" s="203" t="str">
        <f t="shared" si="528"/>
        <v>R_ES-SD-SpCool</v>
      </c>
      <c r="V511" s="202">
        <f t="shared" si="528"/>
        <v>0</v>
      </c>
      <c r="W511" s="202">
        <v>0</v>
      </c>
      <c r="X511" s="202" t="s">
        <v>18</v>
      </c>
      <c r="Y511" s="203" t="s">
        <v>191</v>
      </c>
      <c r="AC511" s="202" t="s">
        <v>141</v>
      </c>
      <c r="AD511" s="46" t="str">
        <f t="shared" si="529"/>
        <v>R_ES-SD-SpCool</v>
      </c>
      <c r="AE511" s="208">
        <f t="shared" si="530"/>
        <v>0</v>
      </c>
      <c r="AF511" s="46">
        <f t="shared" si="492"/>
        <v>0</v>
      </c>
      <c r="AG511" s="208" t="s">
        <v>18</v>
      </c>
      <c r="AH511" s="46" t="s">
        <v>197</v>
      </c>
      <c r="AL511" s="202" t="s">
        <v>141</v>
      </c>
      <c r="AM511" s="203" t="str">
        <f t="shared" si="531"/>
        <v>R_ES-SD-SpCool</v>
      </c>
      <c r="AN511" s="202">
        <f t="shared" si="532"/>
        <v>0</v>
      </c>
      <c r="AO511" s="202">
        <v>0</v>
      </c>
      <c r="AP511" s="202" t="s">
        <v>18</v>
      </c>
      <c r="AQ511" s="203" t="s">
        <v>194</v>
      </c>
      <c r="AU511" s="202" t="s">
        <v>141</v>
      </c>
      <c r="AV511" s="46" t="str">
        <f t="shared" si="533"/>
        <v>R_ES-SD-SpCool</v>
      </c>
      <c r="AW511" s="208">
        <f t="shared" si="534"/>
        <v>0</v>
      </c>
      <c r="AX511" s="208">
        <f t="shared" si="541"/>
        <v>0</v>
      </c>
      <c r="AY511" s="208" t="s">
        <v>18</v>
      </c>
      <c r="AZ511" s="46" t="s">
        <v>193</v>
      </c>
      <c r="BD511" s="202" t="s">
        <v>141</v>
      </c>
      <c r="BE511" s="46" t="str">
        <f t="shared" si="535"/>
        <v>R_ES-SD-SpCool</v>
      </c>
      <c r="BF511" s="208">
        <f t="shared" si="536"/>
        <v>0</v>
      </c>
      <c r="BG511" s="208">
        <f t="shared" si="542"/>
        <v>0</v>
      </c>
      <c r="BH511" s="208" t="s">
        <v>18</v>
      </c>
      <c r="BI511" s="46" t="s">
        <v>195</v>
      </c>
      <c r="BM511" s="202" t="s">
        <v>141</v>
      </c>
      <c r="BN511" s="46" t="str">
        <f t="shared" si="537"/>
        <v>R_ES-SD-SpCool</v>
      </c>
      <c r="BO511" s="208">
        <f t="shared" si="538"/>
        <v>0</v>
      </c>
      <c r="BP511" s="208">
        <f t="shared" si="543"/>
        <v>0</v>
      </c>
      <c r="BQ511" s="208" t="s">
        <v>18</v>
      </c>
      <c r="BR511" s="46" t="s">
        <v>192</v>
      </c>
    </row>
    <row r="512" spans="11:70">
      <c r="K512" s="202" t="s">
        <v>357</v>
      </c>
      <c r="L512" s="203" t="str">
        <f>C14</f>
        <v>R_ES-SA-SpCool</v>
      </c>
      <c r="M512" s="202" t="str">
        <f>M416</f>
        <v>RH0_1</v>
      </c>
      <c r="N512" s="202">
        <f t="shared" ref="N512:N535" si="562">N416</f>
        <v>0</v>
      </c>
      <c r="O512" s="202" t="s">
        <v>18</v>
      </c>
      <c r="P512" s="203" t="s">
        <v>196</v>
      </c>
      <c r="T512" s="202" t="s">
        <v>357</v>
      </c>
      <c r="U512" s="203" t="str">
        <f t="shared" si="528"/>
        <v>R_ES-SA-SpCool</v>
      </c>
      <c r="V512" s="202" t="str">
        <f t="shared" si="528"/>
        <v>RH0_1</v>
      </c>
      <c r="W512" s="202">
        <f t="shared" ref="W512:W535" si="563">W416</f>
        <v>0</v>
      </c>
      <c r="X512" s="202" t="s">
        <v>18</v>
      </c>
      <c r="Y512" s="203" t="s">
        <v>191</v>
      </c>
      <c r="AC512" s="202" t="s">
        <v>357</v>
      </c>
      <c r="AD512" s="46" t="str">
        <f t="shared" si="529"/>
        <v>R_ES-SA-SpCool</v>
      </c>
      <c r="AE512" s="208" t="str">
        <f t="shared" si="530"/>
        <v>RH0_1</v>
      </c>
      <c r="AF512" s="46">
        <f t="shared" ref="AF512:AF575" si="564">N512</f>
        <v>0</v>
      </c>
      <c r="AG512" s="208" t="s">
        <v>18</v>
      </c>
      <c r="AH512" s="46" t="s">
        <v>197</v>
      </c>
      <c r="AL512" s="202" t="s">
        <v>357</v>
      </c>
      <c r="AM512" s="203" t="str">
        <f t="shared" si="531"/>
        <v>R_ES-SA-SpCool</v>
      </c>
      <c r="AN512" s="202" t="str">
        <f t="shared" si="532"/>
        <v>RH0_1</v>
      </c>
      <c r="AO512" s="202">
        <f t="shared" ref="AO512:AO575" si="565">AO416</f>
        <v>0</v>
      </c>
      <c r="AP512" s="202" t="s">
        <v>18</v>
      </c>
      <c r="AQ512" s="203" t="s">
        <v>194</v>
      </c>
      <c r="AU512" s="202" t="s">
        <v>357</v>
      </c>
      <c r="AV512" s="46" t="str">
        <f t="shared" si="533"/>
        <v>R_ES-SA-SpCool</v>
      </c>
      <c r="AW512" s="208" t="str">
        <f t="shared" si="534"/>
        <v>RH0_1</v>
      </c>
      <c r="AX512" s="208">
        <f t="shared" si="541"/>
        <v>0</v>
      </c>
      <c r="AY512" s="208" t="s">
        <v>18</v>
      </c>
      <c r="AZ512" s="46" t="s">
        <v>193</v>
      </c>
      <c r="BD512" s="202" t="s">
        <v>357</v>
      </c>
      <c r="BE512" s="46" t="str">
        <f t="shared" si="535"/>
        <v>R_ES-SA-SpCool</v>
      </c>
      <c r="BF512" s="208" t="str">
        <f t="shared" si="536"/>
        <v>RH0_1</v>
      </c>
      <c r="BG512" s="208">
        <f t="shared" si="542"/>
        <v>0</v>
      </c>
      <c r="BH512" s="208" t="s">
        <v>18</v>
      </c>
      <c r="BI512" s="46" t="s">
        <v>195</v>
      </c>
      <c r="BM512" s="202" t="s">
        <v>357</v>
      </c>
      <c r="BN512" s="46" t="str">
        <f t="shared" si="537"/>
        <v>R_ES-SA-SpCool</v>
      </c>
      <c r="BO512" s="208" t="str">
        <f t="shared" si="538"/>
        <v>RH0_1</v>
      </c>
      <c r="BP512" s="208">
        <f t="shared" si="543"/>
        <v>0</v>
      </c>
      <c r="BQ512" s="208" t="s">
        <v>18</v>
      </c>
      <c r="BR512" s="46" t="s">
        <v>192</v>
      </c>
    </row>
    <row r="513" spans="11:70">
      <c r="K513" s="202" t="s">
        <v>357</v>
      </c>
      <c r="L513" s="203" t="str">
        <f t="shared" ref="L513:L576" si="566">L512</f>
        <v>R_ES-SA-SpCool</v>
      </c>
      <c r="M513" s="202" t="str">
        <f t="shared" ref="M513:N560" si="567">M417</f>
        <v>RH2_3</v>
      </c>
      <c r="N513" s="202">
        <f t="shared" si="562"/>
        <v>0</v>
      </c>
      <c r="O513" s="202" t="s">
        <v>18</v>
      </c>
      <c r="P513" s="203" t="s">
        <v>196</v>
      </c>
      <c r="T513" s="202" t="s">
        <v>357</v>
      </c>
      <c r="U513" s="203" t="str">
        <f t="shared" si="528"/>
        <v>R_ES-SA-SpCool</v>
      </c>
      <c r="V513" s="202" t="str">
        <f t="shared" si="528"/>
        <v>RH2_3</v>
      </c>
      <c r="W513" s="202">
        <f t="shared" si="563"/>
        <v>0</v>
      </c>
      <c r="X513" s="202" t="s">
        <v>18</v>
      </c>
      <c r="Y513" s="203" t="s">
        <v>191</v>
      </c>
      <c r="AC513" s="202" t="s">
        <v>357</v>
      </c>
      <c r="AD513" s="46" t="str">
        <f t="shared" si="529"/>
        <v>R_ES-SA-SpCool</v>
      </c>
      <c r="AE513" s="208" t="str">
        <f t="shared" si="530"/>
        <v>RH2_3</v>
      </c>
      <c r="AF513" s="46">
        <f t="shared" si="564"/>
        <v>0</v>
      </c>
      <c r="AG513" s="208" t="s">
        <v>18</v>
      </c>
      <c r="AH513" s="46" t="s">
        <v>197</v>
      </c>
      <c r="AL513" s="202" t="s">
        <v>357</v>
      </c>
      <c r="AM513" s="203" t="str">
        <f t="shared" si="531"/>
        <v>R_ES-SA-SpCool</v>
      </c>
      <c r="AN513" s="202" t="str">
        <f t="shared" si="532"/>
        <v>RH2_3</v>
      </c>
      <c r="AO513" s="202">
        <f t="shared" si="565"/>
        <v>0</v>
      </c>
      <c r="AP513" s="202" t="s">
        <v>18</v>
      </c>
      <c r="AQ513" s="203" t="s">
        <v>194</v>
      </c>
      <c r="AU513" s="202" t="s">
        <v>357</v>
      </c>
      <c r="AV513" s="46" t="str">
        <f t="shared" si="533"/>
        <v>R_ES-SA-SpCool</v>
      </c>
      <c r="AW513" s="208" t="str">
        <f t="shared" si="534"/>
        <v>RH2_3</v>
      </c>
      <c r="AX513" s="208">
        <f t="shared" si="541"/>
        <v>0</v>
      </c>
      <c r="AY513" s="208" t="s">
        <v>18</v>
      </c>
      <c r="AZ513" s="46" t="s">
        <v>193</v>
      </c>
      <c r="BD513" s="202" t="s">
        <v>357</v>
      </c>
      <c r="BE513" s="46" t="str">
        <f t="shared" si="535"/>
        <v>R_ES-SA-SpCool</v>
      </c>
      <c r="BF513" s="208" t="str">
        <f t="shared" si="536"/>
        <v>RH2_3</v>
      </c>
      <c r="BG513" s="208">
        <f t="shared" si="542"/>
        <v>0</v>
      </c>
      <c r="BH513" s="208" t="s">
        <v>18</v>
      </c>
      <c r="BI513" s="46" t="s">
        <v>195</v>
      </c>
      <c r="BM513" s="202" t="s">
        <v>357</v>
      </c>
      <c r="BN513" s="46" t="str">
        <f t="shared" si="537"/>
        <v>R_ES-SA-SpCool</v>
      </c>
      <c r="BO513" s="208" t="str">
        <f t="shared" si="538"/>
        <v>RH2_3</v>
      </c>
      <c r="BP513" s="208">
        <f t="shared" si="543"/>
        <v>0</v>
      </c>
      <c r="BQ513" s="208" t="s">
        <v>18</v>
      </c>
      <c r="BR513" s="46" t="s">
        <v>192</v>
      </c>
    </row>
    <row r="514" spans="11:70">
      <c r="K514" s="202" t="s">
        <v>357</v>
      </c>
      <c r="L514" s="203" t="str">
        <f t="shared" si="566"/>
        <v>R_ES-SA-SpCool</v>
      </c>
      <c r="M514" s="202" t="str">
        <f t="shared" si="567"/>
        <v>RH4_5</v>
      </c>
      <c r="N514" s="202">
        <f t="shared" si="562"/>
        <v>0</v>
      </c>
      <c r="O514" s="202" t="s">
        <v>18</v>
      </c>
      <c r="P514" s="203" t="s">
        <v>196</v>
      </c>
      <c r="T514" s="202" t="s">
        <v>357</v>
      </c>
      <c r="U514" s="203" t="str">
        <f t="shared" si="528"/>
        <v>R_ES-SA-SpCool</v>
      </c>
      <c r="V514" s="202" t="str">
        <f t="shared" si="528"/>
        <v>RH4_5</v>
      </c>
      <c r="W514" s="202">
        <f t="shared" si="563"/>
        <v>0</v>
      </c>
      <c r="X514" s="202" t="s">
        <v>18</v>
      </c>
      <c r="Y514" s="203" t="s">
        <v>191</v>
      </c>
      <c r="AC514" s="202" t="s">
        <v>357</v>
      </c>
      <c r="AD514" s="46" t="str">
        <f t="shared" si="529"/>
        <v>R_ES-SA-SpCool</v>
      </c>
      <c r="AE514" s="208" t="str">
        <f t="shared" si="530"/>
        <v>RH4_5</v>
      </c>
      <c r="AF514" s="46">
        <f t="shared" si="564"/>
        <v>0</v>
      </c>
      <c r="AG514" s="208" t="s">
        <v>18</v>
      </c>
      <c r="AH514" s="46" t="s">
        <v>197</v>
      </c>
      <c r="AL514" s="202" t="s">
        <v>357</v>
      </c>
      <c r="AM514" s="203" t="str">
        <f t="shared" si="531"/>
        <v>R_ES-SA-SpCool</v>
      </c>
      <c r="AN514" s="202" t="str">
        <f t="shared" si="532"/>
        <v>RH4_5</v>
      </c>
      <c r="AO514" s="202">
        <f t="shared" si="565"/>
        <v>0</v>
      </c>
      <c r="AP514" s="202" t="s">
        <v>18</v>
      </c>
      <c r="AQ514" s="203" t="s">
        <v>194</v>
      </c>
      <c r="AU514" s="202" t="s">
        <v>357</v>
      </c>
      <c r="AV514" s="46" t="str">
        <f t="shared" si="533"/>
        <v>R_ES-SA-SpCool</v>
      </c>
      <c r="AW514" s="208" t="str">
        <f t="shared" si="534"/>
        <v>RH4_5</v>
      </c>
      <c r="AX514" s="208">
        <f t="shared" si="541"/>
        <v>0</v>
      </c>
      <c r="AY514" s="208" t="s">
        <v>18</v>
      </c>
      <c r="AZ514" s="46" t="s">
        <v>193</v>
      </c>
      <c r="BD514" s="202" t="s">
        <v>357</v>
      </c>
      <c r="BE514" s="46" t="str">
        <f t="shared" si="535"/>
        <v>R_ES-SA-SpCool</v>
      </c>
      <c r="BF514" s="208" t="str">
        <f t="shared" si="536"/>
        <v>RH4_5</v>
      </c>
      <c r="BG514" s="208">
        <f t="shared" si="542"/>
        <v>0</v>
      </c>
      <c r="BH514" s="208" t="s">
        <v>18</v>
      </c>
      <c r="BI514" s="46" t="s">
        <v>195</v>
      </c>
      <c r="BM514" s="202" t="s">
        <v>357</v>
      </c>
      <c r="BN514" s="46" t="str">
        <f t="shared" si="537"/>
        <v>R_ES-SA-SpCool</v>
      </c>
      <c r="BO514" s="208" t="str">
        <f t="shared" si="538"/>
        <v>RH4_5</v>
      </c>
      <c r="BP514" s="208">
        <f t="shared" si="543"/>
        <v>0</v>
      </c>
      <c r="BQ514" s="208" t="s">
        <v>18</v>
      </c>
      <c r="BR514" s="46" t="s">
        <v>192</v>
      </c>
    </row>
    <row r="515" spans="11:70">
      <c r="K515" s="202" t="s">
        <v>357</v>
      </c>
      <c r="L515" s="203" t="str">
        <f t="shared" si="566"/>
        <v>R_ES-SA-SpCool</v>
      </c>
      <c r="M515" s="202" t="str">
        <f t="shared" si="567"/>
        <v>RH6_7</v>
      </c>
      <c r="N515" s="202">
        <f t="shared" si="562"/>
        <v>0</v>
      </c>
      <c r="O515" s="202" t="s">
        <v>18</v>
      </c>
      <c r="P515" s="203" t="s">
        <v>196</v>
      </c>
      <c r="T515" s="202" t="s">
        <v>357</v>
      </c>
      <c r="U515" s="203" t="str">
        <f t="shared" si="528"/>
        <v>R_ES-SA-SpCool</v>
      </c>
      <c r="V515" s="202" t="str">
        <f t="shared" si="528"/>
        <v>RH6_7</v>
      </c>
      <c r="W515" s="202">
        <f t="shared" si="563"/>
        <v>0</v>
      </c>
      <c r="X515" s="202" t="s">
        <v>18</v>
      </c>
      <c r="Y515" s="203" t="s">
        <v>191</v>
      </c>
      <c r="AC515" s="202" t="s">
        <v>357</v>
      </c>
      <c r="AD515" s="46" t="str">
        <f t="shared" si="529"/>
        <v>R_ES-SA-SpCool</v>
      </c>
      <c r="AE515" s="208" t="str">
        <f t="shared" si="530"/>
        <v>RH6_7</v>
      </c>
      <c r="AF515" s="46">
        <f t="shared" si="564"/>
        <v>0</v>
      </c>
      <c r="AG515" s="208" t="s">
        <v>18</v>
      </c>
      <c r="AH515" s="46" t="s">
        <v>197</v>
      </c>
      <c r="AL515" s="202" t="s">
        <v>357</v>
      </c>
      <c r="AM515" s="203" t="str">
        <f t="shared" si="531"/>
        <v>R_ES-SA-SpCool</v>
      </c>
      <c r="AN515" s="202" t="str">
        <f t="shared" si="532"/>
        <v>RH6_7</v>
      </c>
      <c r="AO515" s="202">
        <f t="shared" si="565"/>
        <v>0</v>
      </c>
      <c r="AP515" s="202" t="s">
        <v>18</v>
      </c>
      <c r="AQ515" s="203" t="s">
        <v>194</v>
      </c>
      <c r="AU515" s="202" t="s">
        <v>357</v>
      </c>
      <c r="AV515" s="46" t="str">
        <f t="shared" si="533"/>
        <v>R_ES-SA-SpCool</v>
      </c>
      <c r="AW515" s="208" t="str">
        <f t="shared" si="534"/>
        <v>RH6_7</v>
      </c>
      <c r="AX515" s="208">
        <f t="shared" si="541"/>
        <v>0</v>
      </c>
      <c r="AY515" s="208" t="s">
        <v>18</v>
      </c>
      <c r="AZ515" s="46" t="s">
        <v>193</v>
      </c>
      <c r="BD515" s="202" t="s">
        <v>357</v>
      </c>
      <c r="BE515" s="46" t="str">
        <f t="shared" si="535"/>
        <v>R_ES-SA-SpCool</v>
      </c>
      <c r="BF515" s="208" t="str">
        <f t="shared" si="536"/>
        <v>RH6_7</v>
      </c>
      <c r="BG515" s="208">
        <f t="shared" si="542"/>
        <v>0</v>
      </c>
      <c r="BH515" s="208" t="s">
        <v>18</v>
      </c>
      <c r="BI515" s="46" t="s">
        <v>195</v>
      </c>
      <c r="BM515" s="202" t="s">
        <v>357</v>
      </c>
      <c r="BN515" s="46" t="str">
        <f t="shared" si="537"/>
        <v>R_ES-SA-SpCool</v>
      </c>
      <c r="BO515" s="208" t="str">
        <f t="shared" si="538"/>
        <v>RH6_7</v>
      </c>
      <c r="BP515" s="208">
        <f t="shared" si="543"/>
        <v>0</v>
      </c>
      <c r="BQ515" s="208" t="s">
        <v>18</v>
      </c>
      <c r="BR515" s="46" t="s">
        <v>192</v>
      </c>
    </row>
    <row r="516" spans="11:70">
      <c r="K516" s="202" t="s">
        <v>357</v>
      </c>
      <c r="L516" s="203" t="str">
        <f t="shared" si="566"/>
        <v>R_ES-SA-SpCool</v>
      </c>
      <c r="M516" s="202" t="str">
        <f t="shared" si="567"/>
        <v>RH8_9</v>
      </c>
      <c r="N516" s="202">
        <f t="shared" si="562"/>
        <v>0</v>
      </c>
      <c r="O516" s="202" t="s">
        <v>18</v>
      </c>
      <c r="P516" s="203" t="s">
        <v>196</v>
      </c>
      <c r="T516" s="202" t="s">
        <v>357</v>
      </c>
      <c r="U516" s="203" t="str">
        <f t="shared" si="528"/>
        <v>R_ES-SA-SpCool</v>
      </c>
      <c r="V516" s="202" t="str">
        <f t="shared" si="528"/>
        <v>RH8_9</v>
      </c>
      <c r="W516" s="202">
        <f t="shared" si="563"/>
        <v>0</v>
      </c>
      <c r="X516" s="202" t="s">
        <v>18</v>
      </c>
      <c r="Y516" s="203" t="s">
        <v>191</v>
      </c>
      <c r="AC516" s="202" t="s">
        <v>357</v>
      </c>
      <c r="AD516" s="46" t="str">
        <f t="shared" si="529"/>
        <v>R_ES-SA-SpCool</v>
      </c>
      <c r="AE516" s="208" t="str">
        <f t="shared" si="530"/>
        <v>RH8_9</v>
      </c>
      <c r="AF516" s="46">
        <f t="shared" si="564"/>
        <v>0</v>
      </c>
      <c r="AG516" s="208" t="s">
        <v>18</v>
      </c>
      <c r="AH516" s="46" t="s">
        <v>197</v>
      </c>
      <c r="AL516" s="202" t="s">
        <v>357</v>
      </c>
      <c r="AM516" s="203" t="str">
        <f t="shared" si="531"/>
        <v>R_ES-SA-SpCool</v>
      </c>
      <c r="AN516" s="202" t="str">
        <f t="shared" si="532"/>
        <v>RH8_9</v>
      </c>
      <c r="AO516" s="202">
        <f t="shared" si="565"/>
        <v>0</v>
      </c>
      <c r="AP516" s="202" t="s">
        <v>18</v>
      </c>
      <c r="AQ516" s="203" t="s">
        <v>194</v>
      </c>
      <c r="AU516" s="202" t="s">
        <v>357</v>
      </c>
      <c r="AV516" s="46" t="str">
        <f t="shared" si="533"/>
        <v>R_ES-SA-SpCool</v>
      </c>
      <c r="AW516" s="208" t="str">
        <f t="shared" si="534"/>
        <v>RH8_9</v>
      </c>
      <c r="AX516" s="208">
        <f t="shared" si="541"/>
        <v>0</v>
      </c>
      <c r="AY516" s="208" t="s">
        <v>18</v>
      </c>
      <c r="AZ516" s="46" t="s">
        <v>193</v>
      </c>
      <c r="BD516" s="202" t="s">
        <v>357</v>
      </c>
      <c r="BE516" s="46" t="str">
        <f t="shared" si="535"/>
        <v>R_ES-SA-SpCool</v>
      </c>
      <c r="BF516" s="208" t="str">
        <f t="shared" si="536"/>
        <v>RH8_9</v>
      </c>
      <c r="BG516" s="208">
        <f t="shared" si="542"/>
        <v>0</v>
      </c>
      <c r="BH516" s="208" t="s">
        <v>18</v>
      </c>
      <c r="BI516" s="46" t="s">
        <v>195</v>
      </c>
      <c r="BM516" s="202" t="s">
        <v>357</v>
      </c>
      <c r="BN516" s="46" t="str">
        <f t="shared" si="537"/>
        <v>R_ES-SA-SpCool</v>
      </c>
      <c r="BO516" s="208" t="str">
        <f t="shared" si="538"/>
        <v>RH8_9</v>
      </c>
      <c r="BP516" s="208">
        <f t="shared" si="543"/>
        <v>0</v>
      </c>
      <c r="BQ516" s="208" t="s">
        <v>18</v>
      </c>
      <c r="BR516" s="46" t="s">
        <v>192</v>
      </c>
    </row>
    <row r="517" spans="11:70">
      <c r="K517" s="202" t="s">
        <v>357</v>
      </c>
      <c r="L517" s="203" t="str">
        <f t="shared" si="566"/>
        <v>R_ES-SA-SpCool</v>
      </c>
      <c r="M517" s="202" t="str">
        <f t="shared" si="567"/>
        <v>RH10_11</v>
      </c>
      <c r="N517" s="202">
        <f t="shared" si="562"/>
        <v>0</v>
      </c>
      <c r="O517" s="202" t="s">
        <v>18</v>
      </c>
      <c r="P517" s="203" t="s">
        <v>196</v>
      </c>
      <c r="T517" s="202" t="s">
        <v>357</v>
      </c>
      <c r="U517" s="203" t="str">
        <f t="shared" si="528"/>
        <v>R_ES-SA-SpCool</v>
      </c>
      <c r="V517" s="202" t="str">
        <f t="shared" si="528"/>
        <v>RH10_11</v>
      </c>
      <c r="W517" s="202">
        <f t="shared" si="563"/>
        <v>0</v>
      </c>
      <c r="X517" s="202" t="s">
        <v>18</v>
      </c>
      <c r="Y517" s="203" t="s">
        <v>191</v>
      </c>
      <c r="AC517" s="202" t="s">
        <v>357</v>
      </c>
      <c r="AD517" s="46" t="str">
        <f t="shared" si="529"/>
        <v>R_ES-SA-SpCool</v>
      </c>
      <c r="AE517" s="208" t="str">
        <f t="shared" si="530"/>
        <v>RH10_11</v>
      </c>
      <c r="AF517" s="46">
        <f t="shared" si="564"/>
        <v>0</v>
      </c>
      <c r="AG517" s="208" t="s">
        <v>18</v>
      </c>
      <c r="AH517" s="46" t="s">
        <v>197</v>
      </c>
      <c r="AL517" s="202" t="s">
        <v>357</v>
      </c>
      <c r="AM517" s="203" t="str">
        <f t="shared" si="531"/>
        <v>R_ES-SA-SpCool</v>
      </c>
      <c r="AN517" s="202" t="str">
        <f t="shared" si="532"/>
        <v>RH10_11</v>
      </c>
      <c r="AO517" s="202">
        <f t="shared" si="565"/>
        <v>0</v>
      </c>
      <c r="AP517" s="202" t="s">
        <v>18</v>
      </c>
      <c r="AQ517" s="203" t="s">
        <v>194</v>
      </c>
      <c r="AU517" s="202" t="s">
        <v>357</v>
      </c>
      <c r="AV517" s="46" t="str">
        <f t="shared" si="533"/>
        <v>R_ES-SA-SpCool</v>
      </c>
      <c r="AW517" s="208" t="str">
        <f t="shared" si="534"/>
        <v>RH10_11</v>
      </c>
      <c r="AX517" s="208">
        <f t="shared" si="541"/>
        <v>0</v>
      </c>
      <c r="AY517" s="208" t="s">
        <v>18</v>
      </c>
      <c r="AZ517" s="46" t="s">
        <v>193</v>
      </c>
      <c r="BD517" s="202" t="s">
        <v>357</v>
      </c>
      <c r="BE517" s="46" t="str">
        <f t="shared" si="535"/>
        <v>R_ES-SA-SpCool</v>
      </c>
      <c r="BF517" s="208" t="str">
        <f t="shared" si="536"/>
        <v>RH10_11</v>
      </c>
      <c r="BG517" s="208">
        <f t="shared" si="542"/>
        <v>0</v>
      </c>
      <c r="BH517" s="208" t="s">
        <v>18</v>
      </c>
      <c r="BI517" s="46" t="s">
        <v>195</v>
      </c>
      <c r="BM517" s="202" t="s">
        <v>357</v>
      </c>
      <c r="BN517" s="46" t="str">
        <f t="shared" si="537"/>
        <v>R_ES-SA-SpCool</v>
      </c>
      <c r="BO517" s="208" t="str">
        <f t="shared" si="538"/>
        <v>RH10_11</v>
      </c>
      <c r="BP517" s="208">
        <f t="shared" si="543"/>
        <v>0</v>
      </c>
      <c r="BQ517" s="208" t="s">
        <v>18</v>
      </c>
      <c r="BR517" s="46" t="s">
        <v>192</v>
      </c>
    </row>
    <row r="518" spans="11:70">
      <c r="K518" s="202" t="s">
        <v>357</v>
      </c>
      <c r="L518" s="203" t="str">
        <f t="shared" si="566"/>
        <v>R_ES-SA-SpCool</v>
      </c>
      <c r="M518" s="202" t="str">
        <f t="shared" si="567"/>
        <v>RH12_13</v>
      </c>
      <c r="N518" s="202">
        <f t="shared" si="562"/>
        <v>0</v>
      </c>
      <c r="O518" s="202" t="s">
        <v>18</v>
      </c>
      <c r="P518" s="203" t="s">
        <v>196</v>
      </c>
      <c r="T518" s="202" t="s">
        <v>357</v>
      </c>
      <c r="U518" s="203" t="str">
        <f t="shared" si="528"/>
        <v>R_ES-SA-SpCool</v>
      </c>
      <c r="V518" s="202" t="str">
        <f t="shared" si="528"/>
        <v>RH12_13</v>
      </c>
      <c r="W518" s="202">
        <f t="shared" si="563"/>
        <v>0</v>
      </c>
      <c r="X518" s="202" t="s">
        <v>18</v>
      </c>
      <c r="Y518" s="203" t="s">
        <v>191</v>
      </c>
      <c r="AC518" s="202" t="s">
        <v>357</v>
      </c>
      <c r="AD518" s="46" t="str">
        <f t="shared" si="529"/>
        <v>R_ES-SA-SpCool</v>
      </c>
      <c r="AE518" s="208" t="str">
        <f t="shared" si="530"/>
        <v>RH12_13</v>
      </c>
      <c r="AF518" s="46">
        <f t="shared" si="564"/>
        <v>0</v>
      </c>
      <c r="AG518" s="208" t="s">
        <v>18</v>
      </c>
      <c r="AH518" s="46" t="s">
        <v>197</v>
      </c>
      <c r="AL518" s="202" t="s">
        <v>357</v>
      </c>
      <c r="AM518" s="203" t="str">
        <f t="shared" si="531"/>
        <v>R_ES-SA-SpCool</v>
      </c>
      <c r="AN518" s="202" t="str">
        <f t="shared" si="532"/>
        <v>RH12_13</v>
      </c>
      <c r="AO518" s="202">
        <f t="shared" si="565"/>
        <v>0</v>
      </c>
      <c r="AP518" s="202" t="s">
        <v>18</v>
      </c>
      <c r="AQ518" s="203" t="s">
        <v>194</v>
      </c>
      <c r="AU518" s="202" t="s">
        <v>357</v>
      </c>
      <c r="AV518" s="46" t="str">
        <f t="shared" si="533"/>
        <v>R_ES-SA-SpCool</v>
      </c>
      <c r="AW518" s="208" t="str">
        <f t="shared" si="534"/>
        <v>RH12_13</v>
      </c>
      <c r="AX518" s="208">
        <f t="shared" si="541"/>
        <v>0</v>
      </c>
      <c r="AY518" s="208" t="s">
        <v>18</v>
      </c>
      <c r="AZ518" s="46" t="s">
        <v>193</v>
      </c>
      <c r="BD518" s="202" t="s">
        <v>357</v>
      </c>
      <c r="BE518" s="46" t="str">
        <f t="shared" si="535"/>
        <v>R_ES-SA-SpCool</v>
      </c>
      <c r="BF518" s="208" t="str">
        <f t="shared" si="536"/>
        <v>RH12_13</v>
      </c>
      <c r="BG518" s="208">
        <f t="shared" si="542"/>
        <v>0</v>
      </c>
      <c r="BH518" s="208" t="s">
        <v>18</v>
      </c>
      <c r="BI518" s="46" t="s">
        <v>195</v>
      </c>
      <c r="BM518" s="202" t="s">
        <v>357</v>
      </c>
      <c r="BN518" s="46" t="str">
        <f t="shared" si="537"/>
        <v>R_ES-SA-SpCool</v>
      </c>
      <c r="BO518" s="208" t="str">
        <f t="shared" si="538"/>
        <v>RH12_13</v>
      </c>
      <c r="BP518" s="208">
        <f t="shared" si="543"/>
        <v>0</v>
      </c>
      <c r="BQ518" s="208" t="s">
        <v>18</v>
      </c>
      <c r="BR518" s="46" t="s">
        <v>192</v>
      </c>
    </row>
    <row r="519" spans="11:70">
      <c r="K519" s="202" t="s">
        <v>357</v>
      </c>
      <c r="L519" s="203" t="str">
        <f t="shared" si="566"/>
        <v>R_ES-SA-SpCool</v>
      </c>
      <c r="M519" s="202" t="str">
        <f t="shared" si="567"/>
        <v>RH14_15</v>
      </c>
      <c r="N519" s="202">
        <f t="shared" si="562"/>
        <v>0</v>
      </c>
      <c r="O519" s="202" t="s">
        <v>18</v>
      </c>
      <c r="P519" s="203" t="s">
        <v>196</v>
      </c>
      <c r="T519" s="202" t="s">
        <v>357</v>
      </c>
      <c r="U519" s="203" t="str">
        <f t="shared" si="528"/>
        <v>R_ES-SA-SpCool</v>
      </c>
      <c r="V519" s="202" t="str">
        <f t="shared" si="528"/>
        <v>RH14_15</v>
      </c>
      <c r="W519" s="202">
        <f t="shared" si="563"/>
        <v>0</v>
      </c>
      <c r="X519" s="202" t="s">
        <v>18</v>
      </c>
      <c r="Y519" s="203" t="s">
        <v>191</v>
      </c>
      <c r="AC519" s="202" t="s">
        <v>357</v>
      </c>
      <c r="AD519" s="46" t="str">
        <f t="shared" si="529"/>
        <v>R_ES-SA-SpCool</v>
      </c>
      <c r="AE519" s="208" t="str">
        <f t="shared" si="530"/>
        <v>RH14_15</v>
      </c>
      <c r="AF519" s="46">
        <f t="shared" si="564"/>
        <v>0</v>
      </c>
      <c r="AG519" s="208" t="s">
        <v>18</v>
      </c>
      <c r="AH519" s="46" t="s">
        <v>197</v>
      </c>
      <c r="AL519" s="202" t="s">
        <v>357</v>
      </c>
      <c r="AM519" s="203" t="str">
        <f t="shared" si="531"/>
        <v>R_ES-SA-SpCool</v>
      </c>
      <c r="AN519" s="202" t="str">
        <f t="shared" si="532"/>
        <v>RH14_15</v>
      </c>
      <c r="AO519" s="202">
        <f t="shared" si="565"/>
        <v>0</v>
      </c>
      <c r="AP519" s="202" t="s">
        <v>18</v>
      </c>
      <c r="AQ519" s="203" t="s">
        <v>194</v>
      </c>
      <c r="AU519" s="202" t="s">
        <v>357</v>
      </c>
      <c r="AV519" s="46" t="str">
        <f t="shared" si="533"/>
        <v>R_ES-SA-SpCool</v>
      </c>
      <c r="AW519" s="208" t="str">
        <f t="shared" si="534"/>
        <v>RH14_15</v>
      </c>
      <c r="AX519" s="208">
        <f t="shared" si="541"/>
        <v>0</v>
      </c>
      <c r="AY519" s="208" t="s">
        <v>18</v>
      </c>
      <c r="AZ519" s="46" t="s">
        <v>193</v>
      </c>
      <c r="BD519" s="202" t="s">
        <v>357</v>
      </c>
      <c r="BE519" s="46" t="str">
        <f t="shared" si="535"/>
        <v>R_ES-SA-SpCool</v>
      </c>
      <c r="BF519" s="208" t="str">
        <f t="shared" si="536"/>
        <v>RH14_15</v>
      </c>
      <c r="BG519" s="208">
        <f t="shared" si="542"/>
        <v>0</v>
      </c>
      <c r="BH519" s="208" t="s">
        <v>18</v>
      </c>
      <c r="BI519" s="46" t="s">
        <v>195</v>
      </c>
      <c r="BM519" s="202" t="s">
        <v>357</v>
      </c>
      <c r="BN519" s="46" t="str">
        <f t="shared" si="537"/>
        <v>R_ES-SA-SpCool</v>
      </c>
      <c r="BO519" s="208" t="str">
        <f t="shared" si="538"/>
        <v>RH14_15</v>
      </c>
      <c r="BP519" s="208">
        <f t="shared" si="543"/>
        <v>0</v>
      </c>
      <c r="BQ519" s="208" t="s">
        <v>18</v>
      </c>
      <c r="BR519" s="46" t="s">
        <v>192</v>
      </c>
    </row>
    <row r="520" spans="11:70">
      <c r="K520" s="202" t="s">
        <v>357</v>
      </c>
      <c r="L520" s="203" t="str">
        <f t="shared" si="566"/>
        <v>R_ES-SA-SpCool</v>
      </c>
      <c r="M520" s="202" t="str">
        <f t="shared" si="567"/>
        <v>RH16_17</v>
      </c>
      <c r="N520" s="202">
        <f t="shared" si="562"/>
        <v>0</v>
      </c>
      <c r="O520" s="202" t="s">
        <v>18</v>
      </c>
      <c r="P520" s="203" t="s">
        <v>196</v>
      </c>
      <c r="T520" s="202" t="s">
        <v>357</v>
      </c>
      <c r="U520" s="203" t="str">
        <f t="shared" si="528"/>
        <v>R_ES-SA-SpCool</v>
      </c>
      <c r="V520" s="202" t="str">
        <f t="shared" si="528"/>
        <v>RH16_17</v>
      </c>
      <c r="W520" s="202">
        <f t="shared" si="563"/>
        <v>0</v>
      </c>
      <c r="X520" s="202" t="s">
        <v>18</v>
      </c>
      <c r="Y520" s="203" t="s">
        <v>191</v>
      </c>
      <c r="AC520" s="202" t="s">
        <v>357</v>
      </c>
      <c r="AD520" s="46" t="str">
        <f t="shared" si="529"/>
        <v>R_ES-SA-SpCool</v>
      </c>
      <c r="AE520" s="208" t="str">
        <f t="shared" si="530"/>
        <v>RH16_17</v>
      </c>
      <c r="AF520" s="46">
        <f t="shared" si="564"/>
        <v>0</v>
      </c>
      <c r="AG520" s="208" t="s">
        <v>18</v>
      </c>
      <c r="AH520" s="46" t="s">
        <v>197</v>
      </c>
      <c r="AL520" s="202" t="s">
        <v>357</v>
      </c>
      <c r="AM520" s="203" t="str">
        <f t="shared" si="531"/>
        <v>R_ES-SA-SpCool</v>
      </c>
      <c r="AN520" s="202" t="str">
        <f t="shared" si="532"/>
        <v>RH16_17</v>
      </c>
      <c r="AO520" s="202">
        <f t="shared" si="565"/>
        <v>0</v>
      </c>
      <c r="AP520" s="202" t="s">
        <v>18</v>
      </c>
      <c r="AQ520" s="203" t="s">
        <v>194</v>
      </c>
      <c r="AU520" s="202" t="s">
        <v>357</v>
      </c>
      <c r="AV520" s="46" t="str">
        <f t="shared" si="533"/>
        <v>R_ES-SA-SpCool</v>
      </c>
      <c r="AW520" s="208" t="str">
        <f t="shared" si="534"/>
        <v>RH16_17</v>
      </c>
      <c r="AX520" s="208">
        <f t="shared" si="541"/>
        <v>0</v>
      </c>
      <c r="AY520" s="208" t="s">
        <v>18</v>
      </c>
      <c r="AZ520" s="46" t="s">
        <v>193</v>
      </c>
      <c r="BD520" s="202" t="s">
        <v>357</v>
      </c>
      <c r="BE520" s="46" t="str">
        <f t="shared" si="535"/>
        <v>R_ES-SA-SpCool</v>
      </c>
      <c r="BF520" s="208" t="str">
        <f t="shared" si="536"/>
        <v>RH16_17</v>
      </c>
      <c r="BG520" s="208">
        <f t="shared" si="542"/>
        <v>0</v>
      </c>
      <c r="BH520" s="208" t="s">
        <v>18</v>
      </c>
      <c r="BI520" s="46" t="s">
        <v>195</v>
      </c>
      <c r="BM520" s="202" t="s">
        <v>357</v>
      </c>
      <c r="BN520" s="46" t="str">
        <f t="shared" si="537"/>
        <v>R_ES-SA-SpCool</v>
      </c>
      <c r="BO520" s="208" t="str">
        <f t="shared" si="538"/>
        <v>RH16_17</v>
      </c>
      <c r="BP520" s="208">
        <f t="shared" si="543"/>
        <v>0</v>
      </c>
      <c r="BQ520" s="208" t="s">
        <v>18</v>
      </c>
      <c r="BR520" s="46" t="s">
        <v>192</v>
      </c>
    </row>
    <row r="521" spans="11:70">
      <c r="K521" s="202" t="s">
        <v>357</v>
      </c>
      <c r="L521" s="203" t="str">
        <f t="shared" si="566"/>
        <v>R_ES-SA-SpCool</v>
      </c>
      <c r="M521" s="202" t="str">
        <f t="shared" si="567"/>
        <v>RH18_19</v>
      </c>
      <c r="N521" s="202">
        <f t="shared" si="562"/>
        <v>0</v>
      </c>
      <c r="O521" s="202" t="s">
        <v>18</v>
      </c>
      <c r="P521" s="203" t="s">
        <v>196</v>
      </c>
      <c r="T521" s="202" t="s">
        <v>357</v>
      </c>
      <c r="U521" s="203" t="str">
        <f t="shared" si="528"/>
        <v>R_ES-SA-SpCool</v>
      </c>
      <c r="V521" s="202" t="str">
        <f t="shared" si="528"/>
        <v>RH18_19</v>
      </c>
      <c r="W521" s="202">
        <f t="shared" si="563"/>
        <v>0</v>
      </c>
      <c r="X521" s="202" t="s">
        <v>18</v>
      </c>
      <c r="Y521" s="203" t="s">
        <v>191</v>
      </c>
      <c r="AC521" s="202" t="s">
        <v>357</v>
      </c>
      <c r="AD521" s="46" t="str">
        <f t="shared" si="529"/>
        <v>R_ES-SA-SpCool</v>
      </c>
      <c r="AE521" s="208" t="str">
        <f t="shared" si="530"/>
        <v>RH18_19</v>
      </c>
      <c r="AF521" s="46">
        <f t="shared" si="564"/>
        <v>0</v>
      </c>
      <c r="AG521" s="208" t="s">
        <v>18</v>
      </c>
      <c r="AH521" s="46" t="s">
        <v>197</v>
      </c>
      <c r="AL521" s="202" t="s">
        <v>357</v>
      </c>
      <c r="AM521" s="203" t="str">
        <f t="shared" si="531"/>
        <v>R_ES-SA-SpCool</v>
      </c>
      <c r="AN521" s="202" t="str">
        <f t="shared" si="532"/>
        <v>RH18_19</v>
      </c>
      <c r="AO521" s="202">
        <f t="shared" si="565"/>
        <v>0</v>
      </c>
      <c r="AP521" s="202" t="s">
        <v>18</v>
      </c>
      <c r="AQ521" s="203" t="s">
        <v>194</v>
      </c>
      <c r="AU521" s="202" t="s">
        <v>357</v>
      </c>
      <c r="AV521" s="46" t="str">
        <f t="shared" si="533"/>
        <v>R_ES-SA-SpCool</v>
      </c>
      <c r="AW521" s="208" t="str">
        <f t="shared" si="534"/>
        <v>RH18_19</v>
      </c>
      <c r="AX521" s="208">
        <f t="shared" si="541"/>
        <v>0</v>
      </c>
      <c r="AY521" s="208" t="s">
        <v>18</v>
      </c>
      <c r="AZ521" s="46" t="s">
        <v>193</v>
      </c>
      <c r="BD521" s="202" t="s">
        <v>357</v>
      </c>
      <c r="BE521" s="46" t="str">
        <f t="shared" si="535"/>
        <v>R_ES-SA-SpCool</v>
      </c>
      <c r="BF521" s="208" t="str">
        <f t="shared" si="536"/>
        <v>RH18_19</v>
      </c>
      <c r="BG521" s="208">
        <f t="shared" si="542"/>
        <v>0</v>
      </c>
      <c r="BH521" s="208" t="s">
        <v>18</v>
      </c>
      <c r="BI521" s="46" t="s">
        <v>195</v>
      </c>
      <c r="BM521" s="202" t="s">
        <v>357</v>
      </c>
      <c r="BN521" s="46" t="str">
        <f t="shared" si="537"/>
        <v>R_ES-SA-SpCool</v>
      </c>
      <c r="BO521" s="208" t="str">
        <f t="shared" si="538"/>
        <v>RH18_19</v>
      </c>
      <c r="BP521" s="208">
        <f t="shared" si="543"/>
        <v>0</v>
      </c>
      <c r="BQ521" s="208" t="s">
        <v>18</v>
      </c>
      <c r="BR521" s="46" t="s">
        <v>192</v>
      </c>
    </row>
    <row r="522" spans="11:70">
      <c r="K522" s="202" t="s">
        <v>357</v>
      </c>
      <c r="L522" s="203" t="str">
        <f t="shared" si="566"/>
        <v>R_ES-SA-SpCool</v>
      </c>
      <c r="M522" s="202" t="str">
        <f t="shared" si="567"/>
        <v>RH20_21</v>
      </c>
      <c r="N522" s="202">
        <f t="shared" si="562"/>
        <v>0</v>
      </c>
      <c r="O522" s="202" t="s">
        <v>18</v>
      </c>
      <c r="P522" s="203" t="s">
        <v>196</v>
      </c>
      <c r="T522" s="202" t="s">
        <v>357</v>
      </c>
      <c r="U522" s="203" t="str">
        <f t="shared" si="528"/>
        <v>R_ES-SA-SpCool</v>
      </c>
      <c r="V522" s="202" t="str">
        <f t="shared" si="528"/>
        <v>RH20_21</v>
      </c>
      <c r="W522" s="202">
        <f t="shared" si="563"/>
        <v>0</v>
      </c>
      <c r="X522" s="202" t="s">
        <v>18</v>
      </c>
      <c r="Y522" s="203" t="s">
        <v>191</v>
      </c>
      <c r="AC522" s="202" t="s">
        <v>357</v>
      </c>
      <c r="AD522" s="46" t="str">
        <f t="shared" si="529"/>
        <v>R_ES-SA-SpCool</v>
      </c>
      <c r="AE522" s="208" t="str">
        <f t="shared" si="530"/>
        <v>RH20_21</v>
      </c>
      <c r="AF522" s="46">
        <f t="shared" si="564"/>
        <v>0</v>
      </c>
      <c r="AG522" s="208" t="s">
        <v>18</v>
      </c>
      <c r="AH522" s="46" t="s">
        <v>197</v>
      </c>
      <c r="AL522" s="202" t="s">
        <v>357</v>
      </c>
      <c r="AM522" s="203" t="str">
        <f t="shared" si="531"/>
        <v>R_ES-SA-SpCool</v>
      </c>
      <c r="AN522" s="202" t="str">
        <f t="shared" si="532"/>
        <v>RH20_21</v>
      </c>
      <c r="AO522" s="202">
        <f t="shared" si="565"/>
        <v>0</v>
      </c>
      <c r="AP522" s="202" t="s">
        <v>18</v>
      </c>
      <c r="AQ522" s="203" t="s">
        <v>194</v>
      </c>
      <c r="AU522" s="202" t="s">
        <v>357</v>
      </c>
      <c r="AV522" s="46" t="str">
        <f t="shared" si="533"/>
        <v>R_ES-SA-SpCool</v>
      </c>
      <c r="AW522" s="208" t="str">
        <f t="shared" si="534"/>
        <v>RH20_21</v>
      </c>
      <c r="AX522" s="208">
        <f t="shared" si="541"/>
        <v>0</v>
      </c>
      <c r="AY522" s="208" t="s">
        <v>18</v>
      </c>
      <c r="AZ522" s="46" t="s">
        <v>193</v>
      </c>
      <c r="BD522" s="202" t="s">
        <v>357</v>
      </c>
      <c r="BE522" s="46" t="str">
        <f t="shared" si="535"/>
        <v>R_ES-SA-SpCool</v>
      </c>
      <c r="BF522" s="208" t="str">
        <f t="shared" si="536"/>
        <v>RH20_21</v>
      </c>
      <c r="BG522" s="208">
        <f t="shared" si="542"/>
        <v>0</v>
      </c>
      <c r="BH522" s="208" t="s">
        <v>18</v>
      </c>
      <c r="BI522" s="46" t="s">
        <v>195</v>
      </c>
      <c r="BM522" s="202" t="s">
        <v>357</v>
      </c>
      <c r="BN522" s="46" t="str">
        <f t="shared" si="537"/>
        <v>R_ES-SA-SpCool</v>
      </c>
      <c r="BO522" s="208" t="str">
        <f t="shared" si="538"/>
        <v>RH20_21</v>
      </c>
      <c r="BP522" s="208">
        <f t="shared" si="543"/>
        <v>0</v>
      </c>
      <c r="BQ522" s="208" t="s">
        <v>18</v>
      </c>
      <c r="BR522" s="46" t="s">
        <v>192</v>
      </c>
    </row>
    <row r="523" spans="11:70">
      <c r="K523" s="202" t="s">
        <v>357</v>
      </c>
      <c r="L523" s="203" t="str">
        <f t="shared" si="566"/>
        <v>R_ES-SA-SpCool</v>
      </c>
      <c r="M523" s="202" t="str">
        <f t="shared" si="567"/>
        <v>RH22_23</v>
      </c>
      <c r="N523" s="202">
        <f t="shared" si="562"/>
        <v>0</v>
      </c>
      <c r="O523" s="202" t="s">
        <v>18</v>
      </c>
      <c r="P523" s="203" t="s">
        <v>196</v>
      </c>
      <c r="T523" s="202" t="s">
        <v>357</v>
      </c>
      <c r="U523" s="203" t="str">
        <f t="shared" si="528"/>
        <v>R_ES-SA-SpCool</v>
      </c>
      <c r="V523" s="202" t="str">
        <f t="shared" si="528"/>
        <v>RH22_23</v>
      </c>
      <c r="W523" s="202">
        <f t="shared" si="563"/>
        <v>0</v>
      </c>
      <c r="X523" s="202" t="s">
        <v>18</v>
      </c>
      <c r="Y523" s="203" t="s">
        <v>191</v>
      </c>
      <c r="AC523" s="202" t="s">
        <v>357</v>
      </c>
      <c r="AD523" s="46" t="str">
        <f t="shared" si="529"/>
        <v>R_ES-SA-SpCool</v>
      </c>
      <c r="AE523" s="208" t="str">
        <f t="shared" si="530"/>
        <v>RH22_23</v>
      </c>
      <c r="AF523" s="46">
        <f t="shared" si="564"/>
        <v>0</v>
      </c>
      <c r="AG523" s="208" t="s">
        <v>18</v>
      </c>
      <c r="AH523" s="46" t="s">
        <v>197</v>
      </c>
      <c r="AL523" s="202" t="s">
        <v>357</v>
      </c>
      <c r="AM523" s="203" t="str">
        <f t="shared" si="531"/>
        <v>R_ES-SA-SpCool</v>
      </c>
      <c r="AN523" s="202" t="str">
        <f t="shared" si="532"/>
        <v>RH22_23</v>
      </c>
      <c r="AO523" s="202">
        <f t="shared" si="565"/>
        <v>0</v>
      </c>
      <c r="AP523" s="202" t="s">
        <v>18</v>
      </c>
      <c r="AQ523" s="203" t="s">
        <v>194</v>
      </c>
      <c r="AU523" s="202" t="s">
        <v>357</v>
      </c>
      <c r="AV523" s="46" t="str">
        <f t="shared" si="533"/>
        <v>R_ES-SA-SpCool</v>
      </c>
      <c r="AW523" s="208" t="str">
        <f t="shared" si="534"/>
        <v>RH22_23</v>
      </c>
      <c r="AX523" s="208">
        <f t="shared" si="541"/>
        <v>0</v>
      </c>
      <c r="AY523" s="208" t="s">
        <v>18</v>
      </c>
      <c r="AZ523" s="46" t="s">
        <v>193</v>
      </c>
      <c r="BD523" s="202" t="s">
        <v>357</v>
      </c>
      <c r="BE523" s="46" t="str">
        <f t="shared" si="535"/>
        <v>R_ES-SA-SpCool</v>
      </c>
      <c r="BF523" s="208" t="str">
        <f t="shared" si="536"/>
        <v>RH22_23</v>
      </c>
      <c r="BG523" s="208">
        <f t="shared" si="542"/>
        <v>0</v>
      </c>
      <c r="BH523" s="208" t="s">
        <v>18</v>
      </c>
      <c r="BI523" s="46" t="s">
        <v>195</v>
      </c>
      <c r="BM523" s="202" t="s">
        <v>357</v>
      </c>
      <c r="BN523" s="46" t="str">
        <f t="shared" si="537"/>
        <v>R_ES-SA-SpCool</v>
      </c>
      <c r="BO523" s="208" t="str">
        <f t="shared" si="538"/>
        <v>RH22_23</v>
      </c>
      <c r="BP523" s="208">
        <f t="shared" si="543"/>
        <v>0</v>
      </c>
      <c r="BQ523" s="208" t="s">
        <v>18</v>
      </c>
      <c r="BR523" s="46" t="s">
        <v>192</v>
      </c>
    </row>
    <row r="524" spans="11:70">
      <c r="K524" s="202" t="s">
        <v>141</v>
      </c>
      <c r="L524" s="203" t="str">
        <f t="shared" si="566"/>
        <v>R_ES-SA-SpCool</v>
      </c>
      <c r="M524" s="202">
        <f t="shared" si="567"/>
        <v>0</v>
      </c>
      <c r="N524" s="202">
        <f t="shared" si="562"/>
        <v>0</v>
      </c>
      <c r="O524" s="202" t="s">
        <v>18</v>
      </c>
      <c r="P524" s="203" t="s">
        <v>196</v>
      </c>
      <c r="T524" s="202" t="s">
        <v>141</v>
      </c>
      <c r="U524" s="203" t="str">
        <f t="shared" si="528"/>
        <v>R_ES-SA-SpCool</v>
      </c>
      <c r="V524" s="202">
        <f t="shared" si="528"/>
        <v>0</v>
      </c>
      <c r="W524" s="202">
        <f t="shared" si="563"/>
        <v>0</v>
      </c>
      <c r="X524" s="202" t="s">
        <v>18</v>
      </c>
      <c r="Y524" s="203" t="s">
        <v>191</v>
      </c>
      <c r="AC524" s="202" t="s">
        <v>141</v>
      </c>
      <c r="AD524" s="46" t="str">
        <f t="shared" si="529"/>
        <v>R_ES-SA-SpCool</v>
      </c>
      <c r="AE524" s="208">
        <f t="shared" si="530"/>
        <v>0</v>
      </c>
      <c r="AF524" s="46">
        <f t="shared" si="564"/>
        <v>0</v>
      </c>
      <c r="AG524" s="208" t="s">
        <v>18</v>
      </c>
      <c r="AH524" s="46" t="s">
        <v>197</v>
      </c>
      <c r="AL524" s="202" t="s">
        <v>141</v>
      </c>
      <c r="AM524" s="203" t="str">
        <f t="shared" si="531"/>
        <v>R_ES-SA-SpCool</v>
      </c>
      <c r="AN524" s="202">
        <f t="shared" si="532"/>
        <v>0</v>
      </c>
      <c r="AO524" s="202">
        <f t="shared" si="565"/>
        <v>0</v>
      </c>
      <c r="AP524" s="202" t="s">
        <v>18</v>
      </c>
      <c r="AQ524" s="203" t="s">
        <v>194</v>
      </c>
      <c r="AU524" s="202" t="s">
        <v>141</v>
      </c>
      <c r="AV524" s="46" t="str">
        <f t="shared" si="533"/>
        <v>R_ES-SA-SpCool</v>
      </c>
      <c r="AW524" s="208">
        <f t="shared" si="534"/>
        <v>0</v>
      </c>
      <c r="AX524" s="208">
        <f t="shared" si="541"/>
        <v>0</v>
      </c>
      <c r="AY524" s="208" t="s">
        <v>18</v>
      </c>
      <c r="AZ524" s="46" t="s">
        <v>193</v>
      </c>
      <c r="BD524" s="202" t="s">
        <v>141</v>
      </c>
      <c r="BE524" s="46" t="str">
        <f t="shared" si="535"/>
        <v>R_ES-SA-SpCool</v>
      </c>
      <c r="BF524" s="208">
        <f t="shared" si="536"/>
        <v>0</v>
      </c>
      <c r="BG524" s="208">
        <f t="shared" si="542"/>
        <v>0</v>
      </c>
      <c r="BH524" s="208" t="s">
        <v>18</v>
      </c>
      <c r="BI524" s="46" t="s">
        <v>195</v>
      </c>
      <c r="BM524" s="202" t="s">
        <v>141</v>
      </c>
      <c r="BN524" s="46" t="str">
        <f t="shared" si="537"/>
        <v>R_ES-SA-SpCool</v>
      </c>
      <c r="BO524" s="208">
        <f t="shared" si="538"/>
        <v>0</v>
      </c>
      <c r="BP524" s="208">
        <f t="shared" si="543"/>
        <v>0</v>
      </c>
      <c r="BQ524" s="208" t="s">
        <v>18</v>
      </c>
      <c r="BR524" s="46" t="s">
        <v>192</v>
      </c>
    </row>
    <row r="525" spans="11:70">
      <c r="K525" s="202" t="s">
        <v>141</v>
      </c>
      <c r="L525" s="203" t="str">
        <f t="shared" si="566"/>
        <v>R_ES-SA-SpCool</v>
      </c>
      <c r="M525" s="202">
        <f t="shared" si="567"/>
        <v>0</v>
      </c>
      <c r="N525" s="202">
        <f t="shared" si="562"/>
        <v>0</v>
      </c>
      <c r="O525" s="202" t="s">
        <v>18</v>
      </c>
      <c r="P525" s="203" t="s">
        <v>196</v>
      </c>
      <c r="T525" s="202" t="s">
        <v>141</v>
      </c>
      <c r="U525" s="203" t="str">
        <f t="shared" si="528"/>
        <v>R_ES-SA-SpCool</v>
      </c>
      <c r="V525" s="202">
        <f t="shared" si="528"/>
        <v>0</v>
      </c>
      <c r="W525" s="202">
        <f t="shared" si="563"/>
        <v>0</v>
      </c>
      <c r="X525" s="202" t="s">
        <v>18</v>
      </c>
      <c r="Y525" s="203" t="s">
        <v>191</v>
      </c>
      <c r="AC525" s="202" t="s">
        <v>141</v>
      </c>
      <c r="AD525" s="46" t="str">
        <f t="shared" si="529"/>
        <v>R_ES-SA-SpCool</v>
      </c>
      <c r="AE525" s="208">
        <f t="shared" si="530"/>
        <v>0</v>
      </c>
      <c r="AF525" s="46">
        <f t="shared" si="564"/>
        <v>0</v>
      </c>
      <c r="AG525" s="208" t="s">
        <v>18</v>
      </c>
      <c r="AH525" s="46" t="s">
        <v>197</v>
      </c>
      <c r="AL525" s="202" t="s">
        <v>141</v>
      </c>
      <c r="AM525" s="203" t="str">
        <f t="shared" si="531"/>
        <v>R_ES-SA-SpCool</v>
      </c>
      <c r="AN525" s="202">
        <f t="shared" si="532"/>
        <v>0</v>
      </c>
      <c r="AO525" s="202">
        <f t="shared" si="565"/>
        <v>0</v>
      </c>
      <c r="AP525" s="202" t="s">
        <v>18</v>
      </c>
      <c r="AQ525" s="203" t="s">
        <v>194</v>
      </c>
      <c r="AU525" s="202" t="s">
        <v>141</v>
      </c>
      <c r="AV525" s="46" t="str">
        <f t="shared" si="533"/>
        <v>R_ES-SA-SpCool</v>
      </c>
      <c r="AW525" s="208">
        <f t="shared" si="534"/>
        <v>0</v>
      </c>
      <c r="AX525" s="208">
        <f t="shared" si="541"/>
        <v>0</v>
      </c>
      <c r="AY525" s="208" t="s">
        <v>18</v>
      </c>
      <c r="AZ525" s="46" t="s">
        <v>193</v>
      </c>
      <c r="BD525" s="202" t="s">
        <v>141</v>
      </c>
      <c r="BE525" s="46" t="str">
        <f t="shared" si="535"/>
        <v>R_ES-SA-SpCool</v>
      </c>
      <c r="BF525" s="208">
        <f t="shared" si="536"/>
        <v>0</v>
      </c>
      <c r="BG525" s="208">
        <f t="shared" si="542"/>
        <v>0</v>
      </c>
      <c r="BH525" s="208" t="s">
        <v>18</v>
      </c>
      <c r="BI525" s="46" t="s">
        <v>195</v>
      </c>
      <c r="BM525" s="202" t="s">
        <v>141</v>
      </c>
      <c r="BN525" s="46" t="str">
        <f t="shared" si="537"/>
        <v>R_ES-SA-SpCool</v>
      </c>
      <c r="BO525" s="208">
        <f t="shared" si="538"/>
        <v>0</v>
      </c>
      <c r="BP525" s="208">
        <f t="shared" si="543"/>
        <v>0</v>
      </c>
      <c r="BQ525" s="208" t="s">
        <v>18</v>
      </c>
      <c r="BR525" s="46" t="s">
        <v>192</v>
      </c>
    </row>
    <row r="526" spans="11:70">
      <c r="K526" s="202" t="s">
        <v>141</v>
      </c>
      <c r="L526" s="203" t="str">
        <f t="shared" si="566"/>
        <v>R_ES-SA-SpCool</v>
      </c>
      <c r="M526" s="202">
        <f t="shared" si="567"/>
        <v>0</v>
      </c>
      <c r="N526" s="202">
        <f t="shared" si="562"/>
        <v>0</v>
      </c>
      <c r="O526" s="202" t="s">
        <v>18</v>
      </c>
      <c r="P526" s="203" t="s">
        <v>196</v>
      </c>
      <c r="T526" s="202" t="s">
        <v>141</v>
      </c>
      <c r="U526" s="203" t="str">
        <f t="shared" si="528"/>
        <v>R_ES-SA-SpCool</v>
      </c>
      <c r="V526" s="202">
        <f t="shared" si="528"/>
        <v>0</v>
      </c>
      <c r="W526" s="202">
        <f t="shared" si="563"/>
        <v>0</v>
      </c>
      <c r="X526" s="202" t="s">
        <v>18</v>
      </c>
      <c r="Y526" s="203" t="s">
        <v>191</v>
      </c>
      <c r="AC526" s="202" t="s">
        <v>141</v>
      </c>
      <c r="AD526" s="46" t="str">
        <f t="shared" si="529"/>
        <v>R_ES-SA-SpCool</v>
      </c>
      <c r="AE526" s="208">
        <f t="shared" si="530"/>
        <v>0</v>
      </c>
      <c r="AF526" s="46">
        <f t="shared" si="564"/>
        <v>0</v>
      </c>
      <c r="AG526" s="208" t="s">
        <v>18</v>
      </c>
      <c r="AH526" s="46" t="s">
        <v>197</v>
      </c>
      <c r="AL526" s="202" t="s">
        <v>141</v>
      </c>
      <c r="AM526" s="203" t="str">
        <f t="shared" si="531"/>
        <v>R_ES-SA-SpCool</v>
      </c>
      <c r="AN526" s="202">
        <f t="shared" si="532"/>
        <v>0</v>
      </c>
      <c r="AO526" s="202">
        <f t="shared" si="565"/>
        <v>0</v>
      </c>
      <c r="AP526" s="202" t="s">
        <v>18</v>
      </c>
      <c r="AQ526" s="203" t="s">
        <v>194</v>
      </c>
      <c r="AU526" s="202" t="s">
        <v>141</v>
      </c>
      <c r="AV526" s="46" t="str">
        <f t="shared" si="533"/>
        <v>R_ES-SA-SpCool</v>
      </c>
      <c r="AW526" s="208">
        <f t="shared" si="534"/>
        <v>0</v>
      </c>
      <c r="AX526" s="208">
        <f t="shared" si="541"/>
        <v>0</v>
      </c>
      <c r="AY526" s="208" t="s">
        <v>18</v>
      </c>
      <c r="AZ526" s="46" t="s">
        <v>193</v>
      </c>
      <c r="BD526" s="202" t="s">
        <v>141</v>
      </c>
      <c r="BE526" s="46" t="str">
        <f t="shared" si="535"/>
        <v>R_ES-SA-SpCool</v>
      </c>
      <c r="BF526" s="208">
        <f t="shared" si="536"/>
        <v>0</v>
      </c>
      <c r="BG526" s="208">
        <f t="shared" si="542"/>
        <v>0</v>
      </c>
      <c r="BH526" s="208" t="s">
        <v>18</v>
      </c>
      <c r="BI526" s="46" t="s">
        <v>195</v>
      </c>
      <c r="BM526" s="202" t="s">
        <v>141</v>
      </c>
      <c r="BN526" s="46" t="str">
        <f t="shared" si="537"/>
        <v>R_ES-SA-SpCool</v>
      </c>
      <c r="BO526" s="208">
        <f t="shared" si="538"/>
        <v>0</v>
      </c>
      <c r="BP526" s="208">
        <f t="shared" si="543"/>
        <v>0</v>
      </c>
      <c r="BQ526" s="208" t="s">
        <v>18</v>
      </c>
      <c r="BR526" s="46" t="s">
        <v>192</v>
      </c>
    </row>
    <row r="527" spans="11:70">
      <c r="K527" s="202" t="s">
        <v>141</v>
      </c>
      <c r="L527" s="203" t="str">
        <f t="shared" si="566"/>
        <v>R_ES-SA-SpCool</v>
      </c>
      <c r="M527" s="202">
        <f t="shared" si="567"/>
        <v>0</v>
      </c>
      <c r="N527" s="202">
        <f t="shared" si="562"/>
        <v>0</v>
      </c>
      <c r="O527" s="202" t="s">
        <v>18</v>
      </c>
      <c r="P527" s="203" t="s">
        <v>196</v>
      </c>
      <c r="T527" s="202" t="s">
        <v>141</v>
      </c>
      <c r="U527" s="203" t="str">
        <f t="shared" si="528"/>
        <v>R_ES-SA-SpCool</v>
      </c>
      <c r="V527" s="202">
        <f t="shared" si="528"/>
        <v>0</v>
      </c>
      <c r="W527" s="202">
        <f t="shared" si="563"/>
        <v>0</v>
      </c>
      <c r="X527" s="202" t="s">
        <v>18</v>
      </c>
      <c r="Y527" s="203" t="s">
        <v>191</v>
      </c>
      <c r="AC527" s="202" t="s">
        <v>141</v>
      </c>
      <c r="AD527" s="46" t="str">
        <f t="shared" si="529"/>
        <v>R_ES-SA-SpCool</v>
      </c>
      <c r="AE527" s="208">
        <f t="shared" si="530"/>
        <v>0</v>
      </c>
      <c r="AF527" s="46">
        <f t="shared" si="564"/>
        <v>0</v>
      </c>
      <c r="AG527" s="208" t="s">
        <v>18</v>
      </c>
      <c r="AH527" s="46" t="s">
        <v>197</v>
      </c>
      <c r="AL527" s="202" t="s">
        <v>141</v>
      </c>
      <c r="AM527" s="203" t="str">
        <f t="shared" si="531"/>
        <v>R_ES-SA-SpCool</v>
      </c>
      <c r="AN527" s="202">
        <f t="shared" si="532"/>
        <v>0</v>
      </c>
      <c r="AO527" s="202">
        <f t="shared" si="565"/>
        <v>0</v>
      </c>
      <c r="AP527" s="202" t="s">
        <v>18</v>
      </c>
      <c r="AQ527" s="203" t="s">
        <v>194</v>
      </c>
      <c r="AU527" s="202" t="s">
        <v>141</v>
      </c>
      <c r="AV527" s="46" t="str">
        <f t="shared" si="533"/>
        <v>R_ES-SA-SpCool</v>
      </c>
      <c r="AW527" s="208">
        <f t="shared" si="534"/>
        <v>0</v>
      </c>
      <c r="AX527" s="208">
        <f t="shared" si="541"/>
        <v>0</v>
      </c>
      <c r="AY527" s="208" t="s">
        <v>18</v>
      </c>
      <c r="AZ527" s="46" t="s">
        <v>193</v>
      </c>
      <c r="BD527" s="202" t="s">
        <v>141</v>
      </c>
      <c r="BE527" s="46" t="str">
        <f t="shared" si="535"/>
        <v>R_ES-SA-SpCool</v>
      </c>
      <c r="BF527" s="208">
        <f t="shared" si="536"/>
        <v>0</v>
      </c>
      <c r="BG527" s="208">
        <f t="shared" si="542"/>
        <v>0</v>
      </c>
      <c r="BH527" s="208" t="s">
        <v>18</v>
      </c>
      <c r="BI527" s="46" t="s">
        <v>195</v>
      </c>
      <c r="BM527" s="202" t="s">
        <v>141</v>
      </c>
      <c r="BN527" s="46" t="str">
        <f t="shared" si="537"/>
        <v>R_ES-SA-SpCool</v>
      </c>
      <c r="BO527" s="208">
        <f t="shared" si="538"/>
        <v>0</v>
      </c>
      <c r="BP527" s="208">
        <f t="shared" si="543"/>
        <v>0</v>
      </c>
      <c r="BQ527" s="208" t="s">
        <v>18</v>
      </c>
      <c r="BR527" s="46" t="s">
        <v>192</v>
      </c>
    </row>
    <row r="528" spans="11:70">
      <c r="K528" s="202" t="s">
        <v>141</v>
      </c>
      <c r="L528" s="203" t="str">
        <f t="shared" si="566"/>
        <v>R_ES-SA-SpCool</v>
      </c>
      <c r="M528" s="202">
        <f t="shared" si="567"/>
        <v>0</v>
      </c>
      <c r="N528" s="202">
        <f t="shared" si="562"/>
        <v>0</v>
      </c>
      <c r="O528" s="202" t="s">
        <v>18</v>
      </c>
      <c r="P528" s="203" t="s">
        <v>196</v>
      </c>
      <c r="T528" s="202" t="s">
        <v>141</v>
      </c>
      <c r="U528" s="203" t="str">
        <f t="shared" si="528"/>
        <v>R_ES-SA-SpCool</v>
      </c>
      <c r="V528" s="202">
        <f t="shared" si="528"/>
        <v>0</v>
      </c>
      <c r="W528" s="202">
        <f t="shared" si="563"/>
        <v>0</v>
      </c>
      <c r="X528" s="202" t="s">
        <v>18</v>
      </c>
      <c r="Y528" s="203" t="s">
        <v>191</v>
      </c>
      <c r="AC528" s="202" t="s">
        <v>141</v>
      </c>
      <c r="AD528" s="46" t="str">
        <f t="shared" si="529"/>
        <v>R_ES-SA-SpCool</v>
      </c>
      <c r="AE528" s="208">
        <f t="shared" si="530"/>
        <v>0</v>
      </c>
      <c r="AF528" s="46">
        <f t="shared" si="564"/>
        <v>0</v>
      </c>
      <c r="AG528" s="208" t="s">
        <v>18</v>
      </c>
      <c r="AH528" s="46" t="s">
        <v>197</v>
      </c>
      <c r="AL528" s="202" t="s">
        <v>141</v>
      </c>
      <c r="AM528" s="203" t="str">
        <f t="shared" si="531"/>
        <v>R_ES-SA-SpCool</v>
      </c>
      <c r="AN528" s="202">
        <f t="shared" si="532"/>
        <v>0</v>
      </c>
      <c r="AO528" s="202">
        <f t="shared" si="565"/>
        <v>0</v>
      </c>
      <c r="AP528" s="202" t="s">
        <v>18</v>
      </c>
      <c r="AQ528" s="203" t="s">
        <v>194</v>
      </c>
      <c r="AU528" s="202" t="s">
        <v>141</v>
      </c>
      <c r="AV528" s="46" t="str">
        <f t="shared" si="533"/>
        <v>R_ES-SA-SpCool</v>
      </c>
      <c r="AW528" s="208">
        <f t="shared" si="534"/>
        <v>0</v>
      </c>
      <c r="AX528" s="208">
        <f t="shared" si="541"/>
        <v>0</v>
      </c>
      <c r="AY528" s="208" t="s">
        <v>18</v>
      </c>
      <c r="AZ528" s="46" t="s">
        <v>193</v>
      </c>
      <c r="BD528" s="202" t="s">
        <v>141</v>
      </c>
      <c r="BE528" s="46" t="str">
        <f t="shared" si="535"/>
        <v>R_ES-SA-SpCool</v>
      </c>
      <c r="BF528" s="208">
        <f t="shared" si="536"/>
        <v>0</v>
      </c>
      <c r="BG528" s="208">
        <f t="shared" si="542"/>
        <v>0</v>
      </c>
      <c r="BH528" s="208" t="s">
        <v>18</v>
      </c>
      <c r="BI528" s="46" t="s">
        <v>195</v>
      </c>
      <c r="BM528" s="202" t="s">
        <v>141</v>
      </c>
      <c r="BN528" s="46" t="str">
        <f t="shared" si="537"/>
        <v>R_ES-SA-SpCool</v>
      </c>
      <c r="BO528" s="208">
        <f t="shared" si="538"/>
        <v>0</v>
      </c>
      <c r="BP528" s="208">
        <f t="shared" si="543"/>
        <v>0</v>
      </c>
      <c r="BQ528" s="208" t="s">
        <v>18</v>
      </c>
      <c r="BR528" s="46" t="s">
        <v>192</v>
      </c>
    </row>
    <row r="529" spans="11:70">
      <c r="K529" s="202" t="s">
        <v>141</v>
      </c>
      <c r="L529" s="203" t="str">
        <f t="shared" si="566"/>
        <v>R_ES-SA-SpCool</v>
      </c>
      <c r="M529" s="202">
        <f t="shared" si="567"/>
        <v>0</v>
      </c>
      <c r="N529" s="202">
        <f t="shared" si="562"/>
        <v>0</v>
      </c>
      <c r="O529" s="202" t="s">
        <v>18</v>
      </c>
      <c r="P529" s="203" t="s">
        <v>196</v>
      </c>
      <c r="T529" s="202" t="s">
        <v>141</v>
      </c>
      <c r="U529" s="203" t="str">
        <f t="shared" si="528"/>
        <v>R_ES-SA-SpCool</v>
      </c>
      <c r="V529" s="202">
        <f t="shared" si="528"/>
        <v>0</v>
      </c>
      <c r="W529" s="202">
        <f t="shared" si="563"/>
        <v>0</v>
      </c>
      <c r="X529" s="202" t="s">
        <v>18</v>
      </c>
      <c r="Y529" s="203" t="s">
        <v>191</v>
      </c>
      <c r="AC529" s="202" t="s">
        <v>141</v>
      </c>
      <c r="AD529" s="46" t="str">
        <f t="shared" si="529"/>
        <v>R_ES-SA-SpCool</v>
      </c>
      <c r="AE529" s="208">
        <f t="shared" si="530"/>
        <v>0</v>
      </c>
      <c r="AF529" s="46">
        <f t="shared" si="564"/>
        <v>0</v>
      </c>
      <c r="AG529" s="208" t="s">
        <v>18</v>
      </c>
      <c r="AH529" s="46" t="s">
        <v>197</v>
      </c>
      <c r="AL529" s="202" t="s">
        <v>141</v>
      </c>
      <c r="AM529" s="203" t="str">
        <f t="shared" si="531"/>
        <v>R_ES-SA-SpCool</v>
      </c>
      <c r="AN529" s="202">
        <f t="shared" si="532"/>
        <v>0</v>
      </c>
      <c r="AO529" s="202">
        <f t="shared" si="565"/>
        <v>0</v>
      </c>
      <c r="AP529" s="202" t="s">
        <v>18</v>
      </c>
      <c r="AQ529" s="203" t="s">
        <v>194</v>
      </c>
      <c r="AU529" s="202" t="s">
        <v>141</v>
      </c>
      <c r="AV529" s="46" t="str">
        <f t="shared" si="533"/>
        <v>R_ES-SA-SpCool</v>
      </c>
      <c r="AW529" s="208">
        <f t="shared" si="534"/>
        <v>0</v>
      </c>
      <c r="AX529" s="208">
        <f t="shared" si="541"/>
        <v>0</v>
      </c>
      <c r="AY529" s="208" t="s">
        <v>18</v>
      </c>
      <c r="AZ529" s="46" t="s">
        <v>193</v>
      </c>
      <c r="BD529" s="202" t="s">
        <v>141</v>
      </c>
      <c r="BE529" s="46" t="str">
        <f t="shared" si="535"/>
        <v>R_ES-SA-SpCool</v>
      </c>
      <c r="BF529" s="208">
        <f t="shared" si="536"/>
        <v>0</v>
      </c>
      <c r="BG529" s="208">
        <f t="shared" si="542"/>
        <v>0</v>
      </c>
      <c r="BH529" s="208" t="s">
        <v>18</v>
      </c>
      <c r="BI529" s="46" t="s">
        <v>195</v>
      </c>
      <c r="BM529" s="202" t="s">
        <v>141</v>
      </c>
      <c r="BN529" s="46" t="str">
        <f t="shared" si="537"/>
        <v>R_ES-SA-SpCool</v>
      </c>
      <c r="BO529" s="208">
        <f t="shared" si="538"/>
        <v>0</v>
      </c>
      <c r="BP529" s="208">
        <f t="shared" si="543"/>
        <v>0</v>
      </c>
      <c r="BQ529" s="208" t="s">
        <v>18</v>
      </c>
      <c r="BR529" s="46" t="s">
        <v>192</v>
      </c>
    </row>
    <row r="530" spans="11:70">
      <c r="K530" s="202" t="s">
        <v>141</v>
      </c>
      <c r="L530" s="203" t="str">
        <f t="shared" si="566"/>
        <v>R_ES-SA-SpCool</v>
      </c>
      <c r="M530" s="202">
        <f t="shared" si="567"/>
        <v>0</v>
      </c>
      <c r="N530" s="202">
        <f t="shared" si="562"/>
        <v>0</v>
      </c>
      <c r="O530" s="202" t="s">
        <v>18</v>
      </c>
      <c r="P530" s="203" t="s">
        <v>196</v>
      </c>
      <c r="T530" s="202" t="s">
        <v>141</v>
      </c>
      <c r="U530" s="203" t="str">
        <f t="shared" si="528"/>
        <v>R_ES-SA-SpCool</v>
      </c>
      <c r="V530" s="202">
        <f t="shared" si="528"/>
        <v>0</v>
      </c>
      <c r="W530" s="202">
        <f t="shared" si="563"/>
        <v>0</v>
      </c>
      <c r="X530" s="202" t="s">
        <v>18</v>
      </c>
      <c r="Y530" s="203" t="s">
        <v>191</v>
      </c>
      <c r="AC530" s="202" t="s">
        <v>141</v>
      </c>
      <c r="AD530" s="46" t="str">
        <f t="shared" si="529"/>
        <v>R_ES-SA-SpCool</v>
      </c>
      <c r="AE530" s="208">
        <f t="shared" si="530"/>
        <v>0</v>
      </c>
      <c r="AF530" s="46">
        <f t="shared" si="564"/>
        <v>0</v>
      </c>
      <c r="AG530" s="208" t="s">
        <v>18</v>
      </c>
      <c r="AH530" s="46" t="s">
        <v>197</v>
      </c>
      <c r="AL530" s="202" t="s">
        <v>141</v>
      </c>
      <c r="AM530" s="203" t="str">
        <f t="shared" si="531"/>
        <v>R_ES-SA-SpCool</v>
      </c>
      <c r="AN530" s="202">
        <f t="shared" si="532"/>
        <v>0</v>
      </c>
      <c r="AO530" s="202">
        <f t="shared" si="565"/>
        <v>0</v>
      </c>
      <c r="AP530" s="202" t="s">
        <v>18</v>
      </c>
      <c r="AQ530" s="203" t="s">
        <v>194</v>
      </c>
      <c r="AU530" s="202" t="s">
        <v>141</v>
      </c>
      <c r="AV530" s="46" t="str">
        <f t="shared" si="533"/>
        <v>R_ES-SA-SpCool</v>
      </c>
      <c r="AW530" s="208">
        <f t="shared" si="534"/>
        <v>0</v>
      </c>
      <c r="AX530" s="208">
        <f t="shared" si="541"/>
        <v>0</v>
      </c>
      <c r="AY530" s="208" t="s">
        <v>18</v>
      </c>
      <c r="AZ530" s="46" t="s">
        <v>193</v>
      </c>
      <c r="BD530" s="202" t="s">
        <v>141</v>
      </c>
      <c r="BE530" s="46" t="str">
        <f t="shared" si="535"/>
        <v>R_ES-SA-SpCool</v>
      </c>
      <c r="BF530" s="208">
        <f t="shared" si="536"/>
        <v>0</v>
      </c>
      <c r="BG530" s="208">
        <f t="shared" si="542"/>
        <v>0</v>
      </c>
      <c r="BH530" s="208" t="s">
        <v>18</v>
      </c>
      <c r="BI530" s="46" t="s">
        <v>195</v>
      </c>
      <c r="BM530" s="202" t="s">
        <v>141</v>
      </c>
      <c r="BN530" s="46" t="str">
        <f t="shared" si="537"/>
        <v>R_ES-SA-SpCool</v>
      </c>
      <c r="BO530" s="208">
        <f t="shared" si="538"/>
        <v>0</v>
      </c>
      <c r="BP530" s="208">
        <f t="shared" si="543"/>
        <v>0</v>
      </c>
      <c r="BQ530" s="208" t="s">
        <v>18</v>
      </c>
      <c r="BR530" s="46" t="s">
        <v>192</v>
      </c>
    </row>
    <row r="531" spans="11:70">
      <c r="K531" s="202" t="s">
        <v>141</v>
      </c>
      <c r="L531" s="203" t="str">
        <f t="shared" si="566"/>
        <v>R_ES-SA-SpCool</v>
      </c>
      <c r="M531" s="202">
        <f t="shared" si="567"/>
        <v>0</v>
      </c>
      <c r="N531" s="202">
        <f t="shared" si="562"/>
        <v>0</v>
      </c>
      <c r="O531" s="202" t="s">
        <v>18</v>
      </c>
      <c r="P531" s="203" t="s">
        <v>196</v>
      </c>
      <c r="T531" s="202" t="s">
        <v>141</v>
      </c>
      <c r="U531" s="203" t="str">
        <f t="shared" si="528"/>
        <v>R_ES-SA-SpCool</v>
      </c>
      <c r="V531" s="202">
        <f t="shared" si="528"/>
        <v>0</v>
      </c>
      <c r="W531" s="202">
        <f t="shared" si="563"/>
        <v>0</v>
      </c>
      <c r="X531" s="202" t="s">
        <v>18</v>
      </c>
      <c r="Y531" s="203" t="s">
        <v>191</v>
      </c>
      <c r="AC531" s="202" t="s">
        <v>141</v>
      </c>
      <c r="AD531" s="46" t="str">
        <f t="shared" si="529"/>
        <v>R_ES-SA-SpCool</v>
      </c>
      <c r="AE531" s="208">
        <f t="shared" si="530"/>
        <v>0</v>
      </c>
      <c r="AF531" s="46">
        <f t="shared" si="564"/>
        <v>0</v>
      </c>
      <c r="AG531" s="208" t="s">
        <v>18</v>
      </c>
      <c r="AH531" s="46" t="s">
        <v>197</v>
      </c>
      <c r="AL531" s="202" t="s">
        <v>141</v>
      </c>
      <c r="AM531" s="203" t="str">
        <f t="shared" si="531"/>
        <v>R_ES-SA-SpCool</v>
      </c>
      <c r="AN531" s="202">
        <f t="shared" si="532"/>
        <v>0</v>
      </c>
      <c r="AO531" s="202">
        <f t="shared" si="565"/>
        <v>0</v>
      </c>
      <c r="AP531" s="202" t="s">
        <v>18</v>
      </c>
      <c r="AQ531" s="203" t="s">
        <v>194</v>
      </c>
      <c r="AU531" s="202" t="s">
        <v>141</v>
      </c>
      <c r="AV531" s="46" t="str">
        <f t="shared" si="533"/>
        <v>R_ES-SA-SpCool</v>
      </c>
      <c r="AW531" s="208">
        <f t="shared" si="534"/>
        <v>0</v>
      </c>
      <c r="AX531" s="208">
        <f t="shared" si="541"/>
        <v>0</v>
      </c>
      <c r="AY531" s="208" t="s">
        <v>18</v>
      </c>
      <c r="AZ531" s="46" t="s">
        <v>193</v>
      </c>
      <c r="BD531" s="202" t="s">
        <v>141</v>
      </c>
      <c r="BE531" s="46" t="str">
        <f t="shared" si="535"/>
        <v>R_ES-SA-SpCool</v>
      </c>
      <c r="BF531" s="208">
        <f t="shared" si="536"/>
        <v>0</v>
      </c>
      <c r="BG531" s="208">
        <f t="shared" si="542"/>
        <v>0</v>
      </c>
      <c r="BH531" s="208" t="s">
        <v>18</v>
      </c>
      <c r="BI531" s="46" t="s">
        <v>195</v>
      </c>
      <c r="BM531" s="202" t="s">
        <v>141</v>
      </c>
      <c r="BN531" s="46" t="str">
        <f t="shared" si="537"/>
        <v>R_ES-SA-SpCool</v>
      </c>
      <c r="BO531" s="208">
        <f t="shared" si="538"/>
        <v>0</v>
      </c>
      <c r="BP531" s="208">
        <f t="shared" si="543"/>
        <v>0</v>
      </c>
      <c r="BQ531" s="208" t="s">
        <v>18</v>
      </c>
      <c r="BR531" s="46" t="s">
        <v>192</v>
      </c>
    </row>
    <row r="532" spans="11:70">
      <c r="K532" s="202" t="s">
        <v>141</v>
      </c>
      <c r="L532" s="203" t="str">
        <f t="shared" si="566"/>
        <v>R_ES-SA-SpCool</v>
      </c>
      <c r="M532" s="202">
        <f t="shared" si="567"/>
        <v>0</v>
      </c>
      <c r="N532" s="202">
        <f t="shared" si="562"/>
        <v>0</v>
      </c>
      <c r="O532" s="202" t="s">
        <v>18</v>
      </c>
      <c r="P532" s="203" t="s">
        <v>196</v>
      </c>
      <c r="T532" s="202" t="s">
        <v>141</v>
      </c>
      <c r="U532" s="203" t="str">
        <f t="shared" si="528"/>
        <v>R_ES-SA-SpCool</v>
      </c>
      <c r="V532" s="202">
        <f t="shared" si="528"/>
        <v>0</v>
      </c>
      <c r="W532" s="202">
        <f t="shared" si="563"/>
        <v>0</v>
      </c>
      <c r="X532" s="202" t="s">
        <v>18</v>
      </c>
      <c r="Y532" s="203" t="s">
        <v>191</v>
      </c>
      <c r="AC532" s="202" t="s">
        <v>141</v>
      </c>
      <c r="AD532" s="46" t="str">
        <f t="shared" si="529"/>
        <v>R_ES-SA-SpCool</v>
      </c>
      <c r="AE532" s="208">
        <f t="shared" si="530"/>
        <v>0</v>
      </c>
      <c r="AF532" s="46">
        <f t="shared" si="564"/>
        <v>0</v>
      </c>
      <c r="AG532" s="208" t="s">
        <v>18</v>
      </c>
      <c r="AH532" s="46" t="s">
        <v>197</v>
      </c>
      <c r="AL532" s="202" t="s">
        <v>141</v>
      </c>
      <c r="AM532" s="203" t="str">
        <f t="shared" si="531"/>
        <v>R_ES-SA-SpCool</v>
      </c>
      <c r="AN532" s="202">
        <f t="shared" si="532"/>
        <v>0</v>
      </c>
      <c r="AO532" s="202">
        <f t="shared" si="565"/>
        <v>0</v>
      </c>
      <c r="AP532" s="202" t="s">
        <v>18</v>
      </c>
      <c r="AQ532" s="203" t="s">
        <v>194</v>
      </c>
      <c r="AU532" s="202" t="s">
        <v>141</v>
      </c>
      <c r="AV532" s="46" t="str">
        <f t="shared" si="533"/>
        <v>R_ES-SA-SpCool</v>
      </c>
      <c r="AW532" s="208">
        <f t="shared" si="534"/>
        <v>0</v>
      </c>
      <c r="AX532" s="208">
        <f t="shared" si="541"/>
        <v>0</v>
      </c>
      <c r="AY532" s="208" t="s">
        <v>18</v>
      </c>
      <c r="AZ532" s="46" t="s">
        <v>193</v>
      </c>
      <c r="BD532" s="202" t="s">
        <v>141</v>
      </c>
      <c r="BE532" s="46" t="str">
        <f t="shared" si="535"/>
        <v>R_ES-SA-SpCool</v>
      </c>
      <c r="BF532" s="208">
        <f t="shared" si="536"/>
        <v>0</v>
      </c>
      <c r="BG532" s="208">
        <f t="shared" si="542"/>
        <v>0</v>
      </c>
      <c r="BH532" s="208" t="s">
        <v>18</v>
      </c>
      <c r="BI532" s="46" t="s">
        <v>195</v>
      </c>
      <c r="BM532" s="202" t="s">
        <v>141</v>
      </c>
      <c r="BN532" s="46" t="str">
        <f t="shared" si="537"/>
        <v>R_ES-SA-SpCool</v>
      </c>
      <c r="BO532" s="208">
        <f t="shared" si="538"/>
        <v>0</v>
      </c>
      <c r="BP532" s="208">
        <f t="shared" si="543"/>
        <v>0</v>
      </c>
      <c r="BQ532" s="208" t="s">
        <v>18</v>
      </c>
      <c r="BR532" s="46" t="s">
        <v>192</v>
      </c>
    </row>
    <row r="533" spans="11:70">
      <c r="K533" s="202" t="s">
        <v>141</v>
      </c>
      <c r="L533" s="203" t="str">
        <f t="shared" si="566"/>
        <v>R_ES-SA-SpCool</v>
      </c>
      <c r="M533" s="202">
        <f t="shared" si="567"/>
        <v>0</v>
      </c>
      <c r="N533" s="202">
        <f t="shared" si="562"/>
        <v>0</v>
      </c>
      <c r="O533" s="202" t="s">
        <v>18</v>
      </c>
      <c r="P533" s="203" t="s">
        <v>196</v>
      </c>
      <c r="T533" s="202" t="s">
        <v>141</v>
      </c>
      <c r="U533" s="203" t="str">
        <f t="shared" si="528"/>
        <v>R_ES-SA-SpCool</v>
      </c>
      <c r="V533" s="202">
        <f t="shared" si="528"/>
        <v>0</v>
      </c>
      <c r="W533" s="202">
        <f t="shared" si="563"/>
        <v>0</v>
      </c>
      <c r="X533" s="202" t="s">
        <v>18</v>
      </c>
      <c r="Y533" s="203" t="s">
        <v>191</v>
      </c>
      <c r="AC533" s="202" t="s">
        <v>141</v>
      </c>
      <c r="AD533" s="46" t="str">
        <f t="shared" si="529"/>
        <v>R_ES-SA-SpCool</v>
      </c>
      <c r="AE533" s="208">
        <f t="shared" si="530"/>
        <v>0</v>
      </c>
      <c r="AF533" s="46">
        <f t="shared" si="564"/>
        <v>0</v>
      </c>
      <c r="AG533" s="208" t="s">
        <v>18</v>
      </c>
      <c r="AH533" s="46" t="s">
        <v>197</v>
      </c>
      <c r="AL533" s="202" t="s">
        <v>141</v>
      </c>
      <c r="AM533" s="203" t="str">
        <f t="shared" si="531"/>
        <v>R_ES-SA-SpCool</v>
      </c>
      <c r="AN533" s="202">
        <f t="shared" si="532"/>
        <v>0</v>
      </c>
      <c r="AO533" s="202">
        <f t="shared" si="565"/>
        <v>0</v>
      </c>
      <c r="AP533" s="202" t="s">
        <v>18</v>
      </c>
      <c r="AQ533" s="203" t="s">
        <v>194</v>
      </c>
      <c r="AU533" s="202" t="s">
        <v>141</v>
      </c>
      <c r="AV533" s="46" t="str">
        <f t="shared" si="533"/>
        <v>R_ES-SA-SpCool</v>
      </c>
      <c r="AW533" s="208">
        <f t="shared" si="534"/>
        <v>0</v>
      </c>
      <c r="AX533" s="208">
        <f t="shared" si="541"/>
        <v>0</v>
      </c>
      <c r="AY533" s="208" t="s">
        <v>18</v>
      </c>
      <c r="AZ533" s="46" t="s">
        <v>193</v>
      </c>
      <c r="BD533" s="202" t="s">
        <v>141</v>
      </c>
      <c r="BE533" s="46" t="str">
        <f t="shared" si="535"/>
        <v>R_ES-SA-SpCool</v>
      </c>
      <c r="BF533" s="208">
        <f t="shared" si="536"/>
        <v>0</v>
      </c>
      <c r="BG533" s="208">
        <f t="shared" si="542"/>
        <v>0</v>
      </c>
      <c r="BH533" s="208" t="s">
        <v>18</v>
      </c>
      <c r="BI533" s="46" t="s">
        <v>195</v>
      </c>
      <c r="BM533" s="202" t="s">
        <v>141</v>
      </c>
      <c r="BN533" s="46" t="str">
        <f t="shared" si="537"/>
        <v>R_ES-SA-SpCool</v>
      </c>
      <c r="BO533" s="208">
        <f t="shared" si="538"/>
        <v>0</v>
      </c>
      <c r="BP533" s="208">
        <f t="shared" si="543"/>
        <v>0</v>
      </c>
      <c r="BQ533" s="208" t="s">
        <v>18</v>
      </c>
      <c r="BR533" s="46" t="s">
        <v>192</v>
      </c>
    </row>
    <row r="534" spans="11:70">
      <c r="K534" s="202" t="s">
        <v>141</v>
      </c>
      <c r="L534" s="203" t="str">
        <f t="shared" si="566"/>
        <v>R_ES-SA-SpCool</v>
      </c>
      <c r="M534" s="202">
        <f t="shared" si="567"/>
        <v>0</v>
      </c>
      <c r="N534" s="202">
        <f t="shared" si="562"/>
        <v>0</v>
      </c>
      <c r="O534" s="202" t="s">
        <v>18</v>
      </c>
      <c r="P534" s="203" t="s">
        <v>196</v>
      </c>
      <c r="T534" s="202" t="s">
        <v>141</v>
      </c>
      <c r="U534" s="203" t="str">
        <f t="shared" si="528"/>
        <v>R_ES-SA-SpCool</v>
      </c>
      <c r="V534" s="202">
        <f t="shared" si="528"/>
        <v>0</v>
      </c>
      <c r="W534" s="202">
        <f t="shared" si="563"/>
        <v>0</v>
      </c>
      <c r="X534" s="202" t="s">
        <v>18</v>
      </c>
      <c r="Y534" s="203" t="s">
        <v>191</v>
      </c>
      <c r="AC534" s="202" t="s">
        <v>141</v>
      </c>
      <c r="AD534" s="46" t="str">
        <f t="shared" si="529"/>
        <v>R_ES-SA-SpCool</v>
      </c>
      <c r="AE534" s="208">
        <f t="shared" si="530"/>
        <v>0</v>
      </c>
      <c r="AF534" s="46">
        <f t="shared" si="564"/>
        <v>0</v>
      </c>
      <c r="AG534" s="208" t="s">
        <v>18</v>
      </c>
      <c r="AH534" s="46" t="s">
        <v>197</v>
      </c>
      <c r="AL534" s="202" t="s">
        <v>141</v>
      </c>
      <c r="AM534" s="203" t="str">
        <f t="shared" si="531"/>
        <v>R_ES-SA-SpCool</v>
      </c>
      <c r="AN534" s="202">
        <f t="shared" si="532"/>
        <v>0</v>
      </c>
      <c r="AO534" s="202">
        <f t="shared" si="565"/>
        <v>0</v>
      </c>
      <c r="AP534" s="202" t="s">
        <v>18</v>
      </c>
      <c r="AQ534" s="203" t="s">
        <v>194</v>
      </c>
      <c r="AU534" s="202" t="s">
        <v>141</v>
      </c>
      <c r="AV534" s="46" t="str">
        <f t="shared" si="533"/>
        <v>R_ES-SA-SpCool</v>
      </c>
      <c r="AW534" s="208">
        <f t="shared" si="534"/>
        <v>0</v>
      </c>
      <c r="AX534" s="208">
        <f t="shared" si="541"/>
        <v>0</v>
      </c>
      <c r="AY534" s="208" t="s">
        <v>18</v>
      </c>
      <c r="AZ534" s="46" t="s">
        <v>193</v>
      </c>
      <c r="BD534" s="202" t="s">
        <v>141</v>
      </c>
      <c r="BE534" s="46" t="str">
        <f t="shared" si="535"/>
        <v>R_ES-SA-SpCool</v>
      </c>
      <c r="BF534" s="208">
        <f t="shared" si="536"/>
        <v>0</v>
      </c>
      <c r="BG534" s="208">
        <f t="shared" si="542"/>
        <v>0</v>
      </c>
      <c r="BH534" s="208" t="s">
        <v>18</v>
      </c>
      <c r="BI534" s="46" t="s">
        <v>195</v>
      </c>
      <c r="BM534" s="202" t="s">
        <v>141</v>
      </c>
      <c r="BN534" s="46" t="str">
        <f t="shared" si="537"/>
        <v>R_ES-SA-SpCool</v>
      </c>
      <c r="BO534" s="208">
        <f t="shared" si="538"/>
        <v>0</v>
      </c>
      <c r="BP534" s="208">
        <f t="shared" si="543"/>
        <v>0</v>
      </c>
      <c r="BQ534" s="208" t="s">
        <v>18</v>
      </c>
      <c r="BR534" s="46" t="s">
        <v>192</v>
      </c>
    </row>
    <row r="535" spans="11:70">
      <c r="K535" s="202" t="s">
        <v>141</v>
      </c>
      <c r="L535" s="203" t="str">
        <f t="shared" si="566"/>
        <v>R_ES-SA-SpCool</v>
      </c>
      <c r="M535" s="202">
        <f t="shared" si="567"/>
        <v>0</v>
      </c>
      <c r="N535" s="202">
        <f t="shared" si="562"/>
        <v>0</v>
      </c>
      <c r="O535" s="202" t="s">
        <v>18</v>
      </c>
      <c r="P535" s="203" t="s">
        <v>196</v>
      </c>
      <c r="T535" s="202" t="s">
        <v>141</v>
      </c>
      <c r="U535" s="203" t="str">
        <f t="shared" si="528"/>
        <v>R_ES-SA-SpCool</v>
      </c>
      <c r="V535" s="202">
        <f t="shared" si="528"/>
        <v>0</v>
      </c>
      <c r="W535" s="202">
        <f t="shared" si="563"/>
        <v>0</v>
      </c>
      <c r="X535" s="202" t="s">
        <v>18</v>
      </c>
      <c r="Y535" s="203" t="s">
        <v>191</v>
      </c>
      <c r="AC535" s="202" t="s">
        <v>141</v>
      </c>
      <c r="AD535" s="46" t="str">
        <f t="shared" si="529"/>
        <v>R_ES-SA-SpCool</v>
      </c>
      <c r="AE535" s="208">
        <f t="shared" si="530"/>
        <v>0</v>
      </c>
      <c r="AF535" s="46">
        <f t="shared" si="564"/>
        <v>0</v>
      </c>
      <c r="AG535" s="208" t="s">
        <v>18</v>
      </c>
      <c r="AH535" s="46" t="s">
        <v>197</v>
      </c>
      <c r="AL535" s="202" t="s">
        <v>141</v>
      </c>
      <c r="AM535" s="203" t="str">
        <f t="shared" si="531"/>
        <v>R_ES-SA-SpCool</v>
      </c>
      <c r="AN535" s="202">
        <f t="shared" si="532"/>
        <v>0</v>
      </c>
      <c r="AO535" s="202">
        <f t="shared" si="565"/>
        <v>0</v>
      </c>
      <c r="AP535" s="202" t="s">
        <v>18</v>
      </c>
      <c r="AQ535" s="203" t="s">
        <v>194</v>
      </c>
      <c r="AU535" s="202" t="s">
        <v>141</v>
      </c>
      <c r="AV535" s="46" t="str">
        <f t="shared" si="533"/>
        <v>R_ES-SA-SpCool</v>
      </c>
      <c r="AW535" s="208">
        <f t="shared" si="534"/>
        <v>0</v>
      </c>
      <c r="AX535" s="208">
        <f t="shared" si="541"/>
        <v>0</v>
      </c>
      <c r="AY535" s="208" t="s">
        <v>18</v>
      </c>
      <c r="AZ535" s="46" t="s">
        <v>193</v>
      </c>
      <c r="BD535" s="202" t="s">
        <v>141</v>
      </c>
      <c r="BE535" s="46" t="str">
        <f t="shared" si="535"/>
        <v>R_ES-SA-SpCool</v>
      </c>
      <c r="BF535" s="208">
        <f t="shared" si="536"/>
        <v>0</v>
      </c>
      <c r="BG535" s="208">
        <f t="shared" si="542"/>
        <v>0</v>
      </c>
      <c r="BH535" s="208" t="s">
        <v>18</v>
      </c>
      <c r="BI535" s="46" t="s">
        <v>195</v>
      </c>
      <c r="BM535" s="202" t="s">
        <v>141</v>
      </c>
      <c r="BN535" s="46" t="str">
        <f t="shared" si="537"/>
        <v>R_ES-SA-SpCool</v>
      </c>
      <c r="BO535" s="208">
        <f t="shared" si="538"/>
        <v>0</v>
      </c>
      <c r="BP535" s="208">
        <f t="shared" si="543"/>
        <v>0</v>
      </c>
      <c r="BQ535" s="208" t="s">
        <v>18</v>
      </c>
      <c r="BR535" s="46" t="s">
        <v>192</v>
      </c>
    </row>
    <row r="536" spans="11:70">
      <c r="K536" s="202" t="s">
        <v>357</v>
      </c>
      <c r="L536" s="203" t="str">
        <f t="shared" si="566"/>
        <v>R_ES-SA-SpCool</v>
      </c>
      <c r="M536" s="202" t="str">
        <f t="shared" si="567"/>
        <v>SH0_1</v>
      </c>
      <c r="N536" s="127">
        <f>R536+R537</f>
        <v>0.139705882352941</v>
      </c>
      <c r="O536" s="202" t="s">
        <v>18</v>
      </c>
      <c r="P536" s="203" t="s">
        <v>196</v>
      </c>
      <c r="R536" s="202">
        <f t="shared" ref="R536:R559" si="568">R440</f>
        <v>0.0680147058823529</v>
      </c>
      <c r="T536" s="202" t="s">
        <v>357</v>
      </c>
      <c r="U536" s="203" t="str">
        <f t="shared" si="528"/>
        <v>R_ES-SA-SpCool</v>
      </c>
      <c r="V536" s="202" t="str">
        <f t="shared" si="528"/>
        <v>SH0_1</v>
      </c>
      <c r="W536" s="127">
        <f>AA536+AA537</f>
        <v>0.128676470588235</v>
      </c>
      <c r="X536" s="202" t="s">
        <v>18</v>
      </c>
      <c r="Y536" s="203" t="s">
        <v>191</v>
      </c>
      <c r="AA536" s="202">
        <f t="shared" ref="AA536:AA559" si="569">AA440</f>
        <v>0.0652573529411765</v>
      </c>
      <c r="AC536" s="202" t="s">
        <v>357</v>
      </c>
      <c r="AD536" s="46" t="str">
        <f t="shared" si="529"/>
        <v>R_ES-SA-SpCool</v>
      </c>
      <c r="AE536" s="208" t="str">
        <f t="shared" si="530"/>
        <v>SH0_1</v>
      </c>
      <c r="AF536" s="46">
        <f t="shared" si="564"/>
        <v>0.139705882352941</v>
      </c>
      <c r="AG536" s="208" t="s">
        <v>18</v>
      </c>
      <c r="AH536" s="46" t="s">
        <v>197</v>
      </c>
      <c r="AL536" s="202" t="s">
        <v>357</v>
      </c>
      <c r="AM536" s="203" t="str">
        <f t="shared" si="531"/>
        <v>R_ES-SA-SpCool</v>
      </c>
      <c r="AN536" s="202" t="str">
        <f t="shared" si="532"/>
        <v>SH0_1</v>
      </c>
      <c r="AO536" s="127">
        <f>AS536+AS537</f>
        <v>0.144301470588235</v>
      </c>
      <c r="AP536" s="202" t="s">
        <v>18</v>
      </c>
      <c r="AQ536" s="203" t="s">
        <v>194</v>
      </c>
      <c r="AS536" s="202">
        <f t="shared" ref="AS536:AS559" si="570">AS440</f>
        <v>0.0716911764705882</v>
      </c>
      <c r="AU536" s="202" t="s">
        <v>357</v>
      </c>
      <c r="AV536" s="46" t="str">
        <f t="shared" si="533"/>
        <v>R_ES-SA-SpCool</v>
      </c>
      <c r="AW536" s="208" t="str">
        <f t="shared" si="534"/>
        <v>SH0_1</v>
      </c>
      <c r="AX536" s="127">
        <f>BB536+BB537</f>
        <v>0.128676470588235</v>
      </c>
      <c r="AY536" s="208" t="s">
        <v>18</v>
      </c>
      <c r="AZ536" s="46" t="s">
        <v>193</v>
      </c>
      <c r="BB536" s="208">
        <f t="shared" ref="BB536:BB559" si="571">AA536</f>
        <v>0.0652573529411765</v>
      </c>
      <c r="BD536" s="202" t="s">
        <v>357</v>
      </c>
      <c r="BE536" s="46" t="str">
        <f t="shared" si="535"/>
        <v>R_ES-SA-SpCool</v>
      </c>
      <c r="BF536" s="208" t="str">
        <f t="shared" si="536"/>
        <v>SH0_1</v>
      </c>
      <c r="BG536" s="208">
        <f t="shared" si="542"/>
        <v>0.139705882352941</v>
      </c>
      <c r="BH536" s="208" t="s">
        <v>18</v>
      </c>
      <c r="BI536" s="46" t="s">
        <v>195</v>
      </c>
      <c r="BM536" s="202" t="s">
        <v>357</v>
      </c>
      <c r="BN536" s="46" t="str">
        <f t="shared" si="537"/>
        <v>R_ES-SA-SpCool</v>
      </c>
      <c r="BO536" s="208" t="str">
        <f t="shared" si="538"/>
        <v>SH0_1</v>
      </c>
      <c r="BP536" s="208">
        <f t="shared" si="543"/>
        <v>0.128676470588235</v>
      </c>
      <c r="BQ536" s="208" t="s">
        <v>18</v>
      </c>
      <c r="BR536" s="46" t="s">
        <v>192</v>
      </c>
    </row>
    <row r="537" spans="11:70">
      <c r="K537" s="202" t="s">
        <v>357</v>
      </c>
      <c r="L537" s="203" t="str">
        <f t="shared" si="566"/>
        <v>R_ES-SA-SpCool</v>
      </c>
      <c r="M537" s="202" t="str">
        <f t="shared" si="567"/>
        <v>SH2_3</v>
      </c>
      <c r="N537" s="127">
        <f>R538+R539</f>
        <v>0.137867647058824</v>
      </c>
      <c r="O537" s="202" t="s">
        <v>18</v>
      </c>
      <c r="P537" s="203" t="s">
        <v>196</v>
      </c>
      <c r="R537" s="202">
        <f t="shared" si="568"/>
        <v>0.0716911764705882</v>
      </c>
      <c r="T537" s="202" t="s">
        <v>357</v>
      </c>
      <c r="U537" s="203" t="str">
        <f t="shared" si="528"/>
        <v>R_ES-SA-SpCool</v>
      </c>
      <c r="V537" s="202" t="str">
        <f t="shared" si="528"/>
        <v>SH2_3</v>
      </c>
      <c r="W537" s="127">
        <f>AA538+AA539</f>
        <v>0.105698529411765</v>
      </c>
      <c r="X537" s="202" t="s">
        <v>18</v>
      </c>
      <c r="Y537" s="203" t="s">
        <v>191</v>
      </c>
      <c r="AA537" s="202">
        <f t="shared" si="569"/>
        <v>0.0634191176470588</v>
      </c>
      <c r="AC537" s="202" t="s">
        <v>357</v>
      </c>
      <c r="AD537" s="46" t="str">
        <f t="shared" si="529"/>
        <v>R_ES-SA-SpCool</v>
      </c>
      <c r="AE537" s="208" t="str">
        <f t="shared" si="530"/>
        <v>SH2_3</v>
      </c>
      <c r="AF537" s="46">
        <f t="shared" si="564"/>
        <v>0.137867647058824</v>
      </c>
      <c r="AG537" s="208" t="s">
        <v>18</v>
      </c>
      <c r="AH537" s="46" t="s">
        <v>197</v>
      </c>
      <c r="AL537" s="202" t="s">
        <v>357</v>
      </c>
      <c r="AM537" s="203" t="str">
        <f t="shared" si="531"/>
        <v>R_ES-SA-SpCool</v>
      </c>
      <c r="AN537" s="202" t="str">
        <f t="shared" si="532"/>
        <v>SH2_3</v>
      </c>
      <c r="AO537" s="127">
        <f>AS538+AS539</f>
        <v>0.128676470588235</v>
      </c>
      <c r="AP537" s="202" t="s">
        <v>18</v>
      </c>
      <c r="AQ537" s="203" t="s">
        <v>194</v>
      </c>
      <c r="AS537" s="202">
        <f t="shared" si="570"/>
        <v>0.0726102941176471</v>
      </c>
      <c r="AU537" s="202" t="s">
        <v>357</v>
      </c>
      <c r="AV537" s="46" t="str">
        <f t="shared" si="533"/>
        <v>R_ES-SA-SpCool</v>
      </c>
      <c r="AW537" s="208" t="str">
        <f t="shared" si="534"/>
        <v>SH2_3</v>
      </c>
      <c r="AX537" s="127">
        <f>BB538+BB539</f>
        <v>0.105698529411765</v>
      </c>
      <c r="AY537" s="208" t="s">
        <v>18</v>
      </c>
      <c r="AZ537" s="46" t="s">
        <v>193</v>
      </c>
      <c r="BB537" s="208">
        <f t="shared" si="571"/>
        <v>0.0634191176470588</v>
      </c>
      <c r="BD537" s="202" t="s">
        <v>357</v>
      </c>
      <c r="BE537" s="46" t="str">
        <f t="shared" si="535"/>
        <v>R_ES-SA-SpCool</v>
      </c>
      <c r="BF537" s="208" t="str">
        <f t="shared" si="536"/>
        <v>SH2_3</v>
      </c>
      <c r="BG537" s="208">
        <f t="shared" si="542"/>
        <v>0.137867647058824</v>
      </c>
      <c r="BH537" s="208" t="s">
        <v>18</v>
      </c>
      <c r="BI537" s="46" t="s">
        <v>195</v>
      </c>
      <c r="BM537" s="202" t="s">
        <v>357</v>
      </c>
      <c r="BN537" s="46" t="str">
        <f t="shared" si="537"/>
        <v>R_ES-SA-SpCool</v>
      </c>
      <c r="BO537" s="208" t="str">
        <f t="shared" si="538"/>
        <v>SH2_3</v>
      </c>
      <c r="BP537" s="208">
        <f t="shared" si="543"/>
        <v>0.105698529411765</v>
      </c>
      <c r="BQ537" s="208" t="s">
        <v>18</v>
      </c>
      <c r="BR537" s="46" t="s">
        <v>192</v>
      </c>
    </row>
    <row r="538" spans="11:70">
      <c r="K538" s="202" t="s">
        <v>357</v>
      </c>
      <c r="L538" s="203" t="str">
        <f t="shared" si="566"/>
        <v>R_ES-SA-SpCool</v>
      </c>
      <c r="M538" s="202" t="str">
        <f t="shared" si="567"/>
        <v>SH4_5</v>
      </c>
      <c r="N538" s="127">
        <f>R540+R541</f>
        <v>0.118566176470588</v>
      </c>
      <c r="O538" s="202" t="s">
        <v>18</v>
      </c>
      <c r="P538" s="203" t="s">
        <v>196</v>
      </c>
      <c r="R538" s="202">
        <f t="shared" si="568"/>
        <v>0.0726102941176471</v>
      </c>
      <c r="T538" s="202" t="s">
        <v>357</v>
      </c>
      <c r="U538" s="203" t="str">
        <f t="shared" si="528"/>
        <v>R_ES-SA-SpCool</v>
      </c>
      <c r="V538" s="202" t="str">
        <f t="shared" si="528"/>
        <v>SH4_5</v>
      </c>
      <c r="W538" s="127">
        <f>AA540+AA541</f>
        <v>0.083639705882353</v>
      </c>
      <c r="X538" s="202" t="s">
        <v>18</v>
      </c>
      <c r="Y538" s="203" t="s">
        <v>191</v>
      </c>
      <c r="AA538" s="202">
        <f t="shared" si="569"/>
        <v>0.0551470588235294</v>
      </c>
      <c r="AC538" s="202" t="s">
        <v>357</v>
      </c>
      <c r="AD538" s="46" t="str">
        <f t="shared" si="529"/>
        <v>R_ES-SA-SpCool</v>
      </c>
      <c r="AE538" s="208" t="str">
        <f t="shared" si="530"/>
        <v>SH4_5</v>
      </c>
      <c r="AF538" s="46">
        <f t="shared" si="564"/>
        <v>0.118566176470588</v>
      </c>
      <c r="AG538" s="208" t="s">
        <v>18</v>
      </c>
      <c r="AH538" s="46" t="s">
        <v>197</v>
      </c>
      <c r="AL538" s="202" t="s">
        <v>357</v>
      </c>
      <c r="AM538" s="203" t="str">
        <f t="shared" si="531"/>
        <v>R_ES-SA-SpCool</v>
      </c>
      <c r="AN538" s="202" t="str">
        <f t="shared" si="532"/>
        <v>SH4_5</v>
      </c>
      <c r="AO538" s="127">
        <f>AS540+AS541</f>
        <v>0.105698529411765</v>
      </c>
      <c r="AP538" s="202" t="s">
        <v>18</v>
      </c>
      <c r="AQ538" s="203" t="s">
        <v>194</v>
      </c>
      <c r="AS538" s="202">
        <f t="shared" si="570"/>
        <v>0.0652573529411765</v>
      </c>
      <c r="AU538" s="202" t="s">
        <v>357</v>
      </c>
      <c r="AV538" s="46" t="str">
        <f t="shared" si="533"/>
        <v>R_ES-SA-SpCool</v>
      </c>
      <c r="AW538" s="208" t="str">
        <f t="shared" si="534"/>
        <v>SH4_5</v>
      </c>
      <c r="AX538" s="127">
        <f>BB540+BB541</f>
        <v>0.083639705882353</v>
      </c>
      <c r="AY538" s="208" t="s">
        <v>18</v>
      </c>
      <c r="AZ538" s="46" t="s">
        <v>193</v>
      </c>
      <c r="BB538" s="208">
        <f t="shared" si="571"/>
        <v>0.0551470588235294</v>
      </c>
      <c r="BD538" s="202" t="s">
        <v>357</v>
      </c>
      <c r="BE538" s="46" t="str">
        <f t="shared" si="535"/>
        <v>R_ES-SA-SpCool</v>
      </c>
      <c r="BF538" s="208" t="str">
        <f t="shared" si="536"/>
        <v>SH4_5</v>
      </c>
      <c r="BG538" s="208">
        <f t="shared" si="542"/>
        <v>0.118566176470588</v>
      </c>
      <c r="BH538" s="208" t="s">
        <v>18</v>
      </c>
      <c r="BI538" s="46" t="s">
        <v>195</v>
      </c>
      <c r="BM538" s="202" t="s">
        <v>357</v>
      </c>
      <c r="BN538" s="46" t="str">
        <f t="shared" si="537"/>
        <v>R_ES-SA-SpCool</v>
      </c>
      <c r="BO538" s="208" t="str">
        <f t="shared" si="538"/>
        <v>SH4_5</v>
      </c>
      <c r="BP538" s="208">
        <f t="shared" si="543"/>
        <v>0.083639705882353</v>
      </c>
      <c r="BQ538" s="208" t="s">
        <v>18</v>
      </c>
      <c r="BR538" s="46" t="s">
        <v>192</v>
      </c>
    </row>
    <row r="539" spans="11:70">
      <c r="K539" s="202" t="s">
        <v>357</v>
      </c>
      <c r="L539" s="203" t="str">
        <f t="shared" si="566"/>
        <v>R_ES-SA-SpCool</v>
      </c>
      <c r="M539" s="202" t="str">
        <f t="shared" si="567"/>
        <v>SH6_7</v>
      </c>
      <c r="N539" s="127">
        <f>R542+R543</f>
        <v>0.0965073529411765</v>
      </c>
      <c r="O539" s="202" t="s">
        <v>18</v>
      </c>
      <c r="P539" s="203" t="s">
        <v>196</v>
      </c>
      <c r="R539" s="202">
        <f t="shared" si="568"/>
        <v>0.0652573529411765</v>
      </c>
      <c r="T539" s="202" t="s">
        <v>357</v>
      </c>
      <c r="U539" s="203" t="str">
        <f t="shared" si="528"/>
        <v>R_ES-SA-SpCool</v>
      </c>
      <c r="V539" s="202" t="str">
        <f t="shared" si="528"/>
        <v>SH6_7</v>
      </c>
      <c r="W539" s="127">
        <f>AA542+AA543</f>
        <v>0.0560661764705883</v>
      </c>
      <c r="X539" s="202" t="s">
        <v>18</v>
      </c>
      <c r="Y539" s="203" t="s">
        <v>191</v>
      </c>
      <c r="AA539" s="202">
        <f t="shared" si="569"/>
        <v>0.0505514705882353</v>
      </c>
      <c r="AC539" s="202" t="s">
        <v>357</v>
      </c>
      <c r="AD539" s="46" t="str">
        <f t="shared" si="529"/>
        <v>R_ES-SA-SpCool</v>
      </c>
      <c r="AE539" s="208" t="str">
        <f t="shared" si="530"/>
        <v>SH6_7</v>
      </c>
      <c r="AF539" s="46">
        <f t="shared" si="564"/>
        <v>0.0965073529411765</v>
      </c>
      <c r="AG539" s="208" t="s">
        <v>18</v>
      </c>
      <c r="AH539" s="46" t="s">
        <v>197</v>
      </c>
      <c r="AL539" s="202" t="s">
        <v>357</v>
      </c>
      <c r="AM539" s="203" t="str">
        <f t="shared" si="531"/>
        <v>R_ES-SA-SpCool</v>
      </c>
      <c r="AN539" s="202" t="str">
        <f t="shared" si="532"/>
        <v>SH6_7</v>
      </c>
      <c r="AO539" s="127">
        <f>AS542+AS543</f>
        <v>0.083639705882353</v>
      </c>
      <c r="AP539" s="202" t="s">
        <v>18</v>
      </c>
      <c r="AQ539" s="203" t="s">
        <v>194</v>
      </c>
      <c r="AS539" s="202">
        <f t="shared" si="570"/>
        <v>0.0634191176470588</v>
      </c>
      <c r="AU539" s="202" t="s">
        <v>357</v>
      </c>
      <c r="AV539" s="46" t="str">
        <f t="shared" si="533"/>
        <v>R_ES-SA-SpCool</v>
      </c>
      <c r="AW539" s="208" t="str">
        <f t="shared" si="534"/>
        <v>SH6_7</v>
      </c>
      <c r="AX539" s="127">
        <f>BB542+BB543</f>
        <v>0.0560661764705883</v>
      </c>
      <c r="AY539" s="208" t="s">
        <v>18</v>
      </c>
      <c r="AZ539" s="46" t="s">
        <v>193</v>
      </c>
      <c r="BB539" s="208">
        <f t="shared" si="571"/>
        <v>0.0505514705882353</v>
      </c>
      <c r="BD539" s="202" t="s">
        <v>357</v>
      </c>
      <c r="BE539" s="46" t="str">
        <f t="shared" si="535"/>
        <v>R_ES-SA-SpCool</v>
      </c>
      <c r="BF539" s="208" t="str">
        <f t="shared" si="536"/>
        <v>SH6_7</v>
      </c>
      <c r="BG539" s="208">
        <f t="shared" si="542"/>
        <v>0.0965073529411765</v>
      </c>
      <c r="BH539" s="208" t="s">
        <v>18</v>
      </c>
      <c r="BI539" s="46" t="s">
        <v>195</v>
      </c>
      <c r="BM539" s="202" t="s">
        <v>357</v>
      </c>
      <c r="BN539" s="46" t="str">
        <f t="shared" si="537"/>
        <v>R_ES-SA-SpCool</v>
      </c>
      <c r="BO539" s="208" t="str">
        <f t="shared" si="538"/>
        <v>SH6_7</v>
      </c>
      <c r="BP539" s="208">
        <f t="shared" si="543"/>
        <v>0.0560661764705883</v>
      </c>
      <c r="BQ539" s="208" t="s">
        <v>18</v>
      </c>
      <c r="BR539" s="46" t="s">
        <v>192</v>
      </c>
    </row>
    <row r="540" spans="11:70">
      <c r="K540" s="202" t="s">
        <v>357</v>
      </c>
      <c r="L540" s="203" t="str">
        <f t="shared" si="566"/>
        <v>R_ES-SA-SpCool</v>
      </c>
      <c r="M540" s="202" t="str">
        <f t="shared" si="567"/>
        <v>SH8_9</v>
      </c>
      <c r="N540" s="127">
        <f>R544+R545</f>
        <v>0.0670955882352942</v>
      </c>
      <c r="O540" s="202" t="s">
        <v>18</v>
      </c>
      <c r="P540" s="203" t="s">
        <v>196</v>
      </c>
      <c r="R540" s="202">
        <f t="shared" si="568"/>
        <v>0.0634191176470588</v>
      </c>
      <c r="T540" s="202" t="s">
        <v>357</v>
      </c>
      <c r="U540" s="203" t="str">
        <f t="shared" si="528"/>
        <v>R_ES-SA-SpCool</v>
      </c>
      <c r="V540" s="202" t="str">
        <f t="shared" si="528"/>
        <v>SH8_9</v>
      </c>
      <c r="W540" s="127">
        <f>AA544+AA545</f>
        <v>0.0413602941176471</v>
      </c>
      <c r="X540" s="202" t="s">
        <v>18</v>
      </c>
      <c r="Y540" s="203" t="s">
        <v>191</v>
      </c>
      <c r="AA540" s="202">
        <f t="shared" si="569"/>
        <v>0.0459558823529412</v>
      </c>
      <c r="AC540" s="202" t="s">
        <v>357</v>
      </c>
      <c r="AD540" s="46" t="str">
        <f t="shared" si="529"/>
        <v>R_ES-SA-SpCool</v>
      </c>
      <c r="AE540" s="208" t="str">
        <f t="shared" si="530"/>
        <v>SH8_9</v>
      </c>
      <c r="AF540" s="46">
        <f t="shared" si="564"/>
        <v>0.0670955882352942</v>
      </c>
      <c r="AG540" s="208" t="s">
        <v>18</v>
      </c>
      <c r="AH540" s="46" t="s">
        <v>197</v>
      </c>
      <c r="AL540" s="202" t="s">
        <v>357</v>
      </c>
      <c r="AM540" s="203" t="str">
        <f t="shared" si="531"/>
        <v>R_ES-SA-SpCool</v>
      </c>
      <c r="AN540" s="202" t="str">
        <f t="shared" si="532"/>
        <v>SH8_9</v>
      </c>
      <c r="AO540" s="127">
        <f>AS544+AS545</f>
        <v>0.0560661764705883</v>
      </c>
      <c r="AP540" s="202" t="s">
        <v>18</v>
      </c>
      <c r="AQ540" s="203" t="s">
        <v>194</v>
      </c>
      <c r="AS540" s="202">
        <f t="shared" si="570"/>
        <v>0.0551470588235294</v>
      </c>
      <c r="AU540" s="202" t="s">
        <v>357</v>
      </c>
      <c r="AV540" s="46" t="str">
        <f t="shared" si="533"/>
        <v>R_ES-SA-SpCool</v>
      </c>
      <c r="AW540" s="208" t="str">
        <f t="shared" si="534"/>
        <v>SH8_9</v>
      </c>
      <c r="AX540" s="127">
        <f>BB544+BB545</f>
        <v>0.0413602941176471</v>
      </c>
      <c r="AY540" s="208" t="s">
        <v>18</v>
      </c>
      <c r="AZ540" s="46" t="s">
        <v>193</v>
      </c>
      <c r="BB540" s="208">
        <f t="shared" si="571"/>
        <v>0.0459558823529412</v>
      </c>
      <c r="BD540" s="202" t="s">
        <v>357</v>
      </c>
      <c r="BE540" s="46" t="str">
        <f t="shared" si="535"/>
        <v>R_ES-SA-SpCool</v>
      </c>
      <c r="BF540" s="208" t="str">
        <f t="shared" si="536"/>
        <v>SH8_9</v>
      </c>
      <c r="BG540" s="208">
        <f t="shared" si="542"/>
        <v>0.0670955882352942</v>
      </c>
      <c r="BH540" s="208" t="s">
        <v>18</v>
      </c>
      <c r="BI540" s="46" t="s">
        <v>195</v>
      </c>
      <c r="BM540" s="202" t="s">
        <v>357</v>
      </c>
      <c r="BN540" s="46" t="str">
        <f t="shared" si="537"/>
        <v>R_ES-SA-SpCool</v>
      </c>
      <c r="BO540" s="208" t="str">
        <f t="shared" si="538"/>
        <v>SH8_9</v>
      </c>
      <c r="BP540" s="208">
        <f t="shared" si="543"/>
        <v>0.0413602941176471</v>
      </c>
      <c r="BQ540" s="208" t="s">
        <v>18</v>
      </c>
      <c r="BR540" s="46" t="s">
        <v>192</v>
      </c>
    </row>
    <row r="541" spans="11:70">
      <c r="K541" s="202" t="s">
        <v>357</v>
      </c>
      <c r="L541" s="203" t="str">
        <f t="shared" si="566"/>
        <v>R_ES-SA-SpCool</v>
      </c>
      <c r="M541" s="202" t="str">
        <f t="shared" si="567"/>
        <v>SH10_11</v>
      </c>
      <c r="N541" s="127">
        <f>R546+R547</f>
        <v>0.0496323529411765</v>
      </c>
      <c r="O541" s="202" t="s">
        <v>18</v>
      </c>
      <c r="P541" s="203" t="s">
        <v>196</v>
      </c>
      <c r="R541" s="202">
        <f t="shared" si="568"/>
        <v>0.0551470588235294</v>
      </c>
      <c r="T541" s="202" t="s">
        <v>357</v>
      </c>
      <c r="U541" s="203" t="str">
        <f t="shared" si="528"/>
        <v>R_ES-SA-SpCool</v>
      </c>
      <c r="V541" s="202" t="str">
        <f t="shared" si="528"/>
        <v>SH10_11</v>
      </c>
      <c r="W541" s="127">
        <f>AA546+AA547</f>
        <v>0.03125</v>
      </c>
      <c r="X541" s="202" t="s">
        <v>18</v>
      </c>
      <c r="Y541" s="203" t="s">
        <v>191</v>
      </c>
      <c r="AA541" s="202">
        <f t="shared" si="569"/>
        <v>0.0376838235294118</v>
      </c>
      <c r="AC541" s="202" t="s">
        <v>357</v>
      </c>
      <c r="AD541" s="46" t="str">
        <f t="shared" si="529"/>
        <v>R_ES-SA-SpCool</v>
      </c>
      <c r="AE541" s="208" t="str">
        <f t="shared" si="530"/>
        <v>SH10_11</v>
      </c>
      <c r="AF541" s="46">
        <f t="shared" si="564"/>
        <v>0.0496323529411765</v>
      </c>
      <c r="AG541" s="208" t="s">
        <v>18</v>
      </c>
      <c r="AH541" s="46" t="s">
        <v>197</v>
      </c>
      <c r="AL541" s="202" t="s">
        <v>357</v>
      </c>
      <c r="AM541" s="203" t="str">
        <f t="shared" si="531"/>
        <v>R_ES-SA-SpCool</v>
      </c>
      <c r="AN541" s="202" t="str">
        <f t="shared" si="532"/>
        <v>SH10_11</v>
      </c>
      <c r="AO541" s="127">
        <f>AS546+AS547</f>
        <v>0.0413602941176471</v>
      </c>
      <c r="AP541" s="202" t="s">
        <v>18</v>
      </c>
      <c r="AQ541" s="203" t="s">
        <v>194</v>
      </c>
      <c r="AS541" s="202">
        <f t="shared" si="570"/>
        <v>0.0505514705882353</v>
      </c>
      <c r="AU541" s="202" t="s">
        <v>357</v>
      </c>
      <c r="AV541" s="46" t="str">
        <f t="shared" si="533"/>
        <v>R_ES-SA-SpCool</v>
      </c>
      <c r="AW541" s="208" t="str">
        <f t="shared" si="534"/>
        <v>SH10_11</v>
      </c>
      <c r="AX541" s="127">
        <f>BB546+BB547</f>
        <v>0.03125</v>
      </c>
      <c r="AY541" s="208" t="s">
        <v>18</v>
      </c>
      <c r="AZ541" s="46" t="s">
        <v>193</v>
      </c>
      <c r="BB541" s="208">
        <f t="shared" si="571"/>
        <v>0.0376838235294118</v>
      </c>
      <c r="BD541" s="202" t="s">
        <v>357</v>
      </c>
      <c r="BE541" s="46" t="str">
        <f t="shared" si="535"/>
        <v>R_ES-SA-SpCool</v>
      </c>
      <c r="BF541" s="208" t="str">
        <f t="shared" si="536"/>
        <v>SH10_11</v>
      </c>
      <c r="BG541" s="208">
        <f t="shared" si="542"/>
        <v>0.0496323529411765</v>
      </c>
      <c r="BH541" s="208" t="s">
        <v>18</v>
      </c>
      <c r="BI541" s="46" t="s">
        <v>195</v>
      </c>
      <c r="BM541" s="202" t="s">
        <v>357</v>
      </c>
      <c r="BN541" s="46" t="str">
        <f t="shared" si="537"/>
        <v>R_ES-SA-SpCool</v>
      </c>
      <c r="BO541" s="208" t="str">
        <f t="shared" si="538"/>
        <v>SH10_11</v>
      </c>
      <c r="BP541" s="208">
        <f t="shared" si="543"/>
        <v>0.03125</v>
      </c>
      <c r="BQ541" s="208" t="s">
        <v>18</v>
      </c>
      <c r="BR541" s="46" t="s">
        <v>192</v>
      </c>
    </row>
    <row r="542" spans="11:70">
      <c r="K542" s="202" t="s">
        <v>357</v>
      </c>
      <c r="L542" s="203" t="str">
        <f t="shared" si="566"/>
        <v>R_ES-SA-SpCool</v>
      </c>
      <c r="M542" s="202" t="str">
        <f t="shared" si="567"/>
        <v>SH12_13</v>
      </c>
      <c r="N542" s="127">
        <f>R548+R549</f>
        <v>0.0349264705882353</v>
      </c>
      <c r="O542" s="202" t="s">
        <v>18</v>
      </c>
      <c r="P542" s="203" t="s">
        <v>196</v>
      </c>
      <c r="R542" s="202">
        <f t="shared" si="568"/>
        <v>0.0505514705882353</v>
      </c>
      <c r="T542" s="202" t="s">
        <v>357</v>
      </c>
      <c r="U542" s="203" t="str">
        <f t="shared" si="528"/>
        <v>R_ES-SA-SpCool</v>
      </c>
      <c r="V542" s="202" t="str">
        <f t="shared" si="528"/>
        <v>SH12_13</v>
      </c>
      <c r="W542" s="127">
        <f>AA548+AA549</f>
        <v>0.0321691176470589</v>
      </c>
      <c r="X542" s="202" t="s">
        <v>18</v>
      </c>
      <c r="Y542" s="203" t="s">
        <v>191</v>
      </c>
      <c r="AA542" s="202">
        <f t="shared" si="569"/>
        <v>0.0294117647058824</v>
      </c>
      <c r="AC542" s="202" t="s">
        <v>357</v>
      </c>
      <c r="AD542" s="46" t="str">
        <f t="shared" si="529"/>
        <v>R_ES-SA-SpCool</v>
      </c>
      <c r="AE542" s="208" t="str">
        <f t="shared" si="530"/>
        <v>SH12_13</v>
      </c>
      <c r="AF542" s="46">
        <f t="shared" si="564"/>
        <v>0.0349264705882353</v>
      </c>
      <c r="AG542" s="208" t="s">
        <v>18</v>
      </c>
      <c r="AH542" s="46" t="s">
        <v>197</v>
      </c>
      <c r="AL542" s="202" t="s">
        <v>357</v>
      </c>
      <c r="AM542" s="203" t="str">
        <f t="shared" si="531"/>
        <v>R_ES-SA-SpCool</v>
      </c>
      <c r="AN542" s="202" t="str">
        <f t="shared" si="532"/>
        <v>SH12_13</v>
      </c>
      <c r="AO542" s="127">
        <f>AS548+AS549</f>
        <v>0.03125</v>
      </c>
      <c r="AP542" s="202" t="s">
        <v>18</v>
      </c>
      <c r="AQ542" s="203" t="s">
        <v>194</v>
      </c>
      <c r="AS542" s="202">
        <f t="shared" si="570"/>
        <v>0.0459558823529412</v>
      </c>
      <c r="AU542" s="202" t="s">
        <v>357</v>
      </c>
      <c r="AV542" s="46" t="str">
        <f t="shared" si="533"/>
        <v>R_ES-SA-SpCool</v>
      </c>
      <c r="AW542" s="208" t="str">
        <f t="shared" si="534"/>
        <v>SH12_13</v>
      </c>
      <c r="AX542" s="127">
        <f>BB548+BB549</f>
        <v>0.0321691176470589</v>
      </c>
      <c r="AY542" s="208" t="s">
        <v>18</v>
      </c>
      <c r="AZ542" s="46" t="s">
        <v>193</v>
      </c>
      <c r="BB542" s="208">
        <f t="shared" si="571"/>
        <v>0.0294117647058824</v>
      </c>
      <c r="BD542" s="202" t="s">
        <v>357</v>
      </c>
      <c r="BE542" s="46" t="str">
        <f t="shared" si="535"/>
        <v>R_ES-SA-SpCool</v>
      </c>
      <c r="BF542" s="208" t="str">
        <f t="shared" si="536"/>
        <v>SH12_13</v>
      </c>
      <c r="BG542" s="208">
        <f t="shared" si="542"/>
        <v>0.0349264705882353</v>
      </c>
      <c r="BH542" s="208" t="s">
        <v>18</v>
      </c>
      <c r="BI542" s="46" t="s">
        <v>195</v>
      </c>
      <c r="BM542" s="202" t="s">
        <v>357</v>
      </c>
      <c r="BN542" s="46" t="str">
        <f t="shared" si="537"/>
        <v>R_ES-SA-SpCool</v>
      </c>
      <c r="BO542" s="208" t="str">
        <f t="shared" si="538"/>
        <v>SH12_13</v>
      </c>
      <c r="BP542" s="208">
        <f t="shared" si="543"/>
        <v>0.0321691176470589</v>
      </c>
      <c r="BQ542" s="208" t="s">
        <v>18</v>
      </c>
      <c r="BR542" s="46" t="s">
        <v>192</v>
      </c>
    </row>
    <row r="543" spans="11:70">
      <c r="K543" s="202" t="s">
        <v>357</v>
      </c>
      <c r="L543" s="203" t="str">
        <f t="shared" si="566"/>
        <v>R_ES-SA-SpCool</v>
      </c>
      <c r="M543" s="202" t="str">
        <f t="shared" si="567"/>
        <v>SH14_15</v>
      </c>
      <c r="N543" s="127">
        <f>R550+R551</f>
        <v>0.0284926470588236</v>
      </c>
      <c r="O543" s="202" t="s">
        <v>18</v>
      </c>
      <c r="P543" s="203" t="s">
        <v>196</v>
      </c>
      <c r="R543" s="202">
        <f t="shared" si="568"/>
        <v>0.0459558823529412</v>
      </c>
      <c r="T543" s="202" t="s">
        <v>357</v>
      </c>
      <c r="U543" s="203" t="str">
        <f t="shared" si="528"/>
        <v>R_ES-SA-SpCool</v>
      </c>
      <c r="V543" s="202" t="str">
        <f t="shared" si="528"/>
        <v>SH14_15</v>
      </c>
      <c r="W543" s="127">
        <f>AA550+AA551</f>
        <v>0.0496323529411765</v>
      </c>
      <c r="X543" s="202" t="s">
        <v>18</v>
      </c>
      <c r="Y543" s="203" t="s">
        <v>191</v>
      </c>
      <c r="AA543" s="202">
        <f t="shared" si="569"/>
        <v>0.0266544117647059</v>
      </c>
      <c r="AC543" s="202" t="s">
        <v>357</v>
      </c>
      <c r="AD543" s="46" t="str">
        <f t="shared" si="529"/>
        <v>R_ES-SA-SpCool</v>
      </c>
      <c r="AE543" s="208" t="str">
        <f t="shared" si="530"/>
        <v>SH14_15</v>
      </c>
      <c r="AF543" s="46">
        <f t="shared" si="564"/>
        <v>0.0284926470588236</v>
      </c>
      <c r="AG543" s="208" t="s">
        <v>18</v>
      </c>
      <c r="AH543" s="46" t="s">
        <v>197</v>
      </c>
      <c r="AL543" s="202" t="s">
        <v>357</v>
      </c>
      <c r="AM543" s="203" t="str">
        <f t="shared" si="531"/>
        <v>R_ES-SA-SpCool</v>
      </c>
      <c r="AN543" s="202" t="str">
        <f t="shared" si="532"/>
        <v>SH14_15</v>
      </c>
      <c r="AO543" s="127">
        <f>AS550+AS551</f>
        <v>0.0321691176470589</v>
      </c>
      <c r="AP543" s="202" t="s">
        <v>18</v>
      </c>
      <c r="AQ543" s="203" t="s">
        <v>194</v>
      </c>
      <c r="AS543" s="202">
        <f t="shared" si="570"/>
        <v>0.0376838235294118</v>
      </c>
      <c r="AU543" s="202" t="s">
        <v>357</v>
      </c>
      <c r="AV543" s="46" t="str">
        <f t="shared" si="533"/>
        <v>R_ES-SA-SpCool</v>
      </c>
      <c r="AW543" s="208" t="str">
        <f t="shared" si="534"/>
        <v>SH14_15</v>
      </c>
      <c r="AX543" s="127">
        <f>BB550+BB551</f>
        <v>0.0496323529411765</v>
      </c>
      <c r="AY543" s="208" t="s">
        <v>18</v>
      </c>
      <c r="AZ543" s="46" t="s">
        <v>193</v>
      </c>
      <c r="BB543" s="208">
        <f t="shared" si="571"/>
        <v>0.0266544117647059</v>
      </c>
      <c r="BD543" s="202" t="s">
        <v>357</v>
      </c>
      <c r="BE543" s="46" t="str">
        <f t="shared" si="535"/>
        <v>R_ES-SA-SpCool</v>
      </c>
      <c r="BF543" s="208" t="str">
        <f t="shared" si="536"/>
        <v>SH14_15</v>
      </c>
      <c r="BG543" s="208">
        <f t="shared" si="542"/>
        <v>0.0284926470588236</v>
      </c>
      <c r="BH543" s="208" t="s">
        <v>18</v>
      </c>
      <c r="BI543" s="46" t="s">
        <v>195</v>
      </c>
      <c r="BM543" s="202" t="s">
        <v>357</v>
      </c>
      <c r="BN543" s="46" t="str">
        <f t="shared" si="537"/>
        <v>R_ES-SA-SpCool</v>
      </c>
      <c r="BO543" s="208" t="str">
        <f t="shared" si="538"/>
        <v>SH14_15</v>
      </c>
      <c r="BP543" s="208">
        <f t="shared" si="543"/>
        <v>0.0496323529411765</v>
      </c>
      <c r="BQ543" s="208" t="s">
        <v>18</v>
      </c>
      <c r="BR543" s="46" t="s">
        <v>192</v>
      </c>
    </row>
    <row r="544" spans="11:70">
      <c r="K544" s="202" t="s">
        <v>357</v>
      </c>
      <c r="L544" s="203" t="str">
        <f t="shared" si="566"/>
        <v>R_ES-SA-SpCool</v>
      </c>
      <c r="M544" s="202" t="str">
        <f t="shared" si="567"/>
        <v>SH16_17</v>
      </c>
      <c r="N544" s="127">
        <f>R552+R553</f>
        <v>0.0404411764705883</v>
      </c>
      <c r="O544" s="202" t="s">
        <v>18</v>
      </c>
      <c r="P544" s="203" t="s">
        <v>196</v>
      </c>
      <c r="R544" s="202">
        <f t="shared" si="568"/>
        <v>0.0376838235294118</v>
      </c>
      <c r="T544" s="202" t="s">
        <v>357</v>
      </c>
      <c r="U544" s="203" t="str">
        <f t="shared" ref="U544:V607" si="572">L544</f>
        <v>R_ES-SA-SpCool</v>
      </c>
      <c r="V544" s="202" t="str">
        <f t="shared" si="572"/>
        <v>SH16_17</v>
      </c>
      <c r="W544" s="127">
        <f>AA552+AA553</f>
        <v>0.0827205882352941</v>
      </c>
      <c r="X544" s="202" t="s">
        <v>18</v>
      </c>
      <c r="Y544" s="203" t="s">
        <v>191</v>
      </c>
      <c r="AA544" s="202">
        <f t="shared" si="569"/>
        <v>0.0229779411764706</v>
      </c>
      <c r="AC544" s="202" t="s">
        <v>357</v>
      </c>
      <c r="AD544" s="46" t="str">
        <f t="shared" ref="AD544:AD607" si="573">U544</f>
        <v>R_ES-SA-SpCool</v>
      </c>
      <c r="AE544" s="208" t="str">
        <f t="shared" ref="AE544:AE607" si="574">V544</f>
        <v>SH16_17</v>
      </c>
      <c r="AF544" s="46">
        <f t="shared" si="564"/>
        <v>0.0404411764705883</v>
      </c>
      <c r="AG544" s="208" t="s">
        <v>18</v>
      </c>
      <c r="AH544" s="46" t="s">
        <v>197</v>
      </c>
      <c r="AL544" s="202" t="s">
        <v>357</v>
      </c>
      <c r="AM544" s="203" t="str">
        <f t="shared" ref="AM544:AM607" si="575">AD544</f>
        <v>R_ES-SA-SpCool</v>
      </c>
      <c r="AN544" s="202" t="str">
        <f t="shared" ref="AN544:AN607" si="576">AE544</f>
        <v>SH16_17</v>
      </c>
      <c r="AO544" s="127">
        <f>AS552+AS553</f>
        <v>0.0496323529411765</v>
      </c>
      <c r="AP544" s="202" t="s">
        <v>18</v>
      </c>
      <c r="AQ544" s="203" t="s">
        <v>194</v>
      </c>
      <c r="AS544" s="202">
        <f t="shared" si="570"/>
        <v>0.0294117647058824</v>
      </c>
      <c r="AU544" s="202" t="s">
        <v>357</v>
      </c>
      <c r="AV544" s="46" t="str">
        <f t="shared" ref="AV544:AV607" si="577">AM544</f>
        <v>R_ES-SA-SpCool</v>
      </c>
      <c r="AW544" s="208" t="str">
        <f t="shared" ref="AW544:AW607" si="578">AN544</f>
        <v>SH16_17</v>
      </c>
      <c r="AX544" s="127">
        <f>BB552+BB553</f>
        <v>0.0827205882352941</v>
      </c>
      <c r="AY544" s="208" t="s">
        <v>18</v>
      </c>
      <c r="AZ544" s="46" t="s">
        <v>193</v>
      </c>
      <c r="BB544" s="208">
        <f t="shared" si="571"/>
        <v>0.0229779411764706</v>
      </c>
      <c r="BD544" s="202" t="s">
        <v>357</v>
      </c>
      <c r="BE544" s="46" t="str">
        <f t="shared" ref="BE544:BE607" si="579">AV544</f>
        <v>R_ES-SA-SpCool</v>
      </c>
      <c r="BF544" s="208" t="str">
        <f t="shared" ref="BF544:BF607" si="580">AW544</f>
        <v>SH16_17</v>
      </c>
      <c r="BG544" s="208">
        <f t="shared" si="542"/>
        <v>0.0404411764705883</v>
      </c>
      <c r="BH544" s="208" t="s">
        <v>18</v>
      </c>
      <c r="BI544" s="46" t="s">
        <v>195</v>
      </c>
      <c r="BM544" s="202" t="s">
        <v>357</v>
      </c>
      <c r="BN544" s="46" t="str">
        <f t="shared" ref="BN544:BN607" si="581">BE544</f>
        <v>R_ES-SA-SpCool</v>
      </c>
      <c r="BO544" s="208" t="str">
        <f t="shared" ref="BO544:BO607" si="582">BF544</f>
        <v>SH16_17</v>
      </c>
      <c r="BP544" s="208">
        <f t="shared" si="543"/>
        <v>0.0827205882352941</v>
      </c>
      <c r="BQ544" s="208" t="s">
        <v>18</v>
      </c>
      <c r="BR544" s="46" t="s">
        <v>192</v>
      </c>
    </row>
    <row r="545" spans="11:70">
      <c r="K545" s="202" t="s">
        <v>357</v>
      </c>
      <c r="L545" s="203" t="str">
        <f t="shared" si="566"/>
        <v>R_ES-SA-SpCool</v>
      </c>
      <c r="M545" s="202" t="str">
        <f t="shared" si="567"/>
        <v>SH18_19</v>
      </c>
      <c r="N545" s="127">
        <f>R554+R555</f>
        <v>0.0643382352941176</v>
      </c>
      <c r="O545" s="202" t="s">
        <v>18</v>
      </c>
      <c r="P545" s="203" t="s">
        <v>196</v>
      </c>
      <c r="R545" s="202">
        <f t="shared" si="568"/>
        <v>0.0294117647058824</v>
      </c>
      <c r="T545" s="202" t="s">
        <v>357</v>
      </c>
      <c r="U545" s="203" t="str">
        <f t="shared" si="572"/>
        <v>R_ES-SA-SpCool</v>
      </c>
      <c r="V545" s="202" t="str">
        <f t="shared" si="572"/>
        <v>SH18_19</v>
      </c>
      <c r="W545" s="127">
        <f>AA554+AA555</f>
        <v>0.112132352941176</v>
      </c>
      <c r="X545" s="202" t="s">
        <v>18</v>
      </c>
      <c r="Y545" s="203" t="s">
        <v>191</v>
      </c>
      <c r="AA545" s="202">
        <f t="shared" si="569"/>
        <v>0.0183823529411765</v>
      </c>
      <c r="AC545" s="202" t="s">
        <v>357</v>
      </c>
      <c r="AD545" s="46" t="str">
        <f t="shared" si="573"/>
        <v>R_ES-SA-SpCool</v>
      </c>
      <c r="AE545" s="208" t="str">
        <f t="shared" si="574"/>
        <v>SH18_19</v>
      </c>
      <c r="AF545" s="46">
        <f t="shared" si="564"/>
        <v>0.0643382352941176</v>
      </c>
      <c r="AG545" s="208" t="s">
        <v>18</v>
      </c>
      <c r="AH545" s="46" t="s">
        <v>197</v>
      </c>
      <c r="AL545" s="202" t="s">
        <v>357</v>
      </c>
      <c r="AM545" s="203" t="str">
        <f t="shared" si="575"/>
        <v>R_ES-SA-SpCool</v>
      </c>
      <c r="AN545" s="202" t="str">
        <f t="shared" si="576"/>
        <v>SH18_19</v>
      </c>
      <c r="AO545" s="127">
        <f>AS554+AS555</f>
        <v>0.0827205882352941</v>
      </c>
      <c r="AP545" s="202" t="s">
        <v>18</v>
      </c>
      <c r="AQ545" s="203" t="s">
        <v>194</v>
      </c>
      <c r="AS545" s="202">
        <f t="shared" si="570"/>
        <v>0.0266544117647059</v>
      </c>
      <c r="AU545" s="202" t="s">
        <v>357</v>
      </c>
      <c r="AV545" s="46" t="str">
        <f t="shared" si="577"/>
        <v>R_ES-SA-SpCool</v>
      </c>
      <c r="AW545" s="208" t="str">
        <f t="shared" si="578"/>
        <v>SH18_19</v>
      </c>
      <c r="AX545" s="127">
        <f>BB554+BB555</f>
        <v>0.112132352941176</v>
      </c>
      <c r="AY545" s="208" t="s">
        <v>18</v>
      </c>
      <c r="AZ545" s="46" t="s">
        <v>193</v>
      </c>
      <c r="BB545" s="208">
        <f t="shared" si="571"/>
        <v>0.0183823529411765</v>
      </c>
      <c r="BD545" s="202" t="s">
        <v>357</v>
      </c>
      <c r="BE545" s="46" t="str">
        <f t="shared" si="579"/>
        <v>R_ES-SA-SpCool</v>
      </c>
      <c r="BF545" s="208" t="str">
        <f t="shared" si="580"/>
        <v>SH18_19</v>
      </c>
      <c r="BG545" s="208">
        <f t="shared" ref="BG545:BG608" si="583">AF545</f>
        <v>0.0643382352941176</v>
      </c>
      <c r="BH545" s="208" t="s">
        <v>18</v>
      </c>
      <c r="BI545" s="46" t="s">
        <v>195</v>
      </c>
      <c r="BM545" s="202" t="s">
        <v>357</v>
      </c>
      <c r="BN545" s="46" t="str">
        <f t="shared" si="581"/>
        <v>R_ES-SA-SpCool</v>
      </c>
      <c r="BO545" s="208" t="str">
        <f t="shared" si="582"/>
        <v>SH18_19</v>
      </c>
      <c r="BP545" s="208">
        <f t="shared" ref="BP545:BP608" si="584">AX545</f>
        <v>0.112132352941176</v>
      </c>
      <c r="BQ545" s="208" t="s">
        <v>18</v>
      </c>
      <c r="BR545" s="46" t="s">
        <v>192</v>
      </c>
    </row>
    <row r="546" spans="11:70">
      <c r="K546" s="202" t="s">
        <v>357</v>
      </c>
      <c r="L546" s="203" t="str">
        <f t="shared" si="566"/>
        <v>R_ES-SA-SpCool</v>
      </c>
      <c r="M546" s="202" t="str">
        <f t="shared" si="567"/>
        <v>SH20_21</v>
      </c>
      <c r="N546" s="127">
        <f>R556+R557</f>
        <v>0.099264705882353</v>
      </c>
      <c r="O546" s="202" t="s">
        <v>18</v>
      </c>
      <c r="P546" s="203" t="s">
        <v>196</v>
      </c>
      <c r="R546" s="202">
        <f t="shared" si="568"/>
        <v>0.0266544117647059</v>
      </c>
      <c r="T546" s="202" t="s">
        <v>357</v>
      </c>
      <c r="U546" s="203" t="str">
        <f t="shared" si="572"/>
        <v>R_ES-SA-SpCool</v>
      </c>
      <c r="V546" s="202" t="str">
        <f t="shared" si="572"/>
        <v>SH20_21</v>
      </c>
      <c r="W546" s="127">
        <f>AA556+AA557</f>
        <v>0.132352941176471</v>
      </c>
      <c r="X546" s="202" t="s">
        <v>18</v>
      </c>
      <c r="Y546" s="203" t="s">
        <v>191</v>
      </c>
      <c r="AA546" s="202">
        <f t="shared" si="569"/>
        <v>0.0165441176470588</v>
      </c>
      <c r="AC546" s="202" t="s">
        <v>357</v>
      </c>
      <c r="AD546" s="46" t="str">
        <f t="shared" si="573"/>
        <v>R_ES-SA-SpCool</v>
      </c>
      <c r="AE546" s="208" t="str">
        <f t="shared" si="574"/>
        <v>SH20_21</v>
      </c>
      <c r="AF546" s="46">
        <f t="shared" si="564"/>
        <v>0.099264705882353</v>
      </c>
      <c r="AG546" s="208" t="s">
        <v>18</v>
      </c>
      <c r="AH546" s="46" t="s">
        <v>197</v>
      </c>
      <c r="AL546" s="202" t="s">
        <v>357</v>
      </c>
      <c r="AM546" s="203" t="str">
        <f t="shared" si="575"/>
        <v>R_ES-SA-SpCool</v>
      </c>
      <c r="AN546" s="202" t="str">
        <f t="shared" si="576"/>
        <v>SH20_21</v>
      </c>
      <c r="AO546" s="127">
        <f>AS556+AS557</f>
        <v>0.112132352941176</v>
      </c>
      <c r="AP546" s="202" t="s">
        <v>18</v>
      </c>
      <c r="AQ546" s="203" t="s">
        <v>194</v>
      </c>
      <c r="AS546" s="202">
        <f t="shared" si="570"/>
        <v>0.0229779411764706</v>
      </c>
      <c r="AU546" s="202" t="s">
        <v>357</v>
      </c>
      <c r="AV546" s="46" t="str">
        <f t="shared" si="577"/>
        <v>R_ES-SA-SpCool</v>
      </c>
      <c r="AW546" s="208" t="str">
        <f t="shared" si="578"/>
        <v>SH20_21</v>
      </c>
      <c r="AX546" s="127">
        <f>BB556+BB557</f>
        <v>0.132352941176471</v>
      </c>
      <c r="AY546" s="208" t="s">
        <v>18</v>
      </c>
      <c r="AZ546" s="46" t="s">
        <v>193</v>
      </c>
      <c r="BB546" s="208">
        <f t="shared" si="571"/>
        <v>0.0165441176470588</v>
      </c>
      <c r="BD546" s="202" t="s">
        <v>357</v>
      </c>
      <c r="BE546" s="46" t="str">
        <f t="shared" si="579"/>
        <v>R_ES-SA-SpCool</v>
      </c>
      <c r="BF546" s="208" t="str">
        <f t="shared" si="580"/>
        <v>SH20_21</v>
      </c>
      <c r="BG546" s="208">
        <f t="shared" si="583"/>
        <v>0.099264705882353</v>
      </c>
      <c r="BH546" s="208" t="s">
        <v>18</v>
      </c>
      <c r="BI546" s="46" t="s">
        <v>195</v>
      </c>
      <c r="BM546" s="202" t="s">
        <v>357</v>
      </c>
      <c r="BN546" s="46" t="str">
        <f t="shared" si="581"/>
        <v>R_ES-SA-SpCool</v>
      </c>
      <c r="BO546" s="208" t="str">
        <f t="shared" si="582"/>
        <v>SH20_21</v>
      </c>
      <c r="BP546" s="208">
        <f t="shared" si="584"/>
        <v>0.132352941176471</v>
      </c>
      <c r="BQ546" s="208" t="s">
        <v>18</v>
      </c>
      <c r="BR546" s="46" t="s">
        <v>192</v>
      </c>
    </row>
    <row r="547" spans="11:70">
      <c r="K547" s="202" t="s">
        <v>357</v>
      </c>
      <c r="L547" s="203" t="str">
        <f t="shared" si="566"/>
        <v>R_ES-SA-SpCool</v>
      </c>
      <c r="M547" s="202" t="str">
        <f t="shared" si="567"/>
        <v>SH22_23</v>
      </c>
      <c r="N547" s="127">
        <f>R558+R559</f>
        <v>0.123161764705882</v>
      </c>
      <c r="O547" s="202" t="s">
        <v>18</v>
      </c>
      <c r="P547" s="203" t="s">
        <v>196</v>
      </c>
      <c r="R547" s="202">
        <f t="shared" si="568"/>
        <v>0.0229779411764706</v>
      </c>
      <c r="T547" s="202" t="s">
        <v>357</v>
      </c>
      <c r="U547" s="203" t="str">
        <f t="shared" si="572"/>
        <v>R_ES-SA-SpCool</v>
      </c>
      <c r="V547" s="202" t="str">
        <f t="shared" si="572"/>
        <v>SH22_23</v>
      </c>
      <c r="W547" s="127">
        <f>AA558+AA559</f>
        <v>0.144301470588235</v>
      </c>
      <c r="X547" s="202" t="s">
        <v>18</v>
      </c>
      <c r="Y547" s="203" t="s">
        <v>191</v>
      </c>
      <c r="AA547" s="202">
        <f t="shared" si="569"/>
        <v>0.0147058823529412</v>
      </c>
      <c r="AC547" s="202" t="s">
        <v>357</v>
      </c>
      <c r="AD547" s="46" t="str">
        <f t="shared" si="573"/>
        <v>R_ES-SA-SpCool</v>
      </c>
      <c r="AE547" s="208" t="str">
        <f t="shared" si="574"/>
        <v>SH22_23</v>
      </c>
      <c r="AF547" s="46">
        <f t="shared" si="564"/>
        <v>0.123161764705882</v>
      </c>
      <c r="AG547" s="208" t="s">
        <v>18</v>
      </c>
      <c r="AH547" s="46" t="s">
        <v>197</v>
      </c>
      <c r="AL547" s="202" t="s">
        <v>357</v>
      </c>
      <c r="AM547" s="203" t="str">
        <f t="shared" si="575"/>
        <v>R_ES-SA-SpCool</v>
      </c>
      <c r="AN547" s="202" t="str">
        <f t="shared" si="576"/>
        <v>SH22_23</v>
      </c>
      <c r="AO547" s="127">
        <f>AS558+AS559</f>
        <v>0.132352941176471</v>
      </c>
      <c r="AP547" s="202" t="s">
        <v>18</v>
      </c>
      <c r="AQ547" s="203" t="s">
        <v>194</v>
      </c>
      <c r="AS547" s="202">
        <f t="shared" si="570"/>
        <v>0.0183823529411765</v>
      </c>
      <c r="AU547" s="202" t="s">
        <v>357</v>
      </c>
      <c r="AV547" s="46" t="str">
        <f t="shared" si="577"/>
        <v>R_ES-SA-SpCool</v>
      </c>
      <c r="AW547" s="208" t="str">
        <f t="shared" si="578"/>
        <v>SH22_23</v>
      </c>
      <c r="AX547" s="127">
        <f>BB558+BB559</f>
        <v>0.144301470588235</v>
      </c>
      <c r="AY547" s="208" t="s">
        <v>18</v>
      </c>
      <c r="AZ547" s="46" t="s">
        <v>193</v>
      </c>
      <c r="BB547" s="208">
        <f t="shared" si="571"/>
        <v>0.0147058823529412</v>
      </c>
      <c r="BD547" s="202" t="s">
        <v>357</v>
      </c>
      <c r="BE547" s="46" t="str">
        <f t="shared" si="579"/>
        <v>R_ES-SA-SpCool</v>
      </c>
      <c r="BF547" s="208" t="str">
        <f t="shared" si="580"/>
        <v>SH22_23</v>
      </c>
      <c r="BG547" s="208">
        <f t="shared" si="583"/>
        <v>0.123161764705882</v>
      </c>
      <c r="BH547" s="208" t="s">
        <v>18</v>
      </c>
      <c r="BI547" s="46" t="s">
        <v>195</v>
      </c>
      <c r="BM547" s="202" t="s">
        <v>357</v>
      </c>
      <c r="BN547" s="46" t="str">
        <f t="shared" si="581"/>
        <v>R_ES-SA-SpCool</v>
      </c>
      <c r="BO547" s="208" t="str">
        <f t="shared" si="582"/>
        <v>SH22_23</v>
      </c>
      <c r="BP547" s="208">
        <f t="shared" si="584"/>
        <v>0.144301470588235</v>
      </c>
      <c r="BQ547" s="208" t="s">
        <v>18</v>
      </c>
      <c r="BR547" s="46" t="s">
        <v>192</v>
      </c>
    </row>
    <row r="548" spans="11:70">
      <c r="K548" s="202" t="s">
        <v>141</v>
      </c>
      <c r="L548" s="203" t="str">
        <f t="shared" si="566"/>
        <v>R_ES-SA-SpCool</v>
      </c>
      <c r="M548" s="202">
        <f t="shared" si="567"/>
        <v>0</v>
      </c>
      <c r="O548" s="202" t="s">
        <v>18</v>
      </c>
      <c r="P548" s="203" t="s">
        <v>196</v>
      </c>
      <c r="R548" s="202">
        <f t="shared" si="568"/>
        <v>0.0183823529411765</v>
      </c>
      <c r="T548" s="202" t="s">
        <v>141</v>
      </c>
      <c r="U548" s="203" t="str">
        <f t="shared" si="572"/>
        <v>R_ES-SA-SpCool</v>
      </c>
      <c r="V548" s="202">
        <f t="shared" si="572"/>
        <v>0</v>
      </c>
      <c r="X548" s="202" t="s">
        <v>18</v>
      </c>
      <c r="Y548" s="203" t="s">
        <v>191</v>
      </c>
      <c r="AA548" s="202">
        <f t="shared" si="569"/>
        <v>0.0137867647058824</v>
      </c>
      <c r="AC548" s="202" t="s">
        <v>141</v>
      </c>
      <c r="AD548" s="46" t="str">
        <f t="shared" si="573"/>
        <v>R_ES-SA-SpCool</v>
      </c>
      <c r="AE548" s="208">
        <f t="shared" si="574"/>
        <v>0</v>
      </c>
      <c r="AF548" s="46">
        <f t="shared" si="564"/>
        <v>0</v>
      </c>
      <c r="AG548" s="208" t="s">
        <v>18</v>
      </c>
      <c r="AH548" s="46" t="s">
        <v>197</v>
      </c>
      <c r="AL548" s="202" t="s">
        <v>141</v>
      </c>
      <c r="AM548" s="203" t="str">
        <f t="shared" si="575"/>
        <v>R_ES-SA-SpCool</v>
      </c>
      <c r="AN548" s="202">
        <f t="shared" si="576"/>
        <v>0</v>
      </c>
      <c r="AP548" s="202" t="s">
        <v>18</v>
      </c>
      <c r="AQ548" s="203" t="s">
        <v>194</v>
      </c>
      <c r="AS548" s="202">
        <f t="shared" si="570"/>
        <v>0.0165441176470588</v>
      </c>
      <c r="AU548" s="202" t="s">
        <v>141</v>
      </c>
      <c r="AV548" s="46" t="str">
        <f t="shared" si="577"/>
        <v>R_ES-SA-SpCool</v>
      </c>
      <c r="AW548" s="208">
        <f t="shared" si="578"/>
        <v>0</v>
      </c>
      <c r="AY548" s="208" t="s">
        <v>18</v>
      </c>
      <c r="AZ548" s="46" t="s">
        <v>193</v>
      </c>
      <c r="BB548" s="208">
        <f t="shared" si="571"/>
        <v>0.0137867647058824</v>
      </c>
      <c r="BD548" s="202" t="s">
        <v>141</v>
      </c>
      <c r="BE548" s="46" t="str">
        <f t="shared" si="579"/>
        <v>R_ES-SA-SpCool</v>
      </c>
      <c r="BF548" s="208">
        <f t="shared" si="580"/>
        <v>0</v>
      </c>
      <c r="BG548" s="208">
        <f t="shared" si="583"/>
        <v>0</v>
      </c>
      <c r="BH548" s="208" t="s">
        <v>18</v>
      </c>
      <c r="BI548" s="46" t="s">
        <v>195</v>
      </c>
      <c r="BM548" s="202" t="s">
        <v>141</v>
      </c>
      <c r="BN548" s="46" t="str">
        <f t="shared" si="581"/>
        <v>R_ES-SA-SpCool</v>
      </c>
      <c r="BO548" s="208">
        <f t="shared" si="582"/>
        <v>0</v>
      </c>
      <c r="BP548" s="208">
        <f t="shared" si="584"/>
        <v>0</v>
      </c>
      <c r="BQ548" s="208" t="s">
        <v>18</v>
      </c>
      <c r="BR548" s="46" t="s">
        <v>192</v>
      </c>
    </row>
    <row r="549" spans="11:70">
      <c r="K549" s="202" t="s">
        <v>141</v>
      </c>
      <c r="L549" s="203" t="str">
        <f t="shared" si="566"/>
        <v>R_ES-SA-SpCool</v>
      </c>
      <c r="M549" s="202">
        <f t="shared" si="567"/>
        <v>0</v>
      </c>
      <c r="O549" s="202" t="s">
        <v>18</v>
      </c>
      <c r="P549" s="203" t="s">
        <v>196</v>
      </c>
      <c r="R549" s="202">
        <f t="shared" si="568"/>
        <v>0.0165441176470588</v>
      </c>
      <c r="T549" s="202" t="s">
        <v>141</v>
      </c>
      <c r="U549" s="203" t="str">
        <f t="shared" si="572"/>
        <v>R_ES-SA-SpCool</v>
      </c>
      <c r="V549" s="202">
        <f t="shared" si="572"/>
        <v>0</v>
      </c>
      <c r="X549" s="202" t="s">
        <v>18</v>
      </c>
      <c r="Y549" s="203" t="s">
        <v>191</v>
      </c>
      <c r="AA549" s="202">
        <f t="shared" si="569"/>
        <v>0.0183823529411765</v>
      </c>
      <c r="AC549" s="202" t="s">
        <v>141</v>
      </c>
      <c r="AD549" s="46" t="str">
        <f t="shared" si="573"/>
        <v>R_ES-SA-SpCool</v>
      </c>
      <c r="AE549" s="208">
        <f t="shared" si="574"/>
        <v>0</v>
      </c>
      <c r="AF549" s="46">
        <f t="shared" si="564"/>
        <v>0</v>
      </c>
      <c r="AG549" s="208" t="s">
        <v>18</v>
      </c>
      <c r="AH549" s="46" t="s">
        <v>197</v>
      </c>
      <c r="AL549" s="202" t="s">
        <v>141</v>
      </c>
      <c r="AM549" s="203" t="str">
        <f t="shared" si="575"/>
        <v>R_ES-SA-SpCool</v>
      </c>
      <c r="AN549" s="202">
        <f t="shared" si="576"/>
        <v>0</v>
      </c>
      <c r="AP549" s="202" t="s">
        <v>18</v>
      </c>
      <c r="AQ549" s="203" t="s">
        <v>194</v>
      </c>
      <c r="AS549" s="202">
        <f t="shared" si="570"/>
        <v>0.0147058823529412</v>
      </c>
      <c r="AU549" s="202" t="s">
        <v>141</v>
      </c>
      <c r="AV549" s="46" t="str">
        <f t="shared" si="577"/>
        <v>R_ES-SA-SpCool</v>
      </c>
      <c r="AW549" s="208">
        <f t="shared" si="578"/>
        <v>0</v>
      </c>
      <c r="AY549" s="208" t="s">
        <v>18</v>
      </c>
      <c r="AZ549" s="46" t="s">
        <v>193</v>
      </c>
      <c r="BB549" s="208">
        <f t="shared" si="571"/>
        <v>0.0183823529411765</v>
      </c>
      <c r="BD549" s="202" t="s">
        <v>141</v>
      </c>
      <c r="BE549" s="46" t="str">
        <f t="shared" si="579"/>
        <v>R_ES-SA-SpCool</v>
      </c>
      <c r="BF549" s="208">
        <f t="shared" si="580"/>
        <v>0</v>
      </c>
      <c r="BG549" s="208">
        <f t="shared" si="583"/>
        <v>0</v>
      </c>
      <c r="BH549" s="208" t="s">
        <v>18</v>
      </c>
      <c r="BI549" s="46" t="s">
        <v>195</v>
      </c>
      <c r="BM549" s="202" t="s">
        <v>141</v>
      </c>
      <c r="BN549" s="46" t="str">
        <f t="shared" si="581"/>
        <v>R_ES-SA-SpCool</v>
      </c>
      <c r="BO549" s="208">
        <f t="shared" si="582"/>
        <v>0</v>
      </c>
      <c r="BP549" s="208">
        <f t="shared" si="584"/>
        <v>0</v>
      </c>
      <c r="BQ549" s="208" t="s">
        <v>18</v>
      </c>
      <c r="BR549" s="46" t="s">
        <v>192</v>
      </c>
    </row>
    <row r="550" spans="11:70">
      <c r="K550" s="202" t="s">
        <v>141</v>
      </c>
      <c r="L550" s="203" t="str">
        <f t="shared" si="566"/>
        <v>R_ES-SA-SpCool</v>
      </c>
      <c r="M550" s="202">
        <f t="shared" si="567"/>
        <v>0</v>
      </c>
      <c r="O550" s="202" t="s">
        <v>18</v>
      </c>
      <c r="P550" s="203" t="s">
        <v>196</v>
      </c>
      <c r="R550" s="202">
        <f t="shared" si="568"/>
        <v>0.0147058823529412</v>
      </c>
      <c r="T550" s="202" t="s">
        <v>141</v>
      </c>
      <c r="U550" s="203" t="str">
        <f t="shared" si="572"/>
        <v>R_ES-SA-SpCool</v>
      </c>
      <c r="V550" s="202">
        <f t="shared" si="572"/>
        <v>0</v>
      </c>
      <c r="X550" s="202" t="s">
        <v>18</v>
      </c>
      <c r="Y550" s="203" t="s">
        <v>191</v>
      </c>
      <c r="AA550" s="202">
        <f t="shared" si="569"/>
        <v>0.0220588235294118</v>
      </c>
      <c r="AC550" s="202" t="s">
        <v>141</v>
      </c>
      <c r="AD550" s="46" t="str">
        <f t="shared" si="573"/>
        <v>R_ES-SA-SpCool</v>
      </c>
      <c r="AE550" s="208">
        <f t="shared" si="574"/>
        <v>0</v>
      </c>
      <c r="AF550" s="46">
        <f t="shared" si="564"/>
        <v>0</v>
      </c>
      <c r="AG550" s="208" t="s">
        <v>18</v>
      </c>
      <c r="AH550" s="46" t="s">
        <v>197</v>
      </c>
      <c r="AL550" s="202" t="s">
        <v>141</v>
      </c>
      <c r="AM550" s="203" t="str">
        <f t="shared" si="575"/>
        <v>R_ES-SA-SpCool</v>
      </c>
      <c r="AN550" s="202">
        <f t="shared" si="576"/>
        <v>0</v>
      </c>
      <c r="AP550" s="202" t="s">
        <v>18</v>
      </c>
      <c r="AQ550" s="203" t="s">
        <v>194</v>
      </c>
      <c r="AS550" s="202">
        <f t="shared" si="570"/>
        <v>0.0137867647058824</v>
      </c>
      <c r="AU550" s="202" t="s">
        <v>141</v>
      </c>
      <c r="AV550" s="46" t="str">
        <f t="shared" si="577"/>
        <v>R_ES-SA-SpCool</v>
      </c>
      <c r="AW550" s="208">
        <f t="shared" si="578"/>
        <v>0</v>
      </c>
      <c r="AY550" s="208" t="s">
        <v>18</v>
      </c>
      <c r="AZ550" s="46" t="s">
        <v>193</v>
      </c>
      <c r="BB550" s="208">
        <f t="shared" si="571"/>
        <v>0.0220588235294118</v>
      </c>
      <c r="BD550" s="202" t="s">
        <v>141</v>
      </c>
      <c r="BE550" s="46" t="str">
        <f t="shared" si="579"/>
        <v>R_ES-SA-SpCool</v>
      </c>
      <c r="BF550" s="208">
        <f t="shared" si="580"/>
        <v>0</v>
      </c>
      <c r="BG550" s="208">
        <f t="shared" si="583"/>
        <v>0</v>
      </c>
      <c r="BH550" s="208" t="s">
        <v>18</v>
      </c>
      <c r="BI550" s="46" t="s">
        <v>195</v>
      </c>
      <c r="BM550" s="202" t="s">
        <v>141</v>
      </c>
      <c r="BN550" s="46" t="str">
        <f t="shared" si="581"/>
        <v>R_ES-SA-SpCool</v>
      </c>
      <c r="BO550" s="208">
        <f t="shared" si="582"/>
        <v>0</v>
      </c>
      <c r="BP550" s="208">
        <f t="shared" si="584"/>
        <v>0</v>
      </c>
      <c r="BQ550" s="208" t="s">
        <v>18</v>
      </c>
      <c r="BR550" s="46" t="s">
        <v>192</v>
      </c>
    </row>
    <row r="551" spans="11:70">
      <c r="K551" s="202" t="s">
        <v>141</v>
      </c>
      <c r="L551" s="203" t="str">
        <f t="shared" si="566"/>
        <v>R_ES-SA-SpCool</v>
      </c>
      <c r="M551" s="202">
        <f t="shared" si="567"/>
        <v>0</v>
      </c>
      <c r="O551" s="202" t="s">
        <v>18</v>
      </c>
      <c r="P551" s="203" t="s">
        <v>196</v>
      </c>
      <c r="R551" s="202">
        <f t="shared" si="568"/>
        <v>0.0137867647058824</v>
      </c>
      <c r="T551" s="202" t="s">
        <v>141</v>
      </c>
      <c r="U551" s="203" t="str">
        <f t="shared" si="572"/>
        <v>R_ES-SA-SpCool</v>
      </c>
      <c r="V551" s="202">
        <f t="shared" si="572"/>
        <v>0</v>
      </c>
      <c r="X551" s="202" t="s">
        <v>18</v>
      </c>
      <c r="Y551" s="203" t="s">
        <v>191</v>
      </c>
      <c r="AA551" s="202">
        <f t="shared" si="569"/>
        <v>0.0275735294117647</v>
      </c>
      <c r="AC551" s="202" t="s">
        <v>141</v>
      </c>
      <c r="AD551" s="46" t="str">
        <f t="shared" si="573"/>
        <v>R_ES-SA-SpCool</v>
      </c>
      <c r="AE551" s="208">
        <f t="shared" si="574"/>
        <v>0</v>
      </c>
      <c r="AF551" s="46">
        <f t="shared" si="564"/>
        <v>0</v>
      </c>
      <c r="AG551" s="208" t="s">
        <v>18</v>
      </c>
      <c r="AH551" s="46" t="s">
        <v>197</v>
      </c>
      <c r="AL551" s="202" t="s">
        <v>141</v>
      </c>
      <c r="AM551" s="203" t="str">
        <f t="shared" si="575"/>
        <v>R_ES-SA-SpCool</v>
      </c>
      <c r="AN551" s="202">
        <f t="shared" si="576"/>
        <v>0</v>
      </c>
      <c r="AP551" s="202" t="s">
        <v>18</v>
      </c>
      <c r="AQ551" s="203" t="s">
        <v>194</v>
      </c>
      <c r="AS551" s="202">
        <f t="shared" si="570"/>
        <v>0.0183823529411765</v>
      </c>
      <c r="AU551" s="202" t="s">
        <v>141</v>
      </c>
      <c r="AV551" s="46" t="str">
        <f t="shared" si="577"/>
        <v>R_ES-SA-SpCool</v>
      </c>
      <c r="AW551" s="208">
        <f t="shared" si="578"/>
        <v>0</v>
      </c>
      <c r="AY551" s="208" t="s">
        <v>18</v>
      </c>
      <c r="AZ551" s="46" t="s">
        <v>193</v>
      </c>
      <c r="BB551" s="208">
        <f t="shared" si="571"/>
        <v>0.0275735294117647</v>
      </c>
      <c r="BD551" s="202" t="s">
        <v>141</v>
      </c>
      <c r="BE551" s="46" t="str">
        <f t="shared" si="579"/>
        <v>R_ES-SA-SpCool</v>
      </c>
      <c r="BF551" s="208">
        <f t="shared" si="580"/>
        <v>0</v>
      </c>
      <c r="BG551" s="208">
        <f t="shared" si="583"/>
        <v>0</v>
      </c>
      <c r="BH551" s="208" t="s">
        <v>18</v>
      </c>
      <c r="BI551" s="46" t="s">
        <v>195</v>
      </c>
      <c r="BM551" s="202" t="s">
        <v>141</v>
      </c>
      <c r="BN551" s="46" t="str">
        <f t="shared" si="581"/>
        <v>R_ES-SA-SpCool</v>
      </c>
      <c r="BO551" s="208">
        <f t="shared" si="582"/>
        <v>0</v>
      </c>
      <c r="BP551" s="208">
        <f t="shared" si="584"/>
        <v>0</v>
      </c>
      <c r="BQ551" s="208" t="s">
        <v>18</v>
      </c>
      <c r="BR551" s="46" t="s">
        <v>192</v>
      </c>
    </row>
    <row r="552" spans="11:70">
      <c r="K552" s="202" t="s">
        <v>141</v>
      </c>
      <c r="L552" s="203" t="str">
        <f t="shared" si="566"/>
        <v>R_ES-SA-SpCool</v>
      </c>
      <c r="M552" s="202">
        <f t="shared" si="567"/>
        <v>0</v>
      </c>
      <c r="O552" s="202" t="s">
        <v>18</v>
      </c>
      <c r="P552" s="203" t="s">
        <v>196</v>
      </c>
      <c r="R552" s="202">
        <f t="shared" si="568"/>
        <v>0.0183823529411765</v>
      </c>
      <c r="T552" s="202" t="s">
        <v>141</v>
      </c>
      <c r="U552" s="203" t="str">
        <f t="shared" si="572"/>
        <v>R_ES-SA-SpCool</v>
      </c>
      <c r="V552" s="202">
        <f t="shared" si="572"/>
        <v>0</v>
      </c>
      <c r="X552" s="202" t="s">
        <v>18</v>
      </c>
      <c r="Y552" s="203" t="s">
        <v>191</v>
      </c>
      <c r="AA552" s="202">
        <f t="shared" si="569"/>
        <v>0.0367647058823529</v>
      </c>
      <c r="AC552" s="202" t="s">
        <v>141</v>
      </c>
      <c r="AD552" s="46" t="str">
        <f t="shared" si="573"/>
        <v>R_ES-SA-SpCool</v>
      </c>
      <c r="AE552" s="208">
        <f t="shared" si="574"/>
        <v>0</v>
      </c>
      <c r="AF552" s="46">
        <f t="shared" si="564"/>
        <v>0</v>
      </c>
      <c r="AG552" s="208" t="s">
        <v>18</v>
      </c>
      <c r="AH552" s="46" t="s">
        <v>197</v>
      </c>
      <c r="AL552" s="202" t="s">
        <v>141</v>
      </c>
      <c r="AM552" s="203" t="str">
        <f t="shared" si="575"/>
        <v>R_ES-SA-SpCool</v>
      </c>
      <c r="AN552" s="202">
        <f t="shared" si="576"/>
        <v>0</v>
      </c>
      <c r="AP552" s="202" t="s">
        <v>18</v>
      </c>
      <c r="AQ552" s="203" t="s">
        <v>194</v>
      </c>
      <c r="AS552" s="202">
        <f t="shared" si="570"/>
        <v>0.0220588235294118</v>
      </c>
      <c r="AU552" s="202" t="s">
        <v>141</v>
      </c>
      <c r="AV552" s="46" t="str">
        <f t="shared" si="577"/>
        <v>R_ES-SA-SpCool</v>
      </c>
      <c r="AW552" s="208">
        <f t="shared" si="578"/>
        <v>0</v>
      </c>
      <c r="AY552" s="208" t="s">
        <v>18</v>
      </c>
      <c r="AZ552" s="46" t="s">
        <v>193</v>
      </c>
      <c r="BB552" s="208">
        <f t="shared" si="571"/>
        <v>0.0367647058823529</v>
      </c>
      <c r="BD552" s="202" t="s">
        <v>141</v>
      </c>
      <c r="BE552" s="46" t="str">
        <f t="shared" si="579"/>
        <v>R_ES-SA-SpCool</v>
      </c>
      <c r="BF552" s="208">
        <f t="shared" si="580"/>
        <v>0</v>
      </c>
      <c r="BG552" s="208">
        <f t="shared" si="583"/>
        <v>0</v>
      </c>
      <c r="BH552" s="208" t="s">
        <v>18</v>
      </c>
      <c r="BI552" s="46" t="s">
        <v>195</v>
      </c>
      <c r="BM552" s="202" t="s">
        <v>141</v>
      </c>
      <c r="BN552" s="46" t="str">
        <f t="shared" si="581"/>
        <v>R_ES-SA-SpCool</v>
      </c>
      <c r="BO552" s="208">
        <f t="shared" si="582"/>
        <v>0</v>
      </c>
      <c r="BP552" s="208">
        <f t="shared" si="584"/>
        <v>0</v>
      </c>
      <c r="BQ552" s="208" t="s">
        <v>18</v>
      </c>
      <c r="BR552" s="46" t="s">
        <v>192</v>
      </c>
    </row>
    <row r="553" spans="11:70">
      <c r="K553" s="202" t="s">
        <v>141</v>
      </c>
      <c r="L553" s="203" t="str">
        <f t="shared" si="566"/>
        <v>R_ES-SA-SpCool</v>
      </c>
      <c r="M553" s="202">
        <f t="shared" si="567"/>
        <v>0</v>
      </c>
      <c r="O553" s="202" t="s">
        <v>18</v>
      </c>
      <c r="P553" s="203" t="s">
        <v>196</v>
      </c>
      <c r="R553" s="202">
        <f t="shared" si="568"/>
        <v>0.0220588235294118</v>
      </c>
      <c r="T553" s="202" t="s">
        <v>141</v>
      </c>
      <c r="U553" s="203" t="str">
        <f t="shared" si="572"/>
        <v>R_ES-SA-SpCool</v>
      </c>
      <c r="V553" s="202">
        <f t="shared" si="572"/>
        <v>0</v>
      </c>
      <c r="X553" s="202" t="s">
        <v>18</v>
      </c>
      <c r="Y553" s="203" t="s">
        <v>191</v>
      </c>
      <c r="AA553" s="202">
        <f t="shared" si="569"/>
        <v>0.0459558823529412</v>
      </c>
      <c r="AC553" s="202" t="s">
        <v>141</v>
      </c>
      <c r="AD553" s="46" t="str">
        <f t="shared" si="573"/>
        <v>R_ES-SA-SpCool</v>
      </c>
      <c r="AE553" s="208">
        <f t="shared" si="574"/>
        <v>0</v>
      </c>
      <c r="AF553" s="46">
        <f t="shared" si="564"/>
        <v>0</v>
      </c>
      <c r="AG553" s="208" t="s">
        <v>18</v>
      </c>
      <c r="AH553" s="46" t="s">
        <v>197</v>
      </c>
      <c r="AL553" s="202" t="s">
        <v>141</v>
      </c>
      <c r="AM553" s="203" t="str">
        <f t="shared" si="575"/>
        <v>R_ES-SA-SpCool</v>
      </c>
      <c r="AN553" s="202">
        <f t="shared" si="576"/>
        <v>0</v>
      </c>
      <c r="AP553" s="202" t="s">
        <v>18</v>
      </c>
      <c r="AQ553" s="203" t="s">
        <v>194</v>
      </c>
      <c r="AS553" s="202">
        <f t="shared" si="570"/>
        <v>0.0275735294117647</v>
      </c>
      <c r="AU553" s="202" t="s">
        <v>141</v>
      </c>
      <c r="AV553" s="46" t="str">
        <f t="shared" si="577"/>
        <v>R_ES-SA-SpCool</v>
      </c>
      <c r="AW553" s="208">
        <f t="shared" si="578"/>
        <v>0</v>
      </c>
      <c r="AY553" s="208" t="s">
        <v>18</v>
      </c>
      <c r="AZ553" s="46" t="s">
        <v>193</v>
      </c>
      <c r="BB553" s="208">
        <f t="shared" si="571"/>
        <v>0.0459558823529412</v>
      </c>
      <c r="BD553" s="202" t="s">
        <v>141</v>
      </c>
      <c r="BE553" s="46" t="str">
        <f t="shared" si="579"/>
        <v>R_ES-SA-SpCool</v>
      </c>
      <c r="BF553" s="208">
        <f t="shared" si="580"/>
        <v>0</v>
      </c>
      <c r="BG553" s="208">
        <f t="shared" si="583"/>
        <v>0</v>
      </c>
      <c r="BH553" s="208" t="s">
        <v>18</v>
      </c>
      <c r="BI553" s="46" t="s">
        <v>195</v>
      </c>
      <c r="BM553" s="202" t="s">
        <v>141</v>
      </c>
      <c r="BN553" s="46" t="str">
        <f t="shared" si="581"/>
        <v>R_ES-SA-SpCool</v>
      </c>
      <c r="BO553" s="208">
        <f t="shared" si="582"/>
        <v>0</v>
      </c>
      <c r="BP553" s="208">
        <f t="shared" si="584"/>
        <v>0</v>
      </c>
      <c r="BQ553" s="208" t="s">
        <v>18</v>
      </c>
      <c r="BR553" s="46" t="s">
        <v>192</v>
      </c>
    </row>
    <row r="554" spans="11:70">
      <c r="K554" s="202" t="s">
        <v>141</v>
      </c>
      <c r="L554" s="203" t="str">
        <f t="shared" si="566"/>
        <v>R_ES-SA-SpCool</v>
      </c>
      <c r="M554" s="202">
        <f t="shared" si="567"/>
        <v>0</v>
      </c>
      <c r="O554" s="202" t="s">
        <v>18</v>
      </c>
      <c r="P554" s="203" t="s">
        <v>196</v>
      </c>
      <c r="R554" s="202">
        <f t="shared" si="568"/>
        <v>0.0275735294117647</v>
      </c>
      <c r="T554" s="202" t="s">
        <v>141</v>
      </c>
      <c r="U554" s="203" t="str">
        <f t="shared" si="572"/>
        <v>R_ES-SA-SpCool</v>
      </c>
      <c r="V554" s="202">
        <f t="shared" si="572"/>
        <v>0</v>
      </c>
      <c r="X554" s="202" t="s">
        <v>18</v>
      </c>
      <c r="Y554" s="203" t="s">
        <v>191</v>
      </c>
      <c r="AA554" s="202">
        <f t="shared" si="569"/>
        <v>0.0533088235294118</v>
      </c>
      <c r="AC554" s="202" t="s">
        <v>141</v>
      </c>
      <c r="AD554" s="46" t="str">
        <f t="shared" si="573"/>
        <v>R_ES-SA-SpCool</v>
      </c>
      <c r="AE554" s="208">
        <f t="shared" si="574"/>
        <v>0</v>
      </c>
      <c r="AF554" s="46">
        <f t="shared" si="564"/>
        <v>0</v>
      </c>
      <c r="AG554" s="208" t="s">
        <v>18</v>
      </c>
      <c r="AH554" s="46" t="s">
        <v>197</v>
      </c>
      <c r="AL554" s="202" t="s">
        <v>141</v>
      </c>
      <c r="AM554" s="203" t="str">
        <f t="shared" si="575"/>
        <v>R_ES-SA-SpCool</v>
      </c>
      <c r="AN554" s="202">
        <f t="shared" si="576"/>
        <v>0</v>
      </c>
      <c r="AP554" s="202" t="s">
        <v>18</v>
      </c>
      <c r="AQ554" s="203" t="s">
        <v>194</v>
      </c>
      <c r="AS554" s="202">
        <f t="shared" si="570"/>
        <v>0.0367647058823529</v>
      </c>
      <c r="AU554" s="202" t="s">
        <v>141</v>
      </c>
      <c r="AV554" s="46" t="str">
        <f t="shared" si="577"/>
        <v>R_ES-SA-SpCool</v>
      </c>
      <c r="AW554" s="208">
        <f t="shared" si="578"/>
        <v>0</v>
      </c>
      <c r="AY554" s="208" t="s">
        <v>18</v>
      </c>
      <c r="AZ554" s="46" t="s">
        <v>193</v>
      </c>
      <c r="BB554" s="208">
        <f t="shared" si="571"/>
        <v>0.0533088235294118</v>
      </c>
      <c r="BD554" s="202" t="s">
        <v>141</v>
      </c>
      <c r="BE554" s="46" t="str">
        <f t="shared" si="579"/>
        <v>R_ES-SA-SpCool</v>
      </c>
      <c r="BF554" s="208">
        <f t="shared" si="580"/>
        <v>0</v>
      </c>
      <c r="BG554" s="208">
        <f t="shared" si="583"/>
        <v>0</v>
      </c>
      <c r="BH554" s="208" t="s">
        <v>18</v>
      </c>
      <c r="BI554" s="46" t="s">
        <v>195</v>
      </c>
      <c r="BM554" s="202" t="s">
        <v>141</v>
      </c>
      <c r="BN554" s="46" t="str">
        <f t="shared" si="581"/>
        <v>R_ES-SA-SpCool</v>
      </c>
      <c r="BO554" s="208">
        <f t="shared" si="582"/>
        <v>0</v>
      </c>
      <c r="BP554" s="208">
        <f t="shared" si="584"/>
        <v>0</v>
      </c>
      <c r="BQ554" s="208" t="s">
        <v>18</v>
      </c>
      <c r="BR554" s="46" t="s">
        <v>192</v>
      </c>
    </row>
    <row r="555" spans="11:70">
      <c r="K555" s="202" t="s">
        <v>141</v>
      </c>
      <c r="L555" s="203" t="str">
        <f t="shared" si="566"/>
        <v>R_ES-SA-SpCool</v>
      </c>
      <c r="M555" s="202">
        <f t="shared" si="567"/>
        <v>0</v>
      </c>
      <c r="O555" s="202" t="s">
        <v>18</v>
      </c>
      <c r="P555" s="203" t="s">
        <v>196</v>
      </c>
      <c r="R555" s="202">
        <f t="shared" si="568"/>
        <v>0.0367647058823529</v>
      </c>
      <c r="T555" s="202" t="s">
        <v>141</v>
      </c>
      <c r="U555" s="203" t="str">
        <f t="shared" si="572"/>
        <v>R_ES-SA-SpCool</v>
      </c>
      <c r="V555" s="202">
        <f t="shared" si="572"/>
        <v>0</v>
      </c>
      <c r="X555" s="202" t="s">
        <v>18</v>
      </c>
      <c r="Y555" s="203" t="s">
        <v>191</v>
      </c>
      <c r="AA555" s="202">
        <f t="shared" si="569"/>
        <v>0.0588235294117647</v>
      </c>
      <c r="AC555" s="202" t="s">
        <v>141</v>
      </c>
      <c r="AD555" s="46" t="str">
        <f t="shared" si="573"/>
        <v>R_ES-SA-SpCool</v>
      </c>
      <c r="AE555" s="208">
        <f t="shared" si="574"/>
        <v>0</v>
      </c>
      <c r="AF555" s="46">
        <f t="shared" si="564"/>
        <v>0</v>
      </c>
      <c r="AG555" s="208" t="s">
        <v>18</v>
      </c>
      <c r="AH555" s="46" t="s">
        <v>197</v>
      </c>
      <c r="AL555" s="202" t="s">
        <v>141</v>
      </c>
      <c r="AM555" s="203" t="str">
        <f t="shared" si="575"/>
        <v>R_ES-SA-SpCool</v>
      </c>
      <c r="AN555" s="202">
        <f t="shared" si="576"/>
        <v>0</v>
      </c>
      <c r="AP555" s="202" t="s">
        <v>18</v>
      </c>
      <c r="AQ555" s="203" t="s">
        <v>194</v>
      </c>
      <c r="AS555" s="202">
        <f t="shared" si="570"/>
        <v>0.0459558823529412</v>
      </c>
      <c r="AU555" s="202" t="s">
        <v>141</v>
      </c>
      <c r="AV555" s="46" t="str">
        <f t="shared" si="577"/>
        <v>R_ES-SA-SpCool</v>
      </c>
      <c r="AW555" s="208">
        <f t="shared" si="578"/>
        <v>0</v>
      </c>
      <c r="AY555" s="208" t="s">
        <v>18</v>
      </c>
      <c r="AZ555" s="46" t="s">
        <v>193</v>
      </c>
      <c r="BB555" s="208">
        <f t="shared" si="571"/>
        <v>0.0588235294117647</v>
      </c>
      <c r="BD555" s="202" t="s">
        <v>141</v>
      </c>
      <c r="BE555" s="46" t="str">
        <f t="shared" si="579"/>
        <v>R_ES-SA-SpCool</v>
      </c>
      <c r="BF555" s="208">
        <f t="shared" si="580"/>
        <v>0</v>
      </c>
      <c r="BG555" s="208">
        <f t="shared" si="583"/>
        <v>0</v>
      </c>
      <c r="BH555" s="208" t="s">
        <v>18</v>
      </c>
      <c r="BI555" s="46" t="s">
        <v>195</v>
      </c>
      <c r="BM555" s="202" t="s">
        <v>141</v>
      </c>
      <c r="BN555" s="46" t="str">
        <f t="shared" si="581"/>
        <v>R_ES-SA-SpCool</v>
      </c>
      <c r="BO555" s="208">
        <f t="shared" si="582"/>
        <v>0</v>
      </c>
      <c r="BP555" s="208">
        <f t="shared" si="584"/>
        <v>0</v>
      </c>
      <c r="BQ555" s="208" t="s">
        <v>18</v>
      </c>
      <c r="BR555" s="46" t="s">
        <v>192</v>
      </c>
    </row>
    <row r="556" spans="11:70">
      <c r="K556" s="202" t="s">
        <v>141</v>
      </c>
      <c r="L556" s="203" t="str">
        <f t="shared" si="566"/>
        <v>R_ES-SA-SpCool</v>
      </c>
      <c r="M556" s="202">
        <f t="shared" si="567"/>
        <v>0</v>
      </c>
      <c r="O556" s="202" t="s">
        <v>18</v>
      </c>
      <c r="P556" s="203" t="s">
        <v>196</v>
      </c>
      <c r="R556" s="202">
        <f t="shared" si="568"/>
        <v>0.0459558823529412</v>
      </c>
      <c r="T556" s="202" t="s">
        <v>141</v>
      </c>
      <c r="U556" s="203" t="str">
        <f t="shared" si="572"/>
        <v>R_ES-SA-SpCool</v>
      </c>
      <c r="V556" s="202">
        <f t="shared" si="572"/>
        <v>0</v>
      </c>
      <c r="X556" s="202" t="s">
        <v>18</v>
      </c>
      <c r="Y556" s="203" t="s">
        <v>191</v>
      </c>
      <c r="AA556" s="202">
        <f t="shared" si="569"/>
        <v>0.0643382352941176</v>
      </c>
      <c r="AC556" s="202" t="s">
        <v>141</v>
      </c>
      <c r="AD556" s="46" t="str">
        <f t="shared" si="573"/>
        <v>R_ES-SA-SpCool</v>
      </c>
      <c r="AE556" s="208">
        <f t="shared" si="574"/>
        <v>0</v>
      </c>
      <c r="AF556" s="46">
        <f t="shared" si="564"/>
        <v>0</v>
      </c>
      <c r="AG556" s="208" t="s">
        <v>18</v>
      </c>
      <c r="AH556" s="46" t="s">
        <v>197</v>
      </c>
      <c r="AL556" s="202" t="s">
        <v>141</v>
      </c>
      <c r="AM556" s="203" t="str">
        <f t="shared" si="575"/>
        <v>R_ES-SA-SpCool</v>
      </c>
      <c r="AN556" s="202">
        <f t="shared" si="576"/>
        <v>0</v>
      </c>
      <c r="AP556" s="202" t="s">
        <v>18</v>
      </c>
      <c r="AQ556" s="203" t="s">
        <v>194</v>
      </c>
      <c r="AS556" s="202">
        <f t="shared" si="570"/>
        <v>0.0533088235294118</v>
      </c>
      <c r="AU556" s="202" t="s">
        <v>141</v>
      </c>
      <c r="AV556" s="46" t="str">
        <f t="shared" si="577"/>
        <v>R_ES-SA-SpCool</v>
      </c>
      <c r="AW556" s="208">
        <f t="shared" si="578"/>
        <v>0</v>
      </c>
      <c r="AY556" s="208" t="s">
        <v>18</v>
      </c>
      <c r="AZ556" s="46" t="s">
        <v>193</v>
      </c>
      <c r="BB556" s="208">
        <f t="shared" si="571"/>
        <v>0.0643382352941176</v>
      </c>
      <c r="BD556" s="202" t="s">
        <v>141</v>
      </c>
      <c r="BE556" s="46" t="str">
        <f t="shared" si="579"/>
        <v>R_ES-SA-SpCool</v>
      </c>
      <c r="BF556" s="208">
        <f t="shared" si="580"/>
        <v>0</v>
      </c>
      <c r="BG556" s="208">
        <f t="shared" si="583"/>
        <v>0</v>
      </c>
      <c r="BH556" s="208" t="s">
        <v>18</v>
      </c>
      <c r="BI556" s="46" t="s">
        <v>195</v>
      </c>
      <c r="BM556" s="202" t="s">
        <v>141</v>
      </c>
      <c r="BN556" s="46" t="str">
        <f t="shared" si="581"/>
        <v>R_ES-SA-SpCool</v>
      </c>
      <c r="BO556" s="208">
        <f t="shared" si="582"/>
        <v>0</v>
      </c>
      <c r="BP556" s="208">
        <f t="shared" si="584"/>
        <v>0</v>
      </c>
      <c r="BQ556" s="208" t="s">
        <v>18</v>
      </c>
      <c r="BR556" s="46" t="s">
        <v>192</v>
      </c>
    </row>
    <row r="557" spans="11:70">
      <c r="K557" s="202" t="s">
        <v>141</v>
      </c>
      <c r="L557" s="203" t="str">
        <f t="shared" si="566"/>
        <v>R_ES-SA-SpCool</v>
      </c>
      <c r="M557" s="202">
        <f t="shared" si="567"/>
        <v>0</v>
      </c>
      <c r="O557" s="202" t="s">
        <v>18</v>
      </c>
      <c r="P557" s="203" t="s">
        <v>196</v>
      </c>
      <c r="R557" s="202">
        <f t="shared" si="568"/>
        <v>0.0533088235294118</v>
      </c>
      <c r="T557" s="202" t="s">
        <v>141</v>
      </c>
      <c r="U557" s="203" t="str">
        <f t="shared" si="572"/>
        <v>R_ES-SA-SpCool</v>
      </c>
      <c r="V557" s="202">
        <f t="shared" si="572"/>
        <v>0</v>
      </c>
      <c r="X557" s="202" t="s">
        <v>18</v>
      </c>
      <c r="Y557" s="203" t="s">
        <v>191</v>
      </c>
      <c r="AA557" s="202">
        <f t="shared" si="569"/>
        <v>0.0680147058823529</v>
      </c>
      <c r="AC557" s="202" t="s">
        <v>141</v>
      </c>
      <c r="AD557" s="46" t="str">
        <f t="shared" si="573"/>
        <v>R_ES-SA-SpCool</v>
      </c>
      <c r="AE557" s="208">
        <f t="shared" si="574"/>
        <v>0</v>
      </c>
      <c r="AF557" s="46">
        <f t="shared" si="564"/>
        <v>0</v>
      </c>
      <c r="AG557" s="208" t="s">
        <v>18</v>
      </c>
      <c r="AH557" s="46" t="s">
        <v>197</v>
      </c>
      <c r="AL557" s="202" t="s">
        <v>141</v>
      </c>
      <c r="AM557" s="203" t="str">
        <f t="shared" si="575"/>
        <v>R_ES-SA-SpCool</v>
      </c>
      <c r="AN557" s="202">
        <f t="shared" si="576"/>
        <v>0</v>
      </c>
      <c r="AP557" s="202" t="s">
        <v>18</v>
      </c>
      <c r="AQ557" s="203" t="s">
        <v>194</v>
      </c>
      <c r="AS557" s="202">
        <f t="shared" si="570"/>
        <v>0.0588235294117647</v>
      </c>
      <c r="AU557" s="202" t="s">
        <v>141</v>
      </c>
      <c r="AV557" s="46" t="str">
        <f t="shared" si="577"/>
        <v>R_ES-SA-SpCool</v>
      </c>
      <c r="AW557" s="208">
        <f t="shared" si="578"/>
        <v>0</v>
      </c>
      <c r="AY557" s="208" t="s">
        <v>18</v>
      </c>
      <c r="AZ557" s="46" t="s">
        <v>193</v>
      </c>
      <c r="BB557" s="208">
        <f t="shared" si="571"/>
        <v>0.0680147058823529</v>
      </c>
      <c r="BD557" s="202" t="s">
        <v>141</v>
      </c>
      <c r="BE557" s="46" t="str">
        <f t="shared" si="579"/>
        <v>R_ES-SA-SpCool</v>
      </c>
      <c r="BF557" s="208">
        <f t="shared" si="580"/>
        <v>0</v>
      </c>
      <c r="BG557" s="208">
        <f t="shared" si="583"/>
        <v>0</v>
      </c>
      <c r="BH557" s="208" t="s">
        <v>18</v>
      </c>
      <c r="BI557" s="46" t="s">
        <v>195</v>
      </c>
      <c r="BM557" s="202" t="s">
        <v>141</v>
      </c>
      <c r="BN557" s="46" t="str">
        <f t="shared" si="581"/>
        <v>R_ES-SA-SpCool</v>
      </c>
      <c r="BO557" s="208">
        <f t="shared" si="582"/>
        <v>0</v>
      </c>
      <c r="BP557" s="208">
        <f t="shared" si="584"/>
        <v>0</v>
      </c>
      <c r="BQ557" s="208" t="s">
        <v>18</v>
      </c>
      <c r="BR557" s="46" t="s">
        <v>192</v>
      </c>
    </row>
    <row r="558" spans="11:70">
      <c r="K558" s="202" t="s">
        <v>141</v>
      </c>
      <c r="L558" s="203" t="str">
        <f t="shared" si="566"/>
        <v>R_ES-SA-SpCool</v>
      </c>
      <c r="M558" s="202">
        <f t="shared" si="567"/>
        <v>0</v>
      </c>
      <c r="O558" s="202" t="s">
        <v>18</v>
      </c>
      <c r="P558" s="203" t="s">
        <v>196</v>
      </c>
      <c r="R558" s="202">
        <f t="shared" si="568"/>
        <v>0.0588235294117647</v>
      </c>
      <c r="T558" s="202" t="s">
        <v>141</v>
      </c>
      <c r="U558" s="203" t="str">
        <f t="shared" si="572"/>
        <v>R_ES-SA-SpCool</v>
      </c>
      <c r="V558" s="202">
        <f t="shared" si="572"/>
        <v>0</v>
      </c>
      <c r="X558" s="202" t="s">
        <v>18</v>
      </c>
      <c r="Y558" s="203" t="s">
        <v>191</v>
      </c>
      <c r="AA558" s="202">
        <f t="shared" si="569"/>
        <v>0.0716911764705882</v>
      </c>
      <c r="AC558" s="202" t="s">
        <v>141</v>
      </c>
      <c r="AD558" s="46" t="str">
        <f t="shared" si="573"/>
        <v>R_ES-SA-SpCool</v>
      </c>
      <c r="AE558" s="208">
        <f t="shared" si="574"/>
        <v>0</v>
      </c>
      <c r="AF558" s="46">
        <f t="shared" si="564"/>
        <v>0</v>
      </c>
      <c r="AG558" s="208" t="s">
        <v>18</v>
      </c>
      <c r="AH558" s="46" t="s">
        <v>197</v>
      </c>
      <c r="AL558" s="202" t="s">
        <v>141</v>
      </c>
      <c r="AM558" s="203" t="str">
        <f t="shared" si="575"/>
        <v>R_ES-SA-SpCool</v>
      </c>
      <c r="AN558" s="202">
        <f t="shared" si="576"/>
        <v>0</v>
      </c>
      <c r="AP558" s="202" t="s">
        <v>18</v>
      </c>
      <c r="AQ558" s="203" t="s">
        <v>194</v>
      </c>
      <c r="AS558" s="202">
        <f t="shared" si="570"/>
        <v>0.0643382352941176</v>
      </c>
      <c r="AU558" s="202" t="s">
        <v>141</v>
      </c>
      <c r="AV558" s="46" t="str">
        <f t="shared" si="577"/>
        <v>R_ES-SA-SpCool</v>
      </c>
      <c r="AW558" s="208">
        <f t="shared" si="578"/>
        <v>0</v>
      </c>
      <c r="AY558" s="208" t="s">
        <v>18</v>
      </c>
      <c r="AZ558" s="46" t="s">
        <v>193</v>
      </c>
      <c r="BB558" s="208">
        <f t="shared" si="571"/>
        <v>0.0716911764705882</v>
      </c>
      <c r="BD558" s="202" t="s">
        <v>141</v>
      </c>
      <c r="BE558" s="46" t="str">
        <f t="shared" si="579"/>
        <v>R_ES-SA-SpCool</v>
      </c>
      <c r="BF558" s="208">
        <f t="shared" si="580"/>
        <v>0</v>
      </c>
      <c r="BG558" s="208">
        <f t="shared" si="583"/>
        <v>0</v>
      </c>
      <c r="BH558" s="208" t="s">
        <v>18</v>
      </c>
      <c r="BI558" s="46" t="s">
        <v>195</v>
      </c>
      <c r="BM558" s="202" t="s">
        <v>141</v>
      </c>
      <c r="BN558" s="46" t="str">
        <f t="shared" si="581"/>
        <v>R_ES-SA-SpCool</v>
      </c>
      <c r="BO558" s="208">
        <f t="shared" si="582"/>
        <v>0</v>
      </c>
      <c r="BP558" s="208">
        <f t="shared" si="584"/>
        <v>0</v>
      </c>
      <c r="BQ558" s="208" t="s">
        <v>18</v>
      </c>
      <c r="BR558" s="46" t="s">
        <v>192</v>
      </c>
    </row>
    <row r="559" spans="11:70">
      <c r="K559" s="202" t="s">
        <v>141</v>
      </c>
      <c r="L559" s="203" t="str">
        <f t="shared" si="566"/>
        <v>R_ES-SA-SpCool</v>
      </c>
      <c r="M559" s="202">
        <f t="shared" si="567"/>
        <v>0</v>
      </c>
      <c r="O559" s="202" t="s">
        <v>18</v>
      </c>
      <c r="P559" s="203" t="s">
        <v>196</v>
      </c>
      <c r="R559" s="202">
        <f t="shared" si="568"/>
        <v>0.0643382352941176</v>
      </c>
      <c r="T559" s="202" t="s">
        <v>141</v>
      </c>
      <c r="U559" s="203" t="str">
        <f t="shared" si="572"/>
        <v>R_ES-SA-SpCool</v>
      </c>
      <c r="V559" s="202">
        <f t="shared" si="572"/>
        <v>0</v>
      </c>
      <c r="X559" s="202" t="s">
        <v>18</v>
      </c>
      <c r="Y559" s="203" t="s">
        <v>191</v>
      </c>
      <c r="AA559" s="202">
        <f t="shared" si="569"/>
        <v>0.0726102941176471</v>
      </c>
      <c r="AC559" s="202" t="s">
        <v>141</v>
      </c>
      <c r="AD559" s="46" t="str">
        <f t="shared" si="573"/>
        <v>R_ES-SA-SpCool</v>
      </c>
      <c r="AE559" s="208">
        <f t="shared" si="574"/>
        <v>0</v>
      </c>
      <c r="AF559" s="46">
        <f t="shared" si="564"/>
        <v>0</v>
      </c>
      <c r="AG559" s="208" t="s">
        <v>18</v>
      </c>
      <c r="AH559" s="46" t="s">
        <v>197</v>
      </c>
      <c r="AL559" s="202" t="s">
        <v>141</v>
      </c>
      <c r="AM559" s="203" t="str">
        <f t="shared" si="575"/>
        <v>R_ES-SA-SpCool</v>
      </c>
      <c r="AN559" s="202">
        <f t="shared" si="576"/>
        <v>0</v>
      </c>
      <c r="AP559" s="202" t="s">
        <v>18</v>
      </c>
      <c r="AQ559" s="203" t="s">
        <v>194</v>
      </c>
      <c r="AS559" s="202">
        <f t="shared" si="570"/>
        <v>0.0680147058823529</v>
      </c>
      <c r="AU559" s="202" t="s">
        <v>141</v>
      </c>
      <c r="AV559" s="46" t="str">
        <f t="shared" si="577"/>
        <v>R_ES-SA-SpCool</v>
      </c>
      <c r="AW559" s="208">
        <f t="shared" si="578"/>
        <v>0</v>
      </c>
      <c r="AY559" s="208" t="s">
        <v>18</v>
      </c>
      <c r="AZ559" s="46" t="s">
        <v>193</v>
      </c>
      <c r="BB559" s="208">
        <f t="shared" si="571"/>
        <v>0.0726102941176471</v>
      </c>
      <c r="BD559" s="202" t="s">
        <v>141</v>
      </c>
      <c r="BE559" s="46" t="str">
        <f t="shared" si="579"/>
        <v>R_ES-SA-SpCool</v>
      </c>
      <c r="BF559" s="208">
        <f t="shared" si="580"/>
        <v>0</v>
      </c>
      <c r="BG559" s="208">
        <f t="shared" si="583"/>
        <v>0</v>
      </c>
      <c r="BH559" s="208" t="s">
        <v>18</v>
      </c>
      <c r="BI559" s="46" t="s">
        <v>195</v>
      </c>
      <c r="BM559" s="202" t="s">
        <v>141</v>
      </c>
      <c r="BN559" s="46" t="str">
        <f t="shared" si="581"/>
        <v>R_ES-SA-SpCool</v>
      </c>
      <c r="BO559" s="208">
        <f t="shared" si="582"/>
        <v>0</v>
      </c>
      <c r="BP559" s="208">
        <f t="shared" si="584"/>
        <v>0</v>
      </c>
      <c r="BQ559" s="208" t="s">
        <v>18</v>
      </c>
      <c r="BR559" s="46" t="s">
        <v>192</v>
      </c>
    </row>
    <row r="560" spans="11:70">
      <c r="K560" s="202" t="s">
        <v>357</v>
      </c>
      <c r="L560" s="203" t="str">
        <f t="shared" si="566"/>
        <v>R_ES-SA-SpCool</v>
      </c>
      <c r="M560" s="202" t="str">
        <f t="shared" si="567"/>
        <v>FH0_1</v>
      </c>
      <c r="N560" s="202">
        <f t="shared" si="567"/>
        <v>0</v>
      </c>
      <c r="O560" s="202" t="s">
        <v>18</v>
      </c>
      <c r="P560" s="203" t="s">
        <v>196</v>
      </c>
      <c r="T560" s="202" t="s">
        <v>357</v>
      </c>
      <c r="U560" s="203" t="str">
        <f t="shared" si="572"/>
        <v>R_ES-SA-SpCool</v>
      </c>
      <c r="V560" s="202" t="str">
        <f t="shared" si="572"/>
        <v>FH0_1</v>
      </c>
      <c r="W560" s="202">
        <f t="shared" ref="W560" si="585">W464</f>
        <v>0</v>
      </c>
      <c r="X560" s="202" t="s">
        <v>18</v>
      </c>
      <c r="Y560" s="203" t="s">
        <v>191</v>
      </c>
      <c r="AC560" s="202" t="s">
        <v>357</v>
      </c>
      <c r="AD560" s="46" t="str">
        <f t="shared" si="573"/>
        <v>R_ES-SA-SpCool</v>
      </c>
      <c r="AE560" s="208" t="str">
        <f t="shared" si="574"/>
        <v>FH0_1</v>
      </c>
      <c r="AF560" s="46">
        <f t="shared" si="564"/>
        <v>0</v>
      </c>
      <c r="AG560" s="208" t="s">
        <v>18</v>
      </c>
      <c r="AH560" s="46" t="s">
        <v>197</v>
      </c>
      <c r="AL560" s="202" t="s">
        <v>357</v>
      </c>
      <c r="AM560" s="203" t="str">
        <f t="shared" si="575"/>
        <v>R_ES-SA-SpCool</v>
      </c>
      <c r="AN560" s="202" t="str">
        <f t="shared" si="576"/>
        <v>FH0_1</v>
      </c>
      <c r="AO560" s="202">
        <f t="shared" si="565"/>
        <v>0</v>
      </c>
      <c r="AP560" s="202" t="s">
        <v>18</v>
      </c>
      <c r="AQ560" s="203" t="s">
        <v>194</v>
      </c>
      <c r="AU560" s="202" t="s">
        <v>357</v>
      </c>
      <c r="AV560" s="46" t="str">
        <f t="shared" si="577"/>
        <v>R_ES-SA-SpCool</v>
      </c>
      <c r="AW560" s="208" t="str">
        <f t="shared" si="578"/>
        <v>FH0_1</v>
      </c>
      <c r="AX560" s="208">
        <f t="shared" ref="AX560:AX608" si="586">W560</f>
        <v>0</v>
      </c>
      <c r="AY560" s="208" t="s">
        <v>18</v>
      </c>
      <c r="AZ560" s="46" t="s">
        <v>193</v>
      </c>
      <c r="BD560" s="202" t="s">
        <v>357</v>
      </c>
      <c r="BE560" s="46" t="str">
        <f t="shared" si="579"/>
        <v>R_ES-SA-SpCool</v>
      </c>
      <c r="BF560" s="208" t="str">
        <f t="shared" si="580"/>
        <v>FH0_1</v>
      </c>
      <c r="BG560" s="208">
        <f t="shared" si="583"/>
        <v>0</v>
      </c>
      <c r="BH560" s="208" t="s">
        <v>18</v>
      </c>
      <c r="BI560" s="46" t="s">
        <v>195</v>
      </c>
      <c r="BM560" s="202" t="s">
        <v>357</v>
      </c>
      <c r="BN560" s="46" t="str">
        <f t="shared" si="581"/>
        <v>R_ES-SA-SpCool</v>
      </c>
      <c r="BO560" s="208" t="str">
        <f t="shared" si="582"/>
        <v>FH0_1</v>
      </c>
      <c r="BP560" s="208">
        <f t="shared" si="584"/>
        <v>0</v>
      </c>
      <c r="BQ560" s="208" t="s">
        <v>18</v>
      </c>
      <c r="BR560" s="46" t="s">
        <v>192</v>
      </c>
    </row>
    <row r="561" spans="11:70">
      <c r="K561" s="202" t="s">
        <v>357</v>
      </c>
      <c r="L561" s="203" t="str">
        <f t="shared" si="566"/>
        <v>R_ES-SA-SpCool</v>
      </c>
      <c r="M561" s="202" t="str">
        <f t="shared" ref="M561:N576" si="587">M465</f>
        <v>FH2_3</v>
      </c>
      <c r="N561" s="202">
        <f t="shared" si="587"/>
        <v>0</v>
      </c>
      <c r="O561" s="202" t="s">
        <v>18</v>
      </c>
      <c r="P561" s="203" t="s">
        <v>196</v>
      </c>
      <c r="T561" s="202" t="s">
        <v>357</v>
      </c>
      <c r="U561" s="203" t="str">
        <f t="shared" si="572"/>
        <v>R_ES-SA-SpCool</v>
      </c>
      <c r="V561" s="202" t="str">
        <f t="shared" si="572"/>
        <v>FH2_3</v>
      </c>
      <c r="W561" s="202">
        <f t="shared" ref="W561" si="588">W465</f>
        <v>0</v>
      </c>
      <c r="X561" s="202" t="s">
        <v>18</v>
      </c>
      <c r="Y561" s="203" t="s">
        <v>191</v>
      </c>
      <c r="AC561" s="202" t="s">
        <v>357</v>
      </c>
      <c r="AD561" s="46" t="str">
        <f t="shared" si="573"/>
        <v>R_ES-SA-SpCool</v>
      </c>
      <c r="AE561" s="208" t="str">
        <f t="shared" si="574"/>
        <v>FH2_3</v>
      </c>
      <c r="AF561" s="46">
        <f t="shared" si="564"/>
        <v>0</v>
      </c>
      <c r="AG561" s="208" t="s">
        <v>18</v>
      </c>
      <c r="AH561" s="46" t="s">
        <v>197</v>
      </c>
      <c r="AL561" s="202" t="s">
        <v>357</v>
      </c>
      <c r="AM561" s="203" t="str">
        <f t="shared" si="575"/>
        <v>R_ES-SA-SpCool</v>
      </c>
      <c r="AN561" s="202" t="str">
        <f t="shared" si="576"/>
        <v>FH2_3</v>
      </c>
      <c r="AO561" s="202">
        <f t="shared" si="565"/>
        <v>0</v>
      </c>
      <c r="AP561" s="202" t="s">
        <v>18</v>
      </c>
      <c r="AQ561" s="203" t="s">
        <v>194</v>
      </c>
      <c r="AU561" s="202" t="s">
        <v>357</v>
      </c>
      <c r="AV561" s="46" t="str">
        <f t="shared" si="577"/>
        <v>R_ES-SA-SpCool</v>
      </c>
      <c r="AW561" s="208" t="str">
        <f t="shared" si="578"/>
        <v>FH2_3</v>
      </c>
      <c r="AX561" s="208">
        <f t="shared" si="586"/>
        <v>0</v>
      </c>
      <c r="AY561" s="208" t="s">
        <v>18</v>
      </c>
      <c r="AZ561" s="46" t="s">
        <v>193</v>
      </c>
      <c r="BD561" s="202" t="s">
        <v>357</v>
      </c>
      <c r="BE561" s="46" t="str">
        <f t="shared" si="579"/>
        <v>R_ES-SA-SpCool</v>
      </c>
      <c r="BF561" s="208" t="str">
        <f t="shared" si="580"/>
        <v>FH2_3</v>
      </c>
      <c r="BG561" s="208">
        <f t="shared" si="583"/>
        <v>0</v>
      </c>
      <c r="BH561" s="208" t="s">
        <v>18</v>
      </c>
      <c r="BI561" s="46" t="s">
        <v>195</v>
      </c>
      <c r="BM561" s="202" t="s">
        <v>357</v>
      </c>
      <c r="BN561" s="46" t="str">
        <f t="shared" si="581"/>
        <v>R_ES-SA-SpCool</v>
      </c>
      <c r="BO561" s="208" t="str">
        <f t="shared" si="582"/>
        <v>FH2_3</v>
      </c>
      <c r="BP561" s="208">
        <f t="shared" si="584"/>
        <v>0</v>
      </c>
      <c r="BQ561" s="208" t="s">
        <v>18</v>
      </c>
      <c r="BR561" s="46" t="s">
        <v>192</v>
      </c>
    </row>
    <row r="562" spans="11:70">
      <c r="K562" s="202" t="s">
        <v>357</v>
      </c>
      <c r="L562" s="203" t="str">
        <f t="shared" si="566"/>
        <v>R_ES-SA-SpCool</v>
      </c>
      <c r="M562" s="202" t="str">
        <f t="shared" si="587"/>
        <v>FH4_5</v>
      </c>
      <c r="N562" s="202">
        <f t="shared" si="587"/>
        <v>0</v>
      </c>
      <c r="O562" s="202" t="s">
        <v>18</v>
      </c>
      <c r="P562" s="203" t="s">
        <v>196</v>
      </c>
      <c r="T562" s="202" t="s">
        <v>357</v>
      </c>
      <c r="U562" s="203" t="str">
        <f t="shared" si="572"/>
        <v>R_ES-SA-SpCool</v>
      </c>
      <c r="V562" s="202" t="str">
        <f t="shared" si="572"/>
        <v>FH4_5</v>
      </c>
      <c r="W562" s="202">
        <f t="shared" ref="W562" si="589">W466</f>
        <v>0</v>
      </c>
      <c r="X562" s="202" t="s">
        <v>18</v>
      </c>
      <c r="Y562" s="203" t="s">
        <v>191</v>
      </c>
      <c r="AC562" s="202" t="s">
        <v>357</v>
      </c>
      <c r="AD562" s="46" t="str">
        <f t="shared" si="573"/>
        <v>R_ES-SA-SpCool</v>
      </c>
      <c r="AE562" s="208" t="str">
        <f t="shared" si="574"/>
        <v>FH4_5</v>
      </c>
      <c r="AF562" s="46">
        <f t="shared" si="564"/>
        <v>0</v>
      </c>
      <c r="AG562" s="208" t="s">
        <v>18</v>
      </c>
      <c r="AH562" s="46" t="s">
        <v>197</v>
      </c>
      <c r="AL562" s="202" t="s">
        <v>357</v>
      </c>
      <c r="AM562" s="203" t="str">
        <f t="shared" si="575"/>
        <v>R_ES-SA-SpCool</v>
      </c>
      <c r="AN562" s="202" t="str">
        <f t="shared" si="576"/>
        <v>FH4_5</v>
      </c>
      <c r="AO562" s="202">
        <f t="shared" si="565"/>
        <v>0</v>
      </c>
      <c r="AP562" s="202" t="s">
        <v>18</v>
      </c>
      <c r="AQ562" s="203" t="s">
        <v>194</v>
      </c>
      <c r="AU562" s="202" t="s">
        <v>357</v>
      </c>
      <c r="AV562" s="46" t="str">
        <f t="shared" si="577"/>
        <v>R_ES-SA-SpCool</v>
      </c>
      <c r="AW562" s="208" t="str">
        <f t="shared" si="578"/>
        <v>FH4_5</v>
      </c>
      <c r="AX562" s="208">
        <f t="shared" si="586"/>
        <v>0</v>
      </c>
      <c r="AY562" s="208" t="s">
        <v>18</v>
      </c>
      <c r="AZ562" s="46" t="s">
        <v>193</v>
      </c>
      <c r="BD562" s="202" t="s">
        <v>357</v>
      </c>
      <c r="BE562" s="46" t="str">
        <f t="shared" si="579"/>
        <v>R_ES-SA-SpCool</v>
      </c>
      <c r="BF562" s="208" t="str">
        <f t="shared" si="580"/>
        <v>FH4_5</v>
      </c>
      <c r="BG562" s="208">
        <f t="shared" si="583"/>
        <v>0</v>
      </c>
      <c r="BH562" s="208" t="s">
        <v>18</v>
      </c>
      <c r="BI562" s="46" t="s">
        <v>195</v>
      </c>
      <c r="BM562" s="202" t="s">
        <v>357</v>
      </c>
      <c r="BN562" s="46" t="str">
        <f t="shared" si="581"/>
        <v>R_ES-SA-SpCool</v>
      </c>
      <c r="BO562" s="208" t="str">
        <f t="shared" si="582"/>
        <v>FH4_5</v>
      </c>
      <c r="BP562" s="208">
        <f t="shared" si="584"/>
        <v>0</v>
      </c>
      <c r="BQ562" s="208" t="s">
        <v>18</v>
      </c>
      <c r="BR562" s="46" t="s">
        <v>192</v>
      </c>
    </row>
    <row r="563" spans="11:70">
      <c r="K563" s="202" t="s">
        <v>357</v>
      </c>
      <c r="L563" s="203" t="str">
        <f t="shared" si="566"/>
        <v>R_ES-SA-SpCool</v>
      </c>
      <c r="M563" s="202" t="str">
        <f t="shared" si="587"/>
        <v>FH6_7</v>
      </c>
      <c r="N563" s="202">
        <f t="shared" si="587"/>
        <v>0</v>
      </c>
      <c r="O563" s="202" t="s">
        <v>18</v>
      </c>
      <c r="P563" s="203" t="s">
        <v>196</v>
      </c>
      <c r="T563" s="202" t="s">
        <v>357</v>
      </c>
      <c r="U563" s="203" t="str">
        <f t="shared" si="572"/>
        <v>R_ES-SA-SpCool</v>
      </c>
      <c r="V563" s="202" t="str">
        <f t="shared" si="572"/>
        <v>FH6_7</v>
      </c>
      <c r="W563" s="202">
        <f t="shared" ref="W563" si="590">W467</f>
        <v>0</v>
      </c>
      <c r="X563" s="202" t="s">
        <v>18</v>
      </c>
      <c r="Y563" s="203" t="s">
        <v>191</v>
      </c>
      <c r="AC563" s="202" t="s">
        <v>357</v>
      </c>
      <c r="AD563" s="46" t="str">
        <f t="shared" si="573"/>
        <v>R_ES-SA-SpCool</v>
      </c>
      <c r="AE563" s="208" t="str">
        <f t="shared" si="574"/>
        <v>FH6_7</v>
      </c>
      <c r="AF563" s="46">
        <f t="shared" si="564"/>
        <v>0</v>
      </c>
      <c r="AG563" s="208" t="s">
        <v>18</v>
      </c>
      <c r="AH563" s="46" t="s">
        <v>197</v>
      </c>
      <c r="AL563" s="202" t="s">
        <v>357</v>
      </c>
      <c r="AM563" s="203" t="str">
        <f t="shared" si="575"/>
        <v>R_ES-SA-SpCool</v>
      </c>
      <c r="AN563" s="202" t="str">
        <f t="shared" si="576"/>
        <v>FH6_7</v>
      </c>
      <c r="AO563" s="202">
        <f t="shared" si="565"/>
        <v>0</v>
      </c>
      <c r="AP563" s="202" t="s">
        <v>18</v>
      </c>
      <c r="AQ563" s="203" t="s">
        <v>194</v>
      </c>
      <c r="AU563" s="202" t="s">
        <v>357</v>
      </c>
      <c r="AV563" s="46" t="str">
        <f t="shared" si="577"/>
        <v>R_ES-SA-SpCool</v>
      </c>
      <c r="AW563" s="208" t="str">
        <f t="shared" si="578"/>
        <v>FH6_7</v>
      </c>
      <c r="AX563" s="208">
        <f t="shared" si="586"/>
        <v>0</v>
      </c>
      <c r="AY563" s="208" t="s">
        <v>18</v>
      </c>
      <c r="AZ563" s="46" t="s">
        <v>193</v>
      </c>
      <c r="BD563" s="202" t="s">
        <v>357</v>
      </c>
      <c r="BE563" s="46" t="str">
        <f t="shared" si="579"/>
        <v>R_ES-SA-SpCool</v>
      </c>
      <c r="BF563" s="208" t="str">
        <f t="shared" si="580"/>
        <v>FH6_7</v>
      </c>
      <c r="BG563" s="208">
        <f t="shared" si="583"/>
        <v>0</v>
      </c>
      <c r="BH563" s="208" t="s">
        <v>18</v>
      </c>
      <c r="BI563" s="46" t="s">
        <v>195</v>
      </c>
      <c r="BM563" s="202" t="s">
        <v>357</v>
      </c>
      <c r="BN563" s="46" t="str">
        <f t="shared" si="581"/>
        <v>R_ES-SA-SpCool</v>
      </c>
      <c r="BO563" s="208" t="str">
        <f t="shared" si="582"/>
        <v>FH6_7</v>
      </c>
      <c r="BP563" s="208">
        <f t="shared" si="584"/>
        <v>0</v>
      </c>
      <c r="BQ563" s="208" t="s">
        <v>18</v>
      </c>
      <c r="BR563" s="46" t="s">
        <v>192</v>
      </c>
    </row>
    <row r="564" spans="11:70">
      <c r="K564" s="202" t="s">
        <v>357</v>
      </c>
      <c r="L564" s="203" t="str">
        <f t="shared" si="566"/>
        <v>R_ES-SA-SpCool</v>
      </c>
      <c r="M564" s="202" t="str">
        <f t="shared" si="587"/>
        <v>FH8_9</v>
      </c>
      <c r="N564" s="202">
        <f t="shared" si="587"/>
        <v>0</v>
      </c>
      <c r="O564" s="202" t="s">
        <v>18</v>
      </c>
      <c r="P564" s="203" t="s">
        <v>196</v>
      </c>
      <c r="T564" s="202" t="s">
        <v>357</v>
      </c>
      <c r="U564" s="203" t="str">
        <f t="shared" si="572"/>
        <v>R_ES-SA-SpCool</v>
      </c>
      <c r="V564" s="202" t="str">
        <f t="shared" si="572"/>
        <v>FH8_9</v>
      </c>
      <c r="W564" s="202">
        <f t="shared" ref="W564" si="591">W468</f>
        <v>0</v>
      </c>
      <c r="X564" s="202" t="s">
        <v>18</v>
      </c>
      <c r="Y564" s="203" t="s">
        <v>191</v>
      </c>
      <c r="AC564" s="202" t="s">
        <v>357</v>
      </c>
      <c r="AD564" s="46" t="str">
        <f t="shared" si="573"/>
        <v>R_ES-SA-SpCool</v>
      </c>
      <c r="AE564" s="208" t="str">
        <f t="shared" si="574"/>
        <v>FH8_9</v>
      </c>
      <c r="AF564" s="46">
        <f t="shared" si="564"/>
        <v>0</v>
      </c>
      <c r="AG564" s="208" t="s">
        <v>18</v>
      </c>
      <c r="AH564" s="46" t="s">
        <v>197</v>
      </c>
      <c r="AL564" s="202" t="s">
        <v>357</v>
      </c>
      <c r="AM564" s="203" t="str">
        <f t="shared" si="575"/>
        <v>R_ES-SA-SpCool</v>
      </c>
      <c r="AN564" s="202" t="str">
        <f t="shared" si="576"/>
        <v>FH8_9</v>
      </c>
      <c r="AO564" s="202">
        <f t="shared" si="565"/>
        <v>0</v>
      </c>
      <c r="AP564" s="202" t="s">
        <v>18</v>
      </c>
      <c r="AQ564" s="203" t="s">
        <v>194</v>
      </c>
      <c r="AU564" s="202" t="s">
        <v>357</v>
      </c>
      <c r="AV564" s="46" t="str">
        <f t="shared" si="577"/>
        <v>R_ES-SA-SpCool</v>
      </c>
      <c r="AW564" s="208" t="str">
        <f t="shared" si="578"/>
        <v>FH8_9</v>
      </c>
      <c r="AX564" s="208">
        <f t="shared" si="586"/>
        <v>0</v>
      </c>
      <c r="AY564" s="208" t="s">
        <v>18</v>
      </c>
      <c r="AZ564" s="46" t="s">
        <v>193</v>
      </c>
      <c r="BD564" s="202" t="s">
        <v>357</v>
      </c>
      <c r="BE564" s="46" t="str">
        <f t="shared" si="579"/>
        <v>R_ES-SA-SpCool</v>
      </c>
      <c r="BF564" s="208" t="str">
        <f t="shared" si="580"/>
        <v>FH8_9</v>
      </c>
      <c r="BG564" s="208">
        <f t="shared" si="583"/>
        <v>0</v>
      </c>
      <c r="BH564" s="208" t="s">
        <v>18</v>
      </c>
      <c r="BI564" s="46" t="s">
        <v>195</v>
      </c>
      <c r="BM564" s="202" t="s">
        <v>357</v>
      </c>
      <c r="BN564" s="46" t="str">
        <f t="shared" si="581"/>
        <v>R_ES-SA-SpCool</v>
      </c>
      <c r="BO564" s="208" t="str">
        <f t="shared" si="582"/>
        <v>FH8_9</v>
      </c>
      <c r="BP564" s="208">
        <f t="shared" si="584"/>
        <v>0</v>
      </c>
      <c r="BQ564" s="208" t="s">
        <v>18</v>
      </c>
      <c r="BR564" s="46" t="s">
        <v>192</v>
      </c>
    </row>
    <row r="565" spans="11:70">
      <c r="K565" s="202" t="s">
        <v>357</v>
      </c>
      <c r="L565" s="203" t="str">
        <f t="shared" si="566"/>
        <v>R_ES-SA-SpCool</v>
      </c>
      <c r="M565" s="202" t="str">
        <f t="shared" si="587"/>
        <v>FH10_11</v>
      </c>
      <c r="N565" s="202">
        <f t="shared" si="587"/>
        <v>0</v>
      </c>
      <c r="O565" s="202" t="s">
        <v>18</v>
      </c>
      <c r="P565" s="203" t="s">
        <v>196</v>
      </c>
      <c r="T565" s="202" t="s">
        <v>357</v>
      </c>
      <c r="U565" s="203" t="str">
        <f t="shared" si="572"/>
        <v>R_ES-SA-SpCool</v>
      </c>
      <c r="V565" s="202" t="str">
        <f t="shared" si="572"/>
        <v>FH10_11</v>
      </c>
      <c r="W565" s="202">
        <f t="shared" ref="W565" si="592">W469</f>
        <v>0</v>
      </c>
      <c r="X565" s="202" t="s">
        <v>18</v>
      </c>
      <c r="Y565" s="203" t="s">
        <v>191</v>
      </c>
      <c r="AC565" s="202" t="s">
        <v>357</v>
      </c>
      <c r="AD565" s="46" t="str">
        <f t="shared" si="573"/>
        <v>R_ES-SA-SpCool</v>
      </c>
      <c r="AE565" s="208" t="str">
        <f t="shared" si="574"/>
        <v>FH10_11</v>
      </c>
      <c r="AF565" s="46">
        <f t="shared" si="564"/>
        <v>0</v>
      </c>
      <c r="AG565" s="208" t="s">
        <v>18</v>
      </c>
      <c r="AH565" s="46" t="s">
        <v>197</v>
      </c>
      <c r="AL565" s="202" t="s">
        <v>357</v>
      </c>
      <c r="AM565" s="203" t="str">
        <f t="shared" si="575"/>
        <v>R_ES-SA-SpCool</v>
      </c>
      <c r="AN565" s="202" t="str">
        <f t="shared" si="576"/>
        <v>FH10_11</v>
      </c>
      <c r="AO565" s="202">
        <f t="shared" si="565"/>
        <v>0</v>
      </c>
      <c r="AP565" s="202" t="s">
        <v>18</v>
      </c>
      <c r="AQ565" s="203" t="s">
        <v>194</v>
      </c>
      <c r="AU565" s="202" t="s">
        <v>357</v>
      </c>
      <c r="AV565" s="46" t="str">
        <f t="shared" si="577"/>
        <v>R_ES-SA-SpCool</v>
      </c>
      <c r="AW565" s="208" t="str">
        <f t="shared" si="578"/>
        <v>FH10_11</v>
      </c>
      <c r="AX565" s="208">
        <f t="shared" si="586"/>
        <v>0</v>
      </c>
      <c r="AY565" s="208" t="s">
        <v>18</v>
      </c>
      <c r="AZ565" s="46" t="s">
        <v>193</v>
      </c>
      <c r="BD565" s="202" t="s">
        <v>357</v>
      </c>
      <c r="BE565" s="46" t="str">
        <f t="shared" si="579"/>
        <v>R_ES-SA-SpCool</v>
      </c>
      <c r="BF565" s="208" t="str">
        <f t="shared" si="580"/>
        <v>FH10_11</v>
      </c>
      <c r="BG565" s="208">
        <f t="shared" si="583"/>
        <v>0</v>
      </c>
      <c r="BH565" s="208" t="s">
        <v>18</v>
      </c>
      <c r="BI565" s="46" t="s">
        <v>195</v>
      </c>
      <c r="BM565" s="202" t="s">
        <v>357</v>
      </c>
      <c r="BN565" s="46" t="str">
        <f t="shared" si="581"/>
        <v>R_ES-SA-SpCool</v>
      </c>
      <c r="BO565" s="208" t="str">
        <f t="shared" si="582"/>
        <v>FH10_11</v>
      </c>
      <c r="BP565" s="208">
        <f t="shared" si="584"/>
        <v>0</v>
      </c>
      <c r="BQ565" s="208" t="s">
        <v>18</v>
      </c>
      <c r="BR565" s="46" t="s">
        <v>192</v>
      </c>
    </row>
    <row r="566" spans="11:70">
      <c r="K566" s="202" t="s">
        <v>357</v>
      </c>
      <c r="L566" s="203" t="str">
        <f t="shared" si="566"/>
        <v>R_ES-SA-SpCool</v>
      </c>
      <c r="M566" s="202" t="str">
        <f t="shared" si="587"/>
        <v>FH12_13</v>
      </c>
      <c r="N566" s="202">
        <f t="shared" si="587"/>
        <v>0</v>
      </c>
      <c r="O566" s="202" t="s">
        <v>18</v>
      </c>
      <c r="P566" s="203" t="s">
        <v>196</v>
      </c>
      <c r="T566" s="202" t="s">
        <v>357</v>
      </c>
      <c r="U566" s="203" t="str">
        <f t="shared" si="572"/>
        <v>R_ES-SA-SpCool</v>
      </c>
      <c r="V566" s="202" t="str">
        <f t="shared" si="572"/>
        <v>FH12_13</v>
      </c>
      <c r="W566" s="202">
        <f t="shared" ref="W566" si="593">W470</f>
        <v>0</v>
      </c>
      <c r="X566" s="202" t="s">
        <v>18</v>
      </c>
      <c r="Y566" s="203" t="s">
        <v>191</v>
      </c>
      <c r="AC566" s="202" t="s">
        <v>357</v>
      </c>
      <c r="AD566" s="46" t="str">
        <f t="shared" si="573"/>
        <v>R_ES-SA-SpCool</v>
      </c>
      <c r="AE566" s="208" t="str">
        <f t="shared" si="574"/>
        <v>FH12_13</v>
      </c>
      <c r="AF566" s="46">
        <f t="shared" si="564"/>
        <v>0</v>
      </c>
      <c r="AG566" s="208" t="s">
        <v>18</v>
      </c>
      <c r="AH566" s="46" t="s">
        <v>197</v>
      </c>
      <c r="AL566" s="202" t="s">
        <v>357</v>
      </c>
      <c r="AM566" s="203" t="str">
        <f t="shared" si="575"/>
        <v>R_ES-SA-SpCool</v>
      </c>
      <c r="AN566" s="202" t="str">
        <f t="shared" si="576"/>
        <v>FH12_13</v>
      </c>
      <c r="AO566" s="202">
        <f t="shared" si="565"/>
        <v>0</v>
      </c>
      <c r="AP566" s="202" t="s">
        <v>18</v>
      </c>
      <c r="AQ566" s="203" t="s">
        <v>194</v>
      </c>
      <c r="AU566" s="202" t="s">
        <v>357</v>
      </c>
      <c r="AV566" s="46" t="str">
        <f t="shared" si="577"/>
        <v>R_ES-SA-SpCool</v>
      </c>
      <c r="AW566" s="208" t="str">
        <f t="shared" si="578"/>
        <v>FH12_13</v>
      </c>
      <c r="AX566" s="208">
        <f t="shared" si="586"/>
        <v>0</v>
      </c>
      <c r="AY566" s="208" t="s">
        <v>18</v>
      </c>
      <c r="AZ566" s="46" t="s">
        <v>193</v>
      </c>
      <c r="BD566" s="202" t="s">
        <v>357</v>
      </c>
      <c r="BE566" s="46" t="str">
        <f t="shared" si="579"/>
        <v>R_ES-SA-SpCool</v>
      </c>
      <c r="BF566" s="208" t="str">
        <f t="shared" si="580"/>
        <v>FH12_13</v>
      </c>
      <c r="BG566" s="208">
        <f t="shared" si="583"/>
        <v>0</v>
      </c>
      <c r="BH566" s="208" t="s">
        <v>18</v>
      </c>
      <c r="BI566" s="46" t="s">
        <v>195</v>
      </c>
      <c r="BM566" s="202" t="s">
        <v>357</v>
      </c>
      <c r="BN566" s="46" t="str">
        <f t="shared" si="581"/>
        <v>R_ES-SA-SpCool</v>
      </c>
      <c r="BO566" s="208" t="str">
        <f t="shared" si="582"/>
        <v>FH12_13</v>
      </c>
      <c r="BP566" s="208">
        <f t="shared" si="584"/>
        <v>0</v>
      </c>
      <c r="BQ566" s="208" t="s">
        <v>18</v>
      </c>
      <c r="BR566" s="46" t="s">
        <v>192</v>
      </c>
    </row>
    <row r="567" spans="11:70">
      <c r="K567" s="202" t="s">
        <v>357</v>
      </c>
      <c r="L567" s="203" t="str">
        <f t="shared" si="566"/>
        <v>R_ES-SA-SpCool</v>
      </c>
      <c r="M567" s="202" t="str">
        <f t="shared" si="587"/>
        <v>FH14_15</v>
      </c>
      <c r="N567" s="202">
        <f t="shared" si="587"/>
        <v>0</v>
      </c>
      <c r="O567" s="202" t="s">
        <v>18</v>
      </c>
      <c r="P567" s="203" t="s">
        <v>196</v>
      </c>
      <c r="T567" s="202" t="s">
        <v>357</v>
      </c>
      <c r="U567" s="203" t="str">
        <f t="shared" si="572"/>
        <v>R_ES-SA-SpCool</v>
      </c>
      <c r="V567" s="202" t="str">
        <f t="shared" si="572"/>
        <v>FH14_15</v>
      </c>
      <c r="W567" s="202">
        <f t="shared" ref="W567" si="594">W471</f>
        <v>0</v>
      </c>
      <c r="X567" s="202" t="s">
        <v>18</v>
      </c>
      <c r="Y567" s="203" t="s">
        <v>191</v>
      </c>
      <c r="AC567" s="202" t="s">
        <v>357</v>
      </c>
      <c r="AD567" s="46" t="str">
        <f t="shared" si="573"/>
        <v>R_ES-SA-SpCool</v>
      </c>
      <c r="AE567" s="208" t="str">
        <f t="shared" si="574"/>
        <v>FH14_15</v>
      </c>
      <c r="AF567" s="46">
        <f t="shared" si="564"/>
        <v>0</v>
      </c>
      <c r="AG567" s="208" t="s">
        <v>18</v>
      </c>
      <c r="AH567" s="46" t="s">
        <v>197</v>
      </c>
      <c r="AL567" s="202" t="s">
        <v>357</v>
      </c>
      <c r="AM567" s="203" t="str">
        <f t="shared" si="575"/>
        <v>R_ES-SA-SpCool</v>
      </c>
      <c r="AN567" s="202" t="str">
        <f t="shared" si="576"/>
        <v>FH14_15</v>
      </c>
      <c r="AO567" s="202">
        <f t="shared" si="565"/>
        <v>0</v>
      </c>
      <c r="AP567" s="202" t="s">
        <v>18</v>
      </c>
      <c r="AQ567" s="203" t="s">
        <v>194</v>
      </c>
      <c r="AU567" s="202" t="s">
        <v>357</v>
      </c>
      <c r="AV567" s="46" t="str">
        <f t="shared" si="577"/>
        <v>R_ES-SA-SpCool</v>
      </c>
      <c r="AW567" s="208" t="str">
        <f t="shared" si="578"/>
        <v>FH14_15</v>
      </c>
      <c r="AX567" s="208">
        <f t="shared" si="586"/>
        <v>0</v>
      </c>
      <c r="AY567" s="208" t="s">
        <v>18</v>
      </c>
      <c r="AZ567" s="46" t="s">
        <v>193</v>
      </c>
      <c r="BD567" s="202" t="s">
        <v>357</v>
      </c>
      <c r="BE567" s="46" t="str">
        <f t="shared" si="579"/>
        <v>R_ES-SA-SpCool</v>
      </c>
      <c r="BF567" s="208" t="str">
        <f t="shared" si="580"/>
        <v>FH14_15</v>
      </c>
      <c r="BG567" s="208">
        <f t="shared" si="583"/>
        <v>0</v>
      </c>
      <c r="BH567" s="208" t="s">
        <v>18</v>
      </c>
      <c r="BI567" s="46" t="s">
        <v>195</v>
      </c>
      <c r="BM567" s="202" t="s">
        <v>357</v>
      </c>
      <c r="BN567" s="46" t="str">
        <f t="shared" si="581"/>
        <v>R_ES-SA-SpCool</v>
      </c>
      <c r="BO567" s="208" t="str">
        <f t="shared" si="582"/>
        <v>FH14_15</v>
      </c>
      <c r="BP567" s="208">
        <f t="shared" si="584"/>
        <v>0</v>
      </c>
      <c r="BQ567" s="208" t="s">
        <v>18</v>
      </c>
      <c r="BR567" s="46" t="s">
        <v>192</v>
      </c>
    </row>
    <row r="568" spans="11:70">
      <c r="K568" s="202" t="s">
        <v>357</v>
      </c>
      <c r="L568" s="203" t="str">
        <f t="shared" si="566"/>
        <v>R_ES-SA-SpCool</v>
      </c>
      <c r="M568" s="202" t="str">
        <f t="shared" si="587"/>
        <v>FH16_17</v>
      </c>
      <c r="N568" s="202">
        <f t="shared" si="587"/>
        <v>0</v>
      </c>
      <c r="O568" s="202" t="s">
        <v>18</v>
      </c>
      <c r="P568" s="203" t="s">
        <v>196</v>
      </c>
      <c r="T568" s="202" t="s">
        <v>357</v>
      </c>
      <c r="U568" s="203" t="str">
        <f t="shared" si="572"/>
        <v>R_ES-SA-SpCool</v>
      </c>
      <c r="V568" s="202" t="str">
        <f t="shared" si="572"/>
        <v>FH16_17</v>
      </c>
      <c r="W568" s="202">
        <f t="shared" ref="W568" si="595">W472</f>
        <v>0</v>
      </c>
      <c r="X568" s="202" t="s">
        <v>18</v>
      </c>
      <c r="Y568" s="203" t="s">
        <v>191</v>
      </c>
      <c r="AC568" s="202" t="s">
        <v>357</v>
      </c>
      <c r="AD568" s="46" t="str">
        <f t="shared" si="573"/>
        <v>R_ES-SA-SpCool</v>
      </c>
      <c r="AE568" s="208" t="str">
        <f t="shared" si="574"/>
        <v>FH16_17</v>
      </c>
      <c r="AF568" s="46">
        <f t="shared" si="564"/>
        <v>0</v>
      </c>
      <c r="AG568" s="208" t="s">
        <v>18</v>
      </c>
      <c r="AH568" s="46" t="s">
        <v>197</v>
      </c>
      <c r="AL568" s="202" t="s">
        <v>357</v>
      </c>
      <c r="AM568" s="203" t="str">
        <f t="shared" si="575"/>
        <v>R_ES-SA-SpCool</v>
      </c>
      <c r="AN568" s="202" t="str">
        <f t="shared" si="576"/>
        <v>FH16_17</v>
      </c>
      <c r="AO568" s="202">
        <f t="shared" si="565"/>
        <v>0</v>
      </c>
      <c r="AP568" s="202" t="s">
        <v>18</v>
      </c>
      <c r="AQ568" s="203" t="s">
        <v>194</v>
      </c>
      <c r="AU568" s="202" t="s">
        <v>357</v>
      </c>
      <c r="AV568" s="46" t="str">
        <f t="shared" si="577"/>
        <v>R_ES-SA-SpCool</v>
      </c>
      <c r="AW568" s="208" t="str">
        <f t="shared" si="578"/>
        <v>FH16_17</v>
      </c>
      <c r="AX568" s="208">
        <f t="shared" si="586"/>
        <v>0</v>
      </c>
      <c r="AY568" s="208" t="s">
        <v>18</v>
      </c>
      <c r="AZ568" s="46" t="s">
        <v>193</v>
      </c>
      <c r="BD568" s="202" t="s">
        <v>357</v>
      </c>
      <c r="BE568" s="46" t="str">
        <f t="shared" si="579"/>
        <v>R_ES-SA-SpCool</v>
      </c>
      <c r="BF568" s="208" t="str">
        <f t="shared" si="580"/>
        <v>FH16_17</v>
      </c>
      <c r="BG568" s="208">
        <f t="shared" si="583"/>
        <v>0</v>
      </c>
      <c r="BH568" s="208" t="s">
        <v>18</v>
      </c>
      <c r="BI568" s="46" t="s">
        <v>195</v>
      </c>
      <c r="BM568" s="202" t="s">
        <v>357</v>
      </c>
      <c r="BN568" s="46" t="str">
        <f t="shared" si="581"/>
        <v>R_ES-SA-SpCool</v>
      </c>
      <c r="BO568" s="208" t="str">
        <f t="shared" si="582"/>
        <v>FH16_17</v>
      </c>
      <c r="BP568" s="208">
        <f t="shared" si="584"/>
        <v>0</v>
      </c>
      <c r="BQ568" s="208" t="s">
        <v>18</v>
      </c>
      <c r="BR568" s="46" t="s">
        <v>192</v>
      </c>
    </row>
    <row r="569" spans="11:70">
      <c r="K569" s="202" t="s">
        <v>357</v>
      </c>
      <c r="L569" s="203" t="str">
        <f t="shared" si="566"/>
        <v>R_ES-SA-SpCool</v>
      </c>
      <c r="M569" s="202" t="str">
        <f t="shared" si="587"/>
        <v>FH18_19</v>
      </c>
      <c r="N569" s="202">
        <f t="shared" si="587"/>
        <v>0</v>
      </c>
      <c r="O569" s="202" t="s">
        <v>18</v>
      </c>
      <c r="P569" s="203" t="s">
        <v>196</v>
      </c>
      <c r="T569" s="202" t="s">
        <v>357</v>
      </c>
      <c r="U569" s="203" t="str">
        <f t="shared" si="572"/>
        <v>R_ES-SA-SpCool</v>
      </c>
      <c r="V569" s="202" t="str">
        <f t="shared" si="572"/>
        <v>FH18_19</v>
      </c>
      <c r="W569" s="202">
        <f t="shared" ref="W569" si="596">W473</f>
        <v>0</v>
      </c>
      <c r="X569" s="202" t="s">
        <v>18</v>
      </c>
      <c r="Y569" s="203" t="s">
        <v>191</v>
      </c>
      <c r="AC569" s="202" t="s">
        <v>357</v>
      </c>
      <c r="AD569" s="46" t="str">
        <f t="shared" si="573"/>
        <v>R_ES-SA-SpCool</v>
      </c>
      <c r="AE569" s="208" t="str">
        <f t="shared" si="574"/>
        <v>FH18_19</v>
      </c>
      <c r="AF569" s="46">
        <f t="shared" si="564"/>
        <v>0</v>
      </c>
      <c r="AG569" s="208" t="s">
        <v>18</v>
      </c>
      <c r="AH569" s="46" t="s">
        <v>197</v>
      </c>
      <c r="AL569" s="202" t="s">
        <v>357</v>
      </c>
      <c r="AM569" s="203" t="str">
        <f t="shared" si="575"/>
        <v>R_ES-SA-SpCool</v>
      </c>
      <c r="AN569" s="202" t="str">
        <f t="shared" si="576"/>
        <v>FH18_19</v>
      </c>
      <c r="AO569" s="202">
        <f t="shared" si="565"/>
        <v>0</v>
      </c>
      <c r="AP569" s="202" t="s">
        <v>18</v>
      </c>
      <c r="AQ569" s="203" t="s">
        <v>194</v>
      </c>
      <c r="AU569" s="202" t="s">
        <v>357</v>
      </c>
      <c r="AV569" s="46" t="str">
        <f t="shared" si="577"/>
        <v>R_ES-SA-SpCool</v>
      </c>
      <c r="AW569" s="208" t="str">
        <f t="shared" si="578"/>
        <v>FH18_19</v>
      </c>
      <c r="AX569" s="208">
        <f t="shared" si="586"/>
        <v>0</v>
      </c>
      <c r="AY569" s="208" t="s">
        <v>18</v>
      </c>
      <c r="AZ569" s="46" t="s">
        <v>193</v>
      </c>
      <c r="BD569" s="202" t="s">
        <v>357</v>
      </c>
      <c r="BE569" s="46" t="str">
        <f t="shared" si="579"/>
        <v>R_ES-SA-SpCool</v>
      </c>
      <c r="BF569" s="208" t="str">
        <f t="shared" si="580"/>
        <v>FH18_19</v>
      </c>
      <c r="BG569" s="208">
        <f t="shared" si="583"/>
        <v>0</v>
      </c>
      <c r="BH569" s="208" t="s">
        <v>18</v>
      </c>
      <c r="BI569" s="46" t="s">
        <v>195</v>
      </c>
      <c r="BM569" s="202" t="s">
        <v>357</v>
      </c>
      <c r="BN569" s="46" t="str">
        <f t="shared" si="581"/>
        <v>R_ES-SA-SpCool</v>
      </c>
      <c r="BO569" s="208" t="str">
        <f t="shared" si="582"/>
        <v>FH18_19</v>
      </c>
      <c r="BP569" s="208">
        <f t="shared" si="584"/>
        <v>0</v>
      </c>
      <c r="BQ569" s="208" t="s">
        <v>18</v>
      </c>
      <c r="BR569" s="46" t="s">
        <v>192</v>
      </c>
    </row>
    <row r="570" spans="11:70">
      <c r="K570" s="202" t="s">
        <v>357</v>
      </c>
      <c r="L570" s="203" t="str">
        <f t="shared" si="566"/>
        <v>R_ES-SA-SpCool</v>
      </c>
      <c r="M570" s="202" t="str">
        <f t="shared" si="587"/>
        <v>FH20_21</v>
      </c>
      <c r="N570" s="202">
        <f t="shared" si="587"/>
        <v>0</v>
      </c>
      <c r="O570" s="202" t="s">
        <v>18</v>
      </c>
      <c r="P570" s="203" t="s">
        <v>196</v>
      </c>
      <c r="T570" s="202" t="s">
        <v>357</v>
      </c>
      <c r="U570" s="203" t="str">
        <f t="shared" si="572"/>
        <v>R_ES-SA-SpCool</v>
      </c>
      <c r="V570" s="202" t="str">
        <f t="shared" si="572"/>
        <v>FH20_21</v>
      </c>
      <c r="W570" s="202">
        <f t="shared" ref="W570" si="597">W474</f>
        <v>0</v>
      </c>
      <c r="X570" s="202" t="s">
        <v>18</v>
      </c>
      <c r="Y570" s="203" t="s">
        <v>191</v>
      </c>
      <c r="AC570" s="202" t="s">
        <v>357</v>
      </c>
      <c r="AD570" s="46" t="str">
        <f t="shared" si="573"/>
        <v>R_ES-SA-SpCool</v>
      </c>
      <c r="AE570" s="208" t="str">
        <f t="shared" si="574"/>
        <v>FH20_21</v>
      </c>
      <c r="AF570" s="46">
        <f t="shared" si="564"/>
        <v>0</v>
      </c>
      <c r="AG570" s="208" t="s">
        <v>18</v>
      </c>
      <c r="AH570" s="46" t="s">
        <v>197</v>
      </c>
      <c r="AL570" s="202" t="s">
        <v>357</v>
      </c>
      <c r="AM570" s="203" t="str">
        <f t="shared" si="575"/>
        <v>R_ES-SA-SpCool</v>
      </c>
      <c r="AN570" s="202" t="str">
        <f t="shared" si="576"/>
        <v>FH20_21</v>
      </c>
      <c r="AO570" s="202">
        <f t="shared" si="565"/>
        <v>0</v>
      </c>
      <c r="AP570" s="202" t="s">
        <v>18</v>
      </c>
      <c r="AQ570" s="203" t="s">
        <v>194</v>
      </c>
      <c r="AU570" s="202" t="s">
        <v>357</v>
      </c>
      <c r="AV570" s="46" t="str">
        <f t="shared" si="577"/>
        <v>R_ES-SA-SpCool</v>
      </c>
      <c r="AW570" s="208" t="str">
        <f t="shared" si="578"/>
        <v>FH20_21</v>
      </c>
      <c r="AX570" s="208">
        <f t="shared" si="586"/>
        <v>0</v>
      </c>
      <c r="AY570" s="208" t="s">
        <v>18</v>
      </c>
      <c r="AZ570" s="46" t="s">
        <v>193</v>
      </c>
      <c r="BD570" s="202" t="s">
        <v>357</v>
      </c>
      <c r="BE570" s="46" t="str">
        <f t="shared" si="579"/>
        <v>R_ES-SA-SpCool</v>
      </c>
      <c r="BF570" s="208" t="str">
        <f t="shared" si="580"/>
        <v>FH20_21</v>
      </c>
      <c r="BG570" s="208">
        <f t="shared" si="583"/>
        <v>0</v>
      </c>
      <c r="BH570" s="208" t="s">
        <v>18</v>
      </c>
      <c r="BI570" s="46" t="s">
        <v>195</v>
      </c>
      <c r="BM570" s="202" t="s">
        <v>357</v>
      </c>
      <c r="BN570" s="46" t="str">
        <f t="shared" si="581"/>
        <v>R_ES-SA-SpCool</v>
      </c>
      <c r="BO570" s="208" t="str">
        <f t="shared" si="582"/>
        <v>FH20_21</v>
      </c>
      <c r="BP570" s="208">
        <f t="shared" si="584"/>
        <v>0</v>
      </c>
      <c r="BQ570" s="208" t="s">
        <v>18</v>
      </c>
      <c r="BR570" s="46" t="s">
        <v>192</v>
      </c>
    </row>
    <row r="571" spans="11:70">
      <c r="K571" s="202" t="s">
        <v>357</v>
      </c>
      <c r="L571" s="203" t="str">
        <f t="shared" si="566"/>
        <v>R_ES-SA-SpCool</v>
      </c>
      <c r="M571" s="202" t="str">
        <f t="shared" si="587"/>
        <v>FH22_23</v>
      </c>
      <c r="N571" s="202">
        <f t="shared" si="587"/>
        <v>0</v>
      </c>
      <c r="O571" s="202" t="s">
        <v>18</v>
      </c>
      <c r="P571" s="203" t="s">
        <v>196</v>
      </c>
      <c r="T571" s="202" t="s">
        <v>357</v>
      </c>
      <c r="U571" s="203" t="str">
        <f t="shared" si="572"/>
        <v>R_ES-SA-SpCool</v>
      </c>
      <c r="V571" s="202" t="str">
        <f t="shared" si="572"/>
        <v>FH22_23</v>
      </c>
      <c r="W571" s="202">
        <f t="shared" ref="W571" si="598">W475</f>
        <v>0</v>
      </c>
      <c r="X571" s="202" t="s">
        <v>18</v>
      </c>
      <c r="Y571" s="203" t="s">
        <v>191</v>
      </c>
      <c r="AC571" s="202" t="s">
        <v>357</v>
      </c>
      <c r="AD571" s="46" t="str">
        <f t="shared" si="573"/>
        <v>R_ES-SA-SpCool</v>
      </c>
      <c r="AE571" s="208" t="str">
        <f t="shared" si="574"/>
        <v>FH22_23</v>
      </c>
      <c r="AF571" s="46">
        <f t="shared" si="564"/>
        <v>0</v>
      </c>
      <c r="AG571" s="208" t="s">
        <v>18</v>
      </c>
      <c r="AH571" s="46" t="s">
        <v>197</v>
      </c>
      <c r="AL571" s="202" t="s">
        <v>357</v>
      </c>
      <c r="AM571" s="203" t="str">
        <f t="shared" si="575"/>
        <v>R_ES-SA-SpCool</v>
      </c>
      <c r="AN571" s="202" t="str">
        <f t="shared" si="576"/>
        <v>FH22_23</v>
      </c>
      <c r="AO571" s="202">
        <f t="shared" si="565"/>
        <v>0</v>
      </c>
      <c r="AP571" s="202" t="s">
        <v>18</v>
      </c>
      <c r="AQ571" s="203" t="s">
        <v>194</v>
      </c>
      <c r="AU571" s="202" t="s">
        <v>357</v>
      </c>
      <c r="AV571" s="46" t="str">
        <f t="shared" si="577"/>
        <v>R_ES-SA-SpCool</v>
      </c>
      <c r="AW571" s="208" t="str">
        <f t="shared" si="578"/>
        <v>FH22_23</v>
      </c>
      <c r="AX571" s="208">
        <f t="shared" si="586"/>
        <v>0</v>
      </c>
      <c r="AY571" s="208" t="s">
        <v>18</v>
      </c>
      <c r="AZ571" s="46" t="s">
        <v>193</v>
      </c>
      <c r="BD571" s="202" t="s">
        <v>357</v>
      </c>
      <c r="BE571" s="46" t="str">
        <f t="shared" si="579"/>
        <v>R_ES-SA-SpCool</v>
      </c>
      <c r="BF571" s="208" t="str">
        <f t="shared" si="580"/>
        <v>FH22_23</v>
      </c>
      <c r="BG571" s="208">
        <f t="shared" si="583"/>
        <v>0</v>
      </c>
      <c r="BH571" s="208" t="s">
        <v>18</v>
      </c>
      <c r="BI571" s="46" t="s">
        <v>195</v>
      </c>
      <c r="BM571" s="202" t="s">
        <v>357</v>
      </c>
      <c r="BN571" s="46" t="str">
        <f t="shared" si="581"/>
        <v>R_ES-SA-SpCool</v>
      </c>
      <c r="BO571" s="208" t="str">
        <f t="shared" si="582"/>
        <v>FH22_23</v>
      </c>
      <c r="BP571" s="208">
        <f t="shared" si="584"/>
        <v>0</v>
      </c>
      <c r="BQ571" s="208" t="s">
        <v>18</v>
      </c>
      <c r="BR571" s="46" t="s">
        <v>192</v>
      </c>
    </row>
    <row r="572" spans="11:70">
      <c r="K572" s="202" t="s">
        <v>141</v>
      </c>
      <c r="L572" s="203" t="str">
        <f t="shared" si="566"/>
        <v>R_ES-SA-SpCool</v>
      </c>
      <c r="M572" s="202">
        <f t="shared" si="587"/>
        <v>0</v>
      </c>
      <c r="N572" s="202">
        <f t="shared" si="587"/>
        <v>0</v>
      </c>
      <c r="O572" s="202" t="s">
        <v>18</v>
      </c>
      <c r="P572" s="203" t="s">
        <v>196</v>
      </c>
      <c r="T572" s="202" t="s">
        <v>141</v>
      </c>
      <c r="U572" s="203" t="str">
        <f t="shared" si="572"/>
        <v>R_ES-SA-SpCool</v>
      </c>
      <c r="V572" s="202">
        <f t="shared" si="572"/>
        <v>0</v>
      </c>
      <c r="W572" s="202">
        <f t="shared" ref="W572" si="599">W476</f>
        <v>0</v>
      </c>
      <c r="X572" s="202" t="s">
        <v>18</v>
      </c>
      <c r="Y572" s="203" t="s">
        <v>191</v>
      </c>
      <c r="AC572" s="202" t="s">
        <v>141</v>
      </c>
      <c r="AD572" s="46" t="str">
        <f t="shared" si="573"/>
        <v>R_ES-SA-SpCool</v>
      </c>
      <c r="AE572" s="208">
        <f t="shared" si="574"/>
        <v>0</v>
      </c>
      <c r="AF572" s="46">
        <f t="shared" si="564"/>
        <v>0</v>
      </c>
      <c r="AG572" s="208" t="s">
        <v>18</v>
      </c>
      <c r="AH572" s="46" t="s">
        <v>197</v>
      </c>
      <c r="AL572" s="202" t="s">
        <v>141</v>
      </c>
      <c r="AM572" s="203" t="str">
        <f t="shared" si="575"/>
        <v>R_ES-SA-SpCool</v>
      </c>
      <c r="AN572" s="202">
        <f t="shared" si="576"/>
        <v>0</v>
      </c>
      <c r="AO572" s="202">
        <f t="shared" si="565"/>
        <v>0</v>
      </c>
      <c r="AP572" s="202" t="s">
        <v>18</v>
      </c>
      <c r="AQ572" s="203" t="s">
        <v>194</v>
      </c>
      <c r="AU572" s="202" t="s">
        <v>141</v>
      </c>
      <c r="AV572" s="46" t="str">
        <f t="shared" si="577"/>
        <v>R_ES-SA-SpCool</v>
      </c>
      <c r="AW572" s="208">
        <f t="shared" si="578"/>
        <v>0</v>
      </c>
      <c r="AX572" s="208">
        <f t="shared" si="586"/>
        <v>0</v>
      </c>
      <c r="AY572" s="208" t="s">
        <v>18</v>
      </c>
      <c r="AZ572" s="46" t="s">
        <v>193</v>
      </c>
      <c r="BD572" s="202" t="s">
        <v>141</v>
      </c>
      <c r="BE572" s="46" t="str">
        <f t="shared" si="579"/>
        <v>R_ES-SA-SpCool</v>
      </c>
      <c r="BF572" s="208">
        <f t="shared" si="580"/>
        <v>0</v>
      </c>
      <c r="BG572" s="208">
        <f t="shared" si="583"/>
        <v>0</v>
      </c>
      <c r="BH572" s="208" t="s">
        <v>18</v>
      </c>
      <c r="BI572" s="46" t="s">
        <v>195</v>
      </c>
      <c r="BM572" s="202" t="s">
        <v>141</v>
      </c>
      <c r="BN572" s="46" t="str">
        <f t="shared" si="581"/>
        <v>R_ES-SA-SpCool</v>
      </c>
      <c r="BO572" s="208">
        <f t="shared" si="582"/>
        <v>0</v>
      </c>
      <c r="BP572" s="208">
        <f t="shared" si="584"/>
        <v>0</v>
      </c>
      <c r="BQ572" s="208" t="s">
        <v>18</v>
      </c>
      <c r="BR572" s="46" t="s">
        <v>192</v>
      </c>
    </row>
    <row r="573" spans="11:70">
      <c r="K573" s="202" t="s">
        <v>141</v>
      </c>
      <c r="L573" s="203" t="str">
        <f t="shared" si="566"/>
        <v>R_ES-SA-SpCool</v>
      </c>
      <c r="M573" s="202">
        <f t="shared" si="587"/>
        <v>0</v>
      </c>
      <c r="N573" s="202">
        <f t="shared" si="587"/>
        <v>0</v>
      </c>
      <c r="O573" s="202" t="s">
        <v>18</v>
      </c>
      <c r="P573" s="203" t="s">
        <v>196</v>
      </c>
      <c r="T573" s="202" t="s">
        <v>141</v>
      </c>
      <c r="U573" s="203" t="str">
        <f t="shared" si="572"/>
        <v>R_ES-SA-SpCool</v>
      </c>
      <c r="V573" s="202">
        <f t="shared" si="572"/>
        <v>0</v>
      </c>
      <c r="W573" s="202">
        <f t="shared" ref="W573" si="600">W477</f>
        <v>0</v>
      </c>
      <c r="X573" s="202" t="s">
        <v>18</v>
      </c>
      <c r="Y573" s="203" t="s">
        <v>191</v>
      </c>
      <c r="AC573" s="202" t="s">
        <v>141</v>
      </c>
      <c r="AD573" s="46" t="str">
        <f t="shared" si="573"/>
        <v>R_ES-SA-SpCool</v>
      </c>
      <c r="AE573" s="208">
        <f t="shared" si="574"/>
        <v>0</v>
      </c>
      <c r="AF573" s="46">
        <f t="shared" si="564"/>
        <v>0</v>
      </c>
      <c r="AG573" s="208" t="s">
        <v>18</v>
      </c>
      <c r="AH573" s="46" t="s">
        <v>197</v>
      </c>
      <c r="AL573" s="202" t="s">
        <v>141</v>
      </c>
      <c r="AM573" s="203" t="str">
        <f t="shared" si="575"/>
        <v>R_ES-SA-SpCool</v>
      </c>
      <c r="AN573" s="202">
        <f t="shared" si="576"/>
        <v>0</v>
      </c>
      <c r="AO573" s="202">
        <f t="shared" si="565"/>
        <v>0</v>
      </c>
      <c r="AP573" s="202" t="s">
        <v>18</v>
      </c>
      <c r="AQ573" s="203" t="s">
        <v>194</v>
      </c>
      <c r="AU573" s="202" t="s">
        <v>141</v>
      </c>
      <c r="AV573" s="46" t="str">
        <f t="shared" si="577"/>
        <v>R_ES-SA-SpCool</v>
      </c>
      <c r="AW573" s="208">
        <f t="shared" si="578"/>
        <v>0</v>
      </c>
      <c r="AX573" s="208">
        <f t="shared" si="586"/>
        <v>0</v>
      </c>
      <c r="AY573" s="208" t="s">
        <v>18</v>
      </c>
      <c r="AZ573" s="46" t="s">
        <v>193</v>
      </c>
      <c r="BD573" s="202" t="s">
        <v>141</v>
      </c>
      <c r="BE573" s="46" t="str">
        <f t="shared" si="579"/>
        <v>R_ES-SA-SpCool</v>
      </c>
      <c r="BF573" s="208">
        <f t="shared" si="580"/>
        <v>0</v>
      </c>
      <c r="BG573" s="208">
        <f t="shared" si="583"/>
        <v>0</v>
      </c>
      <c r="BH573" s="208" t="s">
        <v>18</v>
      </c>
      <c r="BI573" s="46" t="s">
        <v>195</v>
      </c>
      <c r="BM573" s="202" t="s">
        <v>141</v>
      </c>
      <c r="BN573" s="46" t="str">
        <f t="shared" si="581"/>
        <v>R_ES-SA-SpCool</v>
      </c>
      <c r="BO573" s="208">
        <f t="shared" si="582"/>
        <v>0</v>
      </c>
      <c r="BP573" s="208">
        <f t="shared" si="584"/>
        <v>0</v>
      </c>
      <c r="BQ573" s="208" t="s">
        <v>18</v>
      </c>
      <c r="BR573" s="46" t="s">
        <v>192</v>
      </c>
    </row>
    <row r="574" spans="11:70">
      <c r="K574" s="202" t="s">
        <v>141</v>
      </c>
      <c r="L574" s="203" t="str">
        <f t="shared" si="566"/>
        <v>R_ES-SA-SpCool</v>
      </c>
      <c r="M574" s="202">
        <f t="shared" si="587"/>
        <v>0</v>
      </c>
      <c r="N574" s="202">
        <f t="shared" si="587"/>
        <v>0</v>
      </c>
      <c r="O574" s="202" t="s">
        <v>18</v>
      </c>
      <c r="P574" s="203" t="s">
        <v>196</v>
      </c>
      <c r="T574" s="202" t="s">
        <v>141</v>
      </c>
      <c r="U574" s="203" t="str">
        <f t="shared" si="572"/>
        <v>R_ES-SA-SpCool</v>
      </c>
      <c r="V574" s="202">
        <f t="shared" si="572"/>
        <v>0</v>
      </c>
      <c r="W574" s="202">
        <f t="shared" ref="W574" si="601">W478</f>
        <v>0</v>
      </c>
      <c r="X574" s="202" t="s">
        <v>18</v>
      </c>
      <c r="Y574" s="203" t="s">
        <v>191</v>
      </c>
      <c r="AC574" s="202" t="s">
        <v>141</v>
      </c>
      <c r="AD574" s="46" t="str">
        <f t="shared" si="573"/>
        <v>R_ES-SA-SpCool</v>
      </c>
      <c r="AE574" s="208">
        <f t="shared" si="574"/>
        <v>0</v>
      </c>
      <c r="AF574" s="46">
        <f t="shared" si="564"/>
        <v>0</v>
      </c>
      <c r="AG574" s="208" t="s">
        <v>18</v>
      </c>
      <c r="AH574" s="46" t="s">
        <v>197</v>
      </c>
      <c r="AL574" s="202" t="s">
        <v>141</v>
      </c>
      <c r="AM574" s="203" t="str">
        <f t="shared" si="575"/>
        <v>R_ES-SA-SpCool</v>
      </c>
      <c r="AN574" s="202">
        <f t="shared" si="576"/>
        <v>0</v>
      </c>
      <c r="AO574" s="202">
        <f t="shared" si="565"/>
        <v>0</v>
      </c>
      <c r="AP574" s="202" t="s">
        <v>18</v>
      </c>
      <c r="AQ574" s="203" t="s">
        <v>194</v>
      </c>
      <c r="AU574" s="202" t="s">
        <v>141</v>
      </c>
      <c r="AV574" s="46" t="str">
        <f t="shared" si="577"/>
        <v>R_ES-SA-SpCool</v>
      </c>
      <c r="AW574" s="208">
        <f t="shared" si="578"/>
        <v>0</v>
      </c>
      <c r="AX574" s="208">
        <f t="shared" si="586"/>
        <v>0</v>
      </c>
      <c r="AY574" s="208" t="s">
        <v>18</v>
      </c>
      <c r="AZ574" s="46" t="s">
        <v>193</v>
      </c>
      <c r="BD574" s="202" t="s">
        <v>141</v>
      </c>
      <c r="BE574" s="46" t="str">
        <f t="shared" si="579"/>
        <v>R_ES-SA-SpCool</v>
      </c>
      <c r="BF574" s="208">
        <f t="shared" si="580"/>
        <v>0</v>
      </c>
      <c r="BG574" s="208">
        <f t="shared" si="583"/>
        <v>0</v>
      </c>
      <c r="BH574" s="208" t="s">
        <v>18</v>
      </c>
      <c r="BI574" s="46" t="s">
        <v>195</v>
      </c>
      <c r="BM574" s="202" t="s">
        <v>141</v>
      </c>
      <c r="BN574" s="46" t="str">
        <f t="shared" si="581"/>
        <v>R_ES-SA-SpCool</v>
      </c>
      <c r="BO574" s="208">
        <f t="shared" si="582"/>
        <v>0</v>
      </c>
      <c r="BP574" s="208">
        <f t="shared" si="584"/>
        <v>0</v>
      </c>
      <c r="BQ574" s="208" t="s">
        <v>18</v>
      </c>
      <c r="BR574" s="46" t="s">
        <v>192</v>
      </c>
    </row>
    <row r="575" spans="11:70">
      <c r="K575" s="202" t="s">
        <v>141</v>
      </c>
      <c r="L575" s="203" t="str">
        <f t="shared" si="566"/>
        <v>R_ES-SA-SpCool</v>
      </c>
      <c r="M575" s="202">
        <f t="shared" si="587"/>
        <v>0</v>
      </c>
      <c r="N575" s="202">
        <f t="shared" si="587"/>
        <v>0</v>
      </c>
      <c r="O575" s="202" t="s">
        <v>18</v>
      </c>
      <c r="P575" s="203" t="s">
        <v>196</v>
      </c>
      <c r="T575" s="202" t="s">
        <v>141</v>
      </c>
      <c r="U575" s="203" t="str">
        <f t="shared" si="572"/>
        <v>R_ES-SA-SpCool</v>
      </c>
      <c r="V575" s="202">
        <f t="shared" si="572"/>
        <v>0</v>
      </c>
      <c r="W575" s="202">
        <f t="shared" ref="W575" si="602">W479</f>
        <v>0</v>
      </c>
      <c r="X575" s="202" t="s">
        <v>18</v>
      </c>
      <c r="Y575" s="203" t="s">
        <v>191</v>
      </c>
      <c r="AC575" s="202" t="s">
        <v>141</v>
      </c>
      <c r="AD575" s="46" t="str">
        <f t="shared" si="573"/>
        <v>R_ES-SA-SpCool</v>
      </c>
      <c r="AE575" s="208">
        <f t="shared" si="574"/>
        <v>0</v>
      </c>
      <c r="AF575" s="46">
        <f t="shared" si="564"/>
        <v>0</v>
      </c>
      <c r="AG575" s="208" t="s">
        <v>18</v>
      </c>
      <c r="AH575" s="46" t="s">
        <v>197</v>
      </c>
      <c r="AL575" s="202" t="s">
        <v>141</v>
      </c>
      <c r="AM575" s="203" t="str">
        <f t="shared" si="575"/>
        <v>R_ES-SA-SpCool</v>
      </c>
      <c r="AN575" s="202">
        <f t="shared" si="576"/>
        <v>0</v>
      </c>
      <c r="AO575" s="202">
        <f t="shared" si="565"/>
        <v>0</v>
      </c>
      <c r="AP575" s="202" t="s">
        <v>18</v>
      </c>
      <c r="AQ575" s="203" t="s">
        <v>194</v>
      </c>
      <c r="AU575" s="202" t="s">
        <v>141</v>
      </c>
      <c r="AV575" s="46" t="str">
        <f t="shared" si="577"/>
        <v>R_ES-SA-SpCool</v>
      </c>
      <c r="AW575" s="208">
        <f t="shared" si="578"/>
        <v>0</v>
      </c>
      <c r="AX575" s="208">
        <f t="shared" si="586"/>
        <v>0</v>
      </c>
      <c r="AY575" s="208" t="s">
        <v>18</v>
      </c>
      <c r="AZ575" s="46" t="s">
        <v>193</v>
      </c>
      <c r="BD575" s="202" t="s">
        <v>141</v>
      </c>
      <c r="BE575" s="46" t="str">
        <f t="shared" si="579"/>
        <v>R_ES-SA-SpCool</v>
      </c>
      <c r="BF575" s="208">
        <f t="shared" si="580"/>
        <v>0</v>
      </c>
      <c r="BG575" s="208">
        <f t="shared" si="583"/>
        <v>0</v>
      </c>
      <c r="BH575" s="208" t="s">
        <v>18</v>
      </c>
      <c r="BI575" s="46" t="s">
        <v>195</v>
      </c>
      <c r="BM575" s="202" t="s">
        <v>141</v>
      </c>
      <c r="BN575" s="46" t="str">
        <f t="shared" si="581"/>
        <v>R_ES-SA-SpCool</v>
      </c>
      <c r="BO575" s="208">
        <f t="shared" si="582"/>
        <v>0</v>
      </c>
      <c r="BP575" s="208">
        <f t="shared" si="584"/>
        <v>0</v>
      </c>
      <c r="BQ575" s="208" t="s">
        <v>18</v>
      </c>
      <c r="BR575" s="46" t="s">
        <v>192</v>
      </c>
    </row>
    <row r="576" spans="11:70">
      <c r="K576" s="202" t="s">
        <v>141</v>
      </c>
      <c r="L576" s="203" t="str">
        <f t="shared" si="566"/>
        <v>R_ES-SA-SpCool</v>
      </c>
      <c r="M576" s="202">
        <f t="shared" si="587"/>
        <v>0</v>
      </c>
      <c r="N576" s="202">
        <f t="shared" si="587"/>
        <v>0</v>
      </c>
      <c r="O576" s="202" t="s">
        <v>18</v>
      </c>
      <c r="P576" s="203" t="s">
        <v>196</v>
      </c>
      <c r="T576" s="202" t="s">
        <v>141</v>
      </c>
      <c r="U576" s="203" t="str">
        <f t="shared" si="572"/>
        <v>R_ES-SA-SpCool</v>
      </c>
      <c r="V576" s="202">
        <f t="shared" si="572"/>
        <v>0</v>
      </c>
      <c r="W576" s="202">
        <f t="shared" ref="W576" si="603">W480</f>
        <v>0</v>
      </c>
      <c r="X576" s="202" t="s">
        <v>18</v>
      </c>
      <c r="Y576" s="203" t="s">
        <v>191</v>
      </c>
      <c r="AC576" s="202" t="s">
        <v>141</v>
      </c>
      <c r="AD576" s="46" t="str">
        <f t="shared" si="573"/>
        <v>R_ES-SA-SpCool</v>
      </c>
      <c r="AE576" s="208">
        <f t="shared" si="574"/>
        <v>0</v>
      </c>
      <c r="AF576" s="46">
        <f t="shared" ref="AF576:AF639" si="604">N576</f>
        <v>0</v>
      </c>
      <c r="AG576" s="208" t="s">
        <v>18</v>
      </c>
      <c r="AH576" s="46" t="s">
        <v>197</v>
      </c>
      <c r="AL576" s="202" t="s">
        <v>141</v>
      </c>
      <c r="AM576" s="203" t="str">
        <f t="shared" si="575"/>
        <v>R_ES-SA-SpCool</v>
      </c>
      <c r="AN576" s="202">
        <f t="shared" si="576"/>
        <v>0</v>
      </c>
      <c r="AO576" s="202">
        <f t="shared" ref="AO576:AO631" si="605">AO480</f>
        <v>0</v>
      </c>
      <c r="AP576" s="202" t="s">
        <v>18</v>
      </c>
      <c r="AQ576" s="203" t="s">
        <v>194</v>
      </c>
      <c r="AU576" s="202" t="s">
        <v>141</v>
      </c>
      <c r="AV576" s="46" t="str">
        <f t="shared" si="577"/>
        <v>R_ES-SA-SpCool</v>
      </c>
      <c r="AW576" s="208">
        <f t="shared" si="578"/>
        <v>0</v>
      </c>
      <c r="AX576" s="208">
        <f t="shared" si="586"/>
        <v>0</v>
      </c>
      <c r="AY576" s="208" t="s">
        <v>18</v>
      </c>
      <c r="AZ576" s="46" t="s">
        <v>193</v>
      </c>
      <c r="BD576" s="202" t="s">
        <v>141</v>
      </c>
      <c r="BE576" s="46" t="str">
        <f t="shared" si="579"/>
        <v>R_ES-SA-SpCool</v>
      </c>
      <c r="BF576" s="208">
        <f t="shared" si="580"/>
        <v>0</v>
      </c>
      <c r="BG576" s="208">
        <f t="shared" si="583"/>
        <v>0</v>
      </c>
      <c r="BH576" s="208" t="s">
        <v>18</v>
      </c>
      <c r="BI576" s="46" t="s">
        <v>195</v>
      </c>
      <c r="BM576" s="202" t="s">
        <v>141</v>
      </c>
      <c r="BN576" s="46" t="str">
        <f t="shared" si="581"/>
        <v>R_ES-SA-SpCool</v>
      </c>
      <c r="BO576" s="208">
        <f t="shared" si="582"/>
        <v>0</v>
      </c>
      <c r="BP576" s="208">
        <f t="shared" si="584"/>
        <v>0</v>
      </c>
      <c r="BQ576" s="208" t="s">
        <v>18</v>
      </c>
      <c r="BR576" s="46" t="s">
        <v>192</v>
      </c>
    </row>
    <row r="577" spans="11:70">
      <c r="K577" s="202" t="s">
        <v>141</v>
      </c>
      <c r="L577" s="203" t="str">
        <f t="shared" ref="L577:L607" si="606">L576</f>
        <v>R_ES-SA-SpCool</v>
      </c>
      <c r="M577" s="202">
        <f t="shared" ref="M577:N592" si="607">M481</f>
        <v>0</v>
      </c>
      <c r="N577" s="202">
        <f t="shared" si="607"/>
        <v>0</v>
      </c>
      <c r="O577" s="202" t="s">
        <v>18</v>
      </c>
      <c r="P577" s="203" t="s">
        <v>196</v>
      </c>
      <c r="T577" s="202" t="s">
        <v>141</v>
      </c>
      <c r="U577" s="203" t="str">
        <f t="shared" si="572"/>
        <v>R_ES-SA-SpCool</v>
      </c>
      <c r="V577" s="202">
        <f t="shared" si="572"/>
        <v>0</v>
      </c>
      <c r="W577" s="202">
        <f t="shared" ref="W577" si="608">W481</f>
        <v>0</v>
      </c>
      <c r="X577" s="202" t="s">
        <v>18</v>
      </c>
      <c r="Y577" s="203" t="s">
        <v>191</v>
      </c>
      <c r="AC577" s="202" t="s">
        <v>141</v>
      </c>
      <c r="AD577" s="46" t="str">
        <f t="shared" si="573"/>
        <v>R_ES-SA-SpCool</v>
      </c>
      <c r="AE577" s="208">
        <f t="shared" si="574"/>
        <v>0</v>
      </c>
      <c r="AF577" s="46">
        <f t="shared" si="604"/>
        <v>0</v>
      </c>
      <c r="AG577" s="208" t="s">
        <v>18</v>
      </c>
      <c r="AH577" s="46" t="s">
        <v>197</v>
      </c>
      <c r="AL577" s="202" t="s">
        <v>141</v>
      </c>
      <c r="AM577" s="203" t="str">
        <f t="shared" si="575"/>
        <v>R_ES-SA-SpCool</v>
      </c>
      <c r="AN577" s="202">
        <f t="shared" si="576"/>
        <v>0</v>
      </c>
      <c r="AO577" s="202">
        <f t="shared" si="605"/>
        <v>0</v>
      </c>
      <c r="AP577" s="202" t="s">
        <v>18</v>
      </c>
      <c r="AQ577" s="203" t="s">
        <v>194</v>
      </c>
      <c r="AU577" s="202" t="s">
        <v>141</v>
      </c>
      <c r="AV577" s="46" t="str">
        <f t="shared" si="577"/>
        <v>R_ES-SA-SpCool</v>
      </c>
      <c r="AW577" s="208">
        <f t="shared" si="578"/>
        <v>0</v>
      </c>
      <c r="AX577" s="208">
        <f t="shared" si="586"/>
        <v>0</v>
      </c>
      <c r="AY577" s="208" t="s">
        <v>18</v>
      </c>
      <c r="AZ577" s="46" t="s">
        <v>193</v>
      </c>
      <c r="BD577" s="202" t="s">
        <v>141</v>
      </c>
      <c r="BE577" s="46" t="str">
        <f t="shared" si="579"/>
        <v>R_ES-SA-SpCool</v>
      </c>
      <c r="BF577" s="208">
        <f t="shared" si="580"/>
        <v>0</v>
      </c>
      <c r="BG577" s="208">
        <f t="shared" si="583"/>
        <v>0</v>
      </c>
      <c r="BH577" s="208" t="s">
        <v>18</v>
      </c>
      <c r="BI577" s="46" t="s">
        <v>195</v>
      </c>
      <c r="BM577" s="202" t="s">
        <v>141</v>
      </c>
      <c r="BN577" s="46" t="str">
        <f t="shared" si="581"/>
        <v>R_ES-SA-SpCool</v>
      </c>
      <c r="BO577" s="208">
        <f t="shared" si="582"/>
        <v>0</v>
      </c>
      <c r="BP577" s="208">
        <f t="shared" si="584"/>
        <v>0</v>
      </c>
      <c r="BQ577" s="208" t="s">
        <v>18</v>
      </c>
      <c r="BR577" s="46" t="s">
        <v>192</v>
      </c>
    </row>
    <row r="578" spans="11:70">
      <c r="K578" s="202" t="s">
        <v>141</v>
      </c>
      <c r="L578" s="203" t="str">
        <f t="shared" si="606"/>
        <v>R_ES-SA-SpCool</v>
      </c>
      <c r="M578" s="202">
        <f t="shared" si="607"/>
        <v>0</v>
      </c>
      <c r="N578" s="202">
        <f t="shared" si="607"/>
        <v>0</v>
      </c>
      <c r="O578" s="202" t="s">
        <v>18</v>
      </c>
      <c r="P578" s="203" t="s">
        <v>196</v>
      </c>
      <c r="T578" s="202" t="s">
        <v>141</v>
      </c>
      <c r="U578" s="203" t="str">
        <f t="shared" si="572"/>
        <v>R_ES-SA-SpCool</v>
      </c>
      <c r="V578" s="202">
        <f t="shared" si="572"/>
        <v>0</v>
      </c>
      <c r="W578" s="202">
        <f t="shared" ref="W578" si="609">W482</f>
        <v>0</v>
      </c>
      <c r="X578" s="202" t="s">
        <v>18</v>
      </c>
      <c r="Y578" s="203" t="s">
        <v>191</v>
      </c>
      <c r="AC578" s="202" t="s">
        <v>141</v>
      </c>
      <c r="AD578" s="46" t="str">
        <f t="shared" si="573"/>
        <v>R_ES-SA-SpCool</v>
      </c>
      <c r="AE578" s="208">
        <f t="shared" si="574"/>
        <v>0</v>
      </c>
      <c r="AF578" s="46">
        <f t="shared" si="604"/>
        <v>0</v>
      </c>
      <c r="AG578" s="208" t="s">
        <v>18</v>
      </c>
      <c r="AH578" s="46" t="s">
        <v>197</v>
      </c>
      <c r="AL578" s="202" t="s">
        <v>141</v>
      </c>
      <c r="AM578" s="203" t="str">
        <f t="shared" si="575"/>
        <v>R_ES-SA-SpCool</v>
      </c>
      <c r="AN578" s="202">
        <f t="shared" si="576"/>
        <v>0</v>
      </c>
      <c r="AO578" s="202">
        <f t="shared" si="605"/>
        <v>0</v>
      </c>
      <c r="AP578" s="202" t="s">
        <v>18</v>
      </c>
      <c r="AQ578" s="203" t="s">
        <v>194</v>
      </c>
      <c r="AU578" s="202" t="s">
        <v>141</v>
      </c>
      <c r="AV578" s="46" t="str">
        <f t="shared" si="577"/>
        <v>R_ES-SA-SpCool</v>
      </c>
      <c r="AW578" s="208">
        <f t="shared" si="578"/>
        <v>0</v>
      </c>
      <c r="AX578" s="208">
        <f t="shared" si="586"/>
        <v>0</v>
      </c>
      <c r="AY578" s="208" t="s">
        <v>18</v>
      </c>
      <c r="AZ578" s="46" t="s">
        <v>193</v>
      </c>
      <c r="BD578" s="202" t="s">
        <v>141</v>
      </c>
      <c r="BE578" s="46" t="str">
        <f t="shared" si="579"/>
        <v>R_ES-SA-SpCool</v>
      </c>
      <c r="BF578" s="208">
        <f t="shared" si="580"/>
        <v>0</v>
      </c>
      <c r="BG578" s="208">
        <f t="shared" si="583"/>
        <v>0</v>
      </c>
      <c r="BH578" s="208" t="s">
        <v>18</v>
      </c>
      <c r="BI578" s="46" t="s">
        <v>195</v>
      </c>
      <c r="BM578" s="202" t="s">
        <v>141</v>
      </c>
      <c r="BN578" s="46" t="str">
        <f t="shared" si="581"/>
        <v>R_ES-SA-SpCool</v>
      </c>
      <c r="BO578" s="208">
        <f t="shared" si="582"/>
        <v>0</v>
      </c>
      <c r="BP578" s="208">
        <f t="shared" si="584"/>
        <v>0</v>
      </c>
      <c r="BQ578" s="208" t="s">
        <v>18</v>
      </c>
      <c r="BR578" s="46" t="s">
        <v>192</v>
      </c>
    </row>
    <row r="579" spans="11:70">
      <c r="K579" s="202" t="s">
        <v>141</v>
      </c>
      <c r="L579" s="203" t="str">
        <f t="shared" si="606"/>
        <v>R_ES-SA-SpCool</v>
      </c>
      <c r="M579" s="202">
        <f t="shared" si="607"/>
        <v>0</v>
      </c>
      <c r="N579" s="202">
        <f t="shared" si="607"/>
        <v>0</v>
      </c>
      <c r="O579" s="202" t="s">
        <v>18</v>
      </c>
      <c r="P579" s="203" t="s">
        <v>196</v>
      </c>
      <c r="T579" s="202" t="s">
        <v>141</v>
      </c>
      <c r="U579" s="203" t="str">
        <f t="shared" si="572"/>
        <v>R_ES-SA-SpCool</v>
      </c>
      <c r="V579" s="202">
        <f t="shared" si="572"/>
        <v>0</v>
      </c>
      <c r="W579" s="202">
        <f t="shared" ref="W579" si="610">W483</f>
        <v>0</v>
      </c>
      <c r="X579" s="202" t="s">
        <v>18</v>
      </c>
      <c r="Y579" s="203" t="s">
        <v>191</v>
      </c>
      <c r="AC579" s="202" t="s">
        <v>141</v>
      </c>
      <c r="AD579" s="46" t="str">
        <f t="shared" si="573"/>
        <v>R_ES-SA-SpCool</v>
      </c>
      <c r="AE579" s="208">
        <f t="shared" si="574"/>
        <v>0</v>
      </c>
      <c r="AF579" s="46">
        <f t="shared" si="604"/>
        <v>0</v>
      </c>
      <c r="AG579" s="208" t="s">
        <v>18</v>
      </c>
      <c r="AH579" s="46" t="s">
        <v>197</v>
      </c>
      <c r="AL579" s="202" t="s">
        <v>141</v>
      </c>
      <c r="AM579" s="203" t="str">
        <f t="shared" si="575"/>
        <v>R_ES-SA-SpCool</v>
      </c>
      <c r="AN579" s="202">
        <f t="shared" si="576"/>
        <v>0</v>
      </c>
      <c r="AO579" s="202">
        <f t="shared" si="605"/>
        <v>0</v>
      </c>
      <c r="AP579" s="202" t="s">
        <v>18</v>
      </c>
      <c r="AQ579" s="203" t="s">
        <v>194</v>
      </c>
      <c r="AU579" s="202" t="s">
        <v>141</v>
      </c>
      <c r="AV579" s="46" t="str">
        <f t="shared" si="577"/>
        <v>R_ES-SA-SpCool</v>
      </c>
      <c r="AW579" s="208">
        <f t="shared" si="578"/>
        <v>0</v>
      </c>
      <c r="AX579" s="208">
        <f t="shared" si="586"/>
        <v>0</v>
      </c>
      <c r="AY579" s="208" t="s">
        <v>18</v>
      </c>
      <c r="AZ579" s="46" t="s">
        <v>193</v>
      </c>
      <c r="BD579" s="202" t="s">
        <v>141</v>
      </c>
      <c r="BE579" s="46" t="str">
        <f t="shared" si="579"/>
        <v>R_ES-SA-SpCool</v>
      </c>
      <c r="BF579" s="208">
        <f t="shared" si="580"/>
        <v>0</v>
      </c>
      <c r="BG579" s="208">
        <f t="shared" si="583"/>
        <v>0</v>
      </c>
      <c r="BH579" s="208" t="s">
        <v>18</v>
      </c>
      <c r="BI579" s="46" t="s">
        <v>195</v>
      </c>
      <c r="BM579" s="202" t="s">
        <v>141</v>
      </c>
      <c r="BN579" s="46" t="str">
        <f t="shared" si="581"/>
        <v>R_ES-SA-SpCool</v>
      </c>
      <c r="BO579" s="208">
        <f t="shared" si="582"/>
        <v>0</v>
      </c>
      <c r="BP579" s="208">
        <f t="shared" si="584"/>
        <v>0</v>
      </c>
      <c r="BQ579" s="208" t="s">
        <v>18</v>
      </c>
      <c r="BR579" s="46" t="s">
        <v>192</v>
      </c>
    </row>
    <row r="580" spans="11:70">
      <c r="K580" s="202" t="s">
        <v>141</v>
      </c>
      <c r="L580" s="203" t="str">
        <f t="shared" si="606"/>
        <v>R_ES-SA-SpCool</v>
      </c>
      <c r="M580" s="202">
        <f t="shared" si="607"/>
        <v>0</v>
      </c>
      <c r="N580" s="202">
        <f t="shared" si="607"/>
        <v>0</v>
      </c>
      <c r="O580" s="202" t="s">
        <v>18</v>
      </c>
      <c r="P580" s="203" t="s">
        <v>196</v>
      </c>
      <c r="T580" s="202" t="s">
        <v>141</v>
      </c>
      <c r="U580" s="203" t="str">
        <f t="shared" si="572"/>
        <v>R_ES-SA-SpCool</v>
      </c>
      <c r="V580" s="202">
        <f t="shared" si="572"/>
        <v>0</v>
      </c>
      <c r="W580" s="202">
        <f t="shared" ref="W580" si="611">W484</f>
        <v>0</v>
      </c>
      <c r="X580" s="202" t="s">
        <v>18</v>
      </c>
      <c r="Y580" s="203" t="s">
        <v>191</v>
      </c>
      <c r="AC580" s="202" t="s">
        <v>141</v>
      </c>
      <c r="AD580" s="46" t="str">
        <f t="shared" si="573"/>
        <v>R_ES-SA-SpCool</v>
      </c>
      <c r="AE580" s="208">
        <f t="shared" si="574"/>
        <v>0</v>
      </c>
      <c r="AF580" s="46">
        <f t="shared" si="604"/>
        <v>0</v>
      </c>
      <c r="AG580" s="208" t="s">
        <v>18</v>
      </c>
      <c r="AH580" s="46" t="s">
        <v>197</v>
      </c>
      <c r="AL580" s="202" t="s">
        <v>141</v>
      </c>
      <c r="AM580" s="203" t="str">
        <f t="shared" si="575"/>
        <v>R_ES-SA-SpCool</v>
      </c>
      <c r="AN580" s="202">
        <f t="shared" si="576"/>
        <v>0</v>
      </c>
      <c r="AO580" s="202">
        <f t="shared" si="605"/>
        <v>0</v>
      </c>
      <c r="AP580" s="202" t="s">
        <v>18</v>
      </c>
      <c r="AQ580" s="203" t="s">
        <v>194</v>
      </c>
      <c r="AU580" s="202" t="s">
        <v>141</v>
      </c>
      <c r="AV580" s="46" t="str">
        <f t="shared" si="577"/>
        <v>R_ES-SA-SpCool</v>
      </c>
      <c r="AW580" s="208">
        <f t="shared" si="578"/>
        <v>0</v>
      </c>
      <c r="AX580" s="208">
        <f t="shared" si="586"/>
        <v>0</v>
      </c>
      <c r="AY580" s="208" t="s">
        <v>18</v>
      </c>
      <c r="AZ580" s="46" t="s">
        <v>193</v>
      </c>
      <c r="BD580" s="202" t="s">
        <v>141</v>
      </c>
      <c r="BE580" s="46" t="str">
        <f t="shared" si="579"/>
        <v>R_ES-SA-SpCool</v>
      </c>
      <c r="BF580" s="208">
        <f t="shared" si="580"/>
        <v>0</v>
      </c>
      <c r="BG580" s="208">
        <f t="shared" si="583"/>
        <v>0</v>
      </c>
      <c r="BH580" s="208" t="s">
        <v>18</v>
      </c>
      <c r="BI580" s="46" t="s">
        <v>195</v>
      </c>
      <c r="BM580" s="202" t="s">
        <v>141</v>
      </c>
      <c r="BN580" s="46" t="str">
        <f t="shared" si="581"/>
        <v>R_ES-SA-SpCool</v>
      </c>
      <c r="BO580" s="208">
        <f t="shared" si="582"/>
        <v>0</v>
      </c>
      <c r="BP580" s="208">
        <f t="shared" si="584"/>
        <v>0</v>
      </c>
      <c r="BQ580" s="208" t="s">
        <v>18</v>
      </c>
      <c r="BR580" s="46" t="s">
        <v>192</v>
      </c>
    </row>
    <row r="581" spans="11:70">
      <c r="K581" s="202" t="s">
        <v>141</v>
      </c>
      <c r="L581" s="203" t="str">
        <f t="shared" si="606"/>
        <v>R_ES-SA-SpCool</v>
      </c>
      <c r="M581" s="202">
        <f t="shared" si="607"/>
        <v>0</v>
      </c>
      <c r="N581" s="202">
        <f t="shared" si="607"/>
        <v>0</v>
      </c>
      <c r="O581" s="202" t="s">
        <v>18</v>
      </c>
      <c r="P581" s="203" t="s">
        <v>196</v>
      </c>
      <c r="T581" s="202" t="s">
        <v>141</v>
      </c>
      <c r="U581" s="203" t="str">
        <f t="shared" si="572"/>
        <v>R_ES-SA-SpCool</v>
      </c>
      <c r="V581" s="202">
        <f t="shared" si="572"/>
        <v>0</v>
      </c>
      <c r="W581" s="202">
        <f t="shared" ref="W581" si="612">W485</f>
        <v>0</v>
      </c>
      <c r="X581" s="202" t="s">
        <v>18</v>
      </c>
      <c r="Y581" s="203" t="s">
        <v>191</v>
      </c>
      <c r="AC581" s="202" t="s">
        <v>141</v>
      </c>
      <c r="AD581" s="46" t="str">
        <f t="shared" si="573"/>
        <v>R_ES-SA-SpCool</v>
      </c>
      <c r="AE581" s="208">
        <f t="shared" si="574"/>
        <v>0</v>
      </c>
      <c r="AF581" s="46">
        <f t="shared" si="604"/>
        <v>0</v>
      </c>
      <c r="AG581" s="208" t="s">
        <v>18</v>
      </c>
      <c r="AH581" s="46" t="s">
        <v>197</v>
      </c>
      <c r="AL581" s="202" t="s">
        <v>141</v>
      </c>
      <c r="AM581" s="203" t="str">
        <f t="shared" si="575"/>
        <v>R_ES-SA-SpCool</v>
      </c>
      <c r="AN581" s="202">
        <f t="shared" si="576"/>
        <v>0</v>
      </c>
      <c r="AO581" s="202">
        <f t="shared" si="605"/>
        <v>0</v>
      </c>
      <c r="AP581" s="202" t="s">
        <v>18</v>
      </c>
      <c r="AQ581" s="203" t="s">
        <v>194</v>
      </c>
      <c r="AU581" s="202" t="s">
        <v>141</v>
      </c>
      <c r="AV581" s="46" t="str">
        <f t="shared" si="577"/>
        <v>R_ES-SA-SpCool</v>
      </c>
      <c r="AW581" s="208">
        <f t="shared" si="578"/>
        <v>0</v>
      </c>
      <c r="AX581" s="208">
        <f t="shared" si="586"/>
        <v>0</v>
      </c>
      <c r="AY581" s="208" t="s">
        <v>18</v>
      </c>
      <c r="AZ581" s="46" t="s">
        <v>193</v>
      </c>
      <c r="BD581" s="202" t="s">
        <v>141</v>
      </c>
      <c r="BE581" s="46" t="str">
        <f t="shared" si="579"/>
        <v>R_ES-SA-SpCool</v>
      </c>
      <c r="BF581" s="208">
        <f t="shared" si="580"/>
        <v>0</v>
      </c>
      <c r="BG581" s="208">
        <f t="shared" si="583"/>
        <v>0</v>
      </c>
      <c r="BH581" s="208" t="s">
        <v>18</v>
      </c>
      <c r="BI581" s="46" t="s">
        <v>195</v>
      </c>
      <c r="BM581" s="202" t="s">
        <v>141</v>
      </c>
      <c r="BN581" s="46" t="str">
        <f t="shared" si="581"/>
        <v>R_ES-SA-SpCool</v>
      </c>
      <c r="BO581" s="208">
        <f t="shared" si="582"/>
        <v>0</v>
      </c>
      <c r="BP581" s="208">
        <f t="shared" si="584"/>
        <v>0</v>
      </c>
      <c r="BQ581" s="208" t="s">
        <v>18</v>
      </c>
      <c r="BR581" s="46" t="s">
        <v>192</v>
      </c>
    </row>
    <row r="582" spans="11:70">
      <c r="K582" s="202" t="s">
        <v>141</v>
      </c>
      <c r="L582" s="203" t="str">
        <f t="shared" si="606"/>
        <v>R_ES-SA-SpCool</v>
      </c>
      <c r="M582" s="202">
        <f t="shared" si="607"/>
        <v>0</v>
      </c>
      <c r="N582" s="202">
        <f t="shared" si="607"/>
        <v>0</v>
      </c>
      <c r="O582" s="202" t="s">
        <v>18</v>
      </c>
      <c r="P582" s="203" t="s">
        <v>196</v>
      </c>
      <c r="T582" s="202" t="s">
        <v>141</v>
      </c>
      <c r="U582" s="203" t="str">
        <f t="shared" si="572"/>
        <v>R_ES-SA-SpCool</v>
      </c>
      <c r="V582" s="202">
        <f t="shared" si="572"/>
        <v>0</v>
      </c>
      <c r="W582" s="202">
        <f t="shared" ref="W582" si="613">W486</f>
        <v>0</v>
      </c>
      <c r="X582" s="202" t="s">
        <v>18</v>
      </c>
      <c r="Y582" s="203" t="s">
        <v>191</v>
      </c>
      <c r="AC582" s="202" t="s">
        <v>141</v>
      </c>
      <c r="AD582" s="46" t="str">
        <f t="shared" si="573"/>
        <v>R_ES-SA-SpCool</v>
      </c>
      <c r="AE582" s="208">
        <f t="shared" si="574"/>
        <v>0</v>
      </c>
      <c r="AF582" s="46">
        <f t="shared" si="604"/>
        <v>0</v>
      </c>
      <c r="AG582" s="208" t="s">
        <v>18</v>
      </c>
      <c r="AH582" s="46" t="s">
        <v>197</v>
      </c>
      <c r="AL582" s="202" t="s">
        <v>141</v>
      </c>
      <c r="AM582" s="203" t="str">
        <f t="shared" si="575"/>
        <v>R_ES-SA-SpCool</v>
      </c>
      <c r="AN582" s="202">
        <f t="shared" si="576"/>
        <v>0</v>
      </c>
      <c r="AO582" s="202">
        <f t="shared" si="605"/>
        <v>0</v>
      </c>
      <c r="AP582" s="202" t="s">
        <v>18</v>
      </c>
      <c r="AQ582" s="203" t="s">
        <v>194</v>
      </c>
      <c r="AU582" s="202" t="s">
        <v>141</v>
      </c>
      <c r="AV582" s="46" t="str">
        <f t="shared" si="577"/>
        <v>R_ES-SA-SpCool</v>
      </c>
      <c r="AW582" s="208">
        <f t="shared" si="578"/>
        <v>0</v>
      </c>
      <c r="AX582" s="208">
        <f t="shared" si="586"/>
        <v>0</v>
      </c>
      <c r="AY582" s="208" t="s">
        <v>18</v>
      </c>
      <c r="AZ582" s="46" t="s">
        <v>193</v>
      </c>
      <c r="BD582" s="202" t="s">
        <v>141</v>
      </c>
      <c r="BE582" s="46" t="str">
        <f t="shared" si="579"/>
        <v>R_ES-SA-SpCool</v>
      </c>
      <c r="BF582" s="208">
        <f t="shared" si="580"/>
        <v>0</v>
      </c>
      <c r="BG582" s="208">
        <f t="shared" si="583"/>
        <v>0</v>
      </c>
      <c r="BH582" s="208" t="s">
        <v>18</v>
      </c>
      <c r="BI582" s="46" t="s">
        <v>195</v>
      </c>
      <c r="BM582" s="202" t="s">
        <v>141</v>
      </c>
      <c r="BN582" s="46" t="str">
        <f t="shared" si="581"/>
        <v>R_ES-SA-SpCool</v>
      </c>
      <c r="BO582" s="208">
        <f t="shared" si="582"/>
        <v>0</v>
      </c>
      <c r="BP582" s="208">
        <f t="shared" si="584"/>
        <v>0</v>
      </c>
      <c r="BQ582" s="208" t="s">
        <v>18</v>
      </c>
      <c r="BR582" s="46" t="s">
        <v>192</v>
      </c>
    </row>
    <row r="583" spans="11:70">
      <c r="K583" s="202" t="s">
        <v>141</v>
      </c>
      <c r="L583" s="203" t="str">
        <f t="shared" si="606"/>
        <v>R_ES-SA-SpCool</v>
      </c>
      <c r="M583" s="202">
        <f t="shared" si="607"/>
        <v>0</v>
      </c>
      <c r="N583" s="202">
        <f t="shared" si="607"/>
        <v>0</v>
      </c>
      <c r="O583" s="202" t="s">
        <v>18</v>
      </c>
      <c r="P583" s="203" t="s">
        <v>196</v>
      </c>
      <c r="T583" s="202" t="s">
        <v>141</v>
      </c>
      <c r="U583" s="203" t="str">
        <f t="shared" si="572"/>
        <v>R_ES-SA-SpCool</v>
      </c>
      <c r="V583" s="202">
        <f t="shared" si="572"/>
        <v>0</v>
      </c>
      <c r="W583" s="202">
        <f t="shared" ref="W583" si="614">W487</f>
        <v>0</v>
      </c>
      <c r="X583" s="202" t="s">
        <v>18</v>
      </c>
      <c r="Y583" s="203" t="s">
        <v>191</v>
      </c>
      <c r="AC583" s="202" t="s">
        <v>141</v>
      </c>
      <c r="AD583" s="46" t="str">
        <f t="shared" si="573"/>
        <v>R_ES-SA-SpCool</v>
      </c>
      <c r="AE583" s="208">
        <f t="shared" si="574"/>
        <v>0</v>
      </c>
      <c r="AF583" s="46">
        <f t="shared" si="604"/>
        <v>0</v>
      </c>
      <c r="AG583" s="208" t="s">
        <v>18</v>
      </c>
      <c r="AH583" s="46" t="s">
        <v>197</v>
      </c>
      <c r="AL583" s="202" t="s">
        <v>141</v>
      </c>
      <c r="AM583" s="203" t="str">
        <f t="shared" si="575"/>
        <v>R_ES-SA-SpCool</v>
      </c>
      <c r="AN583" s="202">
        <f t="shared" si="576"/>
        <v>0</v>
      </c>
      <c r="AO583" s="202">
        <f t="shared" si="605"/>
        <v>0</v>
      </c>
      <c r="AP583" s="202" t="s">
        <v>18</v>
      </c>
      <c r="AQ583" s="203" t="s">
        <v>194</v>
      </c>
      <c r="AU583" s="202" t="s">
        <v>141</v>
      </c>
      <c r="AV583" s="46" t="str">
        <f t="shared" si="577"/>
        <v>R_ES-SA-SpCool</v>
      </c>
      <c r="AW583" s="208">
        <f t="shared" si="578"/>
        <v>0</v>
      </c>
      <c r="AX583" s="208">
        <f t="shared" si="586"/>
        <v>0</v>
      </c>
      <c r="AY583" s="208" t="s">
        <v>18</v>
      </c>
      <c r="AZ583" s="46" t="s">
        <v>193</v>
      </c>
      <c r="BD583" s="202" t="s">
        <v>141</v>
      </c>
      <c r="BE583" s="46" t="str">
        <f t="shared" si="579"/>
        <v>R_ES-SA-SpCool</v>
      </c>
      <c r="BF583" s="208">
        <f t="shared" si="580"/>
        <v>0</v>
      </c>
      <c r="BG583" s="208">
        <f t="shared" si="583"/>
        <v>0</v>
      </c>
      <c r="BH583" s="208" t="s">
        <v>18</v>
      </c>
      <c r="BI583" s="46" t="s">
        <v>195</v>
      </c>
      <c r="BM583" s="202" t="s">
        <v>141</v>
      </c>
      <c r="BN583" s="46" t="str">
        <f t="shared" si="581"/>
        <v>R_ES-SA-SpCool</v>
      </c>
      <c r="BO583" s="208">
        <f t="shared" si="582"/>
        <v>0</v>
      </c>
      <c r="BP583" s="208">
        <f t="shared" si="584"/>
        <v>0</v>
      </c>
      <c r="BQ583" s="208" t="s">
        <v>18</v>
      </c>
      <c r="BR583" s="46" t="s">
        <v>192</v>
      </c>
    </row>
    <row r="584" spans="11:70">
      <c r="K584" s="202" t="s">
        <v>357</v>
      </c>
      <c r="L584" s="203" t="str">
        <f t="shared" si="606"/>
        <v>R_ES-SA-SpCool</v>
      </c>
      <c r="M584" s="202" t="str">
        <f t="shared" si="607"/>
        <v>WH0_1</v>
      </c>
      <c r="N584" s="202">
        <v>0</v>
      </c>
      <c r="O584" s="202" t="s">
        <v>18</v>
      </c>
      <c r="P584" s="203" t="s">
        <v>196</v>
      </c>
      <c r="T584" s="202" t="s">
        <v>357</v>
      </c>
      <c r="U584" s="203" t="str">
        <f t="shared" si="572"/>
        <v>R_ES-SA-SpCool</v>
      </c>
      <c r="V584" s="202" t="str">
        <f t="shared" si="572"/>
        <v>WH0_1</v>
      </c>
      <c r="W584" s="202">
        <v>0</v>
      </c>
      <c r="X584" s="202" t="s">
        <v>18</v>
      </c>
      <c r="Y584" s="203" t="s">
        <v>191</v>
      </c>
      <c r="AC584" s="202" t="s">
        <v>357</v>
      </c>
      <c r="AD584" s="46" t="str">
        <f t="shared" si="573"/>
        <v>R_ES-SA-SpCool</v>
      </c>
      <c r="AE584" s="208" t="str">
        <f t="shared" si="574"/>
        <v>WH0_1</v>
      </c>
      <c r="AF584" s="46">
        <f t="shared" si="604"/>
        <v>0</v>
      </c>
      <c r="AG584" s="208" t="s">
        <v>18</v>
      </c>
      <c r="AH584" s="46" t="s">
        <v>197</v>
      </c>
      <c r="AL584" s="202" t="s">
        <v>357</v>
      </c>
      <c r="AM584" s="203" t="str">
        <f t="shared" si="575"/>
        <v>R_ES-SA-SpCool</v>
      </c>
      <c r="AN584" s="202" t="str">
        <f t="shared" si="576"/>
        <v>WH0_1</v>
      </c>
      <c r="AO584" s="202">
        <f t="shared" si="605"/>
        <v>0</v>
      </c>
      <c r="AP584" s="202" t="s">
        <v>18</v>
      </c>
      <c r="AQ584" s="203" t="s">
        <v>194</v>
      </c>
      <c r="AU584" s="202" t="s">
        <v>357</v>
      </c>
      <c r="AV584" s="46" t="str">
        <f t="shared" si="577"/>
        <v>R_ES-SA-SpCool</v>
      </c>
      <c r="AW584" s="208" t="str">
        <f t="shared" si="578"/>
        <v>WH0_1</v>
      </c>
      <c r="AX584" s="208">
        <f t="shared" si="586"/>
        <v>0</v>
      </c>
      <c r="AY584" s="208" t="s">
        <v>18</v>
      </c>
      <c r="AZ584" s="46" t="s">
        <v>193</v>
      </c>
      <c r="BD584" s="202" t="s">
        <v>357</v>
      </c>
      <c r="BE584" s="46" t="str">
        <f t="shared" si="579"/>
        <v>R_ES-SA-SpCool</v>
      </c>
      <c r="BF584" s="208" t="str">
        <f t="shared" si="580"/>
        <v>WH0_1</v>
      </c>
      <c r="BG584" s="208">
        <f t="shared" si="583"/>
        <v>0</v>
      </c>
      <c r="BH584" s="208" t="s">
        <v>18</v>
      </c>
      <c r="BI584" s="46" t="s">
        <v>195</v>
      </c>
      <c r="BM584" s="202" t="s">
        <v>357</v>
      </c>
      <c r="BN584" s="46" t="str">
        <f t="shared" si="581"/>
        <v>R_ES-SA-SpCool</v>
      </c>
      <c r="BO584" s="208" t="str">
        <f t="shared" si="582"/>
        <v>WH0_1</v>
      </c>
      <c r="BP584" s="208">
        <f t="shared" si="584"/>
        <v>0</v>
      </c>
      <c r="BQ584" s="208" t="s">
        <v>18</v>
      </c>
      <c r="BR584" s="46" t="s">
        <v>192</v>
      </c>
    </row>
    <row r="585" spans="11:70">
      <c r="K585" s="202" t="s">
        <v>357</v>
      </c>
      <c r="L585" s="203" t="str">
        <f t="shared" si="606"/>
        <v>R_ES-SA-SpCool</v>
      </c>
      <c r="M585" s="202" t="str">
        <f t="shared" si="607"/>
        <v>WH2_3</v>
      </c>
      <c r="N585" s="202">
        <v>0</v>
      </c>
      <c r="O585" s="202" t="s">
        <v>18</v>
      </c>
      <c r="P585" s="203" t="s">
        <v>196</v>
      </c>
      <c r="T585" s="202" t="s">
        <v>357</v>
      </c>
      <c r="U585" s="203" t="str">
        <f t="shared" si="572"/>
        <v>R_ES-SA-SpCool</v>
      </c>
      <c r="V585" s="202" t="str">
        <f t="shared" si="572"/>
        <v>WH2_3</v>
      </c>
      <c r="W585" s="202">
        <v>0</v>
      </c>
      <c r="X585" s="202" t="s">
        <v>18</v>
      </c>
      <c r="Y585" s="203" t="s">
        <v>191</v>
      </c>
      <c r="AC585" s="202" t="s">
        <v>357</v>
      </c>
      <c r="AD585" s="46" t="str">
        <f t="shared" si="573"/>
        <v>R_ES-SA-SpCool</v>
      </c>
      <c r="AE585" s="208" t="str">
        <f t="shared" si="574"/>
        <v>WH2_3</v>
      </c>
      <c r="AF585" s="46">
        <f t="shared" si="604"/>
        <v>0</v>
      </c>
      <c r="AG585" s="208" t="s">
        <v>18</v>
      </c>
      <c r="AH585" s="46" t="s">
        <v>197</v>
      </c>
      <c r="AL585" s="202" t="s">
        <v>357</v>
      </c>
      <c r="AM585" s="203" t="str">
        <f t="shared" si="575"/>
        <v>R_ES-SA-SpCool</v>
      </c>
      <c r="AN585" s="202" t="str">
        <f t="shared" si="576"/>
        <v>WH2_3</v>
      </c>
      <c r="AO585" s="202">
        <f t="shared" si="605"/>
        <v>0</v>
      </c>
      <c r="AP585" s="202" t="s">
        <v>18</v>
      </c>
      <c r="AQ585" s="203" t="s">
        <v>194</v>
      </c>
      <c r="AU585" s="202" t="s">
        <v>357</v>
      </c>
      <c r="AV585" s="46" t="str">
        <f t="shared" si="577"/>
        <v>R_ES-SA-SpCool</v>
      </c>
      <c r="AW585" s="208" t="str">
        <f t="shared" si="578"/>
        <v>WH2_3</v>
      </c>
      <c r="AX585" s="208">
        <f t="shared" si="586"/>
        <v>0</v>
      </c>
      <c r="AY585" s="208" t="s">
        <v>18</v>
      </c>
      <c r="AZ585" s="46" t="s">
        <v>193</v>
      </c>
      <c r="BD585" s="202" t="s">
        <v>357</v>
      </c>
      <c r="BE585" s="46" t="str">
        <f t="shared" si="579"/>
        <v>R_ES-SA-SpCool</v>
      </c>
      <c r="BF585" s="208" t="str">
        <f t="shared" si="580"/>
        <v>WH2_3</v>
      </c>
      <c r="BG585" s="208">
        <f t="shared" si="583"/>
        <v>0</v>
      </c>
      <c r="BH585" s="208" t="s">
        <v>18</v>
      </c>
      <c r="BI585" s="46" t="s">
        <v>195</v>
      </c>
      <c r="BM585" s="202" t="s">
        <v>357</v>
      </c>
      <c r="BN585" s="46" t="str">
        <f t="shared" si="581"/>
        <v>R_ES-SA-SpCool</v>
      </c>
      <c r="BO585" s="208" t="str">
        <f t="shared" si="582"/>
        <v>WH2_3</v>
      </c>
      <c r="BP585" s="208">
        <f t="shared" si="584"/>
        <v>0</v>
      </c>
      <c r="BQ585" s="208" t="s">
        <v>18</v>
      </c>
      <c r="BR585" s="46" t="s">
        <v>192</v>
      </c>
    </row>
    <row r="586" spans="11:70">
      <c r="K586" s="202" t="s">
        <v>357</v>
      </c>
      <c r="L586" s="203" t="str">
        <f t="shared" si="606"/>
        <v>R_ES-SA-SpCool</v>
      </c>
      <c r="M586" s="202" t="str">
        <f t="shared" si="607"/>
        <v>WH4_5</v>
      </c>
      <c r="N586" s="202">
        <v>0</v>
      </c>
      <c r="O586" s="202" t="s">
        <v>18</v>
      </c>
      <c r="P586" s="203" t="s">
        <v>196</v>
      </c>
      <c r="T586" s="202" t="s">
        <v>357</v>
      </c>
      <c r="U586" s="203" t="str">
        <f t="shared" si="572"/>
        <v>R_ES-SA-SpCool</v>
      </c>
      <c r="V586" s="202" t="str">
        <f t="shared" si="572"/>
        <v>WH4_5</v>
      </c>
      <c r="W586" s="202">
        <v>0</v>
      </c>
      <c r="X586" s="202" t="s">
        <v>18</v>
      </c>
      <c r="Y586" s="203" t="s">
        <v>191</v>
      </c>
      <c r="AC586" s="202" t="s">
        <v>357</v>
      </c>
      <c r="AD586" s="46" t="str">
        <f t="shared" si="573"/>
        <v>R_ES-SA-SpCool</v>
      </c>
      <c r="AE586" s="208" t="str">
        <f t="shared" si="574"/>
        <v>WH4_5</v>
      </c>
      <c r="AF586" s="46">
        <f t="shared" si="604"/>
        <v>0</v>
      </c>
      <c r="AG586" s="208" t="s">
        <v>18</v>
      </c>
      <c r="AH586" s="46" t="s">
        <v>197</v>
      </c>
      <c r="AL586" s="202" t="s">
        <v>357</v>
      </c>
      <c r="AM586" s="203" t="str">
        <f t="shared" si="575"/>
        <v>R_ES-SA-SpCool</v>
      </c>
      <c r="AN586" s="202" t="str">
        <f t="shared" si="576"/>
        <v>WH4_5</v>
      </c>
      <c r="AO586" s="202">
        <f t="shared" si="605"/>
        <v>0</v>
      </c>
      <c r="AP586" s="202" t="s">
        <v>18</v>
      </c>
      <c r="AQ586" s="203" t="s">
        <v>194</v>
      </c>
      <c r="AU586" s="202" t="s">
        <v>357</v>
      </c>
      <c r="AV586" s="46" t="str">
        <f t="shared" si="577"/>
        <v>R_ES-SA-SpCool</v>
      </c>
      <c r="AW586" s="208" t="str">
        <f t="shared" si="578"/>
        <v>WH4_5</v>
      </c>
      <c r="AX586" s="208">
        <f t="shared" si="586"/>
        <v>0</v>
      </c>
      <c r="AY586" s="208" t="s">
        <v>18</v>
      </c>
      <c r="AZ586" s="46" t="s">
        <v>193</v>
      </c>
      <c r="BD586" s="202" t="s">
        <v>357</v>
      </c>
      <c r="BE586" s="46" t="str">
        <f t="shared" si="579"/>
        <v>R_ES-SA-SpCool</v>
      </c>
      <c r="BF586" s="208" t="str">
        <f t="shared" si="580"/>
        <v>WH4_5</v>
      </c>
      <c r="BG586" s="208">
        <f t="shared" si="583"/>
        <v>0</v>
      </c>
      <c r="BH586" s="208" t="s">
        <v>18</v>
      </c>
      <c r="BI586" s="46" t="s">
        <v>195</v>
      </c>
      <c r="BM586" s="202" t="s">
        <v>357</v>
      </c>
      <c r="BN586" s="46" t="str">
        <f t="shared" si="581"/>
        <v>R_ES-SA-SpCool</v>
      </c>
      <c r="BO586" s="208" t="str">
        <f t="shared" si="582"/>
        <v>WH4_5</v>
      </c>
      <c r="BP586" s="208">
        <f t="shared" si="584"/>
        <v>0</v>
      </c>
      <c r="BQ586" s="208" t="s">
        <v>18</v>
      </c>
      <c r="BR586" s="46" t="s">
        <v>192</v>
      </c>
    </row>
    <row r="587" spans="11:70">
      <c r="K587" s="202" t="s">
        <v>357</v>
      </c>
      <c r="L587" s="203" t="str">
        <f t="shared" si="606"/>
        <v>R_ES-SA-SpCool</v>
      </c>
      <c r="M587" s="202" t="str">
        <f t="shared" si="607"/>
        <v>WH6_7</v>
      </c>
      <c r="N587" s="202">
        <v>0</v>
      </c>
      <c r="O587" s="202" t="s">
        <v>18</v>
      </c>
      <c r="P587" s="203" t="s">
        <v>196</v>
      </c>
      <c r="T587" s="202" t="s">
        <v>357</v>
      </c>
      <c r="U587" s="203" t="str">
        <f t="shared" si="572"/>
        <v>R_ES-SA-SpCool</v>
      </c>
      <c r="V587" s="202" t="str">
        <f t="shared" si="572"/>
        <v>WH6_7</v>
      </c>
      <c r="W587" s="202">
        <v>0</v>
      </c>
      <c r="X587" s="202" t="s">
        <v>18</v>
      </c>
      <c r="Y587" s="203" t="s">
        <v>191</v>
      </c>
      <c r="AC587" s="202" t="s">
        <v>357</v>
      </c>
      <c r="AD587" s="46" t="str">
        <f t="shared" si="573"/>
        <v>R_ES-SA-SpCool</v>
      </c>
      <c r="AE587" s="208" t="str">
        <f t="shared" si="574"/>
        <v>WH6_7</v>
      </c>
      <c r="AF587" s="46">
        <f t="shared" si="604"/>
        <v>0</v>
      </c>
      <c r="AG587" s="208" t="s">
        <v>18</v>
      </c>
      <c r="AH587" s="46" t="s">
        <v>197</v>
      </c>
      <c r="AL587" s="202" t="s">
        <v>357</v>
      </c>
      <c r="AM587" s="203" t="str">
        <f t="shared" si="575"/>
        <v>R_ES-SA-SpCool</v>
      </c>
      <c r="AN587" s="202" t="str">
        <f t="shared" si="576"/>
        <v>WH6_7</v>
      </c>
      <c r="AO587" s="202">
        <f t="shared" si="605"/>
        <v>0</v>
      </c>
      <c r="AP587" s="202" t="s">
        <v>18</v>
      </c>
      <c r="AQ587" s="203" t="s">
        <v>194</v>
      </c>
      <c r="AU587" s="202" t="s">
        <v>357</v>
      </c>
      <c r="AV587" s="46" t="str">
        <f t="shared" si="577"/>
        <v>R_ES-SA-SpCool</v>
      </c>
      <c r="AW587" s="208" t="str">
        <f t="shared" si="578"/>
        <v>WH6_7</v>
      </c>
      <c r="AX587" s="208">
        <f t="shared" si="586"/>
        <v>0</v>
      </c>
      <c r="AY587" s="208" t="s">
        <v>18</v>
      </c>
      <c r="AZ587" s="46" t="s">
        <v>193</v>
      </c>
      <c r="BD587" s="202" t="s">
        <v>357</v>
      </c>
      <c r="BE587" s="46" t="str">
        <f t="shared" si="579"/>
        <v>R_ES-SA-SpCool</v>
      </c>
      <c r="BF587" s="208" t="str">
        <f t="shared" si="580"/>
        <v>WH6_7</v>
      </c>
      <c r="BG587" s="208">
        <f t="shared" si="583"/>
        <v>0</v>
      </c>
      <c r="BH587" s="208" t="s">
        <v>18</v>
      </c>
      <c r="BI587" s="46" t="s">
        <v>195</v>
      </c>
      <c r="BM587" s="202" t="s">
        <v>357</v>
      </c>
      <c r="BN587" s="46" t="str">
        <f t="shared" si="581"/>
        <v>R_ES-SA-SpCool</v>
      </c>
      <c r="BO587" s="208" t="str">
        <f t="shared" si="582"/>
        <v>WH6_7</v>
      </c>
      <c r="BP587" s="208">
        <f t="shared" si="584"/>
        <v>0</v>
      </c>
      <c r="BQ587" s="208" t="s">
        <v>18</v>
      </c>
      <c r="BR587" s="46" t="s">
        <v>192</v>
      </c>
    </row>
    <row r="588" spans="11:70">
      <c r="K588" s="202" t="s">
        <v>357</v>
      </c>
      <c r="L588" s="203" t="str">
        <f t="shared" si="606"/>
        <v>R_ES-SA-SpCool</v>
      </c>
      <c r="M588" s="202" t="str">
        <f t="shared" si="607"/>
        <v>WH8_9</v>
      </c>
      <c r="N588" s="202">
        <v>0</v>
      </c>
      <c r="O588" s="202" t="s">
        <v>18</v>
      </c>
      <c r="P588" s="203" t="s">
        <v>196</v>
      </c>
      <c r="T588" s="202" t="s">
        <v>357</v>
      </c>
      <c r="U588" s="203" t="str">
        <f t="shared" si="572"/>
        <v>R_ES-SA-SpCool</v>
      </c>
      <c r="V588" s="202" t="str">
        <f t="shared" si="572"/>
        <v>WH8_9</v>
      </c>
      <c r="W588" s="202">
        <v>0</v>
      </c>
      <c r="X588" s="202" t="s">
        <v>18</v>
      </c>
      <c r="Y588" s="203" t="s">
        <v>191</v>
      </c>
      <c r="AC588" s="202" t="s">
        <v>357</v>
      </c>
      <c r="AD588" s="46" t="str">
        <f t="shared" si="573"/>
        <v>R_ES-SA-SpCool</v>
      </c>
      <c r="AE588" s="208" t="str">
        <f t="shared" si="574"/>
        <v>WH8_9</v>
      </c>
      <c r="AF588" s="46">
        <f t="shared" si="604"/>
        <v>0</v>
      </c>
      <c r="AG588" s="208" t="s">
        <v>18</v>
      </c>
      <c r="AH588" s="46" t="s">
        <v>197</v>
      </c>
      <c r="AL588" s="202" t="s">
        <v>357</v>
      </c>
      <c r="AM588" s="203" t="str">
        <f t="shared" si="575"/>
        <v>R_ES-SA-SpCool</v>
      </c>
      <c r="AN588" s="202" t="str">
        <f t="shared" si="576"/>
        <v>WH8_9</v>
      </c>
      <c r="AO588" s="202">
        <f t="shared" si="605"/>
        <v>0</v>
      </c>
      <c r="AP588" s="202" t="s">
        <v>18</v>
      </c>
      <c r="AQ588" s="203" t="s">
        <v>194</v>
      </c>
      <c r="AU588" s="202" t="s">
        <v>357</v>
      </c>
      <c r="AV588" s="46" t="str">
        <f t="shared" si="577"/>
        <v>R_ES-SA-SpCool</v>
      </c>
      <c r="AW588" s="208" t="str">
        <f t="shared" si="578"/>
        <v>WH8_9</v>
      </c>
      <c r="AX588" s="208">
        <f t="shared" si="586"/>
        <v>0</v>
      </c>
      <c r="AY588" s="208" t="s">
        <v>18</v>
      </c>
      <c r="AZ588" s="46" t="s">
        <v>193</v>
      </c>
      <c r="BD588" s="202" t="s">
        <v>357</v>
      </c>
      <c r="BE588" s="46" t="str">
        <f t="shared" si="579"/>
        <v>R_ES-SA-SpCool</v>
      </c>
      <c r="BF588" s="208" t="str">
        <f t="shared" si="580"/>
        <v>WH8_9</v>
      </c>
      <c r="BG588" s="208">
        <f t="shared" si="583"/>
        <v>0</v>
      </c>
      <c r="BH588" s="208" t="s">
        <v>18</v>
      </c>
      <c r="BI588" s="46" t="s">
        <v>195</v>
      </c>
      <c r="BM588" s="202" t="s">
        <v>357</v>
      </c>
      <c r="BN588" s="46" t="str">
        <f t="shared" si="581"/>
        <v>R_ES-SA-SpCool</v>
      </c>
      <c r="BO588" s="208" t="str">
        <f t="shared" si="582"/>
        <v>WH8_9</v>
      </c>
      <c r="BP588" s="208">
        <f t="shared" si="584"/>
        <v>0</v>
      </c>
      <c r="BQ588" s="208" t="s">
        <v>18</v>
      </c>
      <c r="BR588" s="46" t="s">
        <v>192</v>
      </c>
    </row>
    <row r="589" spans="11:70">
      <c r="K589" s="202" t="s">
        <v>357</v>
      </c>
      <c r="L589" s="203" t="str">
        <f t="shared" si="606"/>
        <v>R_ES-SA-SpCool</v>
      </c>
      <c r="M589" s="202" t="str">
        <f t="shared" si="607"/>
        <v>WH10_11</v>
      </c>
      <c r="N589" s="202">
        <v>0</v>
      </c>
      <c r="O589" s="202" t="s">
        <v>18</v>
      </c>
      <c r="P589" s="203" t="s">
        <v>196</v>
      </c>
      <c r="T589" s="202" t="s">
        <v>357</v>
      </c>
      <c r="U589" s="203" t="str">
        <f t="shared" si="572"/>
        <v>R_ES-SA-SpCool</v>
      </c>
      <c r="V589" s="202" t="str">
        <f t="shared" si="572"/>
        <v>WH10_11</v>
      </c>
      <c r="W589" s="202">
        <v>0</v>
      </c>
      <c r="X589" s="202" t="s">
        <v>18</v>
      </c>
      <c r="Y589" s="203" t="s">
        <v>191</v>
      </c>
      <c r="AC589" s="202" t="s">
        <v>357</v>
      </c>
      <c r="AD589" s="46" t="str">
        <f t="shared" si="573"/>
        <v>R_ES-SA-SpCool</v>
      </c>
      <c r="AE589" s="208" t="str">
        <f t="shared" si="574"/>
        <v>WH10_11</v>
      </c>
      <c r="AF589" s="46">
        <f t="shared" si="604"/>
        <v>0</v>
      </c>
      <c r="AG589" s="208" t="s">
        <v>18</v>
      </c>
      <c r="AH589" s="46" t="s">
        <v>197</v>
      </c>
      <c r="AL589" s="202" t="s">
        <v>357</v>
      </c>
      <c r="AM589" s="203" t="str">
        <f t="shared" si="575"/>
        <v>R_ES-SA-SpCool</v>
      </c>
      <c r="AN589" s="202" t="str">
        <f t="shared" si="576"/>
        <v>WH10_11</v>
      </c>
      <c r="AO589" s="202">
        <f t="shared" si="605"/>
        <v>0</v>
      </c>
      <c r="AP589" s="202" t="s">
        <v>18</v>
      </c>
      <c r="AQ589" s="203" t="s">
        <v>194</v>
      </c>
      <c r="AU589" s="202" t="s">
        <v>357</v>
      </c>
      <c r="AV589" s="46" t="str">
        <f t="shared" si="577"/>
        <v>R_ES-SA-SpCool</v>
      </c>
      <c r="AW589" s="208" t="str">
        <f t="shared" si="578"/>
        <v>WH10_11</v>
      </c>
      <c r="AX589" s="208">
        <f t="shared" si="586"/>
        <v>0</v>
      </c>
      <c r="AY589" s="208" t="s">
        <v>18</v>
      </c>
      <c r="AZ589" s="46" t="s">
        <v>193</v>
      </c>
      <c r="BD589" s="202" t="s">
        <v>357</v>
      </c>
      <c r="BE589" s="46" t="str">
        <f t="shared" si="579"/>
        <v>R_ES-SA-SpCool</v>
      </c>
      <c r="BF589" s="208" t="str">
        <f t="shared" si="580"/>
        <v>WH10_11</v>
      </c>
      <c r="BG589" s="208">
        <f t="shared" si="583"/>
        <v>0</v>
      </c>
      <c r="BH589" s="208" t="s">
        <v>18</v>
      </c>
      <c r="BI589" s="46" t="s">
        <v>195</v>
      </c>
      <c r="BM589" s="202" t="s">
        <v>357</v>
      </c>
      <c r="BN589" s="46" t="str">
        <f t="shared" si="581"/>
        <v>R_ES-SA-SpCool</v>
      </c>
      <c r="BO589" s="208" t="str">
        <f t="shared" si="582"/>
        <v>WH10_11</v>
      </c>
      <c r="BP589" s="208">
        <f t="shared" si="584"/>
        <v>0</v>
      </c>
      <c r="BQ589" s="208" t="s">
        <v>18</v>
      </c>
      <c r="BR589" s="46" t="s">
        <v>192</v>
      </c>
    </row>
    <row r="590" spans="11:70">
      <c r="K590" s="202" t="s">
        <v>357</v>
      </c>
      <c r="L590" s="203" t="str">
        <f t="shared" si="606"/>
        <v>R_ES-SA-SpCool</v>
      </c>
      <c r="M590" s="202" t="str">
        <f t="shared" si="607"/>
        <v>WH12_13</v>
      </c>
      <c r="N590" s="202">
        <v>0</v>
      </c>
      <c r="O590" s="202" t="s">
        <v>18</v>
      </c>
      <c r="P590" s="203" t="s">
        <v>196</v>
      </c>
      <c r="T590" s="202" t="s">
        <v>357</v>
      </c>
      <c r="U590" s="203" t="str">
        <f t="shared" si="572"/>
        <v>R_ES-SA-SpCool</v>
      </c>
      <c r="V590" s="202" t="str">
        <f t="shared" si="572"/>
        <v>WH12_13</v>
      </c>
      <c r="W590" s="202">
        <v>0</v>
      </c>
      <c r="X590" s="202" t="s">
        <v>18</v>
      </c>
      <c r="Y590" s="203" t="s">
        <v>191</v>
      </c>
      <c r="AC590" s="202" t="s">
        <v>357</v>
      </c>
      <c r="AD590" s="46" t="str">
        <f t="shared" si="573"/>
        <v>R_ES-SA-SpCool</v>
      </c>
      <c r="AE590" s="208" t="str">
        <f t="shared" si="574"/>
        <v>WH12_13</v>
      </c>
      <c r="AF590" s="46">
        <f t="shared" si="604"/>
        <v>0</v>
      </c>
      <c r="AG590" s="208" t="s">
        <v>18</v>
      </c>
      <c r="AH590" s="46" t="s">
        <v>197</v>
      </c>
      <c r="AL590" s="202" t="s">
        <v>357</v>
      </c>
      <c r="AM590" s="203" t="str">
        <f t="shared" si="575"/>
        <v>R_ES-SA-SpCool</v>
      </c>
      <c r="AN590" s="202" t="str">
        <f t="shared" si="576"/>
        <v>WH12_13</v>
      </c>
      <c r="AO590" s="202">
        <f t="shared" si="605"/>
        <v>0</v>
      </c>
      <c r="AP590" s="202" t="s">
        <v>18</v>
      </c>
      <c r="AQ590" s="203" t="s">
        <v>194</v>
      </c>
      <c r="AU590" s="202" t="s">
        <v>357</v>
      </c>
      <c r="AV590" s="46" t="str">
        <f t="shared" si="577"/>
        <v>R_ES-SA-SpCool</v>
      </c>
      <c r="AW590" s="208" t="str">
        <f t="shared" si="578"/>
        <v>WH12_13</v>
      </c>
      <c r="AX590" s="208">
        <f t="shared" si="586"/>
        <v>0</v>
      </c>
      <c r="AY590" s="208" t="s">
        <v>18</v>
      </c>
      <c r="AZ590" s="46" t="s">
        <v>193</v>
      </c>
      <c r="BD590" s="202" t="s">
        <v>357</v>
      </c>
      <c r="BE590" s="46" t="str">
        <f t="shared" si="579"/>
        <v>R_ES-SA-SpCool</v>
      </c>
      <c r="BF590" s="208" t="str">
        <f t="shared" si="580"/>
        <v>WH12_13</v>
      </c>
      <c r="BG590" s="208">
        <f t="shared" si="583"/>
        <v>0</v>
      </c>
      <c r="BH590" s="208" t="s">
        <v>18</v>
      </c>
      <c r="BI590" s="46" t="s">
        <v>195</v>
      </c>
      <c r="BM590" s="202" t="s">
        <v>357</v>
      </c>
      <c r="BN590" s="46" t="str">
        <f t="shared" si="581"/>
        <v>R_ES-SA-SpCool</v>
      </c>
      <c r="BO590" s="208" t="str">
        <f t="shared" si="582"/>
        <v>WH12_13</v>
      </c>
      <c r="BP590" s="208">
        <f t="shared" si="584"/>
        <v>0</v>
      </c>
      <c r="BQ590" s="208" t="s">
        <v>18</v>
      </c>
      <c r="BR590" s="46" t="s">
        <v>192</v>
      </c>
    </row>
    <row r="591" spans="11:70">
      <c r="K591" s="202" t="s">
        <v>357</v>
      </c>
      <c r="L591" s="203" t="str">
        <f t="shared" si="606"/>
        <v>R_ES-SA-SpCool</v>
      </c>
      <c r="M591" s="202" t="str">
        <f t="shared" si="607"/>
        <v>WH14_15</v>
      </c>
      <c r="N591" s="202">
        <v>0</v>
      </c>
      <c r="O591" s="202" t="s">
        <v>18</v>
      </c>
      <c r="P591" s="203" t="s">
        <v>196</v>
      </c>
      <c r="T591" s="202" t="s">
        <v>357</v>
      </c>
      <c r="U591" s="203" t="str">
        <f t="shared" si="572"/>
        <v>R_ES-SA-SpCool</v>
      </c>
      <c r="V591" s="202" t="str">
        <f t="shared" si="572"/>
        <v>WH14_15</v>
      </c>
      <c r="W591" s="202">
        <v>0</v>
      </c>
      <c r="X591" s="202" t="s">
        <v>18</v>
      </c>
      <c r="Y591" s="203" t="s">
        <v>191</v>
      </c>
      <c r="AC591" s="202" t="s">
        <v>357</v>
      </c>
      <c r="AD591" s="46" t="str">
        <f t="shared" si="573"/>
        <v>R_ES-SA-SpCool</v>
      </c>
      <c r="AE591" s="208" t="str">
        <f t="shared" si="574"/>
        <v>WH14_15</v>
      </c>
      <c r="AF591" s="46">
        <f t="shared" si="604"/>
        <v>0</v>
      </c>
      <c r="AG591" s="208" t="s">
        <v>18</v>
      </c>
      <c r="AH591" s="46" t="s">
        <v>197</v>
      </c>
      <c r="AL591" s="202" t="s">
        <v>357</v>
      </c>
      <c r="AM591" s="203" t="str">
        <f t="shared" si="575"/>
        <v>R_ES-SA-SpCool</v>
      </c>
      <c r="AN591" s="202" t="str">
        <f t="shared" si="576"/>
        <v>WH14_15</v>
      </c>
      <c r="AO591" s="202">
        <f t="shared" si="605"/>
        <v>0</v>
      </c>
      <c r="AP591" s="202" t="s">
        <v>18</v>
      </c>
      <c r="AQ591" s="203" t="s">
        <v>194</v>
      </c>
      <c r="AU591" s="202" t="s">
        <v>357</v>
      </c>
      <c r="AV591" s="46" t="str">
        <f t="shared" si="577"/>
        <v>R_ES-SA-SpCool</v>
      </c>
      <c r="AW591" s="208" t="str">
        <f t="shared" si="578"/>
        <v>WH14_15</v>
      </c>
      <c r="AX591" s="208">
        <f t="shared" si="586"/>
        <v>0</v>
      </c>
      <c r="AY591" s="208" t="s">
        <v>18</v>
      </c>
      <c r="AZ591" s="46" t="s">
        <v>193</v>
      </c>
      <c r="BD591" s="202" t="s">
        <v>357</v>
      </c>
      <c r="BE591" s="46" t="str">
        <f t="shared" si="579"/>
        <v>R_ES-SA-SpCool</v>
      </c>
      <c r="BF591" s="208" t="str">
        <f t="shared" si="580"/>
        <v>WH14_15</v>
      </c>
      <c r="BG591" s="208">
        <f t="shared" si="583"/>
        <v>0</v>
      </c>
      <c r="BH591" s="208" t="s">
        <v>18</v>
      </c>
      <c r="BI591" s="46" t="s">
        <v>195</v>
      </c>
      <c r="BM591" s="202" t="s">
        <v>357</v>
      </c>
      <c r="BN591" s="46" t="str">
        <f t="shared" si="581"/>
        <v>R_ES-SA-SpCool</v>
      </c>
      <c r="BO591" s="208" t="str">
        <f t="shared" si="582"/>
        <v>WH14_15</v>
      </c>
      <c r="BP591" s="208">
        <f t="shared" si="584"/>
        <v>0</v>
      </c>
      <c r="BQ591" s="208" t="s">
        <v>18</v>
      </c>
      <c r="BR591" s="46" t="s">
        <v>192</v>
      </c>
    </row>
    <row r="592" spans="11:70">
      <c r="K592" s="202" t="s">
        <v>357</v>
      </c>
      <c r="L592" s="203" t="str">
        <f t="shared" si="606"/>
        <v>R_ES-SA-SpCool</v>
      </c>
      <c r="M592" s="202" t="str">
        <f t="shared" si="607"/>
        <v>WH16_17</v>
      </c>
      <c r="N592" s="202">
        <v>0</v>
      </c>
      <c r="O592" s="202" t="s">
        <v>18</v>
      </c>
      <c r="P592" s="203" t="s">
        <v>196</v>
      </c>
      <c r="T592" s="202" t="s">
        <v>357</v>
      </c>
      <c r="U592" s="203" t="str">
        <f t="shared" si="572"/>
        <v>R_ES-SA-SpCool</v>
      </c>
      <c r="V592" s="202" t="str">
        <f t="shared" si="572"/>
        <v>WH16_17</v>
      </c>
      <c r="W592" s="202">
        <v>0</v>
      </c>
      <c r="X592" s="202" t="s">
        <v>18</v>
      </c>
      <c r="Y592" s="203" t="s">
        <v>191</v>
      </c>
      <c r="AC592" s="202" t="s">
        <v>357</v>
      </c>
      <c r="AD592" s="46" t="str">
        <f t="shared" si="573"/>
        <v>R_ES-SA-SpCool</v>
      </c>
      <c r="AE592" s="208" t="str">
        <f t="shared" si="574"/>
        <v>WH16_17</v>
      </c>
      <c r="AF592" s="46">
        <f t="shared" si="604"/>
        <v>0</v>
      </c>
      <c r="AG592" s="208" t="s">
        <v>18</v>
      </c>
      <c r="AH592" s="46" t="s">
        <v>197</v>
      </c>
      <c r="AL592" s="202" t="s">
        <v>357</v>
      </c>
      <c r="AM592" s="203" t="str">
        <f t="shared" si="575"/>
        <v>R_ES-SA-SpCool</v>
      </c>
      <c r="AN592" s="202" t="str">
        <f t="shared" si="576"/>
        <v>WH16_17</v>
      </c>
      <c r="AO592" s="202">
        <f t="shared" si="605"/>
        <v>0</v>
      </c>
      <c r="AP592" s="202" t="s">
        <v>18</v>
      </c>
      <c r="AQ592" s="203" t="s">
        <v>194</v>
      </c>
      <c r="AU592" s="202" t="s">
        <v>357</v>
      </c>
      <c r="AV592" s="46" t="str">
        <f t="shared" si="577"/>
        <v>R_ES-SA-SpCool</v>
      </c>
      <c r="AW592" s="208" t="str">
        <f t="shared" si="578"/>
        <v>WH16_17</v>
      </c>
      <c r="AX592" s="208">
        <f t="shared" si="586"/>
        <v>0</v>
      </c>
      <c r="AY592" s="208" t="s">
        <v>18</v>
      </c>
      <c r="AZ592" s="46" t="s">
        <v>193</v>
      </c>
      <c r="BD592" s="202" t="s">
        <v>357</v>
      </c>
      <c r="BE592" s="46" t="str">
        <f t="shared" si="579"/>
        <v>R_ES-SA-SpCool</v>
      </c>
      <c r="BF592" s="208" t="str">
        <f t="shared" si="580"/>
        <v>WH16_17</v>
      </c>
      <c r="BG592" s="208">
        <f t="shared" si="583"/>
        <v>0</v>
      </c>
      <c r="BH592" s="208" t="s">
        <v>18</v>
      </c>
      <c r="BI592" s="46" t="s">
        <v>195</v>
      </c>
      <c r="BM592" s="202" t="s">
        <v>357</v>
      </c>
      <c r="BN592" s="46" t="str">
        <f t="shared" si="581"/>
        <v>R_ES-SA-SpCool</v>
      </c>
      <c r="BO592" s="208" t="str">
        <f t="shared" si="582"/>
        <v>WH16_17</v>
      </c>
      <c r="BP592" s="208">
        <f t="shared" si="584"/>
        <v>0</v>
      </c>
      <c r="BQ592" s="208" t="s">
        <v>18</v>
      </c>
      <c r="BR592" s="46" t="s">
        <v>192</v>
      </c>
    </row>
    <row r="593" spans="11:70">
      <c r="K593" s="202" t="s">
        <v>357</v>
      </c>
      <c r="L593" s="203" t="str">
        <f t="shared" si="606"/>
        <v>R_ES-SA-SpCool</v>
      </c>
      <c r="M593" s="202" t="str">
        <f t="shared" ref="M593:M595" si="615">M497</f>
        <v>WH18_19</v>
      </c>
      <c r="N593" s="202">
        <v>0</v>
      </c>
      <c r="O593" s="202" t="s">
        <v>18</v>
      </c>
      <c r="P593" s="203" t="s">
        <v>196</v>
      </c>
      <c r="T593" s="202" t="s">
        <v>357</v>
      </c>
      <c r="U593" s="203" t="str">
        <f t="shared" si="572"/>
        <v>R_ES-SA-SpCool</v>
      </c>
      <c r="V593" s="202" t="str">
        <f t="shared" si="572"/>
        <v>WH18_19</v>
      </c>
      <c r="W593" s="202">
        <v>0</v>
      </c>
      <c r="X593" s="202" t="s">
        <v>18</v>
      </c>
      <c r="Y593" s="203" t="s">
        <v>191</v>
      </c>
      <c r="AC593" s="202" t="s">
        <v>357</v>
      </c>
      <c r="AD593" s="46" t="str">
        <f t="shared" si="573"/>
        <v>R_ES-SA-SpCool</v>
      </c>
      <c r="AE593" s="208" t="str">
        <f t="shared" si="574"/>
        <v>WH18_19</v>
      </c>
      <c r="AF593" s="46">
        <f t="shared" si="604"/>
        <v>0</v>
      </c>
      <c r="AG593" s="208" t="s">
        <v>18</v>
      </c>
      <c r="AH593" s="46" t="s">
        <v>197</v>
      </c>
      <c r="AL593" s="202" t="s">
        <v>357</v>
      </c>
      <c r="AM593" s="203" t="str">
        <f t="shared" si="575"/>
        <v>R_ES-SA-SpCool</v>
      </c>
      <c r="AN593" s="202" t="str">
        <f t="shared" si="576"/>
        <v>WH18_19</v>
      </c>
      <c r="AO593" s="202">
        <f t="shared" si="605"/>
        <v>0</v>
      </c>
      <c r="AP593" s="202" t="s">
        <v>18</v>
      </c>
      <c r="AQ593" s="203" t="s">
        <v>194</v>
      </c>
      <c r="AU593" s="202" t="s">
        <v>357</v>
      </c>
      <c r="AV593" s="46" t="str">
        <f t="shared" si="577"/>
        <v>R_ES-SA-SpCool</v>
      </c>
      <c r="AW593" s="208" t="str">
        <f t="shared" si="578"/>
        <v>WH18_19</v>
      </c>
      <c r="AX593" s="208">
        <f t="shared" si="586"/>
        <v>0</v>
      </c>
      <c r="AY593" s="208" t="s">
        <v>18</v>
      </c>
      <c r="AZ593" s="46" t="s">
        <v>193</v>
      </c>
      <c r="BD593" s="202" t="s">
        <v>357</v>
      </c>
      <c r="BE593" s="46" t="str">
        <f t="shared" si="579"/>
        <v>R_ES-SA-SpCool</v>
      </c>
      <c r="BF593" s="208" t="str">
        <f t="shared" si="580"/>
        <v>WH18_19</v>
      </c>
      <c r="BG593" s="208">
        <f t="shared" si="583"/>
        <v>0</v>
      </c>
      <c r="BH593" s="208" t="s">
        <v>18</v>
      </c>
      <c r="BI593" s="46" t="s">
        <v>195</v>
      </c>
      <c r="BM593" s="202" t="s">
        <v>357</v>
      </c>
      <c r="BN593" s="46" t="str">
        <f t="shared" si="581"/>
        <v>R_ES-SA-SpCool</v>
      </c>
      <c r="BO593" s="208" t="str">
        <f t="shared" si="582"/>
        <v>WH18_19</v>
      </c>
      <c r="BP593" s="208">
        <f t="shared" si="584"/>
        <v>0</v>
      </c>
      <c r="BQ593" s="208" t="s">
        <v>18</v>
      </c>
      <c r="BR593" s="46" t="s">
        <v>192</v>
      </c>
    </row>
    <row r="594" spans="11:70">
      <c r="K594" s="202" t="s">
        <v>357</v>
      </c>
      <c r="L594" s="203" t="str">
        <f t="shared" si="606"/>
        <v>R_ES-SA-SpCool</v>
      </c>
      <c r="M594" s="202" t="str">
        <f t="shared" si="615"/>
        <v>WH20_21</v>
      </c>
      <c r="N594" s="202">
        <v>0</v>
      </c>
      <c r="O594" s="202" t="s">
        <v>18</v>
      </c>
      <c r="P594" s="203" t="s">
        <v>196</v>
      </c>
      <c r="T594" s="202" t="s">
        <v>357</v>
      </c>
      <c r="U594" s="203" t="str">
        <f t="shared" si="572"/>
        <v>R_ES-SA-SpCool</v>
      </c>
      <c r="V594" s="202" t="str">
        <f t="shared" si="572"/>
        <v>WH20_21</v>
      </c>
      <c r="W594" s="202">
        <v>0</v>
      </c>
      <c r="X594" s="202" t="s">
        <v>18</v>
      </c>
      <c r="Y594" s="203" t="s">
        <v>191</v>
      </c>
      <c r="AC594" s="202" t="s">
        <v>357</v>
      </c>
      <c r="AD594" s="46" t="str">
        <f t="shared" si="573"/>
        <v>R_ES-SA-SpCool</v>
      </c>
      <c r="AE594" s="208" t="str">
        <f t="shared" si="574"/>
        <v>WH20_21</v>
      </c>
      <c r="AF594" s="46">
        <f t="shared" si="604"/>
        <v>0</v>
      </c>
      <c r="AG594" s="208" t="s">
        <v>18</v>
      </c>
      <c r="AH594" s="46" t="s">
        <v>197</v>
      </c>
      <c r="AL594" s="202" t="s">
        <v>357</v>
      </c>
      <c r="AM594" s="203" t="str">
        <f t="shared" si="575"/>
        <v>R_ES-SA-SpCool</v>
      </c>
      <c r="AN594" s="202" t="str">
        <f t="shared" si="576"/>
        <v>WH20_21</v>
      </c>
      <c r="AO594" s="202">
        <f t="shared" si="605"/>
        <v>0</v>
      </c>
      <c r="AP594" s="202" t="s">
        <v>18</v>
      </c>
      <c r="AQ594" s="203" t="s">
        <v>194</v>
      </c>
      <c r="AU594" s="202" t="s">
        <v>357</v>
      </c>
      <c r="AV594" s="46" t="str">
        <f t="shared" si="577"/>
        <v>R_ES-SA-SpCool</v>
      </c>
      <c r="AW594" s="208" t="str">
        <f t="shared" si="578"/>
        <v>WH20_21</v>
      </c>
      <c r="AX594" s="208">
        <f t="shared" si="586"/>
        <v>0</v>
      </c>
      <c r="AY594" s="208" t="s">
        <v>18</v>
      </c>
      <c r="AZ594" s="46" t="s">
        <v>193</v>
      </c>
      <c r="BD594" s="202" t="s">
        <v>357</v>
      </c>
      <c r="BE594" s="46" t="str">
        <f t="shared" si="579"/>
        <v>R_ES-SA-SpCool</v>
      </c>
      <c r="BF594" s="208" t="str">
        <f t="shared" si="580"/>
        <v>WH20_21</v>
      </c>
      <c r="BG594" s="208">
        <f t="shared" si="583"/>
        <v>0</v>
      </c>
      <c r="BH594" s="208" t="s">
        <v>18</v>
      </c>
      <c r="BI594" s="46" t="s">
        <v>195</v>
      </c>
      <c r="BM594" s="202" t="s">
        <v>357</v>
      </c>
      <c r="BN594" s="46" t="str">
        <f t="shared" si="581"/>
        <v>R_ES-SA-SpCool</v>
      </c>
      <c r="BO594" s="208" t="str">
        <f t="shared" si="582"/>
        <v>WH20_21</v>
      </c>
      <c r="BP594" s="208">
        <f t="shared" si="584"/>
        <v>0</v>
      </c>
      <c r="BQ594" s="208" t="s">
        <v>18</v>
      </c>
      <c r="BR594" s="46" t="s">
        <v>192</v>
      </c>
    </row>
    <row r="595" spans="11:70">
      <c r="K595" s="202" t="s">
        <v>357</v>
      </c>
      <c r="L595" s="203" t="str">
        <f t="shared" si="606"/>
        <v>R_ES-SA-SpCool</v>
      </c>
      <c r="M595" s="202" t="str">
        <f t="shared" si="615"/>
        <v>WH22_23</v>
      </c>
      <c r="N595" s="202">
        <v>0</v>
      </c>
      <c r="O595" s="202" t="s">
        <v>18</v>
      </c>
      <c r="P595" s="203" t="s">
        <v>196</v>
      </c>
      <c r="T595" s="202" t="s">
        <v>357</v>
      </c>
      <c r="U595" s="203" t="str">
        <f t="shared" si="572"/>
        <v>R_ES-SA-SpCool</v>
      </c>
      <c r="V595" s="202" t="str">
        <f t="shared" si="572"/>
        <v>WH22_23</v>
      </c>
      <c r="W595" s="202">
        <v>0</v>
      </c>
      <c r="X595" s="202" t="s">
        <v>18</v>
      </c>
      <c r="Y595" s="203" t="s">
        <v>191</v>
      </c>
      <c r="AC595" s="202" t="s">
        <v>357</v>
      </c>
      <c r="AD595" s="46" t="str">
        <f t="shared" si="573"/>
        <v>R_ES-SA-SpCool</v>
      </c>
      <c r="AE595" s="208" t="str">
        <f t="shared" si="574"/>
        <v>WH22_23</v>
      </c>
      <c r="AF595" s="46">
        <f t="shared" si="604"/>
        <v>0</v>
      </c>
      <c r="AG595" s="208" t="s">
        <v>18</v>
      </c>
      <c r="AH595" s="46" t="s">
        <v>197</v>
      </c>
      <c r="AL595" s="202" t="s">
        <v>357</v>
      </c>
      <c r="AM595" s="203" t="str">
        <f t="shared" si="575"/>
        <v>R_ES-SA-SpCool</v>
      </c>
      <c r="AN595" s="202" t="str">
        <f t="shared" si="576"/>
        <v>WH22_23</v>
      </c>
      <c r="AO595" s="202">
        <f t="shared" si="605"/>
        <v>0</v>
      </c>
      <c r="AP595" s="202" t="s">
        <v>18</v>
      </c>
      <c r="AQ595" s="203" t="s">
        <v>194</v>
      </c>
      <c r="AU595" s="202" t="s">
        <v>357</v>
      </c>
      <c r="AV595" s="46" t="str">
        <f t="shared" si="577"/>
        <v>R_ES-SA-SpCool</v>
      </c>
      <c r="AW595" s="208" t="str">
        <f t="shared" si="578"/>
        <v>WH22_23</v>
      </c>
      <c r="AX595" s="208">
        <f t="shared" si="586"/>
        <v>0</v>
      </c>
      <c r="AY595" s="208" t="s">
        <v>18</v>
      </c>
      <c r="AZ595" s="46" t="s">
        <v>193</v>
      </c>
      <c r="BD595" s="202" t="s">
        <v>357</v>
      </c>
      <c r="BE595" s="46" t="str">
        <f t="shared" si="579"/>
        <v>R_ES-SA-SpCool</v>
      </c>
      <c r="BF595" s="208" t="str">
        <f t="shared" si="580"/>
        <v>WH22_23</v>
      </c>
      <c r="BG595" s="208">
        <f t="shared" si="583"/>
        <v>0</v>
      </c>
      <c r="BH595" s="208" t="s">
        <v>18</v>
      </c>
      <c r="BI595" s="46" t="s">
        <v>195</v>
      </c>
      <c r="BM595" s="202" t="s">
        <v>357</v>
      </c>
      <c r="BN595" s="46" t="str">
        <f t="shared" si="581"/>
        <v>R_ES-SA-SpCool</v>
      </c>
      <c r="BO595" s="208" t="str">
        <f t="shared" si="582"/>
        <v>WH22_23</v>
      </c>
      <c r="BP595" s="208">
        <f t="shared" si="584"/>
        <v>0</v>
      </c>
      <c r="BQ595" s="208" t="s">
        <v>18</v>
      </c>
      <c r="BR595" s="46" t="s">
        <v>192</v>
      </c>
    </row>
    <row r="596" spans="11:70">
      <c r="K596" s="202" t="s">
        <v>141</v>
      </c>
      <c r="L596" s="203" t="str">
        <f t="shared" si="606"/>
        <v>R_ES-SA-SpCool</v>
      </c>
      <c r="M596" s="203"/>
      <c r="N596" s="202">
        <v>0</v>
      </c>
      <c r="O596" s="202" t="s">
        <v>18</v>
      </c>
      <c r="P596" s="203" t="s">
        <v>196</v>
      </c>
      <c r="T596" s="202" t="s">
        <v>141</v>
      </c>
      <c r="U596" s="203" t="str">
        <f t="shared" si="572"/>
        <v>R_ES-SA-SpCool</v>
      </c>
      <c r="V596" s="202">
        <f t="shared" si="572"/>
        <v>0</v>
      </c>
      <c r="W596" s="202">
        <v>0</v>
      </c>
      <c r="X596" s="202" t="s">
        <v>18</v>
      </c>
      <c r="Y596" s="203" t="s">
        <v>191</v>
      </c>
      <c r="AC596" s="202" t="s">
        <v>141</v>
      </c>
      <c r="AD596" s="46" t="str">
        <f t="shared" si="573"/>
        <v>R_ES-SA-SpCool</v>
      </c>
      <c r="AE596" s="208">
        <f t="shared" si="574"/>
        <v>0</v>
      </c>
      <c r="AF596" s="46">
        <f t="shared" si="604"/>
        <v>0</v>
      </c>
      <c r="AG596" s="208" t="s">
        <v>18</v>
      </c>
      <c r="AH596" s="46" t="s">
        <v>197</v>
      </c>
      <c r="AL596" s="202" t="s">
        <v>141</v>
      </c>
      <c r="AM596" s="203" t="str">
        <f t="shared" si="575"/>
        <v>R_ES-SA-SpCool</v>
      </c>
      <c r="AN596" s="202">
        <f t="shared" si="576"/>
        <v>0</v>
      </c>
      <c r="AO596" s="202">
        <f t="shared" si="605"/>
        <v>0</v>
      </c>
      <c r="AP596" s="202" t="s">
        <v>18</v>
      </c>
      <c r="AQ596" s="203" t="s">
        <v>194</v>
      </c>
      <c r="AU596" s="202" t="s">
        <v>141</v>
      </c>
      <c r="AV596" s="46" t="str">
        <f t="shared" si="577"/>
        <v>R_ES-SA-SpCool</v>
      </c>
      <c r="AW596" s="208">
        <f t="shared" si="578"/>
        <v>0</v>
      </c>
      <c r="AX596" s="208">
        <f t="shared" si="586"/>
        <v>0</v>
      </c>
      <c r="AY596" s="208" t="s">
        <v>18</v>
      </c>
      <c r="AZ596" s="46" t="s">
        <v>193</v>
      </c>
      <c r="BD596" s="202" t="s">
        <v>141</v>
      </c>
      <c r="BE596" s="46" t="str">
        <f t="shared" si="579"/>
        <v>R_ES-SA-SpCool</v>
      </c>
      <c r="BF596" s="208">
        <f t="shared" si="580"/>
        <v>0</v>
      </c>
      <c r="BG596" s="208">
        <f t="shared" si="583"/>
        <v>0</v>
      </c>
      <c r="BH596" s="208" t="s">
        <v>18</v>
      </c>
      <c r="BI596" s="46" t="s">
        <v>195</v>
      </c>
      <c r="BM596" s="202" t="s">
        <v>141</v>
      </c>
      <c r="BN596" s="46" t="str">
        <f t="shared" si="581"/>
        <v>R_ES-SA-SpCool</v>
      </c>
      <c r="BO596" s="208">
        <f t="shared" si="582"/>
        <v>0</v>
      </c>
      <c r="BP596" s="208">
        <f t="shared" si="584"/>
        <v>0</v>
      </c>
      <c r="BQ596" s="208" t="s">
        <v>18</v>
      </c>
      <c r="BR596" s="46" t="s">
        <v>192</v>
      </c>
    </row>
    <row r="597" spans="11:70">
      <c r="K597" s="202" t="s">
        <v>141</v>
      </c>
      <c r="L597" s="203" t="str">
        <f t="shared" si="606"/>
        <v>R_ES-SA-SpCool</v>
      </c>
      <c r="M597" s="203"/>
      <c r="N597" s="202">
        <v>0</v>
      </c>
      <c r="O597" s="202" t="s">
        <v>18</v>
      </c>
      <c r="P597" s="203" t="s">
        <v>196</v>
      </c>
      <c r="T597" s="202" t="s">
        <v>141</v>
      </c>
      <c r="U597" s="203" t="str">
        <f t="shared" si="572"/>
        <v>R_ES-SA-SpCool</v>
      </c>
      <c r="V597" s="202">
        <f t="shared" si="572"/>
        <v>0</v>
      </c>
      <c r="W597" s="202">
        <v>0</v>
      </c>
      <c r="X597" s="202" t="s">
        <v>18</v>
      </c>
      <c r="Y597" s="203" t="s">
        <v>191</v>
      </c>
      <c r="AC597" s="202" t="s">
        <v>141</v>
      </c>
      <c r="AD597" s="46" t="str">
        <f t="shared" si="573"/>
        <v>R_ES-SA-SpCool</v>
      </c>
      <c r="AE597" s="208">
        <f t="shared" si="574"/>
        <v>0</v>
      </c>
      <c r="AF597" s="46">
        <f t="shared" si="604"/>
        <v>0</v>
      </c>
      <c r="AG597" s="208" t="s">
        <v>18</v>
      </c>
      <c r="AH597" s="46" t="s">
        <v>197</v>
      </c>
      <c r="AL597" s="202" t="s">
        <v>141</v>
      </c>
      <c r="AM597" s="203" t="str">
        <f t="shared" si="575"/>
        <v>R_ES-SA-SpCool</v>
      </c>
      <c r="AN597" s="202">
        <f t="shared" si="576"/>
        <v>0</v>
      </c>
      <c r="AO597" s="202">
        <f t="shared" si="605"/>
        <v>0</v>
      </c>
      <c r="AP597" s="202" t="s">
        <v>18</v>
      </c>
      <c r="AQ597" s="203" t="s">
        <v>194</v>
      </c>
      <c r="AU597" s="202" t="s">
        <v>141</v>
      </c>
      <c r="AV597" s="46" t="str">
        <f t="shared" si="577"/>
        <v>R_ES-SA-SpCool</v>
      </c>
      <c r="AW597" s="208">
        <f t="shared" si="578"/>
        <v>0</v>
      </c>
      <c r="AX597" s="208">
        <f t="shared" si="586"/>
        <v>0</v>
      </c>
      <c r="AY597" s="208" t="s">
        <v>18</v>
      </c>
      <c r="AZ597" s="46" t="s">
        <v>193</v>
      </c>
      <c r="BD597" s="202" t="s">
        <v>141</v>
      </c>
      <c r="BE597" s="46" t="str">
        <f t="shared" si="579"/>
        <v>R_ES-SA-SpCool</v>
      </c>
      <c r="BF597" s="208">
        <f t="shared" si="580"/>
        <v>0</v>
      </c>
      <c r="BG597" s="208">
        <f t="shared" si="583"/>
        <v>0</v>
      </c>
      <c r="BH597" s="208" t="s">
        <v>18</v>
      </c>
      <c r="BI597" s="46" t="s">
        <v>195</v>
      </c>
      <c r="BM597" s="202" t="s">
        <v>141</v>
      </c>
      <c r="BN597" s="46" t="str">
        <f t="shared" si="581"/>
        <v>R_ES-SA-SpCool</v>
      </c>
      <c r="BO597" s="208">
        <f t="shared" si="582"/>
        <v>0</v>
      </c>
      <c r="BP597" s="208">
        <f t="shared" si="584"/>
        <v>0</v>
      </c>
      <c r="BQ597" s="208" t="s">
        <v>18</v>
      </c>
      <c r="BR597" s="46" t="s">
        <v>192</v>
      </c>
    </row>
    <row r="598" spans="11:70">
      <c r="K598" s="202" t="s">
        <v>141</v>
      </c>
      <c r="L598" s="203" t="str">
        <f t="shared" si="606"/>
        <v>R_ES-SA-SpCool</v>
      </c>
      <c r="M598" s="203"/>
      <c r="N598" s="202">
        <v>0</v>
      </c>
      <c r="O598" s="202" t="s">
        <v>18</v>
      </c>
      <c r="P598" s="203" t="s">
        <v>196</v>
      </c>
      <c r="T598" s="202" t="s">
        <v>141</v>
      </c>
      <c r="U598" s="203" t="str">
        <f t="shared" si="572"/>
        <v>R_ES-SA-SpCool</v>
      </c>
      <c r="V598" s="202">
        <f t="shared" si="572"/>
        <v>0</v>
      </c>
      <c r="W598" s="202">
        <v>0</v>
      </c>
      <c r="X598" s="202" t="s">
        <v>18</v>
      </c>
      <c r="Y598" s="203" t="s">
        <v>191</v>
      </c>
      <c r="AC598" s="202" t="s">
        <v>141</v>
      </c>
      <c r="AD598" s="46" t="str">
        <f t="shared" si="573"/>
        <v>R_ES-SA-SpCool</v>
      </c>
      <c r="AE598" s="208">
        <f t="shared" si="574"/>
        <v>0</v>
      </c>
      <c r="AF598" s="46">
        <f t="shared" si="604"/>
        <v>0</v>
      </c>
      <c r="AG598" s="208" t="s">
        <v>18</v>
      </c>
      <c r="AH598" s="46" t="s">
        <v>197</v>
      </c>
      <c r="AL598" s="202" t="s">
        <v>141</v>
      </c>
      <c r="AM598" s="203" t="str">
        <f t="shared" si="575"/>
        <v>R_ES-SA-SpCool</v>
      </c>
      <c r="AN598" s="202">
        <f t="shared" si="576"/>
        <v>0</v>
      </c>
      <c r="AO598" s="202">
        <f t="shared" si="605"/>
        <v>0</v>
      </c>
      <c r="AP598" s="202" t="s">
        <v>18</v>
      </c>
      <c r="AQ598" s="203" t="s">
        <v>194</v>
      </c>
      <c r="AU598" s="202" t="s">
        <v>141</v>
      </c>
      <c r="AV598" s="46" t="str">
        <f t="shared" si="577"/>
        <v>R_ES-SA-SpCool</v>
      </c>
      <c r="AW598" s="208">
        <f t="shared" si="578"/>
        <v>0</v>
      </c>
      <c r="AX598" s="208">
        <f t="shared" si="586"/>
        <v>0</v>
      </c>
      <c r="AY598" s="208" t="s">
        <v>18</v>
      </c>
      <c r="AZ598" s="46" t="s">
        <v>193</v>
      </c>
      <c r="BD598" s="202" t="s">
        <v>141</v>
      </c>
      <c r="BE598" s="46" t="str">
        <f t="shared" si="579"/>
        <v>R_ES-SA-SpCool</v>
      </c>
      <c r="BF598" s="208">
        <f t="shared" si="580"/>
        <v>0</v>
      </c>
      <c r="BG598" s="208">
        <f t="shared" si="583"/>
        <v>0</v>
      </c>
      <c r="BH598" s="208" t="s">
        <v>18</v>
      </c>
      <c r="BI598" s="46" t="s">
        <v>195</v>
      </c>
      <c r="BM598" s="202" t="s">
        <v>141</v>
      </c>
      <c r="BN598" s="46" t="str">
        <f t="shared" si="581"/>
        <v>R_ES-SA-SpCool</v>
      </c>
      <c r="BO598" s="208">
        <f t="shared" si="582"/>
        <v>0</v>
      </c>
      <c r="BP598" s="208">
        <f t="shared" si="584"/>
        <v>0</v>
      </c>
      <c r="BQ598" s="208" t="s">
        <v>18</v>
      </c>
      <c r="BR598" s="46" t="s">
        <v>192</v>
      </c>
    </row>
    <row r="599" spans="11:70">
      <c r="K599" s="202" t="s">
        <v>141</v>
      </c>
      <c r="L599" s="203" t="str">
        <f t="shared" si="606"/>
        <v>R_ES-SA-SpCool</v>
      </c>
      <c r="M599" s="203"/>
      <c r="N599" s="202">
        <v>0</v>
      </c>
      <c r="O599" s="202" t="s">
        <v>18</v>
      </c>
      <c r="P599" s="203" t="s">
        <v>196</v>
      </c>
      <c r="T599" s="202" t="s">
        <v>141</v>
      </c>
      <c r="U599" s="203" t="str">
        <f t="shared" si="572"/>
        <v>R_ES-SA-SpCool</v>
      </c>
      <c r="V599" s="202">
        <f t="shared" si="572"/>
        <v>0</v>
      </c>
      <c r="W599" s="202">
        <v>0</v>
      </c>
      <c r="X599" s="202" t="s">
        <v>18</v>
      </c>
      <c r="Y599" s="203" t="s">
        <v>191</v>
      </c>
      <c r="AC599" s="202" t="s">
        <v>141</v>
      </c>
      <c r="AD599" s="46" t="str">
        <f t="shared" si="573"/>
        <v>R_ES-SA-SpCool</v>
      </c>
      <c r="AE599" s="208">
        <f t="shared" si="574"/>
        <v>0</v>
      </c>
      <c r="AF599" s="46">
        <f t="shared" si="604"/>
        <v>0</v>
      </c>
      <c r="AG599" s="208" t="s">
        <v>18</v>
      </c>
      <c r="AH599" s="46" t="s">
        <v>197</v>
      </c>
      <c r="AL599" s="202" t="s">
        <v>141</v>
      </c>
      <c r="AM599" s="203" t="str">
        <f t="shared" si="575"/>
        <v>R_ES-SA-SpCool</v>
      </c>
      <c r="AN599" s="202">
        <f t="shared" si="576"/>
        <v>0</v>
      </c>
      <c r="AO599" s="202">
        <f t="shared" si="605"/>
        <v>0</v>
      </c>
      <c r="AP599" s="202" t="s">
        <v>18</v>
      </c>
      <c r="AQ599" s="203" t="s">
        <v>194</v>
      </c>
      <c r="AU599" s="202" t="s">
        <v>141</v>
      </c>
      <c r="AV599" s="46" t="str">
        <f t="shared" si="577"/>
        <v>R_ES-SA-SpCool</v>
      </c>
      <c r="AW599" s="208">
        <f t="shared" si="578"/>
        <v>0</v>
      </c>
      <c r="AX599" s="208">
        <f t="shared" si="586"/>
        <v>0</v>
      </c>
      <c r="AY599" s="208" t="s">
        <v>18</v>
      </c>
      <c r="AZ599" s="46" t="s">
        <v>193</v>
      </c>
      <c r="BD599" s="202" t="s">
        <v>141</v>
      </c>
      <c r="BE599" s="46" t="str">
        <f t="shared" si="579"/>
        <v>R_ES-SA-SpCool</v>
      </c>
      <c r="BF599" s="208">
        <f t="shared" si="580"/>
        <v>0</v>
      </c>
      <c r="BG599" s="208">
        <f t="shared" si="583"/>
        <v>0</v>
      </c>
      <c r="BH599" s="208" t="s">
        <v>18</v>
      </c>
      <c r="BI599" s="46" t="s">
        <v>195</v>
      </c>
      <c r="BM599" s="202" t="s">
        <v>141</v>
      </c>
      <c r="BN599" s="46" t="str">
        <f t="shared" si="581"/>
        <v>R_ES-SA-SpCool</v>
      </c>
      <c r="BO599" s="208">
        <f t="shared" si="582"/>
        <v>0</v>
      </c>
      <c r="BP599" s="208">
        <f t="shared" si="584"/>
        <v>0</v>
      </c>
      <c r="BQ599" s="208" t="s">
        <v>18</v>
      </c>
      <c r="BR599" s="46" t="s">
        <v>192</v>
      </c>
    </row>
    <row r="600" spans="11:70">
      <c r="K600" s="202" t="s">
        <v>141</v>
      </c>
      <c r="L600" s="203" t="str">
        <f t="shared" si="606"/>
        <v>R_ES-SA-SpCool</v>
      </c>
      <c r="M600" s="203"/>
      <c r="N600" s="202">
        <v>0</v>
      </c>
      <c r="O600" s="202" t="s">
        <v>18</v>
      </c>
      <c r="P600" s="203" t="s">
        <v>196</v>
      </c>
      <c r="T600" s="202" t="s">
        <v>141</v>
      </c>
      <c r="U600" s="203" t="str">
        <f t="shared" si="572"/>
        <v>R_ES-SA-SpCool</v>
      </c>
      <c r="V600" s="202">
        <f t="shared" si="572"/>
        <v>0</v>
      </c>
      <c r="W600" s="202">
        <v>0</v>
      </c>
      <c r="X600" s="202" t="s">
        <v>18</v>
      </c>
      <c r="Y600" s="203" t="s">
        <v>191</v>
      </c>
      <c r="AC600" s="202" t="s">
        <v>141</v>
      </c>
      <c r="AD600" s="46" t="str">
        <f t="shared" si="573"/>
        <v>R_ES-SA-SpCool</v>
      </c>
      <c r="AE600" s="208">
        <f t="shared" si="574"/>
        <v>0</v>
      </c>
      <c r="AF600" s="46">
        <f t="shared" si="604"/>
        <v>0</v>
      </c>
      <c r="AG600" s="208" t="s">
        <v>18</v>
      </c>
      <c r="AH600" s="46" t="s">
        <v>197</v>
      </c>
      <c r="AL600" s="202" t="s">
        <v>141</v>
      </c>
      <c r="AM600" s="203" t="str">
        <f t="shared" si="575"/>
        <v>R_ES-SA-SpCool</v>
      </c>
      <c r="AN600" s="202">
        <f t="shared" si="576"/>
        <v>0</v>
      </c>
      <c r="AO600" s="202">
        <f t="shared" si="605"/>
        <v>0</v>
      </c>
      <c r="AP600" s="202" t="s">
        <v>18</v>
      </c>
      <c r="AQ600" s="203" t="s">
        <v>194</v>
      </c>
      <c r="AU600" s="202" t="s">
        <v>141</v>
      </c>
      <c r="AV600" s="46" t="str">
        <f t="shared" si="577"/>
        <v>R_ES-SA-SpCool</v>
      </c>
      <c r="AW600" s="208">
        <f t="shared" si="578"/>
        <v>0</v>
      </c>
      <c r="AX600" s="208">
        <f t="shared" si="586"/>
        <v>0</v>
      </c>
      <c r="AY600" s="208" t="s">
        <v>18</v>
      </c>
      <c r="AZ600" s="46" t="s">
        <v>193</v>
      </c>
      <c r="BD600" s="202" t="s">
        <v>141</v>
      </c>
      <c r="BE600" s="46" t="str">
        <f t="shared" si="579"/>
        <v>R_ES-SA-SpCool</v>
      </c>
      <c r="BF600" s="208">
        <f t="shared" si="580"/>
        <v>0</v>
      </c>
      <c r="BG600" s="208">
        <f t="shared" si="583"/>
        <v>0</v>
      </c>
      <c r="BH600" s="208" t="s">
        <v>18</v>
      </c>
      <c r="BI600" s="46" t="s">
        <v>195</v>
      </c>
      <c r="BM600" s="202" t="s">
        <v>141</v>
      </c>
      <c r="BN600" s="46" t="str">
        <f t="shared" si="581"/>
        <v>R_ES-SA-SpCool</v>
      </c>
      <c r="BO600" s="208">
        <f t="shared" si="582"/>
        <v>0</v>
      </c>
      <c r="BP600" s="208">
        <f t="shared" si="584"/>
        <v>0</v>
      </c>
      <c r="BQ600" s="208" t="s">
        <v>18</v>
      </c>
      <c r="BR600" s="46" t="s">
        <v>192</v>
      </c>
    </row>
    <row r="601" spans="11:70">
      <c r="K601" s="202" t="s">
        <v>141</v>
      </c>
      <c r="L601" s="203" t="str">
        <f t="shared" si="606"/>
        <v>R_ES-SA-SpCool</v>
      </c>
      <c r="M601" s="203"/>
      <c r="N601" s="202">
        <v>0</v>
      </c>
      <c r="O601" s="202" t="s">
        <v>18</v>
      </c>
      <c r="P601" s="203" t="s">
        <v>196</v>
      </c>
      <c r="T601" s="202" t="s">
        <v>141</v>
      </c>
      <c r="U601" s="203" t="str">
        <f t="shared" si="572"/>
        <v>R_ES-SA-SpCool</v>
      </c>
      <c r="V601" s="202">
        <f t="shared" si="572"/>
        <v>0</v>
      </c>
      <c r="W601" s="202">
        <v>0</v>
      </c>
      <c r="X601" s="202" t="s">
        <v>18</v>
      </c>
      <c r="Y601" s="203" t="s">
        <v>191</v>
      </c>
      <c r="AC601" s="202" t="s">
        <v>141</v>
      </c>
      <c r="AD601" s="46" t="str">
        <f t="shared" si="573"/>
        <v>R_ES-SA-SpCool</v>
      </c>
      <c r="AE601" s="208">
        <f t="shared" si="574"/>
        <v>0</v>
      </c>
      <c r="AF601" s="46">
        <f t="shared" si="604"/>
        <v>0</v>
      </c>
      <c r="AG601" s="208" t="s">
        <v>18</v>
      </c>
      <c r="AH601" s="46" t="s">
        <v>197</v>
      </c>
      <c r="AL601" s="202" t="s">
        <v>141</v>
      </c>
      <c r="AM601" s="203" t="str">
        <f t="shared" si="575"/>
        <v>R_ES-SA-SpCool</v>
      </c>
      <c r="AN601" s="202">
        <f t="shared" si="576"/>
        <v>0</v>
      </c>
      <c r="AO601" s="202">
        <f t="shared" si="605"/>
        <v>0</v>
      </c>
      <c r="AP601" s="202" t="s">
        <v>18</v>
      </c>
      <c r="AQ601" s="203" t="s">
        <v>194</v>
      </c>
      <c r="AU601" s="202" t="s">
        <v>141</v>
      </c>
      <c r="AV601" s="46" t="str">
        <f t="shared" si="577"/>
        <v>R_ES-SA-SpCool</v>
      </c>
      <c r="AW601" s="208">
        <f t="shared" si="578"/>
        <v>0</v>
      </c>
      <c r="AX601" s="208">
        <f t="shared" si="586"/>
        <v>0</v>
      </c>
      <c r="AY601" s="208" t="s">
        <v>18</v>
      </c>
      <c r="AZ601" s="46" t="s">
        <v>193</v>
      </c>
      <c r="BD601" s="202" t="s">
        <v>141</v>
      </c>
      <c r="BE601" s="46" t="str">
        <f t="shared" si="579"/>
        <v>R_ES-SA-SpCool</v>
      </c>
      <c r="BF601" s="208">
        <f t="shared" si="580"/>
        <v>0</v>
      </c>
      <c r="BG601" s="208">
        <f t="shared" si="583"/>
        <v>0</v>
      </c>
      <c r="BH601" s="208" t="s">
        <v>18</v>
      </c>
      <c r="BI601" s="46" t="s">
        <v>195</v>
      </c>
      <c r="BM601" s="202" t="s">
        <v>141</v>
      </c>
      <c r="BN601" s="46" t="str">
        <f t="shared" si="581"/>
        <v>R_ES-SA-SpCool</v>
      </c>
      <c r="BO601" s="208">
        <f t="shared" si="582"/>
        <v>0</v>
      </c>
      <c r="BP601" s="208">
        <f t="shared" si="584"/>
        <v>0</v>
      </c>
      <c r="BQ601" s="208" t="s">
        <v>18</v>
      </c>
      <c r="BR601" s="46" t="s">
        <v>192</v>
      </c>
    </row>
    <row r="602" spans="11:70">
      <c r="K602" s="202" t="s">
        <v>141</v>
      </c>
      <c r="L602" s="203" t="str">
        <f t="shared" si="606"/>
        <v>R_ES-SA-SpCool</v>
      </c>
      <c r="M602" s="203"/>
      <c r="N602" s="202">
        <v>0</v>
      </c>
      <c r="O602" s="202" t="s">
        <v>18</v>
      </c>
      <c r="P602" s="203" t="s">
        <v>196</v>
      </c>
      <c r="T602" s="202" t="s">
        <v>141</v>
      </c>
      <c r="U602" s="203" t="str">
        <f t="shared" si="572"/>
        <v>R_ES-SA-SpCool</v>
      </c>
      <c r="V602" s="202">
        <f t="shared" si="572"/>
        <v>0</v>
      </c>
      <c r="W602" s="202">
        <v>0</v>
      </c>
      <c r="X602" s="202" t="s">
        <v>18</v>
      </c>
      <c r="Y602" s="203" t="s">
        <v>191</v>
      </c>
      <c r="AC602" s="202" t="s">
        <v>141</v>
      </c>
      <c r="AD602" s="46" t="str">
        <f t="shared" si="573"/>
        <v>R_ES-SA-SpCool</v>
      </c>
      <c r="AE602" s="208">
        <f t="shared" si="574"/>
        <v>0</v>
      </c>
      <c r="AF602" s="46">
        <f t="shared" si="604"/>
        <v>0</v>
      </c>
      <c r="AG602" s="208" t="s">
        <v>18</v>
      </c>
      <c r="AH602" s="46" t="s">
        <v>197</v>
      </c>
      <c r="AL602" s="202" t="s">
        <v>141</v>
      </c>
      <c r="AM602" s="203" t="str">
        <f t="shared" si="575"/>
        <v>R_ES-SA-SpCool</v>
      </c>
      <c r="AN602" s="202">
        <f t="shared" si="576"/>
        <v>0</v>
      </c>
      <c r="AO602" s="202">
        <f t="shared" si="605"/>
        <v>0</v>
      </c>
      <c r="AP602" s="202" t="s">
        <v>18</v>
      </c>
      <c r="AQ602" s="203" t="s">
        <v>194</v>
      </c>
      <c r="AU602" s="202" t="s">
        <v>141</v>
      </c>
      <c r="AV602" s="46" t="str">
        <f t="shared" si="577"/>
        <v>R_ES-SA-SpCool</v>
      </c>
      <c r="AW602" s="208">
        <f t="shared" si="578"/>
        <v>0</v>
      </c>
      <c r="AX602" s="208">
        <f t="shared" si="586"/>
        <v>0</v>
      </c>
      <c r="AY602" s="208" t="s">
        <v>18</v>
      </c>
      <c r="AZ602" s="46" t="s">
        <v>193</v>
      </c>
      <c r="BD602" s="202" t="s">
        <v>141</v>
      </c>
      <c r="BE602" s="46" t="str">
        <f t="shared" si="579"/>
        <v>R_ES-SA-SpCool</v>
      </c>
      <c r="BF602" s="208">
        <f t="shared" si="580"/>
        <v>0</v>
      </c>
      <c r="BG602" s="208">
        <f t="shared" si="583"/>
        <v>0</v>
      </c>
      <c r="BH602" s="208" t="s">
        <v>18</v>
      </c>
      <c r="BI602" s="46" t="s">
        <v>195</v>
      </c>
      <c r="BM602" s="202" t="s">
        <v>141</v>
      </c>
      <c r="BN602" s="46" t="str">
        <f t="shared" si="581"/>
        <v>R_ES-SA-SpCool</v>
      </c>
      <c r="BO602" s="208">
        <f t="shared" si="582"/>
        <v>0</v>
      </c>
      <c r="BP602" s="208">
        <f t="shared" si="584"/>
        <v>0</v>
      </c>
      <c r="BQ602" s="208" t="s">
        <v>18</v>
      </c>
      <c r="BR602" s="46" t="s">
        <v>192</v>
      </c>
    </row>
    <row r="603" spans="11:70">
      <c r="K603" s="202" t="s">
        <v>141</v>
      </c>
      <c r="L603" s="203" t="str">
        <f t="shared" si="606"/>
        <v>R_ES-SA-SpCool</v>
      </c>
      <c r="M603" s="203"/>
      <c r="N603" s="202">
        <v>0</v>
      </c>
      <c r="O603" s="202" t="s">
        <v>18</v>
      </c>
      <c r="P603" s="203" t="s">
        <v>196</v>
      </c>
      <c r="T603" s="202" t="s">
        <v>141</v>
      </c>
      <c r="U603" s="203" t="str">
        <f t="shared" si="572"/>
        <v>R_ES-SA-SpCool</v>
      </c>
      <c r="V603" s="202">
        <f t="shared" si="572"/>
        <v>0</v>
      </c>
      <c r="W603" s="202">
        <v>0</v>
      </c>
      <c r="X603" s="202" t="s">
        <v>18</v>
      </c>
      <c r="Y603" s="203" t="s">
        <v>191</v>
      </c>
      <c r="AC603" s="202" t="s">
        <v>141</v>
      </c>
      <c r="AD603" s="46" t="str">
        <f t="shared" si="573"/>
        <v>R_ES-SA-SpCool</v>
      </c>
      <c r="AE603" s="208">
        <f t="shared" si="574"/>
        <v>0</v>
      </c>
      <c r="AF603" s="46">
        <f t="shared" si="604"/>
        <v>0</v>
      </c>
      <c r="AG603" s="208" t="s">
        <v>18</v>
      </c>
      <c r="AH603" s="46" t="s">
        <v>197</v>
      </c>
      <c r="AL603" s="202" t="s">
        <v>141</v>
      </c>
      <c r="AM603" s="203" t="str">
        <f t="shared" si="575"/>
        <v>R_ES-SA-SpCool</v>
      </c>
      <c r="AN603" s="202">
        <f t="shared" si="576"/>
        <v>0</v>
      </c>
      <c r="AO603" s="202">
        <f t="shared" si="605"/>
        <v>0</v>
      </c>
      <c r="AP603" s="202" t="s">
        <v>18</v>
      </c>
      <c r="AQ603" s="203" t="s">
        <v>194</v>
      </c>
      <c r="AU603" s="202" t="s">
        <v>141</v>
      </c>
      <c r="AV603" s="46" t="str">
        <f t="shared" si="577"/>
        <v>R_ES-SA-SpCool</v>
      </c>
      <c r="AW603" s="208">
        <f t="shared" si="578"/>
        <v>0</v>
      </c>
      <c r="AX603" s="208">
        <f t="shared" si="586"/>
        <v>0</v>
      </c>
      <c r="AY603" s="208" t="s">
        <v>18</v>
      </c>
      <c r="AZ603" s="46" t="s">
        <v>193</v>
      </c>
      <c r="BD603" s="202" t="s">
        <v>141</v>
      </c>
      <c r="BE603" s="46" t="str">
        <f t="shared" si="579"/>
        <v>R_ES-SA-SpCool</v>
      </c>
      <c r="BF603" s="208">
        <f t="shared" si="580"/>
        <v>0</v>
      </c>
      <c r="BG603" s="208">
        <f t="shared" si="583"/>
        <v>0</v>
      </c>
      <c r="BH603" s="208" t="s">
        <v>18</v>
      </c>
      <c r="BI603" s="46" t="s">
        <v>195</v>
      </c>
      <c r="BM603" s="202" t="s">
        <v>141</v>
      </c>
      <c r="BN603" s="46" t="str">
        <f t="shared" si="581"/>
        <v>R_ES-SA-SpCool</v>
      </c>
      <c r="BO603" s="208">
        <f t="shared" si="582"/>
        <v>0</v>
      </c>
      <c r="BP603" s="208">
        <f t="shared" si="584"/>
        <v>0</v>
      </c>
      <c r="BQ603" s="208" t="s">
        <v>18</v>
      </c>
      <c r="BR603" s="46" t="s">
        <v>192</v>
      </c>
    </row>
    <row r="604" spans="11:70">
      <c r="K604" s="202" t="s">
        <v>141</v>
      </c>
      <c r="L604" s="203" t="str">
        <f t="shared" si="606"/>
        <v>R_ES-SA-SpCool</v>
      </c>
      <c r="M604" s="203"/>
      <c r="N604" s="202">
        <v>0</v>
      </c>
      <c r="O604" s="202" t="s">
        <v>18</v>
      </c>
      <c r="P604" s="203" t="s">
        <v>196</v>
      </c>
      <c r="T604" s="202" t="s">
        <v>141</v>
      </c>
      <c r="U604" s="203" t="str">
        <f t="shared" si="572"/>
        <v>R_ES-SA-SpCool</v>
      </c>
      <c r="V604" s="202">
        <f t="shared" si="572"/>
        <v>0</v>
      </c>
      <c r="W604" s="202">
        <v>0</v>
      </c>
      <c r="X604" s="202" t="s">
        <v>18</v>
      </c>
      <c r="Y604" s="203" t="s">
        <v>191</v>
      </c>
      <c r="AC604" s="202" t="s">
        <v>141</v>
      </c>
      <c r="AD604" s="46" t="str">
        <f t="shared" si="573"/>
        <v>R_ES-SA-SpCool</v>
      </c>
      <c r="AE604" s="208">
        <f t="shared" si="574"/>
        <v>0</v>
      </c>
      <c r="AF604" s="46">
        <f t="shared" si="604"/>
        <v>0</v>
      </c>
      <c r="AG604" s="208" t="s">
        <v>18</v>
      </c>
      <c r="AH604" s="46" t="s">
        <v>197</v>
      </c>
      <c r="AL604" s="202" t="s">
        <v>141</v>
      </c>
      <c r="AM604" s="203" t="str">
        <f t="shared" si="575"/>
        <v>R_ES-SA-SpCool</v>
      </c>
      <c r="AN604" s="202">
        <f t="shared" si="576"/>
        <v>0</v>
      </c>
      <c r="AO604" s="202">
        <f t="shared" si="605"/>
        <v>0</v>
      </c>
      <c r="AP604" s="202" t="s">
        <v>18</v>
      </c>
      <c r="AQ604" s="203" t="s">
        <v>194</v>
      </c>
      <c r="AU604" s="202" t="s">
        <v>141</v>
      </c>
      <c r="AV604" s="46" t="str">
        <f t="shared" si="577"/>
        <v>R_ES-SA-SpCool</v>
      </c>
      <c r="AW604" s="208">
        <f t="shared" si="578"/>
        <v>0</v>
      </c>
      <c r="AX604" s="208">
        <f t="shared" si="586"/>
        <v>0</v>
      </c>
      <c r="AY604" s="208" t="s">
        <v>18</v>
      </c>
      <c r="AZ604" s="46" t="s">
        <v>193</v>
      </c>
      <c r="BD604" s="202" t="s">
        <v>141</v>
      </c>
      <c r="BE604" s="46" t="str">
        <f t="shared" si="579"/>
        <v>R_ES-SA-SpCool</v>
      </c>
      <c r="BF604" s="208">
        <f t="shared" si="580"/>
        <v>0</v>
      </c>
      <c r="BG604" s="208">
        <f t="shared" si="583"/>
        <v>0</v>
      </c>
      <c r="BH604" s="208" t="s">
        <v>18</v>
      </c>
      <c r="BI604" s="46" t="s">
        <v>195</v>
      </c>
      <c r="BM604" s="202" t="s">
        <v>141</v>
      </c>
      <c r="BN604" s="46" t="str">
        <f t="shared" si="581"/>
        <v>R_ES-SA-SpCool</v>
      </c>
      <c r="BO604" s="208">
        <f t="shared" si="582"/>
        <v>0</v>
      </c>
      <c r="BP604" s="208">
        <f t="shared" si="584"/>
        <v>0</v>
      </c>
      <c r="BQ604" s="208" t="s">
        <v>18</v>
      </c>
      <c r="BR604" s="46" t="s">
        <v>192</v>
      </c>
    </row>
    <row r="605" spans="11:70">
      <c r="K605" s="202" t="s">
        <v>141</v>
      </c>
      <c r="L605" s="203" t="str">
        <f t="shared" si="606"/>
        <v>R_ES-SA-SpCool</v>
      </c>
      <c r="M605" s="203"/>
      <c r="N605" s="202">
        <v>0</v>
      </c>
      <c r="O605" s="202" t="s">
        <v>18</v>
      </c>
      <c r="P605" s="203" t="s">
        <v>196</v>
      </c>
      <c r="T605" s="202" t="s">
        <v>141</v>
      </c>
      <c r="U605" s="203" t="str">
        <f t="shared" si="572"/>
        <v>R_ES-SA-SpCool</v>
      </c>
      <c r="V605" s="202">
        <f t="shared" si="572"/>
        <v>0</v>
      </c>
      <c r="W605" s="202">
        <v>0</v>
      </c>
      <c r="X605" s="202" t="s">
        <v>18</v>
      </c>
      <c r="Y605" s="203" t="s">
        <v>191</v>
      </c>
      <c r="AC605" s="202" t="s">
        <v>141</v>
      </c>
      <c r="AD605" s="46" t="str">
        <f t="shared" si="573"/>
        <v>R_ES-SA-SpCool</v>
      </c>
      <c r="AE605" s="208">
        <f t="shared" si="574"/>
        <v>0</v>
      </c>
      <c r="AF605" s="46">
        <f t="shared" si="604"/>
        <v>0</v>
      </c>
      <c r="AG605" s="208" t="s">
        <v>18</v>
      </c>
      <c r="AH605" s="46" t="s">
        <v>197</v>
      </c>
      <c r="AL605" s="202" t="s">
        <v>141</v>
      </c>
      <c r="AM605" s="203" t="str">
        <f t="shared" si="575"/>
        <v>R_ES-SA-SpCool</v>
      </c>
      <c r="AN605" s="202">
        <f t="shared" si="576"/>
        <v>0</v>
      </c>
      <c r="AO605" s="202">
        <f t="shared" si="605"/>
        <v>0</v>
      </c>
      <c r="AP605" s="202" t="s">
        <v>18</v>
      </c>
      <c r="AQ605" s="203" t="s">
        <v>194</v>
      </c>
      <c r="AU605" s="202" t="s">
        <v>141</v>
      </c>
      <c r="AV605" s="46" t="str">
        <f t="shared" si="577"/>
        <v>R_ES-SA-SpCool</v>
      </c>
      <c r="AW605" s="208">
        <f t="shared" si="578"/>
        <v>0</v>
      </c>
      <c r="AX605" s="208">
        <f t="shared" si="586"/>
        <v>0</v>
      </c>
      <c r="AY605" s="208" t="s">
        <v>18</v>
      </c>
      <c r="AZ605" s="46" t="s">
        <v>193</v>
      </c>
      <c r="BD605" s="202" t="s">
        <v>141</v>
      </c>
      <c r="BE605" s="46" t="str">
        <f t="shared" si="579"/>
        <v>R_ES-SA-SpCool</v>
      </c>
      <c r="BF605" s="208">
        <f t="shared" si="580"/>
        <v>0</v>
      </c>
      <c r="BG605" s="208">
        <f t="shared" si="583"/>
        <v>0</v>
      </c>
      <c r="BH605" s="208" t="s">
        <v>18</v>
      </c>
      <c r="BI605" s="46" t="s">
        <v>195</v>
      </c>
      <c r="BM605" s="202" t="s">
        <v>141</v>
      </c>
      <c r="BN605" s="46" t="str">
        <f t="shared" si="581"/>
        <v>R_ES-SA-SpCool</v>
      </c>
      <c r="BO605" s="208">
        <f t="shared" si="582"/>
        <v>0</v>
      </c>
      <c r="BP605" s="208">
        <f t="shared" si="584"/>
        <v>0</v>
      </c>
      <c r="BQ605" s="208" t="s">
        <v>18</v>
      </c>
      <c r="BR605" s="46" t="s">
        <v>192</v>
      </c>
    </row>
    <row r="606" spans="11:70">
      <c r="K606" s="202" t="s">
        <v>141</v>
      </c>
      <c r="L606" s="203" t="str">
        <f t="shared" si="606"/>
        <v>R_ES-SA-SpCool</v>
      </c>
      <c r="M606" s="203"/>
      <c r="N606" s="202">
        <v>0</v>
      </c>
      <c r="O606" s="202" t="s">
        <v>18</v>
      </c>
      <c r="P606" s="203" t="s">
        <v>196</v>
      </c>
      <c r="T606" s="202" t="s">
        <v>141</v>
      </c>
      <c r="U606" s="203" t="str">
        <f t="shared" si="572"/>
        <v>R_ES-SA-SpCool</v>
      </c>
      <c r="V606" s="202">
        <f t="shared" si="572"/>
        <v>0</v>
      </c>
      <c r="W606" s="202">
        <v>0</v>
      </c>
      <c r="X606" s="202" t="s">
        <v>18</v>
      </c>
      <c r="Y606" s="203" t="s">
        <v>191</v>
      </c>
      <c r="AC606" s="202" t="s">
        <v>141</v>
      </c>
      <c r="AD606" s="46" t="str">
        <f t="shared" si="573"/>
        <v>R_ES-SA-SpCool</v>
      </c>
      <c r="AE606" s="208">
        <f t="shared" si="574"/>
        <v>0</v>
      </c>
      <c r="AF606" s="46">
        <f t="shared" si="604"/>
        <v>0</v>
      </c>
      <c r="AG606" s="208" t="s">
        <v>18</v>
      </c>
      <c r="AH606" s="46" t="s">
        <v>197</v>
      </c>
      <c r="AL606" s="202" t="s">
        <v>141</v>
      </c>
      <c r="AM606" s="203" t="str">
        <f t="shared" si="575"/>
        <v>R_ES-SA-SpCool</v>
      </c>
      <c r="AN606" s="202">
        <f t="shared" si="576"/>
        <v>0</v>
      </c>
      <c r="AO606" s="202">
        <f t="shared" si="605"/>
        <v>0</v>
      </c>
      <c r="AP606" s="202" t="s">
        <v>18</v>
      </c>
      <c r="AQ606" s="203" t="s">
        <v>194</v>
      </c>
      <c r="AU606" s="202" t="s">
        <v>141</v>
      </c>
      <c r="AV606" s="46" t="str">
        <f t="shared" si="577"/>
        <v>R_ES-SA-SpCool</v>
      </c>
      <c r="AW606" s="208">
        <f t="shared" si="578"/>
        <v>0</v>
      </c>
      <c r="AX606" s="208">
        <f t="shared" si="586"/>
        <v>0</v>
      </c>
      <c r="AY606" s="208" t="s">
        <v>18</v>
      </c>
      <c r="AZ606" s="46" t="s">
        <v>193</v>
      </c>
      <c r="BD606" s="202" t="s">
        <v>141</v>
      </c>
      <c r="BE606" s="46" t="str">
        <f t="shared" si="579"/>
        <v>R_ES-SA-SpCool</v>
      </c>
      <c r="BF606" s="208">
        <f t="shared" si="580"/>
        <v>0</v>
      </c>
      <c r="BG606" s="208">
        <f t="shared" si="583"/>
        <v>0</v>
      </c>
      <c r="BH606" s="208" t="s">
        <v>18</v>
      </c>
      <c r="BI606" s="46" t="s">
        <v>195</v>
      </c>
      <c r="BM606" s="202" t="s">
        <v>141</v>
      </c>
      <c r="BN606" s="46" t="str">
        <f t="shared" si="581"/>
        <v>R_ES-SA-SpCool</v>
      </c>
      <c r="BO606" s="208">
        <f t="shared" si="582"/>
        <v>0</v>
      </c>
      <c r="BP606" s="208">
        <f t="shared" si="584"/>
        <v>0</v>
      </c>
      <c r="BQ606" s="208" t="s">
        <v>18</v>
      </c>
      <c r="BR606" s="46" t="s">
        <v>192</v>
      </c>
    </row>
    <row r="607" spans="11:70">
      <c r="K607" s="202" t="s">
        <v>141</v>
      </c>
      <c r="L607" s="203" t="str">
        <f t="shared" si="606"/>
        <v>R_ES-SA-SpCool</v>
      </c>
      <c r="M607" s="203"/>
      <c r="N607" s="202">
        <v>0</v>
      </c>
      <c r="O607" s="202" t="s">
        <v>18</v>
      </c>
      <c r="P607" s="203" t="s">
        <v>196</v>
      </c>
      <c r="T607" s="202" t="s">
        <v>141</v>
      </c>
      <c r="U607" s="203" t="str">
        <f t="shared" si="572"/>
        <v>R_ES-SA-SpCool</v>
      </c>
      <c r="V607" s="202">
        <f t="shared" si="572"/>
        <v>0</v>
      </c>
      <c r="W607" s="202">
        <v>0</v>
      </c>
      <c r="X607" s="202" t="s">
        <v>18</v>
      </c>
      <c r="Y607" s="203" t="s">
        <v>191</v>
      </c>
      <c r="AC607" s="202" t="s">
        <v>141</v>
      </c>
      <c r="AD607" s="46" t="str">
        <f t="shared" si="573"/>
        <v>R_ES-SA-SpCool</v>
      </c>
      <c r="AE607" s="208">
        <f t="shared" si="574"/>
        <v>0</v>
      </c>
      <c r="AF607" s="46">
        <f t="shared" si="604"/>
        <v>0</v>
      </c>
      <c r="AG607" s="208" t="s">
        <v>18</v>
      </c>
      <c r="AH607" s="46" t="s">
        <v>197</v>
      </c>
      <c r="AL607" s="202" t="s">
        <v>141</v>
      </c>
      <c r="AM607" s="203" t="str">
        <f t="shared" si="575"/>
        <v>R_ES-SA-SpCool</v>
      </c>
      <c r="AN607" s="202">
        <f t="shared" si="576"/>
        <v>0</v>
      </c>
      <c r="AO607" s="202">
        <f t="shared" si="605"/>
        <v>0</v>
      </c>
      <c r="AP607" s="202" t="s">
        <v>18</v>
      </c>
      <c r="AQ607" s="203" t="s">
        <v>194</v>
      </c>
      <c r="AU607" s="202" t="s">
        <v>141</v>
      </c>
      <c r="AV607" s="46" t="str">
        <f t="shared" si="577"/>
        <v>R_ES-SA-SpCool</v>
      </c>
      <c r="AW607" s="208">
        <f t="shared" si="578"/>
        <v>0</v>
      </c>
      <c r="AX607" s="208">
        <f t="shared" si="586"/>
        <v>0</v>
      </c>
      <c r="AY607" s="208" t="s">
        <v>18</v>
      </c>
      <c r="AZ607" s="46" t="s">
        <v>193</v>
      </c>
      <c r="BD607" s="202" t="s">
        <v>141</v>
      </c>
      <c r="BE607" s="46" t="str">
        <f t="shared" si="579"/>
        <v>R_ES-SA-SpCool</v>
      </c>
      <c r="BF607" s="208">
        <f t="shared" si="580"/>
        <v>0</v>
      </c>
      <c r="BG607" s="208">
        <f t="shared" si="583"/>
        <v>0</v>
      </c>
      <c r="BH607" s="208" t="s">
        <v>18</v>
      </c>
      <c r="BI607" s="46" t="s">
        <v>195</v>
      </c>
      <c r="BM607" s="202" t="s">
        <v>141</v>
      </c>
      <c r="BN607" s="46" t="str">
        <f t="shared" si="581"/>
        <v>R_ES-SA-SpCool</v>
      </c>
      <c r="BO607" s="208">
        <f t="shared" si="582"/>
        <v>0</v>
      </c>
      <c r="BP607" s="208">
        <f t="shared" si="584"/>
        <v>0</v>
      </c>
      <c r="BQ607" s="208" t="s">
        <v>18</v>
      </c>
      <c r="BR607" s="46" t="s">
        <v>192</v>
      </c>
    </row>
    <row r="608" spans="11:70">
      <c r="K608" s="202" t="s">
        <v>357</v>
      </c>
      <c r="L608" s="203" t="str">
        <f>C15</f>
        <v>R_ES-AP-SpCool</v>
      </c>
      <c r="M608" s="202" t="str">
        <f>M512</f>
        <v>RH0_1</v>
      </c>
      <c r="N608" s="202">
        <f t="shared" ref="N608:N631" si="616">N512</f>
        <v>0</v>
      </c>
      <c r="O608" s="202" t="s">
        <v>18</v>
      </c>
      <c r="P608" s="203" t="s">
        <v>196</v>
      </c>
      <c r="T608" s="202" t="s">
        <v>357</v>
      </c>
      <c r="U608" s="203" t="str">
        <f t="shared" ref="U608:V671" si="617">L608</f>
        <v>R_ES-AP-SpCool</v>
      </c>
      <c r="V608" s="202" t="str">
        <f t="shared" si="617"/>
        <v>RH0_1</v>
      </c>
      <c r="W608" s="202">
        <f t="shared" ref="W608:W631" si="618">W512</f>
        <v>0</v>
      </c>
      <c r="X608" s="202" t="s">
        <v>18</v>
      </c>
      <c r="Y608" s="203" t="s">
        <v>191</v>
      </c>
      <c r="AC608" s="202" t="s">
        <v>357</v>
      </c>
      <c r="AD608" s="46" t="str">
        <f t="shared" ref="AD608:AD671" si="619">U608</f>
        <v>R_ES-AP-SpCool</v>
      </c>
      <c r="AE608" s="208" t="str">
        <f t="shared" ref="AE608:AE671" si="620">V608</f>
        <v>RH0_1</v>
      </c>
      <c r="AF608" s="46">
        <f t="shared" si="604"/>
        <v>0</v>
      </c>
      <c r="AG608" s="208" t="s">
        <v>18</v>
      </c>
      <c r="AH608" s="46" t="s">
        <v>197</v>
      </c>
      <c r="AL608" s="202" t="s">
        <v>357</v>
      </c>
      <c r="AM608" s="203" t="str">
        <f t="shared" ref="AM608:AM671" si="621">AD608</f>
        <v>R_ES-AP-SpCool</v>
      </c>
      <c r="AN608" s="202" t="str">
        <f t="shared" ref="AN608:AN671" si="622">AE608</f>
        <v>RH0_1</v>
      </c>
      <c r="AO608" s="202">
        <f t="shared" si="605"/>
        <v>0</v>
      </c>
      <c r="AP608" s="202" t="s">
        <v>18</v>
      </c>
      <c r="AQ608" s="203" t="s">
        <v>194</v>
      </c>
      <c r="AU608" s="202" t="s">
        <v>357</v>
      </c>
      <c r="AV608" s="46" t="str">
        <f t="shared" ref="AV608:AV671" si="623">AM608</f>
        <v>R_ES-AP-SpCool</v>
      </c>
      <c r="AW608" s="208" t="str">
        <f t="shared" ref="AW608:AW671" si="624">AN608</f>
        <v>RH0_1</v>
      </c>
      <c r="AX608" s="208">
        <f t="shared" si="586"/>
        <v>0</v>
      </c>
      <c r="AY608" s="208" t="s">
        <v>18</v>
      </c>
      <c r="AZ608" s="46" t="s">
        <v>193</v>
      </c>
      <c r="BD608" s="202" t="s">
        <v>357</v>
      </c>
      <c r="BE608" s="46" t="str">
        <f t="shared" ref="BE608:BE671" si="625">AV608</f>
        <v>R_ES-AP-SpCool</v>
      </c>
      <c r="BF608" s="208" t="str">
        <f t="shared" ref="BF608:BF671" si="626">AW608</f>
        <v>RH0_1</v>
      </c>
      <c r="BG608" s="208">
        <f t="shared" si="583"/>
        <v>0</v>
      </c>
      <c r="BH608" s="208" t="s">
        <v>18</v>
      </c>
      <c r="BI608" s="46" t="s">
        <v>195</v>
      </c>
      <c r="BM608" s="202" t="s">
        <v>357</v>
      </c>
      <c r="BN608" s="46" t="str">
        <f t="shared" ref="BN608:BN671" si="627">BE608</f>
        <v>R_ES-AP-SpCool</v>
      </c>
      <c r="BO608" s="208" t="str">
        <f t="shared" ref="BO608:BO671" si="628">BF608</f>
        <v>RH0_1</v>
      </c>
      <c r="BP608" s="208">
        <f t="shared" si="584"/>
        <v>0</v>
      </c>
      <c r="BQ608" s="208" t="s">
        <v>18</v>
      </c>
      <c r="BR608" s="46" t="s">
        <v>192</v>
      </c>
    </row>
    <row r="609" spans="11:70">
      <c r="K609" s="202" t="s">
        <v>357</v>
      </c>
      <c r="L609" s="203" t="str">
        <f t="shared" ref="L609:L672" si="629">L608</f>
        <v>R_ES-AP-SpCool</v>
      </c>
      <c r="M609" s="202" t="str">
        <f t="shared" ref="M609" si="630">M513</f>
        <v>RH2_3</v>
      </c>
      <c r="N609" s="202">
        <f t="shared" si="616"/>
        <v>0</v>
      </c>
      <c r="O609" s="202" t="s">
        <v>18</v>
      </c>
      <c r="P609" s="203" t="s">
        <v>196</v>
      </c>
      <c r="T609" s="202" t="s">
        <v>357</v>
      </c>
      <c r="U609" s="203" t="str">
        <f t="shared" si="617"/>
        <v>R_ES-AP-SpCool</v>
      </c>
      <c r="V609" s="202" t="str">
        <f t="shared" si="617"/>
        <v>RH2_3</v>
      </c>
      <c r="W609" s="202">
        <f t="shared" si="618"/>
        <v>0</v>
      </c>
      <c r="X609" s="202" t="s">
        <v>18</v>
      </c>
      <c r="Y609" s="203" t="s">
        <v>191</v>
      </c>
      <c r="AC609" s="202" t="s">
        <v>357</v>
      </c>
      <c r="AD609" s="46" t="str">
        <f t="shared" si="619"/>
        <v>R_ES-AP-SpCool</v>
      </c>
      <c r="AE609" s="208" t="str">
        <f t="shared" si="620"/>
        <v>RH2_3</v>
      </c>
      <c r="AF609" s="46">
        <f t="shared" si="604"/>
        <v>0</v>
      </c>
      <c r="AG609" s="208" t="s">
        <v>18</v>
      </c>
      <c r="AH609" s="46" t="s">
        <v>197</v>
      </c>
      <c r="AL609" s="202" t="s">
        <v>357</v>
      </c>
      <c r="AM609" s="203" t="str">
        <f t="shared" si="621"/>
        <v>R_ES-AP-SpCool</v>
      </c>
      <c r="AN609" s="202" t="str">
        <f t="shared" si="622"/>
        <v>RH2_3</v>
      </c>
      <c r="AO609" s="202">
        <f t="shared" si="605"/>
        <v>0</v>
      </c>
      <c r="AP609" s="202" t="s">
        <v>18</v>
      </c>
      <c r="AQ609" s="203" t="s">
        <v>194</v>
      </c>
      <c r="AU609" s="202" t="s">
        <v>357</v>
      </c>
      <c r="AV609" s="46" t="str">
        <f t="shared" si="623"/>
        <v>R_ES-AP-SpCool</v>
      </c>
      <c r="AW609" s="208" t="str">
        <f t="shared" si="624"/>
        <v>RH2_3</v>
      </c>
      <c r="AX609" s="208">
        <f t="shared" ref="AX609:AX672" si="631">W609</f>
        <v>0</v>
      </c>
      <c r="AY609" s="208" t="s">
        <v>18</v>
      </c>
      <c r="AZ609" s="46" t="s">
        <v>193</v>
      </c>
      <c r="BD609" s="202" t="s">
        <v>357</v>
      </c>
      <c r="BE609" s="46" t="str">
        <f t="shared" si="625"/>
        <v>R_ES-AP-SpCool</v>
      </c>
      <c r="BF609" s="208" t="str">
        <f t="shared" si="626"/>
        <v>RH2_3</v>
      </c>
      <c r="BG609" s="208">
        <f t="shared" ref="BG609:BG672" si="632">AF609</f>
        <v>0</v>
      </c>
      <c r="BH609" s="208" t="s">
        <v>18</v>
      </c>
      <c r="BI609" s="46" t="s">
        <v>195</v>
      </c>
      <c r="BM609" s="202" t="s">
        <v>357</v>
      </c>
      <c r="BN609" s="46" t="str">
        <f t="shared" si="627"/>
        <v>R_ES-AP-SpCool</v>
      </c>
      <c r="BO609" s="208" t="str">
        <f t="shared" si="628"/>
        <v>RH2_3</v>
      </c>
      <c r="BP609" s="208">
        <f t="shared" ref="BP609:BP672" si="633">AX609</f>
        <v>0</v>
      </c>
      <c r="BQ609" s="208" t="s">
        <v>18</v>
      </c>
      <c r="BR609" s="46" t="s">
        <v>192</v>
      </c>
    </row>
    <row r="610" spans="11:70">
      <c r="K610" s="202" t="s">
        <v>357</v>
      </c>
      <c r="L610" s="203" t="str">
        <f t="shared" si="629"/>
        <v>R_ES-AP-SpCool</v>
      </c>
      <c r="M610" s="202" t="str">
        <f t="shared" ref="M610" si="634">M514</f>
        <v>RH4_5</v>
      </c>
      <c r="N610" s="202">
        <f t="shared" si="616"/>
        <v>0</v>
      </c>
      <c r="O610" s="202" t="s">
        <v>18</v>
      </c>
      <c r="P610" s="203" t="s">
        <v>196</v>
      </c>
      <c r="T610" s="202" t="s">
        <v>357</v>
      </c>
      <c r="U610" s="203" t="str">
        <f t="shared" si="617"/>
        <v>R_ES-AP-SpCool</v>
      </c>
      <c r="V610" s="202" t="str">
        <f t="shared" si="617"/>
        <v>RH4_5</v>
      </c>
      <c r="W610" s="202">
        <f t="shared" si="618"/>
        <v>0</v>
      </c>
      <c r="X610" s="202" t="s">
        <v>18</v>
      </c>
      <c r="Y610" s="203" t="s">
        <v>191</v>
      </c>
      <c r="AC610" s="202" t="s">
        <v>357</v>
      </c>
      <c r="AD610" s="46" t="str">
        <f t="shared" si="619"/>
        <v>R_ES-AP-SpCool</v>
      </c>
      <c r="AE610" s="208" t="str">
        <f t="shared" si="620"/>
        <v>RH4_5</v>
      </c>
      <c r="AF610" s="46">
        <f t="shared" si="604"/>
        <v>0</v>
      </c>
      <c r="AG610" s="208" t="s">
        <v>18</v>
      </c>
      <c r="AH610" s="46" t="s">
        <v>197</v>
      </c>
      <c r="AL610" s="202" t="s">
        <v>357</v>
      </c>
      <c r="AM610" s="203" t="str">
        <f t="shared" si="621"/>
        <v>R_ES-AP-SpCool</v>
      </c>
      <c r="AN610" s="202" t="str">
        <f t="shared" si="622"/>
        <v>RH4_5</v>
      </c>
      <c r="AO610" s="202">
        <f t="shared" si="605"/>
        <v>0</v>
      </c>
      <c r="AP610" s="202" t="s">
        <v>18</v>
      </c>
      <c r="AQ610" s="203" t="s">
        <v>194</v>
      </c>
      <c r="AU610" s="202" t="s">
        <v>357</v>
      </c>
      <c r="AV610" s="46" t="str">
        <f t="shared" si="623"/>
        <v>R_ES-AP-SpCool</v>
      </c>
      <c r="AW610" s="208" t="str">
        <f t="shared" si="624"/>
        <v>RH4_5</v>
      </c>
      <c r="AX610" s="208">
        <f t="shared" si="631"/>
        <v>0</v>
      </c>
      <c r="AY610" s="208" t="s">
        <v>18</v>
      </c>
      <c r="AZ610" s="46" t="s">
        <v>193</v>
      </c>
      <c r="BD610" s="202" t="s">
        <v>357</v>
      </c>
      <c r="BE610" s="46" t="str">
        <f t="shared" si="625"/>
        <v>R_ES-AP-SpCool</v>
      </c>
      <c r="BF610" s="208" t="str">
        <f t="shared" si="626"/>
        <v>RH4_5</v>
      </c>
      <c r="BG610" s="208">
        <f t="shared" si="632"/>
        <v>0</v>
      </c>
      <c r="BH610" s="208" t="s">
        <v>18</v>
      </c>
      <c r="BI610" s="46" t="s">
        <v>195</v>
      </c>
      <c r="BM610" s="202" t="s">
        <v>357</v>
      </c>
      <c r="BN610" s="46" t="str">
        <f t="shared" si="627"/>
        <v>R_ES-AP-SpCool</v>
      </c>
      <c r="BO610" s="208" t="str">
        <f t="shared" si="628"/>
        <v>RH4_5</v>
      </c>
      <c r="BP610" s="208">
        <f t="shared" si="633"/>
        <v>0</v>
      </c>
      <c r="BQ610" s="208" t="s">
        <v>18</v>
      </c>
      <c r="BR610" s="46" t="s">
        <v>192</v>
      </c>
    </row>
    <row r="611" spans="11:70">
      <c r="K611" s="202" t="s">
        <v>357</v>
      </c>
      <c r="L611" s="203" t="str">
        <f t="shared" si="629"/>
        <v>R_ES-AP-SpCool</v>
      </c>
      <c r="M611" s="202" t="str">
        <f t="shared" ref="M611" si="635">M515</f>
        <v>RH6_7</v>
      </c>
      <c r="N611" s="202">
        <f t="shared" si="616"/>
        <v>0</v>
      </c>
      <c r="O611" s="202" t="s">
        <v>18</v>
      </c>
      <c r="P611" s="203" t="s">
        <v>196</v>
      </c>
      <c r="T611" s="202" t="s">
        <v>357</v>
      </c>
      <c r="U611" s="203" t="str">
        <f t="shared" si="617"/>
        <v>R_ES-AP-SpCool</v>
      </c>
      <c r="V611" s="202" t="str">
        <f t="shared" si="617"/>
        <v>RH6_7</v>
      </c>
      <c r="W611" s="202">
        <f t="shared" si="618"/>
        <v>0</v>
      </c>
      <c r="X611" s="202" t="s">
        <v>18</v>
      </c>
      <c r="Y611" s="203" t="s">
        <v>191</v>
      </c>
      <c r="AC611" s="202" t="s">
        <v>357</v>
      </c>
      <c r="AD611" s="46" t="str">
        <f t="shared" si="619"/>
        <v>R_ES-AP-SpCool</v>
      </c>
      <c r="AE611" s="208" t="str">
        <f t="shared" si="620"/>
        <v>RH6_7</v>
      </c>
      <c r="AF611" s="46">
        <f t="shared" si="604"/>
        <v>0</v>
      </c>
      <c r="AG611" s="208" t="s">
        <v>18</v>
      </c>
      <c r="AH611" s="46" t="s">
        <v>197</v>
      </c>
      <c r="AL611" s="202" t="s">
        <v>357</v>
      </c>
      <c r="AM611" s="203" t="str">
        <f t="shared" si="621"/>
        <v>R_ES-AP-SpCool</v>
      </c>
      <c r="AN611" s="202" t="str">
        <f t="shared" si="622"/>
        <v>RH6_7</v>
      </c>
      <c r="AO611" s="202">
        <f t="shared" si="605"/>
        <v>0</v>
      </c>
      <c r="AP611" s="202" t="s">
        <v>18</v>
      </c>
      <c r="AQ611" s="203" t="s">
        <v>194</v>
      </c>
      <c r="AU611" s="202" t="s">
        <v>357</v>
      </c>
      <c r="AV611" s="46" t="str">
        <f t="shared" si="623"/>
        <v>R_ES-AP-SpCool</v>
      </c>
      <c r="AW611" s="208" t="str">
        <f t="shared" si="624"/>
        <v>RH6_7</v>
      </c>
      <c r="AX611" s="208">
        <f t="shared" si="631"/>
        <v>0</v>
      </c>
      <c r="AY611" s="208" t="s">
        <v>18</v>
      </c>
      <c r="AZ611" s="46" t="s">
        <v>193</v>
      </c>
      <c r="BD611" s="202" t="s">
        <v>357</v>
      </c>
      <c r="BE611" s="46" t="str">
        <f t="shared" si="625"/>
        <v>R_ES-AP-SpCool</v>
      </c>
      <c r="BF611" s="208" t="str">
        <f t="shared" si="626"/>
        <v>RH6_7</v>
      </c>
      <c r="BG611" s="208">
        <f t="shared" si="632"/>
        <v>0</v>
      </c>
      <c r="BH611" s="208" t="s">
        <v>18</v>
      </c>
      <c r="BI611" s="46" t="s">
        <v>195</v>
      </c>
      <c r="BM611" s="202" t="s">
        <v>357</v>
      </c>
      <c r="BN611" s="46" t="str">
        <f t="shared" si="627"/>
        <v>R_ES-AP-SpCool</v>
      </c>
      <c r="BO611" s="208" t="str">
        <f t="shared" si="628"/>
        <v>RH6_7</v>
      </c>
      <c r="BP611" s="208">
        <f t="shared" si="633"/>
        <v>0</v>
      </c>
      <c r="BQ611" s="208" t="s">
        <v>18</v>
      </c>
      <c r="BR611" s="46" t="s">
        <v>192</v>
      </c>
    </row>
    <row r="612" spans="11:70">
      <c r="K612" s="202" t="s">
        <v>357</v>
      </c>
      <c r="L612" s="203" t="str">
        <f t="shared" si="629"/>
        <v>R_ES-AP-SpCool</v>
      </c>
      <c r="M612" s="202" t="str">
        <f t="shared" ref="M612" si="636">M516</f>
        <v>RH8_9</v>
      </c>
      <c r="N612" s="202">
        <f t="shared" si="616"/>
        <v>0</v>
      </c>
      <c r="O612" s="202" t="s">
        <v>18</v>
      </c>
      <c r="P612" s="203" t="s">
        <v>196</v>
      </c>
      <c r="T612" s="202" t="s">
        <v>357</v>
      </c>
      <c r="U612" s="203" t="str">
        <f t="shared" si="617"/>
        <v>R_ES-AP-SpCool</v>
      </c>
      <c r="V612" s="202" t="str">
        <f t="shared" si="617"/>
        <v>RH8_9</v>
      </c>
      <c r="W612" s="202">
        <f t="shared" si="618"/>
        <v>0</v>
      </c>
      <c r="X612" s="202" t="s">
        <v>18</v>
      </c>
      <c r="Y612" s="203" t="s">
        <v>191</v>
      </c>
      <c r="AC612" s="202" t="s">
        <v>357</v>
      </c>
      <c r="AD612" s="46" t="str">
        <f t="shared" si="619"/>
        <v>R_ES-AP-SpCool</v>
      </c>
      <c r="AE612" s="208" t="str">
        <f t="shared" si="620"/>
        <v>RH8_9</v>
      </c>
      <c r="AF612" s="46">
        <f t="shared" si="604"/>
        <v>0</v>
      </c>
      <c r="AG612" s="208" t="s">
        <v>18</v>
      </c>
      <c r="AH612" s="46" t="s">
        <v>197</v>
      </c>
      <c r="AL612" s="202" t="s">
        <v>357</v>
      </c>
      <c r="AM612" s="203" t="str">
        <f t="shared" si="621"/>
        <v>R_ES-AP-SpCool</v>
      </c>
      <c r="AN612" s="202" t="str">
        <f t="shared" si="622"/>
        <v>RH8_9</v>
      </c>
      <c r="AO612" s="202">
        <f t="shared" si="605"/>
        <v>0</v>
      </c>
      <c r="AP612" s="202" t="s">
        <v>18</v>
      </c>
      <c r="AQ612" s="203" t="s">
        <v>194</v>
      </c>
      <c r="AU612" s="202" t="s">
        <v>357</v>
      </c>
      <c r="AV612" s="46" t="str">
        <f t="shared" si="623"/>
        <v>R_ES-AP-SpCool</v>
      </c>
      <c r="AW612" s="208" t="str">
        <f t="shared" si="624"/>
        <v>RH8_9</v>
      </c>
      <c r="AX612" s="208">
        <f t="shared" si="631"/>
        <v>0</v>
      </c>
      <c r="AY612" s="208" t="s">
        <v>18</v>
      </c>
      <c r="AZ612" s="46" t="s">
        <v>193</v>
      </c>
      <c r="BD612" s="202" t="s">
        <v>357</v>
      </c>
      <c r="BE612" s="46" t="str">
        <f t="shared" si="625"/>
        <v>R_ES-AP-SpCool</v>
      </c>
      <c r="BF612" s="208" t="str">
        <f t="shared" si="626"/>
        <v>RH8_9</v>
      </c>
      <c r="BG612" s="208">
        <f t="shared" si="632"/>
        <v>0</v>
      </c>
      <c r="BH612" s="208" t="s">
        <v>18</v>
      </c>
      <c r="BI612" s="46" t="s">
        <v>195</v>
      </c>
      <c r="BM612" s="202" t="s">
        <v>357</v>
      </c>
      <c r="BN612" s="46" t="str">
        <f t="shared" si="627"/>
        <v>R_ES-AP-SpCool</v>
      </c>
      <c r="BO612" s="208" t="str">
        <f t="shared" si="628"/>
        <v>RH8_9</v>
      </c>
      <c r="BP612" s="208">
        <f t="shared" si="633"/>
        <v>0</v>
      </c>
      <c r="BQ612" s="208" t="s">
        <v>18</v>
      </c>
      <c r="BR612" s="46" t="s">
        <v>192</v>
      </c>
    </row>
    <row r="613" spans="11:70">
      <c r="K613" s="202" t="s">
        <v>357</v>
      </c>
      <c r="L613" s="203" t="str">
        <f t="shared" si="629"/>
        <v>R_ES-AP-SpCool</v>
      </c>
      <c r="M613" s="202" t="str">
        <f t="shared" ref="M613" si="637">M517</f>
        <v>RH10_11</v>
      </c>
      <c r="N613" s="202">
        <f t="shared" si="616"/>
        <v>0</v>
      </c>
      <c r="O613" s="202" t="s">
        <v>18</v>
      </c>
      <c r="P613" s="203" t="s">
        <v>196</v>
      </c>
      <c r="T613" s="202" t="s">
        <v>357</v>
      </c>
      <c r="U613" s="203" t="str">
        <f t="shared" si="617"/>
        <v>R_ES-AP-SpCool</v>
      </c>
      <c r="V613" s="202" t="str">
        <f t="shared" si="617"/>
        <v>RH10_11</v>
      </c>
      <c r="W613" s="202">
        <f t="shared" si="618"/>
        <v>0</v>
      </c>
      <c r="X613" s="202" t="s">
        <v>18</v>
      </c>
      <c r="Y613" s="203" t="s">
        <v>191</v>
      </c>
      <c r="AC613" s="202" t="s">
        <v>357</v>
      </c>
      <c r="AD613" s="46" t="str">
        <f t="shared" si="619"/>
        <v>R_ES-AP-SpCool</v>
      </c>
      <c r="AE613" s="208" t="str">
        <f t="shared" si="620"/>
        <v>RH10_11</v>
      </c>
      <c r="AF613" s="46">
        <f t="shared" si="604"/>
        <v>0</v>
      </c>
      <c r="AG613" s="208" t="s">
        <v>18</v>
      </c>
      <c r="AH613" s="46" t="s">
        <v>197</v>
      </c>
      <c r="AL613" s="202" t="s">
        <v>357</v>
      </c>
      <c r="AM613" s="203" t="str">
        <f t="shared" si="621"/>
        <v>R_ES-AP-SpCool</v>
      </c>
      <c r="AN613" s="202" t="str">
        <f t="shared" si="622"/>
        <v>RH10_11</v>
      </c>
      <c r="AO613" s="202">
        <f t="shared" si="605"/>
        <v>0</v>
      </c>
      <c r="AP613" s="202" t="s">
        <v>18</v>
      </c>
      <c r="AQ613" s="203" t="s">
        <v>194</v>
      </c>
      <c r="AU613" s="202" t="s">
        <v>357</v>
      </c>
      <c r="AV613" s="46" t="str">
        <f t="shared" si="623"/>
        <v>R_ES-AP-SpCool</v>
      </c>
      <c r="AW613" s="208" t="str">
        <f t="shared" si="624"/>
        <v>RH10_11</v>
      </c>
      <c r="AX613" s="208">
        <f t="shared" si="631"/>
        <v>0</v>
      </c>
      <c r="AY613" s="208" t="s">
        <v>18</v>
      </c>
      <c r="AZ613" s="46" t="s">
        <v>193</v>
      </c>
      <c r="BD613" s="202" t="s">
        <v>357</v>
      </c>
      <c r="BE613" s="46" t="str">
        <f t="shared" si="625"/>
        <v>R_ES-AP-SpCool</v>
      </c>
      <c r="BF613" s="208" t="str">
        <f t="shared" si="626"/>
        <v>RH10_11</v>
      </c>
      <c r="BG613" s="208">
        <f t="shared" si="632"/>
        <v>0</v>
      </c>
      <c r="BH613" s="208" t="s">
        <v>18</v>
      </c>
      <c r="BI613" s="46" t="s">
        <v>195</v>
      </c>
      <c r="BM613" s="202" t="s">
        <v>357</v>
      </c>
      <c r="BN613" s="46" t="str">
        <f t="shared" si="627"/>
        <v>R_ES-AP-SpCool</v>
      </c>
      <c r="BO613" s="208" t="str">
        <f t="shared" si="628"/>
        <v>RH10_11</v>
      </c>
      <c r="BP613" s="208">
        <f t="shared" si="633"/>
        <v>0</v>
      </c>
      <c r="BQ613" s="208" t="s">
        <v>18</v>
      </c>
      <c r="BR613" s="46" t="s">
        <v>192</v>
      </c>
    </row>
    <row r="614" spans="11:70">
      <c r="K614" s="202" t="s">
        <v>357</v>
      </c>
      <c r="L614" s="203" t="str">
        <f t="shared" si="629"/>
        <v>R_ES-AP-SpCool</v>
      </c>
      <c r="M614" s="202" t="str">
        <f t="shared" ref="M614" si="638">M518</f>
        <v>RH12_13</v>
      </c>
      <c r="N614" s="202">
        <f t="shared" si="616"/>
        <v>0</v>
      </c>
      <c r="O614" s="202" t="s">
        <v>18</v>
      </c>
      <c r="P614" s="203" t="s">
        <v>196</v>
      </c>
      <c r="T614" s="202" t="s">
        <v>357</v>
      </c>
      <c r="U614" s="203" t="str">
        <f t="shared" si="617"/>
        <v>R_ES-AP-SpCool</v>
      </c>
      <c r="V614" s="202" t="str">
        <f t="shared" si="617"/>
        <v>RH12_13</v>
      </c>
      <c r="W614" s="202">
        <f t="shared" si="618"/>
        <v>0</v>
      </c>
      <c r="X614" s="202" t="s">
        <v>18</v>
      </c>
      <c r="Y614" s="203" t="s">
        <v>191</v>
      </c>
      <c r="AC614" s="202" t="s">
        <v>357</v>
      </c>
      <c r="AD614" s="46" t="str">
        <f t="shared" si="619"/>
        <v>R_ES-AP-SpCool</v>
      </c>
      <c r="AE614" s="208" t="str">
        <f t="shared" si="620"/>
        <v>RH12_13</v>
      </c>
      <c r="AF614" s="46">
        <f t="shared" si="604"/>
        <v>0</v>
      </c>
      <c r="AG614" s="208" t="s">
        <v>18</v>
      </c>
      <c r="AH614" s="46" t="s">
        <v>197</v>
      </c>
      <c r="AL614" s="202" t="s">
        <v>357</v>
      </c>
      <c r="AM614" s="203" t="str">
        <f t="shared" si="621"/>
        <v>R_ES-AP-SpCool</v>
      </c>
      <c r="AN614" s="202" t="str">
        <f t="shared" si="622"/>
        <v>RH12_13</v>
      </c>
      <c r="AO614" s="202">
        <f t="shared" si="605"/>
        <v>0</v>
      </c>
      <c r="AP614" s="202" t="s">
        <v>18</v>
      </c>
      <c r="AQ614" s="203" t="s">
        <v>194</v>
      </c>
      <c r="AU614" s="202" t="s">
        <v>357</v>
      </c>
      <c r="AV614" s="46" t="str">
        <f t="shared" si="623"/>
        <v>R_ES-AP-SpCool</v>
      </c>
      <c r="AW614" s="208" t="str">
        <f t="shared" si="624"/>
        <v>RH12_13</v>
      </c>
      <c r="AX614" s="208">
        <f t="shared" si="631"/>
        <v>0</v>
      </c>
      <c r="AY614" s="208" t="s">
        <v>18</v>
      </c>
      <c r="AZ614" s="46" t="s">
        <v>193</v>
      </c>
      <c r="BD614" s="202" t="s">
        <v>357</v>
      </c>
      <c r="BE614" s="46" t="str">
        <f t="shared" si="625"/>
        <v>R_ES-AP-SpCool</v>
      </c>
      <c r="BF614" s="208" t="str">
        <f t="shared" si="626"/>
        <v>RH12_13</v>
      </c>
      <c r="BG614" s="208">
        <f t="shared" si="632"/>
        <v>0</v>
      </c>
      <c r="BH614" s="208" t="s">
        <v>18</v>
      </c>
      <c r="BI614" s="46" t="s">
        <v>195</v>
      </c>
      <c r="BM614" s="202" t="s">
        <v>357</v>
      </c>
      <c r="BN614" s="46" t="str">
        <f t="shared" si="627"/>
        <v>R_ES-AP-SpCool</v>
      </c>
      <c r="BO614" s="208" t="str">
        <f t="shared" si="628"/>
        <v>RH12_13</v>
      </c>
      <c r="BP614" s="208">
        <f t="shared" si="633"/>
        <v>0</v>
      </c>
      <c r="BQ614" s="208" t="s">
        <v>18</v>
      </c>
      <c r="BR614" s="46" t="s">
        <v>192</v>
      </c>
    </row>
    <row r="615" spans="11:70">
      <c r="K615" s="202" t="s">
        <v>357</v>
      </c>
      <c r="L615" s="203" t="str">
        <f t="shared" si="629"/>
        <v>R_ES-AP-SpCool</v>
      </c>
      <c r="M615" s="202" t="str">
        <f t="shared" ref="M615" si="639">M519</f>
        <v>RH14_15</v>
      </c>
      <c r="N615" s="202">
        <f t="shared" si="616"/>
        <v>0</v>
      </c>
      <c r="O615" s="202" t="s">
        <v>18</v>
      </c>
      <c r="P615" s="203" t="s">
        <v>196</v>
      </c>
      <c r="T615" s="202" t="s">
        <v>357</v>
      </c>
      <c r="U615" s="203" t="str">
        <f t="shared" si="617"/>
        <v>R_ES-AP-SpCool</v>
      </c>
      <c r="V615" s="202" t="str">
        <f t="shared" si="617"/>
        <v>RH14_15</v>
      </c>
      <c r="W615" s="202">
        <f t="shared" si="618"/>
        <v>0</v>
      </c>
      <c r="X615" s="202" t="s">
        <v>18</v>
      </c>
      <c r="Y615" s="203" t="s">
        <v>191</v>
      </c>
      <c r="AC615" s="202" t="s">
        <v>357</v>
      </c>
      <c r="AD615" s="46" t="str">
        <f t="shared" si="619"/>
        <v>R_ES-AP-SpCool</v>
      </c>
      <c r="AE615" s="208" t="str">
        <f t="shared" si="620"/>
        <v>RH14_15</v>
      </c>
      <c r="AF615" s="46">
        <f t="shared" si="604"/>
        <v>0</v>
      </c>
      <c r="AG615" s="208" t="s">
        <v>18</v>
      </c>
      <c r="AH615" s="46" t="s">
        <v>197</v>
      </c>
      <c r="AL615" s="202" t="s">
        <v>357</v>
      </c>
      <c r="AM615" s="203" t="str">
        <f t="shared" si="621"/>
        <v>R_ES-AP-SpCool</v>
      </c>
      <c r="AN615" s="202" t="str">
        <f t="shared" si="622"/>
        <v>RH14_15</v>
      </c>
      <c r="AO615" s="202">
        <f t="shared" si="605"/>
        <v>0</v>
      </c>
      <c r="AP615" s="202" t="s">
        <v>18</v>
      </c>
      <c r="AQ615" s="203" t="s">
        <v>194</v>
      </c>
      <c r="AU615" s="202" t="s">
        <v>357</v>
      </c>
      <c r="AV615" s="46" t="str">
        <f t="shared" si="623"/>
        <v>R_ES-AP-SpCool</v>
      </c>
      <c r="AW615" s="208" t="str">
        <f t="shared" si="624"/>
        <v>RH14_15</v>
      </c>
      <c r="AX615" s="208">
        <f t="shared" si="631"/>
        <v>0</v>
      </c>
      <c r="AY615" s="208" t="s">
        <v>18</v>
      </c>
      <c r="AZ615" s="46" t="s">
        <v>193</v>
      </c>
      <c r="BD615" s="202" t="s">
        <v>357</v>
      </c>
      <c r="BE615" s="46" t="str">
        <f t="shared" si="625"/>
        <v>R_ES-AP-SpCool</v>
      </c>
      <c r="BF615" s="208" t="str">
        <f t="shared" si="626"/>
        <v>RH14_15</v>
      </c>
      <c r="BG615" s="208">
        <f t="shared" si="632"/>
        <v>0</v>
      </c>
      <c r="BH615" s="208" t="s">
        <v>18</v>
      </c>
      <c r="BI615" s="46" t="s">
        <v>195</v>
      </c>
      <c r="BM615" s="202" t="s">
        <v>357</v>
      </c>
      <c r="BN615" s="46" t="str">
        <f t="shared" si="627"/>
        <v>R_ES-AP-SpCool</v>
      </c>
      <c r="BO615" s="208" t="str">
        <f t="shared" si="628"/>
        <v>RH14_15</v>
      </c>
      <c r="BP615" s="208">
        <f t="shared" si="633"/>
        <v>0</v>
      </c>
      <c r="BQ615" s="208" t="s">
        <v>18</v>
      </c>
      <c r="BR615" s="46" t="s">
        <v>192</v>
      </c>
    </row>
    <row r="616" spans="11:70">
      <c r="K616" s="202" t="s">
        <v>357</v>
      </c>
      <c r="L616" s="203" t="str">
        <f t="shared" si="629"/>
        <v>R_ES-AP-SpCool</v>
      </c>
      <c r="M616" s="202" t="str">
        <f t="shared" ref="M616" si="640">M520</f>
        <v>RH16_17</v>
      </c>
      <c r="N616" s="202">
        <f t="shared" si="616"/>
        <v>0</v>
      </c>
      <c r="O616" s="202" t="s">
        <v>18</v>
      </c>
      <c r="P616" s="203" t="s">
        <v>196</v>
      </c>
      <c r="T616" s="202" t="s">
        <v>357</v>
      </c>
      <c r="U616" s="203" t="str">
        <f t="shared" si="617"/>
        <v>R_ES-AP-SpCool</v>
      </c>
      <c r="V616" s="202" t="str">
        <f t="shared" si="617"/>
        <v>RH16_17</v>
      </c>
      <c r="W616" s="202">
        <f t="shared" si="618"/>
        <v>0</v>
      </c>
      <c r="X616" s="202" t="s">
        <v>18</v>
      </c>
      <c r="Y616" s="203" t="s">
        <v>191</v>
      </c>
      <c r="AC616" s="202" t="s">
        <v>357</v>
      </c>
      <c r="AD616" s="46" t="str">
        <f t="shared" si="619"/>
        <v>R_ES-AP-SpCool</v>
      </c>
      <c r="AE616" s="208" t="str">
        <f t="shared" si="620"/>
        <v>RH16_17</v>
      </c>
      <c r="AF616" s="46">
        <f t="shared" si="604"/>
        <v>0</v>
      </c>
      <c r="AG616" s="208" t="s">
        <v>18</v>
      </c>
      <c r="AH616" s="46" t="s">
        <v>197</v>
      </c>
      <c r="AL616" s="202" t="s">
        <v>357</v>
      </c>
      <c r="AM616" s="203" t="str">
        <f t="shared" si="621"/>
        <v>R_ES-AP-SpCool</v>
      </c>
      <c r="AN616" s="202" t="str">
        <f t="shared" si="622"/>
        <v>RH16_17</v>
      </c>
      <c r="AO616" s="202">
        <f t="shared" si="605"/>
        <v>0</v>
      </c>
      <c r="AP616" s="202" t="s">
        <v>18</v>
      </c>
      <c r="AQ616" s="203" t="s">
        <v>194</v>
      </c>
      <c r="AU616" s="202" t="s">
        <v>357</v>
      </c>
      <c r="AV616" s="46" t="str">
        <f t="shared" si="623"/>
        <v>R_ES-AP-SpCool</v>
      </c>
      <c r="AW616" s="208" t="str">
        <f t="shared" si="624"/>
        <v>RH16_17</v>
      </c>
      <c r="AX616" s="208">
        <f t="shared" si="631"/>
        <v>0</v>
      </c>
      <c r="AY616" s="208" t="s">
        <v>18</v>
      </c>
      <c r="AZ616" s="46" t="s">
        <v>193</v>
      </c>
      <c r="BD616" s="202" t="s">
        <v>357</v>
      </c>
      <c r="BE616" s="46" t="str">
        <f t="shared" si="625"/>
        <v>R_ES-AP-SpCool</v>
      </c>
      <c r="BF616" s="208" t="str">
        <f t="shared" si="626"/>
        <v>RH16_17</v>
      </c>
      <c r="BG616" s="208">
        <f t="shared" si="632"/>
        <v>0</v>
      </c>
      <c r="BH616" s="208" t="s">
        <v>18</v>
      </c>
      <c r="BI616" s="46" t="s">
        <v>195</v>
      </c>
      <c r="BM616" s="202" t="s">
        <v>357</v>
      </c>
      <c r="BN616" s="46" t="str">
        <f t="shared" si="627"/>
        <v>R_ES-AP-SpCool</v>
      </c>
      <c r="BO616" s="208" t="str">
        <f t="shared" si="628"/>
        <v>RH16_17</v>
      </c>
      <c r="BP616" s="208">
        <f t="shared" si="633"/>
        <v>0</v>
      </c>
      <c r="BQ616" s="208" t="s">
        <v>18</v>
      </c>
      <c r="BR616" s="46" t="s">
        <v>192</v>
      </c>
    </row>
    <row r="617" spans="11:70">
      <c r="K617" s="202" t="s">
        <v>357</v>
      </c>
      <c r="L617" s="203" t="str">
        <f t="shared" si="629"/>
        <v>R_ES-AP-SpCool</v>
      </c>
      <c r="M617" s="202" t="str">
        <f t="shared" ref="M617" si="641">M521</f>
        <v>RH18_19</v>
      </c>
      <c r="N617" s="202">
        <f t="shared" si="616"/>
        <v>0</v>
      </c>
      <c r="O617" s="202" t="s">
        <v>18</v>
      </c>
      <c r="P617" s="203" t="s">
        <v>196</v>
      </c>
      <c r="T617" s="202" t="s">
        <v>357</v>
      </c>
      <c r="U617" s="203" t="str">
        <f t="shared" si="617"/>
        <v>R_ES-AP-SpCool</v>
      </c>
      <c r="V617" s="202" t="str">
        <f t="shared" si="617"/>
        <v>RH18_19</v>
      </c>
      <c r="W617" s="202">
        <f t="shared" si="618"/>
        <v>0</v>
      </c>
      <c r="X617" s="202" t="s">
        <v>18</v>
      </c>
      <c r="Y617" s="203" t="s">
        <v>191</v>
      </c>
      <c r="AC617" s="202" t="s">
        <v>357</v>
      </c>
      <c r="AD617" s="46" t="str">
        <f t="shared" si="619"/>
        <v>R_ES-AP-SpCool</v>
      </c>
      <c r="AE617" s="208" t="str">
        <f t="shared" si="620"/>
        <v>RH18_19</v>
      </c>
      <c r="AF617" s="46">
        <f t="shared" si="604"/>
        <v>0</v>
      </c>
      <c r="AG617" s="208" t="s">
        <v>18</v>
      </c>
      <c r="AH617" s="46" t="s">
        <v>197</v>
      </c>
      <c r="AL617" s="202" t="s">
        <v>357</v>
      </c>
      <c r="AM617" s="203" t="str">
        <f t="shared" si="621"/>
        <v>R_ES-AP-SpCool</v>
      </c>
      <c r="AN617" s="202" t="str">
        <f t="shared" si="622"/>
        <v>RH18_19</v>
      </c>
      <c r="AO617" s="202">
        <f t="shared" si="605"/>
        <v>0</v>
      </c>
      <c r="AP617" s="202" t="s">
        <v>18</v>
      </c>
      <c r="AQ617" s="203" t="s">
        <v>194</v>
      </c>
      <c r="AU617" s="202" t="s">
        <v>357</v>
      </c>
      <c r="AV617" s="46" t="str">
        <f t="shared" si="623"/>
        <v>R_ES-AP-SpCool</v>
      </c>
      <c r="AW617" s="208" t="str">
        <f t="shared" si="624"/>
        <v>RH18_19</v>
      </c>
      <c r="AX617" s="208">
        <f t="shared" si="631"/>
        <v>0</v>
      </c>
      <c r="AY617" s="208" t="s">
        <v>18</v>
      </c>
      <c r="AZ617" s="46" t="s">
        <v>193</v>
      </c>
      <c r="BD617" s="202" t="s">
        <v>357</v>
      </c>
      <c r="BE617" s="46" t="str">
        <f t="shared" si="625"/>
        <v>R_ES-AP-SpCool</v>
      </c>
      <c r="BF617" s="208" t="str">
        <f t="shared" si="626"/>
        <v>RH18_19</v>
      </c>
      <c r="BG617" s="208">
        <f t="shared" si="632"/>
        <v>0</v>
      </c>
      <c r="BH617" s="208" t="s">
        <v>18</v>
      </c>
      <c r="BI617" s="46" t="s">
        <v>195</v>
      </c>
      <c r="BM617" s="202" t="s">
        <v>357</v>
      </c>
      <c r="BN617" s="46" t="str">
        <f t="shared" si="627"/>
        <v>R_ES-AP-SpCool</v>
      </c>
      <c r="BO617" s="208" t="str">
        <f t="shared" si="628"/>
        <v>RH18_19</v>
      </c>
      <c r="BP617" s="208">
        <f t="shared" si="633"/>
        <v>0</v>
      </c>
      <c r="BQ617" s="208" t="s">
        <v>18</v>
      </c>
      <c r="BR617" s="46" t="s">
        <v>192</v>
      </c>
    </row>
    <row r="618" spans="11:70">
      <c r="K618" s="202" t="s">
        <v>357</v>
      </c>
      <c r="L618" s="203" t="str">
        <f t="shared" si="629"/>
        <v>R_ES-AP-SpCool</v>
      </c>
      <c r="M618" s="202" t="str">
        <f t="shared" ref="M618" si="642">M522</f>
        <v>RH20_21</v>
      </c>
      <c r="N618" s="202">
        <f t="shared" si="616"/>
        <v>0</v>
      </c>
      <c r="O618" s="202" t="s">
        <v>18</v>
      </c>
      <c r="P618" s="203" t="s">
        <v>196</v>
      </c>
      <c r="T618" s="202" t="s">
        <v>357</v>
      </c>
      <c r="U618" s="203" t="str">
        <f t="shared" si="617"/>
        <v>R_ES-AP-SpCool</v>
      </c>
      <c r="V618" s="202" t="str">
        <f t="shared" si="617"/>
        <v>RH20_21</v>
      </c>
      <c r="W618" s="202">
        <f t="shared" si="618"/>
        <v>0</v>
      </c>
      <c r="X618" s="202" t="s">
        <v>18</v>
      </c>
      <c r="Y618" s="203" t="s">
        <v>191</v>
      </c>
      <c r="AC618" s="202" t="s">
        <v>357</v>
      </c>
      <c r="AD618" s="46" t="str">
        <f t="shared" si="619"/>
        <v>R_ES-AP-SpCool</v>
      </c>
      <c r="AE618" s="208" t="str">
        <f t="shared" si="620"/>
        <v>RH20_21</v>
      </c>
      <c r="AF618" s="46">
        <f t="shared" si="604"/>
        <v>0</v>
      </c>
      <c r="AG618" s="208" t="s">
        <v>18</v>
      </c>
      <c r="AH618" s="46" t="s">
        <v>197</v>
      </c>
      <c r="AL618" s="202" t="s">
        <v>357</v>
      </c>
      <c r="AM618" s="203" t="str">
        <f t="shared" si="621"/>
        <v>R_ES-AP-SpCool</v>
      </c>
      <c r="AN618" s="202" t="str">
        <f t="shared" si="622"/>
        <v>RH20_21</v>
      </c>
      <c r="AO618" s="202">
        <f t="shared" si="605"/>
        <v>0</v>
      </c>
      <c r="AP618" s="202" t="s">
        <v>18</v>
      </c>
      <c r="AQ618" s="203" t="s">
        <v>194</v>
      </c>
      <c r="AU618" s="202" t="s">
        <v>357</v>
      </c>
      <c r="AV618" s="46" t="str">
        <f t="shared" si="623"/>
        <v>R_ES-AP-SpCool</v>
      </c>
      <c r="AW618" s="208" t="str">
        <f t="shared" si="624"/>
        <v>RH20_21</v>
      </c>
      <c r="AX618" s="208">
        <f t="shared" si="631"/>
        <v>0</v>
      </c>
      <c r="AY618" s="208" t="s">
        <v>18</v>
      </c>
      <c r="AZ618" s="46" t="s">
        <v>193</v>
      </c>
      <c r="BD618" s="202" t="s">
        <v>357</v>
      </c>
      <c r="BE618" s="46" t="str">
        <f t="shared" si="625"/>
        <v>R_ES-AP-SpCool</v>
      </c>
      <c r="BF618" s="208" t="str">
        <f t="shared" si="626"/>
        <v>RH20_21</v>
      </c>
      <c r="BG618" s="208">
        <f t="shared" si="632"/>
        <v>0</v>
      </c>
      <c r="BH618" s="208" t="s">
        <v>18</v>
      </c>
      <c r="BI618" s="46" t="s">
        <v>195</v>
      </c>
      <c r="BM618" s="202" t="s">
        <v>357</v>
      </c>
      <c r="BN618" s="46" t="str">
        <f t="shared" si="627"/>
        <v>R_ES-AP-SpCool</v>
      </c>
      <c r="BO618" s="208" t="str">
        <f t="shared" si="628"/>
        <v>RH20_21</v>
      </c>
      <c r="BP618" s="208">
        <f t="shared" si="633"/>
        <v>0</v>
      </c>
      <c r="BQ618" s="208" t="s">
        <v>18</v>
      </c>
      <c r="BR618" s="46" t="s">
        <v>192</v>
      </c>
    </row>
    <row r="619" spans="11:70">
      <c r="K619" s="202" t="s">
        <v>357</v>
      </c>
      <c r="L619" s="203" t="str">
        <f t="shared" si="629"/>
        <v>R_ES-AP-SpCool</v>
      </c>
      <c r="M619" s="202" t="str">
        <f t="shared" ref="M619" si="643">M523</f>
        <v>RH22_23</v>
      </c>
      <c r="N619" s="202">
        <f t="shared" si="616"/>
        <v>0</v>
      </c>
      <c r="O619" s="202" t="s">
        <v>18</v>
      </c>
      <c r="P619" s="203" t="s">
        <v>196</v>
      </c>
      <c r="T619" s="202" t="s">
        <v>357</v>
      </c>
      <c r="U619" s="203" t="str">
        <f t="shared" si="617"/>
        <v>R_ES-AP-SpCool</v>
      </c>
      <c r="V619" s="202" t="str">
        <f t="shared" si="617"/>
        <v>RH22_23</v>
      </c>
      <c r="W619" s="202">
        <f t="shared" si="618"/>
        <v>0</v>
      </c>
      <c r="X619" s="202" t="s">
        <v>18</v>
      </c>
      <c r="Y619" s="203" t="s">
        <v>191</v>
      </c>
      <c r="AC619" s="202" t="s">
        <v>357</v>
      </c>
      <c r="AD619" s="46" t="str">
        <f t="shared" si="619"/>
        <v>R_ES-AP-SpCool</v>
      </c>
      <c r="AE619" s="208" t="str">
        <f t="shared" si="620"/>
        <v>RH22_23</v>
      </c>
      <c r="AF619" s="46">
        <f t="shared" si="604"/>
        <v>0</v>
      </c>
      <c r="AG619" s="208" t="s">
        <v>18</v>
      </c>
      <c r="AH619" s="46" t="s">
        <v>197</v>
      </c>
      <c r="AL619" s="202" t="s">
        <v>357</v>
      </c>
      <c r="AM619" s="203" t="str">
        <f t="shared" si="621"/>
        <v>R_ES-AP-SpCool</v>
      </c>
      <c r="AN619" s="202" t="str">
        <f t="shared" si="622"/>
        <v>RH22_23</v>
      </c>
      <c r="AO619" s="202">
        <f t="shared" si="605"/>
        <v>0</v>
      </c>
      <c r="AP619" s="202" t="s">
        <v>18</v>
      </c>
      <c r="AQ619" s="203" t="s">
        <v>194</v>
      </c>
      <c r="AU619" s="202" t="s">
        <v>357</v>
      </c>
      <c r="AV619" s="46" t="str">
        <f t="shared" si="623"/>
        <v>R_ES-AP-SpCool</v>
      </c>
      <c r="AW619" s="208" t="str">
        <f t="shared" si="624"/>
        <v>RH22_23</v>
      </c>
      <c r="AX619" s="208">
        <f t="shared" si="631"/>
        <v>0</v>
      </c>
      <c r="AY619" s="208" t="s">
        <v>18</v>
      </c>
      <c r="AZ619" s="46" t="s">
        <v>193</v>
      </c>
      <c r="BD619" s="202" t="s">
        <v>357</v>
      </c>
      <c r="BE619" s="46" t="str">
        <f t="shared" si="625"/>
        <v>R_ES-AP-SpCool</v>
      </c>
      <c r="BF619" s="208" t="str">
        <f t="shared" si="626"/>
        <v>RH22_23</v>
      </c>
      <c r="BG619" s="208">
        <f t="shared" si="632"/>
        <v>0</v>
      </c>
      <c r="BH619" s="208" t="s">
        <v>18</v>
      </c>
      <c r="BI619" s="46" t="s">
        <v>195</v>
      </c>
      <c r="BM619" s="202" t="s">
        <v>357</v>
      </c>
      <c r="BN619" s="46" t="str">
        <f t="shared" si="627"/>
        <v>R_ES-AP-SpCool</v>
      </c>
      <c r="BO619" s="208" t="str">
        <f t="shared" si="628"/>
        <v>RH22_23</v>
      </c>
      <c r="BP619" s="208">
        <f t="shared" si="633"/>
        <v>0</v>
      </c>
      <c r="BQ619" s="208" t="s">
        <v>18</v>
      </c>
      <c r="BR619" s="46" t="s">
        <v>192</v>
      </c>
    </row>
    <row r="620" spans="11:70">
      <c r="K620" s="202" t="s">
        <v>141</v>
      </c>
      <c r="L620" s="203" t="str">
        <f t="shared" si="629"/>
        <v>R_ES-AP-SpCool</v>
      </c>
      <c r="M620" s="202">
        <f t="shared" ref="M620" si="644">M524</f>
        <v>0</v>
      </c>
      <c r="N620" s="202">
        <f t="shared" si="616"/>
        <v>0</v>
      </c>
      <c r="O620" s="202" t="s">
        <v>18</v>
      </c>
      <c r="P620" s="203" t="s">
        <v>196</v>
      </c>
      <c r="T620" s="202" t="s">
        <v>141</v>
      </c>
      <c r="U620" s="203" t="str">
        <f t="shared" si="617"/>
        <v>R_ES-AP-SpCool</v>
      </c>
      <c r="V620" s="202">
        <f t="shared" si="617"/>
        <v>0</v>
      </c>
      <c r="W620" s="202">
        <f t="shared" si="618"/>
        <v>0</v>
      </c>
      <c r="X620" s="202" t="s">
        <v>18</v>
      </c>
      <c r="Y620" s="203" t="s">
        <v>191</v>
      </c>
      <c r="AC620" s="202" t="s">
        <v>141</v>
      </c>
      <c r="AD620" s="46" t="str">
        <f t="shared" si="619"/>
        <v>R_ES-AP-SpCool</v>
      </c>
      <c r="AE620" s="208">
        <f t="shared" si="620"/>
        <v>0</v>
      </c>
      <c r="AF620" s="46">
        <f t="shared" si="604"/>
        <v>0</v>
      </c>
      <c r="AG620" s="208" t="s">
        <v>18</v>
      </c>
      <c r="AH620" s="46" t="s">
        <v>197</v>
      </c>
      <c r="AL620" s="202" t="s">
        <v>141</v>
      </c>
      <c r="AM620" s="203" t="str">
        <f t="shared" si="621"/>
        <v>R_ES-AP-SpCool</v>
      </c>
      <c r="AN620" s="202">
        <f t="shared" si="622"/>
        <v>0</v>
      </c>
      <c r="AO620" s="202">
        <f t="shared" si="605"/>
        <v>0</v>
      </c>
      <c r="AP620" s="202" t="s">
        <v>18</v>
      </c>
      <c r="AQ620" s="203" t="s">
        <v>194</v>
      </c>
      <c r="AU620" s="202" t="s">
        <v>141</v>
      </c>
      <c r="AV620" s="46" t="str">
        <f t="shared" si="623"/>
        <v>R_ES-AP-SpCool</v>
      </c>
      <c r="AW620" s="208">
        <f t="shared" si="624"/>
        <v>0</v>
      </c>
      <c r="AX620" s="208">
        <f t="shared" si="631"/>
        <v>0</v>
      </c>
      <c r="AY620" s="208" t="s">
        <v>18</v>
      </c>
      <c r="AZ620" s="46" t="s">
        <v>193</v>
      </c>
      <c r="BD620" s="202" t="s">
        <v>141</v>
      </c>
      <c r="BE620" s="46" t="str">
        <f t="shared" si="625"/>
        <v>R_ES-AP-SpCool</v>
      </c>
      <c r="BF620" s="208">
        <f t="shared" si="626"/>
        <v>0</v>
      </c>
      <c r="BG620" s="208">
        <f t="shared" si="632"/>
        <v>0</v>
      </c>
      <c r="BH620" s="208" t="s">
        <v>18</v>
      </c>
      <c r="BI620" s="46" t="s">
        <v>195</v>
      </c>
      <c r="BM620" s="202" t="s">
        <v>141</v>
      </c>
      <c r="BN620" s="46" t="str">
        <f t="shared" si="627"/>
        <v>R_ES-AP-SpCool</v>
      </c>
      <c r="BO620" s="208">
        <f t="shared" si="628"/>
        <v>0</v>
      </c>
      <c r="BP620" s="208">
        <f t="shared" si="633"/>
        <v>0</v>
      </c>
      <c r="BQ620" s="208" t="s">
        <v>18</v>
      </c>
      <c r="BR620" s="46" t="s">
        <v>192</v>
      </c>
    </row>
    <row r="621" spans="11:70">
      <c r="K621" s="202" t="s">
        <v>141</v>
      </c>
      <c r="L621" s="203" t="str">
        <f t="shared" si="629"/>
        <v>R_ES-AP-SpCool</v>
      </c>
      <c r="M621" s="202">
        <f t="shared" ref="M621" si="645">M525</f>
        <v>0</v>
      </c>
      <c r="N621" s="202">
        <f t="shared" si="616"/>
        <v>0</v>
      </c>
      <c r="O621" s="202" t="s">
        <v>18</v>
      </c>
      <c r="P621" s="203" t="s">
        <v>196</v>
      </c>
      <c r="T621" s="202" t="s">
        <v>141</v>
      </c>
      <c r="U621" s="203" t="str">
        <f t="shared" si="617"/>
        <v>R_ES-AP-SpCool</v>
      </c>
      <c r="V621" s="202">
        <f t="shared" si="617"/>
        <v>0</v>
      </c>
      <c r="W621" s="202">
        <f t="shared" si="618"/>
        <v>0</v>
      </c>
      <c r="X621" s="202" t="s">
        <v>18</v>
      </c>
      <c r="Y621" s="203" t="s">
        <v>191</v>
      </c>
      <c r="AC621" s="202" t="s">
        <v>141</v>
      </c>
      <c r="AD621" s="46" t="str">
        <f t="shared" si="619"/>
        <v>R_ES-AP-SpCool</v>
      </c>
      <c r="AE621" s="208">
        <f t="shared" si="620"/>
        <v>0</v>
      </c>
      <c r="AF621" s="46">
        <f t="shared" si="604"/>
        <v>0</v>
      </c>
      <c r="AG621" s="208" t="s">
        <v>18</v>
      </c>
      <c r="AH621" s="46" t="s">
        <v>197</v>
      </c>
      <c r="AL621" s="202" t="s">
        <v>141</v>
      </c>
      <c r="AM621" s="203" t="str">
        <f t="shared" si="621"/>
        <v>R_ES-AP-SpCool</v>
      </c>
      <c r="AN621" s="202">
        <f t="shared" si="622"/>
        <v>0</v>
      </c>
      <c r="AO621" s="202">
        <f t="shared" si="605"/>
        <v>0</v>
      </c>
      <c r="AP621" s="202" t="s">
        <v>18</v>
      </c>
      <c r="AQ621" s="203" t="s">
        <v>194</v>
      </c>
      <c r="AU621" s="202" t="s">
        <v>141</v>
      </c>
      <c r="AV621" s="46" t="str">
        <f t="shared" si="623"/>
        <v>R_ES-AP-SpCool</v>
      </c>
      <c r="AW621" s="208">
        <f t="shared" si="624"/>
        <v>0</v>
      </c>
      <c r="AX621" s="208">
        <f t="shared" si="631"/>
        <v>0</v>
      </c>
      <c r="AY621" s="208" t="s">
        <v>18</v>
      </c>
      <c r="AZ621" s="46" t="s">
        <v>193</v>
      </c>
      <c r="BD621" s="202" t="s">
        <v>141</v>
      </c>
      <c r="BE621" s="46" t="str">
        <f t="shared" si="625"/>
        <v>R_ES-AP-SpCool</v>
      </c>
      <c r="BF621" s="208">
        <f t="shared" si="626"/>
        <v>0</v>
      </c>
      <c r="BG621" s="208">
        <f t="shared" si="632"/>
        <v>0</v>
      </c>
      <c r="BH621" s="208" t="s">
        <v>18</v>
      </c>
      <c r="BI621" s="46" t="s">
        <v>195</v>
      </c>
      <c r="BM621" s="202" t="s">
        <v>141</v>
      </c>
      <c r="BN621" s="46" t="str">
        <f t="shared" si="627"/>
        <v>R_ES-AP-SpCool</v>
      </c>
      <c r="BO621" s="208">
        <f t="shared" si="628"/>
        <v>0</v>
      </c>
      <c r="BP621" s="208">
        <f t="shared" si="633"/>
        <v>0</v>
      </c>
      <c r="BQ621" s="208" t="s">
        <v>18</v>
      </c>
      <c r="BR621" s="46" t="s">
        <v>192</v>
      </c>
    </row>
    <row r="622" spans="11:70">
      <c r="K622" s="202" t="s">
        <v>141</v>
      </c>
      <c r="L622" s="203" t="str">
        <f t="shared" si="629"/>
        <v>R_ES-AP-SpCool</v>
      </c>
      <c r="M622" s="202">
        <f t="shared" ref="M622" si="646">M526</f>
        <v>0</v>
      </c>
      <c r="N622" s="202">
        <f t="shared" si="616"/>
        <v>0</v>
      </c>
      <c r="O622" s="202" t="s">
        <v>18</v>
      </c>
      <c r="P622" s="203" t="s">
        <v>196</v>
      </c>
      <c r="T622" s="202" t="s">
        <v>141</v>
      </c>
      <c r="U622" s="203" t="str">
        <f t="shared" si="617"/>
        <v>R_ES-AP-SpCool</v>
      </c>
      <c r="V622" s="202">
        <f t="shared" si="617"/>
        <v>0</v>
      </c>
      <c r="W622" s="202">
        <f t="shared" si="618"/>
        <v>0</v>
      </c>
      <c r="X622" s="202" t="s">
        <v>18</v>
      </c>
      <c r="Y622" s="203" t="s">
        <v>191</v>
      </c>
      <c r="AC622" s="202" t="s">
        <v>141</v>
      </c>
      <c r="AD622" s="46" t="str">
        <f t="shared" si="619"/>
        <v>R_ES-AP-SpCool</v>
      </c>
      <c r="AE622" s="208">
        <f t="shared" si="620"/>
        <v>0</v>
      </c>
      <c r="AF622" s="46">
        <f t="shared" si="604"/>
        <v>0</v>
      </c>
      <c r="AG622" s="208" t="s">
        <v>18</v>
      </c>
      <c r="AH622" s="46" t="s">
        <v>197</v>
      </c>
      <c r="AL622" s="202" t="s">
        <v>141</v>
      </c>
      <c r="AM622" s="203" t="str">
        <f t="shared" si="621"/>
        <v>R_ES-AP-SpCool</v>
      </c>
      <c r="AN622" s="202">
        <f t="shared" si="622"/>
        <v>0</v>
      </c>
      <c r="AO622" s="202">
        <f t="shared" si="605"/>
        <v>0</v>
      </c>
      <c r="AP622" s="202" t="s">
        <v>18</v>
      </c>
      <c r="AQ622" s="203" t="s">
        <v>194</v>
      </c>
      <c r="AU622" s="202" t="s">
        <v>141</v>
      </c>
      <c r="AV622" s="46" t="str">
        <f t="shared" si="623"/>
        <v>R_ES-AP-SpCool</v>
      </c>
      <c r="AW622" s="208">
        <f t="shared" si="624"/>
        <v>0</v>
      </c>
      <c r="AX622" s="208">
        <f t="shared" si="631"/>
        <v>0</v>
      </c>
      <c r="AY622" s="208" t="s">
        <v>18</v>
      </c>
      <c r="AZ622" s="46" t="s">
        <v>193</v>
      </c>
      <c r="BD622" s="202" t="s">
        <v>141</v>
      </c>
      <c r="BE622" s="46" t="str">
        <f t="shared" si="625"/>
        <v>R_ES-AP-SpCool</v>
      </c>
      <c r="BF622" s="208">
        <f t="shared" si="626"/>
        <v>0</v>
      </c>
      <c r="BG622" s="208">
        <f t="shared" si="632"/>
        <v>0</v>
      </c>
      <c r="BH622" s="208" t="s">
        <v>18</v>
      </c>
      <c r="BI622" s="46" t="s">
        <v>195</v>
      </c>
      <c r="BM622" s="202" t="s">
        <v>141</v>
      </c>
      <c r="BN622" s="46" t="str">
        <f t="shared" si="627"/>
        <v>R_ES-AP-SpCool</v>
      </c>
      <c r="BO622" s="208">
        <f t="shared" si="628"/>
        <v>0</v>
      </c>
      <c r="BP622" s="208">
        <f t="shared" si="633"/>
        <v>0</v>
      </c>
      <c r="BQ622" s="208" t="s">
        <v>18</v>
      </c>
      <c r="BR622" s="46" t="s">
        <v>192</v>
      </c>
    </row>
    <row r="623" spans="11:70">
      <c r="K623" s="202" t="s">
        <v>141</v>
      </c>
      <c r="L623" s="203" t="str">
        <f t="shared" si="629"/>
        <v>R_ES-AP-SpCool</v>
      </c>
      <c r="M623" s="202">
        <f t="shared" ref="M623" si="647">M527</f>
        <v>0</v>
      </c>
      <c r="N623" s="202">
        <f t="shared" si="616"/>
        <v>0</v>
      </c>
      <c r="O623" s="202" t="s">
        <v>18</v>
      </c>
      <c r="P623" s="203" t="s">
        <v>196</v>
      </c>
      <c r="T623" s="202" t="s">
        <v>141</v>
      </c>
      <c r="U623" s="203" t="str">
        <f t="shared" si="617"/>
        <v>R_ES-AP-SpCool</v>
      </c>
      <c r="V623" s="202">
        <f t="shared" si="617"/>
        <v>0</v>
      </c>
      <c r="W623" s="202">
        <f t="shared" si="618"/>
        <v>0</v>
      </c>
      <c r="X623" s="202" t="s">
        <v>18</v>
      </c>
      <c r="Y623" s="203" t="s">
        <v>191</v>
      </c>
      <c r="AC623" s="202" t="s">
        <v>141</v>
      </c>
      <c r="AD623" s="46" t="str">
        <f t="shared" si="619"/>
        <v>R_ES-AP-SpCool</v>
      </c>
      <c r="AE623" s="208">
        <f t="shared" si="620"/>
        <v>0</v>
      </c>
      <c r="AF623" s="46">
        <f t="shared" si="604"/>
        <v>0</v>
      </c>
      <c r="AG623" s="208" t="s">
        <v>18</v>
      </c>
      <c r="AH623" s="46" t="s">
        <v>197</v>
      </c>
      <c r="AL623" s="202" t="s">
        <v>141</v>
      </c>
      <c r="AM623" s="203" t="str">
        <f t="shared" si="621"/>
        <v>R_ES-AP-SpCool</v>
      </c>
      <c r="AN623" s="202">
        <f t="shared" si="622"/>
        <v>0</v>
      </c>
      <c r="AO623" s="202">
        <f t="shared" si="605"/>
        <v>0</v>
      </c>
      <c r="AP623" s="202" t="s">
        <v>18</v>
      </c>
      <c r="AQ623" s="203" t="s">
        <v>194</v>
      </c>
      <c r="AU623" s="202" t="s">
        <v>141</v>
      </c>
      <c r="AV623" s="46" t="str">
        <f t="shared" si="623"/>
        <v>R_ES-AP-SpCool</v>
      </c>
      <c r="AW623" s="208">
        <f t="shared" si="624"/>
        <v>0</v>
      </c>
      <c r="AX623" s="208">
        <f t="shared" si="631"/>
        <v>0</v>
      </c>
      <c r="AY623" s="208" t="s">
        <v>18</v>
      </c>
      <c r="AZ623" s="46" t="s">
        <v>193</v>
      </c>
      <c r="BD623" s="202" t="s">
        <v>141</v>
      </c>
      <c r="BE623" s="46" t="str">
        <f t="shared" si="625"/>
        <v>R_ES-AP-SpCool</v>
      </c>
      <c r="BF623" s="208">
        <f t="shared" si="626"/>
        <v>0</v>
      </c>
      <c r="BG623" s="208">
        <f t="shared" si="632"/>
        <v>0</v>
      </c>
      <c r="BH623" s="208" t="s">
        <v>18</v>
      </c>
      <c r="BI623" s="46" t="s">
        <v>195</v>
      </c>
      <c r="BM623" s="202" t="s">
        <v>141</v>
      </c>
      <c r="BN623" s="46" t="str">
        <f t="shared" si="627"/>
        <v>R_ES-AP-SpCool</v>
      </c>
      <c r="BO623" s="208">
        <f t="shared" si="628"/>
        <v>0</v>
      </c>
      <c r="BP623" s="208">
        <f t="shared" si="633"/>
        <v>0</v>
      </c>
      <c r="BQ623" s="208" t="s">
        <v>18</v>
      </c>
      <c r="BR623" s="46" t="s">
        <v>192</v>
      </c>
    </row>
    <row r="624" spans="11:70">
      <c r="K624" s="202" t="s">
        <v>141</v>
      </c>
      <c r="L624" s="203" t="str">
        <f t="shared" si="629"/>
        <v>R_ES-AP-SpCool</v>
      </c>
      <c r="M624" s="202">
        <f t="shared" ref="M624" si="648">M528</f>
        <v>0</v>
      </c>
      <c r="N624" s="202">
        <f t="shared" si="616"/>
        <v>0</v>
      </c>
      <c r="O624" s="202" t="s">
        <v>18</v>
      </c>
      <c r="P624" s="203" t="s">
        <v>196</v>
      </c>
      <c r="T624" s="202" t="s">
        <v>141</v>
      </c>
      <c r="U624" s="203" t="str">
        <f t="shared" si="617"/>
        <v>R_ES-AP-SpCool</v>
      </c>
      <c r="V624" s="202">
        <f t="shared" si="617"/>
        <v>0</v>
      </c>
      <c r="W624" s="202">
        <f t="shared" si="618"/>
        <v>0</v>
      </c>
      <c r="X624" s="202" t="s">
        <v>18</v>
      </c>
      <c r="Y624" s="203" t="s">
        <v>191</v>
      </c>
      <c r="AC624" s="202" t="s">
        <v>141</v>
      </c>
      <c r="AD624" s="46" t="str">
        <f t="shared" si="619"/>
        <v>R_ES-AP-SpCool</v>
      </c>
      <c r="AE624" s="208">
        <f t="shared" si="620"/>
        <v>0</v>
      </c>
      <c r="AF624" s="46">
        <f t="shared" si="604"/>
        <v>0</v>
      </c>
      <c r="AG624" s="208" t="s">
        <v>18</v>
      </c>
      <c r="AH624" s="46" t="s">
        <v>197</v>
      </c>
      <c r="AL624" s="202" t="s">
        <v>141</v>
      </c>
      <c r="AM624" s="203" t="str">
        <f t="shared" si="621"/>
        <v>R_ES-AP-SpCool</v>
      </c>
      <c r="AN624" s="202">
        <f t="shared" si="622"/>
        <v>0</v>
      </c>
      <c r="AO624" s="202">
        <f t="shared" si="605"/>
        <v>0</v>
      </c>
      <c r="AP624" s="202" t="s">
        <v>18</v>
      </c>
      <c r="AQ624" s="203" t="s">
        <v>194</v>
      </c>
      <c r="AU624" s="202" t="s">
        <v>141</v>
      </c>
      <c r="AV624" s="46" t="str">
        <f t="shared" si="623"/>
        <v>R_ES-AP-SpCool</v>
      </c>
      <c r="AW624" s="208">
        <f t="shared" si="624"/>
        <v>0</v>
      </c>
      <c r="AX624" s="208">
        <f t="shared" si="631"/>
        <v>0</v>
      </c>
      <c r="AY624" s="208" t="s">
        <v>18</v>
      </c>
      <c r="AZ624" s="46" t="s">
        <v>193</v>
      </c>
      <c r="BD624" s="202" t="s">
        <v>141</v>
      </c>
      <c r="BE624" s="46" t="str">
        <f t="shared" si="625"/>
        <v>R_ES-AP-SpCool</v>
      </c>
      <c r="BF624" s="208">
        <f t="shared" si="626"/>
        <v>0</v>
      </c>
      <c r="BG624" s="208">
        <f t="shared" si="632"/>
        <v>0</v>
      </c>
      <c r="BH624" s="208" t="s">
        <v>18</v>
      </c>
      <c r="BI624" s="46" t="s">
        <v>195</v>
      </c>
      <c r="BM624" s="202" t="s">
        <v>141</v>
      </c>
      <c r="BN624" s="46" t="str">
        <f t="shared" si="627"/>
        <v>R_ES-AP-SpCool</v>
      </c>
      <c r="BO624" s="208">
        <f t="shared" si="628"/>
        <v>0</v>
      </c>
      <c r="BP624" s="208">
        <f t="shared" si="633"/>
        <v>0</v>
      </c>
      <c r="BQ624" s="208" t="s">
        <v>18</v>
      </c>
      <c r="BR624" s="46" t="s">
        <v>192</v>
      </c>
    </row>
    <row r="625" spans="11:70">
      <c r="K625" s="202" t="s">
        <v>141</v>
      </c>
      <c r="L625" s="203" t="str">
        <f t="shared" si="629"/>
        <v>R_ES-AP-SpCool</v>
      </c>
      <c r="M625" s="202">
        <f t="shared" ref="M625" si="649">M529</f>
        <v>0</v>
      </c>
      <c r="N625" s="202">
        <f t="shared" si="616"/>
        <v>0</v>
      </c>
      <c r="O625" s="202" t="s">
        <v>18</v>
      </c>
      <c r="P625" s="203" t="s">
        <v>196</v>
      </c>
      <c r="T625" s="202" t="s">
        <v>141</v>
      </c>
      <c r="U625" s="203" t="str">
        <f t="shared" si="617"/>
        <v>R_ES-AP-SpCool</v>
      </c>
      <c r="V625" s="202">
        <f t="shared" si="617"/>
        <v>0</v>
      </c>
      <c r="W625" s="202">
        <f t="shared" si="618"/>
        <v>0</v>
      </c>
      <c r="X625" s="202" t="s">
        <v>18</v>
      </c>
      <c r="Y625" s="203" t="s">
        <v>191</v>
      </c>
      <c r="AC625" s="202" t="s">
        <v>141</v>
      </c>
      <c r="AD625" s="46" t="str">
        <f t="shared" si="619"/>
        <v>R_ES-AP-SpCool</v>
      </c>
      <c r="AE625" s="208">
        <f t="shared" si="620"/>
        <v>0</v>
      </c>
      <c r="AF625" s="46">
        <f t="shared" si="604"/>
        <v>0</v>
      </c>
      <c r="AG625" s="208" t="s">
        <v>18</v>
      </c>
      <c r="AH625" s="46" t="s">
        <v>197</v>
      </c>
      <c r="AL625" s="202" t="s">
        <v>141</v>
      </c>
      <c r="AM625" s="203" t="str">
        <f t="shared" si="621"/>
        <v>R_ES-AP-SpCool</v>
      </c>
      <c r="AN625" s="202">
        <f t="shared" si="622"/>
        <v>0</v>
      </c>
      <c r="AO625" s="202">
        <f t="shared" si="605"/>
        <v>0</v>
      </c>
      <c r="AP625" s="202" t="s">
        <v>18</v>
      </c>
      <c r="AQ625" s="203" t="s">
        <v>194</v>
      </c>
      <c r="AU625" s="202" t="s">
        <v>141</v>
      </c>
      <c r="AV625" s="46" t="str">
        <f t="shared" si="623"/>
        <v>R_ES-AP-SpCool</v>
      </c>
      <c r="AW625" s="208">
        <f t="shared" si="624"/>
        <v>0</v>
      </c>
      <c r="AX625" s="208">
        <f t="shared" si="631"/>
        <v>0</v>
      </c>
      <c r="AY625" s="208" t="s">
        <v>18</v>
      </c>
      <c r="AZ625" s="46" t="s">
        <v>193</v>
      </c>
      <c r="BD625" s="202" t="s">
        <v>141</v>
      </c>
      <c r="BE625" s="46" t="str">
        <f t="shared" si="625"/>
        <v>R_ES-AP-SpCool</v>
      </c>
      <c r="BF625" s="208">
        <f t="shared" si="626"/>
        <v>0</v>
      </c>
      <c r="BG625" s="208">
        <f t="shared" si="632"/>
        <v>0</v>
      </c>
      <c r="BH625" s="208" t="s">
        <v>18</v>
      </c>
      <c r="BI625" s="46" t="s">
        <v>195</v>
      </c>
      <c r="BM625" s="202" t="s">
        <v>141</v>
      </c>
      <c r="BN625" s="46" t="str">
        <f t="shared" si="627"/>
        <v>R_ES-AP-SpCool</v>
      </c>
      <c r="BO625" s="208">
        <f t="shared" si="628"/>
        <v>0</v>
      </c>
      <c r="BP625" s="208">
        <f t="shared" si="633"/>
        <v>0</v>
      </c>
      <c r="BQ625" s="208" t="s">
        <v>18</v>
      </c>
      <c r="BR625" s="46" t="s">
        <v>192</v>
      </c>
    </row>
    <row r="626" spans="11:70">
      <c r="K626" s="202" t="s">
        <v>141</v>
      </c>
      <c r="L626" s="203" t="str">
        <f t="shared" si="629"/>
        <v>R_ES-AP-SpCool</v>
      </c>
      <c r="M626" s="202">
        <f t="shared" ref="M626" si="650">M530</f>
        <v>0</v>
      </c>
      <c r="N626" s="202">
        <f t="shared" si="616"/>
        <v>0</v>
      </c>
      <c r="O626" s="202" t="s">
        <v>18</v>
      </c>
      <c r="P626" s="203" t="s">
        <v>196</v>
      </c>
      <c r="T626" s="202" t="s">
        <v>141</v>
      </c>
      <c r="U626" s="203" t="str">
        <f t="shared" si="617"/>
        <v>R_ES-AP-SpCool</v>
      </c>
      <c r="V626" s="202">
        <f t="shared" si="617"/>
        <v>0</v>
      </c>
      <c r="W626" s="202">
        <f t="shared" si="618"/>
        <v>0</v>
      </c>
      <c r="X626" s="202" t="s">
        <v>18</v>
      </c>
      <c r="Y626" s="203" t="s">
        <v>191</v>
      </c>
      <c r="AC626" s="202" t="s">
        <v>141</v>
      </c>
      <c r="AD626" s="46" t="str">
        <f t="shared" si="619"/>
        <v>R_ES-AP-SpCool</v>
      </c>
      <c r="AE626" s="208">
        <f t="shared" si="620"/>
        <v>0</v>
      </c>
      <c r="AF626" s="46">
        <f t="shared" si="604"/>
        <v>0</v>
      </c>
      <c r="AG626" s="208" t="s">
        <v>18</v>
      </c>
      <c r="AH626" s="46" t="s">
        <v>197</v>
      </c>
      <c r="AL626" s="202" t="s">
        <v>141</v>
      </c>
      <c r="AM626" s="203" t="str">
        <f t="shared" si="621"/>
        <v>R_ES-AP-SpCool</v>
      </c>
      <c r="AN626" s="202">
        <f t="shared" si="622"/>
        <v>0</v>
      </c>
      <c r="AO626" s="202">
        <f t="shared" si="605"/>
        <v>0</v>
      </c>
      <c r="AP626" s="202" t="s">
        <v>18</v>
      </c>
      <c r="AQ626" s="203" t="s">
        <v>194</v>
      </c>
      <c r="AU626" s="202" t="s">
        <v>141</v>
      </c>
      <c r="AV626" s="46" t="str">
        <f t="shared" si="623"/>
        <v>R_ES-AP-SpCool</v>
      </c>
      <c r="AW626" s="208">
        <f t="shared" si="624"/>
        <v>0</v>
      </c>
      <c r="AX626" s="208">
        <f t="shared" si="631"/>
        <v>0</v>
      </c>
      <c r="AY626" s="208" t="s">
        <v>18</v>
      </c>
      <c r="AZ626" s="46" t="s">
        <v>193</v>
      </c>
      <c r="BD626" s="202" t="s">
        <v>141</v>
      </c>
      <c r="BE626" s="46" t="str">
        <f t="shared" si="625"/>
        <v>R_ES-AP-SpCool</v>
      </c>
      <c r="BF626" s="208">
        <f t="shared" si="626"/>
        <v>0</v>
      </c>
      <c r="BG626" s="208">
        <f t="shared" si="632"/>
        <v>0</v>
      </c>
      <c r="BH626" s="208" t="s">
        <v>18</v>
      </c>
      <c r="BI626" s="46" t="s">
        <v>195</v>
      </c>
      <c r="BM626" s="202" t="s">
        <v>141</v>
      </c>
      <c r="BN626" s="46" t="str">
        <f t="shared" si="627"/>
        <v>R_ES-AP-SpCool</v>
      </c>
      <c r="BO626" s="208">
        <f t="shared" si="628"/>
        <v>0</v>
      </c>
      <c r="BP626" s="208">
        <f t="shared" si="633"/>
        <v>0</v>
      </c>
      <c r="BQ626" s="208" t="s">
        <v>18</v>
      </c>
      <c r="BR626" s="46" t="s">
        <v>192</v>
      </c>
    </row>
    <row r="627" spans="11:70">
      <c r="K627" s="202" t="s">
        <v>141</v>
      </c>
      <c r="L627" s="203" t="str">
        <f t="shared" si="629"/>
        <v>R_ES-AP-SpCool</v>
      </c>
      <c r="M627" s="202">
        <f t="shared" ref="M627" si="651">M531</f>
        <v>0</v>
      </c>
      <c r="N627" s="202">
        <f t="shared" si="616"/>
        <v>0</v>
      </c>
      <c r="O627" s="202" t="s">
        <v>18</v>
      </c>
      <c r="P627" s="203" t="s">
        <v>196</v>
      </c>
      <c r="T627" s="202" t="s">
        <v>141</v>
      </c>
      <c r="U627" s="203" t="str">
        <f t="shared" si="617"/>
        <v>R_ES-AP-SpCool</v>
      </c>
      <c r="V627" s="202">
        <f t="shared" si="617"/>
        <v>0</v>
      </c>
      <c r="W627" s="202">
        <f t="shared" si="618"/>
        <v>0</v>
      </c>
      <c r="X627" s="202" t="s">
        <v>18</v>
      </c>
      <c r="Y627" s="203" t="s">
        <v>191</v>
      </c>
      <c r="AC627" s="202" t="s">
        <v>141</v>
      </c>
      <c r="AD627" s="46" t="str">
        <f t="shared" si="619"/>
        <v>R_ES-AP-SpCool</v>
      </c>
      <c r="AE627" s="208">
        <f t="shared" si="620"/>
        <v>0</v>
      </c>
      <c r="AF627" s="46">
        <f t="shared" si="604"/>
        <v>0</v>
      </c>
      <c r="AG627" s="208" t="s">
        <v>18</v>
      </c>
      <c r="AH627" s="46" t="s">
        <v>197</v>
      </c>
      <c r="AL627" s="202" t="s">
        <v>141</v>
      </c>
      <c r="AM627" s="203" t="str">
        <f t="shared" si="621"/>
        <v>R_ES-AP-SpCool</v>
      </c>
      <c r="AN627" s="202">
        <f t="shared" si="622"/>
        <v>0</v>
      </c>
      <c r="AO627" s="202">
        <f t="shared" si="605"/>
        <v>0</v>
      </c>
      <c r="AP627" s="202" t="s">
        <v>18</v>
      </c>
      <c r="AQ627" s="203" t="s">
        <v>194</v>
      </c>
      <c r="AU627" s="202" t="s">
        <v>141</v>
      </c>
      <c r="AV627" s="46" t="str">
        <f t="shared" si="623"/>
        <v>R_ES-AP-SpCool</v>
      </c>
      <c r="AW627" s="208">
        <f t="shared" si="624"/>
        <v>0</v>
      </c>
      <c r="AX627" s="208">
        <f t="shared" si="631"/>
        <v>0</v>
      </c>
      <c r="AY627" s="208" t="s">
        <v>18</v>
      </c>
      <c r="AZ627" s="46" t="s">
        <v>193</v>
      </c>
      <c r="BD627" s="202" t="s">
        <v>141</v>
      </c>
      <c r="BE627" s="46" t="str">
        <f t="shared" si="625"/>
        <v>R_ES-AP-SpCool</v>
      </c>
      <c r="BF627" s="208">
        <f t="shared" si="626"/>
        <v>0</v>
      </c>
      <c r="BG627" s="208">
        <f t="shared" si="632"/>
        <v>0</v>
      </c>
      <c r="BH627" s="208" t="s">
        <v>18</v>
      </c>
      <c r="BI627" s="46" t="s">
        <v>195</v>
      </c>
      <c r="BM627" s="202" t="s">
        <v>141</v>
      </c>
      <c r="BN627" s="46" t="str">
        <f t="shared" si="627"/>
        <v>R_ES-AP-SpCool</v>
      </c>
      <c r="BO627" s="208">
        <f t="shared" si="628"/>
        <v>0</v>
      </c>
      <c r="BP627" s="208">
        <f t="shared" si="633"/>
        <v>0</v>
      </c>
      <c r="BQ627" s="208" t="s">
        <v>18</v>
      </c>
      <c r="BR627" s="46" t="s">
        <v>192</v>
      </c>
    </row>
    <row r="628" spans="11:70">
      <c r="K628" s="202" t="s">
        <v>141</v>
      </c>
      <c r="L628" s="203" t="str">
        <f t="shared" si="629"/>
        <v>R_ES-AP-SpCool</v>
      </c>
      <c r="M628" s="202">
        <f t="shared" ref="M628" si="652">M532</f>
        <v>0</v>
      </c>
      <c r="N628" s="202">
        <f t="shared" si="616"/>
        <v>0</v>
      </c>
      <c r="O628" s="202" t="s">
        <v>18</v>
      </c>
      <c r="P628" s="203" t="s">
        <v>196</v>
      </c>
      <c r="T628" s="202" t="s">
        <v>141</v>
      </c>
      <c r="U628" s="203" t="str">
        <f t="shared" si="617"/>
        <v>R_ES-AP-SpCool</v>
      </c>
      <c r="V628" s="202">
        <f t="shared" si="617"/>
        <v>0</v>
      </c>
      <c r="W628" s="202">
        <f t="shared" si="618"/>
        <v>0</v>
      </c>
      <c r="X628" s="202" t="s">
        <v>18</v>
      </c>
      <c r="Y628" s="203" t="s">
        <v>191</v>
      </c>
      <c r="AC628" s="202" t="s">
        <v>141</v>
      </c>
      <c r="AD628" s="46" t="str">
        <f t="shared" si="619"/>
        <v>R_ES-AP-SpCool</v>
      </c>
      <c r="AE628" s="208">
        <f t="shared" si="620"/>
        <v>0</v>
      </c>
      <c r="AF628" s="46">
        <f t="shared" si="604"/>
        <v>0</v>
      </c>
      <c r="AG628" s="208" t="s">
        <v>18</v>
      </c>
      <c r="AH628" s="46" t="s">
        <v>197</v>
      </c>
      <c r="AL628" s="202" t="s">
        <v>141</v>
      </c>
      <c r="AM628" s="203" t="str">
        <f t="shared" si="621"/>
        <v>R_ES-AP-SpCool</v>
      </c>
      <c r="AN628" s="202">
        <f t="shared" si="622"/>
        <v>0</v>
      </c>
      <c r="AO628" s="202">
        <f t="shared" si="605"/>
        <v>0</v>
      </c>
      <c r="AP628" s="202" t="s">
        <v>18</v>
      </c>
      <c r="AQ628" s="203" t="s">
        <v>194</v>
      </c>
      <c r="AU628" s="202" t="s">
        <v>141</v>
      </c>
      <c r="AV628" s="46" t="str">
        <f t="shared" si="623"/>
        <v>R_ES-AP-SpCool</v>
      </c>
      <c r="AW628" s="208">
        <f t="shared" si="624"/>
        <v>0</v>
      </c>
      <c r="AX628" s="208">
        <f t="shared" si="631"/>
        <v>0</v>
      </c>
      <c r="AY628" s="208" t="s">
        <v>18</v>
      </c>
      <c r="AZ628" s="46" t="s">
        <v>193</v>
      </c>
      <c r="BD628" s="202" t="s">
        <v>141</v>
      </c>
      <c r="BE628" s="46" t="str">
        <f t="shared" si="625"/>
        <v>R_ES-AP-SpCool</v>
      </c>
      <c r="BF628" s="208">
        <f t="shared" si="626"/>
        <v>0</v>
      </c>
      <c r="BG628" s="208">
        <f t="shared" si="632"/>
        <v>0</v>
      </c>
      <c r="BH628" s="208" t="s">
        <v>18</v>
      </c>
      <c r="BI628" s="46" t="s">
        <v>195</v>
      </c>
      <c r="BM628" s="202" t="s">
        <v>141</v>
      </c>
      <c r="BN628" s="46" t="str">
        <f t="shared" si="627"/>
        <v>R_ES-AP-SpCool</v>
      </c>
      <c r="BO628" s="208">
        <f t="shared" si="628"/>
        <v>0</v>
      </c>
      <c r="BP628" s="208">
        <f t="shared" si="633"/>
        <v>0</v>
      </c>
      <c r="BQ628" s="208" t="s">
        <v>18</v>
      </c>
      <c r="BR628" s="46" t="s">
        <v>192</v>
      </c>
    </row>
    <row r="629" spans="11:70">
      <c r="K629" s="202" t="s">
        <v>141</v>
      </c>
      <c r="L629" s="203" t="str">
        <f t="shared" si="629"/>
        <v>R_ES-AP-SpCool</v>
      </c>
      <c r="M629" s="202">
        <f t="shared" ref="M629" si="653">M533</f>
        <v>0</v>
      </c>
      <c r="N629" s="202">
        <f t="shared" si="616"/>
        <v>0</v>
      </c>
      <c r="O629" s="202" t="s">
        <v>18</v>
      </c>
      <c r="P629" s="203" t="s">
        <v>196</v>
      </c>
      <c r="T629" s="202" t="s">
        <v>141</v>
      </c>
      <c r="U629" s="203" t="str">
        <f t="shared" si="617"/>
        <v>R_ES-AP-SpCool</v>
      </c>
      <c r="V629" s="202">
        <f t="shared" si="617"/>
        <v>0</v>
      </c>
      <c r="W629" s="202">
        <f t="shared" si="618"/>
        <v>0</v>
      </c>
      <c r="X629" s="202" t="s">
        <v>18</v>
      </c>
      <c r="Y629" s="203" t="s">
        <v>191</v>
      </c>
      <c r="AC629" s="202" t="s">
        <v>141</v>
      </c>
      <c r="AD629" s="46" t="str">
        <f t="shared" si="619"/>
        <v>R_ES-AP-SpCool</v>
      </c>
      <c r="AE629" s="208">
        <f t="shared" si="620"/>
        <v>0</v>
      </c>
      <c r="AF629" s="46">
        <f t="shared" si="604"/>
        <v>0</v>
      </c>
      <c r="AG629" s="208" t="s">
        <v>18</v>
      </c>
      <c r="AH629" s="46" t="s">
        <v>197</v>
      </c>
      <c r="AL629" s="202" t="s">
        <v>141</v>
      </c>
      <c r="AM629" s="203" t="str">
        <f t="shared" si="621"/>
        <v>R_ES-AP-SpCool</v>
      </c>
      <c r="AN629" s="202">
        <f t="shared" si="622"/>
        <v>0</v>
      </c>
      <c r="AO629" s="202">
        <f t="shared" si="605"/>
        <v>0</v>
      </c>
      <c r="AP629" s="202" t="s">
        <v>18</v>
      </c>
      <c r="AQ629" s="203" t="s">
        <v>194</v>
      </c>
      <c r="AU629" s="202" t="s">
        <v>141</v>
      </c>
      <c r="AV629" s="46" t="str">
        <f t="shared" si="623"/>
        <v>R_ES-AP-SpCool</v>
      </c>
      <c r="AW629" s="208">
        <f t="shared" si="624"/>
        <v>0</v>
      </c>
      <c r="AX629" s="208">
        <f t="shared" si="631"/>
        <v>0</v>
      </c>
      <c r="AY629" s="208" t="s">
        <v>18</v>
      </c>
      <c r="AZ629" s="46" t="s">
        <v>193</v>
      </c>
      <c r="BD629" s="202" t="s">
        <v>141</v>
      </c>
      <c r="BE629" s="46" t="str">
        <f t="shared" si="625"/>
        <v>R_ES-AP-SpCool</v>
      </c>
      <c r="BF629" s="208">
        <f t="shared" si="626"/>
        <v>0</v>
      </c>
      <c r="BG629" s="208">
        <f t="shared" si="632"/>
        <v>0</v>
      </c>
      <c r="BH629" s="208" t="s">
        <v>18</v>
      </c>
      <c r="BI629" s="46" t="s">
        <v>195</v>
      </c>
      <c r="BM629" s="202" t="s">
        <v>141</v>
      </c>
      <c r="BN629" s="46" t="str">
        <f t="shared" si="627"/>
        <v>R_ES-AP-SpCool</v>
      </c>
      <c r="BO629" s="208">
        <f t="shared" si="628"/>
        <v>0</v>
      </c>
      <c r="BP629" s="208">
        <f t="shared" si="633"/>
        <v>0</v>
      </c>
      <c r="BQ629" s="208" t="s">
        <v>18</v>
      </c>
      <c r="BR629" s="46" t="s">
        <v>192</v>
      </c>
    </row>
    <row r="630" spans="11:70">
      <c r="K630" s="202" t="s">
        <v>141</v>
      </c>
      <c r="L630" s="203" t="str">
        <f t="shared" si="629"/>
        <v>R_ES-AP-SpCool</v>
      </c>
      <c r="M630" s="202">
        <f t="shared" ref="M630" si="654">M534</f>
        <v>0</v>
      </c>
      <c r="N630" s="202">
        <f t="shared" si="616"/>
        <v>0</v>
      </c>
      <c r="O630" s="202" t="s">
        <v>18</v>
      </c>
      <c r="P630" s="203" t="s">
        <v>196</v>
      </c>
      <c r="T630" s="202" t="s">
        <v>141</v>
      </c>
      <c r="U630" s="203" t="str">
        <f t="shared" si="617"/>
        <v>R_ES-AP-SpCool</v>
      </c>
      <c r="V630" s="202">
        <f t="shared" si="617"/>
        <v>0</v>
      </c>
      <c r="W630" s="202">
        <f t="shared" si="618"/>
        <v>0</v>
      </c>
      <c r="X630" s="202" t="s">
        <v>18</v>
      </c>
      <c r="Y630" s="203" t="s">
        <v>191</v>
      </c>
      <c r="AC630" s="202" t="s">
        <v>141</v>
      </c>
      <c r="AD630" s="46" t="str">
        <f t="shared" si="619"/>
        <v>R_ES-AP-SpCool</v>
      </c>
      <c r="AE630" s="208">
        <f t="shared" si="620"/>
        <v>0</v>
      </c>
      <c r="AF630" s="46">
        <f t="shared" si="604"/>
        <v>0</v>
      </c>
      <c r="AG630" s="208" t="s">
        <v>18</v>
      </c>
      <c r="AH630" s="46" t="s">
        <v>197</v>
      </c>
      <c r="AL630" s="202" t="s">
        <v>141</v>
      </c>
      <c r="AM630" s="203" t="str">
        <f t="shared" si="621"/>
        <v>R_ES-AP-SpCool</v>
      </c>
      <c r="AN630" s="202">
        <f t="shared" si="622"/>
        <v>0</v>
      </c>
      <c r="AO630" s="202">
        <f t="shared" si="605"/>
        <v>0</v>
      </c>
      <c r="AP630" s="202" t="s">
        <v>18</v>
      </c>
      <c r="AQ630" s="203" t="s">
        <v>194</v>
      </c>
      <c r="AU630" s="202" t="s">
        <v>141</v>
      </c>
      <c r="AV630" s="46" t="str">
        <f t="shared" si="623"/>
        <v>R_ES-AP-SpCool</v>
      </c>
      <c r="AW630" s="208">
        <f t="shared" si="624"/>
        <v>0</v>
      </c>
      <c r="AX630" s="208">
        <f t="shared" si="631"/>
        <v>0</v>
      </c>
      <c r="AY630" s="208" t="s">
        <v>18</v>
      </c>
      <c r="AZ630" s="46" t="s">
        <v>193</v>
      </c>
      <c r="BD630" s="202" t="s">
        <v>141</v>
      </c>
      <c r="BE630" s="46" t="str">
        <f t="shared" si="625"/>
        <v>R_ES-AP-SpCool</v>
      </c>
      <c r="BF630" s="208">
        <f t="shared" si="626"/>
        <v>0</v>
      </c>
      <c r="BG630" s="208">
        <f t="shared" si="632"/>
        <v>0</v>
      </c>
      <c r="BH630" s="208" t="s">
        <v>18</v>
      </c>
      <c r="BI630" s="46" t="s">
        <v>195</v>
      </c>
      <c r="BM630" s="202" t="s">
        <v>141</v>
      </c>
      <c r="BN630" s="46" t="str">
        <f t="shared" si="627"/>
        <v>R_ES-AP-SpCool</v>
      </c>
      <c r="BO630" s="208">
        <f t="shared" si="628"/>
        <v>0</v>
      </c>
      <c r="BP630" s="208">
        <f t="shared" si="633"/>
        <v>0</v>
      </c>
      <c r="BQ630" s="208" t="s">
        <v>18</v>
      </c>
      <c r="BR630" s="46" t="s">
        <v>192</v>
      </c>
    </row>
    <row r="631" spans="11:70">
      <c r="K631" s="202" t="s">
        <v>141</v>
      </c>
      <c r="L631" s="203" t="str">
        <f t="shared" si="629"/>
        <v>R_ES-AP-SpCool</v>
      </c>
      <c r="M631" s="202">
        <f t="shared" ref="M631" si="655">M535</f>
        <v>0</v>
      </c>
      <c r="N631" s="202">
        <f t="shared" si="616"/>
        <v>0</v>
      </c>
      <c r="O631" s="202" t="s">
        <v>18</v>
      </c>
      <c r="P631" s="203" t="s">
        <v>196</v>
      </c>
      <c r="T631" s="202" t="s">
        <v>141</v>
      </c>
      <c r="U631" s="203" t="str">
        <f t="shared" si="617"/>
        <v>R_ES-AP-SpCool</v>
      </c>
      <c r="V631" s="202">
        <f t="shared" si="617"/>
        <v>0</v>
      </c>
      <c r="W631" s="202">
        <f t="shared" si="618"/>
        <v>0</v>
      </c>
      <c r="X631" s="202" t="s">
        <v>18</v>
      </c>
      <c r="Y631" s="203" t="s">
        <v>191</v>
      </c>
      <c r="AC631" s="202" t="s">
        <v>141</v>
      </c>
      <c r="AD631" s="46" t="str">
        <f t="shared" si="619"/>
        <v>R_ES-AP-SpCool</v>
      </c>
      <c r="AE631" s="208">
        <f t="shared" si="620"/>
        <v>0</v>
      </c>
      <c r="AF631" s="46">
        <f t="shared" si="604"/>
        <v>0</v>
      </c>
      <c r="AG631" s="208" t="s">
        <v>18</v>
      </c>
      <c r="AH631" s="46" t="s">
        <v>197</v>
      </c>
      <c r="AL631" s="202" t="s">
        <v>141</v>
      </c>
      <c r="AM631" s="203" t="str">
        <f t="shared" si="621"/>
        <v>R_ES-AP-SpCool</v>
      </c>
      <c r="AN631" s="202">
        <f t="shared" si="622"/>
        <v>0</v>
      </c>
      <c r="AO631" s="202">
        <f t="shared" si="605"/>
        <v>0</v>
      </c>
      <c r="AP631" s="202" t="s">
        <v>18</v>
      </c>
      <c r="AQ631" s="203" t="s">
        <v>194</v>
      </c>
      <c r="AU631" s="202" t="s">
        <v>141</v>
      </c>
      <c r="AV631" s="46" t="str">
        <f t="shared" si="623"/>
        <v>R_ES-AP-SpCool</v>
      </c>
      <c r="AW631" s="208">
        <f t="shared" si="624"/>
        <v>0</v>
      </c>
      <c r="AX631" s="208">
        <f t="shared" si="631"/>
        <v>0</v>
      </c>
      <c r="AY631" s="208" t="s">
        <v>18</v>
      </c>
      <c r="AZ631" s="46" t="s">
        <v>193</v>
      </c>
      <c r="BD631" s="202" t="s">
        <v>141</v>
      </c>
      <c r="BE631" s="46" t="str">
        <f t="shared" si="625"/>
        <v>R_ES-AP-SpCool</v>
      </c>
      <c r="BF631" s="208">
        <f t="shared" si="626"/>
        <v>0</v>
      </c>
      <c r="BG631" s="208">
        <f t="shared" si="632"/>
        <v>0</v>
      </c>
      <c r="BH631" s="208" t="s">
        <v>18</v>
      </c>
      <c r="BI631" s="46" t="s">
        <v>195</v>
      </c>
      <c r="BM631" s="202" t="s">
        <v>141</v>
      </c>
      <c r="BN631" s="46" t="str">
        <f t="shared" si="627"/>
        <v>R_ES-AP-SpCool</v>
      </c>
      <c r="BO631" s="208">
        <f t="shared" si="628"/>
        <v>0</v>
      </c>
      <c r="BP631" s="208">
        <f t="shared" si="633"/>
        <v>0</v>
      </c>
      <c r="BQ631" s="208" t="s">
        <v>18</v>
      </c>
      <c r="BR631" s="46" t="s">
        <v>192</v>
      </c>
    </row>
    <row r="632" spans="11:70">
      <c r="K632" s="202" t="s">
        <v>357</v>
      </c>
      <c r="L632" s="203" t="str">
        <f t="shared" si="629"/>
        <v>R_ES-AP-SpCool</v>
      </c>
      <c r="M632" s="202" t="str">
        <f t="shared" ref="M632" si="656">M536</f>
        <v>SH0_1</v>
      </c>
      <c r="N632" s="127">
        <f>R632+R633</f>
        <v>0.139705882352941</v>
      </c>
      <c r="O632" s="202" t="s">
        <v>18</v>
      </c>
      <c r="P632" s="203" t="s">
        <v>196</v>
      </c>
      <c r="R632" s="202">
        <f t="shared" ref="R632:R655" si="657">R536</f>
        <v>0.0680147058823529</v>
      </c>
      <c r="T632" s="202" t="s">
        <v>357</v>
      </c>
      <c r="U632" s="203" t="str">
        <f t="shared" si="617"/>
        <v>R_ES-AP-SpCool</v>
      </c>
      <c r="V632" s="202" t="str">
        <f t="shared" si="617"/>
        <v>SH0_1</v>
      </c>
      <c r="W632" s="127">
        <f>AA632+AA633</f>
        <v>0.128676470588235</v>
      </c>
      <c r="X632" s="202" t="s">
        <v>18</v>
      </c>
      <c r="Y632" s="203" t="s">
        <v>191</v>
      </c>
      <c r="AA632" s="202">
        <f t="shared" ref="AA632:AA655" si="658">AA536</f>
        <v>0.0652573529411765</v>
      </c>
      <c r="AC632" s="202" t="s">
        <v>357</v>
      </c>
      <c r="AD632" s="46" t="str">
        <f t="shared" si="619"/>
        <v>R_ES-AP-SpCool</v>
      </c>
      <c r="AE632" s="208" t="str">
        <f t="shared" si="620"/>
        <v>SH0_1</v>
      </c>
      <c r="AF632" s="46">
        <f t="shared" si="604"/>
        <v>0.139705882352941</v>
      </c>
      <c r="AG632" s="208" t="s">
        <v>18</v>
      </c>
      <c r="AH632" s="46" t="s">
        <v>197</v>
      </c>
      <c r="AL632" s="202" t="s">
        <v>357</v>
      </c>
      <c r="AM632" s="203" t="str">
        <f t="shared" si="621"/>
        <v>R_ES-AP-SpCool</v>
      </c>
      <c r="AN632" s="202" t="str">
        <f t="shared" si="622"/>
        <v>SH0_1</v>
      </c>
      <c r="AO632" s="127">
        <f>AS632+AS633</f>
        <v>0.144301470588235</v>
      </c>
      <c r="AP632" s="202" t="s">
        <v>18</v>
      </c>
      <c r="AQ632" s="203" t="s">
        <v>194</v>
      </c>
      <c r="AS632" s="202">
        <f t="shared" ref="AS632:AS655" si="659">AS536</f>
        <v>0.0716911764705882</v>
      </c>
      <c r="AU632" s="202" t="s">
        <v>357</v>
      </c>
      <c r="AV632" s="46" t="str">
        <f t="shared" si="623"/>
        <v>R_ES-AP-SpCool</v>
      </c>
      <c r="AW632" s="208" t="str">
        <f t="shared" si="624"/>
        <v>SH0_1</v>
      </c>
      <c r="AX632" s="127">
        <f>BB632+BB633</f>
        <v>0.128676470588235</v>
      </c>
      <c r="AY632" s="208" t="s">
        <v>18</v>
      </c>
      <c r="AZ632" s="46" t="s">
        <v>193</v>
      </c>
      <c r="BB632" s="208">
        <f t="shared" ref="BB632:BB655" si="660">AA632</f>
        <v>0.0652573529411765</v>
      </c>
      <c r="BD632" s="202" t="s">
        <v>357</v>
      </c>
      <c r="BE632" s="46" t="str">
        <f t="shared" si="625"/>
        <v>R_ES-AP-SpCool</v>
      </c>
      <c r="BF632" s="208" t="str">
        <f t="shared" si="626"/>
        <v>SH0_1</v>
      </c>
      <c r="BG632" s="208">
        <f t="shared" si="632"/>
        <v>0.139705882352941</v>
      </c>
      <c r="BH632" s="208" t="s">
        <v>18</v>
      </c>
      <c r="BI632" s="46" t="s">
        <v>195</v>
      </c>
      <c r="BM632" s="202" t="s">
        <v>357</v>
      </c>
      <c r="BN632" s="46" t="str">
        <f t="shared" si="627"/>
        <v>R_ES-AP-SpCool</v>
      </c>
      <c r="BO632" s="208" t="str">
        <f t="shared" si="628"/>
        <v>SH0_1</v>
      </c>
      <c r="BP632" s="208">
        <f t="shared" si="633"/>
        <v>0.128676470588235</v>
      </c>
      <c r="BQ632" s="208" t="s">
        <v>18</v>
      </c>
      <c r="BR632" s="46" t="s">
        <v>192</v>
      </c>
    </row>
    <row r="633" spans="11:70">
      <c r="K633" s="202" t="s">
        <v>357</v>
      </c>
      <c r="L633" s="203" t="str">
        <f t="shared" si="629"/>
        <v>R_ES-AP-SpCool</v>
      </c>
      <c r="M633" s="202" t="str">
        <f t="shared" ref="M633" si="661">M537</f>
        <v>SH2_3</v>
      </c>
      <c r="N633" s="127">
        <f>R634+R635</f>
        <v>0.137867647058824</v>
      </c>
      <c r="O633" s="202" t="s">
        <v>18</v>
      </c>
      <c r="P633" s="203" t="s">
        <v>196</v>
      </c>
      <c r="R633" s="202">
        <f t="shared" si="657"/>
        <v>0.0716911764705882</v>
      </c>
      <c r="T633" s="202" t="s">
        <v>357</v>
      </c>
      <c r="U633" s="203" t="str">
        <f t="shared" si="617"/>
        <v>R_ES-AP-SpCool</v>
      </c>
      <c r="V633" s="202" t="str">
        <f t="shared" si="617"/>
        <v>SH2_3</v>
      </c>
      <c r="W633" s="127">
        <f>AA634+AA635</f>
        <v>0.105698529411765</v>
      </c>
      <c r="X633" s="202" t="s">
        <v>18</v>
      </c>
      <c r="Y633" s="203" t="s">
        <v>191</v>
      </c>
      <c r="AA633" s="202">
        <f t="shared" si="658"/>
        <v>0.0634191176470588</v>
      </c>
      <c r="AC633" s="202" t="s">
        <v>357</v>
      </c>
      <c r="AD633" s="46" t="str">
        <f t="shared" si="619"/>
        <v>R_ES-AP-SpCool</v>
      </c>
      <c r="AE633" s="208" t="str">
        <f t="shared" si="620"/>
        <v>SH2_3</v>
      </c>
      <c r="AF633" s="46">
        <f t="shared" si="604"/>
        <v>0.137867647058824</v>
      </c>
      <c r="AG633" s="208" t="s">
        <v>18</v>
      </c>
      <c r="AH633" s="46" t="s">
        <v>197</v>
      </c>
      <c r="AL633" s="202" t="s">
        <v>357</v>
      </c>
      <c r="AM633" s="203" t="str">
        <f t="shared" si="621"/>
        <v>R_ES-AP-SpCool</v>
      </c>
      <c r="AN633" s="202" t="str">
        <f t="shared" si="622"/>
        <v>SH2_3</v>
      </c>
      <c r="AO633" s="127">
        <f>AS634+AS635</f>
        <v>0.128676470588235</v>
      </c>
      <c r="AP633" s="202" t="s">
        <v>18</v>
      </c>
      <c r="AQ633" s="203" t="s">
        <v>194</v>
      </c>
      <c r="AS633" s="202">
        <f t="shared" si="659"/>
        <v>0.0726102941176471</v>
      </c>
      <c r="AU633" s="202" t="s">
        <v>357</v>
      </c>
      <c r="AV633" s="46" t="str">
        <f t="shared" si="623"/>
        <v>R_ES-AP-SpCool</v>
      </c>
      <c r="AW633" s="208" t="str">
        <f t="shared" si="624"/>
        <v>SH2_3</v>
      </c>
      <c r="AX633" s="127">
        <f>BB634+BB635</f>
        <v>0.105698529411765</v>
      </c>
      <c r="AY633" s="208" t="s">
        <v>18</v>
      </c>
      <c r="AZ633" s="46" t="s">
        <v>193</v>
      </c>
      <c r="BB633" s="208">
        <f t="shared" si="660"/>
        <v>0.0634191176470588</v>
      </c>
      <c r="BD633" s="202" t="s">
        <v>357</v>
      </c>
      <c r="BE633" s="46" t="str">
        <f t="shared" si="625"/>
        <v>R_ES-AP-SpCool</v>
      </c>
      <c r="BF633" s="208" t="str">
        <f t="shared" si="626"/>
        <v>SH2_3</v>
      </c>
      <c r="BG633" s="208">
        <f t="shared" si="632"/>
        <v>0.137867647058824</v>
      </c>
      <c r="BH633" s="208" t="s">
        <v>18</v>
      </c>
      <c r="BI633" s="46" t="s">
        <v>195</v>
      </c>
      <c r="BM633" s="202" t="s">
        <v>357</v>
      </c>
      <c r="BN633" s="46" t="str">
        <f t="shared" si="627"/>
        <v>R_ES-AP-SpCool</v>
      </c>
      <c r="BO633" s="208" t="str">
        <f t="shared" si="628"/>
        <v>SH2_3</v>
      </c>
      <c r="BP633" s="208">
        <f t="shared" si="633"/>
        <v>0.105698529411765</v>
      </c>
      <c r="BQ633" s="208" t="s">
        <v>18</v>
      </c>
      <c r="BR633" s="46" t="s">
        <v>192</v>
      </c>
    </row>
    <row r="634" spans="11:70">
      <c r="K634" s="202" t="s">
        <v>357</v>
      </c>
      <c r="L634" s="203" t="str">
        <f t="shared" si="629"/>
        <v>R_ES-AP-SpCool</v>
      </c>
      <c r="M634" s="202" t="str">
        <f t="shared" ref="M634" si="662">M538</f>
        <v>SH4_5</v>
      </c>
      <c r="N634" s="127">
        <f>R636+R637</f>
        <v>0.118566176470588</v>
      </c>
      <c r="O634" s="202" t="s">
        <v>18</v>
      </c>
      <c r="P634" s="203" t="s">
        <v>196</v>
      </c>
      <c r="R634" s="202">
        <f t="shared" si="657"/>
        <v>0.0726102941176471</v>
      </c>
      <c r="T634" s="202" t="s">
        <v>357</v>
      </c>
      <c r="U634" s="203" t="str">
        <f t="shared" si="617"/>
        <v>R_ES-AP-SpCool</v>
      </c>
      <c r="V634" s="202" t="str">
        <f t="shared" si="617"/>
        <v>SH4_5</v>
      </c>
      <c r="W634" s="127">
        <f>AA636+AA637</f>
        <v>0.083639705882353</v>
      </c>
      <c r="X634" s="202" t="s">
        <v>18</v>
      </c>
      <c r="Y634" s="203" t="s">
        <v>191</v>
      </c>
      <c r="AA634" s="202">
        <f t="shared" si="658"/>
        <v>0.0551470588235294</v>
      </c>
      <c r="AC634" s="202" t="s">
        <v>357</v>
      </c>
      <c r="AD634" s="46" t="str">
        <f t="shared" si="619"/>
        <v>R_ES-AP-SpCool</v>
      </c>
      <c r="AE634" s="208" t="str">
        <f t="shared" si="620"/>
        <v>SH4_5</v>
      </c>
      <c r="AF634" s="46">
        <f t="shared" si="604"/>
        <v>0.118566176470588</v>
      </c>
      <c r="AG634" s="208" t="s">
        <v>18</v>
      </c>
      <c r="AH634" s="46" t="s">
        <v>197</v>
      </c>
      <c r="AL634" s="202" t="s">
        <v>357</v>
      </c>
      <c r="AM634" s="203" t="str">
        <f t="shared" si="621"/>
        <v>R_ES-AP-SpCool</v>
      </c>
      <c r="AN634" s="202" t="str">
        <f t="shared" si="622"/>
        <v>SH4_5</v>
      </c>
      <c r="AO634" s="127">
        <f>AS636+AS637</f>
        <v>0.105698529411765</v>
      </c>
      <c r="AP634" s="202" t="s">
        <v>18</v>
      </c>
      <c r="AQ634" s="203" t="s">
        <v>194</v>
      </c>
      <c r="AS634" s="202">
        <f t="shared" si="659"/>
        <v>0.0652573529411765</v>
      </c>
      <c r="AU634" s="202" t="s">
        <v>357</v>
      </c>
      <c r="AV634" s="46" t="str">
        <f t="shared" si="623"/>
        <v>R_ES-AP-SpCool</v>
      </c>
      <c r="AW634" s="208" t="str">
        <f t="shared" si="624"/>
        <v>SH4_5</v>
      </c>
      <c r="AX634" s="127">
        <f>BB636+BB637</f>
        <v>0.083639705882353</v>
      </c>
      <c r="AY634" s="208" t="s">
        <v>18</v>
      </c>
      <c r="AZ634" s="46" t="s">
        <v>193</v>
      </c>
      <c r="BB634" s="208">
        <f t="shared" si="660"/>
        <v>0.0551470588235294</v>
      </c>
      <c r="BD634" s="202" t="s">
        <v>357</v>
      </c>
      <c r="BE634" s="46" t="str">
        <f t="shared" si="625"/>
        <v>R_ES-AP-SpCool</v>
      </c>
      <c r="BF634" s="208" t="str">
        <f t="shared" si="626"/>
        <v>SH4_5</v>
      </c>
      <c r="BG634" s="208">
        <f t="shared" si="632"/>
        <v>0.118566176470588</v>
      </c>
      <c r="BH634" s="208" t="s">
        <v>18</v>
      </c>
      <c r="BI634" s="46" t="s">
        <v>195</v>
      </c>
      <c r="BM634" s="202" t="s">
        <v>357</v>
      </c>
      <c r="BN634" s="46" t="str">
        <f t="shared" si="627"/>
        <v>R_ES-AP-SpCool</v>
      </c>
      <c r="BO634" s="208" t="str">
        <f t="shared" si="628"/>
        <v>SH4_5</v>
      </c>
      <c r="BP634" s="208">
        <f t="shared" si="633"/>
        <v>0.083639705882353</v>
      </c>
      <c r="BQ634" s="208" t="s">
        <v>18</v>
      </c>
      <c r="BR634" s="46" t="s">
        <v>192</v>
      </c>
    </row>
    <row r="635" spans="11:70">
      <c r="K635" s="202" t="s">
        <v>357</v>
      </c>
      <c r="L635" s="203" t="str">
        <f t="shared" si="629"/>
        <v>R_ES-AP-SpCool</v>
      </c>
      <c r="M635" s="202" t="str">
        <f t="shared" ref="M635" si="663">M539</f>
        <v>SH6_7</v>
      </c>
      <c r="N635" s="127">
        <f>R638+R639</f>
        <v>0.0965073529411765</v>
      </c>
      <c r="O635" s="202" t="s">
        <v>18</v>
      </c>
      <c r="P635" s="203" t="s">
        <v>196</v>
      </c>
      <c r="R635" s="202">
        <f t="shared" si="657"/>
        <v>0.0652573529411765</v>
      </c>
      <c r="T635" s="202" t="s">
        <v>357</v>
      </c>
      <c r="U635" s="203" t="str">
        <f t="shared" si="617"/>
        <v>R_ES-AP-SpCool</v>
      </c>
      <c r="V635" s="202" t="str">
        <f t="shared" si="617"/>
        <v>SH6_7</v>
      </c>
      <c r="W635" s="127">
        <f>AA638+AA639</f>
        <v>0.0560661764705883</v>
      </c>
      <c r="X635" s="202" t="s">
        <v>18</v>
      </c>
      <c r="Y635" s="203" t="s">
        <v>191</v>
      </c>
      <c r="AA635" s="202">
        <f t="shared" si="658"/>
        <v>0.0505514705882353</v>
      </c>
      <c r="AC635" s="202" t="s">
        <v>357</v>
      </c>
      <c r="AD635" s="46" t="str">
        <f t="shared" si="619"/>
        <v>R_ES-AP-SpCool</v>
      </c>
      <c r="AE635" s="208" t="str">
        <f t="shared" si="620"/>
        <v>SH6_7</v>
      </c>
      <c r="AF635" s="46">
        <f t="shared" si="604"/>
        <v>0.0965073529411765</v>
      </c>
      <c r="AG635" s="208" t="s">
        <v>18</v>
      </c>
      <c r="AH635" s="46" t="s">
        <v>197</v>
      </c>
      <c r="AL635" s="202" t="s">
        <v>357</v>
      </c>
      <c r="AM635" s="203" t="str">
        <f t="shared" si="621"/>
        <v>R_ES-AP-SpCool</v>
      </c>
      <c r="AN635" s="202" t="str">
        <f t="shared" si="622"/>
        <v>SH6_7</v>
      </c>
      <c r="AO635" s="127">
        <f>AS638+AS639</f>
        <v>0.083639705882353</v>
      </c>
      <c r="AP635" s="202" t="s">
        <v>18</v>
      </c>
      <c r="AQ635" s="203" t="s">
        <v>194</v>
      </c>
      <c r="AS635" s="202">
        <f t="shared" si="659"/>
        <v>0.0634191176470588</v>
      </c>
      <c r="AU635" s="202" t="s">
        <v>357</v>
      </c>
      <c r="AV635" s="46" t="str">
        <f t="shared" si="623"/>
        <v>R_ES-AP-SpCool</v>
      </c>
      <c r="AW635" s="208" t="str">
        <f t="shared" si="624"/>
        <v>SH6_7</v>
      </c>
      <c r="AX635" s="127">
        <f>BB638+BB639</f>
        <v>0.0560661764705883</v>
      </c>
      <c r="AY635" s="208" t="s">
        <v>18</v>
      </c>
      <c r="AZ635" s="46" t="s">
        <v>193</v>
      </c>
      <c r="BB635" s="208">
        <f t="shared" si="660"/>
        <v>0.0505514705882353</v>
      </c>
      <c r="BD635" s="202" t="s">
        <v>357</v>
      </c>
      <c r="BE635" s="46" t="str">
        <f t="shared" si="625"/>
        <v>R_ES-AP-SpCool</v>
      </c>
      <c r="BF635" s="208" t="str">
        <f t="shared" si="626"/>
        <v>SH6_7</v>
      </c>
      <c r="BG635" s="208">
        <f t="shared" si="632"/>
        <v>0.0965073529411765</v>
      </c>
      <c r="BH635" s="208" t="s">
        <v>18</v>
      </c>
      <c r="BI635" s="46" t="s">
        <v>195</v>
      </c>
      <c r="BM635" s="202" t="s">
        <v>357</v>
      </c>
      <c r="BN635" s="46" t="str">
        <f t="shared" si="627"/>
        <v>R_ES-AP-SpCool</v>
      </c>
      <c r="BO635" s="208" t="str">
        <f t="shared" si="628"/>
        <v>SH6_7</v>
      </c>
      <c r="BP635" s="208">
        <f t="shared" si="633"/>
        <v>0.0560661764705883</v>
      </c>
      <c r="BQ635" s="208" t="s">
        <v>18</v>
      </c>
      <c r="BR635" s="46" t="s">
        <v>192</v>
      </c>
    </row>
    <row r="636" spans="11:70">
      <c r="K636" s="202" t="s">
        <v>357</v>
      </c>
      <c r="L636" s="203" t="str">
        <f t="shared" si="629"/>
        <v>R_ES-AP-SpCool</v>
      </c>
      <c r="M636" s="202" t="str">
        <f t="shared" ref="M636" si="664">M540</f>
        <v>SH8_9</v>
      </c>
      <c r="N636" s="127">
        <f>R640+R641</f>
        <v>0.0670955882352942</v>
      </c>
      <c r="O636" s="202" t="s">
        <v>18</v>
      </c>
      <c r="P636" s="203" t="s">
        <v>196</v>
      </c>
      <c r="R636" s="202">
        <f t="shared" si="657"/>
        <v>0.0634191176470588</v>
      </c>
      <c r="T636" s="202" t="s">
        <v>357</v>
      </c>
      <c r="U636" s="203" t="str">
        <f t="shared" si="617"/>
        <v>R_ES-AP-SpCool</v>
      </c>
      <c r="V636" s="202" t="str">
        <f t="shared" si="617"/>
        <v>SH8_9</v>
      </c>
      <c r="W636" s="127">
        <f>AA640+AA641</f>
        <v>0.0413602941176471</v>
      </c>
      <c r="X636" s="202" t="s">
        <v>18</v>
      </c>
      <c r="Y636" s="203" t="s">
        <v>191</v>
      </c>
      <c r="AA636" s="202">
        <f t="shared" si="658"/>
        <v>0.0459558823529412</v>
      </c>
      <c r="AC636" s="202" t="s">
        <v>357</v>
      </c>
      <c r="AD636" s="46" t="str">
        <f t="shared" si="619"/>
        <v>R_ES-AP-SpCool</v>
      </c>
      <c r="AE636" s="208" t="str">
        <f t="shared" si="620"/>
        <v>SH8_9</v>
      </c>
      <c r="AF636" s="46">
        <f t="shared" si="604"/>
        <v>0.0670955882352942</v>
      </c>
      <c r="AG636" s="208" t="s">
        <v>18</v>
      </c>
      <c r="AH636" s="46" t="s">
        <v>197</v>
      </c>
      <c r="AL636" s="202" t="s">
        <v>357</v>
      </c>
      <c r="AM636" s="203" t="str">
        <f t="shared" si="621"/>
        <v>R_ES-AP-SpCool</v>
      </c>
      <c r="AN636" s="202" t="str">
        <f t="shared" si="622"/>
        <v>SH8_9</v>
      </c>
      <c r="AO636" s="127">
        <f>AS640+AS641</f>
        <v>0.0560661764705883</v>
      </c>
      <c r="AP636" s="202" t="s">
        <v>18</v>
      </c>
      <c r="AQ636" s="203" t="s">
        <v>194</v>
      </c>
      <c r="AS636" s="202">
        <f t="shared" si="659"/>
        <v>0.0551470588235294</v>
      </c>
      <c r="AU636" s="202" t="s">
        <v>357</v>
      </c>
      <c r="AV636" s="46" t="str">
        <f t="shared" si="623"/>
        <v>R_ES-AP-SpCool</v>
      </c>
      <c r="AW636" s="208" t="str">
        <f t="shared" si="624"/>
        <v>SH8_9</v>
      </c>
      <c r="AX636" s="127">
        <f>BB640+BB641</f>
        <v>0.0413602941176471</v>
      </c>
      <c r="AY636" s="208" t="s">
        <v>18</v>
      </c>
      <c r="AZ636" s="46" t="s">
        <v>193</v>
      </c>
      <c r="BB636" s="208">
        <f t="shared" si="660"/>
        <v>0.0459558823529412</v>
      </c>
      <c r="BD636" s="202" t="s">
        <v>357</v>
      </c>
      <c r="BE636" s="46" t="str">
        <f t="shared" si="625"/>
        <v>R_ES-AP-SpCool</v>
      </c>
      <c r="BF636" s="208" t="str">
        <f t="shared" si="626"/>
        <v>SH8_9</v>
      </c>
      <c r="BG636" s="208">
        <f t="shared" si="632"/>
        <v>0.0670955882352942</v>
      </c>
      <c r="BH636" s="208" t="s">
        <v>18</v>
      </c>
      <c r="BI636" s="46" t="s">
        <v>195</v>
      </c>
      <c r="BM636" s="202" t="s">
        <v>357</v>
      </c>
      <c r="BN636" s="46" t="str">
        <f t="shared" si="627"/>
        <v>R_ES-AP-SpCool</v>
      </c>
      <c r="BO636" s="208" t="str">
        <f t="shared" si="628"/>
        <v>SH8_9</v>
      </c>
      <c r="BP636" s="208">
        <f t="shared" si="633"/>
        <v>0.0413602941176471</v>
      </c>
      <c r="BQ636" s="208" t="s">
        <v>18</v>
      </c>
      <c r="BR636" s="46" t="s">
        <v>192</v>
      </c>
    </row>
    <row r="637" spans="11:70">
      <c r="K637" s="202" t="s">
        <v>357</v>
      </c>
      <c r="L637" s="203" t="str">
        <f t="shared" si="629"/>
        <v>R_ES-AP-SpCool</v>
      </c>
      <c r="M637" s="202" t="str">
        <f t="shared" ref="M637" si="665">M541</f>
        <v>SH10_11</v>
      </c>
      <c r="N637" s="127">
        <f>R642+R643</f>
        <v>0.0496323529411765</v>
      </c>
      <c r="O637" s="202" t="s">
        <v>18</v>
      </c>
      <c r="P637" s="203" t="s">
        <v>196</v>
      </c>
      <c r="R637" s="202">
        <f t="shared" si="657"/>
        <v>0.0551470588235294</v>
      </c>
      <c r="T637" s="202" t="s">
        <v>357</v>
      </c>
      <c r="U637" s="203" t="str">
        <f t="shared" si="617"/>
        <v>R_ES-AP-SpCool</v>
      </c>
      <c r="V637" s="202" t="str">
        <f t="shared" si="617"/>
        <v>SH10_11</v>
      </c>
      <c r="W637" s="127">
        <f>AA642+AA643</f>
        <v>0.03125</v>
      </c>
      <c r="X637" s="202" t="s">
        <v>18</v>
      </c>
      <c r="Y637" s="203" t="s">
        <v>191</v>
      </c>
      <c r="AA637" s="202">
        <f t="shared" si="658"/>
        <v>0.0376838235294118</v>
      </c>
      <c r="AC637" s="202" t="s">
        <v>357</v>
      </c>
      <c r="AD637" s="46" t="str">
        <f t="shared" si="619"/>
        <v>R_ES-AP-SpCool</v>
      </c>
      <c r="AE637" s="208" t="str">
        <f t="shared" si="620"/>
        <v>SH10_11</v>
      </c>
      <c r="AF637" s="46">
        <f t="shared" si="604"/>
        <v>0.0496323529411765</v>
      </c>
      <c r="AG637" s="208" t="s">
        <v>18</v>
      </c>
      <c r="AH637" s="46" t="s">
        <v>197</v>
      </c>
      <c r="AL637" s="202" t="s">
        <v>357</v>
      </c>
      <c r="AM637" s="203" t="str">
        <f t="shared" si="621"/>
        <v>R_ES-AP-SpCool</v>
      </c>
      <c r="AN637" s="202" t="str">
        <f t="shared" si="622"/>
        <v>SH10_11</v>
      </c>
      <c r="AO637" s="127">
        <f>AS642+AS643</f>
        <v>0.0413602941176471</v>
      </c>
      <c r="AP637" s="202" t="s">
        <v>18</v>
      </c>
      <c r="AQ637" s="203" t="s">
        <v>194</v>
      </c>
      <c r="AS637" s="202">
        <f t="shared" si="659"/>
        <v>0.0505514705882353</v>
      </c>
      <c r="AU637" s="202" t="s">
        <v>357</v>
      </c>
      <c r="AV637" s="46" t="str">
        <f t="shared" si="623"/>
        <v>R_ES-AP-SpCool</v>
      </c>
      <c r="AW637" s="208" t="str">
        <f t="shared" si="624"/>
        <v>SH10_11</v>
      </c>
      <c r="AX637" s="127">
        <f>BB642+BB643</f>
        <v>0.03125</v>
      </c>
      <c r="AY637" s="208" t="s">
        <v>18</v>
      </c>
      <c r="AZ637" s="46" t="s">
        <v>193</v>
      </c>
      <c r="BB637" s="208">
        <f t="shared" si="660"/>
        <v>0.0376838235294118</v>
      </c>
      <c r="BD637" s="202" t="s">
        <v>357</v>
      </c>
      <c r="BE637" s="46" t="str">
        <f t="shared" si="625"/>
        <v>R_ES-AP-SpCool</v>
      </c>
      <c r="BF637" s="208" t="str">
        <f t="shared" si="626"/>
        <v>SH10_11</v>
      </c>
      <c r="BG637" s="208">
        <f t="shared" si="632"/>
        <v>0.0496323529411765</v>
      </c>
      <c r="BH637" s="208" t="s">
        <v>18</v>
      </c>
      <c r="BI637" s="46" t="s">
        <v>195</v>
      </c>
      <c r="BM637" s="202" t="s">
        <v>357</v>
      </c>
      <c r="BN637" s="46" t="str">
        <f t="shared" si="627"/>
        <v>R_ES-AP-SpCool</v>
      </c>
      <c r="BO637" s="208" t="str">
        <f t="shared" si="628"/>
        <v>SH10_11</v>
      </c>
      <c r="BP637" s="208">
        <f t="shared" si="633"/>
        <v>0.03125</v>
      </c>
      <c r="BQ637" s="208" t="s">
        <v>18</v>
      </c>
      <c r="BR637" s="46" t="s">
        <v>192</v>
      </c>
    </row>
    <row r="638" spans="11:70">
      <c r="K638" s="202" t="s">
        <v>357</v>
      </c>
      <c r="L638" s="203" t="str">
        <f t="shared" si="629"/>
        <v>R_ES-AP-SpCool</v>
      </c>
      <c r="M638" s="202" t="str">
        <f t="shared" ref="M638" si="666">M542</f>
        <v>SH12_13</v>
      </c>
      <c r="N638" s="127">
        <f>R644+R645</f>
        <v>0.0349264705882353</v>
      </c>
      <c r="O638" s="202" t="s">
        <v>18</v>
      </c>
      <c r="P638" s="203" t="s">
        <v>196</v>
      </c>
      <c r="R638" s="202">
        <f t="shared" si="657"/>
        <v>0.0505514705882353</v>
      </c>
      <c r="T638" s="202" t="s">
        <v>357</v>
      </c>
      <c r="U638" s="203" t="str">
        <f t="shared" si="617"/>
        <v>R_ES-AP-SpCool</v>
      </c>
      <c r="V638" s="202" t="str">
        <f t="shared" si="617"/>
        <v>SH12_13</v>
      </c>
      <c r="W638" s="127">
        <f>AA644+AA645</f>
        <v>0.0321691176470589</v>
      </c>
      <c r="X638" s="202" t="s">
        <v>18</v>
      </c>
      <c r="Y638" s="203" t="s">
        <v>191</v>
      </c>
      <c r="AA638" s="202">
        <f t="shared" si="658"/>
        <v>0.0294117647058824</v>
      </c>
      <c r="AC638" s="202" t="s">
        <v>357</v>
      </c>
      <c r="AD638" s="46" t="str">
        <f t="shared" si="619"/>
        <v>R_ES-AP-SpCool</v>
      </c>
      <c r="AE638" s="208" t="str">
        <f t="shared" si="620"/>
        <v>SH12_13</v>
      </c>
      <c r="AF638" s="46">
        <f t="shared" si="604"/>
        <v>0.0349264705882353</v>
      </c>
      <c r="AG638" s="208" t="s">
        <v>18</v>
      </c>
      <c r="AH638" s="46" t="s">
        <v>197</v>
      </c>
      <c r="AL638" s="202" t="s">
        <v>357</v>
      </c>
      <c r="AM638" s="203" t="str">
        <f t="shared" si="621"/>
        <v>R_ES-AP-SpCool</v>
      </c>
      <c r="AN638" s="202" t="str">
        <f t="shared" si="622"/>
        <v>SH12_13</v>
      </c>
      <c r="AO638" s="127">
        <f>AS644+AS645</f>
        <v>0.03125</v>
      </c>
      <c r="AP638" s="202" t="s">
        <v>18</v>
      </c>
      <c r="AQ638" s="203" t="s">
        <v>194</v>
      </c>
      <c r="AS638" s="202">
        <f t="shared" si="659"/>
        <v>0.0459558823529412</v>
      </c>
      <c r="AU638" s="202" t="s">
        <v>357</v>
      </c>
      <c r="AV638" s="46" t="str">
        <f t="shared" si="623"/>
        <v>R_ES-AP-SpCool</v>
      </c>
      <c r="AW638" s="208" t="str">
        <f t="shared" si="624"/>
        <v>SH12_13</v>
      </c>
      <c r="AX638" s="127">
        <f>BB644+BB645</f>
        <v>0.0321691176470589</v>
      </c>
      <c r="AY638" s="208" t="s">
        <v>18</v>
      </c>
      <c r="AZ638" s="46" t="s">
        <v>193</v>
      </c>
      <c r="BB638" s="208">
        <f t="shared" si="660"/>
        <v>0.0294117647058824</v>
      </c>
      <c r="BD638" s="202" t="s">
        <v>357</v>
      </c>
      <c r="BE638" s="46" t="str">
        <f t="shared" si="625"/>
        <v>R_ES-AP-SpCool</v>
      </c>
      <c r="BF638" s="208" t="str">
        <f t="shared" si="626"/>
        <v>SH12_13</v>
      </c>
      <c r="BG638" s="208">
        <f t="shared" si="632"/>
        <v>0.0349264705882353</v>
      </c>
      <c r="BH638" s="208" t="s">
        <v>18</v>
      </c>
      <c r="BI638" s="46" t="s">
        <v>195</v>
      </c>
      <c r="BM638" s="202" t="s">
        <v>357</v>
      </c>
      <c r="BN638" s="46" t="str">
        <f t="shared" si="627"/>
        <v>R_ES-AP-SpCool</v>
      </c>
      <c r="BO638" s="208" t="str">
        <f t="shared" si="628"/>
        <v>SH12_13</v>
      </c>
      <c r="BP638" s="208">
        <f t="shared" si="633"/>
        <v>0.0321691176470589</v>
      </c>
      <c r="BQ638" s="208" t="s">
        <v>18</v>
      </c>
      <c r="BR638" s="46" t="s">
        <v>192</v>
      </c>
    </row>
    <row r="639" spans="11:70">
      <c r="K639" s="202" t="s">
        <v>357</v>
      </c>
      <c r="L639" s="203" t="str">
        <f t="shared" si="629"/>
        <v>R_ES-AP-SpCool</v>
      </c>
      <c r="M639" s="202" t="str">
        <f t="shared" ref="M639" si="667">M543</f>
        <v>SH14_15</v>
      </c>
      <c r="N639" s="127">
        <f>R646+R647</f>
        <v>0.0284926470588236</v>
      </c>
      <c r="O639" s="202" t="s">
        <v>18</v>
      </c>
      <c r="P639" s="203" t="s">
        <v>196</v>
      </c>
      <c r="R639" s="202">
        <f t="shared" si="657"/>
        <v>0.0459558823529412</v>
      </c>
      <c r="T639" s="202" t="s">
        <v>357</v>
      </c>
      <c r="U639" s="203" t="str">
        <f t="shared" si="617"/>
        <v>R_ES-AP-SpCool</v>
      </c>
      <c r="V639" s="202" t="str">
        <f t="shared" si="617"/>
        <v>SH14_15</v>
      </c>
      <c r="W639" s="127">
        <f>AA646+AA647</f>
        <v>0.0496323529411765</v>
      </c>
      <c r="X639" s="202" t="s">
        <v>18</v>
      </c>
      <c r="Y639" s="203" t="s">
        <v>191</v>
      </c>
      <c r="AA639" s="202">
        <f t="shared" si="658"/>
        <v>0.0266544117647059</v>
      </c>
      <c r="AC639" s="202" t="s">
        <v>357</v>
      </c>
      <c r="AD639" s="46" t="str">
        <f t="shared" si="619"/>
        <v>R_ES-AP-SpCool</v>
      </c>
      <c r="AE639" s="208" t="str">
        <f t="shared" si="620"/>
        <v>SH14_15</v>
      </c>
      <c r="AF639" s="46">
        <f t="shared" si="604"/>
        <v>0.0284926470588236</v>
      </c>
      <c r="AG639" s="208" t="s">
        <v>18</v>
      </c>
      <c r="AH639" s="46" t="s">
        <v>197</v>
      </c>
      <c r="AL639" s="202" t="s">
        <v>357</v>
      </c>
      <c r="AM639" s="203" t="str">
        <f t="shared" si="621"/>
        <v>R_ES-AP-SpCool</v>
      </c>
      <c r="AN639" s="202" t="str">
        <f t="shared" si="622"/>
        <v>SH14_15</v>
      </c>
      <c r="AO639" s="127">
        <f>AS646+AS647</f>
        <v>0.0321691176470589</v>
      </c>
      <c r="AP639" s="202" t="s">
        <v>18</v>
      </c>
      <c r="AQ639" s="203" t="s">
        <v>194</v>
      </c>
      <c r="AS639" s="202">
        <f t="shared" si="659"/>
        <v>0.0376838235294118</v>
      </c>
      <c r="AU639" s="202" t="s">
        <v>357</v>
      </c>
      <c r="AV639" s="46" t="str">
        <f t="shared" si="623"/>
        <v>R_ES-AP-SpCool</v>
      </c>
      <c r="AW639" s="208" t="str">
        <f t="shared" si="624"/>
        <v>SH14_15</v>
      </c>
      <c r="AX639" s="127">
        <f>BB646+BB647</f>
        <v>0.0496323529411765</v>
      </c>
      <c r="AY639" s="208" t="s">
        <v>18</v>
      </c>
      <c r="AZ639" s="46" t="s">
        <v>193</v>
      </c>
      <c r="BB639" s="208">
        <f t="shared" si="660"/>
        <v>0.0266544117647059</v>
      </c>
      <c r="BD639" s="202" t="s">
        <v>357</v>
      </c>
      <c r="BE639" s="46" t="str">
        <f t="shared" si="625"/>
        <v>R_ES-AP-SpCool</v>
      </c>
      <c r="BF639" s="208" t="str">
        <f t="shared" si="626"/>
        <v>SH14_15</v>
      </c>
      <c r="BG639" s="208">
        <f t="shared" si="632"/>
        <v>0.0284926470588236</v>
      </c>
      <c r="BH639" s="208" t="s">
        <v>18</v>
      </c>
      <c r="BI639" s="46" t="s">
        <v>195</v>
      </c>
      <c r="BM639" s="202" t="s">
        <v>357</v>
      </c>
      <c r="BN639" s="46" t="str">
        <f t="shared" si="627"/>
        <v>R_ES-AP-SpCool</v>
      </c>
      <c r="BO639" s="208" t="str">
        <f t="shared" si="628"/>
        <v>SH14_15</v>
      </c>
      <c r="BP639" s="208">
        <f t="shared" si="633"/>
        <v>0.0496323529411765</v>
      </c>
      <c r="BQ639" s="208" t="s">
        <v>18</v>
      </c>
      <c r="BR639" s="46" t="s">
        <v>192</v>
      </c>
    </row>
    <row r="640" spans="11:70">
      <c r="K640" s="202" t="s">
        <v>357</v>
      </c>
      <c r="L640" s="203" t="str">
        <f t="shared" si="629"/>
        <v>R_ES-AP-SpCool</v>
      </c>
      <c r="M640" s="202" t="str">
        <f t="shared" ref="M640" si="668">M544</f>
        <v>SH16_17</v>
      </c>
      <c r="N640" s="127">
        <f>R648+R649</f>
        <v>0.0404411764705883</v>
      </c>
      <c r="O640" s="202" t="s">
        <v>18</v>
      </c>
      <c r="P640" s="203" t="s">
        <v>196</v>
      </c>
      <c r="R640" s="202">
        <f t="shared" si="657"/>
        <v>0.0376838235294118</v>
      </c>
      <c r="T640" s="202" t="s">
        <v>357</v>
      </c>
      <c r="U640" s="203" t="str">
        <f t="shared" si="617"/>
        <v>R_ES-AP-SpCool</v>
      </c>
      <c r="V640" s="202" t="str">
        <f t="shared" si="617"/>
        <v>SH16_17</v>
      </c>
      <c r="W640" s="127">
        <f>AA648+AA649</f>
        <v>0.0827205882352941</v>
      </c>
      <c r="X640" s="202" t="s">
        <v>18</v>
      </c>
      <c r="Y640" s="203" t="s">
        <v>191</v>
      </c>
      <c r="AA640" s="202">
        <f t="shared" si="658"/>
        <v>0.0229779411764706</v>
      </c>
      <c r="AC640" s="202" t="s">
        <v>357</v>
      </c>
      <c r="AD640" s="46" t="str">
        <f t="shared" si="619"/>
        <v>R_ES-AP-SpCool</v>
      </c>
      <c r="AE640" s="208" t="str">
        <f t="shared" si="620"/>
        <v>SH16_17</v>
      </c>
      <c r="AF640" s="46">
        <f t="shared" ref="AF640:AF703" si="669">N640</f>
        <v>0.0404411764705883</v>
      </c>
      <c r="AG640" s="208" t="s">
        <v>18</v>
      </c>
      <c r="AH640" s="46" t="s">
        <v>197</v>
      </c>
      <c r="AL640" s="202" t="s">
        <v>357</v>
      </c>
      <c r="AM640" s="203" t="str">
        <f t="shared" si="621"/>
        <v>R_ES-AP-SpCool</v>
      </c>
      <c r="AN640" s="202" t="str">
        <f t="shared" si="622"/>
        <v>SH16_17</v>
      </c>
      <c r="AO640" s="127">
        <f>AS648+AS649</f>
        <v>0.0496323529411765</v>
      </c>
      <c r="AP640" s="202" t="s">
        <v>18</v>
      </c>
      <c r="AQ640" s="203" t="s">
        <v>194</v>
      </c>
      <c r="AS640" s="202">
        <f t="shared" si="659"/>
        <v>0.0294117647058824</v>
      </c>
      <c r="AU640" s="202" t="s">
        <v>357</v>
      </c>
      <c r="AV640" s="46" t="str">
        <f t="shared" si="623"/>
        <v>R_ES-AP-SpCool</v>
      </c>
      <c r="AW640" s="208" t="str">
        <f t="shared" si="624"/>
        <v>SH16_17</v>
      </c>
      <c r="AX640" s="127">
        <f>BB648+BB649</f>
        <v>0.0827205882352941</v>
      </c>
      <c r="AY640" s="208" t="s">
        <v>18</v>
      </c>
      <c r="AZ640" s="46" t="s">
        <v>193</v>
      </c>
      <c r="BB640" s="208">
        <f t="shared" si="660"/>
        <v>0.0229779411764706</v>
      </c>
      <c r="BD640" s="202" t="s">
        <v>357</v>
      </c>
      <c r="BE640" s="46" t="str">
        <f t="shared" si="625"/>
        <v>R_ES-AP-SpCool</v>
      </c>
      <c r="BF640" s="208" t="str">
        <f t="shared" si="626"/>
        <v>SH16_17</v>
      </c>
      <c r="BG640" s="208">
        <f t="shared" si="632"/>
        <v>0.0404411764705883</v>
      </c>
      <c r="BH640" s="208" t="s">
        <v>18</v>
      </c>
      <c r="BI640" s="46" t="s">
        <v>195</v>
      </c>
      <c r="BM640" s="202" t="s">
        <v>357</v>
      </c>
      <c r="BN640" s="46" t="str">
        <f t="shared" si="627"/>
        <v>R_ES-AP-SpCool</v>
      </c>
      <c r="BO640" s="208" t="str">
        <f t="shared" si="628"/>
        <v>SH16_17</v>
      </c>
      <c r="BP640" s="208">
        <f t="shared" si="633"/>
        <v>0.0827205882352941</v>
      </c>
      <c r="BQ640" s="208" t="s">
        <v>18</v>
      </c>
      <c r="BR640" s="46" t="s">
        <v>192</v>
      </c>
    </row>
    <row r="641" spans="11:70">
      <c r="K641" s="202" t="s">
        <v>357</v>
      </c>
      <c r="L641" s="203" t="str">
        <f t="shared" si="629"/>
        <v>R_ES-AP-SpCool</v>
      </c>
      <c r="M641" s="202" t="str">
        <f t="shared" ref="M641" si="670">M545</f>
        <v>SH18_19</v>
      </c>
      <c r="N641" s="127">
        <f>R650+R651</f>
        <v>0.0643382352941176</v>
      </c>
      <c r="O641" s="202" t="s">
        <v>18</v>
      </c>
      <c r="P641" s="203" t="s">
        <v>196</v>
      </c>
      <c r="R641" s="202">
        <f t="shared" si="657"/>
        <v>0.0294117647058824</v>
      </c>
      <c r="T641" s="202" t="s">
        <v>357</v>
      </c>
      <c r="U641" s="203" t="str">
        <f t="shared" si="617"/>
        <v>R_ES-AP-SpCool</v>
      </c>
      <c r="V641" s="202" t="str">
        <f t="shared" si="617"/>
        <v>SH18_19</v>
      </c>
      <c r="W641" s="127">
        <f>AA650+AA651</f>
        <v>0.112132352941176</v>
      </c>
      <c r="X641" s="202" t="s">
        <v>18</v>
      </c>
      <c r="Y641" s="203" t="s">
        <v>191</v>
      </c>
      <c r="AA641" s="202">
        <f t="shared" si="658"/>
        <v>0.0183823529411765</v>
      </c>
      <c r="AC641" s="202" t="s">
        <v>357</v>
      </c>
      <c r="AD641" s="46" t="str">
        <f t="shared" si="619"/>
        <v>R_ES-AP-SpCool</v>
      </c>
      <c r="AE641" s="208" t="str">
        <f t="shared" si="620"/>
        <v>SH18_19</v>
      </c>
      <c r="AF641" s="46">
        <f t="shared" si="669"/>
        <v>0.0643382352941176</v>
      </c>
      <c r="AG641" s="208" t="s">
        <v>18</v>
      </c>
      <c r="AH641" s="46" t="s">
        <v>197</v>
      </c>
      <c r="AL641" s="202" t="s">
        <v>357</v>
      </c>
      <c r="AM641" s="203" t="str">
        <f t="shared" si="621"/>
        <v>R_ES-AP-SpCool</v>
      </c>
      <c r="AN641" s="202" t="str">
        <f t="shared" si="622"/>
        <v>SH18_19</v>
      </c>
      <c r="AO641" s="127">
        <f>AS650+AS651</f>
        <v>0.0827205882352941</v>
      </c>
      <c r="AP641" s="202" t="s">
        <v>18</v>
      </c>
      <c r="AQ641" s="203" t="s">
        <v>194</v>
      </c>
      <c r="AS641" s="202">
        <f t="shared" si="659"/>
        <v>0.0266544117647059</v>
      </c>
      <c r="AU641" s="202" t="s">
        <v>357</v>
      </c>
      <c r="AV641" s="46" t="str">
        <f t="shared" si="623"/>
        <v>R_ES-AP-SpCool</v>
      </c>
      <c r="AW641" s="208" t="str">
        <f t="shared" si="624"/>
        <v>SH18_19</v>
      </c>
      <c r="AX641" s="127">
        <f>BB650+BB651</f>
        <v>0.112132352941176</v>
      </c>
      <c r="AY641" s="208" t="s">
        <v>18</v>
      </c>
      <c r="AZ641" s="46" t="s">
        <v>193</v>
      </c>
      <c r="BB641" s="208">
        <f t="shared" si="660"/>
        <v>0.0183823529411765</v>
      </c>
      <c r="BD641" s="202" t="s">
        <v>357</v>
      </c>
      <c r="BE641" s="46" t="str">
        <f t="shared" si="625"/>
        <v>R_ES-AP-SpCool</v>
      </c>
      <c r="BF641" s="208" t="str">
        <f t="shared" si="626"/>
        <v>SH18_19</v>
      </c>
      <c r="BG641" s="208">
        <f t="shared" si="632"/>
        <v>0.0643382352941176</v>
      </c>
      <c r="BH641" s="208" t="s">
        <v>18</v>
      </c>
      <c r="BI641" s="46" t="s">
        <v>195</v>
      </c>
      <c r="BM641" s="202" t="s">
        <v>357</v>
      </c>
      <c r="BN641" s="46" t="str">
        <f t="shared" si="627"/>
        <v>R_ES-AP-SpCool</v>
      </c>
      <c r="BO641" s="208" t="str">
        <f t="shared" si="628"/>
        <v>SH18_19</v>
      </c>
      <c r="BP641" s="208">
        <f t="shared" si="633"/>
        <v>0.112132352941176</v>
      </c>
      <c r="BQ641" s="208" t="s">
        <v>18</v>
      </c>
      <c r="BR641" s="46" t="s">
        <v>192</v>
      </c>
    </row>
    <row r="642" spans="11:70">
      <c r="K642" s="202" t="s">
        <v>357</v>
      </c>
      <c r="L642" s="203" t="str">
        <f t="shared" si="629"/>
        <v>R_ES-AP-SpCool</v>
      </c>
      <c r="M642" s="202" t="str">
        <f t="shared" ref="M642" si="671">M546</f>
        <v>SH20_21</v>
      </c>
      <c r="N642" s="127">
        <f>R652+R653</f>
        <v>0.099264705882353</v>
      </c>
      <c r="O642" s="202" t="s">
        <v>18</v>
      </c>
      <c r="P642" s="203" t="s">
        <v>196</v>
      </c>
      <c r="R642" s="202">
        <f t="shared" si="657"/>
        <v>0.0266544117647059</v>
      </c>
      <c r="T642" s="202" t="s">
        <v>357</v>
      </c>
      <c r="U642" s="203" t="str">
        <f t="shared" si="617"/>
        <v>R_ES-AP-SpCool</v>
      </c>
      <c r="V642" s="202" t="str">
        <f t="shared" si="617"/>
        <v>SH20_21</v>
      </c>
      <c r="W642" s="127">
        <f>AA652+AA653</f>
        <v>0.132352941176471</v>
      </c>
      <c r="X642" s="202" t="s">
        <v>18</v>
      </c>
      <c r="Y642" s="203" t="s">
        <v>191</v>
      </c>
      <c r="AA642" s="202">
        <f t="shared" si="658"/>
        <v>0.0165441176470588</v>
      </c>
      <c r="AC642" s="202" t="s">
        <v>357</v>
      </c>
      <c r="AD642" s="46" t="str">
        <f t="shared" si="619"/>
        <v>R_ES-AP-SpCool</v>
      </c>
      <c r="AE642" s="208" t="str">
        <f t="shared" si="620"/>
        <v>SH20_21</v>
      </c>
      <c r="AF642" s="46">
        <f t="shared" si="669"/>
        <v>0.099264705882353</v>
      </c>
      <c r="AG642" s="208" t="s">
        <v>18</v>
      </c>
      <c r="AH642" s="46" t="s">
        <v>197</v>
      </c>
      <c r="AL642" s="202" t="s">
        <v>357</v>
      </c>
      <c r="AM642" s="203" t="str">
        <f t="shared" si="621"/>
        <v>R_ES-AP-SpCool</v>
      </c>
      <c r="AN642" s="202" t="str">
        <f t="shared" si="622"/>
        <v>SH20_21</v>
      </c>
      <c r="AO642" s="127">
        <f>AS652+AS653</f>
        <v>0.112132352941176</v>
      </c>
      <c r="AP642" s="202" t="s">
        <v>18</v>
      </c>
      <c r="AQ642" s="203" t="s">
        <v>194</v>
      </c>
      <c r="AS642" s="202">
        <f t="shared" si="659"/>
        <v>0.0229779411764706</v>
      </c>
      <c r="AU642" s="202" t="s">
        <v>357</v>
      </c>
      <c r="AV642" s="46" t="str">
        <f t="shared" si="623"/>
        <v>R_ES-AP-SpCool</v>
      </c>
      <c r="AW642" s="208" t="str">
        <f t="shared" si="624"/>
        <v>SH20_21</v>
      </c>
      <c r="AX642" s="127">
        <f>BB652+BB653</f>
        <v>0.132352941176471</v>
      </c>
      <c r="AY642" s="208" t="s">
        <v>18</v>
      </c>
      <c r="AZ642" s="46" t="s">
        <v>193</v>
      </c>
      <c r="BB642" s="208">
        <f t="shared" si="660"/>
        <v>0.0165441176470588</v>
      </c>
      <c r="BD642" s="202" t="s">
        <v>357</v>
      </c>
      <c r="BE642" s="46" t="str">
        <f t="shared" si="625"/>
        <v>R_ES-AP-SpCool</v>
      </c>
      <c r="BF642" s="208" t="str">
        <f t="shared" si="626"/>
        <v>SH20_21</v>
      </c>
      <c r="BG642" s="208">
        <f t="shared" si="632"/>
        <v>0.099264705882353</v>
      </c>
      <c r="BH642" s="208" t="s">
        <v>18</v>
      </c>
      <c r="BI642" s="46" t="s">
        <v>195</v>
      </c>
      <c r="BM642" s="202" t="s">
        <v>357</v>
      </c>
      <c r="BN642" s="46" t="str">
        <f t="shared" si="627"/>
        <v>R_ES-AP-SpCool</v>
      </c>
      <c r="BO642" s="208" t="str">
        <f t="shared" si="628"/>
        <v>SH20_21</v>
      </c>
      <c r="BP642" s="208">
        <f t="shared" si="633"/>
        <v>0.132352941176471</v>
      </c>
      <c r="BQ642" s="208" t="s">
        <v>18</v>
      </c>
      <c r="BR642" s="46" t="s">
        <v>192</v>
      </c>
    </row>
    <row r="643" spans="11:70">
      <c r="K643" s="202" t="s">
        <v>357</v>
      </c>
      <c r="L643" s="203" t="str">
        <f t="shared" si="629"/>
        <v>R_ES-AP-SpCool</v>
      </c>
      <c r="M643" s="202" t="str">
        <f t="shared" ref="M643" si="672">M547</f>
        <v>SH22_23</v>
      </c>
      <c r="N643" s="127">
        <f>R654+R655</f>
        <v>0.123161764705882</v>
      </c>
      <c r="O643" s="202" t="s">
        <v>18</v>
      </c>
      <c r="P643" s="203" t="s">
        <v>196</v>
      </c>
      <c r="R643" s="202">
        <f t="shared" si="657"/>
        <v>0.0229779411764706</v>
      </c>
      <c r="T643" s="202" t="s">
        <v>357</v>
      </c>
      <c r="U643" s="203" t="str">
        <f t="shared" si="617"/>
        <v>R_ES-AP-SpCool</v>
      </c>
      <c r="V643" s="202" t="str">
        <f t="shared" si="617"/>
        <v>SH22_23</v>
      </c>
      <c r="W643" s="127">
        <f>AA654+AA655</f>
        <v>0.144301470588235</v>
      </c>
      <c r="X643" s="202" t="s">
        <v>18</v>
      </c>
      <c r="Y643" s="203" t="s">
        <v>191</v>
      </c>
      <c r="AA643" s="202">
        <f t="shared" si="658"/>
        <v>0.0147058823529412</v>
      </c>
      <c r="AC643" s="202" t="s">
        <v>357</v>
      </c>
      <c r="AD643" s="46" t="str">
        <f t="shared" si="619"/>
        <v>R_ES-AP-SpCool</v>
      </c>
      <c r="AE643" s="208" t="str">
        <f t="shared" si="620"/>
        <v>SH22_23</v>
      </c>
      <c r="AF643" s="46">
        <f t="shared" si="669"/>
        <v>0.123161764705882</v>
      </c>
      <c r="AG643" s="208" t="s">
        <v>18</v>
      </c>
      <c r="AH643" s="46" t="s">
        <v>197</v>
      </c>
      <c r="AL643" s="202" t="s">
        <v>357</v>
      </c>
      <c r="AM643" s="203" t="str">
        <f t="shared" si="621"/>
        <v>R_ES-AP-SpCool</v>
      </c>
      <c r="AN643" s="202" t="str">
        <f t="shared" si="622"/>
        <v>SH22_23</v>
      </c>
      <c r="AO643" s="127">
        <f>AS654+AS655</f>
        <v>0.132352941176471</v>
      </c>
      <c r="AP643" s="202" t="s">
        <v>18</v>
      </c>
      <c r="AQ643" s="203" t="s">
        <v>194</v>
      </c>
      <c r="AS643" s="202">
        <f t="shared" si="659"/>
        <v>0.0183823529411765</v>
      </c>
      <c r="AU643" s="202" t="s">
        <v>357</v>
      </c>
      <c r="AV643" s="46" t="str">
        <f t="shared" si="623"/>
        <v>R_ES-AP-SpCool</v>
      </c>
      <c r="AW643" s="208" t="str">
        <f t="shared" si="624"/>
        <v>SH22_23</v>
      </c>
      <c r="AX643" s="127">
        <f>BB654+BB655</f>
        <v>0.144301470588235</v>
      </c>
      <c r="AY643" s="208" t="s">
        <v>18</v>
      </c>
      <c r="AZ643" s="46" t="s">
        <v>193</v>
      </c>
      <c r="BB643" s="208">
        <f t="shared" si="660"/>
        <v>0.0147058823529412</v>
      </c>
      <c r="BD643" s="202" t="s">
        <v>357</v>
      </c>
      <c r="BE643" s="46" t="str">
        <f t="shared" si="625"/>
        <v>R_ES-AP-SpCool</v>
      </c>
      <c r="BF643" s="208" t="str">
        <f t="shared" si="626"/>
        <v>SH22_23</v>
      </c>
      <c r="BG643" s="208">
        <f t="shared" si="632"/>
        <v>0.123161764705882</v>
      </c>
      <c r="BH643" s="208" t="s">
        <v>18</v>
      </c>
      <c r="BI643" s="46" t="s">
        <v>195</v>
      </c>
      <c r="BM643" s="202" t="s">
        <v>357</v>
      </c>
      <c r="BN643" s="46" t="str">
        <f t="shared" si="627"/>
        <v>R_ES-AP-SpCool</v>
      </c>
      <c r="BO643" s="208" t="str">
        <f t="shared" si="628"/>
        <v>SH22_23</v>
      </c>
      <c r="BP643" s="208">
        <f t="shared" si="633"/>
        <v>0.144301470588235</v>
      </c>
      <c r="BQ643" s="208" t="s">
        <v>18</v>
      </c>
      <c r="BR643" s="46" t="s">
        <v>192</v>
      </c>
    </row>
    <row r="644" spans="11:70">
      <c r="K644" s="202" t="s">
        <v>141</v>
      </c>
      <c r="L644" s="203" t="str">
        <f t="shared" si="629"/>
        <v>R_ES-AP-SpCool</v>
      </c>
      <c r="M644" s="202">
        <f t="shared" ref="M644" si="673">M548</f>
        <v>0</v>
      </c>
      <c r="O644" s="202" t="s">
        <v>18</v>
      </c>
      <c r="P644" s="203" t="s">
        <v>196</v>
      </c>
      <c r="R644" s="202">
        <f t="shared" si="657"/>
        <v>0.0183823529411765</v>
      </c>
      <c r="T644" s="202" t="s">
        <v>141</v>
      </c>
      <c r="U644" s="203" t="str">
        <f t="shared" si="617"/>
        <v>R_ES-AP-SpCool</v>
      </c>
      <c r="V644" s="202">
        <f t="shared" si="617"/>
        <v>0</v>
      </c>
      <c r="X644" s="202" t="s">
        <v>18</v>
      </c>
      <c r="Y644" s="203" t="s">
        <v>191</v>
      </c>
      <c r="AA644" s="202">
        <f t="shared" si="658"/>
        <v>0.0137867647058824</v>
      </c>
      <c r="AC644" s="202" t="s">
        <v>141</v>
      </c>
      <c r="AD644" s="46" t="str">
        <f t="shared" si="619"/>
        <v>R_ES-AP-SpCool</v>
      </c>
      <c r="AE644" s="208">
        <f t="shared" si="620"/>
        <v>0</v>
      </c>
      <c r="AF644" s="46">
        <f t="shared" si="669"/>
        <v>0</v>
      </c>
      <c r="AG644" s="208" t="s">
        <v>18</v>
      </c>
      <c r="AH644" s="46" t="s">
        <v>197</v>
      </c>
      <c r="AL644" s="202" t="s">
        <v>141</v>
      </c>
      <c r="AM644" s="203" t="str">
        <f t="shared" si="621"/>
        <v>R_ES-AP-SpCool</v>
      </c>
      <c r="AN644" s="202">
        <f t="shared" si="622"/>
        <v>0</v>
      </c>
      <c r="AP644" s="202" t="s">
        <v>18</v>
      </c>
      <c r="AQ644" s="203" t="s">
        <v>194</v>
      </c>
      <c r="AS644" s="202">
        <f t="shared" si="659"/>
        <v>0.0165441176470588</v>
      </c>
      <c r="AU644" s="202" t="s">
        <v>141</v>
      </c>
      <c r="AV644" s="46" t="str">
        <f t="shared" si="623"/>
        <v>R_ES-AP-SpCool</v>
      </c>
      <c r="AW644" s="208">
        <f t="shared" si="624"/>
        <v>0</v>
      </c>
      <c r="AY644" s="208" t="s">
        <v>18</v>
      </c>
      <c r="AZ644" s="46" t="s">
        <v>193</v>
      </c>
      <c r="BB644" s="208">
        <f t="shared" si="660"/>
        <v>0.0137867647058824</v>
      </c>
      <c r="BD644" s="202" t="s">
        <v>141</v>
      </c>
      <c r="BE644" s="46" t="str">
        <f t="shared" si="625"/>
        <v>R_ES-AP-SpCool</v>
      </c>
      <c r="BF644" s="208">
        <f t="shared" si="626"/>
        <v>0</v>
      </c>
      <c r="BG644" s="208">
        <f t="shared" si="632"/>
        <v>0</v>
      </c>
      <c r="BH644" s="208" t="s">
        <v>18</v>
      </c>
      <c r="BI644" s="46" t="s">
        <v>195</v>
      </c>
      <c r="BM644" s="202" t="s">
        <v>141</v>
      </c>
      <c r="BN644" s="46" t="str">
        <f t="shared" si="627"/>
        <v>R_ES-AP-SpCool</v>
      </c>
      <c r="BO644" s="208">
        <f t="shared" si="628"/>
        <v>0</v>
      </c>
      <c r="BP644" s="208">
        <f t="shared" si="633"/>
        <v>0</v>
      </c>
      <c r="BQ644" s="208" t="s">
        <v>18</v>
      </c>
      <c r="BR644" s="46" t="s">
        <v>192</v>
      </c>
    </row>
    <row r="645" spans="11:70">
      <c r="K645" s="202" t="s">
        <v>141</v>
      </c>
      <c r="L645" s="203" t="str">
        <f t="shared" si="629"/>
        <v>R_ES-AP-SpCool</v>
      </c>
      <c r="M645" s="202">
        <f t="shared" ref="M645" si="674">M549</f>
        <v>0</v>
      </c>
      <c r="O645" s="202" t="s">
        <v>18</v>
      </c>
      <c r="P645" s="203" t="s">
        <v>196</v>
      </c>
      <c r="R645" s="202">
        <f t="shared" si="657"/>
        <v>0.0165441176470588</v>
      </c>
      <c r="T645" s="202" t="s">
        <v>141</v>
      </c>
      <c r="U645" s="203" t="str">
        <f t="shared" si="617"/>
        <v>R_ES-AP-SpCool</v>
      </c>
      <c r="V645" s="202">
        <f t="shared" si="617"/>
        <v>0</v>
      </c>
      <c r="X645" s="202" t="s">
        <v>18</v>
      </c>
      <c r="Y645" s="203" t="s">
        <v>191</v>
      </c>
      <c r="AA645" s="202">
        <f t="shared" si="658"/>
        <v>0.0183823529411765</v>
      </c>
      <c r="AC645" s="202" t="s">
        <v>141</v>
      </c>
      <c r="AD645" s="46" t="str">
        <f t="shared" si="619"/>
        <v>R_ES-AP-SpCool</v>
      </c>
      <c r="AE645" s="208">
        <f t="shared" si="620"/>
        <v>0</v>
      </c>
      <c r="AF645" s="46">
        <f t="shared" si="669"/>
        <v>0</v>
      </c>
      <c r="AG645" s="208" t="s">
        <v>18</v>
      </c>
      <c r="AH645" s="46" t="s">
        <v>197</v>
      </c>
      <c r="AL645" s="202" t="s">
        <v>141</v>
      </c>
      <c r="AM645" s="203" t="str">
        <f t="shared" si="621"/>
        <v>R_ES-AP-SpCool</v>
      </c>
      <c r="AN645" s="202">
        <f t="shared" si="622"/>
        <v>0</v>
      </c>
      <c r="AP645" s="202" t="s">
        <v>18</v>
      </c>
      <c r="AQ645" s="203" t="s">
        <v>194</v>
      </c>
      <c r="AS645" s="202">
        <f t="shared" si="659"/>
        <v>0.0147058823529412</v>
      </c>
      <c r="AU645" s="202" t="s">
        <v>141</v>
      </c>
      <c r="AV645" s="46" t="str">
        <f t="shared" si="623"/>
        <v>R_ES-AP-SpCool</v>
      </c>
      <c r="AW645" s="208">
        <f t="shared" si="624"/>
        <v>0</v>
      </c>
      <c r="AY645" s="208" t="s">
        <v>18</v>
      </c>
      <c r="AZ645" s="46" t="s">
        <v>193</v>
      </c>
      <c r="BB645" s="208">
        <f t="shared" si="660"/>
        <v>0.0183823529411765</v>
      </c>
      <c r="BD645" s="202" t="s">
        <v>141</v>
      </c>
      <c r="BE645" s="46" t="str">
        <f t="shared" si="625"/>
        <v>R_ES-AP-SpCool</v>
      </c>
      <c r="BF645" s="208">
        <f t="shared" si="626"/>
        <v>0</v>
      </c>
      <c r="BG645" s="208">
        <f t="shared" si="632"/>
        <v>0</v>
      </c>
      <c r="BH645" s="208" t="s">
        <v>18</v>
      </c>
      <c r="BI645" s="46" t="s">
        <v>195</v>
      </c>
      <c r="BM645" s="202" t="s">
        <v>141</v>
      </c>
      <c r="BN645" s="46" t="str">
        <f t="shared" si="627"/>
        <v>R_ES-AP-SpCool</v>
      </c>
      <c r="BO645" s="208">
        <f t="shared" si="628"/>
        <v>0</v>
      </c>
      <c r="BP645" s="208">
        <f t="shared" si="633"/>
        <v>0</v>
      </c>
      <c r="BQ645" s="208" t="s">
        <v>18</v>
      </c>
      <c r="BR645" s="46" t="s">
        <v>192</v>
      </c>
    </row>
    <row r="646" spans="11:70">
      <c r="K646" s="202" t="s">
        <v>141</v>
      </c>
      <c r="L646" s="203" t="str">
        <f t="shared" si="629"/>
        <v>R_ES-AP-SpCool</v>
      </c>
      <c r="M646" s="202">
        <f t="shared" ref="M646" si="675">M550</f>
        <v>0</v>
      </c>
      <c r="O646" s="202" t="s">
        <v>18</v>
      </c>
      <c r="P646" s="203" t="s">
        <v>196</v>
      </c>
      <c r="R646" s="202">
        <f t="shared" si="657"/>
        <v>0.0147058823529412</v>
      </c>
      <c r="T646" s="202" t="s">
        <v>141</v>
      </c>
      <c r="U646" s="203" t="str">
        <f t="shared" si="617"/>
        <v>R_ES-AP-SpCool</v>
      </c>
      <c r="V646" s="202">
        <f t="shared" si="617"/>
        <v>0</v>
      </c>
      <c r="X646" s="202" t="s">
        <v>18</v>
      </c>
      <c r="Y646" s="203" t="s">
        <v>191</v>
      </c>
      <c r="AA646" s="202">
        <f t="shared" si="658"/>
        <v>0.0220588235294118</v>
      </c>
      <c r="AC646" s="202" t="s">
        <v>141</v>
      </c>
      <c r="AD646" s="46" t="str">
        <f t="shared" si="619"/>
        <v>R_ES-AP-SpCool</v>
      </c>
      <c r="AE646" s="208">
        <f t="shared" si="620"/>
        <v>0</v>
      </c>
      <c r="AF646" s="46">
        <f t="shared" si="669"/>
        <v>0</v>
      </c>
      <c r="AG646" s="208" t="s">
        <v>18</v>
      </c>
      <c r="AH646" s="46" t="s">
        <v>197</v>
      </c>
      <c r="AL646" s="202" t="s">
        <v>141</v>
      </c>
      <c r="AM646" s="203" t="str">
        <f t="shared" si="621"/>
        <v>R_ES-AP-SpCool</v>
      </c>
      <c r="AN646" s="202">
        <f t="shared" si="622"/>
        <v>0</v>
      </c>
      <c r="AP646" s="202" t="s">
        <v>18</v>
      </c>
      <c r="AQ646" s="203" t="s">
        <v>194</v>
      </c>
      <c r="AS646" s="202">
        <f t="shared" si="659"/>
        <v>0.0137867647058824</v>
      </c>
      <c r="AU646" s="202" t="s">
        <v>141</v>
      </c>
      <c r="AV646" s="46" t="str">
        <f t="shared" si="623"/>
        <v>R_ES-AP-SpCool</v>
      </c>
      <c r="AW646" s="208">
        <f t="shared" si="624"/>
        <v>0</v>
      </c>
      <c r="AY646" s="208" t="s">
        <v>18</v>
      </c>
      <c r="AZ646" s="46" t="s">
        <v>193</v>
      </c>
      <c r="BB646" s="208">
        <f t="shared" si="660"/>
        <v>0.0220588235294118</v>
      </c>
      <c r="BD646" s="202" t="s">
        <v>141</v>
      </c>
      <c r="BE646" s="46" t="str">
        <f t="shared" si="625"/>
        <v>R_ES-AP-SpCool</v>
      </c>
      <c r="BF646" s="208">
        <f t="shared" si="626"/>
        <v>0</v>
      </c>
      <c r="BG646" s="208">
        <f t="shared" si="632"/>
        <v>0</v>
      </c>
      <c r="BH646" s="208" t="s">
        <v>18</v>
      </c>
      <c r="BI646" s="46" t="s">
        <v>195</v>
      </c>
      <c r="BM646" s="202" t="s">
        <v>141</v>
      </c>
      <c r="BN646" s="46" t="str">
        <f t="shared" si="627"/>
        <v>R_ES-AP-SpCool</v>
      </c>
      <c r="BO646" s="208">
        <f t="shared" si="628"/>
        <v>0</v>
      </c>
      <c r="BP646" s="208">
        <f t="shared" si="633"/>
        <v>0</v>
      </c>
      <c r="BQ646" s="208" t="s">
        <v>18</v>
      </c>
      <c r="BR646" s="46" t="s">
        <v>192</v>
      </c>
    </row>
    <row r="647" spans="11:70">
      <c r="K647" s="202" t="s">
        <v>141</v>
      </c>
      <c r="L647" s="203" t="str">
        <f t="shared" si="629"/>
        <v>R_ES-AP-SpCool</v>
      </c>
      <c r="M647" s="202">
        <f t="shared" ref="M647" si="676">M551</f>
        <v>0</v>
      </c>
      <c r="O647" s="202" t="s">
        <v>18</v>
      </c>
      <c r="P647" s="203" t="s">
        <v>196</v>
      </c>
      <c r="R647" s="202">
        <f t="shared" si="657"/>
        <v>0.0137867647058824</v>
      </c>
      <c r="T647" s="202" t="s">
        <v>141</v>
      </c>
      <c r="U647" s="203" t="str">
        <f t="shared" si="617"/>
        <v>R_ES-AP-SpCool</v>
      </c>
      <c r="V647" s="202">
        <f t="shared" si="617"/>
        <v>0</v>
      </c>
      <c r="X647" s="202" t="s">
        <v>18</v>
      </c>
      <c r="Y647" s="203" t="s">
        <v>191</v>
      </c>
      <c r="AA647" s="202">
        <f t="shared" si="658"/>
        <v>0.0275735294117647</v>
      </c>
      <c r="AC647" s="202" t="s">
        <v>141</v>
      </c>
      <c r="AD647" s="46" t="str">
        <f t="shared" si="619"/>
        <v>R_ES-AP-SpCool</v>
      </c>
      <c r="AE647" s="208">
        <f t="shared" si="620"/>
        <v>0</v>
      </c>
      <c r="AF647" s="46">
        <f t="shared" si="669"/>
        <v>0</v>
      </c>
      <c r="AG647" s="208" t="s">
        <v>18</v>
      </c>
      <c r="AH647" s="46" t="s">
        <v>197</v>
      </c>
      <c r="AL647" s="202" t="s">
        <v>141</v>
      </c>
      <c r="AM647" s="203" t="str">
        <f t="shared" si="621"/>
        <v>R_ES-AP-SpCool</v>
      </c>
      <c r="AN647" s="202">
        <f t="shared" si="622"/>
        <v>0</v>
      </c>
      <c r="AP647" s="202" t="s">
        <v>18</v>
      </c>
      <c r="AQ647" s="203" t="s">
        <v>194</v>
      </c>
      <c r="AS647" s="202">
        <f t="shared" si="659"/>
        <v>0.0183823529411765</v>
      </c>
      <c r="AU647" s="202" t="s">
        <v>141</v>
      </c>
      <c r="AV647" s="46" t="str">
        <f t="shared" si="623"/>
        <v>R_ES-AP-SpCool</v>
      </c>
      <c r="AW647" s="208">
        <f t="shared" si="624"/>
        <v>0</v>
      </c>
      <c r="AY647" s="208" t="s">
        <v>18</v>
      </c>
      <c r="AZ647" s="46" t="s">
        <v>193</v>
      </c>
      <c r="BB647" s="208">
        <f t="shared" si="660"/>
        <v>0.0275735294117647</v>
      </c>
      <c r="BD647" s="202" t="s">
        <v>141</v>
      </c>
      <c r="BE647" s="46" t="str">
        <f t="shared" si="625"/>
        <v>R_ES-AP-SpCool</v>
      </c>
      <c r="BF647" s="208">
        <f t="shared" si="626"/>
        <v>0</v>
      </c>
      <c r="BG647" s="208">
        <f t="shared" si="632"/>
        <v>0</v>
      </c>
      <c r="BH647" s="208" t="s">
        <v>18</v>
      </c>
      <c r="BI647" s="46" t="s">
        <v>195</v>
      </c>
      <c r="BM647" s="202" t="s">
        <v>141</v>
      </c>
      <c r="BN647" s="46" t="str">
        <f t="shared" si="627"/>
        <v>R_ES-AP-SpCool</v>
      </c>
      <c r="BO647" s="208">
        <f t="shared" si="628"/>
        <v>0</v>
      </c>
      <c r="BP647" s="208">
        <f t="shared" si="633"/>
        <v>0</v>
      </c>
      <c r="BQ647" s="208" t="s">
        <v>18</v>
      </c>
      <c r="BR647" s="46" t="s">
        <v>192</v>
      </c>
    </row>
    <row r="648" spans="11:70">
      <c r="K648" s="202" t="s">
        <v>141</v>
      </c>
      <c r="L648" s="203" t="str">
        <f t="shared" si="629"/>
        <v>R_ES-AP-SpCool</v>
      </c>
      <c r="M648" s="202">
        <f t="shared" ref="M648" si="677">M552</f>
        <v>0</v>
      </c>
      <c r="O648" s="202" t="s">
        <v>18</v>
      </c>
      <c r="P648" s="203" t="s">
        <v>196</v>
      </c>
      <c r="R648" s="202">
        <f t="shared" si="657"/>
        <v>0.0183823529411765</v>
      </c>
      <c r="T648" s="202" t="s">
        <v>141</v>
      </c>
      <c r="U648" s="203" t="str">
        <f t="shared" si="617"/>
        <v>R_ES-AP-SpCool</v>
      </c>
      <c r="V648" s="202">
        <f t="shared" si="617"/>
        <v>0</v>
      </c>
      <c r="X648" s="202" t="s">
        <v>18</v>
      </c>
      <c r="Y648" s="203" t="s">
        <v>191</v>
      </c>
      <c r="AA648" s="202">
        <f t="shared" si="658"/>
        <v>0.0367647058823529</v>
      </c>
      <c r="AC648" s="202" t="s">
        <v>141</v>
      </c>
      <c r="AD648" s="46" t="str">
        <f t="shared" si="619"/>
        <v>R_ES-AP-SpCool</v>
      </c>
      <c r="AE648" s="208">
        <f t="shared" si="620"/>
        <v>0</v>
      </c>
      <c r="AF648" s="46">
        <f t="shared" si="669"/>
        <v>0</v>
      </c>
      <c r="AG648" s="208" t="s">
        <v>18</v>
      </c>
      <c r="AH648" s="46" t="s">
        <v>197</v>
      </c>
      <c r="AL648" s="202" t="s">
        <v>141</v>
      </c>
      <c r="AM648" s="203" t="str">
        <f t="shared" si="621"/>
        <v>R_ES-AP-SpCool</v>
      </c>
      <c r="AN648" s="202">
        <f t="shared" si="622"/>
        <v>0</v>
      </c>
      <c r="AP648" s="202" t="s">
        <v>18</v>
      </c>
      <c r="AQ648" s="203" t="s">
        <v>194</v>
      </c>
      <c r="AS648" s="202">
        <f t="shared" si="659"/>
        <v>0.0220588235294118</v>
      </c>
      <c r="AU648" s="202" t="s">
        <v>141</v>
      </c>
      <c r="AV648" s="46" t="str">
        <f t="shared" si="623"/>
        <v>R_ES-AP-SpCool</v>
      </c>
      <c r="AW648" s="208">
        <f t="shared" si="624"/>
        <v>0</v>
      </c>
      <c r="AY648" s="208" t="s">
        <v>18</v>
      </c>
      <c r="AZ648" s="46" t="s">
        <v>193</v>
      </c>
      <c r="BB648" s="208">
        <f t="shared" si="660"/>
        <v>0.0367647058823529</v>
      </c>
      <c r="BD648" s="202" t="s">
        <v>141</v>
      </c>
      <c r="BE648" s="46" t="str">
        <f t="shared" si="625"/>
        <v>R_ES-AP-SpCool</v>
      </c>
      <c r="BF648" s="208">
        <f t="shared" si="626"/>
        <v>0</v>
      </c>
      <c r="BG648" s="208">
        <f t="shared" si="632"/>
        <v>0</v>
      </c>
      <c r="BH648" s="208" t="s">
        <v>18</v>
      </c>
      <c r="BI648" s="46" t="s">
        <v>195</v>
      </c>
      <c r="BM648" s="202" t="s">
        <v>141</v>
      </c>
      <c r="BN648" s="46" t="str">
        <f t="shared" si="627"/>
        <v>R_ES-AP-SpCool</v>
      </c>
      <c r="BO648" s="208">
        <f t="shared" si="628"/>
        <v>0</v>
      </c>
      <c r="BP648" s="208">
        <f t="shared" si="633"/>
        <v>0</v>
      </c>
      <c r="BQ648" s="208" t="s">
        <v>18</v>
      </c>
      <c r="BR648" s="46" t="s">
        <v>192</v>
      </c>
    </row>
    <row r="649" spans="11:70">
      <c r="K649" s="202" t="s">
        <v>141</v>
      </c>
      <c r="L649" s="203" t="str">
        <f t="shared" si="629"/>
        <v>R_ES-AP-SpCool</v>
      </c>
      <c r="M649" s="202">
        <f t="shared" ref="M649" si="678">M553</f>
        <v>0</v>
      </c>
      <c r="O649" s="202" t="s">
        <v>18</v>
      </c>
      <c r="P649" s="203" t="s">
        <v>196</v>
      </c>
      <c r="R649" s="202">
        <f t="shared" si="657"/>
        <v>0.0220588235294118</v>
      </c>
      <c r="T649" s="202" t="s">
        <v>141</v>
      </c>
      <c r="U649" s="203" t="str">
        <f t="shared" si="617"/>
        <v>R_ES-AP-SpCool</v>
      </c>
      <c r="V649" s="202">
        <f t="shared" si="617"/>
        <v>0</v>
      </c>
      <c r="X649" s="202" t="s">
        <v>18</v>
      </c>
      <c r="Y649" s="203" t="s">
        <v>191</v>
      </c>
      <c r="AA649" s="202">
        <f t="shared" si="658"/>
        <v>0.0459558823529412</v>
      </c>
      <c r="AC649" s="202" t="s">
        <v>141</v>
      </c>
      <c r="AD649" s="46" t="str">
        <f t="shared" si="619"/>
        <v>R_ES-AP-SpCool</v>
      </c>
      <c r="AE649" s="208">
        <f t="shared" si="620"/>
        <v>0</v>
      </c>
      <c r="AF649" s="46">
        <f t="shared" si="669"/>
        <v>0</v>
      </c>
      <c r="AG649" s="208" t="s">
        <v>18</v>
      </c>
      <c r="AH649" s="46" t="s">
        <v>197</v>
      </c>
      <c r="AL649" s="202" t="s">
        <v>141</v>
      </c>
      <c r="AM649" s="203" t="str">
        <f t="shared" si="621"/>
        <v>R_ES-AP-SpCool</v>
      </c>
      <c r="AN649" s="202">
        <f t="shared" si="622"/>
        <v>0</v>
      </c>
      <c r="AP649" s="202" t="s">
        <v>18</v>
      </c>
      <c r="AQ649" s="203" t="s">
        <v>194</v>
      </c>
      <c r="AS649" s="202">
        <f t="shared" si="659"/>
        <v>0.0275735294117647</v>
      </c>
      <c r="AU649" s="202" t="s">
        <v>141</v>
      </c>
      <c r="AV649" s="46" t="str">
        <f t="shared" si="623"/>
        <v>R_ES-AP-SpCool</v>
      </c>
      <c r="AW649" s="208">
        <f t="shared" si="624"/>
        <v>0</v>
      </c>
      <c r="AY649" s="208" t="s">
        <v>18</v>
      </c>
      <c r="AZ649" s="46" t="s">
        <v>193</v>
      </c>
      <c r="BB649" s="208">
        <f t="shared" si="660"/>
        <v>0.0459558823529412</v>
      </c>
      <c r="BD649" s="202" t="s">
        <v>141</v>
      </c>
      <c r="BE649" s="46" t="str">
        <f t="shared" si="625"/>
        <v>R_ES-AP-SpCool</v>
      </c>
      <c r="BF649" s="208">
        <f t="shared" si="626"/>
        <v>0</v>
      </c>
      <c r="BG649" s="208">
        <f t="shared" si="632"/>
        <v>0</v>
      </c>
      <c r="BH649" s="208" t="s">
        <v>18</v>
      </c>
      <c r="BI649" s="46" t="s">
        <v>195</v>
      </c>
      <c r="BM649" s="202" t="s">
        <v>141</v>
      </c>
      <c r="BN649" s="46" t="str">
        <f t="shared" si="627"/>
        <v>R_ES-AP-SpCool</v>
      </c>
      <c r="BO649" s="208">
        <f t="shared" si="628"/>
        <v>0</v>
      </c>
      <c r="BP649" s="208">
        <f t="shared" si="633"/>
        <v>0</v>
      </c>
      <c r="BQ649" s="208" t="s">
        <v>18</v>
      </c>
      <c r="BR649" s="46" t="s">
        <v>192</v>
      </c>
    </row>
    <row r="650" spans="11:70">
      <c r="K650" s="202" t="s">
        <v>141</v>
      </c>
      <c r="L650" s="203" t="str">
        <f t="shared" si="629"/>
        <v>R_ES-AP-SpCool</v>
      </c>
      <c r="M650" s="202">
        <f t="shared" ref="M650" si="679">M554</f>
        <v>0</v>
      </c>
      <c r="O650" s="202" t="s">
        <v>18</v>
      </c>
      <c r="P650" s="203" t="s">
        <v>196</v>
      </c>
      <c r="R650" s="202">
        <f t="shared" si="657"/>
        <v>0.0275735294117647</v>
      </c>
      <c r="T650" s="202" t="s">
        <v>141</v>
      </c>
      <c r="U650" s="203" t="str">
        <f t="shared" si="617"/>
        <v>R_ES-AP-SpCool</v>
      </c>
      <c r="V650" s="202">
        <f t="shared" si="617"/>
        <v>0</v>
      </c>
      <c r="X650" s="202" t="s">
        <v>18</v>
      </c>
      <c r="Y650" s="203" t="s">
        <v>191</v>
      </c>
      <c r="AA650" s="202">
        <f t="shared" si="658"/>
        <v>0.0533088235294118</v>
      </c>
      <c r="AC650" s="202" t="s">
        <v>141</v>
      </c>
      <c r="AD650" s="46" t="str">
        <f t="shared" si="619"/>
        <v>R_ES-AP-SpCool</v>
      </c>
      <c r="AE650" s="208">
        <f t="shared" si="620"/>
        <v>0</v>
      </c>
      <c r="AF650" s="46">
        <f t="shared" si="669"/>
        <v>0</v>
      </c>
      <c r="AG650" s="208" t="s">
        <v>18</v>
      </c>
      <c r="AH650" s="46" t="s">
        <v>197</v>
      </c>
      <c r="AL650" s="202" t="s">
        <v>141</v>
      </c>
      <c r="AM650" s="203" t="str">
        <f t="shared" si="621"/>
        <v>R_ES-AP-SpCool</v>
      </c>
      <c r="AN650" s="202">
        <f t="shared" si="622"/>
        <v>0</v>
      </c>
      <c r="AP650" s="202" t="s">
        <v>18</v>
      </c>
      <c r="AQ650" s="203" t="s">
        <v>194</v>
      </c>
      <c r="AS650" s="202">
        <f t="shared" si="659"/>
        <v>0.0367647058823529</v>
      </c>
      <c r="AU650" s="202" t="s">
        <v>141</v>
      </c>
      <c r="AV650" s="46" t="str">
        <f t="shared" si="623"/>
        <v>R_ES-AP-SpCool</v>
      </c>
      <c r="AW650" s="208">
        <f t="shared" si="624"/>
        <v>0</v>
      </c>
      <c r="AY650" s="208" t="s">
        <v>18</v>
      </c>
      <c r="AZ650" s="46" t="s">
        <v>193</v>
      </c>
      <c r="BB650" s="208">
        <f t="shared" si="660"/>
        <v>0.0533088235294118</v>
      </c>
      <c r="BD650" s="202" t="s">
        <v>141</v>
      </c>
      <c r="BE650" s="46" t="str">
        <f t="shared" si="625"/>
        <v>R_ES-AP-SpCool</v>
      </c>
      <c r="BF650" s="208">
        <f t="shared" si="626"/>
        <v>0</v>
      </c>
      <c r="BG650" s="208">
        <f t="shared" si="632"/>
        <v>0</v>
      </c>
      <c r="BH650" s="208" t="s">
        <v>18</v>
      </c>
      <c r="BI650" s="46" t="s">
        <v>195</v>
      </c>
      <c r="BM650" s="202" t="s">
        <v>141</v>
      </c>
      <c r="BN650" s="46" t="str">
        <f t="shared" si="627"/>
        <v>R_ES-AP-SpCool</v>
      </c>
      <c r="BO650" s="208">
        <f t="shared" si="628"/>
        <v>0</v>
      </c>
      <c r="BP650" s="208">
        <f t="shared" si="633"/>
        <v>0</v>
      </c>
      <c r="BQ650" s="208" t="s">
        <v>18</v>
      </c>
      <c r="BR650" s="46" t="s">
        <v>192</v>
      </c>
    </row>
    <row r="651" spans="11:70">
      <c r="K651" s="202" t="s">
        <v>141</v>
      </c>
      <c r="L651" s="203" t="str">
        <f t="shared" si="629"/>
        <v>R_ES-AP-SpCool</v>
      </c>
      <c r="M651" s="202">
        <f t="shared" ref="M651" si="680">M555</f>
        <v>0</v>
      </c>
      <c r="O651" s="202" t="s">
        <v>18</v>
      </c>
      <c r="P651" s="203" t="s">
        <v>196</v>
      </c>
      <c r="R651" s="202">
        <f t="shared" si="657"/>
        <v>0.0367647058823529</v>
      </c>
      <c r="T651" s="202" t="s">
        <v>141</v>
      </c>
      <c r="U651" s="203" t="str">
        <f t="shared" si="617"/>
        <v>R_ES-AP-SpCool</v>
      </c>
      <c r="V651" s="202">
        <f t="shared" si="617"/>
        <v>0</v>
      </c>
      <c r="X651" s="202" t="s">
        <v>18</v>
      </c>
      <c r="Y651" s="203" t="s">
        <v>191</v>
      </c>
      <c r="AA651" s="202">
        <f t="shared" si="658"/>
        <v>0.0588235294117647</v>
      </c>
      <c r="AC651" s="202" t="s">
        <v>141</v>
      </c>
      <c r="AD651" s="46" t="str">
        <f t="shared" si="619"/>
        <v>R_ES-AP-SpCool</v>
      </c>
      <c r="AE651" s="208">
        <f t="shared" si="620"/>
        <v>0</v>
      </c>
      <c r="AF651" s="46">
        <f t="shared" si="669"/>
        <v>0</v>
      </c>
      <c r="AG651" s="208" t="s">
        <v>18</v>
      </c>
      <c r="AH651" s="46" t="s">
        <v>197</v>
      </c>
      <c r="AL651" s="202" t="s">
        <v>141</v>
      </c>
      <c r="AM651" s="203" t="str">
        <f t="shared" si="621"/>
        <v>R_ES-AP-SpCool</v>
      </c>
      <c r="AN651" s="202">
        <f t="shared" si="622"/>
        <v>0</v>
      </c>
      <c r="AP651" s="202" t="s">
        <v>18</v>
      </c>
      <c r="AQ651" s="203" t="s">
        <v>194</v>
      </c>
      <c r="AS651" s="202">
        <f t="shared" si="659"/>
        <v>0.0459558823529412</v>
      </c>
      <c r="AU651" s="202" t="s">
        <v>141</v>
      </c>
      <c r="AV651" s="46" t="str">
        <f t="shared" si="623"/>
        <v>R_ES-AP-SpCool</v>
      </c>
      <c r="AW651" s="208">
        <f t="shared" si="624"/>
        <v>0</v>
      </c>
      <c r="AY651" s="208" t="s">
        <v>18</v>
      </c>
      <c r="AZ651" s="46" t="s">
        <v>193</v>
      </c>
      <c r="BB651" s="208">
        <f t="shared" si="660"/>
        <v>0.0588235294117647</v>
      </c>
      <c r="BD651" s="202" t="s">
        <v>141</v>
      </c>
      <c r="BE651" s="46" t="str">
        <f t="shared" si="625"/>
        <v>R_ES-AP-SpCool</v>
      </c>
      <c r="BF651" s="208">
        <f t="shared" si="626"/>
        <v>0</v>
      </c>
      <c r="BG651" s="208">
        <f t="shared" si="632"/>
        <v>0</v>
      </c>
      <c r="BH651" s="208" t="s">
        <v>18</v>
      </c>
      <c r="BI651" s="46" t="s">
        <v>195</v>
      </c>
      <c r="BM651" s="202" t="s">
        <v>141</v>
      </c>
      <c r="BN651" s="46" t="str">
        <f t="shared" si="627"/>
        <v>R_ES-AP-SpCool</v>
      </c>
      <c r="BO651" s="208">
        <f t="shared" si="628"/>
        <v>0</v>
      </c>
      <c r="BP651" s="208">
        <f t="shared" si="633"/>
        <v>0</v>
      </c>
      <c r="BQ651" s="208" t="s">
        <v>18</v>
      </c>
      <c r="BR651" s="46" t="s">
        <v>192</v>
      </c>
    </row>
    <row r="652" spans="11:70">
      <c r="K652" s="202" t="s">
        <v>141</v>
      </c>
      <c r="L652" s="203" t="str">
        <f t="shared" si="629"/>
        <v>R_ES-AP-SpCool</v>
      </c>
      <c r="M652" s="202">
        <f t="shared" ref="M652" si="681">M556</f>
        <v>0</v>
      </c>
      <c r="O652" s="202" t="s">
        <v>18</v>
      </c>
      <c r="P652" s="203" t="s">
        <v>196</v>
      </c>
      <c r="R652" s="202">
        <f t="shared" si="657"/>
        <v>0.0459558823529412</v>
      </c>
      <c r="T652" s="202" t="s">
        <v>141</v>
      </c>
      <c r="U652" s="203" t="str">
        <f t="shared" si="617"/>
        <v>R_ES-AP-SpCool</v>
      </c>
      <c r="V652" s="202">
        <f t="shared" si="617"/>
        <v>0</v>
      </c>
      <c r="X652" s="202" t="s">
        <v>18</v>
      </c>
      <c r="Y652" s="203" t="s">
        <v>191</v>
      </c>
      <c r="AA652" s="202">
        <f t="shared" si="658"/>
        <v>0.0643382352941176</v>
      </c>
      <c r="AC652" s="202" t="s">
        <v>141</v>
      </c>
      <c r="AD652" s="46" t="str">
        <f t="shared" si="619"/>
        <v>R_ES-AP-SpCool</v>
      </c>
      <c r="AE652" s="208">
        <f t="shared" si="620"/>
        <v>0</v>
      </c>
      <c r="AF652" s="46">
        <f t="shared" si="669"/>
        <v>0</v>
      </c>
      <c r="AG652" s="208" t="s">
        <v>18</v>
      </c>
      <c r="AH652" s="46" t="s">
        <v>197</v>
      </c>
      <c r="AL652" s="202" t="s">
        <v>141</v>
      </c>
      <c r="AM652" s="203" t="str">
        <f t="shared" si="621"/>
        <v>R_ES-AP-SpCool</v>
      </c>
      <c r="AN652" s="202">
        <f t="shared" si="622"/>
        <v>0</v>
      </c>
      <c r="AP652" s="202" t="s">
        <v>18</v>
      </c>
      <c r="AQ652" s="203" t="s">
        <v>194</v>
      </c>
      <c r="AS652" s="202">
        <f t="shared" si="659"/>
        <v>0.0533088235294118</v>
      </c>
      <c r="AU652" s="202" t="s">
        <v>141</v>
      </c>
      <c r="AV652" s="46" t="str">
        <f t="shared" si="623"/>
        <v>R_ES-AP-SpCool</v>
      </c>
      <c r="AW652" s="208">
        <f t="shared" si="624"/>
        <v>0</v>
      </c>
      <c r="AY652" s="208" t="s">
        <v>18</v>
      </c>
      <c r="AZ652" s="46" t="s">
        <v>193</v>
      </c>
      <c r="BB652" s="208">
        <f t="shared" si="660"/>
        <v>0.0643382352941176</v>
      </c>
      <c r="BD652" s="202" t="s">
        <v>141</v>
      </c>
      <c r="BE652" s="46" t="str">
        <f t="shared" si="625"/>
        <v>R_ES-AP-SpCool</v>
      </c>
      <c r="BF652" s="208">
        <f t="shared" si="626"/>
        <v>0</v>
      </c>
      <c r="BG652" s="208">
        <f t="shared" si="632"/>
        <v>0</v>
      </c>
      <c r="BH652" s="208" t="s">
        <v>18</v>
      </c>
      <c r="BI652" s="46" t="s">
        <v>195</v>
      </c>
      <c r="BM652" s="202" t="s">
        <v>141</v>
      </c>
      <c r="BN652" s="46" t="str">
        <f t="shared" si="627"/>
        <v>R_ES-AP-SpCool</v>
      </c>
      <c r="BO652" s="208">
        <f t="shared" si="628"/>
        <v>0</v>
      </c>
      <c r="BP652" s="208">
        <f t="shared" si="633"/>
        <v>0</v>
      </c>
      <c r="BQ652" s="208" t="s">
        <v>18</v>
      </c>
      <c r="BR652" s="46" t="s">
        <v>192</v>
      </c>
    </row>
    <row r="653" spans="11:70">
      <c r="K653" s="202" t="s">
        <v>141</v>
      </c>
      <c r="L653" s="203" t="str">
        <f t="shared" si="629"/>
        <v>R_ES-AP-SpCool</v>
      </c>
      <c r="M653" s="202">
        <f t="shared" ref="M653" si="682">M557</f>
        <v>0</v>
      </c>
      <c r="O653" s="202" t="s">
        <v>18</v>
      </c>
      <c r="P653" s="203" t="s">
        <v>196</v>
      </c>
      <c r="R653" s="202">
        <f t="shared" si="657"/>
        <v>0.0533088235294118</v>
      </c>
      <c r="T653" s="202" t="s">
        <v>141</v>
      </c>
      <c r="U653" s="203" t="str">
        <f t="shared" si="617"/>
        <v>R_ES-AP-SpCool</v>
      </c>
      <c r="V653" s="202">
        <f t="shared" si="617"/>
        <v>0</v>
      </c>
      <c r="X653" s="202" t="s">
        <v>18</v>
      </c>
      <c r="Y653" s="203" t="s">
        <v>191</v>
      </c>
      <c r="AA653" s="202">
        <f t="shared" si="658"/>
        <v>0.0680147058823529</v>
      </c>
      <c r="AC653" s="202" t="s">
        <v>141</v>
      </c>
      <c r="AD653" s="46" t="str">
        <f t="shared" si="619"/>
        <v>R_ES-AP-SpCool</v>
      </c>
      <c r="AE653" s="208">
        <f t="shared" si="620"/>
        <v>0</v>
      </c>
      <c r="AF653" s="46">
        <f t="shared" si="669"/>
        <v>0</v>
      </c>
      <c r="AG653" s="208" t="s">
        <v>18</v>
      </c>
      <c r="AH653" s="46" t="s">
        <v>197</v>
      </c>
      <c r="AL653" s="202" t="s">
        <v>141</v>
      </c>
      <c r="AM653" s="203" t="str">
        <f t="shared" si="621"/>
        <v>R_ES-AP-SpCool</v>
      </c>
      <c r="AN653" s="202">
        <f t="shared" si="622"/>
        <v>0</v>
      </c>
      <c r="AP653" s="202" t="s">
        <v>18</v>
      </c>
      <c r="AQ653" s="203" t="s">
        <v>194</v>
      </c>
      <c r="AS653" s="202">
        <f t="shared" si="659"/>
        <v>0.0588235294117647</v>
      </c>
      <c r="AU653" s="202" t="s">
        <v>141</v>
      </c>
      <c r="AV653" s="46" t="str">
        <f t="shared" si="623"/>
        <v>R_ES-AP-SpCool</v>
      </c>
      <c r="AW653" s="208">
        <f t="shared" si="624"/>
        <v>0</v>
      </c>
      <c r="AY653" s="208" t="s">
        <v>18</v>
      </c>
      <c r="AZ653" s="46" t="s">
        <v>193</v>
      </c>
      <c r="BB653" s="208">
        <f t="shared" si="660"/>
        <v>0.0680147058823529</v>
      </c>
      <c r="BD653" s="202" t="s">
        <v>141</v>
      </c>
      <c r="BE653" s="46" t="str">
        <f t="shared" si="625"/>
        <v>R_ES-AP-SpCool</v>
      </c>
      <c r="BF653" s="208">
        <f t="shared" si="626"/>
        <v>0</v>
      </c>
      <c r="BG653" s="208">
        <f t="shared" si="632"/>
        <v>0</v>
      </c>
      <c r="BH653" s="208" t="s">
        <v>18</v>
      </c>
      <c r="BI653" s="46" t="s">
        <v>195</v>
      </c>
      <c r="BM653" s="202" t="s">
        <v>141</v>
      </c>
      <c r="BN653" s="46" t="str">
        <f t="shared" si="627"/>
        <v>R_ES-AP-SpCool</v>
      </c>
      <c r="BO653" s="208">
        <f t="shared" si="628"/>
        <v>0</v>
      </c>
      <c r="BP653" s="208">
        <f t="shared" si="633"/>
        <v>0</v>
      </c>
      <c r="BQ653" s="208" t="s">
        <v>18</v>
      </c>
      <c r="BR653" s="46" t="s">
        <v>192</v>
      </c>
    </row>
    <row r="654" spans="11:70">
      <c r="K654" s="202" t="s">
        <v>141</v>
      </c>
      <c r="L654" s="203" t="str">
        <f t="shared" si="629"/>
        <v>R_ES-AP-SpCool</v>
      </c>
      <c r="M654" s="202">
        <f t="shared" ref="M654" si="683">M558</f>
        <v>0</v>
      </c>
      <c r="O654" s="202" t="s">
        <v>18</v>
      </c>
      <c r="P654" s="203" t="s">
        <v>196</v>
      </c>
      <c r="R654" s="202">
        <f t="shared" si="657"/>
        <v>0.0588235294117647</v>
      </c>
      <c r="T654" s="202" t="s">
        <v>141</v>
      </c>
      <c r="U654" s="203" t="str">
        <f t="shared" si="617"/>
        <v>R_ES-AP-SpCool</v>
      </c>
      <c r="V654" s="202">
        <f t="shared" si="617"/>
        <v>0</v>
      </c>
      <c r="X654" s="202" t="s">
        <v>18</v>
      </c>
      <c r="Y654" s="203" t="s">
        <v>191</v>
      </c>
      <c r="AA654" s="202">
        <f t="shared" si="658"/>
        <v>0.0716911764705882</v>
      </c>
      <c r="AC654" s="202" t="s">
        <v>141</v>
      </c>
      <c r="AD654" s="46" t="str">
        <f t="shared" si="619"/>
        <v>R_ES-AP-SpCool</v>
      </c>
      <c r="AE654" s="208">
        <f t="shared" si="620"/>
        <v>0</v>
      </c>
      <c r="AF654" s="46">
        <f t="shared" si="669"/>
        <v>0</v>
      </c>
      <c r="AG654" s="208" t="s">
        <v>18</v>
      </c>
      <c r="AH654" s="46" t="s">
        <v>197</v>
      </c>
      <c r="AL654" s="202" t="s">
        <v>141</v>
      </c>
      <c r="AM654" s="203" t="str">
        <f t="shared" si="621"/>
        <v>R_ES-AP-SpCool</v>
      </c>
      <c r="AN654" s="202">
        <f t="shared" si="622"/>
        <v>0</v>
      </c>
      <c r="AP654" s="202" t="s">
        <v>18</v>
      </c>
      <c r="AQ654" s="203" t="s">
        <v>194</v>
      </c>
      <c r="AS654" s="202">
        <f t="shared" si="659"/>
        <v>0.0643382352941176</v>
      </c>
      <c r="AU654" s="202" t="s">
        <v>141</v>
      </c>
      <c r="AV654" s="46" t="str">
        <f t="shared" si="623"/>
        <v>R_ES-AP-SpCool</v>
      </c>
      <c r="AW654" s="208">
        <f t="shared" si="624"/>
        <v>0</v>
      </c>
      <c r="AY654" s="208" t="s">
        <v>18</v>
      </c>
      <c r="AZ654" s="46" t="s">
        <v>193</v>
      </c>
      <c r="BB654" s="208">
        <f t="shared" si="660"/>
        <v>0.0716911764705882</v>
      </c>
      <c r="BD654" s="202" t="s">
        <v>141</v>
      </c>
      <c r="BE654" s="46" t="str">
        <f t="shared" si="625"/>
        <v>R_ES-AP-SpCool</v>
      </c>
      <c r="BF654" s="208">
        <f t="shared" si="626"/>
        <v>0</v>
      </c>
      <c r="BG654" s="208">
        <f t="shared" si="632"/>
        <v>0</v>
      </c>
      <c r="BH654" s="208" t="s">
        <v>18</v>
      </c>
      <c r="BI654" s="46" t="s">
        <v>195</v>
      </c>
      <c r="BM654" s="202" t="s">
        <v>141</v>
      </c>
      <c r="BN654" s="46" t="str">
        <f t="shared" si="627"/>
        <v>R_ES-AP-SpCool</v>
      </c>
      <c r="BO654" s="208">
        <f t="shared" si="628"/>
        <v>0</v>
      </c>
      <c r="BP654" s="208">
        <f t="shared" si="633"/>
        <v>0</v>
      </c>
      <c r="BQ654" s="208" t="s">
        <v>18</v>
      </c>
      <c r="BR654" s="46" t="s">
        <v>192</v>
      </c>
    </row>
    <row r="655" spans="11:70">
      <c r="K655" s="202" t="s">
        <v>141</v>
      </c>
      <c r="L655" s="203" t="str">
        <f t="shared" si="629"/>
        <v>R_ES-AP-SpCool</v>
      </c>
      <c r="M655" s="202">
        <f t="shared" ref="M655" si="684">M559</f>
        <v>0</v>
      </c>
      <c r="O655" s="202" t="s">
        <v>18</v>
      </c>
      <c r="P655" s="203" t="s">
        <v>196</v>
      </c>
      <c r="R655" s="202">
        <f t="shared" si="657"/>
        <v>0.0643382352941176</v>
      </c>
      <c r="T655" s="202" t="s">
        <v>141</v>
      </c>
      <c r="U655" s="203" t="str">
        <f t="shared" si="617"/>
        <v>R_ES-AP-SpCool</v>
      </c>
      <c r="V655" s="202">
        <f t="shared" si="617"/>
        <v>0</v>
      </c>
      <c r="X655" s="202" t="s">
        <v>18</v>
      </c>
      <c r="Y655" s="203" t="s">
        <v>191</v>
      </c>
      <c r="AA655" s="202">
        <f t="shared" si="658"/>
        <v>0.0726102941176471</v>
      </c>
      <c r="AC655" s="202" t="s">
        <v>141</v>
      </c>
      <c r="AD655" s="46" t="str">
        <f t="shared" si="619"/>
        <v>R_ES-AP-SpCool</v>
      </c>
      <c r="AE655" s="208">
        <f t="shared" si="620"/>
        <v>0</v>
      </c>
      <c r="AF655" s="46">
        <f t="shared" si="669"/>
        <v>0</v>
      </c>
      <c r="AG655" s="208" t="s">
        <v>18</v>
      </c>
      <c r="AH655" s="46" t="s">
        <v>197</v>
      </c>
      <c r="AL655" s="202" t="s">
        <v>141</v>
      </c>
      <c r="AM655" s="203" t="str">
        <f t="shared" si="621"/>
        <v>R_ES-AP-SpCool</v>
      </c>
      <c r="AN655" s="202">
        <f t="shared" si="622"/>
        <v>0</v>
      </c>
      <c r="AP655" s="202" t="s">
        <v>18</v>
      </c>
      <c r="AQ655" s="203" t="s">
        <v>194</v>
      </c>
      <c r="AS655" s="202">
        <f t="shared" si="659"/>
        <v>0.0680147058823529</v>
      </c>
      <c r="AU655" s="202" t="s">
        <v>141</v>
      </c>
      <c r="AV655" s="46" t="str">
        <f t="shared" si="623"/>
        <v>R_ES-AP-SpCool</v>
      </c>
      <c r="AW655" s="208">
        <f t="shared" si="624"/>
        <v>0</v>
      </c>
      <c r="AY655" s="208" t="s">
        <v>18</v>
      </c>
      <c r="AZ655" s="46" t="s">
        <v>193</v>
      </c>
      <c r="BB655" s="208">
        <f t="shared" si="660"/>
        <v>0.0726102941176471</v>
      </c>
      <c r="BD655" s="202" t="s">
        <v>141</v>
      </c>
      <c r="BE655" s="46" t="str">
        <f t="shared" si="625"/>
        <v>R_ES-AP-SpCool</v>
      </c>
      <c r="BF655" s="208">
        <f t="shared" si="626"/>
        <v>0</v>
      </c>
      <c r="BG655" s="208">
        <f t="shared" si="632"/>
        <v>0</v>
      </c>
      <c r="BH655" s="208" t="s">
        <v>18</v>
      </c>
      <c r="BI655" s="46" t="s">
        <v>195</v>
      </c>
      <c r="BM655" s="202" t="s">
        <v>141</v>
      </c>
      <c r="BN655" s="46" t="str">
        <f t="shared" si="627"/>
        <v>R_ES-AP-SpCool</v>
      </c>
      <c r="BO655" s="208">
        <f t="shared" si="628"/>
        <v>0</v>
      </c>
      <c r="BP655" s="208">
        <f t="shared" si="633"/>
        <v>0</v>
      </c>
      <c r="BQ655" s="208" t="s">
        <v>18</v>
      </c>
      <c r="BR655" s="46" t="s">
        <v>192</v>
      </c>
    </row>
    <row r="656" spans="11:70">
      <c r="K656" s="202" t="s">
        <v>357</v>
      </c>
      <c r="L656" s="203" t="str">
        <f t="shared" si="629"/>
        <v>R_ES-AP-SpCool</v>
      </c>
      <c r="M656" s="202" t="str">
        <f t="shared" ref="M656:N656" si="685">M560</f>
        <v>FH0_1</v>
      </c>
      <c r="N656" s="202">
        <f t="shared" si="685"/>
        <v>0</v>
      </c>
      <c r="O656" s="202" t="s">
        <v>18</v>
      </c>
      <c r="P656" s="203" t="s">
        <v>196</v>
      </c>
      <c r="T656" s="202" t="s">
        <v>357</v>
      </c>
      <c r="U656" s="203" t="str">
        <f t="shared" si="617"/>
        <v>R_ES-AP-SpCool</v>
      </c>
      <c r="V656" s="202" t="str">
        <f t="shared" si="617"/>
        <v>FH0_1</v>
      </c>
      <c r="W656" s="202">
        <f t="shared" ref="W656" si="686">W560</f>
        <v>0</v>
      </c>
      <c r="X656" s="202" t="s">
        <v>18</v>
      </c>
      <c r="Y656" s="203" t="s">
        <v>191</v>
      </c>
      <c r="AC656" s="202" t="s">
        <v>357</v>
      </c>
      <c r="AD656" s="46" t="str">
        <f t="shared" si="619"/>
        <v>R_ES-AP-SpCool</v>
      </c>
      <c r="AE656" s="208" t="str">
        <f t="shared" si="620"/>
        <v>FH0_1</v>
      </c>
      <c r="AF656" s="46">
        <f t="shared" si="669"/>
        <v>0</v>
      </c>
      <c r="AG656" s="208" t="s">
        <v>18</v>
      </c>
      <c r="AH656" s="46" t="s">
        <v>197</v>
      </c>
      <c r="AL656" s="202" t="s">
        <v>357</v>
      </c>
      <c r="AM656" s="203" t="str">
        <f t="shared" si="621"/>
        <v>R_ES-AP-SpCool</v>
      </c>
      <c r="AN656" s="202" t="str">
        <f t="shared" si="622"/>
        <v>FH0_1</v>
      </c>
      <c r="AO656" s="202">
        <f t="shared" ref="AO656:AO703" si="687">AO560</f>
        <v>0</v>
      </c>
      <c r="AP656" s="202" t="s">
        <v>18</v>
      </c>
      <c r="AQ656" s="203" t="s">
        <v>194</v>
      </c>
      <c r="AU656" s="202" t="s">
        <v>357</v>
      </c>
      <c r="AV656" s="46" t="str">
        <f t="shared" si="623"/>
        <v>R_ES-AP-SpCool</v>
      </c>
      <c r="AW656" s="208" t="str">
        <f t="shared" si="624"/>
        <v>FH0_1</v>
      </c>
      <c r="AX656" s="208">
        <f t="shared" si="631"/>
        <v>0</v>
      </c>
      <c r="AY656" s="208" t="s">
        <v>18</v>
      </c>
      <c r="AZ656" s="46" t="s">
        <v>193</v>
      </c>
      <c r="BD656" s="202" t="s">
        <v>357</v>
      </c>
      <c r="BE656" s="46" t="str">
        <f t="shared" si="625"/>
        <v>R_ES-AP-SpCool</v>
      </c>
      <c r="BF656" s="208" t="str">
        <f t="shared" si="626"/>
        <v>FH0_1</v>
      </c>
      <c r="BG656" s="208">
        <f t="shared" si="632"/>
        <v>0</v>
      </c>
      <c r="BH656" s="208" t="s">
        <v>18</v>
      </c>
      <c r="BI656" s="46" t="s">
        <v>195</v>
      </c>
      <c r="BM656" s="202" t="s">
        <v>357</v>
      </c>
      <c r="BN656" s="46" t="str">
        <f t="shared" si="627"/>
        <v>R_ES-AP-SpCool</v>
      </c>
      <c r="BO656" s="208" t="str">
        <f t="shared" si="628"/>
        <v>FH0_1</v>
      </c>
      <c r="BP656" s="208">
        <f t="shared" si="633"/>
        <v>0</v>
      </c>
      <c r="BQ656" s="208" t="s">
        <v>18</v>
      </c>
      <c r="BR656" s="46" t="s">
        <v>192</v>
      </c>
    </row>
    <row r="657" spans="11:70">
      <c r="K657" s="202" t="s">
        <v>357</v>
      </c>
      <c r="L657" s="203" t="str">
        <f t="shared" si="629"/>
        <v>R_ES-AP-SpCool</v>
      </c>
      <c r="M657" s="202" t="str">
        <f t="shared" ref="M657:N657" si="688">M561</f>
        <v>FH2_3</v>
      </c>
      <c r="N657" s="202">
        <f t="shared" si="688"/>
        <v>0</v>
      </c>
      <c r="O657" s="202" t="s">
        <v>18</v>
      </c>
      <c r="P657" s="203" t="s">
        <v>196</v>
      </c>
      <c r="T657" s="202" t="s">
        <v>357</v>
      </c>
      <c r="U657" s="203" t="str">
        <f t="shared" si="617"/>
        <v>R_ES-AP-SpCool</v>
      </c>
      <c r="V657" s="202" t="str">
        <f t="shared" si="617"/>
        <v>FH2_3</v>
      </c>
      <c r="W657" s="202">
        <f t="shared" ref="W657" si="689">W561</f>
        <v>0</v>
      </c>
      <c r="X657" s="202" t="s">
        <v>18</v>
      </c>
      <c r="Y657" s="203" t="s">
        <v>191</v>
      </c>
      <c r="AC657" s="202" t="s">
        <v>357</v>
      </c>
      <c r="AD657" s="46" t="str">
        <f t="shared" si="619"/>
        <v>R_ES-AP-SpCool</v>
      </c>
      <c r="AE657" s="208" t="str">
        <f t="shared" si="620"/>
        <v>FH2_3</v>
      </c>
      <c r="AF657" s="46">
        <f t="shared" si="669"/>
        <v>0</v>
      </c>
      <c r="AG657" s="208" t="s">
        <v>18</v>
      </c>
      <c r="AH657" s="46" t="s">
        <v>197</v>
      </c>
      <c r="AL657" s="202" t="s">
        <v>357</v>
      </c>
      <c r="AM657" s="203" t="str">
        <f t="shared" si="621"/>
        <v>R_ES-AP-SpCool</v>
      </c>
      <c r="AN657" s="202" t="str">
        <f t="shared" si="622"/>
        <v>FH2_3</v>
      </c>
      <c r="AO657" s="202">
        <f t="shared" si="687"/>
        <v>0</v>
      </c>
      <c r="AP657" s="202" t="s">
        <v>18</v>
      </c>
      <c r="AQ657" s="203" t="s">
        <v>194</v>
      </c>
      <c r="AU657" s="202" t="s">
        <v>357</v>
      </c>
      <c r="AV657" s="46" t="str">
        <f t="shared" si="623"/>
        <v>R_ES-AP-SpCool</v>
      </c>
      <c r="AW657" s="208" t="str">
        <f t="shared" si="624"/>
        <v>FH2_3</v>
      </c>
      <c r="AX657" s="208">
        <f t="shared" si="631"/>
        <v>0</v>
      </c>
      <c r="AY657" s="208" t="s">
        <v>18</v>
      </c>
      <c r="AZ657" s="46" t="s">
        <v>193</v>
      </c>
      <c r="BD657" s="202" t="s">
        <v>357</v>
      </c>
      <c r="BE657" s="46" t="str">
        <f t="shared" si="625"/>
        <v>R_ES-AP-SpCool</v>
      </c>
      <c r="BF657" s="208" t="str">
        <f t="shared" si="626"/>
        <v>FH2_3</v>
      </c>
      <c r="BG657" s="208">
        <f t="shared" si="632"/>
        <v>0</v>
      </c>
      <c r="BH657" s="208" t="s">
        <v>18</v>
      </c>
      <c r="BI657" s="46" t="s">
        <v>195</v>
      </c>
      <c r="BM657" s="202" t="s">
        <v>357</v>
      </c>
      <c r="BN657" s="46" t="str">
        <f t="shared" si="627"/>
        <v>R_ES-AP-SpCool</v>
      </c>
      <c r="BO657" s="208" t="str">
        <f t="shared" si="628"/>
        <v>FH2_3</v>
      </c>
      <c r="BP657" s="208">
        <f t="shared" si="633"/>
        <v>0</v>
      </c>
      <c r="BQ657" s="208" t="s">
        <v>18</v>
      </c>
      <c r="BR657" s="46" t="s">
        <v>192</v>
      </c>
    </row>
    <row r="658" spans="11:70">
      <c r="K658" s="202" t="s">
        <v>357</v>
      </c>
      <c r="L658" s="203" t="str">
        <f t="shared" si="629"/>
        <v>R_ES-AP-SpCool</v>
      </c>
      <c r="M658" s="202" t="str">
        <f t="shared" ref="M658:N658" si="690">M562</f>
        <v>FH4_5</v>
      </c>
      <c r="N658" s="202">
        <f t="shared" si="690"/>
        <v>0</v>
      </c>
      <c r="O658" s="202" t="s">
        <v>18</v>
      </c>
      <c r="P658" s="203" t="s">
        <v>196</v>
      </c>
      <c r="T658" s="202" t="s">
        <v>357</v>
      </c>
      <c r="U658" s="203" t="str">
        <f t="shared" si="617"/>
        <v>R_ES-AP-SpCool</v>
      </c>
      <c r="V658" s="202" t="str">
        <f t="shared" si="617"/>
        <v>FH4_5</v>
      </c>
      <c r="W658" s="202">
        <f t="shared" ref="W658" si="691">W562</f>
        <v>0</v>
      </c>
      <c r="X658" s="202" t="s">
        <v>18</v>
      </c>
      <c r="Y658" s="203" t="s">
        <v>191</v>
      </c>
      <c r="AC658" s="202" t="s">
        <v>357</v>
      </c>
      <c r="AD658" s="46" t="str">
        <f t="shared" si="619"/>
        <v>R_ES-AP-SpCool</v>
      </c>
      <c r="AE658" s="208" t="str">
        <f t="shared" si="620"/>
        <v>FH4_5</v>
      </c>
      <c r="AF658" s="46">
        <f t="shared" si="669"/>
        <v>0</v>
      </c>
      <c r="AG658" s="208" t="s">
        <v>18</v>
      </c>
      <c r="AH658" s="46" t="s">
        <v>197</v>
      </c>
      <c r="AL658" s="202" t="s">
        <v>357</v>
      </c>
      <c r="AM658" s="203" t="str">
        <f t="shared" si="621"/>
        <v>R_ES-AP-SpCool</v>
      </c>
      <c r="AN658" s="202" t="str">
        <f t="shared" si="622"/>
        <v>FH4_5</v>
      </c>
      <c r="AO658" s="202">
        <f t="shared" si="687"/>
        <v>0</v>
      </c>
      <c r="AP658" s="202" t="s">
        <v>18</v>
      </c>
      <c r="AQ658" s="203" t="s">
        <v>194</v>
      </c>
      <c r="AU658" s="202" t="s">
        <v>357</v>
      </c>
      <c r="AV658" s="46" t="str">
        <f t="shared" si="623"/>
        <v>R_ES-AP-SpCool</v>
      </c>
      <c r="AW658" s="208" t="str">
        <f t="shared" si="624"/>
        <v>FH4_5</v>
      </c>
      <c r="AX658" s="208">
        <f t="shared" si="631"/>
        <v>0</v>
      </c>
      <c r="AY658" s="208" t="s">
        <v>18</v>
      </c>
      <c r="AZ658" s="46" t="s">
        <v>193</v>
      </c>
      <c r="BD658" s="202" t="s">
        <v>357</v>
      </c>
      <c r="BE658" s="46" t="str">
        <f t="shared" si="625"/>
        <v>R_ES-AP-SpCool</v>
      </c>
      <c r="BF658" s="208" t="str">
        <f t="shared" si="626"/>
        <v>FH4_5</v>
      </c>
      <c r="BG658" s="208">
        <f t="shared" si="632"/>
        <v>0</v>
      </c>
      <c r="BH658" s="208" t="s">
        <v>18</v>
      </c>
      <c r="BI658" s="46" t="s">
        <v>195</v>
      </c>
      <c r="BM658" s="202" t="s">
        <v>357</v>
      </c>
      <c r="BN658" s="46" t="str">
        <f t="shared" si="627"/>
        <v>R_ES-AP-SpCool</v>
      </c>
      <c r="BO658" s="208" t="str">
        <f t="shared" si="628"/>
        <v>FH4_5</v>
      </c>
      <c r="BP658" s="208">
        <f t="shared" si="633"/>
        <v>0</v>
      </c>
      <c r="BQ658" s="208" t="s">
        <v>18</v>
      </c>
      <c r="BR658" s="46" t="s">
        <v>192</v>
      </c>
    </row>
    <row r="659" spans="11:70">
      <c r="K659" s="202" t="s">
        <v>357</v>
      </c>
      <c r="L659" s="203" t="str">
        <f t="shared" si="629"/>
        <v>R_ES-AP-SpCool</v>
      </c>
      <c r="M659" s="202" t="str">
        <f t="shared" ref="M659:N659" si="692">M563</f>
        <v>FH6_7</v>
      </c>
      <c r="N659" s="202">
        <f t="shared" si="692"/>
        <v>0</v>
      </c>
      <c r="O659" s="202" t="s">
        <v>18</v>
      </c>
      <c r="P659" s="203" t="s">
        <v>196</v>
      </c>
      <c r="T659" s="202" t="s">
        <v>357</v>
      </c>
      <c r="U659" s="203" t="str">
        <f t="shared" si="617"/>
        <v>R_ES-AP-SpCool</v>
      </c>
      <c r="V659" s="202" t="str">
        <f t="shared" si="617"/>
        <v>FH6_7</v>
      </c>
      <c r="W659" s="202">
        <f t="shared" ref="W659" si="693">W563</f>
        <v>0</v>
      </c>
      <c r="X659" s="202" t="s">
        <v>18</v>
      </c>
      <c r="Y659" s="203" t="s">
        <v>191</v>
      </c>
      <c r="AC659" s="202" t="s">
        <v>357</v>
      </c>
      <c r="AD659" s="46" t="str">
        <f t="shared" si="619"/>
        <v>R_ES-AP-SpCool</v>
      </c>
      <c r="AE659" s="208" t="str">
        <f t="shared" si="620"/>
        <v>FH6_7</v>
      </c>
      <c r="AF659" s="46">
        <f t="shared" si="669"/>
        <v>0</v>
      </c>
      <c r="AG659" s="208" t="s">
        <v>18</v>
      </c>
      <c r="AH659" s="46" t="s">
        <v>197</v>
      </c>
      <c r="AL659" s="202" t="s">
        <v>357</v>
      </c>
      <c r="AM659" s="203" t="str">
        <f t="shared" si="621"/>
        <v>R_ES-AP-SpCool</v>
      </c>
      <c r="AN659" s="202" t="str">
        <f t="shared" si="622"/>
        <v>FH6_7</v>
      </c>
      <c r="AO659" s="202">
        <f t="shared" si="687"/>
        <v>0</v>
      </c>
      <c r="AP659" s="202" t="s">
        <v>18</v>
      </c>
      <c r="AQ659" s="203" t="s">
        <v>194</v>
      </c>
      <c r="AU659" s="202" t="s">
        <v>357</v>
      </c>
      <c r="AV659" s="46" t="str">
        <f t="shared" si="623"/>
        <v>R_ES-AP-SpCool</v>
      </c>
      <c r="AW659" s="208" t="str">
        <f t="shared" si="624"/>
        <v>FH6_7</v>
      </c>
      <c r="AX659" s="208">
        <f t="shared" si="631"/>
        <v>0</v>
      </c>
      <c r="AY659" s="208" t="s">
        <v>18</v>
      </c>
      <c r="AZ659" s="46" t="s">
        <v>193</v>
      </c>
      <c r="BD659" s="202" t="s">
        <v>357</v>
      </c>
      <c r="BE659" s="46" t="str">
        <f t="shared" si="625"/>
        <v>R_ES-AP-SpCool</v>
      </c>
      <c r="BF659" s="208" t="str">
        <f t="shared" si="626"/>
        <v>FH6_7</v>
      </c>
      <c r="BG659" s="208">
        <f t="shared" si="632"/>
        <v>0</v>
      </c>
      <c r="BH659" s="208" t="s">
        <v>18</v>
      </c>
      <c r="BI659" s="46" t="s">
        <v>195</v>
      </c>
      <c r="BM659" s="202" t="s">
        <v>357</v>
      </c>
      <c r="BN659" s="46" t="str">
        <f t="shared" si="627"/>
        <v>R_ES-AP-SpCool</v>
      </c>
      <c r="BO659" s="208" t="str">
        <f t="shared" si="628"/>
        <v>FH6_7</v>
      </c>
      <c r="BP659" s="208">
        <f t="shared" si="633"/>
        <v>0</v>
      </c>
      <c r="BQ659" s="208" t="s">
        <v>18</v>
      </c>
      <c r="BR659" s="46" t="s">
        <v>192</v>
      </c>
    </row>
    <row r="660" spans="11:70">
      <c r="K660" s="202" t="s">
        <v>357</v>
      </c>
      <c r="L660" s="203" t="str">
        <f t="shared" si="629"/>
        <v>R_ES-AP-SpCool</v>
      </c>
      <c r="M660" s="202" t="str">
        <f t="shared" ref="M660:N660" si="694">M564</f>
        <v>FH8_9</v>
      </c>
      <c r="N660" s="202">
        <f t="shared" si="694"/>
        <v>0</v>
      </c>
      <c r="O660" s="202" t="s">
        <v>18</v>
      </c>
      <c r="P660" s="203" t="s">
        <v>196</v>
      </c>
      <c r="T660" s="202" t="s">
        <v>357</v>
      </c>
      <c r="U660" s="203" t="str">
        <f t="shared" si="617"/>
        <v>R_ES-AP-SpCool</v>
      </c>
      <c r="V660" s="202" t="str">
        <f t="shared" si="617"/>
        <v>FH8_9</v>
      </c>
      <c r="W660" s="202">
        <f t="shared" ref="W660" si="695">W564</f>
        <v>0</v>
      </c>
      <c r="X660" s="202" t="s">
        <v>18</v>
      </c>
      <c r="Y660" s="203" t="s">
        <v>191</v>
      </c>
      <c r="AC660" s="202" t="s">
        <v>357</v>
      </c>
      <c r="AD660" s="46" t="str">
        <f t="shared" si="619"/>
        <v>R_ES-AP-SpCool</v>
      </c>
      <c r="AE660" s="208" t="str">
        <f t="shared" si="620"/>
        <v>FH8_9</v>
      </c>
      <c r="AF660" s="46">
        <f t="shared" si="669"/>
        <v>0</v>
      </c>
      <c r="AG660" s="208" t="s">
        <v>18</v>
      </c>
      <c r="AH660" s="46" t="s">
        <v>197</v>
      </c>
      <c r="AL660" s="202" t="s">
        <v>357</v>
      </c>
      <c r="AM660" s="203" t="str">
        <f t="shared" si="621"/>
        <v>R_ES-AP-SpCool</v>
      </c>
      <c r="AN660" s="202" t="str">
        <f t="shared" si="622"/>
        <v>FH8_9</v>
      </c>
      <c r="AO660" s="202">
        <f t="shared" si="687"/>
        <v>0</v>
      </c>
      <c r="AP660" s="202" t="s">
        <v>18</v>
      </c>
      <c r="AQ660" s="203" t="s">
        <v>194</v>
      </c>
      <c r="AU660" s="202" t="s">
        <v>357</v>
      </c>
      <c r="AV660" s="46" t="str">
        <f t="shared" si="623"/>
        <v>R_ES-AP-SpCool</v>
      </c>
      <c r="AW660" s="208" t="str">
        <f t="shared" si="624"/>
        <v>FH8_9</v>
      </c>
      <c r="AX660" s="208">
        <f t="shared" si="631"/>
        <v>0</v>
      </c>
      <c r="AY660" s="208" t="s">
        <v>18</v>
      </c>
      <c r="AZ660" s="46" t="s">
        <v>193</v>
      </c>
      <c r="BD660" s="202" t="s">
        <v>357</v>
      </c>
      <c r="BE660" s="46" t="str">
        <f t="shared" si="625"/>
        <v>R_ES-AP-SpCool</v>
      </c>
      <c r="BF660" s="208" t="str">
        <f t="shared" si="626"/>
        <v>FH8_9</v>
      </c>
      <c r="BG660" s="208">
        <f t="shared" si="632"/>
        <v>0</v>
      </c>
      <c r="BH660" s="208" t="s">
        <v>18</v>
      </c>
      <c r="BI660" s="46" t="s">
        <v>195</v>
      </c>
      <c r="BM660" s="202" t="s">
        <v>357</v>
      </c>
      <c r="BN660" s="46" t="str">
        <f t="shared" si="627"/>
        <v>R_ES-AP-SpCool</v>
      </c>
      <c r="BO660" s="208" t="str">
        <f t="shared" si="628"/>
        <v>FH8_9</v>
      </c>
      <c r="BP660" s="208">
        <f t="shared" si="633"/>
        <v>0</v>
      </c>
      <c r="BQ660" s="208" t="s">
        <v>18</v>
      </c>
      <c r="BR660" s="46" t="s">
        <v>192</v>
      </c>
    </row>
    <row r="661" spans="11:70">
      <c r="K661" s="202" t="s">
        <v>357</v>
      </c>
      <c r="L661" s="203" t="str">
        <f t="shared" si="629"/>
        <v>R_ES-AP-SpCool</v>
      </c>
      <c r="M661" s="202" t="str">
        <f t="shared" ref="M661:N661" si="696">M565</f>
        <v>FH10_11</v>
      </c>
      <c r="N661" s="202">
        <f t="shared" si="696"/>
        <v>0</v>
      </c>
      <c r="O661" s="202" t="s">
        <v>18</v>
      </c>
      <c r="P661" s="203" t="s">
        <v>196</v>
      </c>
      <c r="T661" s="202" t="s">
        <v>357</v>
      </c>
      <c r="U661" s="203" t="str">
        <f t="shared" si="617"/>
        <v>R_ES-AP-SpCool</v>
      </c>
      <c r="V661" s="202" t="str">
        <f t="shared" si="617"/>
        <v>FH10_11</v>
      </c>
      <c r="W661" s="202">
        <f t="shared" ref="W661" si="697">W565</f>
        <v>0</v>
      </c>
      <c r="X661" s="202" t="s">
        <v>18</v>
      </c>
      <c r="Y661" s="203" t="s">
        <v>191</v>
      </c>
      <c r="AC661" s="202" t="s">
        <v>357</v>
      </c>
      <c r="AD661" s="46" t="str">
        <f t="shared" si="619"/>
        <v>R_ES-AP-SpCool</v>
      </c>
      <c r="AE661" s="208" t="str">
        <f t="shared" si="620"/>
        <v>FH10_11</v>
      </c>
      <c r="AF661" s="46">
        <f t="shared" si="669"/>
        <v>0</v>
      </c>
      <c r="AG661" s="208" t="s">
        <v>18</v>
      </c>
      <c r="AH661" s="46" t="s">
        <v>197</v>
      </c>
      <c r="AL661" s="202" t="s">
        <v>357</v>
      </c>
      <c r="AM661" s="203" t="str">
        <f t="shared" si="621"/>
        <v>R_ES-AP-SpCool</v>
      </c>
      <c r="AN661" s="202" t="str">
        <f t="shared" si="622"/>
        <v>FH10_11</v>
      </c>
      <c r="AO661" s="202">
        <f t="shared" si="687"/>
        <v>0</v>
      </c>
      <c r="AP661" s="202" t="s">
        <v>18</v>
      </c>
      <c r="AQ661" s="203" t="s">
        <v>194</v>
      </c>
      <c r="AU661" s="202" t="s">
        <v>357</v>
      </c>
      <c r="AV661" s="46" t="str">
        <f t="shared" si="623"/>
        <v>R_ES-AP-SpCool</v>
      </c>
      <c r="AW661" s="208" t="str">
        <f t="shared" si="624"/>
        <v>FH10_11</v>
      </c>
      <c r="AX661" s="208">
        <f t="shared" si="631"/>
        <v>0</v>
      </c>
      <c r="AY661" s="208" t="s">
        <v>18</v>
      </c>
      <c r="AZ661" s="46" t="s">
        <v>193</v>
      </c>
      <c r="BD661" s="202" t="s">
        <v>357</v>
      </c>
      <c r="BE661" s="46" t="str">
        <f t="shared" si="625"/>
        <v>R_ES-AP-SpCool</v>
      </c>
      <c r="BF661" s="208" t="str">
        <f t="shared" si="626"/>
        <v>FH10_11</v>
      </c>
      <c r="BG661" s="208">
        <f t="shared" si="632"/>
        <v>0</v>
      </c>
      <c r="BH661" s="208" t="s">
        <v>18</v>
      </c>
      <c r="BI661" s="46" t="s">
        <v>195</v>
      </c>
      <c r="BM661" s="202" t="s">
        <v>357</v>
      </c>
      <c r="BN661" s="46" t="str">
        <f t="shared" si="627"/>
        <v>R_ES-AP-SpCool</v>
      </c>
      <c r="BO661" s="208" t="str">
        <f t="shared" si="628"/>
        <v>FH10_11</v>
      </c>
      <c r="BP661" s="208">
        <f t="shared" si="633"/>
        <v>0</v>
      </c>
      <c r="BQ661" s="208" t="s">
        <v>18</v>
      </c>
      <c r="BR661" s="46" t="s">
        <v>192</v>
      </c>
    </row>
    <row r="662" spans="11:70">
      <c r="K662" s="202" t="s">
        <v>357</v>
      </c>
      <c r="L662" s="203" t="str">
        <f t="shared" si="629"/>
        <v>R_ES-AP-SpCool</v>
      </c>
      <c r="M662" s="202" t="str">
        <f t="shared" ref="M662:N662" si="698">M566</f>
        <v>FH12_13</v>
      </c>
      <c r="N662" s="202">
        <f t="shared" si="698"/>
        <v>0</v>
      </c>
      <c r="O662" s="202" t="s">
        <v>18</v>
      </c>
      <c r="P662" s="203" t="s">
        <v>196</v>
      </c>
      <c r="T662" s="202" t="s">
        <v>357</v>
      </c>
      <c r="U662" s="203" t="str">
        <f t="shared" si="617"/>
        <v>R_ES-AP-SpCool</v>
      </c>
      <c r="V662" s="202" t="str">
        <f t="shared" si="617"/>
        <v>FH12_13</v>
      </c>
      <c r="W662" s="202">
        <f t="shared" ref="W662" si="699">W566</f>
        <v>0</v>
      </c>
      <c r="X662" s="202" t="s">
        <v>18</v>
      </c>
      <c r="Y662" s="203" t="s">
        <v>191</v>
      </c>
      <c r="AC662" s="202" t="s">
        <v>357</v>
      </c>
      <c r="AD662" s="46" t="str">
        <f t="shared" si="619"/>
        <v>R_ES-AP-SpCool</v>
      </c>
      <c r="AE662" s="208" t="str">
        <f t="shared" si="620"/>
        <v>FH12_13</v>
      </c>
      <c r="AF662" s="46">
        <f t="shared" si="669"/>
        <v>0</v>
      </c>
      <c r="AG662" s="208" t="s">
        <v>18</v>
      </c>
      <c r="AH662" s="46" t="s">
        <v>197</v>
      </c>
      <c r="AL662" s="202" t="s">
        <v>357</v>
      </c>
      <c r="AM662" s="203" t="str">
        <f t="shared" si="621"/>
        <v>R_ES-AP-SpCool</v>
      </c>
      <c r="AN662" s="202" t="str">
        <f t="shared" si="622"/>
        <v>FH12_13</v>
      </c>
      <c r="AO662" s="202">
        <f t="shared" si="687"/>
        <v>0</v>
      </c>
      <c r="AP662" s="202" t="s">
        <v>18</v>
      </c>
      <c r="AQ662" s="203" t="s">
        <v>194</v>
      </c>
      <c r="AU662" s="202" t="s">
        <v>357</v>
      </c>
      <c r="AV662" s="46" t="str">
        <f t="shared" si="623"/>
        <v>R_ES-AP-SpCool</v>
      </c>
      <c r="AW662" s="208" t="str">
        <f t="shared" si="624"/>
        <v>FH12_13</v>
      </c>
      <c r="AX662" s="208">
        <f t="shared" si="631"/>
        <v>0</v>
      </c>
      <c r="AY662" s="208" t="s">
        <v>18</v>
      </c>
      <c r="AZ662" s="46" t="s">
        <v>193</v>
      </c>
      <c r="BD662" s="202" t="s">
        <v>357</v>
      </c>
      <c r="BE662" s="46" t="str">
        <f t="shared" si="625"/>
        <v>R_ES-AP-SpCool</v>
      </c>
      <c r="BF662" s="208" t="str">
        <f t="shared" si="626"/>
        <v>FH12_13</v>
      </c>
      <c r="BG662" s="208">
        <f t="shared" si="632"/>
        <v>0</v>
      </c>
      <c r="BH662" s="208" t="s">
        <v>18</v>
      </c>
      <c r="BI662" s="46" t="s">
        <v>195</v>
      </c>
      <c r="BM662" s="202" t="s">
        <v>357</v>
      </c>
      <c r="BN662" s="46" t="str">
        <f t="shared" si="627"/>
        <v>R_ES-AP-SpCool</v>
      </c>
      <c r="BO662" s="208" t="str">
        <f t="shared" si="628"/>
        <v>FH12_13</v>
      </c>
      <c r="BP662" s="208">
        <f t="shared" si="633"/>
        <v>0</v>
      </c>
      <c r="BQ662" s="208" t="s">
        <v>18</v>
      </c>
      <c r="BR662" s="46" t="s">
        <v>192</v>
      </c>
    </row>
    <row r="663" spans="11:70">
      <c r="K663" s="202" t="s">
        <v>357</v>
      </c>
      <c r="L663" s="203" t="str">
        <f t="shared" si="629"/>
        <v>R_ES-AP-SpCool</v>
      </c>
      <c r="M663" s="202" t="str">
        <f t="shared" ref="M663:N663" si="700">M567</f>
        <v>FH14_15</v>
      </c>
      <c r="N663" s="202">
        <f t="shared" si="700"/>
        <v>0</v>
      </c>
      <c r="O663" s="202" t="s">
        <v>18</v>
      </c>
      <c r="P663" s="203" t="s">
        <v>196</v>
      </c>
      <c r="T663" s="202" t="s">
        <v>357</v>
      </c>
      <c r="U663" s="203" t="str">
        <f t="shared" si="617"/>
        <v>R_ES-AP-SpCool</v>
      </c>
      <c r="V663" s="202" t="str">
        <f t="shared" si="617"/>
        <v>FH14_15</v>
      </c>
      <c r="W663" s="202">
        <f t="shared" ref="W663" si="701">W567</f>
        <v>0</v>
      </c>
      <c r="X663" s="202" t="s">
        <v>18</v>
      </c>
      <c r="Y663" s="203" t="s">
        <v>191</v>
      </c>
      <c r="AC663" s="202" t="s">
        <v>357</v>
      </c>
      <c r="AD663" s="46" t="str">
        <f t="shared" si="619"/>
        <v>R_ES-AP-SpCool</v>
      </c>
      <c r="AE663" s="208" t="str">
        <f t="shared" si="620"/>
        <v>FH14_15</v>
      </c>
      <c r="AF663" s="46">
        <f t="shared" si="669"/>
        <v>0</v>
      </c>
      <c r="AG663" s="208" t="s">
        <v>18</v>
      </c>
      <c r="AH663" s="46" t="s">
        <v>197</v>
      </c>
      <c r="AL663" s="202" t="s">
        <v>357</v>
      </c>
      <c r="AM663" s="203" t="str">
        <f t="shared" si="621"/>
        <v>R_ES-AP-SpCool</v>
      </c>
      <c r="AN663" s="202" t="str">
        <f t="shared" si="622"/>
        <v>FH14_15</v>
      </c>
      <c r="AO663" s="202">
        <f t="shared" si="687"/>
        <v>0</v>
      </c>
      <c r="AP663" s="202" t="s">
        <v>18</v>
      </c>
      <c r="AQ663" s="203" t="s">
        <v>194</v>
      </c>
      <c r="AU663" s="202" t="s">
        <v>357</v>
      </c>
      <c r="AV663" s="46" t="str">
        <f t="shared" si="623"/>
        <v>R_ES-AP-SpCool</v>
      </c>
      <c r="AW663" s="208" t="str">
        <f t="shared" si="624"/>
        <v>FH14_15</v>
      </c>
      <c r="AX663" s="208">
        <f t="shared" si="631"/>
        <v>0</v>
      </c>
      <c r="AY663" s="208" t="s">
        <v>18</v>
      </c>
      <c r="AZ663" s="46" t="s">
        <v>193</v>
      </c>
      <c r="BD663" s="202" t="s">
        <v>357</v>
      </c>
      <c r="BE663" s="46" t="str">
        <f t="shared" si="625"/>
        <v>R_ES-AP-SpCool</v>
      </c>
      <c r="BF663" s="208" t="str">
        <f t="shared" si="626"/>
        <v>FH14_15</v>
      </c>
      <c r="BG663" s="208">
        <f t="shared" si="632"/>
        <v>0</v>
      </c>
      <c r="BH663" s="208" t="s">
        <v>18</v>
      </c>
      <c r="BI663" s="46" t="s">
        <v>195</v>
      </c>
      <c r="BM663" s="202" t="s">
        <v>357</v>
      </c>
      <c r="BN663" s="46" t="str">
        <f t="shared" si="627"/>
        <v>R_ES-AP-SpCool</v>
      </c>
      <c r="BO663" s="208" t="str">
        <f t="shared" si="628"/>
        <v>FH14_15</v>
      </c>
      <c r="BP663" s="208">
        <f t="shared" si="633"/>
        <v>0</v>
      </c>
      <c r="BQ663" s="208" t="s">
        <v>18</v>
      </c>
      <c r="BR663" s="46" t="s">
        <v>192</v>
      </c>
    </row>
    <row r="664" spans="11:70">
      <c r="K664" s="202" t="s">
        <v>357</v>
      </c>
      <c r="L664" s="203" t="str">
        <f t="shared" si="629"/>
        <v>R_ES-AP-SpCool</v>
      </c>
      <c r="M664" s="202" t="str">
        <f t="shared" ref="M664:N664" si="702">M568</f>
        <v>FH16_17</v>
      </c>
      <c r="N664" s="202">
        <f t="shared" si="702"/>
        <v>0</v>
      </c>
      <c r="O664" s="202" t="s">
        <v>18</v>
      </c>
      <c r="P664" s="203" t="s">
        <v>196</v>
      </c>
      <c r="T664" s="202" t="s">
        <v>357</v>
      </c>
      <c r="U664" s="203" t="str">
        <f t="shared" si="617"/>
        <v>R_ES-AP-SpCool</v>
      </c>
      <c r="V664" s="202" t="str">
        <f t="shared" si="617"/>
        <v>FH16_17</v>
      </c>
      <c r="W664" s="202">
        <f t="shared" ref="W664" si="703">W568</f>
        <v>0</v>
      </c>
      <c r="X664" s="202" t="s">
        <v>18</v>
      </c>
      <c r="Y664" s="203" t="s">
        <v>191</v>
      </c>
      <c r="AC664" s="202" t="s">
        <v>357</v>
      </c>
      <c r="AD664" s="46" t="str">
        <f t="shared" si="619"/>
        <v>R_ES-AP-SpCool</v>
      </c>
      <c r="AE664" s="208" t="str">
        <f t="shared" si="620"/>
        <v>FH16_17</v>
      </c>
      <c r="AF664" s="46">
        <f t="shared" si="669"/>
        <v>0</v>
      </c>
      <c r="AG664" s="208" t="s">
        <v>18</v>
      </c>
      <c r="AH664" s="46" t="s">
        <v>197</v>
      </c>
      <c r="AL664" s="202" t="s">
        <v>357</v>
      </c>
      <c r="AM664" s="203" t="str">
        <f t="shared" si="621"/>
        <v>R_ES-AP-SpCool</v>
      </c>
      <c r="AN664" s="202" t="str">
        <f t="shared" si="622"/>
        <v>FH16_17</v>
      </c>
      <c r="AO664" s="202">
        <f t="shared" si="687"/>
        <v>0</v>
      </c>
      <c r="AP664" s="202" t="s">
        <v>18</v>
      </c>
      <c r="AQ664" s="203" t="s">
        <v>194</v>
      </c>
      <c r="AU664" s="202" t="s">
        <v>357</v>
      </c>
      <c r="AV664" s="46" t="str">
        <f t="shared" si="623"/>
        <v>R_ES-AP-SpCool</v>
      </c>
      <c r="AW664" s="208" t="str">
        <f t="shared" si="624"/>
        <v>FH16_17</v>
      </c>
      <c r="AX664" s="208">
        <f t="shared" si="631"/>
        <v>0</v>
      </c>
      <c r="AY664" s="208" t="s">
        <v>18</v>
      </c>
      <c r="AZ664" s="46" t="s">
        <v>193</v>
      </c>
      <c r="BD664" s="202" t="s">
        <v>357</v>
      </c>
      <c r="BE664" s="46" t="str">
        <f t="shared" si="625"/>
        <v>R_ES-AP-SpCool</v>
      </c>
      <c r="BF664" s="208" t="str">
        <f t="shared" si="626"/>
        <v>FH16_17</v>
      </c>
      <c r="BG664" s="208">
        <f t="shared" si="632"/>
        <v>0</v>
      </c>
      <c r="BH664" s="208" t="s">
        <v>18</v>
      </c>
      <c r="BI664" s="46" t="s">
        <v>195</v>
      </c>
      <c r="BM664" s="202" t="s">
        <v>357</v>
      </c>
      <c r="BN664" s="46" t="str">
        <f t="shared" si="627"/>
        <v>R_ES-AP-SpCool</v>
      </c>
      <c r="BO664" s="208" t="str">
        <f t="shared" si="628"/>
        <v>FH16_17</v>
      </c>
      <c r="BP664" s="208">
        <f t="shared" si="633"/>
        <v>0</v>
      </c>
      <c r="BQ664" s="208" t="s">
        <v>18</v>
      </c>
      <c r="BR664" s="46" t="s">
        <v>192</v>
      </c>
    </row>
    <row r="665" spans="11:70">
      <c r="K665" s="202" t="s">
        <v>357</v>
      </c>
      <c r="L665" s="203" t="str">
        <f t="shared" si="629"/>
        <v>R_ES-AP-SpCool</v>
      </c>
      <c r="M665" s="202" t="str">
        <f t="shared" ref="M665:N665" si="704">M569</f>
        <v>FH18_19</v>
      </c>
      <c r="N665" s="202">
        <f t="shared" si="704"/>
        <v>0</v>
      </c>
      <c r="O665" s="202" t="s">
        <v>18</v>
      </c>
      <c r="P665" s="203" t="s">
        <v>196</v>
      </c>
      <c r="T665" s="202" t="s">
        <v>357</v>
      </c>
      <c r="U665" s="203" t="str">
        <f t="shared" si="617"/>
        <v>R_ES-AP-SpCool</v>
      </c>
      <c r="V665" s="202" t="str">
        <f t="shared" si="617"/>
        <v>FH18_19</v>
      </c>
      <c r="W665" s="202">
        <f t="shared" ref="W665" si="705">W569</f>
        <v>0</v>
      </c>
      <c r="X665" s="202" t="s">
        <v>18</v>
      </c>
      <c r="Y665" s="203" t="s">
        <v>191</v>
      </c>
      <c r="AC665" s="202" t="s">
        <v>357</v>
      </c>
      <c r="AD665" s="46" t="str">
        <f t="shared" si="619"/>
        <v>R_ES-AP-SpCool</v>
      </c>
      <c r="AE665" s="208" t="str">
        <f t="shared" si="620"/>
        <v>FH18_19</v>
      </c>
      <c r="AF665" s="46">
        <f t="shared" si="669"/>
        <v>0</v>
      </c>
      <c r="AG665" s="208" t="s">
        <v>18</v>
      </c>
      <c r="AH665" s="46" t="s">
        <v>197</v>
      </c>
      <c r="AL665" s="202" t="s">
        <v>357</v>
      </c>
      <c r="AM665" s="203" t="str">
        <f t="shared" si="621"/>
        <v>R_ES-AP-SpCool</v>
      </c>
      <c r="AN665" s="202" t="str">
        <f t="shared" si="622"/>
        <v>FH18_19</v>
      </c>
      <c r="AO665" s="202">
        <f t="shared" si="687"/>
        <v>0</v>
      </c>
      <c r="AP665" s="202" t="s">
        <v>18</v>
      </c>
      <c r="AQ665" s="203" t="s">
        <v>194</v>
      </c>
      <c r="AU665" s="202" t="s">
        <v>357</v>
      </c>
      <c r="AV665" s="46" t="str">
        <f t="shared" si="623"/>
        <v>R_ES-AP-SpCool</v>
      </c>
      <c r="AW665" s="208" t="str">
        <f t="shared" si="624"/>
        <v>FH18_19</v>
      </c>
      <c r="AX665" s="208">
        <f t="shared" si="631"/>
        <v>0</v>
      </c>
      <c r="AY665" s="208" t="s">
        <v>18</v>
      </c>
      <c r="AZ665" s="46" t="s">
        <v>193</v>
      </c>
      <c r="BD665" s="202" t="s">
        <v>357</v>
      </c>
      <c r="BE665" s="46" t="str">
        <f t="shared" si="625"/>
        <v>R_ES-AP-SpCool</v>
      </c>
      <c r="BF665" s="208" t="str">
        <f t="shared" si="626"/>
        <v>FH18_19</v>
      </c>
      <c r="BG665" s="208">
        <f t="shared" si="632"/>
        <v>0</v>
      </c>
      <c r="BH665" s="208" t="s">
        <v>18</v>
      </c>
      <c r="BI665" s="46" t="s">
        <v>195</v>
      </c>
      <c r="BM665" s="202" t="s">
        <v>357</v>
      </c>
      <c r="BN665" s="46" t="str">
        <f t="shared" si="627"/>
        <v>R_ES-AP-SpCool</v>
      </c>
      <c r="BO665" s="208" t="str">
        <f t="shared" si="628"/>
        <v>FH18_19</v>
      </c>
      <c r="BP665" s="208">
        <f t="shared" si="633"/>
        <v>0</v>
      </c>
      <c r="BQ665" s="208" t="s">
        <v>18</v>
      </c>
      <c r="BR665" s="46" t="s">
        <v>192</v>
      </c>
    </row>
    <row r="666" spans="11:70">
      <c r="K666" s="202" t="s">
        <v>357</v>
      </c>
      <c r="L666" s="203" t="str">
        <f t="shared" si="629"/>
        <v>R_ES-AP-SpCool</v>
      </c>
      <c r="M666" s="202" t="str">
        <f t="shared" ref="M666:N666" si="706">M570</f>
        <v>FH20_21</v>
      </c>
      <c r="N666" s="202">
        <f t="shared" si="706"/>
        <v>0</v>
      </c>
      <c r="O666" s="202" t="s">
        <v>18</v>
      </c>
      <c r="P666" s="203" t="s">
        <v>196</v>
      </c>
      <c r="T666" s="202" t="s">
        <v>357</v>
      </c>
      <c r="U666" s="203" t="str">
        <f t="shared" si="617"/>
        <v>R_ES-AP-SpCool</v>
      </c>
      <c r="V666" s="202" t="str">
        <f t="shared" si="617"/>
        <v>FH20_21</v>
      </c>
      <c r="W666" s="202">
        <f t="shared" ref="W666" si="707">W570</f>
        <v>0</v>
      </c>
      <c r="X666" s="202" t="s">
        <v>18</v>
      </c>
      <c r="Y666" s="203" t="s">
        <v>191</v>
      </c>
      <c r="AC666" s="202" t="s">
        <v>357</v>
      </c>
      <c r="AD666" s="46" t="str">
        <f t="shared" si="619"/>
        <v>R_ES-AP-SpCool</v>
      </c>
      <c r="AE666" s="208" t="str">
        <f t="shared" si="620"/>
        <v>FH20_21</v>
      </c>
      <c r="AF666" s="46">
        <f t="shared" si="669"/>
        <v>0</v>
      </c>
      <c r="AG666" s="208" t="s">
        <v>18</v>
      </c>
      <c r="AH666" s="46" t="s">
        <v>197</v>
      </c>
      <c r="AL666" s="202" t="s">
        <v>357</v>
      </c>
      <c r="AM666" s="203" t="str">
        <f t="shared" si="621"/>
        <v>R_ES-AP-SpCool</v>
      </c>
      <c r="AN666" s="202" t="str">
        <f t="shared" si="622"/>
        <v>FH20_21</v>
      </c>
      <c r="AO666" s="202">
        <f t="shared" si="687"/>
        <v>0</v>
      </c>
      <c r="AP666" s="202" t="s">
        <v>18</v>
      </c>
      <c r="AQ666" s="203" t="s">
        <v>194</v>
      </c>
      <c r="AU666" s="202" t="s">
        <v>357</v>
      </c>
      <c r="AV666" s="46" t="str">
        <f t="shared" si="623"/>
        <v>R_ES-AP-SpCool</v>
      </c>
      <c r="AW666" s="208" t="str">
        <f t="shared" si="624"/>
        <v>FH20_21</v>
      </c>
      <c r="AX666" s="208">
        <f t="shared" si="631"/>
        <v>0</v>
      </c>
      <c r="AY666" s="208" t="s">
        <v>18</v>
      </c>
      <c r="AZ666" s="46" t="s">
        <v>193</v>
      </c>
      <c r="BD666" s="202" t="s">
        <v>357</v>
      </c>
      <c r="BE666" s="46" t="str">
        <f t="shared" si="625"/>
        <v>R_ES-AP-SpCool</v>
      </c>
      <c r="BF666" s="208" t="str">
        <f t="shared" si="626"/>
        <v>FH20_21</v>
      </c>
      <c r="BG666" s="208">
        <f t="shared" si="632"/>
        <v>0</v>
      </c>
      <c r="BH666" s="208" t="s">
        <v>18</v>
      </c>
      <c r="BI666" s="46" t="s">
        <v>195</v>
      </c>
      <c r="BM666" s="202" t="s">
        <v>357</v>
      </c>
      <c r="BN666" s="46" t="str">
        <f t="shared" si="627"/>
        <v>R_ES-AP-SpCool</v>
      </c>
      <c r="BO666" s="208" t="str">
        <f t="shared" si="628"/>
        <v>FH20_21</v>
      </c>
      <c r="BP666" s="208">
        <f t="shared" si="633"/>
        <v>0</v>
      </c>
      <c r="BQ666" s="208" t="s">
        <v>18</v>
      </c>
      <c r="BR666" s="46" t="s">
        <v>192</v>
      </c>
    </row>
    <row r="667" spans="11:70">
      <c r="K667" s="202" t="s">
        <v>357</v>
      </c>
      <c r="L667" s="203" t="str">
        <f t="shared" si="629"/>
        <v>R_ES-AP-SpCool</v>
      </c>
      <c r="M667" s="202" t="str">
        <f t="shared" ref="M667:N667" si="708">M571</f>
        <v>FH22_23</v>
      </c>
      <c r="N667" s="202">
        <f t="shared" si="708"/>
        <v>0</v>
      </c>
      <c r="O667" s="202" t="s">
        <v>18</v>
      </c>
      <c r="P667" s="203" t="s">
        <v>196</v>
      </c>
      <c r="T667" s="202" t="s">
        <v>357</v>
      </c>
      <c r="U667" s="203" t="str">
        <f t="shared" si="617"/>
        <v>R_ES-AP-SpCool</v>
      </c>
      <c r="V667" s="202" t="str">
        <f t="shared" si="617"/>
        <v>FH22_23</v>
      </c>
      <c r="W667" s="202">
        <f t="shared" ref="W667" si="709">W571</f>
        <v>0</v>
      </c>
      <c r="X667" s="202" t="s">
        <v>18</v>
      </c>
      <c r="Y667" s="203" t="s">
        <v>191</v>
      </c>
      <c r="AC667" s="202" t="s">
        <v>357</v>
      </c>
      <c r="AD667" s="46" t="str">
        <f t="shared" si="619"/>
        <v>R_ES-AP-SpCool</v>
      </c>
      <c r="AE667" s="208" t="str">
        <f t="shared" si="620"/>
        <v>FH22_23</v>
      </c>
      <c r="AF667" s="46">
        <f t="shared" si="669"/>
        <v>0</v>
      </c>
      <c r="AG667" s="208" t="s">
        <v>18</v>
      </c>
      <c r="AH667" s="46" t="s">
        <v>197</v>
      </c>
      <c r="AL667" s="202" t="s">
        <v>357</v>
      </c>
      <c r="AM667" s="203" t="str">
        <f t="shared" si="621"/>
        <v>R_ES-AP-SpCool</v>
      </c>
      <c r="AN667" s="202" t="str">
        <f t="shared" si="622"/>
        <v>FH22_23</v>
      </c>
      <c r="AO667" s="202">
        <f t="shared" si="687"/>
        <v>0</v>
      </c>
      <c r="AP667" s="202" t="s">
        <v>18</v>
      </c>
      <c r="AQ667" s="203" t="s">
        <v>194</v>
      </c>
      <c r="AU667" s="202" t="s">
        <v>357</v>
      </c>
      <c r="AV667" s="46" t="str">
        <f t="shared" si="623"/>
        <v>R_ES-AP-SpCool</v>
      </c>
      <c r="AW667" s="208" t="str">
        <f t="shared" si="624"/>
        <v>FH22_23</v>
      </c>
      <c r="AX667" s="208">
        <f t="shared" si="631"/>
        <v>0</v>
      </c>
      <c r="AY667" s="208" t="s">
        <v>18</v>
      </c>
      <c r="AZ667" s="46" t="s">
        <v>193</v>
      </c>
      <c r="BD667" s="202" t="s">
        <v>357</v>
      </c>
      <c r="BE667" s="46" t="str">
        <f t="shared" si="625"/>
        <v>R_ES-AP-SpCool</v>
      </c>
      <c r="BF667" s="208" t="str">
        <f t="shared" si="626"/>
        <v>FH22_23</v>
      </c>
      <c r="BG667" s="208">
        <f t="shared" si="632"/>
        <v>0</v>
      </c>
      <c r="BH667" s="208" t="s">
        <v>18</v>
      </c>
      <c r="BI667" s="46" t="s">
        <v>195</v>
      </c>
      <c r="BM667" s="202" t="s">
        <v>357</v>
      </c>
      <c r="BN667" s="46" t="str">
        <f t="shared" si="627"/>
        <v>R_ES-AP-SpCool</v>
      </c>
      <c r="BO667" s="208" t="str">
        <f t="shared" si="628"/>
        <v>FH22_23</v>
      </c>
      <c r="BP667" s="208">
        <f t="shared" si="633"/>
        <v>0</v>
      </c>
      <c r="BQ667" s="208" t="s">
        <v>18</v>
      </c>
      <c r="BR667" s="46" t="s">
        <v>192</v>
      </c>
    </row>
    <row r="668" spans="11:70">
      <c r="K668" s="202" t="s">
        <v>141</v>
      </c>
      <c r="L668" s="203" t="str">
        <f t="shared" si="629"/>
        <v>R_ES-AP-SpCool</v>
      </c>
      <c r="M668" s="202">
        <f t="shared" ref="M668:N668" si="710">M572</f>
        <v>0</v>
      </c>
      <c r="N668" s="202">
        <f t="shared" si="710"/>
        <v>0</v>
      </c>
      <c r="O668" s="202" t="s">
        <v>18</v>
      </c>
      <c r="P668" s="203" t="s">
        <v>196</v>
      </c>
      <c r="T668" s="202" t="s">
        <v>141</v>
      </c>
      <c r="U668" s="203" t="str">
        <f t="shared" si="617"/>
        <v>R_ES-AP-SpCool</v>
      </c>
      <c r="V668" s="202">
        <f t="shared" si="617"/>
        <v>0</v>
      </c>
      <c r="W668" s="202">
        <f t="shared" ref="W668" si="711">W572</f>
        <v>0</v>
      </c>
      <c r="X668" s="202" t="s">
        <v>18</v>
      </c>
      <c r="Y668" s="203" t="s">
        <v>191</v>
      </c>
      <c r="AC668" s="202" t="s">
        <v>141</v>
      </c>
      <c r="AD668" s="46" t="str">
        <f t="shared" si="619"/>
        <v>R_ES-AP-SpCool</v>
      </c>
      <c r="AE668" s="208">
        <f t="shared" si="620"/>
        <v>0</v>
      </c>
      <c r="AF668" s="46">
        <f t="shared" si="669"/>
        <v>0</v>
      </c>
      <c r="AG668" s="208" t="s">
        <v>18</v>
      </c>
      <c r="AH668" s="46" t="s">
        <v>197</v>
      </c>
      <c r="AL668" s="202" t="s">
        <v>141</v>
      </c>
      <c r="AM668" s="203" t="str">
        <f t="shared" si="621"/>
        <v>R_ES-AP-SpCool</v>
      </c>
      <c r="AN668" s="202">
        <f t="shared" si="622"/>
        <v>0</v>
      </c>
      <c r="AO668" s="202">
        <f t="shared" si="687"/>
        <v>0</v>
      </c>
      <c r="AP668" s="202" t="s">
        <v>18</v>
      </c>
      <c r="AQ668" s="203" t="s">
        <v>194</v>
      </c>
      <c r="AU668" s="202" t="s">
        <v>141</v>
      </c>
      <c r="AV668" s="46" t="str">
        <f t="shared" si="623"/>
        <v>R_ES-AP-SpCool</v>
      </c>
      <c r="AW668" s="208">
        <f t="shared" si="624"/>
        <v>0</v>
      </c>
      <c r="AX668" s="208">
        <f t="shared" si="631"/>
        <v>0</v>
      </c>
      <c r="AY668" s="208" t="s">
        <v>18</v>
      </c>
      <c r="AZ668" s="46" t="s">
        <v>193</v>
      </c>
      <c r="BD668" s="202" t="s">
        <v>141</v>
      </c>
      <c r="BE668" s="46" t="str">
        <f t="shared" si="625"/>
        <v>R_ES-AP-SpCool</v>
      </c>
      <c r="BF668" s="208">
        <f t="shared" si="626"/>
        <v>0</v>
      </c>
      <c r="BG668" s="208">
        <f t="shared" si="632"/>
        <v>0</v>
      </c>
      <c r="BH668" s="208" t="s">
        <v>18</v>
      </c>
      <c r="BI668" s="46" t="s">
        <v>195</v>
      </c>
      <c r="BM668" s="202" t="s">
        <v>141</v>
      </c>
      <c r="BN668" s="46" t="str">
        <f t="shared" si="627"/>
        <v>R_ES-AP-SpCool</v>
      </c>
      <c r="BO668" s="208">
        <f t="shared" si="628"/>
        <v>0</v>
      </c>
      <c r="BP668" s="208">
        <f t="shared" si="633"/>
        <v>0</v>
      </c>
      <c r="BQ668" s="208" t="s">
        <v>18</v>
      </c>
      <c r="BR668" s="46" t="s">
        <v>192</v>
      </c>
    </row>
    <row r="669" spans="11:70">
      <c r="K669" s="202" t="s">
        <v>141</v>
      </c>
      <c r="L669" s="203" t="str">
        <f t="shared" si="629"/>
        <v>R_ES-AP-SpCool</v>
      </c>
      <c r="M669" s="202">
        <f t="shared" ref="M669:N669" si="712">M573</f>
        <v>0</v>
      </c>
      <c r="N669" s="202">
        <f t="shared" si="712"/>
        <v>0</v>
      </c>
      <c r="O669" s="202" t="s">
        <v>18</v>
      </c>
      <c r="P669" s="203" t="s">
        <v>196</v>
      </c>
      <c r="T669" s="202" t="s">
        <v>141</v>
      </c>
      <c r="U669" s="203" t="str">
        <f t="shared" si="617"/>
        <v>R_ES-AP-SpCool</v>
      </c>
      <c r="V669" s="202">
        <f t="shared" si="617"/>
        <v>0</v>
      </c>
      <c r="W669" s="202">
        <f t="shared" ref="W669" si="713">W573</f>
        <v>0</v>
      </c>
      <c r="X669" s="202" t="s">
        <v>18</v>
      </c>
      <c r="Y669" s="203" t="s">
        <v>191</v>
      </c>
      <c r="AC669" s="202" t="s">
        <v>141</v>
      </c>
      <c r="AD669" s="46" t="str">
        <f t="shared" si="619"/>
        <v>R_ES-AP-SpCool</v>
      </c>
      <c r="AE669" s="208">
        <f t="shared" si="620"/>
        <v>0</v>
      </c>
      <c r="AF669" s="46">
        <f t="shared" si="669"/>
        <v>0</v>
      </c>
      <c r="AG669" s="208" t="s">
        <v>18</v>
      </c>
      <c r="AH669" s="46" t="s">
        <v>197</v>
      </c>
      <c r="AL669" s="202" t="s">
        <v>141</v>
      </c>
      <c r="AM669" s="203" t="str">
        <f t="shared" si="621"/>
        <v>R_ES-AP-SpCool</v>
      </c>
      <c r="AN669" s="202">
        <f t="shared" si="622"/>
        <v>0</v>
      </c>
      <c r="AO669" s="202">
        <f t="shared" si="687"/>
        <v>0</v>
      </c>
      <c r="AP669" s="202" t="s">
        <v>18</v>
      </c>
      <c r="AQ669" s="203" t="s">
        <v>194</v>
      </c>
      <c r="AU669" s="202" t="s">
        <v>141</v>
      </c>
      <c r="AV669" s="46" t="str">
        <f t="shared" si="623"/>
        <v>R_ES-AP-SpCool</v>
      </c>
      <c r="AW669" s="208">
        <f t="shared" si="624"/>
        <v>0</v>
      </c>
      <c r="AX669" s="208">
        <f t="shared" si="631"/>
        <v>0</v>
      </c>
      <c r="AY669" s="208" t="s">
        <v>18</v>
      </c>
      <c r="AZ669" s="46" t="s">
        <v>193</v>
      </c>
      <c r="BD669" s="202" t="s">
        <v>141</v>
      </c>
      <c r="BE669" s="46" t="str">
        <f t="shared" si="625"/>
        <v>R_ES-AP-SpCool</v>
      </c>
      <c r="BF669" s="208">
        <f t="shared" si="626"/>
        <v>0</v>
      </c>
      <c r="BG669" s="208">
        <f t="shared" si="632"/>
        <v>0</v>
      </c>
      <c r="BH669" s="208" t="s">
        <v>18</v>
      </c>
      <c r="BI669" s="46" t="s">
        <v>195</v>
      </c>
      <c r="BM669" s="202" t="s">
        <v>141</v>
      </c>
      <c r="BN669" s="46" t="str">
        <f t="shared" si="627"/>
        <v>R_ES-AP-SpCool</v>
      </c>
      <c r="BO669" s="208">
        <f t="shared" si="628"/>
        <v>0</v>
      </c>
      <c r="BP669" s="208">
        <f t="shared" si="633"/>
        <v>0</v>
      </c>
      <c r="BQ669" s="208" t="s">
        <v>18</v>
      </c>
      <c r="BR669" s="46" t="s">
        <v>192</v>
      </c>
    </row>
    <row r="670" spans="11:70">
      <c r="K670" s="202" t="s">
        <v>141</v>
      </c>
      <c r="L670" s="203" t="str">
        <f t="shared" si="629"/>
        <v>R_ES-AP-SpCool</v>
      </c>
      <c r="M670" s="202">
        <f t="shared" ref="M670:N670" si="714">M574</f>
        <v>0</v>
      </c>
      <c r="N670" s="202">
        <f t="shared" si="714"/>
        <v>0</v>
      </c>
      <c r="O670" s="202" t="s">
        <v>18</v>
      </c>
      <c r="P670" s="203" t="s">
        <v>196</v>
      </c>
      <c r="T670" s="202" t="s">
        <v>141</v>
      </c>
      <c r="U670" s="203" t="str">
        <f t="shared" si="617"/>
        <v>R_ES-AP-SpCool</v>
      </c>
      <c r="V670" s="202">
        <f t="shared" si="617"/>
        <v>0</v>
      </c>
      <c r="W670" s="202">
        <f t="shared" ref="W670" si="715">W574</f>
        <v>0</v>
      </c>
      <c r="X670" s="202" t="s">
        <v>18</v>
      </c>
      <c r="Y670" s="203" t="s">
        <v>191</v>
      </c>
      <c r="AC670" s="202" t="s">
        <v>141</v>
      </c>
      <c r="AD670" s="46" t="str">
        <f t="shared" si="619"/>
        <v>R_ES-AP-SpCool</v>
      </c>
      <c r="AE670" s="208">
        <f t="shared" si="620"/>
        <v>0</v>
      </c>
      <c r="AF670" s="46">
        <f t="shared" si="669"/>
        <v>0</v>
      </c>
      <c r="AG670" s="208" t="s">
        <v>18</v>
      </c>
      <c r="AH670" s="46" t="s">
        <v>197</v>
      </c>
      <c r="AL670" s="202" t="s">
        <v>141</v>
      </c>
      <c r="AM670" s="203" t="str">
        <f t="shared" si="621"/>
        <v>R_ES-AP-SpCool</v>
      </c>
      <c r="AN670" s="202">
        <f t="shared" si="622"/>
        <v>0</v>
      </c>
      <c r="AO670" s="202">
        <f t="shared" si="687"/>
        <v>0</v>
      </c>
      <c r="AP670" s="202" t="s">
        <v>18</v>
      </c>
      <c r="AQ670" s="203" t="s">
        <v>194</v>
      </c>
      <c r="AU670" s="202" t="s">
        <v>141</v>
      </c>
      <c r="AV670" s="46" t="str">
        <f t="shared" si="623"/>
        <v>R_ES-AP-SpCool</v>
      </c>
      <c r="AW670" s="208">
        <f t="shared" si="624"/>
        <v>0</v>
      </c>
      <c r="AX670" s="208">
        <f t="shared" si="631"/>
        <v>0</v>
      </c>
      <c r="AY670" s="208" t="s">
        <v>18</v>
      </c>
      <c r="AZ670" s="46" t="s">
        <v>193</v>
      </c>
      <c r="BD670" s="202" t="s">
        <v>141</v>
      </c>
      <c r="BE670" s="46" t="str">
        <f t="shared" si="625"/>
        <v>R_ES-AP-SpCool</v>
      </c>
      <c r="BF670" s="208">
        <f t="shared" si="626"/>
        <v>0</v>
      </c>
      <c r="BG670" s="208">
        <f t="shared" si="632"/>
        <v>0</v>
      </c>
      <c r="BH670" s="208" t="s">
        <v>18</v>
      </c>
      <c r="BI670" s="46" t="s">
        <v>195</v>
      </c>
      <c r="BM670" s="202" t="s">
        <v>141</v>
      </c>
      <c r="BN670" s="46" t="str">
        <f t="shared" si="627"/>
        <v>R_ES-AP-SpCool</v>
      </c>
      <c r="BO670" s="208">
        <f t="shared" si="628"/>
        <v>0</v>
      </c>
      <c r="BP670" s="208">
        <f t="shared" si="633"/>
        <v>0</v>
      </c>
      <c r="BQ670" s="208" t="s">
        <v>18</v>
      </c>
      <c r="BR670" s="46" t="s">
        <v>192</v>
      </c>
    </row>
    <row r="671" spans="11:70">
      <c r="K671" s="202" t="s">
        <v>141</v>
      </c>
      <c r="L671" s="203" t="str">
        <f t="shared" si="629"/>
        <v>R_ES-AP-SpCool</v>
      </c>
      <c r="M671" s="202">
        <f t="shared" ref="M671:N671" si="716">M575</f>
        <v>0</v>
      </c>
      <c r="N671" s="202">
        <f t="shared" si="716"/>
        <v>0</v>
      </c>
      <c r="O671" s="202" t="s">
        <v>18</v>
      </c>
      <c r="P671" s="203" t="s">
        <v>196</v>
      </c>
      <c r="T671" s="202" t="s">
        <v>141</v>
      </c>
      <c r="U671" s="203" t="str">
        <f t="shared" si="617"/>
        <v>R_ES-AP-SpCool</v>
      </c>
      <c r="V671" s="202">
        <f t="shared" si="617"/>
        <v>0</v>
      </c>
      <c r="W671" s="202">
        <f t="shared" ref="W671" si="717">W575</f>
        <v>0</v>
      </c>
      <c r="X671" s="202" t="s">
        <v>18</v>
      </c>
      <c r="Y671" s="203" t="s">
        <v>191</v>
      </c>
      <c r="AC671" s="202" t="s">
        <v>141</v>
      </c>
      <c r="AD671" s="46" t="str">
        <f t="shared" si="619"/>
        <v>R_ES-AP-SpCool</v>
      </c>
      <c r="AE671" s="208">
        <f t="shared" si="620"/>
        <v>0</v>
      </c>
      <c r="AF671" s="46">
        <f t="shared" si="669"/>
        <v>0</v>
      </c>
      <c r="AG671" s="208" t="s">
        <v>18</v>
      </c>
      <c r="AH671" s="46" t="s">
        <v>197</v>
      </c>
      <c r="AL671" s="202" t="s">
        <v>141</v>
      </c>
      <c r="AM671" s="203" t="str">
        <f t="shared" si="621"/>
        <v>R_ES-AP-SpCool</v>
      </c>
      <c r="AN671" s="202">
        <f t="shared" si="622"/>
        <v>0</v>
      </c>
      <c r="AO671" s="202">
        <f t="shared" si="687"/>
        <v>0</v>
      </c>
      <c r="AP671" s="202" t="s">
        <v>18</v>
      </c>
      <c r="AQ671" s="203" t="s">
        <v>194</v>
      </c>
      <c r="AU671" s="202" t="s">
        <v>141</v>
      </c>
      <c r="AV671" s="46" t="str">
        <f t="shared" si="623"/>
        <v>R_ES-AP-SpCool</v>
      </c>
      <c r="AW671" s="208">
        <f t="shared" si="624"/>
        <v>0</v>
      </c>
      <c r="AX671" s="208">
        <f t="shared" si="631"/>
        <v>0</v>
      </c>
      <c r="AY671" s="208" t="s">
        <v>18</v>
      </c>
      <c r="AZ671" s="46" t="s">
        <v>193</v>
      </c>
      <c r="BD671" s="202" t="s">
        <v>141</v>
      </c>
      <c r="BE671" s="46" t="str">
        <f t="shared" si="625"/>
        <v>R_ES-AP-SpCool</v>
      </c>
      <c r="BF671" s="208">
        <f t="shared" si="626"/>
        <v>0</v>
      </c>
      <c r="BG671" s="208">
        <f t="shared" si="632"/>
        <v>0</v>
      </c>
      <c r="BH671" s="208" t="s">
        <v>18</v>
      </c>
      <c r="BI671" s="46" t="s">
        <v>195</v>
      </c>
      <c r="BM671" s="202" t="s">
        <v>141</v>
      </c>
      <c r="BN671" s="46" t="str">
        <f t="shared" si="627"/>
        <v>R_ES-AP-SpCool</v>
      </c>
      <c r="BO671" s="208">
        <f t="shared" si="628"/>
        <v>0</v>
      </c>
      <c r="BP671" s="208">
        <f t="shared" si="633"/>
        <v>0</v>
      </c>
      <c r="BQ671" s="208" t="s">
        <v>18</v>
      </c>
      <c r="BR671" s="46" t="s">
        <v>192</v>
      </c>
    </row>
    <row r="672" spans="11:70">
      <c r="K672" s="202" t="s">
        <v>141</v>
      </c>
      <c r="L672" s="203" t="str">
        <f t="shared" si="629"/>
        <v>R_ES-AP-SpCool</v>
      </c>
      <c r="M672" s="202">
        <f t="shared" ref="M672:N672" si="718">M576</f>
        <v>0</v>
      </c>
      <c r="N672" s="202">
        <f t="shared" si="718"/>
        <v>0</v>
      </c>
      <c r="O672" s="202" t="s">
        <v>18</v>
      </c>
      <c r="P672" s="203" t="s">
        <v>196</v>
      </c>
      <c r="T672" s="202" t="s">
        <v>141</v>
      </c>
      <c r="U672" s="203" t="str">
        <f t="shared" ref="U672:V735" si="719">L672</f>
        <v>R_ES-AP-SpCool</v>
      </c>
      <c r="V672" s="202">
        <f t="shared" si="719"/>
        <v>0</v>
      </c>
      <c r="W672" s="202">
        <f t="shared" ref="W672" si="720">W576</f>
        <v>0</v>
      </c>
      <c r="X672" s="202" t="s">
        <v>18</v>
      </c>
      <c r="Y672" s="203" t="s">
        <v>191</v>
      </c>
      <c r="AC672" s="202" t="s">
        <v>141</v>
      </c>
      <c r="AD672" s="46" t="str">
        <f t="shared" ref="AD672:AD735" si="721">U672</f>
        <v>R_ES-AP-SpCool</v>
      </c>
      <c r="AE672" s="208">
        <f t="shared" ref="AE672:AE735" si="722">V672</f>
        <v>0</v>
      </c>
      <c r="AF672" s="46">
        <f t="shared" si="669"/>
        <v>0</v>
      </c>
      <c r="AG672" s="208" t="s">
        <v>18</v>
      </c>
      <c r="AH672" s="46" t="s">
        <v>197</v>
      </c>
      <c r="AL672" s="202" t="s">
        <v>141</v>
      </c>
      <c r="AM672" s="203" t="str">
        <f t="shared" ref="AM672:AM735" si="723">AD672</f>
        <v>R_ES-AP-SpCool</v>
      </c>
      <c r="AN672" s="202">
        <f t="shared" ref="AN672:AN735" si="724">AE672</f>
        <v>0</v>
      </c>
      <c r="AO672" s="202">
        <f t="shared" si="687"/>
        <v>0</v>
      </c>
      <c r="AP672" s="202" t="s">
        <v>18</v>
      </c>
      <c r="AQ672" s="203" t="s">
        <v>194</v>
      </c>
      <c r="AU672" s="202" t="s">
        <v>141</v>
      </c>
      <c r="AV672" s="46" t="str">
        <f t="shared" ref="AV672:AV735" si="725">AM672</f>
        <v>R_ES-AP-SpCool</v>
      </c>
      <c r="AW672" s="208">
        <f t="shared" ref="AW672:AW735" si="726">AN672</f>
        <v>0</v>
      </c>
      <c r="AX672" s="208">
        <f t="shared" si="631"/>
        <v>0</v>
      </c>
      <c r="AY672" s="208" t="s">
        <v>18</v>
      </c>
      <c r="AZ672" s="46" t="s">
        <v>193</v>
      </c>
      <c r="BD672" s="202" t="s">
        <v>141</v>
      </c>
      <c r="BE672" s="46" t="str">
        <f t="shared" ref="BE672:BE735" si="727">AV672</f>
        <v>R_ES-AP-SpCool</v>
      </c>
      <c r="BF672" s="208">
        <f t="shared" ref="BF672:BF735" si="728">AW672</f>
        <v>0</v>
      </c>
      <c r="BG672" s="208">
        <f t="shared" si="632"/>
        <v>0</v>
      </c>
      <c r="BH672" s="208" t="s">
        <v>18</v>
      </c>
      <c r="BI672" s="46" t="s">
        <v>195</v>
      </c>
      <c r="BM672" s="202" t="s">
        <v>141</v>
      </c>
      <c r="BN672" s="46" t="str">
        <f t="shared" ref="BN672:BN735" si="729">BE672</f>
        <v>R_ES-AP-SpCool</v>
      </c>
      <c r="BO672" s="208">
        <f t="shared" ref="BO672:BO735" si="730">BF672</f>
        <v>0</v>
      </c>
      <c r="BP672" s="208">
        <f t="shared" si="633"/>
        <v>0</v>
      </c>
      <c r="BQ672" s="208" t="s">
        <v>18</v>
      </c>
      <c r="BR672" s="46" t="s">
        <v>192</v>
      </c>
    </row>
    <row r="673" spans="11:70">
      <c r="K673" s="202" t="s">
        <v>141</v>
      </c>
      <c r="L673" s="203" t="str">
        <f t="shared" ref="L673:L703" si="731">L672</f>
        <v>R_ES-AP-SpCool</v>
      </c>
      <c r="M673" s="202">
        <f t="shared" ref="M673:N673" si="732">M577</f>
        <v>0</v>
      </c>
      <c r="N673" s="202">
        <f t="shared" si="732"/>
        <v>0</v>
      </c>
      <c r="O673" s="202" t="s">
        <v>18</v>
      </c>
      <c r="P673" s="203" t="s">
        <v>196</v>
      </c>
      <c r="T673" s="202" t="s">
        <v>141</v>
      </c>
      <c r="U673" s="203" t="str">
        <f t="shared" si="719"/>
        <v>R_ES-AP-SpCool</v>
      </c>
      <c r="V673" s="202">
        <f t="shared" si="719"/>
        <v>0</v>
      </c>
      <c r="W673" s="202">
        <f t="shared" ref="W673" si="733">W577</f>
        <v>0</v>
      </c>
      <c r="X673" s="202" t="s">
        <v>18</v>
      </c>
      <c r="Y673" s="203" t="s">
        <v>191</v>
      </c>
      <c r="AC673" s="202" t="s">
        <v>141</v>
      </c>
      <c r="AD673" s="46" t="str">
        <f t="shared" si="721"/>
        <v>R_ES-AP-SpCool</v>
      </c>
      <c r="AE673" s="208">
        <f t="shared" si="722"/>
        <v>0</v>
      </c>
      <c r="AF673" s="46">
        <f t="shared" si="669"/>
        <v>0</v>
      </c>
      <c r="AG673" s="208" t="s">
        <v>18</v>
      </c>
      <c r="AH673" s="46" t="s">
        <v>197</v>
      </c>
      <c r="AL673" s="202" t="s">
        <v>141</v>
      </c>
      <c r="AM673" s="203" t="str">
        <f t="shared" si="723"/>
        <v>R_ES-AP-SpCool</v>
      </c>
      <c r="AN673" s="202">
        <f t="shared" si="724"/>
        <v>0</v>
      </c>
      <c r="AO673" s="202">
        <f t="shared" si="687"/>
        <v>0</v>
      </c>
      <c r="AP673" s="202" t="s">
        <v>18</v>
      </c>
      <c r="AQ673" s="203" t="s">
        <v>194</v>
      </c>
      <c r="AU673" s="202" t="s">
        <v>141</v>
      </c>
      <c r="AV673" s="46" t="str">
        <f t="shared" si="725"/>
        <v>R_ES-AP-SpCool</v>
      </c>
      <c r="AW673" s="208">
        <f t="shared" si="726"/>
        <v>0</v>
      </c>
      <c r="AX673" s="208">
        <f t="shared" ref="AX673:AX727" si="734">W673</f>
        <v>0</v>
      </c>
      <c r="AY673" s="208" t="s">
        <v>18</v>
      </c>
      <c r="AZ673" s="46" t="s">
        <v>193</v>
      </c>
      <c r="BD673" s="202" t="s">
        <v>141</v>
      </c>
      <c r="BE673" s="46" t="str">
        <f t="shared" si="727"/>
        <v>R_ES-AP-SpCool</v>
      </c>
      <c r="BF673" s="208">
        <f t="shared" si="728"/>
        <v>0</v>
      </c>
      <c r="BG673" s="208">
        <f t="shared" ref="BG673:BG736" si="735">AF673</f>
        <v>0</v>
      </c>
      <c r="BH673" s="208" t="s">
        <v>18</v>
      </c>
      <c r="BI673" s="46" t="s">
        <v>195</v>
      </c>
      <c r="BM673" s="202" t="s">
        <v>141</v>
      </c>
      <c r="BN673" s="46" t="str">
        <f t="shared" si="729"/>
        <v>R_ES-AP-SpCool</v>
      </c>
      <c r="BO673" s="208">
        <f t="shared" si="730"/>
        <v>0</v>
      </c>
      <c r="BP673" s="208">
        <f t="shared" ref="BP673:BP736" si="736">AX673</f>
        <v>0</v>
      </c>
      <c r="BQ673" s="208" t="s">
        <v>18</v>
      </c>
      <c r="BR673" s="46" t="s">
        <v>192</v>
      </c>
    </row>
    <row r="674" spans="11:70">
      <c r="K674" s="202" t="s">
        <v>141</v>
      </c>
      <c r="L674" s="203" t="str">
        <f t="shared" si="731"/>
        <v>R_ES-AP-SpCool</v>
      </c>
      <c r="M674" s="202">
        <f t="shared" ref="M674:N674" si="737">M578</f>
        <v>0</v>
      </c>
      <c r="N674" s="202">
        <f t="shared" si="737"/>
        <v>0</v>
      </c>
      <c r="O674" s="202" t="s">
        <v>18</v>
      </c>
      <c r="P674" s="203" t="s">
        <v>196</v>
      </c>
      <c r="T674" s="202" t="s">
        <v>141</v>
      </c>
      <c r="U674" s="203" t="str">
        <f t="shared" si="719"/>
        <v>R_ES-AP-SpCool</v>
      </c>
      <c r="V674" s="202">
        <f t="shared" si="719"/>
        <v>0</v>
      </c>
      <c r="W674" s="202">
        <f t="shared" ref="W674" si="738">W578</f>
        <v>0</v>
      </c>
      <c r="X674" s="202" t="s">
        <v>18</v>
      </c>
      <c r="Y674" s="203" t="s">
        <v>191</v>
      </c>
      <c r="AC674" s="202" t="s">
        <v>141</v>
      </c>
      <c r="AD674" s="46" t="str">
        <f t="shared" si="721"/>
        <v>R_ES-AP-SpCool</v>
      </c>
      <c r="AE674" s="208">
        <f t="shared" si="722"/>
        <v>0</v>
      </c>
      <c r="AF674" s="46">
        <f t="shared" si="669"/>
        <v>0</v>
      </c>
      <c r="AG674" s="208" t="s">
        <v>18</v>
      </c>
      <c r="AH674" s="46" t="s">
        <v>197</v>
      </c>
      <c r="AL674" s="202" t="s">
        <v>141</v>
      </c>
      <c r="AM674" s="203" t="str">
        <f t="shared" si="723"/>
        <v>R_ES-AP-SpCool</v>
      </c>
      <c r="AN674" s="202">
        <f t="shared" si="724"/>
        <v>0</v>
      </c>
      <c r="AO674" s="202">
        <f t="shared" si="687"/>
        <v>0</v>
      </c>
      <c r="AP674" s="202" t="s">
        <v>18</v>
      </c>
      <c r="AQ674" s="203" t="s">
        <v>194</v>
      </c>
      <c r="AU674" s="202" t="s">
        <v>141</v>
      </c>
      <c r="AV674" s="46" t="str">
        <f t="shared" si="725"/>
        <v>R_ES-AP-SpCool</v>
      </c>
      <c r="AW674" s="208">
        <f t="shared" si="726"/>
        <v>0</v>
      </c>
      <c r="AX674" s="208">
        <f t="shared" si="734"/>
        <v>0</v>
      </c>
      <c r="AY674" s="208" t="s">
        <v>18</v>
      </c>
      <c r="AZ674" s="46" t="s">
        <v>193</v>
      </c>
      <c r="BD674" s="202" t="s">
        <v>141</v>
      </c>
      <c r="BE674" s="46" t="str">
        <f t="shared" si="727"/>
        <v>R_ES-AP-SpCool</v>
      </c>
      <c r="BF674" s="208">
        <f t="shared" si="728"/>
        <v>0</v>
      </c>
      <c r="BG674" s="208">
        <f t="shared" si="735"/>
        <v>0</v>
      </c>
      <c r="BH674" s="208" t="s">
        <v>18</v>
      </c>
      <c r="BI674" s="46" t="s">
        <v>195</v>
      </c>
      <c r="BM674" s="202" t="s">
        <v>141</v>
      </c>
      <c r="BN674" s="46" t="str">
        <f t="shared" si="729"/>
        <v>R_ES-AP-SpCool</v>
      </c>
      <c r="BO674" s="208">
        <f t="shared" si="730"/>
        <v>0</v>
      </c>
      <c r="BP674" s="208">
        <f t="shared" si="736"/>
        <v>0</v>
      </c>
      <c r="BQ674" s="208" t="s">
        <v>18</v>
      </c>
      <c r="BR674" s="46" t="s">
        <v>192</v>
      </c>
    </row>
    <row r="675" spans="11:70">
      <c r="K675" s="202" t="s">
        <v>141</v>
      </c>
      <c r="L675" s="203" t="str">
        <f t="shared" si="731"/>
        <v>R_ES-AP-SpCool</v>
      </c>
      <c r="M675" s="202">
        <f t="shared" ref="M675:N675" si="739">M579</f>
        <v>0</v>
      </c>
      <c r="N675" s="202">
        <f t="shared" si="739"/>
        <v>0</v>
      </c>
      <c r="O675" s="202" t="s">
        <v>18</v>
      </c>
      <c r="P675" s="203" t="s">
        <v>196</v>
      </c>
      <c r="T675" s="202" t="s">
        <v>141</v>
      </c>
      <c r="U675" s="203" t="str">
        <f t="shared" si="719"/>
        <v>R_ES-AP-SpCool</v>
      </c>
      <c r="V675" s="202">
        <f t="shared" si="719"/>
        <v>0</v>
      </c>
      <c r="W675" s="202">
        <f t="shared" ref="W675" si="740">W579</f>
        <v>0</v>
      </c>
      <c r="X675" s="202" t="s">
        <v>18</v>
      </c>
      <c r="Y675" s="203" t="s">
        <v>191</v>
      </c>
      <c r="AC675" s="202" t="s">
        <v>141</v>
      </c>
      <c r="AD675" s="46" t="str">
        <f t="shared" si="721"/>
        <v>R_ES-AP-SpCool</v>
      </c>
      <c r="AE675" s="208">
        <f t="shared" si="722"/>
        <v>0</v>
      </c>
      <c r="AF675" s="46">
        <f t="shared" si="669"/>
        <v>0</v>
      </c>
      <c r="AG675" s="208" t="s">
        <v>18</v>
      </c>
      <c r="AH675" s="46" t="s">
        <v>197</v>
      </c>
      <c r="AL675" s="202" t="s">
        <v>141</v>
      </c>
      <c r="AM675" s="203" t="str">
        <f t="shared" si="723"/>
        <v>R_ES-AP-SpCool</v>
      </c>
      <c r="AN675" s="202">
        <f t="shared" si="724"/>
        <v>0</v>
      </c>
      <c r="AO675" s="202">
        <f t="shared" si="687"/>
        <v>0</v>
      </c>
      <c r="AP675" s="202" t="s">
        <v>18</v>
      </c>
      <c r="AQ675" s="203" t="s">
        <v>194</v>
      </c>
      <c r="AU675" s="202" t="s">
        <v>141</v>
      </c>
      <c r="AV675" s="46" t="str">
        <f t="shared" si="725"/>
        <v>R_ES-AP-SpCool</v>
      </c>
      <c r="AW675" s="208">
        <f t="shared" si="726"/>
        <v>0</v>
      </c>
      <c r="AX675" s="208">
        <f t="shared" si="734"/>
        <v>0</v>
      </c>
      <c r="AY675" s="208" t="s">
        <v>18</v>
      </c>
      <c r="AZ675" s="46" t="s">
        <v>193</v>
      </c>
      <c r="BD675" s="202" t="s">
        <v>141</v>
      </c>
      <c r="BE675" s="46" t="str">
        <f t="shared" si="727"/>
        <v>R_ES-AP-SpCool</v>
      </c>
      <c r="BF675" s="208">
        <f t="shared" si="728"/>
        <v>0</v>
      </c>
      <c r="BG675" s="208">
        <f t="shared" si="735"/>
        <v>0</v>
      </c>
      <c r="BH675" s="208" t="s">
        <v>18</v>
      </c>
      <c r="BI675" s="46" t="s">
        <v>195</v>
      </c>
      <c r="BM675" s="202" t="s">
        <v>141</v>
      </c>
      <c r="BN675" s="46" t="str">
        <f t="shared" si="729"/>
        <v>R_ES-AP-SpCool</v>
      </c>
      <c r="BO675" s="208">
        <f t="shared" si="730"/>
        <v>0</v>
      </c>
      <c r="BP675" s="208">
        <f t="shared" si="736"/>
        <v>0</v>
      </c>
      <c r="BQ675" s="208" t="s">
        <v>18</v>
      </c>
      <c r="BR675" s="46" t="s">
        <v>192</v>
      </c>
    </row>
    <row r="676" spans="11:70">
      <c r="K676" s="202" t="s">
        <v>141</v>
      </c>
      <c r="L676" s="203" t="str">
        <f t="shared" si="731"/>
        <v>R_ES-AP-SpCool</v>
      </c>
      <c r="M676" s="202">
        <f t="shared" ref="M676:N676" si="741">M580</f>
        <v>0</v>
      </c>
      <c r="N676" s="202">
        <f t="shared" si="741"/>
        <v>0</v>
      </c>
      <c r="O676" s="202" t="s">
        <v>18</v>
      </c>
      <c r="P676" s="203" t="s">
        <v>196</v>
      </c>
      <c r="T676" s="202" t="s">
        <v>141</v>
      </c>
      <c r="U676" s="203" t="str">
        <f t="shared" si="719"/>
        <v>R_ES-AP-SpCool</v>
      </c>
      <c r="V676" s="202">
        <f t="shared" si="719"/>
        <v>0</v>
      </c>
      <c r="W676" s="202">
        <f t="shared" ref="W676" si="742">W580</f>
        <v>0</v>
      </c>
      <c r="X676" s="202" t="s">
        <v>18</v>
      </c>
      <c r="Y676" s="203" t="s">
        <v>191</v>
      </c>
      <c r="AC676" s="202" t="s">
        <v>141</v>
      </c>
      <c r="AD676" s="46" t="str">
        <f t="shared" si="721"/>
        <v>R_ES-AP-SpCool</v>
      </c>
      <c r="AE676" s="208">
        <f t="shared" si="722"/>
        <v>0</v>
      </c>
      <c r="AF676" s="46">
        <f t="shared" si="669"/>
        <v>0</v>
      </c>
      <c r="AG676" s="208" t="s">
        <v>18</v>
      </c>
      <c r="AH676" s="46" t="s">
        <v>197</v>
      </c>
      <c r="AL676" s="202" t="s">
        <v>141</v>
      </c>
      <c r="AM676" s="203" t="str">
        <f t="shared" si="723"/>
        <v>R_ES-AP-SpCool</v>
      </c>
      <c r="AN676" s="202">
        <f t="shared" si="724"/>
        <v>0</v>
      </c>
      <c r="AO676" s="202">
        <f t="shared" si="687"/>
        <v>0</v>
      </c>
      <c r="AP676" s="202" t="s">
        <v>18</v>
      </c>
      <c r="AQ676" s="203" t="s">
        <v>194</v>
      </c>
      <c r="AU676" s="202" t="s">
        <v>141</v>
      </c>
      <c r="AV676" s="46" t="str">
        <f t="shared" si="725"/>
        <v>R_ES-AP-SpCool</v>
      </c>
      <c r="AW676" s="208">
        <f t="shared" si="726"/>
        <v>0</v>
      </c>
      <c r="AX676" s="208">
        <f t="shared" si="734"/>
        <v>0</v>
      </c>
      <c r="AY676" s="208" t="s">
        <v>18</v>
      </c>
      <c r="AZ676" s="46" t="s">
        <v>193</v>
      </c>
      <c r="BD676" s="202" t="s">
        <v>141</v>
      </c>
      <c r="BE676" s="46" t="str">
        <f t="shared" si="727"/>
        <v>R_ES-AP-SpCool</v>
      </c>
      <c r="BF676" s="208">
        <f t="shared" si="728"/>
        <v>0</v>
      </c>
      <c r="BG676" s="208">
        <f t="shared" si="735"/>
        <v>0</v>
      </c>
      <c r="BH676" s="208" t="s">
        <v>18</v>
      </c>
      <c r="BI676" s="46" t="s">
        <v>195</v>
      </c>
      <c r="BM676" s="202" t="s">
        <v>141</v>
      </c>
      <c r="BN676" s="46" t="str">
        <f t="shared" si="729"/>
        <v>R_ES-AP-SpCool</v>
      </c>
      <c r="BO676" s="208">
        <f t="shared" si="730"/>
        <v>0</v>
      </c>
      <c r="BP676" s="208">
        <f t="shared" si="736"/>
        <v>0</v>
      </c>
      <c r="BQ676" s="208" t="s">
        <v>18</v>
      </c>
      <c r="BR676" s="46" t="s">
        <v>192</v>
      </c>
    </row>
    <row r="677" spans="11:70">
      <c r="K677" s="202" t="s">
        <v>141</v>
      </c>
      <c r="L677" s="203" t="str">
        <f t="shared" si="731"/>
        <v>R_ES-AP-SpCool</v>
      </c>
      <c r="M677" s="202">
        <f t="shared" ref="M677:N677" si="743">M581</f>
        <v>0</v>
      </c>
      <c r="N677" s="202">
        <f t="shared" si="743"/>
        <v>0</v>
      </c>
      <c r="O677" s="202" t="s">
        <v>18</v>
      </c>
      <c r="P677" s="203" t="s">
        <v>196</v>
      </c>
      <c r="T677" s="202" t="s">
        <v>141</v>
      </c>
      <c r="U677" s="203" t="str">
        <f t="shared" si="719"/>
        <v>R_ES-AP-SpCool</v>
      </c>
      <c r="V677" s="202">
        <f t="shared" si="719"/>
        <v>0</v>
      </c>
      <c r="W677" s="202">
        <f t="shared" ref="W677" si="744">W581</f>
        <v>0</v>
      </c>
      <c r="X677" s="202" t="s">
        <v>18</v>
      </c>
      <c r="Y677" s="203" t="s">
        <v>191</v>
      </c>
      <c r="AC677" s="202" t="s">
        <v>141</v>
      </c>
      <c r="AD677" s="46" t="str">
        <f t="shared" si="721"/>
        <v>R_ES-AP-SpCool</v>
      </c>
      <c r="AE677" s="208">
        <f t="shared" si="722"/>
        <v>0</v>
      </c>
      <c r="AF677" s="46">
        <f t="shared" si="669"/>
        <v>0</v>
      </c>
      <c r="AG677" s="208" t="s">
        <v>18</v>
      </c>
      <c r="AH677" s="46" t="s">
        <v>197</v>
      </c>
      <c r="AL677" s="202" t="s">
        <v>141</v>
      </c>
      <c r="AM677" s="203" t="str">
        <f t="shared" si="723"/>
        <v>R_ES-AP-SpCool</v>
      </c>
      <c r="AN677" s="202">
        <f t="shared" si="724"/>
        <v>0</v>
      </c>
      <c r="AO677" s="202">
        <f t="shared" si="687"/>
        <v>0</v>
      </c>
      <c r="AP677" s="202" t="s">
        <v>18</v>
      </c>
      <c r="AQ677" s="203" t="s">
        <v>194</v>
      </c>
      <c r="AU677" s="202" t="s">
        <v>141</v>
      </c>
      <c r="AV677" s="46" t="str">
        <f t="shared" si="725"/>
        <v>R_ES-AP-SpCool</v>
      </c>
      <c r="AW677" s="208">
        <f t="shared" si="726"/>
        <v>0</v>
      </c>
      <c r="AX677" s="208">
        <f t="shared" si="734"/>
        <v>0</v>
      </c>
      <c r="AY677" s="208" t="s">
        <v>18</v>
      </c>
      <c r="AZ677" s="46" t="s">
        <v>193</v>
      </c>
      <c r="BD677" s="202" t="s">
        <v>141</v>
      </c>
      <c r="BE677" s="46" t="str">
        <f t="shared" si="727"/>
        <v>R_ES-AP-SpCool</v>
      </c>
      <c r="BF677" s="208">
        <f t="shared" si="728"/>
        <v>0</v>
      </c>
      <c r="BG677" s="208">
        <f t="shared" si="735"/>
        <v>0</v>
      </c>
      <c r="BH677" s="208" t="s">
        <v>18</v>
      </c>
      <c r="BI677" s="46" t="s">
        <v>195</v>
      </c>
      <c r="BM677" s="202" t="s">
        <v>141</v>
      </c>
      <c r="BN677" s="46" t="str">
        <f t="shared" si="729"/>
        <v>R_ES-AP-SpCool</v>
      </c>
      <c r="BO677" s="208">
        <f t="shared" si="730"/>
        <v>0</v>
      </c>
      <c r="BP677" s="208">
        <f t="shared" si="736"/>
        <v>0</v>
      </c>
      <c r="BQ677" s="208" t="s">
        <v>18</v>
      </c>
      <c r="BR677" s="46" t="s">
        <v>192</v>
      </c>
    </row>
    <row r="678" spans="11:70">
      <c r="K678" s="202" t="s">
        <v>141</v>
      </c>
      <c r="L678" s="203" t="str">
        <f t="shared" si="731"/>
        <v>R_ES-AP-SpCool</v>
      </c>
      <c r="M678" s="202">
        <f t="shared" ref="M678:N678" si="745">M582</f>
        <v>0</v>
      </c>
      <c r="N678" s="202">
        <f t="shared" si="745"/>
        <v>0</v>
      </c>
      <c r="O678" s="202" t="s">
        <v>18</v>
      </c>
      <c r="P678" s="203" t="s">
        <v>196</v>
      </c>
      <c r="T678" s="202" t="s">
        <v>141</v>
      </c>
      <c r="U678" s="203" t="str">
        <f t="shared" si="719"/>
        <v>R_ES-AP-SpCool</v>
      </c>
      <c r="V678" s="202">
        <f t="shared" si="719"/>
        <v>0</v>
      </c>
      <c r="W678" s="202">
        <f t="shared" ref="W678" si="746">W582</f>
        <v>0</v>
      </c>
      <c r="X678" s="202" t="s">
        <v>18</v>
      </c>
      <c r="Y678" s="203" t="s">
        <v>191</v>
      </c>
      <c r="AC678" s="202" t="s">
        <v>141</v>
      </c>
      <c r="AD678" s="46" t="str">
        <f t="shared" si="721"/>
        <v>R_ES-AP-SpCool</v>
      </c>
      <c r="AE678" s="208">
        <f t="shared" si="722"/>
        <v>0</v>
      </c>
      <c r="AF678" s="46">
        <f t="shared" si="669"/>
        <v>0</v>
      </c>
      <c r="AG678" s="208" t="s">
        <v>18</v>
      </c>
      <c r="AH678" s="46" t="s">
        <v>197</v>
      </c>
      <c r="AL678" s="202" t="s">
        <v>141</v>
      </c>
      <c r="AM678" s="203" t="str">
        <f t="shared" si="723"/>
        <v>R_ES-AP-SpCool</v>
      </c>
      <c r="AN678" s="202">
        <f t="shared" si="724"/>
        <v>0</v>
      </c>
      <c r="AO678" s="202">
        <f t="shared" si="687"/>
        <v>0</v>
      </c>
      <c r="AP678" s="202" t="s">
        <v>18</v>
      </c>
      <c r="AQ678" s="203" t="s">
        <v>194</v>
      </c>
      <c r="AU678" s="202" t="s">
        <v>141</v>
      </c>
      <c r="AV678" s="46" t="str">
        <f t="shared" si="725"/>
        <v>R_ES-AP-SpCool</v>
      </c>
      <c r="AW678" s="208">
        <f t="shared" si="726"/>
        <v>0</v>
      </c>
      <c r="AX678" s="208">
        <f t="shared" si="734"/>
        <v>0</v>
      </c>
      <c r="AY678" s="208" t="s">
        <v>18</v>
      </c>
      <c r="AZ678" s="46" t="s">
        <v>193</v>
      </c>
      <c r="BD678" s="202" t="s">
        <v>141</v>
      </c>
      <c r="BE678" s="46" t="str">
        <f t="shared" si="727"/>
        <v>R_ES-AP-SpCool</v>
      </c>
      <c r="BF678" s="208">
        <f t="shared" si="728"/>
        <v>0</v>
      </c>
      <c r="BG678" s="208">
        <f t="shared" si="735"/>
        <v>0</v>
      </c>
      <c r="BH678" s="208" t="s">
        <v>18</v>
      </c>
      <c r="BI678" s="46" t="s">
        <v>195</v>
      </c>
      <c r="BM678" s="202" t="s">
        <v>141</v>
      </c>
      <c r="BN678" s="46" t="str">
        <f t="shared" si="729"/>
        <v>R_ES-AP-SpCool</v>
      </c>
      <c r="BO678" s="208">
        <f t="shared" si="730"/>
        <v>0</v>
      </c>
      <c r="BP678" s="208">
        <f t="shared" si="736"/>
        <v>0</v>
      </c>
      <c r="BQ678" s="208" t="s">
        <v>18</v>
      </c>
      <c r="BR678" s="46" t="s">
        <v>192</v>
      </c>
    </row>
    <row r="679" spans="11:70">
      <c r="K679" s="202" t="s">
        <v>141</v>
      </c>
      <c r="L679" s="203" t="str">
        <f t="shared" si="731"/>
        <v>R_ES-AP-SpCool</v>
      </c>
      <c r="M679" s="202">
        <f t="shared" ref="M679:N679" si="747">M583</f>
        <v>0</v>
      </c>
      <c r="N679" s="202">
        <f t="shared" si="747"/>
        <v>0</v>
      </c>
      <c r="O679" s="202" t="s">
        <v>18</v>
      </c>
      <c r="P679" s="203" t="s">
        <v>196</v>
      </c>
      <c r="T679" s="202" t="s">
        <v>141</v>
      </c>
      <c r="U679" s="203" t="str">
        <f t="shared" si="719"/>
        <v>R_ES-AP-SpCool</v>
      </c>
      <c r="V679" s="202">
        <f t="shared" si="719"/>
        <v>0</v>
      </c>
      <c r="W679" s="202">
        <f t="shared" ref="W679" si="748">W583</f>
        <v>0</v>
      </c>
      <c r="X679" s="202" t="s">
        <v>18</v>
      </c>
      <c r="Y679" s="203" t="s">
        <v>191</v>
      </c>
      <c r="AC679" s="202" t="s">
        <v>141</v>
      </c>
      <c r="AD679" s="46" t="str">
        <f t="shared" si="721"/>
        <v>R_ES-AP-SpCool</v>
      </c>
      <c r="AE679" s="208">
        <f t="shared" si="722"/>
        <v>0</v>
      </c>
      <c r="AF679" s="46">
        <f t="shared" si="669"/>
        <v>0</v>
      </c>
      <c r="AG679" s="208" t="s">
        <v>18</v>
      </c>
      <c r="AH679" s="46" t="s">
        <v>197</v>
      </c>
      <c r="AL679" s="202" t="s">
        <v>141</v>
      </c>
      <c r="AM679" s="203" t="str">
        <f t="shared" si="723"/>
        <v>R_ES-AP-SpCool</v>
      </c>
      <c r="AN679" s="202">
        <f t="shared" si="724"/>
        <v>0</v>
      </c>
      <c r="AO679" s="202">
        <f t="shared" si="687"/>
        <v>0</v>
      </c>
      <c r="AP679" s="202" t="s">
        <v>18</v>
      </c>
      <c r="AQ679" s="203" t="s">
        <v>194</v>
      </c>
      <c r="AU679" s="202" t="s">
        <v>141</v>
      </c>
      <c r="AV679" s="46" t="str">
        <f t="shared" si="725"/>
        <v>R_ES-AP-SpCool</v>
      </c>
      <c r="AW679" s="208">
        <f t="shared" si="726"/>
        <v>0</v>
      </c>
      <c r="AX679" s="208">
        <f t="shared" si="734"/>
        <v>0</v>
      </c>
      <c r="AY679" s="208" t="s">
        <v>18</v>
      </c>
      <c r="AZ679" s="46" t="s">
        <v>193</v>
      </c>
      <c r="BD679" s="202" t="s">
        <v>141</v>
      </c>
      <c r="BE679" s="46" t="str">
        <f t="shared" si="727"/>
        <v>R_ES-AP-SpCool</v>
      </c>
      <c r="BF679" s="208">
        <f t="shared" si="728"/>
        <v>0</v>
      </c>
      <c r="BG679" s="208">
        <f t="shared" si="735"/>
        <v>0</v>
      </c>
      <c r="BH679" s="208" t="s">
        <v>18</v>
      </c>
      <c r="BI679" s="46" t="s">
        <v>195</v>
      </c>
      <c r="BM679" s="202" t="s">
        <v>141</v>
      </c>
      <c r="BN679" s="46" t="str">
        <f t="shared" si="729"/>
        <v>R_ES-AP-SpCool</v>
      </c>
      <c r="BO679" s="208">
        <f t="shared" si="730"/>
        <v>0</v>
      </c>
      <c r="BP679" s="208">
        <f t="shared" si="736"/>
        <v>0</v>
      </c>
      <c r="BQ679" s="208" t="s">
        <v>18</v>
      </c>
      <c r="BR679" s="46" t="s">
        <v>192</v>
      </c>
    </row>
    <row r="680" spans="11:70">
      <c r="K680" s="202" t="s">
        <v>357</v>
      </c>
      <c r="L680" s="203" t="str">
        <f t="shared" si="731"/>
        <v>R_ES-AP-SpCool</v>
      </c>
      <c r="M680" s="202" t="str">
        <f t="shared" ref="M680" si="749">M584</f>
        <v>WH0_1</v>
      </c>
      <c r="N680" s="202">
        <v>0</v>
      </c>
      <c r="O680" s="202" t="s">
        <v>18</v>
      </c>
      <c r="P680" s="203" t="s">
        <v>196</v>
      </c>
      <c r="T680" s="202" t="s">
        <v>357</v>
      </c>
      <c r="U680" s="203" t="str">
        <f t="shared" si="719"/>
        <v>R_ES-AP-SpCool</v>
      </c>
      <c r="V680" s="202" t="str">
        <f t="shared" si="719"/>
        <v>WH0_1</v>
      </c>
      <c r="W680" s="202">
        <v>0</v>
      </c>
      <c r="X680" s="202" t="s">
        <v>18</v>
      </c>
      <c r="Y680" s="203" t="s">
        <v>191</v>
      </c>
      <c r="AC680" s="202" t="s">
        <v>357</v>
      </c>
      <c r="AD680" s="46" t="str">
        <f t="shared" si="721"/>
        <v>R_ES-AP-SpCool</v>
      </c>
      <c r="AE680" s="208" t="str">
        <f t="shared" si="722"/>
        <v>WH0_1</v>
      </c>
      <c r="AF680" s="46">
        <f t="shared" si="669"/>
        <v>0</v>
      </c>
      <c r="AG680" s="208" t="s">
        <v>18</v>
      </c>
      <c r="AH680" s="46" t="s">
        <v>197</v>
      </c>
      <c r="AL680" s="202" t="s">
        <v>357</v>
      </c>
      <c r="AM680" s="203" t="str">
        <f t="shared" si="723"/>
        <v>R_ES-AP-SpCool</v>
      </c>
      <c r="AN680" s="202" t="str">
        <f t="shared" si="724"/>
        <v>WH0_1</v>
      </c>
      <c r="AO680" s="202">
        <f t="shared" si="687"/>
        <v>0</v>
      </c>
      <c r="AP680" s="202" t="s">
        <v>18</v>
      </c>
      <c r="AQ680" s="203" t="s">
        <v>194</v>
      </c>
      <c r="AU680" s="202" t="s">
        <v>357</v>
      </c>
      <c r="AV680" s="46" t="str">
        <f t="shared" si="725"/>
        <v>R_ES-AP-SpCool</v>
      </c>
      <c r="AW680" s="208" t="str">
        <f t="shared" si="726"/>
        <v>WH0_1</v>
      </c>
      <c r="AX680" s="208">
        <f t="shared" si="734"/>
        <v>0</v>
      </c>
      <c r="AY680" s="208" t="s">
        <v>18</v>
      </c>
      <c r="AZ680" s="46" t="s">
        <v>193</v>
      </c>
      <c r="BD680" s="202" t="s">
        <v>357</v>
      </c>
      <c r="BE680" s="46" t="str">
        <f t="shared" si="727"/>
        <v>R_ES-AP-SpCool</v>
      </c>
      <c r="BF680" s="208" t="str">
        <f t="shared" si="728"/>
        <v>WH0_1</v>
      </c>
      <c r="BG680" s="208">
        <f t="shared" si="735"/>
        <v>0</v>
      </c>
      <c r="BH680" s="208" t="s">
        <v>18</v>
      </c>
      <c r="BI680" s="46" t="s">
        <v>195</v>
      </c>
      <c r="BM680" s="202" t="s">
        <v>357</v>
      </c>
      <c r="BN680" s="46" t="str">
        <f t="shared" si="729"/>
        <v>R_ES-AP-SpCool</v>
      </c>
      <c r="BO680" s="208" t="str">
        <f t="shared" si="730"/>
        <v>WH0_1</v>
      </c>
      <c r="BP680" s="208">
        <f t="shared" si="736"/>
        <v>0</v>
      </c>
      <c r="BQ680" s="208" t="s">
        <v>18</v>
      </c>
      <c r="BR680" s="46" t="s">
        <v>192</v>
      </c>
    </row>
    <row r="681" spans="11:70">
      <c r="K681" s="202" t="s">
        <v>357</v>
      </c>
      <c r="L681" s="203" t="str">
        <f t="shared" si="731"/>
        <v>R_ES-AP-SpCool</v>
      </c>
      <c r="M681" s="202" t="str">
        <f t="shared" ref="M681" si="750">M585</f>
        <v>WH2_3</v>
      </c>
      <c r="N681" s="202">
        <v>0</v>
      </c>
      <c r="O681" s="202" t="s">
        <v>18</v>
      </c>
      <c r="P681" s="203" t="s">
        <v>196</v>
      </c>
      <c r="T681" s="202" t="s">
        <v>357</v>
      </c>
      <c r="U681" s="203" t="str">
        <f t="shared" si="719"/>
        <v>R_ES-AP-SpCool</v>
      </c>
      <c r="V681" s="202" t="str">
        <f t="shared" si="719"/>
        <v>WH2_3</v>
      </c>
      <c r="W681" s="202">
        <v>0</v>
      </c>
      <c r="X681" s="202" t="s">
        <v>18</v>
      </c>
      <c r="Y681" s="203" t="s">
        <v>191</v>
      </c>
      <c r="AC681" s="202" t="s">
        <v>357</v>
      </c>
      <c r="AD681" s="46" t="str">
        <f t="shared" si="721"/>
        <v>R_ES-AP-SpCool</v>
      </c>
      <c r="AE681" s="208" t="str">
        <f t="shared" si="722"/>
        <v>WH2_3</v>
      </c>
      <c r="AF681" s="46">
        <f t="shared" si="669"/>
        <v>0</v>
      </c>
      <c r="AG681" s="208" t="s">
        <v>18</v>
      </c>
      <c r="AH681" s="46" t="s">
        <v>197</v>
      </c>
      <c r="AL681" s="202" t="s">
        <v>357</v>
      </c>
      <c r="AM681" s="203" t="str">
        <f t="shared" si="723"/>
        <v>R_ES-AP-SpCool</v>
      </c>
      <c r="AN681" s="202" t="str">
        <f t="shared" si="724"/>
        <v>WH2_3</v>
      </c>
      <c r="AO681" s="202">
        <f t="shared" si="687"/>
        <v>0</v>
      </c>
      <c r="AP681" s="202" t="s">
        <v>18</v>
      </c>
      <c r="AQ681" s="203" t="s">
        <v>194</v>
      </c>
      <c r="AU681" s="202" t="s">
        <v>357</v>
      </c>
      <c r="AV681" s="46" t="str">
        <f t="shared" si="725"/>
        <v>R_ES-AP-SpCool</v>
      </c>
      <c r="AW681" s="208" t="str">
        <f t="shared" si="726"/>
        <v>WH2_3</v>
      </c>
      <c r="AX681" s="208">
        <f t="shared" si="734"/>
        <v>0</v>
      </c>
      <c r="AY681" s="208" t="s">
        <v>18</v>
      </c>
      <c r="AZ681" s="46" t="s">
        <v>193</v>
      </c>
      <c r="BD681" s="202" t="s">
        <v>357</v>
      </c>
      <c r="BE681" s="46" t="str">
        <f t="shared" si="727"/>
        <v>R_ES-AP-SpCool</v>
      </c>
      <c r="BF681" s="208" t="str">
        <f t="shared" si="728"/>
        <v>WH2_3</v>
      </c>
      <c r="BG681" s="208">
        <f t="shared" si="735"/>
        <v>0</v>
      </c>
      <c r="BH681" s="208" t="s">
        <v>18</v>
      </c>
      <c r="BI681" s="46" t="s">
        <v>195</v>
      </c>
      <c r="BM681" s="202" t="s">
        <v>357</v>
      </c>
      <c r="BN681" s="46" t="str">
        <f t="shared" si="729"/>
        <v>R_ES-AP-SpCool</v>
      </c>
      <c r="BO681" s="208" t="str">
        <f t="shared" si="730"/>
        <v>WH2_3</v>
      </c>
      <c r="BP681" s="208">
        <f t="shared" si="736"/>
        <v>0</v>
      </c>
      <c r="BQ681" s="208" t="s">
        <v>18</v>
      </c>
      <c r="BR681" s="46" t="s">
        <v>192</v>
      </c>
    </row>
    <row r="682" spans="11:70">
      <c r="K682" s="202" t="s">
        <v>357</v>
      </c>
      <c r="L682" s="203" t="str">
        <f t="shared" si="731"/>
        <v>R_ES-AP-SpCool</v>
      </c>
      <c r="M682" s="202" t="str">
        <f t="shared" ref="M682" si="751">M586</f>
        <v>WH4_5</v>
      </c>
      <c r="N682" s="202">
        <v>0</v>
      </c>
      <c r="O682" s="202" t="s">
        <v>18</v>
      </c>
      <c r="P682" s="203" t="s">
        <v>196</v>
      </c>
      <c r="T682" s="202" t="s">
        <v>357</v>
      </c>
      <c r="U682" s="203" t="str">
        <f t="shared" si="719"/>
        <v>R_ES-AP-SpCool</v>
      </c>
      <c r="V682" s="202" t="str">
        <f t="shared" si="719"/>
        <v>WH4_5</v>
      </c>
      <c r="W682" s="202">
        <v>0</v>
      </c>
      <c r="X682" s="202" t="s">
        <v>18</v>
      </c>
      <c r="Y682" s="203" t="s">
        <v>191</v>
      </c>
      <c r="AC682" s="202" t="s">
        <v>357</v>
      </c>
      <c r="AD682" s="46" t="str">
        <f t="shared" si="721"/>
        <v>R_ES-AP-SpCool</v>
      </c>
      <c r="AE682" s="208" t="str">
        <f t="shared" si="722"/>
        <v>WH4_5</v>
      </c>
      <c r="AF682" s="46">
        <f t="shared" si="669"/>
        <v>0</v>
      </c>
      <c r="AG682" s="208" t="s">
        <v>18</v>
      </c>
      <c r="AH682" s="46" t="s">
        <v>197</v>
      </c>
      <c r="AL682" s="202" t="s">
        <v>357</v>
      </c>
      <c r="AM682" s="203" t="str">
        <f t="shared" si="723"/>
        <v>R_ES-AP-SpCool</v>
      </c>
      <c r="AN682" s="202" t="str">
        <f t="shared" si="724"/>
        <v>WH4_5</v>
      </c>
      <c r="AO682" s="202">
        <f t="shared" si="687"/>
        <v>0</v>
      </c>
      <c r="AP682" s="202" t="s">
        <v>18</v>
      </c>
      <c r="AQ682" s="203" t="s">
        <v>194</v>
      </c>
      <c r="AU682" s="202" t="s">
        <v>357</v>
      </c>
      <c r="AV682" s="46" t="str">
        <f t="shared" si="725"/>
        <v>R_ES-AP-SpCool</v>
      </c>
      <c r="AW682" s="208" t="str">
        <f t="shared" si="726"/>
        <v>WH4_5</v>
      </c>
      <c r="AX682" s="208">
        <f t="shared" si="734"/>
        <v>0</v>
      </c>
      <c r="AY682" s="208" t="s">
        <v>18</v>
      </c>
      <c r="AZ682" s="46" t="s">
        <v>193</v>
      </c>
      <c r="BD682" s="202" t="s">
        <v>357</v>
      </c>
      <c r="BE682" s="46" t="str">
        <f t="shared" si="727"/>
        <v>R_ES-AP-SpCool</v>
      </c>
      <c r="BF682" s="208" t="str">
        <f t="shared" si="728"/>
        <v>WH4_5</v>
      </c>
      <c r="BG682" s="208">
        <f t="shared" si="735"/>
        <v>0</v>
      </c>
      <c r="BH682" s="208" t="s">
        <v>18</v>
      </c>
      <c r="BI682" s="46" t="s">
        <v>195</v>
      </c>
      <c r="BM682" s="202" t="s">
        <v>357</v>
      </c>
      <c r="BN682" s="46" t="str">
        <f t="shared" si="729"/>
        <v>R_ES-AP-SpCool</v>
      </c>
      <c r="BO682" s="208" t="str">
        <f t="shared" si="730"/>
        <v>WH4_5</v>
      </c>
      <c r="BP682" s="208">
        <f t="shared" si="736"/>
        <v>0</v>
      </c>
      <c r="BQ682" s="208" t="s">
        <v>18</v>
      </c>
      <c r="BR682" s="46" t="s">
        <v>192</v>
      </c>
    </row>
    <row r="683" spans="11:70">
      <c r="K683" s="202" t="s">
        <v>357</v>
      </c>
      <c r="L683" s="203" t="str">
        <f t="shared" si="731"/>
        <v>R_ES-AP-SpCool</v>
      </c>
      <c r="M683" s="202" t="str">
        <f t="shared" ref="M683" si="752">M587</f>
        <v>WH6_7</v>
      </c>
      <c r="N683" s="202">
        <v>0</v>
      </c>
      <c r="O683" s="202" t="s">
        <v>18</v>
      </c>
      <c r="P683" s="203" t="s">
        <v>196</v>
      </c>
      <c r="T683" s="202" t="s">
        <v>357</v>
      </c>
      <c r="U683" s="203" t="str">
        <f t="shared" si="719"/>
        <v>R_ES-AP-SpCool</v>
      </c>
      <c r="V683" s="202" t="str">
        <f t="shared" si="719"/>
        <v>WH6_7</v>
      </c>
      <c r="W683" s="202">
        <v>0</v>
      </c>
      <c r="X683" s="202" t="s">
        <v>18</v>
      </c>
      <c r="Y683" s="203" t="s">
        <v>191</v>
      </c>
      <c r="AC683" s="202" t="s">
        <v>357</v>
      </c>
      <c r="AD683" s="46" t="str">
        <f t="shared" si="721"/>
        <v>R_ES-AP-SpCool</v>
      </c>
      <c r="AE683" s="208" t="str">
        <f t="shared" si="722"/>
        <v>WH6_7</v>
      </c>
      <c r="AF683" s="46">
        <f t="shared" si="669"/>
        <v>0</v>
      </c>
      <c r="AG683" s="208" t="s">
        <v>18</v>
      </c>
      <c r="AH683" s="46" t="s">
        <v>197</v>
      </c>
      <c r="AL683" s="202" t="s">
        <v>357</v>
      </c>
      <c r="AM683" s="203" t="str">
        <f t="shared" si="723"/>
        <v>R_ES-AP-SpCool</v>
      </c>
      <c r="AN683" s="202" t="str">
        <f t="shared" si="724"/>
        <v>WH6_7</v>
      </c>
      <c r="AO683" s="202">
        <f t="shared" si="687"/>
        <v>0</v>
      </c>
      <c r="AP683" s="202" t="s">
        <v>18</v>
      </c>
      <c r="AQ683" s="203" t="s">
        <v>194</v>
      </c>
      <c r="AU683" s="202" t="s">
        <v>357</v>
      </c>
      <c r="AV683" s="46" t="str">
        <f t="shared" si="725"/>
        <v>R_ES-AP-SpCool</v>
      </c>
      <c r="AW683" s="208" t="str">
        <f t="shared" si="726"/>
        <v>WH6_7</v>
      </c>
      <c r="AX683" s="208">
        <f t="shared" si="734"/>
        <v>0</v>
      </c>
      <c r="AY683" s="208" t="s">
        <v>18</v>
      </c>
      <c r="AZ683" s="46" t="s">
        <v>193</v>
      </c>
      <c r="BD683" s="202" t="s">
        <v>357</v>
      </c>
      <c r="BE683" s="46" t="str">
        <f t="shared" si="727"/>
        <v>R_ES-AP-SpCool</v>
      </c>
      <c r="BF683" s="208" t="str">
        <f t="shared" si="728"/>
        <v>WH6_7</v>
      </c>
      <c r="BG683" s="208">
        <f t="shared" si="735"/>
        <v>0</v>
      </c>
      <c r="BH683" s="208" t="s">
        <v>18</v>
      </c>
      <c r="BI683" s="46" t="s">
        <v>195</v>
      </c>
      <c r="BM683" s="202" t="s">
        <v>357</v>
      </c>
      <c r="BN683" s="46" t="str">
        <f t="shared" si="729"/>
        <v>R_ES-AP-SpCool</v>
      </c>
      <c r="BO683" s="208" t="str">
        <f t="shared" si="730"/>
        <v>WH6_7</v>
      </c>
      <c r="BP683" s="208">
        <f t="shared" si="736"/>
        <v>0</v>
      </c>
      <c r="BQ683" s="208" t="s">
        <v>18</v>
      </c>
      <c r="BR683" s="46" t="s">
        <v>192</v>
      </c>
    </row>
    <row r="684" spans="11:70">
      <c r="K684" s="202" t="s">
        <v>357</v>
      </c>
      <c r="L684" s="203" t="str">
        <f t="shared" si="731"/>
        <v>R_ES-AP-SpCool</v>
      </c>
      <c r="M684" s="202" t="str">
        <f t="shared" ref="M684" si="753">M588</f>
        <v>WH8_9</v>
      </c>
      <c r="N684" s="202">
        <v>0</v>
      </c>
      <c r="O684" s="202" t="s">
        <v>18</v>
      </c>
      <c r="P684" s="203" t="s">
        <v>196</v>
      </c>
      <c r="T684" s="202" t="s">
        <v>357</v>
      </c>
      <c r="U684" s="203" t="str">
        <f t="shared" si="719"/>
        <v>R_ES-AP-SpCool</v>
      </c>
      <c r="V684" s="202" t="str">
        <f t="shared" si="719"/>
        <v>WH8_9</v>
      </c>
      <c r="W684" s="202">
        <v>0</v>
      </c>
      <c r="X684" s="202" t="s">
        <v>18</v>
      </c>
      <c r="Y684" s="203" t="s">
        <v>191</v>
      </c>
      <c r="AC684" s="202" t="s">
        <v>357</v>
      </c>
      <c r="AD684" s="46" t="str">
        <f t="shared" si="721"/>
        <v>R_ES-AP-SpCool</v>
      </c>
      <c r="AE684" s="208" t="str">
        <f t="shared" si="722"/>
        <v>WH8_9</v>
      </c>
      <c r="AF684" s="46">
        <f t="shared" si="669"/>
        <v>0</v>
      </c>
      <c r="AG684" s="208" t="s">
        <v>18</v>
      </c>
      <c r="AH684" s="46" t="s">
        <v>197</v>
      </c>
      <c r="AL684" s="202" t="s">
        <v>357</v>
      </c>
      <c r="AM684" s="203" t="str">
        <f t="shared" si="723"/>
        <v>R_ES-AP-SpCool</v>
      </c>
      <c r="AN684" s="202" t="str">
        <f t="shared" si="724"/>
        <v>WH8_9</v>
      </c>
      <c r="AO684" s="202">
        <f t="shared" si="687"/>
        <v>0</v>
      </c>
      <c r="AP684" s="202" t="s">
        <v>18</v>
      </c>
      <c r="AQ684" s="203" t="s">
        <v>194</v>
      </c>
      <c r="AU684" s="202" t="s">
        <v>357</v>
      </c>
      <c r="AV684" s="46" t="str">
        <f t="shared" si="725"/>
        <v>R_ES-AP-SpCool</v>
      </c>
      <c r="AW684" s="208" t="str">
        <f t="shared" si="726"/>
        <v>WH8_9</v>
      </c>
      <c r="AX684" s="208">
        <f t="shared" si="734"/>
        <v>0</v>
      </c>
      <c r="AY684" s="208" t="s">
        <v>18</v>
      </c>
      <c r="AZ684" s="46" t="s">
        <v>193</v>
      </c>
      <c r="BD684" s="202" t="s">
        <v>357</v>
      </c>
      <c r="BE684" s="46" t="str">
        <f t="shared" si="727"/>
        <v>R_ES-AP-SpCool</v>
      </c>
      <c r="BF684" s="208" t="str">
        <f t="shared" si="728"/>
        <v>WH8_9</v>
      </c>
      <c r="BG684" s="208">
        <f t="shared" si="735"/>
        <v>0</v>
      </c>
      <c r="BH684" s="208" t="s">
        <v>18</v>
      </c>
      <c r="BI684" s="46" t="s">
        <v>195</v>
      </c>
      <c r="BM684" s="202" t="s">
        <v>357</v>
      </c>
      <c r="BN684" s="46" t="str">
        <f t="shared" si="729"/>
        <v>R_ES-AP-SpCool</v>
      </c>
      <c r="BO684" s="208" t="str">
        <f t="shared" si="730"/>
        <v>WH8_9</v>
      </c>
      <c r="BP684" s="208">
        <f t="shared" si="736"/>
        <v>0</v>
      </c>
      <c r="BQ684" s="208" t="s">
        <v>18</v>
      </c>
      <c r="BR684" s="46" t="s">
        <v>192</v>
      </c>
    </row>
    <row r="685" spans="11:70">
      <c r="K685" s="202" t="s">
        <v>357</v>
      </c>
      <c r="L685" s="203" t="str">
        <f t="shared" si="731"/>
        <v>R_ES-AP-SpCool</v>
      </c>
      <c r="M685" s="202" t="str">
        <f t="shared" ref="M685" si="754">M589</f>
        <v>WH10_11</v>
      </c>
      <c r="N685" s="202">
        <v>0</v>
      </c>
      <c r="O685" s="202" t="s">
        <v>18</v>
      </c>
      <c r="P685" s="203" t="s">
        <v>196</v>
      </c>
      <c r="T685" s="202" t="s">
        <v>357</v>
      </c>
      <c r="U685" s="203" t="str">
        <f t="shared" si="719"/>
        <v>R_ES-AP-SpCool</v>
      </c>
      <c r="V685" s="202" t="str">
        <f t="shared" si="719"/>
        <v>WH10_11</v>
      </c>
      <c r="W685" s="202">
        <v>0</v>
      </c>
      <c r="X685" s="202" t="s">
        <v>18</v>
      </c>
      <c r="Y685" s="203" t="s">
        <v>191</v>
      </c>
      <c r="AC685" s="202" t="s">
        <v>357</v>
      </c>
      <c r="AD685" s="46" t="str">
        <f t="shared" si="721"/>
        <v>R_ES-AP-SpCool</v>
      </c>
      <c r="AE685" s="208" t="str">
        <f t="shared" si="722"/>
        <v>WH10_11</v>
      </c>
      <c r="AF685" s="46">
        <f t="shared" si="669"/>
        <v>0</v>
      </c>
      <c r="AG685" s="208" t="s">
        <v>18</v>
      </c>
      <c r="AH685" s="46" t="s">
        <v>197</v>
      </c>
      <c r="AL685" s="202" t="s">
        <v>357</v>
      </c>
      <c r="AM685" s="203" t="str">
        <f t="shared" si="723"/>
        <v>R_ES-AP-SpCool</v>
      </c>
      <c r="AN685" s="202" t="str">
        <f t="shared" si="724"/>
        <v>WH10_11</v>
      </c>
      <c r="AO685" s="202">
        <f t="shared" si="687"/>
        <v>0</v>
      </c>
      <c r="AP685" s="202" t="s">
        <v>18</v>
      </c>
      <c r="AQ685" s="203" t="s">
        <v>194</v>
      </c>
      <c r="AU685" s="202" t="s">
        <v>357</v>
      </c>
      <c r="AV685" s="46" t="str">
        <f t="shared" si="725"/>
        <v>R_ES-AP-SpCool</v>
      </c>
      <c r="AW685" s="208" t="str">
        <f t="shared" si="726"/>
        <v>WH10_11</v>
      </c>
      <c r="AX685" s="208">
        <f t="shared" si="734"/>
        <v>0</v>
      </c>
      <c r="AY685" s="208" t="s">
        <v>18</v>
      </c>
      <c r="AZ685" s="46" t="s">
        <v>193</v>
      </c>
      <c r="BD685" s="202" t="s">
        <v>357</v>
      </c>
      <c r="BE685" s="46" t="str">
        <f t="shared" si="727"/>
        <v>R_ES-AP-SpCool</v>
      </c>
      <c r="BF685" s="208" t="str">
        <f t="shared" si="728"/>
        <v>WH10_11</v>
      </c>
      <c r="BG685" s="208">
        <f t="shared" si="735"/>
        <v>0</v>
      </c>
      <c r="BH685" s="208" t="s">
        <v>18</v>
      </c>
      <c r="BI685" s="46" t="s">
        <v>195</v>
      </c>
      <c r="BM685" s="202" t="s">
        <v>357</v>
      </c>
      <c r="BN685" s="46" t="str">
        <f t="shared" si="729"/>
        <v>R_ES-AP-SpCool</v>
      </c>
      <c r="BO685" s="208" t="str">
        <f t="shared" si="730"/>
        <v>WH10_11</v>
      </c>
      <c r="BP685" s="208">
        <f t="shared" si="736"/>
        <v>0</v>
      </c>
      <c r="BQ685" s="208" t="s">
        <v>18</v>
      </c>
      <c r="BR685" s="46" t="s">
        <v>192</v>
      </c>
    </row>
    <row r="686" spans="11:70">
      <c r="K686" s="202" t="s">
        <v>357</v>
      </c>
      <c r="L686" s="203" t="str">
        <f t="shared" si="731"/>
        <v>R_ES-AP-SpCool</v>
      </c>
      <c r="M686" s="202" t="str">
        <f t="shared" ref="M686" si="755">M590</f>
        <v>WH12_13</v>
      </c>
      <c r="N686" s="202">
        <v>0</v>
      </c>
      <c r="O686" s="202" t="s">
        <v>18</v>
      </c>
      <c r="P686" s="203" t="s">
        <v>196</v>
      </c>
      <c r="T686" s="202" t="s">
        <v>357</v>
      </c>
      <c r="U686" s="203" t="str">
        <f t="shared" si="719"/>
        <v>R_ES-AP-SpCool</v>
      </c>
      <c r="V686" s="202" t="str">
        <f t="shared" si="719"/>
        <v>WH12_13</v>
      </c>
      <c r="W686" s="202">
        <v>0</v>
      </c>
      <c r="X686" s="202" t="s">
        <v>18</v>
      </c>
      <c r="Y686" s="203" t="s">
        <v>191</v>
      </c>
      <c r="AC686" s="202" t="s">
        <v>357</v>
      </c>
      <c r="AD686" s="46" t="str">
        <f t="shared" si="721"/>
        <v>R_ES-AP-SpCool</v>
      </c>
      <c r="AE686" s="208" t="str">
        <f t="shared" si="722"/>
        <v>WH12_13</v>
      </c>
      <c r="AF686" s="46">
        <f t="shared" si="669"/>
        <v>0</v>
      </c>
      <c r="AG686" s="208" t="s">
        <v>18</v>
      </c>
      <c r="AH686" s="46" t="s">
        <v>197</v>
      </c>
      <c r="AL686" s="202" t="s">
        <v>357</v>
      </c>
      <c r="AM686" s="203" t="str">
        <f t="shared" si="723"/>
        <v>R_ES-AP-SpCool</v>
      </c>
      <c r="AN686" s="202" t="str">
        <f t="shared" si="724"/>
        <v>WH12_13</v>
      </c>
      <c r="AO686" s="202">
        <f t="shared" si="687"/>
        <v>0</v>
      </c>
      <c r="AP686" s="202" t="s">
        <v>18</v>
      </c>
      <c r="AQ686" s="203" t="s">
        <v>194</v>
      </c>
      <c r="AU686" s="202" t="s">
        <v>357</v>
      </c>
      <c r="AV686" s="46" t="str">
        <f t="shared" si="725"/>
        <v>R_ES-AP-SpCool</v>
      </c>
      <c r="AW686" s="208" t="str">
        <f t="shared" si="726"/>
        <v>WH12_13</v>
      </c>
      <c r="AX686" s="208">
        <f t="shared" si="734"/>
        <v>0</v>
      </c>
      <c r="AY686" s="208" t="s">
        <v>18</v>
      </c>
      <c r="AZ686" s="46" t="s">
        <v>193</v>
      </c>
      <c r="BD686" s="202" t="s">
        <v>357</v>
      </c>
      <c r="BE686" s="46" t="str">
        <f t="shared" si="727"/>
        <v>R_ES-AP-SpCool</v>
      </c>
      <c r="BF686" s="208" t="str">
        <f t="shared" si="728"/>
        <v>WH12_13</v>
      </c>
      <c r="BG686" s="208">
        <f t="shared" si="735"/>
        <v>0</v>
      </c>
      <c r="BH686" s="208" t="s">
        <v>18</v>
      </c>
      <c r="BI686" s="46" t="s">
        <v>195</v>
      </c>
      <c r="BM686" s="202" t="s">
        <v>357</v>
      </c>
      <c r="BN686" s="46" t="str">
        <f t="shared" si="729"/>
        <v>R_ES-AP-SpCool</v>
      </c>
      <c r="BO686" s="208" t="str">
        <f t="shared" si="730"/>
        <v>WH12_13</v>
      </c>
      <c r="BP686" s="208">
        <f t="shared" si="736"/>
        <v>0</v>
      </c>
      <c r="BQ686" s="208" t="s">
        <v>18</v>
      </c>
      <c r="BR686" s="46" t="s">
        <v>192</v>
      </c>
    </row>
    <row r="687" spans="11:70">
      <c r="K687" s="202" t="s">
        <v>357</v>
      </c>
      <c r="L687" s="203" t="str">
        <f t="shared" si="731"/>
        <v>R_ES-AP-SpCool</v>
      </c>
      <c r="M687" s="202" t="str">
        <f t="shared" ref="M687" si="756">M591</f>
        <v>WH14_15</v>
      </c>
      <c r="N687" s="202">
        <v>0</v>
      </c>
      <c r="O687" s="202" t="s">
        <v>18</v>
      </c>
      <c r="P687" s="203" t="s">
        <v>196</v>
      </c>
      <c r="T687" s="202" t="s">
        <v>357</v>
      </c>
      <c r="U687" s="203" t="str">
        <f t="shared" si="719"/>
        <v>R_ES-AP-SpCool</v>
      </c>
      <c r="V687" s="202" t="str">
        <f t="shared" si="719"/>
        <v>WH14_15</v>
      </c>
      <c r="W687" s="202">
        <v>0</v>
      </c>
      <c r="X687" s="202" t="s">
        <v>18</v>
      </c>
      <c r="Y687" s="203" t="s">
        <v>191</v>
      </c>
      <c r="AC687" s="202" t="s">
        <v>357</v>
      </c>
      <c r="AD687" s="46" t="str">
        <f t="shared" si="721"/>
        <v>R_ES-AP-SpCool</v>
      </c>
      <c r="AE687" s="208" t="str">
        <f t="shared" si="722"/>
        <v>WH14_15</v>
      </c>
      <c r="AF687" s="46">
        <f t="shared" si="669"/>
        <v>0</v>
      </c>
      <c r="AG687" s="208" t="s">
        <v>18</v>
      </c>
      <c r="AH687" s="46" t="s">
        <v>197</v>
      </c>
      <c r="AL687" s="202" t="s">
        <v>357</v>
      </c>
      <c r="AM687" s="203" t="str">
        <f t="shared" si="723"/>
        <v>R_ES-AP-SpCool</v>
      </c>
      <c r="AN687" s="202" t="str">
        <f t="shared" si="724"/>
        <v>WH14_15</v>
      </c>
      <c r="AO687" s="202">
        <f t="shared" si="687"/>
        <v>0</v>
      </c>
      <c r="AP687" s="202" t="s">
        <v>18</v>
      </c>
      <c r="AQ687" s="203" t="s">
        <v>194</v>
      </c>
      <c r="AU687" s="202" t="s">
        <v>357</v>
      </c>
      <c r="AV687" s="46" t="str">
        <f t="shared" si="725"/>
        <v>R_ES-AP-SpCool</v>
      </c>
      <c r="AW687" s="208" t="str">
        <f t="shared" si="726"/>
        <v>WH14_15</v>
      </c>
      <c r="AX687" s="208">
        <f t="shared" si="734"/>
        <v>0</v>
      </c>
      <c r="AY687" s="208" t="s">
        <v>18</v>
      </c>
      <c r="AZ687" s="46" t="s">
        <v>193</v>
      </c>
      <c r="BD687" s="202" t="s">
        <v>357</v>
      </c>
      <c r="BE687" s="46" t="str">
        <f t="shared" si="727"/>
        <v>R_ES-AP-SpCool</v>
      </c>
      <c r="BF687" s="208" t="str">
        <f t="shared" si="728"/>
        <v>WH14_15</v>
      </c>
      <c r="BG687" s="208">
        <f t="shared" si="735"/>
        <v>0</v>
      </c>
      <c r="BH687" s="208" t="s">
        <v>18</v>
      </c>
      <c r="BI687" s="46" t="s">
        <v>195</v>
      </c>
      <c r="BM687" s="202" t="s">
        <v>357</v>
      </c>
      <c r="BN687" s="46" t="str">
        <f t="shared" si="729"/>
        <v>R_ES-AP-SpCool</v>
      </c>
      <c r="BO687" s="208" t="str">
        <f t="shared" si="730"/>
        <v>WH14_15</v>
      </c>
      <c r="BP687" s="208">
        <f t="shared" si="736"/>
        <v>0</v>
      </c>
      <c r="BQ687" s="208" t="s">
        <v>18</v>
      </c>
      <c r="BR687" s="46" t="s">
        <v>192</v>
      </c>
    </row>
    <row r="688" spans="11:70">
      <c r="K688" s="202" t="s">
        <v>357</v>
      </c>
      <c r="L688" s="203" t="str">
        <f t="shared" si="731"/>
        <v>R_ES-AP-SpCool</v>
      </c>
      <c r="M688" s="202" t="str">
        <f t="shared" ref="M688:M691" si="757">M592</f>
        <v>WH16_17</v>
      </c>
      <c r="N688" s="202">
        <v>0</v>
      </c>
      <c r="O688" s="202" t="s">
        <v>18</v>
      </c>
      <c r="P688" s="203" t="s">
        <v>196</v>
      </c>
      <c r="T688" s="202" t="s">
        <v>357</v>
      </c>
      <c r="U688" s="203" t="str">
        <f t="shared" si="719"/>
        <v>R_ES-AP-SpCool</v>
      </c>
      <c r="V688" s="202" t="str">
        <f t="shared" si="719"/>
        <v>WH16_17</v>
      </c>
      <c r="W688" s="202">
        <v>0</v>
      </c>
      <c r="X688" s="202" t="s">
        <v>18</v>
      </c>
      <c r="Y688" s="203" t="s">
        <v>191</v>
      </c>
      <c r="AC688" s="202" t="s">
        <v>357</v>
      </c>
      <c r="AD688" s="46" t="str">
        <f t="shared" si="721"/>
        <v>R_ES-AP-SpCool</v>
      </c>
      <c r="AE688" s="208" t="str">
        <f t="shared" si="722"/>
        <v>WH16_17</v>
      </c>
      <c r="AF688" s="46">
        <f t="shared" si="669"/>
        <v>0</v>
      </c>
      <c r="AG688" s="208" t="s">
        <v>18</v>
      </c>
      <c r="AH688" s="46" t="s">
        <v>197</v>
      </c>
      <c r="AL688" s="202" t="s">
        <v>357</v>
      </c>
      <c r="AM688" s="203" t="str">
        <f t="shared" si="723"/>
        <v>R_ES-AP-SpCool</v>
      </c>
      <c r="AN688" s="202" t="str">
        <f t="shared" si="724"/>
        <v>WH16_17</v>
      </c>
      <c r="AO688" s="202">
        <f t="shared" si="687"/>
        <v>0</v>
      </c>
      <c r="AP688" s="202" t="s">
        <v>18</v>
      </c>
      <c r="AQ688" s="203" t="s">
        <v>194</v>
      </c>
      <c r="AU688" s="202" t="s">
        <v>357</v>
      </c>
      <c r="AV688" s="46" t="str">
        <f t="shared" si="725"/>
        <v>R_ES-AP-SpCool</v>
      </c>
      <c r="AW688" s="208" t="str">
        <f t="shared" si="726"/>
        <v>WH16_17</v>
      </c>
      <c r="AX688" s="208">
        <f t="shared" si="734"/>
        <v>0</v>
      </c>
      <c r="AY688" s="208" t="s">
        <v>18</v>
      </c>
      <c r="AZ688" s="46" t="s">
        <v>193</v>
      </c>
      <c r="BD688" s="202" t="s">
        <v>357</v>
      </c>
      <c r="BE688" s="46" t="str">
        <f t="shared" si="727"/>
        <v>R_ES-AP-SpCool</v>
      </c>
      <c r="BF688" s="208" t="str">
        <f t="shared" si="728"/>
        <v>WH16_17</v>
      </c>
      <c r="BG688" s="208">
        <f t="shared" si="735"/>
        <v>0</v>
      </c>
      <c r="BH688" s="208" t="s">
        <v>18</v>
      </c>
      <c r="BI688" s="46" t="s">
        <v>195</v>
      </c>
      <c r="BM688" s="202" t="s">
        <v>357</v>
      </c>
      <c r="BN688" s="46" t="str">
        <f t="shared" si="729"/>
        <v>R_ES-AP-SpCool</v>
      </c>
      <c r="BO688" s="208" t="str">
        <f t="shared" si="730"/>
        <v>WH16_17</v>
      </c>
      <c r="BP688" s="208">
        <f t="shared" si="736"/>
        <v>0</v>
      </c>
      <c r="BQ688" s="208" t="s">
        <v>18</v>
      </c>
      <c r="BR688" s="46" t="s">
        <v>192</v>
      </c>
    </row>
    <row r="689" spans="11:70">
      <c r="K689" s="202" t="s">
        <v>357</v>
      </c>
      <c r="L689" s="203" t="str">
        <f t="shared" si="731"/>
        <v>R_ES-AP-SpCool</v>
      </c>
      <c r="M689" s="202" t="str">
        <f t="shared" si="757"/>
        <v>WH18_19</v>
      </c>
      <c r="N689" s="202">
        <v>0</v>
      </c>
      <c r="O689" s="202" t="s">
        <v>18</v>
      </c>
      <c r="P689" s="203" t="s">
        <v>196</v>
      </c>
      <c r="T689" s="202" t="s">
        <v>357</v>
      </c>
      <c r="U689" s="203" t="str">
        <f t="shared" si="719"/>
        <v>R_ES-AP-SpCool</v>
      </c>
      <c r="V689" s="202" t="str">
        <f t="shared" si="719"/>
        <v>WH18_19</v>
      </c>
      <c r="W689" s="202">
        <v>0</v>
      </c>
      <c r="X689" s="202" t="s">
        <v>18</v>
      </c>
      <c r="Y689" s="203" t="s">
        <v>191</v>
      </c>
      <c r="AC689" s="202" t="s">
        <v>357</v>
      </c>
      <c r="AD689" s="46" t="str">
        <f t="shared" si="721"/>
        <v>R_ES-AP-SpCool</v>
      </c>
      <c r="AE689" s="208" t="str">
        <f t="shared" si="722"/>
        <v>WH18_19</v>
      </c>
      <c r="AF689" s="46">
        <f t="shared" si="669"/>
        <v>0</v>
      </c>
      <c r="AG689" s="208" t="s">
        <v>18</v>
      </c>
      <c r="AH689" s="46" t="s">
        <v>197</v>
      </c>
      <c r="AL689" s="202" t="s">
        <v>357</v>
      </c>
      <c r="AM689" s="203" t="str">
        <f t="shared" si="723"/>
        <v>R_ES-AP-SpCool</v>
      </c>
      <c r="AN689" s="202" t="str">
        <f t="shared" si="724"/>
        <v>WH18_19</v>
      </c>
      <c r="AO689" s="202">
        <f t="shared" si="687"/>
        <v>0</v>
      </c>
      <c r="AP689" s="202" t="s">
        <v>18</v>
      </c>
      <c r="AQ689" s="203" t="s">
        <v>194</v>
      </c>
      <c r="AU689" s="202" t="s">
        <v>357</v>
      </c>
      <c r="AV689" s="46" t="str">
        <f t="shared" si="725"/>
        <v>R_ES-AP-SpCool</v>
      </c>
      <c r="AW689" s="208" t="str">
        <f t="shared" si="726"/>
        <v>WH18_19</v>
      </c>
      <c r="AX689" s="208">
        <f t="shared" si="734"/>
        <v>0</v>
      </c>
      <c r="AY689" s="208" t="s">
        <v>18</v>
      </c>
      <c r="AZ689" s="46" t="s">
        <v>193</v>
      </c>
      <c r="BD689" s="202" t="s">
        <v>357</v>
      </c>
      <c r="BE689" s="46" t="str">
        <f t="shared" si="727"/>
        <v>R_ES-AP-SpCool</v>
      </c>
      <c r="BF689" s="208" t="str">
        <f t="shared" si="728"/>
        <v>WH18_19</v>
      </c>
      <c r="BG689" s="208">
        <f t="shared" si="735"/>
        <v>0</v>
      </c>
      <c r="BH689" s="208" t="s">
        <v>18</v>
      </c>
      <c r="BI689" s="46" t="s">
        <v>195</v>
      </c>
      <c r="BM689" s="202" t="s">
        <v>357</v>
      </c>
      <c r="BN689" s="46" t="str">
        <f t="shared" si="729"/>
        <v>R_ES-AP-SpCool</v>
      </c>
      <c r="BO689" s="208" t="str">
        <f t="shared" si="730"/>
        <v>WH18_19</v>
      </c>
      <c r="BP689" s="208">
        <f t="shared" si="736"/>
        <v>0</v>
      </c>
      <c r="BQ689" s="208" t="s">
        <v>18</v>
      </c>
      <c r="BR689" s="46" t="s">
        <v>192</v>
      </c>
    </row>
    <row r="690" spans="11:70">
      <c r="K690" s="202" t="s">
        <v>357</v>
      </c>
      <c r="L690" s="203" t="str">
        <f t="shared" si="731"/>
        <v>R_ES-AP-SpCool</v>
      </c>
      <c r="M690" s="202" t="str">
        <f t="shared" si="757"/>
        <v>WH20_21</v>
      </c>
      <c r="N690" s="202">
        <v>0</v>
      </c>
      <c r="O690" s="202" t="s">
        <v>18</v>
      </c>
      <c r="P690" s="203" t="s">
        <v>196</v>
      </c>
      <c r="T690" s="202" t="s">
        <v>357</v>
      </c>
      <c r="U690" s="203" t="str">
        <f t="shared" si="719"/>
        <v>R_ES-AP-SpCool</v>
      </c>
      <c r="V690" s="202" t="str">
        <f t="shared" si="719"/>
        <v>WH20_21</v>
      </c>
      <c r="W690" s="202">
        <v>0</v>
      </c>
      <c r="X690" s="202" t="s">
        <v>18</v>
      </c>
      <c r="Y690" s="203" t="s">
        <v>191</v>
      </c>
      <c r="AC690" s="202" t="s">
        <v>357</v>
      </c>
      <c r="AD690" s="46" t="str">
        <f t="shared" si="721"/>
        <v>R_ES-AP-SpCool</v>
      </c>
      <c r="AE690" s="208" t="str">
        <f t="shared" si="722"/>
        <v>WH20_21</v>
      </c>
      <c r="AF690" s="46">
        <f t="shared" si="669"/>
        <v>0</v>
      </c>
      <c r="AG690" s="208" t="s">
        <v>18</v>
      </c>
      <c r="AH690" s="46" t="s">
        <v>197</v>
      </c>
      <c r="AL690" s="202" t="s">
        <v>357</v>
      </c>
      <c r="AM690" s="203" t="str">
        <f t="shared" si="723"/>
        <v>R_ES-AP-SpCool</v>
      </c>
      <c r="AN690" s="202" t="str">
        <f t="shared" si="724"/>
        <v>WH20_21</v>
      </c>
      <c r="AO690" s="202">
        <f t="shared" si="687"/>
        <v>0</v>
      </c>
      <c r="AP690" s="202" t="s">
        <v>18</v>
      </c>
      <c r="AQ690" s="203" t="s">
        <v>194</v>
      </c>
      <c r="AU690" s="202" t="s">
        <v>357</v>
      </c>
      <c r="AV690" s="46" t="str">
        <f t="shared" si="725"/>
        <v>R_ES-AP-SpCool</v>
      </c>
      <c r="AW690" s="208" t="str">
        <f t="shared" si="726"/>
        <v>WH20_21</v>
      </c>
      <c r="AX690" s="208">
        <f t="shared" si="734"/>
        <v>0</v>
      </c>
      <c r="AY690" s="208" t="s">
        <v>18</v>
      </c>
      <c r="AZ690" s="46" t="s">
        <v>193</v>
      </c>
      <c r="BD690" s="202" t="s">
        <v>357</v>
      </c>
      <c r="BE690" s="46" t="str">
        <f t="shared" si="727"/>
        <v>R_ES-AP-SpCool</v>
      </c>
      <c r="BF690" s="208" t="str">
        <f t="shared" si="728"/>
        <v>WH20_21</v>
      </c>
      <c r="BG690" s="208">
        <f t="shared" si="735"/>
        <v>0</v>
      </c>
      <c r="BH690" s="208" t="s">
        <v>18</v>
      </c>
      <c r="BI690" s="46" t="s">
        <v>195</v>
      </c>
      <c r="BM690" s="202" t="s">
        <v>357</v>
      </c>
      <c r="BN690" s="46" t="str">
        <f t="shared" si="729"/>
        <v>R_ES-AP-SpCool</v>
      </c>
      <c r="BO690" s="208" t="str">
        <f t="shared" si="730"/>
        <v>WH20_21</v>
      </c>
      <c r="BP690" s="208">
        <f t="shared" si="736"/>
        <v>0</v>
      </c>
      <c r="BQ690" s="208" t="s">
        <v>18</v>
      </c>
      <c r="BR690" s="46" t="s">
        <v>192</v>
      </c>
    </row>
    <row r="691" spans="11:70">
      <c r="K691" s="202" t="s">
        <v>357</v>
      </c>
      <c r="L691" s="203" t="str">
        <f t="shared" si="731"/>
        <v>R_ES-AP-SpCool</v>
      </c>
      <c r="M691" s="202" t="str">
        <f t="shared" si="757"/>
        <v>WH22_23</v>
      </c>
      <c r="N691" s="202">
        <v>0</v>
      </c>
      <c r="O691" s="202" t="s">
        <v>18</v>
      </c>
      <c r="P691" s="203" t="s">
        <v>196</v>
      </c>
      <c r="T691" s="202" t="s">
        <v>357</v>
      </c>
      <c r="U691" s="203" t="str">
        <f t="shared" si="719"/>
        <v>R_ES-AP-SpCool</v>
      </c>
      <c r="V691" s="202" t="str">
        <f t="shared" si="719"/>
        <v>WH22_23</v>
      </c>
      <c r="W691" s="202">
        <v>0</v>
      </c>
      <c r="X691" s="202" t="s">
        <v>18</v>
      </c>
      <c r="Y691" s="203" t="s">
        <v>191</v>
      </c>
      <c r="AC691" s="202" t="s">
        <v>357</v>
      </c>
      <c r="AD691" s="46" t="str">
        <f t="shared" si="721"/>
        <v>R_ES-AP-SpCool</v>
      </c>
      <c r="AE691" s="208" t="str">
        <f t="shared" si="722"/>
        <v>WH22_23</v>
      </c>
      <c r="AF691" s="46">
        <f t="shared" si="669"/>
        <v>0</v>
      </c>
      <c r="AG691" s="208" t="s">
        <v>18</v>
      </c>
      <c r="AH691" s="46" t="s">
        <v>197</v>
      </c>
      <c r="AL691" s="202" t="s">
        <v>357</v>
      </c>
      <c r="AM691" s="203" t="str">
        <f t="shared" si="723"/>
        <v>R_ES-AP-SpCool</v>
      </c>
      <c r="AN691" s="202" t="str">
        <f t="shared" si="724"/>
        <v>WH22_23</v>
      </c>
      <c r="AO691" s="202">
        <f t="shared" si="687"/>
        <v>0</v>
      </c>
      <c r="AP691" s="202" t="s">
        <v>18</v>
      </c>
      <c r="AQ691" s="203" t="s">
        <v>194</v>
      </c>
      <c r="AU691" s="202" t="s">
        <v>357</v>
      </c>
      <c r="AV691" s="46" t="str">
        <f t="shared" si="725"/>
        <v>R_ES-AP-SpCool</v>
      </c>
      <c r="AW691" s="208" t="str">
        <f t="shared" si="726"/>
        <v>WH22_23</v>
      </c>
      <c r="AX691" s="208">
        <f t="shared" si="734"/>
        <v>0</v>
      </c>
      <c r="AY691" s="208" t="s">
        <v>18</v>
      </c>
      <c r="AZ691" s="46" t="s">
        <v>193</v>
      </c>
      <c r="BD691" s="202" t="s">
        <v>357</v>
      </c>
      <c r="BE691" s="46" t="str">
        <f t="shared" si="727"/>
        <v>R_ES-AP-SpCool</v>
      </c>
      <c r="BF691" s="208" t="str">
        <f t="shared" si="728"/>
        <v>WH22_23</v>
      </c>
      <c r="BG691" s="208">
        <f t="shared" si="735"/>
        <v>0</v>
      </c>
      <c r="BH691" s="208" t="s">
        <v>18</v>
      </c>
      <c r="BI691" s="46" t="s">
        <v>195</v>
      </c>
      <c r="BM691" s="202" t="s">
        <v>357</v>
      </c>
      <c r="BN691" s="46" t="str">
        <f t="shared" si="729"/>
        <v>R_ES-AP-SpCool</v>
      </c>
      <c r="BO691" s="208" t="str">
        <f t="shared" si="730"/>
        <v>WH22_23</v>
      </c>
      <c r="BP691" s="208">
        <f t="shared" si="736"/>
        <v>0</v>
      </c>
      <c r="BQ691" s="208" t="s">
        <v>18</v>
      </c>
      <c r="BR691" s="46" t="s">
        <v>192</v>
      </c>
    </row>
    <row r="692" spans="11:70">
      <c r="K692" s="202" t="s">
        <v>141</v>
      </c>
      <c r="L692" s="203" t="str">
        <f t="shared" si="731"/>
        <v>R_ES-AP-SpCool</v>
      </c>
      <c r="M692" s="203"/>
      <c r="N692" s="202">
        <v>0</v>
      </c>
      <c r="O692" s="202" t="s">
        <v>18</v>
      </c>
      <c r="P692" s="203" t="s">
        <v>196</v>
      </c>
      <c r="T692" s="202" t="s">
        <v>141</v>
      </c>
      <c r="U692" s="203" t="str">
        <f t="shared" si="719"/>
        <v>R_ES-AP-SpCool</v>
      </c>
      <c r="V692" s="202">
        <f t="shared" si="719"/>
        <v>0</v>
      </c>
      <c r="W692" s="202">
        <v>0</v>
      </c>
      <c r="X692" s="202" t="s">
        <v>18</v>
      </c>
      <c r="Y692" s="203" t="s">
        <v>191</v>
      </c>
      <c r="AC692" s="202" t="s">
        <v>141</v>
      </c>
      <c r="AD692" s="46" t="str">
        <f t="shared" si="721"/>
        <v>R_ES-AP-SpCool</v>
      </c>
      <c r="AE692" s="208">
        <f t="shared" si="722"/>
        <v>0</v>
      </c>
      <c r="AF692" s="46">
        <f t="shared" si="669"/>
        <v>0</v>
      </c>
      <c r="AG692" s="208" t="s">
        <v>18</v>
      </c>
      <c r="AH692" s="46" t="s">
        <v>197</v>
      </c>
      <c r="AL692" s="202" t="s">
        <v>141</v>
      </c>
      <c r="AM692" s="203" t="str">
        <f t="shared" si="723"/>
        <v>R_ES-AP-SpCool</v>
      </c>
      <c r="AN692" s="202">
        <f t="shared" si="724"/>
        <v>0</v>
      </c>
      <c r="AO692" s="202">
        <f t="shared" si="687"/>
        <v>0</v>
      </c>
      <c r="AP692" s="202" t="s">
        <v>18</v>
      </c>
      <c r="AQ692" s="203" t="s">
        <v>194</v>
      </c>
      <c r="AU692" s="202" t="s">
        <v>141</v>
      </c>
      <c r="AV692" s="46" t="str">
        <f t="shared" si="725"/>
        <v>R_ES-AP-SpCool</v>
      </c>
      <c r="AW692" s="208">
        <f t="shared" si="726"/>
        <v>0</v>
      </c>
      <c r="AX692" s="208">
        <f t="shared" si="734"/>
        <v>0</v>
      </c>
      <c r="AY692" s="208" t="s">
        <v>18</v>
      </c>
      <c r="AZ692" s="46" t="s">
        <v>193</v>
      </c>
      <c r="BD692" s="202" t="s">
        <v>141</v>
      </c>
      <c r="BE692" s="46" t="str">
        <f t="shared" si="727"/>
        <v>R_ES-AP-SpCool</v>
      </c>
      <c r="BF692" s="208">
        <f t="shared" si="728"/>
        <v>0</v>
      </c>
      <c r="BG692" s="208">
        <f t="shared" si="735"/>
        <v>0</v>
      </c>
      <c r="BH692" s="208" t="s">
        <v>18</v>
      </c>
      <c r="BI692" s="46" t="s">
        <v>195</v>
      </c>
      <c r="BM692" s="202" t="s">
        <v>141</v>
      </c>
      <c r="BN692" s="46" t="str">
        <f t="shared" si="729"/>
        <v>R_ES-AP-SpCool</v>
      </c>
      <c r="BO692" s="208">
        <f t="shared" si="730"/>
        <v>0</v>
      </c>
      <c r="BP692" s="208">
        <f t="shared" si="736"/>
        <v>0</v>
      </c>
      <c r="BQ692" s="208" t="s">
        <v>18</v>
      </c>
      <c r="BR692" s="46" t="s">
        <v>192</v>
      </c>
    </row>
    <row r="693" spans="11:70">
      <c r="K693" s="202" t="s">
        <v>141</v>
      </c>
      <c r="L693" s="203" t="str">
        <f t="shared" si="731"/>
        <v>R_ES-AP-SpCool</v>
      </c>
      <c r="M693" s="203"/>
      <c r="N693" s="202">
        <v>0</v>
      </c>
      <c r="O693" s="202" t="s">
        <v>18</v>
      </c>
      <c r="P693" s="203" t="s">
        <v>196</v>
      </c>
      <c r="T693" s="202" t="s">
        <v>141</v>
      </c>
      <c r="U693" s="203" t="str">
        <f t="shared" si="719"/>
        <v>R_ES-AP-SpCool</v>
      </c>
      <c r="V693" s="202">
        <f t="shared" si="719"/>
        <v>0</v>
      </c>
      <c r="W693" s="202">
        <v>0</v>
      </c>
      <c r="X693" s="202" t="s">
        <v>18</v>
      </c>
      <c r="Y693" s="203" t="s">
        <v>191</v>
      </c>
      <c r="AC693" s="202" t="s">
        <v>141</v>
      </c>
      <c r="AD693" s="46" t="str">
        <f t="shared" si="721"/>
        <v>R_ES-AP-SpCool</v>
      </c>
      <c r="AE693" s="208">
        <f t="shared" si="722"/>
        <v>0</v>
      </c>
      <c r="AF693" s="46">
        <f t="shared" si="669"/>
        <v>0</v>
      </c>
      <c r="AG693" s="208" t="s">
        <v>18</v>
      </c>
      <c r="AH693" s="46" t="s">
        <v>197</v>
      </c>
      <c r="AL693" s="202" t="s">
        <v>141</v>
      </c>
      <c r="AM693" s="203" t="str">
        <f t="shared" si="723"/>
        <v>R_ES-AP-SpCool</v>
      </c>
      <c r="AN693" s="202">
        <f t="shared" si="724"/>
        <v>0</v>
      </c>
      <c r="AO693" s="202">
        <f t="shared" si="687"/>
        <v>0</v>
      </c>
      <c r="AP693" s="202" t="s">
        <v>18</v>
      </c>
      <c r="AQ693" s="203" t="s">
        <v>194</v>
      </c>
      <c r="AU693" s="202" t="s">
        <v>141</v>
      </c>
      <c r="AV693" s="46" t="str">
        <f t="shared" si="725"/>
        <v>R_ES-AP-SpCool</v>
      </c>
      <c r="AW693" s="208">
        <f t="shared" si="726"/>
        <v>0</v>
      </c>
      <c r="AX693" s="208">
        <f t="shared" si="734"/>
        <v>0</v>
      </c>
      <c r="AY693" s="208" t="s">
        <v>18</v>
      </c>
      <c r="AZ693" s="46" t="s">
        <v>193</v>
      </c>
      <c r="BD693" s="202" t="s">
        <v>141</v>
      </c>
      <c r="BE693" s="46" t="str">
        <f t="shared" si="727"/>
        <v>R_ES-AP-SpCool</v>
      </c>
      <c r="BF693" s="208">
        <f t="shared" si="728"/>
        <v>0</v>
      </c>
      <c r="BG693" s="208">
        <f t="shared" si="735"/>
        <v>0</v>
      </c>
      <c r="BH693" s="208" t="s">
        <v>18</v>
      </c>
      <c r="BI693" s="46" t="s">
        <v>195</v>
      </c>
      <c r="BM693" s="202" t="s">
        <v>141</v>
      </c>
      <c r="BN693" s="46" t="str">
        <f t="shared" si="729"/>
        <v>R_ES-AP-SpCool</v>
      </c>
      <c r="BO693" s="208">
        <f t="shared" si="730"/>
        <v>0</v>
      </c>
      <c r="BP693" s="208">
        <f t="shared" si="736"/>
        <v>0</v>
      </c>
      <c r="BQ693" s="208" t="s">
        <v>18</v>
      </c>
      <c r="BR693" s="46" t="s">
        <v>192</v>
      </c>
    </row>
    <row r="694" spans="11:70">
      <c r="K694" s="202" t="s">
        <v>141</v>
      </c>
      <c r="L694" s="203" t="str">
        <f t="shared" si="731"/>
        <v>R_ES-AP-SpCool</v>
      </c>
      <c r="M694" s="203"/>
      <c r="N694" s="202">
        <v>0</v>
      </c>
      <c r="O694" s="202" t="s">
        <v>18</v>
      </c>
      <c r="P694" s="203" t="s">
        <v>196</v>
      </c>
      <c r="T694" s="202" t="s">
        <v>141</v>
      </c>
      <c r="U694" s="203" t="str">
        <f t="shared" si="719"/>
        <v>R_ES-AP-SpCool</v>
      </c>
      <c r="V694" s="202">
        <f t="shared" si="719"/>
        <v>0</v>
      </c>
      <c r="W694" s="202">
        <v>0</v>
      </c>
      <c r="X694" s="202" t="s">
        <v>18</v>
      </c>
      <c r="Y694" s="203" t="s">
        <v>191</v>
      </c>
      <c r="AC694" s="202" t="s">
        <v>141</v>
      </c>
      <c r="AD694" s="46" t="str">
        <f t="shared" si="721"/>
        <v>R_ES-AP-SpCool</v>
      </c>
      <c r="AE694" s="208">
        <f t="shared" si="722"/>
        <v>0</v>
      </c>
      <c r="AF694" s="46">
        <f t="shared" si="669"/>
        <v>0</v>
      </c>
      <c r="AG694" s="208" t="s">
        <v>18</v>
      </c>
      <c r="AH694" s="46" t="s">
        <v>197</v>
      </c>
      <c r="AL694" s="202" t="s">
        <v>141</v>
      </c>
      <c r="AM694" s="203" t="str">
        <f t="shared" si="723"/>
        <v>R_ES-AP-SpCool</v>
      </c>
      <c r="AN694" s="202">
        <f t="shared" si="724"/>
        <v>0</v>
      </c>
      <c r="AO694" s="202">
        <f t="shared" si="687"/>
        <v>0</v>
      </c>
      <c r="AP694" s="202" t="s">
        <v>18</v>
      </c>
      <c r="AQ694" s="203" t="s">
        <v>194</v>
      </c>
      <c r="AU694" s="202" t="s">
        <v>141</v>
      </c>
      <c r="AV694" s="46" t="str">
        <f t="shared" si="725"/>
        <v>R_ES-AP-SpCool</v>
      </c>
      <c r="AW694" s="208">
        <f t="shared" si="726"/>
        <v>0</v>
      </c>
      <c r="AX694" s="208">
        <f t="shared" si="734"/>
        <v>0</v>
      </c>
      <c r="AY694" s="208" t="s">
        <v>18</v>
      </c>
      <c r="AZ694" s="46" t="s">
        <v>193</v>
      </c>
      <c r="BD694" s="202" t="s">
        <v>141</v>
      </c>
      <c r="BE694" s="46" t="str">
        <f t="shared" si="727"/>
        <v>R_ES-AP-SpCool</v>
      </c>
      <c r="BF694" s="208">
        <f t="shared" si="728"/>
        <v>0</v>
      </c>
      <c r="BG694" s="208">
        <f t="shared" si="735"/>
        <v>0</v>
      </c>
      <c r="BH694" s="208" t="s">
        <v>18</v>
      </c>
      <c r="BI694" s="46" t="s">
        <v>195</v>
      </c>
      <c r="BM694" s="202" t="s">
        <v>141</v>
      </c>
      <c r="BN694" s="46" t="str">
        <f t="shared" si="729"/>
        <v>R_ES-AP-SpCool</v>
      </c>
      <c r="BO694" s="208">
        <f t="shared" si="730"/>
        <v>0</v>
      </c>
      <c r="BP694" s="208">
        <f t="shared" si="736"/>
        <v>0</v>
      </c>
      <c r="BQ694" s="208" t="s">
        <v>18</v>
      </c>
      <c r="BR694" s="46" t="s">
        <v>192</v>
      </c>
    </row>
    <row r="695" spans="11:70">
      <c r="K695" s="202" t="s">
        <v>141</v>
      </c>
      <c r="L695" s="203" t="str">
        <f t="shared" si="731"/>
        <v>R_ES-AP-SpCool</v>
      </c>
      <c r="M695" s="203"/>
      <c r="N695" s="202">
        <v>0</v>
      </c>
      <c r="O695" s="202" t="s">
        <v>18</v>
      </c>
      <c r="P695" s="203" t="s">
        <v>196</v>
      </c>
      <c r="T695" s="202" t="s">
        <v>141</v>
      </c>
      <c r="U695" s="203" t="str">
        <f t="shared" si="719"/>
        <v>R_ES-AP-SpCool</v>
      </c>
      <c r="V695" s="202">
        <f t="shared" si="719"/>
        <v>0</v>
      </c>
      <c r="W695" s="202">
        <v>0</v>
      </c>
      <c r="X695" s="202" t="s">
        <v>18</v>
      </c>
      <c r="Y695" s="203" t="s">
        <v>191</v>
      </c>
      <c r="AC695" s="202" t="s">
        <v>141</v>
      </c>
      <c r="AD695" s="46" t="str">
        <f t="shared" si="721"/>
        <v>R_ES-AP-SpCool</v>
      </c>
      <c r="AE695" s="208">
        <f t="shared" si="722"/>
        <v>0</v>
      </c>
      <c r="AF695" s="46">
        <f t="shared" si="669"/>
        <v>0</v>
      </c>
      <c r="AG695" s="208" t="s">
        <v>18</v>
      </c>
      <c r="AH695" s="46" t="s">
        <v>197</v>
      </c>
      <c r="AL695" s="202" t="s">
        <v>141</v>
      </c>
      <c r="AM695" s="203" t="str">
        <f t="shared" si="723"/>
        <v>R_ES-AP-SpCool</v>
      </c>
      <c r="AN695" s="202">
        <f t="shared" si="724"/>
        <v>0</v>
      </c>
      <c r="AO695" s="202">
        <f t="shared" si="687"/>
        <v>0</v>
      </c>
      <c r="AP695" s="202" t="s">
        <v>18</v>
      </c>
      <c r="AQ695" s="203" t="s">
        <v>194</v>
      </c>
      <c r="AU695" s="202" t="s">
        <v>141</v>
      </c>
      <c r="AV695" s="46" t="str">
        <f t="shared" si="725"/>
        <v>R_ES-AP-SpCool</v>
      </c>
      <c r="AW695" s="208">
        <f t="shared" si="726"/>
        <v>0</v>
      </c>
      <c r="AX695" s="208">
        <f t="shared" si="734"/>
        <v>0</v>
      </c>
      <c r="AY695" s="208" t="s">
        <v>18</v>
      </c>
      <c r="AZ695" s="46" t="s">
        <v>193</v>
      </c>
      <c r="BD695" s="202" t="s">
        <v>141</v>
      </c>
      <c r="BE695" s="46" t="str">
        <f t="shared" si="727"/>
        <v>R_ES-AP-SpCool</v>
      </c>
      <c r="BF695" s="208">
        <f t="shared" si="728"/>
        <v>0</v>
      </c>
      <c r="BG695" s="208">
        <f t="shared" si="735"/>
        <v>0</v>
      </c>
      <c r="BH695" s="208" t="s">
        <v>18</v>
      </c>
      <c r="BI695" s="46" t="s">
        <v>195</v>
      </c>
      <c r="BM695" s="202" t="s">
        <v>141</v>
      </c>
      <c r="BN695" s="46" t="str">
        <f t="shared" si="729"/>
        <v>R_ES-AP-SpCool</v>
      </c>
      <c r="BO695" s="208">
        <f t="shared" si="730"/>
        <v>0</v>
      </c>
      <c r="BP695" s="208">
        <f t="shared" si="736"/>
        <v>0</v>
      </c>
      <c r="BQ695" s="208" t="s">
        <v>18</v>
      </c>
      <c r="BR695" s="46" t="s">
        <v>192</v>
      </c>
    </row>
    <row r="696" spans="11:70">
      <c r="K696" s="202" t="s">
        <v>141</v>
      </c>
      <c r="L696" s="203" t="str">
        <f t="shared" si="731"/>
        <v>R_ES-AP-SpCool</v>
      </c>
      <c r="M696" s="203"/>
      <c r="N696" s="202">
        <v>0</v>
      </c>
      <c r="O696" s="202" t="s">
        <v>18</v>
      </c>
      <c r="P696" s="203" t="s">
        <v>196</v>
      </c>
      <c r="T696" s="202" t="s">
        <v>141</v>
      </c>
      <c r="U696" s="203" t="str">
        <f t="shared" si="719"/>
        <v>R_ES-AP-SpCool</v>
      </c>
      <c r="V696" s="202">
        <f t="shared" si="719"/>
        <v>0</v>
      </c>
      <c r="W696" s="202">
        <v>0</v>
      </c>
      <c r="X696" s="202" t="s">
        <v>18</v>
      </c>
      <c r="Y696" s="203" t="s">
        <v>191</v>
      </c>
      <c r="AC696" s="202" t="s">
        <v>141</v>
      </c>
      <c r="AD696" s="46" t="str">
        <f t="shared" si="721"/>
        <v>R_ES-AP-SpCool</v>
      </c>
      <c r="AE696" s="208">
        <f t="shared" si="722"/>
        <v>0</v>
      </c>
      <c r="AF696" s="46">
        <f t="shared" si="669"/>
        <v>0</v>
      </c>
      <c r="AG696" s="208" t="s">
        <v>18</v>
      </c>
      <c r="AH696" s="46" t="s">
        <v>197</v>
      </c>
      <c r="AL696" s="202" t="s">
        <v>141</v>
      </c>
      <c r="AM696" s="203" t="str">
        <f t="shared" si="723"/>
        <v>R_ES-AP-SpCool</v>
      </c>
      <c r="AN696" s="202">
        <f t="shared" si="724"/>
        <v>0</v>
      </c>
      <c r="AO696" s="202">
        <f t="shared" si="687"/>
        <v>0</v>
      </c>
      <c r="AP696" s="202" t="s">
        <v>18</v>
      </c>
      <c r="AQ696" s="203" t="s">
        <v>194</v>
      </c>
      <c r="AU696" s="202" t="s">
        <v>141</v>
      </c>
      <c r="AV696" s="46" t="str">
        <f t="shared" si="725"/>
        <v>R_ES-AP-SpCool</v>
      </c>
      <c r="AW696" s="208">
        <f t="shared" si="726"/>
        <v>0</v>
      </c>
      <c r="AX696" s="208">
        <f t="shared" si="734"/>
        <v>0</v>
      </c>
      <c r="AY696" s="208" t="s">
        <v>18</v>
      </c>
      <c r="AZ696" s="46" t="s">
        <v>193</v>
      </c>
      <c r="BD696" s="202" t="s">
        <v>141</v>
      </c>
      <c r="BE696" s="46" t="str">
        <f t="shared" si="727"/>
        <v>R_ES-AP-SpCool</v>
      </c>
      <c r="BF696" s="208">
        <f t="shared" si="728"/>
        <v>0</v>
      </c>
      <c r="BG696" s="208">
        <f t="shared" si="735"/>
        <v>0</v>
      </c>
      <c r="BH696" s="208" t="s">
        <v>18</v>
      </c>
      <c r="BI696" s="46" t="s">
        <v>195</v>
      </c>
      <c r="BM696" s="202" t="s">
        <v>141</v>
      </c>
      <c r="BN696" s="46" t="str">
        <f t="shared" si="729"/>
        <v>R_ES-AP-SpCool</v>
      </c>
      <c r="BO696" s="208">
        <f t="shared" si="730"/>
        <v>0</v>
      </c>
      <c r="BP696" s="208">
        <f t="shared" si="736"/>
        <v>0</v>
      </c>
      <c r="BQ696" s="208" t="s">
        <v>18</v>
      </c>
      <c r="BR696" s="46" t="s">
        <v>192</v>
      </c>
    </row>
    <row r="697" spans="11:70">
      <c r="K697" s="202" t="s">
        <v>141</v>
      </c>
      <c r="L697" s="203" t="str">
        <f t="shared" si="731"/>
        <v>R_ES-AP-SpCool</v>
      </c>
      <c r="M697" s="203"/>
      <c r="N697" s="202">
        <v>0</v>
      </c>
      <c r="O697" s="202" t="s">
        <v>18</v>
      </c>
      <c r="P697" s="203" t="s">
        <v>196</v>
      </c>
      <c r="T697" s="202" t="s">
        <v>141</v>
      </c>
      <c r="U697" s="203" t="str">
        <f t="shared" si="719"/>
        <v>R_ES-AP-SpCool</v>
      </c>
      <c r="V697" s="202">
        <f t="shared" si="719"/>
        <v>0</v>
      </c>
      <c r="W697" s="202">
        <v>0</v>
      </c>
      <c r="X697" s="202" t="s">
        <v>18</v>
      </c>
      <c r="Y697" s="203" t="s">
        <v>191</v>
      </c>
      <c r="AC697" s="202" t="s">
        <v>141</v>
      </c>
      <c r="AD697" s="46" t="str">
        <f t="shared" si="721"/>
        <v>R_ES-AP-SpCool</v>
      </c>
      <c r="AE697" s="208">
        <f t="shared" si="722"/>
        <v>0</v>
      </c>
      <c r="AF697" s="46">
        <f t="shared" si="669"/>
        <v>0</v>
      </c>
      <c r="AG697" s="208" t="s">
        <v>18</v>
      </c>
      <c r="AH697" s="46" t="s">
        <v>197</v>
      </c>
      <c r="AL697" s="202" t="s">
        <v>141</v>
      </c>
      <c r="AM697" s="203" t="str">
        <f t="shared" si="723"/>
        <v>R_ES-AP-SpCool</v>
      </c>
      <c r="AN697" s="202">
        <f t="shared" si="724"/>
        <v>0</v>
      </c>
      <c r="AO697" s="202">
        <f t="shared" si="687"/>
        <v>0</v>
      </c>
      <c r="AP697" s="202" t="s">
        <v>18</v>
      </c>
      <c r="AQ697" s="203" t="s">
        <v>194</v>
      </c>
      <c r="AU697" s="202" t="s">
        <v>141</v>
      </c>
      <c r="AV697" s="46" t="str">
        <f t="shared" si="725"/>
        <v>R_ES-AP-SpCool</v>
      </c>
      <c r="AW697" s="208">
        <f t="shared" si="726"/>
        <v>0</v>
      </c>
      <c r="AX697" s="208">
        <f t="shared" si="734"/>
        <v>0</v>
      </c>
      <c r="AY697" s="208" t="s">
        <v>18</v>
      </c>
      <c r="AZ697" s="46" t="s">
        <v>193</v>
      </c>
      <c r="BD697" s="202" t="s">
        <v>141</v>
      </c>
      <c r="BE697" s="46" t="str">
        <f t="shared" si="727"/>
        <v>R_ES-AP-SpCool</v>
      </c>
      <c r="BF697" s="208">
        <f t="shared" si="728"/>
        <v>0</v>
      </c>
      <c r="BG697" s="208">
        <f t="shared" si="735"/>
        <v>0</v>
      </c>
      <c r="BH697" s="208" t="s">
        <v>18</v>
      </c>
      <c r="BI697" s="46" t="s">
        <v>195</v>
      </c>
      <c r="BM697" s="202" t="s">
        <v>141</v>
      </c>
      <c r="BN697" s="46" t="str">
        <f t="shared" si="729"/>
        <v>R_ES-AP-SpCool</v>
      </c>
      <c r="BO697" s="208">
        <f t="shared" si="730"/>
        <v>0</v>
      </c>
      <c r="BP697" s="208">
        <f t="shared" si="736"/>
        <v>0</v>
      </c>
      <c r="BQ697" s="208" t="s">
        <v>18</v>
      </c>
      <c r="BR697" s="46" t="s">
        <v>192</v>
      </c>
    </row>
    <row r="698" spans="11:70">
      <c r="K698" s="202" t="s">
        <v>141</v>
      </c>
      <c r="L698" s="203" t="str">
        <f t="shared" si="731"/>
        <v>R_ES-AP-SpCool</v>
      </c>
      <c r="M698" s="203"/>
      <c r="N698" s="202">
        <v>0</v>
      </c>
      <c r="O698" s="202" t="s">
        <v>18</v>
      </c>
      <c r="P698" s="203" t="s">
        <v>196</v>
      </c>
      <c r="T698" s="202" t="s">
        <v>141</v>
      </c>
      <c r="U698" s="203" t="str">
        <f t="shared" si="719"/>
        <v>R_ES-AP-SpCool</v>
      </c>
      <c r="V698" s="202">
        <f t="shared" si="719"/>
        <v>0</v>
      </c>
      <c r="W698" s="202">
        <v>0</v>
      </c>
      <c r="X698" s="202" t="s">
        <v>18</v>
      </c>
      <c r="Y698" s="203" t="s">
        <v>191</v>
      </c>
      <c r="AC698" s="202" t="s">
        <v>141</v>
      </c>
      <c r="AD698" s="46" t="str">
        <f t="shared" si="721"/>
        <v>R_ES-AP-SpCool</v>
      </c>
      <c r="AE698" s="208">
        <f t="shared" si="722"/>
        <v>0</v>
      </c>
      <c r="AF698" s="46">
        <f t="shared" si="669"/>
        <v>0</v>
      </c>
      <c r="AG698" s="208" t="s">
        <v>18</v>
      </c>
      <c r="AH698" s="46" t="s">
        <v>197</v>
      </c>
      <c r="AL698" s="202" t="s">
        <v>141</v>
      </c>
      <c r="AM698" s="203" t="str">
        <f t="shared" si="723"/>
        <v>R_ES-AP-SpCool</v>
      </c>
      <c r="AN698" s="202">
        <f t="shared" si="724"/>
        <v>0</v>
      </c>
      <c r="AO698" s="202">
        <f t="shared" si="687"/>
        <v>0</v>
      </c>
      <c r="AP698" s="202" t="s">
        <v>18</v>
      </c>
      <c r="AQ698" s="203" t="s">
        <v>194</v>
      </c>
      <c r="AU698" s="202" t="s">
        <v>141</v>
      </c>
      <c r="AV698" s="46" t="str">
        <f t="shared" si="725"/>
        <v>R_ES-AP-SpCool</v>
      </c>
      <c r="AW698" s="208">
        <f t="shared" si="726"/>
        <v>0</v>
      </c>
      <c r="AX698" s="208">
        <f t="shared" si="734"/>
        <v>0</v>
      </c>
      <c r="AY698" s="208" t="s">
        <v>18</v>
      </c>
      <c r="AZ698" s="46" t="s">
        <v>193</v>
      </c>
      <c r="BD698" s="202" t="s">
        <v>141</v>
      </c>
      <c r="BE698" s="46" t="str">
        <f t="shared" si="727"/>
        <v>R_ES-AP-SpCool</v>
      </c>
      <c r="BF698" s="208">
        <f t="shared" si="728"/>
        <v>0</v>
      </c>
      <c r="BG698" s="208">
        <f t="shared" si="735"/>
        <v>0</v>
      </c>
      <c r="BH698" s="208" t="s">
        <v>18</v>
      </c>
      <c r="BI698" s="46" t="s">
        <v>195</v>
      </c>
      <c r="BM698" s="202" t="s">
        <v>141</v>
      </c>
      <c r="BN698" s="46" t="str">
        <f t="shared" si="729"/>
        <v>R_ES-AP-SpCool</v>
      </c>
      <c r="BO698" s="208">
        <f t="shared" si="730"/>
        <v>0</v>
      </c>
      <c r="BP698" s="208">
        <f t="shared" si="736"/>
        <v>0</v>
      </c>
      <c r="BQ698" s="208" t="s">
        <v>18</v>
      </c>
      <c r="BR698" s="46" t="s">
        <v>192</v>
      </c>
    </row>
    <row r="699" spans="11:70">
      <c r="K699" s="202" t="s">
        <v>141</v>
      </c>
      <c r="L699" s="203" t="str">
        <f t="shared" si="731"/>
        <v>R_ES-AP-SpCool</v>
      </c>
      <c r="M699" s="203"/>
      <c r="N699" s="202">
        <v>0</v>
      </c>
      <c r="O699" s="202" t="s">
        <v>18</v>
      </c>
      <c r="P699" s="203" t="s">
        <v>196</v>
      </c>
      <c r="T699" s="202" t="s">
        <v>141</v>
      </c>
      <c r="U699" s="203" t="str">
        <f t="shared" si="719"/>
        <v>R_ES-AP-SpCool</v>
      </c>
      <c r="V699" s="202">
        <f t="shared" si="719"/>
        <v>0</v>
      </c>
      <c r="W699" s="202">
        <v>0</v>
      </c>
      <c r="X699" s="202" t="s">
        <v>18</v>
      </c>
      <c r="Y699" s="203" t="s">
        <v>191</v>
      </c>
      <c r="AC699" s="202" t="s">
        <v>141</v>
      </c>
      <c r="AD699" s="46" t="str">
        <f t="shared" si="721"/>
        <v>R_ES-AP-SpCool</v>
      </c>
      <c r="AE699" s="208">
        <f t="shared" si="722"/>
        <v>0</v>
      </c>
      <c r="AF699" s="46">
        <f t="shared" si="669"/>
        <v>0</v>
      </c>
      <c r="AG699" s="208" t="s">
        <v>18</v>
      </c>
      <c r="AH699" s="46" t="s">
        <v>197</v>
      </c>
      <c r="AL699" s="202" t="s">
        <v>141</v>
      </c>
      <c r="AM699" s="203" t="str">
        <f t="shared" si="723"/>
        <v>R_ES-AP-SpCool</v>
      </c>
      <c r="AN699" s="202">
        <f t="shared" si="724"/>
        <v>0</v>
      </c>
      <c r="AO699" s="202">
        <f t="shared" si="687"/>
        <v>0</v>
      </c>
      <c r="AP699" s="202" t="s">
        <v>18</v>
      </c>
      <c r="AQ699" s="203" t="s">
        <v>194</v>
      </c>
      <c r="AU699" s="202" t="s">
        <v>141</v>
      </c>
      <c r="AV699" s="46" t="str">
        <f t="shared" si="725"/>
        <v>R_ES-AP-SpCool</v>
      </c>
      <c r="AW699" s="208">
        <f t="shared" si="726"/>
        <v>0</v>
      </c>
      <c r="AX699" s="208">
        <f t="shared" si="734"/>
        <v>0</v>
      </c>
      <c r="AY699" s="208" t="s">
        <v>18</v>
      </c>
      <c r="AZ699" s="46" t="s">
        <v>193</v>
      </c>
      <c r="BD699" s="202" t="s">
        <v>141</v>
      </c>
      <c r="BE699" s="46" t="str">
        <f t="shared" si="727"/>
        <v>R_ES-AP-SpCool</v>
      </c>
      <c r="BF699" s="208">
        <f t="shared" si="728"/>
        <v>0</v>
      </c>
      <c r="BG699" s="208">
        <f t="shared" si="735"/>
        <v>0</v>
      </c>
      <c r="BH699" s="208" t="s">
        <v>18</v>
      </c>
      <c r="BI699" s="46" t="s">
        <v>195</v>
      </c>
      <c r="BM699" s="202" t="s">
        <v>141</v>
      </c>
      <c r="BN699" s="46" t="str">
        <f t="shared" si="729"/>
        <v>R_ES-AP-SpCool</v>
      </c>
      <c r="BO699" s="208">
        <f t="shared" si="730"/>
        <v>0</v>
      </c>
      <c r="BP699" s="208">
        <f t="shared" si="736"/>
        <v>0</v>
      </c>
      <c r="BQ699" s="208" t="s">
        <v>18</v>
      </c>
      <c r="BR699" s="46" t="s">
        <v>192</v>
      </c>
    </row>
    <row r="700" spans="11:70">
      <c r="K700" s="202" t="s">
        <v>141</v>
      </c>
      <c r="L700" s="203" t="str">
        <f t="shared" si="731"/>
        <v>R_ES-AP-SpCool</v>
      </c>
      <c r="M700" s="203"/>
      <c r="N700" s="202">
        <v>0</v>
      </c>
      <c r="O700" s="202" t="s">
        <v>18</v>
      </c>
      <c r="P700" s="203" t="s">
        <v>196</v>
      </c>
      <c r="T700" s="202" t="s">
        <v>141</v>
      </c>
      <c r="U700" s="203" t="str">
        <f t="shared" si="719"/>
        <v>R_ES-AP-SpCool</v>
      </c>
      <c r="V700" s="202">
        <f t="shared" si="719"/>
        <v>0</v>
      </c>
      <c r="W700" s="202">
        <v>0</v>
      </c>
      <c r="X700" s="202" t="s">
        <v>18</v>
      </c>
      <c r="Y700" s="203" t="s">
        <v>191</v>
      </c>
      <c r="AC700" s="202" t="s">
        <v>141</v>
      </c>
      <c r="AD700" s="46" t="str">
        <f t="shared" si="721"/>
        <v>R_ES-AP-SpCool</v>
      </c>
      <c r="AE700" s="208">
        <f t="shared" si="722"/>
        <v>0</v>
      </c>
      <c r="AF700" s="46">
        <f t="shared" si="669"/>
        <v>0</v>
      </c>
      <c r="AG700" s="208" t="s">
        <v>18</v>
      </c>
      <c r="AH700" s="46" t="s">
        <v>197</v>
      </c>
      <c r="AL700" s="202" t="s">
        <v>141</v>
      </c>
      <c r="AM700" s="203" t="str">
        <f t="shared" si="723"/>
        <v>R_ES-AP-SpCool</v>
      </c>
      <c r="AN700" s="202">
        <f t="shared" si="724"/>
        <v>0</v>
      </c>
      <c r="AO700" s="202">
        <f t="shared" si="687"/>
        <v>0</v>
      </c>
      <c r="AP700" s="202" t="s">
        <v>18</v>
      </c>
      <c r="AQ700" s="203" t="s">
        <v>194</v>
      </c>
      <c r="AU700" s="202" t="s">
        <v>141</v>
      </c>
      <c r="AV700" s="46" t="str">
        <f t="shared" si="725"/>
        <v>R_ES-AP-SpCool</v>
      </c>
      <c r="AW700" s="208">
        <f t="shared" si="726"/>
        <v>0</v>
      </c>
      <c r="AX700" s="208">
        <f t="shared" si="734"/>
        <v>0</v>
      </c>
      <c r="AY700" s="208" t="s">
        <v>18</v>
      </c>
      <c r="AZ700" s="46" t="s">
        <v>193</v>
      </c>
      <c r="BD700" s="202" t="s">
        <v>141</v>
      </c>
      <c r="BE700" s="46" t="str">
        <f t="shared" si="727"/>
        <v>R_ES-AP-SpCool</v>
      </c>
      <c r="BF700" s="208">
        <f t="shared" si="728"/>
        <v>0</v>
      </c>
      <c r="BG700" s="208">
        <f t="shared" si="735"/>
        <v>0</v>
      </c>
      <c r="BH700" s="208" t="s">
        <v>18</v>
      </c>
      <c r="BI700" s="46" t="s">
        <v>195</v>
      </c>
      <c r="BM700" s="202" t="s">
        <v>141</v>
      </c>
      <c r="BN700" s="46" t="str">
        <f t="shared" si="729"/>
        <v>R_ES-AP-SpCool</v>
      </c>
      <c r="BO700" s="208">
        <f t="shared" si="730"/>
        <v>0</v>
      </c>
      <c r="BP700" s="208">
        <f t="shared" si="736"/>
        <v>0</v>
      </c>
      <c r="BQ700" s="208" t="s">
        <v>18</v>
      </c>
      <c r="BR700" s="46" t="s">
        <v>192</v>
      </c>
    </row>
    <row r="701" spans="11:70">
      <c r="K701" s="202" t="s">
        <v>141</v>
      </c>
      <c r="L701" s="203" t="str">
        <f t="shared" si="731"/>
        <v>R_ES-AP-SpCool</v>
      </c>
      <c r="M701" s="203"/>
      <c r="N701" s="202">
        <v>0</v>
      </c>
      <c r="O701" s="202" t="s">
        <v>18</v>
      </c>
      <c r="P701" s="203" t="s">
        <v>196</v>
      </c>
      <c r="T701" s="202" t="s">
        <v>141</v>
      </c>
      <c r="U701" s="203" t="str">
        <f t="shared" si="719"/>
        <v>R_ES-AP-SpCool</v>
      </c>
      <c r="V701" s="202">
        <f t="shared" si="719"/>
        <v>0</v>
      </c>
      <c r="W701" s="202">
        <v>0</v>
      </c>
      <c r="X701" s="202" t="s">
        <v>18</v>
      </c>
      <c r="Y701" s="203" t="s">
        <v>191</v>
      </c>
      <c r="AC701" s="202" t="s">
        <v>141</v>
      </c>
      <c r="AD701" s="46" t="str">
        <f t="shared" si="721"/>
        <v>R_ES-AP-SpCool</v>
      </c>
      <c r="AE701" s="208">
        <f t="shared" si="722"/>
        <v>0</v>
      </c>
      <c r="AF701" s="46">
        <f t="shared" si="669"/>
        <v>0</v>
      </c>
      <c r="AG701" s="208" t="s">
        <v>18</v>
      </c>
      <c r="AH701" s="46" t="s">
        <v>197</v>
      </c>
      <c r="AL701" s="202" t="s">
        <v>141</v>
      </c>
      <c r="AM701" s="203" t="str">
        <f t="shared" si="723"/>
        <v>R_ES-AP-SpCool</v>
      </c>
      <c r="AN701" s="202">
        <f t="shared" si="724"/>
        <v>0</v>
      </c>
      <c r="AO701" s="202">
        <f t="shared" si="687"/>
        <v>0</v>
      </c>
      <c r="AP701" s="202" t="s">
        <v>18</v>
      </c>
      <c r="AQ701" s="203" t="s">
        <v>194</v>
      </c>
      <c r="AU701" s="202" t="s">
        <v>141</v>
      </c>
      <c r="AV701" s="46" t="str">
        <f t="shared" si="725"/>
        <v>R_ES-AP-SpCool</v>
      </c>
      <c r="AW701" s="208">
        <f t="shared" si="726"/>
        <v>0</v>
      </c>
      <c r="AX701" s="208">
        <f t="shared" si="734"/>
        <v>0</v>
      </c>
      <c r="AY701" s="208" t="s">
        <v>18</v>
      </c>
      <c r="AZ701" s="46" t="s">
        <v>193</v>
      </c>
      <c r="BD701" s="202" t="s">
        <v>141</v>
      </c>
      <c r="BE701" s="46" t="str">
        <f t="shared" si="727"/>
        <v>R_ES-AP-SpCool</v>
      </c>
      <c r="BF701" s="208">
        <f t="shared" si="728"/>
        <v>0</v>
      </c>
      <c r="BG701" s="208">
        <f t="shared" si="735"/>
        <v>0</v>
      </c>
      <c r="BH701" s="208" t="s">
        <v>18</v>
      </c>
      <c r="BI701" s="46" t="s">
        <v>195</v>
      </c>
      <c r="BM701" s="202" t="s">
        <v>141</v>
      </c>
      <c r="BN701" s="46" t="str">
        <f t="shared" si="729"/>
        <v>R_ES-AP-SpCool</v>
      </c>
      <c r="BO701" s="208">
        <f t="shared" si="730"/>
        <v>0</v>
      </c>
      <c r="BP701" s="208">
        <f t="shared" si="736"/>
        <v>0</v>
      </c>
      <c r="BQ701" s="208" t="s">
        <v>18</v>
      </c>
      <c r="BR701" s="46" t="s">
        <v>192</v>
      </c>
    </row>
    <row r="702" spans="11:70">
      <c r="K702" s="202" t="s">
        <v>141</v>
      </c>
      <c r="L702" s="203" t="str">
        <f t="shared" si="731"/>
        <v>R_ES-AP-SpCool</v>
      </c>
      <c r="M702" s="203"/>
      <c r="N702" s="202">
        <v>0</v>
      </c>
      <c r="O702" s="202" t="s">
        <v>18</v>
      </c>
      <c r="P702" s="203" t="s">
        <v>196</v>
      </c>
      <c r="T702" s="202" t="s">
        <v>141</v>
      </c>
      <c r="U702" s="203" t="str">
        <f t="shared" si="719"/>
        <v>R_ES-AP-SpCool</v>
      </c>
      <c r="V702" s="202">
        <f t="shared" si="719"/>
        <v>0</v>
      </c>
      <c r="W702" s="202">
        <v>0</v>
      </c>
      <c r="X702" s="202" t="s">
        <v>18</v>
      </c>
      <c r="Y702" s="203" t="s">
        <v>191</v>
      </c>
      <c r="AC702" s="202" t="s">
        <v>141</v>
      </c>
      <c r="AD702" s="46" t="str">
        <f t="shared" si="721"/>
        <v>R_ES-AP-SpCool</v>
      </c>
      <c r="AE702" s="208">
        <f t="shared" si="722"/>
        <v>0</v>
      </c>
      <c r="AF702" s="46">
        <f t="shared" si="669"/>
        <v>0</v>
      </c>
      <c r="AG702" s="208" t="s">
        <v>18</v>
      </c>
      <c r="AH702" s="46" t="s">
        <v>197</v>
      </c>
      <c r="AL702" s="202" t="s">
        <v>141</v>
      </c>
      <c r="AM702" s="203" t="str">
        <f t="shared" si="723"/>
        <v>R_ES-AP-SpCool</v>
      </c>
      <c r="AN702" s="202">
        <f t="shared" si="724"/>
        <v>0</v>
      </c>
      <c r="AO702" s="202">
        <f t="shared" si="687"/>
        <v>0</v>
      </c>
      <c r="AP702" s="202" t="s">
        <v>18</v>
      </c>
      <c r="AQ702" s="203" t="s">
        <v>194</v>
      </c>
      <c r="AU702" s="202" t="s">
        <v>141</v>
      </c>
      <c r="AV702" s="46" t="str">
        <f t="shared" si="725"/>
        <v>R_ES-AP-SpCool</v>
      </c>
      <c r="AW702" s="208">
        <f t="shared" si="726"/>
        <v>0</v>
      </c>
      <c r="AX702" s="208">
        <f t="shared" si="734"/>
        <v>0</v>
      </c>
      <c r="AY702" s="208" t="s">
        <v>18</v>
      </c>
      <c r="AZ702" s="46" t="s">
        <v>193</v>
      </c>
      <c r="BD702" s="202" t="s">
        <v>141</v>
      </c>
      <c r="BE702" s="46" t="str">
        <f t="shared" si="727"/>
        <v>R_ES-AP-SpCool</v>
      </c>
      <c r="BF702" s="208">
        <f t="shared" si="728"/>
        <v>0</v>
      </c>
      <c r="BG702" s="208">
        <f t="shared" si="735"/>
        <v>0</v>
      </c>
      <c r="BH702" s="208" t="s">
        <v>18</v>
      </c>
      <c r="BI702" s="46" t="s">
        <v>195</v>
      </c>
      <c r="BM702" s="202" t="s">
        <v>141</v>
      </c>
      <c r="BN702" s="46" t="str">
        <f t="shared" si="729"/>
        <v>R_ES-AP-SpCool</v>
      </c>
      <c r="BO702" s="208">
        <f t="shared" si="730"/>
        <v>0</v>
      </c>
      <c r="BP702" s="208">
        <f t="shared" si="736"/>
        <v>0</v>
      </c>
      <c r="BQ702" s="208" t="s">
        <v>18</v>
      </c>
      <c r="BR702" s="46" t="s">
        <v>192</v>
      </c>
    </row>
    <row r="703" spans="11:70">
      <c r="K703" s="202" t="s">
        <v>141</v>
      </c>
      <c r="L703" s="203" t="str">
        <f t="shared" si="731"/>
        <v>R_ES-AP-SpCool</v>
      </c>
      <c r="M703" s="203"/>
      <c r="N703" s="202">
        <v>0</v>
      </c>
      <c r="O703" s="202" t="s">
        <v>18</v>
      </c>
      <c r="P703" s="203" t="s">
        <v>196</v>
      </c>
      <c r="T703" s="202" t="s">
        <v>141</v>
      </c>
      <c r="U703" s="203" t="str">
        <f t="shared" si="719"/>
        <v>R_ES-AP-SpCool</v>
      </c>
      <c r="V703" s="202">
        <f t="shared" si="719"/>
        <v>0</v>
      </c>
      <c r="W703" s="202">
        <v>0</v>
      </c>
      <c r="X703" s="202" t="s">
        <v>18</v>
      </c>
      <c r="Y703" s="203" t="s">
        <v>191</v>
      </c>
      <c r="AC703" s="202" t="s">
        <v>141</v>
      </c>
      <c r="AD703" s="46" t="str">
        <f t="shared" si="721"/>
        <v>R_ES-AP-SpCool</v>
      </c>
      <c r="AE703" s="208">
        <f t="shared" si="722"/>
        <v>0</v>
      </c>
      <c r="AF703" s="46">
        <f t="shared" si="669"/>
        <v>0</v>
      </c>
      <c r="AG703" s="208" t="s">
        <v>18</v>
      </c>
      <c r="AH703" s="46" t="s">
        <v>197</v>
      </c>
      <c r="AL703" s="202" t="s">
        <v>141</v>
      </c>
      <c r="AM703" s="203" t="str">
        <f t="shared" si="723"/>
        <v>R_ES-AP-SpCool</v>
      </c>
      <c r="AN703" s="202">
        <f t="shared" si="724"/>
        <v>0</v>
      </c>
      <c r="AO703" s="202">
        <f t="shared" si="687"/>
        <v>0</v>
      </c>
      <c r="AP703" s="202" t="s">
        <v>18</v>
      </c>
      <c r="AQ703" s="203" t="s">
        <v>194</v>
      </c>
      <c r="AU703" s="202" t="s">
        <v>141</v>
      </c>
      <c r="AV703" s="46" t="str">
        <f t="shared" si="725"/>
        <v>R_ES-AP-SpCool</v>
      </c>
      <c r="AW703" s="208">
        <f t="shared" si="726"/>
        <v>0</v>
      </c>
      <c r="AX703" s="208">
        <f t="shared" si="734"/>
        <v>0</v>
      </c>
      <c r="AY703" s="208" t="s">
        <v>18</v>
      </c>
      <c r="AZ703" s="46" t="s">
        <v>193</v>
      </c>
      <c r="BD703" s="202" t="s">
        <v>141</v>
      </c>
      <c r="BE703" s="46" t="str">
        <f t="shared" si="727"/>
        <v>R_ES-AP-SpCool</v>
      </c>
      <c r="BF703" s="208">
        <f t="shared" si="728"/>
        <v>0</v>
      </c>
      <c r="BG703" s="208">
        <f t="shared" si="735"/>
        <v>0</v>
      </c>
      <c r="BH703" s="208" t="s">
        <v>18</v>
      </c>
      <c r="BI703" s="46" t="s">
        <v>195</v>
      </c>
      <c r="BM703" s="202" t="s">
        <v>141</v>
      </c>
      <c r="BN703" s="46" t="str">
        <f t="shared" si="729"/>
        <v>R_ES-AP-SpCool</v>
      </c>
      <c r="BO703" s="208">
        <f t="shared" si="730"/>
        <v>0</v>
      </c>
      <c r="BP703" s="208">
        <f t="shared" si="736"/>
        <v>0</v>
      </c>
      <c r="BQ703" s="208" t="s">
        <v>18</v>
      </c>
      <c r="BR703" s="46" t="s">
        <v>192</v>
      </c>
    </row>
    <row r="704" spans="11:70">
      <c r="K704" s="202" t="s">
        <v>357</v>
      </c>
      <c r="L704" s="203" t="str">
        <f>C16</f>
        <v>R_ES-MOB-SpCool</v>
      </c>
      <c r="M704" s="202" t="str">
        <f>M608</f>
        <v>RH0_1</v>
      </c>
      <c r="N704" s="202">
        <f t="shared" ref="N704:N727" si="758">N608</f>
        <v>0</v>
      </c>
      <c r="O704" s="202" t="s">
        <v>18</v>
      </c>
      <c r="P704" s="203" t="s">
        <v>196</v>
      </c>
      <c r="T704" s="202" t="s">
        <v>357</v>
      </c>
      <c r="U704" s="203" t="str">
        <f t="shared" si="719"/>
        <v>R_ES-MOB-SpCool</v>
      </c>
      <c r="V704" s="202" t="str">
        <f t="shared" si="719"/>
        <v>RH0_1</v>
      </c>
      <c r="W704" s="202">
        <f t="shared" ref="W704:W727" si="759">W608</f>
        <v>0</v>
      </c>
      <c r="X704" s="202" t="s">
        <v>18</v>
      </c>
      <c r="Y704" s="203" t="s">
        <v>191</v>
      </c>
      <c r="AC704" s="202" t="s">
        <v>357</v>
      </c>
      <c r="AD704" s="46" t="str">
        <f t="shared" si="721"/>
        <v>R_ES-MOB-SpCool</v>
      </c>
      <c r="AE704" s="208" t="str">
        <f t="shared" si="722"/>
        <v>RH0_1</v>
      </c>
      <c r="AF704" s="46">
        <f t="shared" ref="AF704:AF767" si="760">N704</f>
        <v>0</v>
      </c>
      <c r="AG704" s="208" t="s">
        <v>18</v>
      </c>
      <c r="AH704" s="46" t="s">
        <v>197</v>
      </c>
      <c r="AL704" s="202" t="s">
        <v>357</v>
      </c>
      <c r="AM704" s="203" t="str">
        <f t="shared" si="723"/>
        <v>R_ES-MOB-SpCool</v>
      </c>
      <c r="AN704" s="202" t="str">
        <f t="shared" si="724"/>
        <v>RH0_1</v>
      </c>
      <c r="AO704" s="202">
        <f t="shared" ref="AO704:AO767" si="761">AO608</f>
        <v>0</v>
      </c>
      <c r="AP704" s="202" t="s">
        <v>18</v>
      </c>
      <c r="AQ704" s="203" t="s">
        <v>194</v>
      </c>
      <c r="AU704" s="202" t="s">
        <v>357</v>
      </c>
      <c r="AV704" s="46" t="str">
        <f t="shared" si="725"/>
        <v>R_ES-MOB-SpCool</v>
      </c>
      <c r="AW704" s="208" t="str">
        <f t="shared" si="726"/>
        <v>RH0_1</v>
      </c>
      <c r="AX704" s="208">
        <f t="shared" si="734"/>
        <v>0</v>
      </c>
      <c r="AY704" s="208" t="s">
        <v>18</v>
      </c>
      <c r="AZ704" s="46" t="s">
        <v>193</v>
      </c>
      <c r="BD704" s="202" t="s">
        <v>357</v>
      </c>
      <c r="BE704" s="46" t="str">
        <f t="shared" si="727"/>
        <v>R_ES-MOB-SpCool</v>
      </c>
      <c r="BF704" s="208" t="str">
        <f t="shared" si="728"/>
        <v>RH0_1</v>
      </c>
      <c r="BG704" s="208">
        <f t="shared" si="735"/>
        <v>0</v>
      </c>
      <c r="BH704" s="208" t="s">
        <v>18</v>
      </c>
      <c r="BI704" s="46" t="s">
        <v>195</v>
      </c>
      <c r="BM704" s="202" t="s">
        <v>357</v>
      </c>
      <c r="BN704" s="46" t="str">
        <f t="shared" si="729"/>
        <v>R_ES-MOB-SpCool</v>
      </c>
      <c r="BO704" s="208" t="str">
        <f t="shared" si="730"/>
        <v>RH0_1</v>
      </c>
      <c r="BP704" s="208">
        <f t="shared" si="736"/>
        <v>0</v>
      </c>
      <c r="BQ704" s="208" t="s">
        <v>18</v>
      </c>
      <c r="BR704" s="46" t="s">
        <v>192</v>
      </c>
    </row>
    <row r="705" spans="11:70">
      <c r="K705" s="202" t="s">
        <v>357</v>
      </c>
      <c r="L705" s="203" t="str">
        <f t="shared" ref="L705:L768" si="762">L704</f>
        <v>R_ES-MOB-SpCool</v>
      </c>
      <c r="M705" s="202" t="str">
        <f t="shared" ref="M705" si="763">M609</f>
        <v>RH2_3</v>
      </c>
      <c r="N705" s="202">
        <f t="shared" si="758"/>
        <v>0</v>
      </c>
      <c r="O705" s="202" t="s">
        <v>18</v>
      </c>
      <c r="P705" s="203" t="s">
        <v>196</v>
      </c>
      <c r="T705" s="202" t="s">
        <v>357</v>
      </c>
      <c r="U705" s="203" t="str">
        <f t="shared" si="719"/>
        <v>R_ES-MOB-SpCool</v>
      </c>
      <c r="V705" s="202" t="str">
        <f t="shared" si="719"/>
        <v>RH2_3</v>
      </c>
      <c r="W705" s="202">
        <f t="shared" si="759"/>
        <v>0</v>
      </c>
      <c r="X705" s="202" t="s">
        <v>18</v>
      </c>
      <c r="Y705" s="203" t="s">
        <v>191</v>
      </c>
      <c r="AC705" s="202" t="s">
        <v>357</v>
      </c>
      <c r="AD705" s="46" t="str">
        <f t="shared" si="721"/>
        <v>R_ES-MOB-SpCool</v>
      </c>
      <c r="AE705" s="208" t="str">
        <f t="shared" si="722"/>
        <v>RH2_3</v>
      </c>
      <c r="AF705" s="46">
        <f t="shared" si="760"/>
        <v>0</v>
      </c>
      <c r="AG705" s="208" t="s">
        <v>18</v>
      </c>
      <c r="AH705" s="46" t="s">
        <v>197</v>
      </c>
      <c r="AL705" s="202" t="s">
        <v>357</v>
      </c>
      <c r="AM705" s="203" t="str">
        <f t="shared" si="723"/>
        <v>R_ES-MOB-SpCool</v>
      </c>
      <c r="AN705" s="202" t="str">
        <f t="shared" si="724"/>
        <v>RH2_3</v>
      </c>
      <c r="AO705" s="202">
        <f t="shared" si="761"/>
        <v>0</v>
      </c>
      <c r="AP705" s="202" t="s">
        <v>18</v>
      </c>
      <c r="AQ705" s="203" t="s">
        <v>194</v>
      </c>
      <c r="AU705" s="202" t="s">
        <v>357</v>
      </c>
      <c r="AV705" s="46" t="str">
        <f t="shared" si="725"/>
        <v>R_ES-MOB-SpCool</v>
      </c>
      <c r="AW705" s="208" t="str">
        <f t="shared" si="726"/>
        <v>RH2_3</v>
      </c>
      <c r="AX705" s="208">
        <f t="shared" si="734"/>
        <v>0</v>
      </c>
      <c r="AY705" s="208" t="s">
        <v>18</v>
      </c>
      <c r="AZ705" s="46" t="s">
        <v>193</v>
      </c>
      <c r="BD705" s="202" t="s">
        <v>357</v>
      </c>
      <c r="BE705" s="46" t="str">
        <f t="shared" si="727"/>
        <v>R_ES-MOB-SpCool</v>
      </c>
      <c r="BF705" s="208" t="str">
        <f t="shared" si="728"/>
        <v>RH2_3</v>
      </c>
      <c r="BG705" s="208">
        <f t="shared" si="735"/>
        <v>0</v>
      </c>
      <c r="BH705" s="208" t="s">
        <v>18</v>
      </c>
      <c r="BI705" s="46" t="s">
        <v>195</v>
      </c>
      <c r="BM705" s="202" t="s">
        <v>357</v>
      </c>
      <c r="BN705" s="46" t="str">
        <f t="shared" si="729"/>
        <v>R_ES-MOB-SpCool</v>
      </c>
      <c r="BO705" s="208" t="str">
        <f t="shared" si="730"/>
        <v>RH2_3</v>
      </c>
      <c r="BP705" s="208">
        <f t="shared" si="736"/>
        <v>0</v>
      </c>
      <c r="BQ705" s="208" t="s">
        <v>18</v>
      </c>
      <c r="BR705" s="46" t="s">
        <v>192</v>
      </c>
    </row>
    <row r="706" spans="11:70">
      <c r="K706" s="202" t="s">
        <v>357</v>
      </c>
      <c r="L706" s="203" t="str">
        <f t="shared" si="762"/>
        <v>R_ES-MOB-SpCool</v>
      </c>
      <c r="M706" s="202" t="str">
        <f t="shared" ref="M706" si="764">M610</f>
        <v>RH4_5</v>
      </c>
      <c r="N706" s="202">
        <f t="shared" si="758"/>
        <v>0</v>
      </c>
      <c r="O706" s="202" t="s">
        <v>18</v>
      </c>
      <c r="P706" s="203" t="s">
        <v>196</v>
      </c>
      <c r="T706" s="202" t="s">
        <v>357</v>
      </c>
      <c r="U706" s="203" t="str">
        <f t="shared" si="719"/>
        <v>R_ES-MOB-SpCool</v>
      </c>
      <c r="V706" s="202" t="str">
        <f t="shared" si="719"/>
        <v>RH4_5</v>
      </c>
      <c r="W706" s="202">
        <f t="shared" si="759"/>
        <v>0</v>
      </c>
      <c r="X706" s="202" t="s">
        <v>18</v>
      </c>
      <c r="Y706" s="203" t="s">
        <v>191</v>
      </c>
      <c r="AC706" s="202" t="s">
        <v>357</v>
      </c>
      <c r="AD706" s="46" t="str">
        <f t="shared" si="721"/>
        <v>R_ES-MOB-SpCool</v>
      </c>
      <c r="AE706" s="208" t="str">
        <f t="shared" si="722"/>
        <v>RH4_5</v>
      </c>
      <c r="AF706" s="46">
        <f t="shared" si="760"/>
        <v>0</v>
      </c>
      <c r="AG706" s="208" t="s">
        <v>18</v>
      </c>
      <c r="AH706" s="46" t="s">
        <v>197</v>
      </c>
      <c r="AL706" s="202" t="s">
        <v>357</v>
      </c>
      <c r="AM706" s="203" t="str">
        <f t="shared" si="723"/>
        <v>R_ES-MOB-SpCool</v>
      </c>
      <c r="AN706" s="202" t="str">
        <f t="shared" si="724"/>
        <v>RH4_5</v>
      </c>
      <c r="AO706" s="202">
        <f t="shared" si="761"/>
        <v>0</v>
      </c>
      <c r="AP706" s="202" t="s">
        <v>18</v>
      </c>
      <c r="AQ706" s="203" t="s">
        <v>194</v>
      </c>
      <c r="AU706" s="202" t="s">
        <v>357</v>
      </c>
      <c r="AV706" s="46" t="str">
        <f t="shared" si="725"/>
        <v>R_ES-MOB-SpCool</v>
      </c>
      <c r="AW706" s="208" t="str">
        <f t="shared" si="726"/>
        <v>RH4_5</v>
      </c>
      <c r="AX706" s="208">
        <f t="shared" si="734"/>
        <v>0</v>
      </c>
      <c r="AY706" s="208" t="s">
        <v>18</v>
      </c>
      <c r="AZ706" s="46" t="s">
        <v>193</v>
      </c>
      <c r="BD706" s="202" t="s">
        <v>357</v>
      </c>
      <c r="BE706" s="46" t="str">
        <f t="shared" si="727"/>
        <v>R_ES-MOB-SpCool</v>
      </c>
      <c r="BF706" s="208" t="str">
        <f t="shared" si="728"/>
        <v>RH4_5</v>
      </c>
      <c r="BG706" s="208">
        <f t="shared" si="735"/>
        <v>0</v>
      </c>
      <c r="BH706" s="208" t="s">
        <v>18</v>
      </c>
      <c r="BI706" s="46" t="s">
        <v>195</v>
      </c>
      <c r="BM706" s="202" t="s">
        <v>357</v>
      </c>
      <c r="BN706" s="46" t="str">
        <f t="shared" si="729"/>
        <v>R_ES-MOB-SpCool</v>
      </c>
      <c r="BO706" s="208" t="str">
        <f t="shared" si="730"/>
        <v>RH4_5</v>
      </c>
      <c r="BP706" s="208">
        <f t="shared" si="736"/>
        <v>0</v>
      </c>
      <c r="BQ706" s="208" t="s">
        <v>18</v>
      </c>
      <c r="BR706" s="46" t="s">
        <v>192</v>
      </c>
    </row>
    <row r="707" spans="11:70">
      <c r="K707" s="202" t="s">
        <v>357</v>
      </c>
      <c r="L707" s="203" t="str">
        <f t="shared" si="762"/>
        <v>R_ES-MOB-SpCool</v>
      </c>
      <c r="M707" s="202" t="str">
        <f t="shared" ref="M707" si="765">M611</f>
        <v>RH6_7</v>
      </c>
      <c r="N707" s="202">
        <f t="shared" si="758"/>
        <v>0</v>
      </c>
      <c r="O707" s="202" t="s">
        <v>18</v>
      </c>
      <c r="P707" s="203" t="s">
        <v>196</v>
      </c>
      <c r="T707" s="202" t="s">
        <v>357</v>
      </c>
      <c r="U707" s="203" t="str">
        <f t="shared" si="719"/>
        <v>R_ES-MOB-SpCool</v>
      </c>
      <c r="V707" s="202" t="str">
        <f t="shared" si="719"/>
        <v>RH6_7</v>
      </c>
      <c r="W707" s="202">
        <f t="shared" si="759"/>
        <v>0</v>
      </c>
      <c r="X707" s="202" t="s">
        <v>18</v>
      </c>
      <c r="Y707" s="203" t="s">
        <v>191</v>
      </c>
      <c r="AC707" s="202" t="s">
        <v>357</v>
      </c>
      <c r="AD707" s="46" t="str">
        <f t="shared" si="721"/>
        <v>R_ES-MOB-SpCool</v>
      </c>
      <c r="AE707" s="208" t="str">
        <f t="shared" si="722"/>
        <v>RH6_7</v>
      </c>
      <c r="AF707" s="46">
        <f t="shared" si="760"/>
        <v>0</v>
      </c>
      <c r="AG707" s="208" t="s">
        <v>18</v>
      </c>
      <c r="AH707" s="46" t="s">
        <v>197</v>
      </c>
      <c r="AL707" s="202" t="s">
        <v>357</v>
      </c>
      <c r="AM707" s="203" t="str">
        <f t="shared" si="723"/>
        <v>R_ES-MOB-SpCool</v>
      </c>
      <c r="AN707" s="202" t="str">
        <f t="shared" si="724"/>
        <v>RH6_7</v>
      </c>
      <c r="AO707" s="202">
        <f t="shared" si="761"/>
        <v>0</v>
      </c>
      <c r="AP707" s="202" t="s">
        <v>18</v>
      </c>
      <c r="AQ707" s="203" t="s">
        <v>194</v>
      </c>
      <c r="AU707" s="202" t="s">
        <v>357</v>
      </c>
      <c r="AV707" s="46" t="str">
        <f t="shared" si="725"/>
        <v>R_ES-MOB-SpCool</v>
      </c>
      <c r="AW707" s="208" t="str">
        <f t="shared" si="726"/>
        <v>RH6_7</v>
      </c>
      <c r="AX707" s="208">
        <f t="shared" si="734"/>
        <v>0</v>
      </c>
      <c r="AY707" s="208" t="s">
        <v>18</v>
      </c>
      <c r="AZ707" s="46" t="s">
        <v>193</v>
      </c>
      <c r="BD707" s="202" t="s">
        <v>357</v>
      </c>
      <c r="BE707" s="46" t="str">
        <f t="shared" si="727"/>
        <v>R_ES-MOB-SpCool</v>
      </c>
      <c r="BF707" s="208" t="str">
        <f t="shared" si="728"/>
        <v>RH6_7</v>
      </c>
      <c r="BG707" s="208">
        <f t="shared" si="735"/>
        <v>0</v>
      </c>
      <c r="BH707" s="208" t="s">
        <v>18</v>
      </c>
      <c r="BI707" s="46" t="s">
        <v>195</v>
      </c>
      <c r="BM707" s="202" t="s">
        <v>357</v>
      </c>
      <c r="BN707" s="46" t="str">
        <f t="shared" si="729"/>
        <v>R_ES-MOB-SpCool</v>
      </c>
      <c r="BO707" s="208" t="str">
        <f t="shared" si="730"/>
        <v>RH6_7</v>
      </c>
      <c r="BP707" s="208">
        <f t="shared" si="736"/>
        <v>0</v>
      </c>
      <c r="BQ707" s="208" t="s">
        <v>18</v>
      </c>
      <c r="BR707" s="46" t="s">
        <v>192</v>
      </c>
    </row>
    <row r="708" spans="11:70">
      <c r="K708" s="202" t="s">
        <v>357</v>
      </c>
      <c r="L708" s="203" t="str">
        <f t="shared" si="762"/>
        <v>R_ES-MOB-SpCool</v>
      </c>
      <c r="M708" s="202" t="str">
        <f t="shared" ref="M708" si="766">M612</f>
        <v>RH8_9</v>
      </c>
      <c r="N708" s="202">
        <f t="shared" si="758"/>
        <v>0</v>
      </c>
      <c r="O708" s="202" t="s">
        <v>18</v>
      </c>
      <c r="P708" s="203" t="s">
        <v>196</v>
      </c>
      <c r="T708" s="202" t="s">
        <v>357</v>
      </c>
      <c r="U708" s="203" t="str">
        <f t="shared" si="719"/>
        <v>R_ES-MOB-SpCool</v>
      </c>
      <c r="V708" s="202" t="str">
        <f t="shared" si="719"/>
        <v>RH8_9</v>
      </c>
      <c r="W708" s="202">
        <f t="shared" si="759"/>
        <v>0</v>
      </c>
      <c r="X708" s="202" t="s">
        <v>18</v>
      </c>
      <c r="Y708" s="203" t="s">
        <v>191</v>
      </c>
      <c r="AC708" s="202" t="s">
        <v>357</v>
      </c>
      <c r="AD708" s="46" t="str">
        <f t="shared" si="721"/>
        <v>R_ES-MOB-SpCool</v>
      </c>
      <c r="AE708" s="208" t="str">
        <f t="shared" si="722"/>
        <v>RH8_9</v>
      </c>
      <c r="AF708" s="46">
        <f t="shared" si="760"/>
        <v>0</v>
      </c>
      <c r="AG708" s="208" t="s">
        <v>18</v>
      </c>
      <c r="AH708" s="46" t="s">
        <v>197</v>
      </c>
      <c r="AL708" s="202" t="s">
        <v>357</v>
      </c>
      <c r="AM708" s="203" t="str">
        <f t="shared" si="723"/>
        <v>R_ES-MOB-SpCool</v>
      </c>
      <c r="AN708" s="202" t="str">
        <f t="shared" si="724"/>
        <v>RH8_9</v>
      </c>
      <c r="AO708" s="202">
        <f t="shared" si="761"/>
        <v>0</v>
      </c>
      <c r="AP708" s="202" t="s">
        <v>18</v>
      </c>
      <c r="AQ708" s="203" t="s">
        <v>194</v>
      </c>
      <c r="AU708" s="202" t="s">
        <v>357</v>
      </c>
      <c r="AV708" s="46" t="str">
        <f t="shared" si="725"/>
        <v>R_ES-MOB-SpCool</v>
      </c>
      <c r="AW708" s="208" t="str">
        <f t="shared" si="726"/>
        <v>RH8_9</v>
      </c>
      <c r="AX708" s="208">
        <f t="shared" si="734"/>
        <v>0</v>
      </c>
      <c r="AY708" s="208" t="s">
        <v>18</v>
      </c>
      <c r="AZ708" s="46" t="s">
        <v>193</v>
      </c>
      <c r="BD708" s="202" t="s">
        <v>357</v>
      </c>
      <c r="BE708" s="46" t="str">
        <f t="shared" si="727"/>
        <v>R_ES-MOB-SpCool</v>
      </c>
      <c r="BF708" s="208" t="str">
        <f t="shared" si="728"/>
        <v>RH8_9</v>
      </c>
      <c r="BG708" s="208">
        <f t="shared" si="735"/>
        <v>0</v>
      </c>
      <c r="BH708" s="208" t="s">
        <v>18</v>
      </c>
      <c r="BI708" s="46" t="s">
        <v>195</v>
      </c>
      <c r="BM708" s="202" t="s">
        <v>357</v>
      </c>
      <c r="BN708" s="46" t="str">
        <f t="shared" si="729"/>
        <v>R_ES-MOB-SpCool</v>
      </c>
      <c r="BO708" s="208" t="str">
        <f t="shared" si="730"/>
        <v>RH8_9</v>
      </c>
      <c r="BP708" s="208">
        <f t="shared" si="736"/>
        <v>0</v>
      </c>
      <c r="BQ708" s="208" t="s">
        <v>18</v>
      </c>
      <c r="BR708" s="46" t="s">
        <v>192</v>
      </c>
    </row>
    <row r="709" spans="11:70">
      <c r="K709" s="202" t="s">
        <v>357</v>
      </c>
      <c r="L709" s="203" t="str">
        <f t="shared" si="762"/>
        <v>R_ES-MOB-SpCool</v>
      </c>
      <c r="M709" s="202" t="str">
        <f t="shared" ref="M709" si="767">M613</f>
        <v>RH10_11</v>
      </c>
      <c r="N709" s="202">
        <f t="shared" si="758"/>
        <v>0</v>
      </c>
      <c r="O709" s="202" t="s">
        <v>18</v>
      </c>
      <c r="P709" s="203" t="s">
        <v>196</v>
      </c>
      <c r="T709" s="202" t="s">
        <v>357</v>
      </c>
      <c r="U709" s="203" t="str">
        <f t="shared" si="719"/>
        <v>R_ES-MOB-SpCool</v>
      </c>
      <c r="V709" s="202" t="str">
        <f t="shared" si="719"/>
        <v>RH10_11</v>
      </c>
      <c r="W709" s="202">
        <f t="shared" si="759"/>
        <v>0</v>
      </c>
      <c r="X709" s="202" t="s">
        <v>18</v>
      </c>
      <c r="Y709" s="203" t="s">
        <v>191</v>
      </c>
      <c r="AC709" s="202" t="s">
        <v>357</v>
      </c>
      <c r="AD709" s="46" t="str">
        <f t="shared" si="721"/>
        <v>R_ES-MOB-SpCool</v>
      </c>
      <c r="AE709" s="208" t="str">
        <f t="shared" si="722"/>
        <v>RH10_11</v>
      </c>
      <c r="AF709" s="46">
        <f t="shared" si="760"/>
        <v>0</v>
      </c>
      <c r="AG709" s="208" t="s">
        <v>18</v>
      </c>
      <c r="AH709" s="46" t="s">
        <v>197</v>
      </c>
      <c r="AL709" s="202" t="s">
        <v>357</v>
      </c>
      <c r="AM709" s="203" t="str">
        <f t="shared" si="723"/>
        <v>R_ES-MOB-SpCool</v>
      </c>
      <c r="AN709" s="202" t="str">
        <f t="shared" si="724"/>
        <v>RH10_11</v>
      </c>
      <c r="AO709" s="202">
        <f t="shared" si="761"/>
        <v>0</v>
      </c>
      <c r="AP709" s="202" t="s">
        <v>18</v>
      </c>
      <c r="AQ709" s="203" t="s">
        <v>194</v>
      </c>
      <c r="AU709" s="202" t="s">
        <v>357</v>
      </c>
      <c r="AV709" s="46" t="str">
        <f t="shared" si="725"/>
        <v>R_ES-MOB-SpCool</v>
      </c>
      <c r="AW709" s="208" t="str">
        <f t="shared" si="726"/>
        <v>RH10_11</v>
      </c>
      <c r="AX709" s="208">
        <f t="shared" si="734"/>
        <v>0</v>
      </c>
      <c r="AY709" s="208" t="s">
        <v>18</v>
      </c>
      <c r="AZ709" s="46" t="s">
        <v>193</v>
      </c>
      <c r="BD709" s="202" t="s">
        <v>357</v>
      </c>
      <c r="BE709" s="46" t="str">
        <f t="shared" si="727"/>
        <v>R_ES-MOB-SpCool</v>
      </c>
      <c r="BF709" s="208" t="str">
        <f t="shared" si="728"/>
        <v>RH10_11</v>
      </c>
      <c r="BG709" s="208">
        <f t="shared" si="735"/>
        <v>0</v>
      </c>
      <c r="BH709" s="208" t="s">
        <v>18</v>
      </c>
      <c r="BI709" s="46" t="s">
        <v>195</v>
      </c>
      <c r="BM709" s="202" t="s">
        <v>357</v>
      </c>
      <c r="BN709" s="46" t="str">
        <f t="shared" si="729"/>
        <v>R_ES-MOB-SpCool</v>
      </c>
      <c r="BO709" s="208" t="str">
        <f t="shared" si="730"/>
        <v>RH10_11</v>
      </c>
      <c r="BP709" s="208">
        <f t="shared" si="736"/>
        <v>0</v>
      </c>
      <c r="BQ709" s="208" t="s">
        <v>18</v>
      </c>
      <c r="BR709" s="46" t="s">
        <v>192</v>
      </c>
    </row>
    <row r="710" spans="11:70">
      <c r="K710" s="202" t="s">
        <v>357</v>
      </c>
      <c r="L710" s="203" t="str">
        <f t="shared" si="762"/>
        <v>R_ES-MOB-SpCool</v>
      </c>
      <c r="M710" s="202" t="str">
        <f t="shared" ref="M710" si="768">M614</f>
        <v>RH12_13</v>
      </c>
      <c r="N710" s="202">
        <f t="shared" si="758"/>
        <v>0</v>
      </c>
      <c r="O710" s="202" t="s">
        <v>18</v>
      </c>
      <c r="P710" s="203" t="s">
        <v>196</v>
      </c>
      <c r="T710" s="202" t="s">
        <v>357</v>
      </c>
      <c r="U710" s="203" t="str">
        <f t="shared" si="719"/>
        <v>R_ES-MOB-SpCool</v>
      </c>
      <c r="V710" s="202" t="str">
        <f t="shared" si="719"/>
        <v>RH12_13</v>
      </c>
      <c r="W710" s="202">
        <f t="shared" si="759"/>
        <v>0</v>
      </c>
      <c r="X710" s="202" t="s">
        <v>18</v>
      </c>
      <c r="Y710" s="203" t="s">
        <v>191</v>
      </c>
      <c r="AC710" s="202" t="s">
        <v>357</v>
      </c>
      <c r="AD710" s="46" t="str">
        <f t="shared" si="721"/>
        <v>R_ES-MOB-SpCool</v>
      </c>
      <c r="AE710" s="208" t="str">
        <f t="shared" si="722"/>
        <v>RH12_13</v>
      </c>
      <c r="AF710" s="46">
        <f t="shared" si="760"/>
        <v>0</v>
      </c>
      <c r="AG710" s="208" t="s">
        <v>18</v>
      </c>
      <c r="AH710" s="46" t="s">
        <v>197</v>
      </c>
      <c r="AL710" s="202" t="s">
        <v>357</v>
      </c>
      <c r="AM710" s="203" t="str">
        <f t="shared" si="723"/>
        <v>R_ES-MOB-SpCool</v>
      </c>
      <c r="AN710" s="202" t="str">
        <f t="shared" si="724"/>
        <v>RH12_13</v>
      </c>
      <c r="AO710" s="202">
        <f t="shared" si="761"/>
        <v>0</v>
      </c>
      <c r="AP710" s="202" t="s">
        <v>18</v>
      </c>
      <c r="AQ710" s="203" t="s">
        <v>194</v>
      </c>
      <c r="AU710" s="202" t="s">
        <v>357</v>
      </c>
      <c r="AV710" s="46" t="str">
        <f t="shared" si="725"/>
        <v>R_ES-MOB-SpCool</v>
      </c>
      <c r="AW710" s="208" t="str">
        <f t="shared" si="726"/>
        <v>RH12_13</v>
      </c>
      <c r="AX710" s="208">
        <f t="shared" si="734"/>
        <v>0</v>
      </c>
      <c r="AY710" s="208" t="s">
        <v>18</v>
      </c>
      <c r="AZ710" s="46" t="s">
        <v>193</v>
      </c>
      <c r="BD710" s="202" t="s">
        <v>357</v>
      </c>
      <c r="BE710" s="46" t="str">
        <f t="shared" si="727"/>
        <v>R_ES-MOB-SpCool</v>
      </c>
      <c r="BF710" s="208" t="str">
        <f t="shared" si="728"/>
        <v>RH12_13</v>
      </c>
      <c r="BG710" s="208">
        <f t="shared" si="735"/>
        <v>0</v>
      </c>
      <c r="BH710" s="208" t="s">
        <v>18</v>
      </c>
      <c r="BI710" s="46" t="s">
        <v>195</v>
      </c>
      <c r="BM710" s="202" t="s">
        <v>357</v>
      </c>
      <c r="BN710" s="46" t="str">
        <f t="shared" si="729"/>
        <v>R_ES-MOB-SpCool</v>
      </c>
      <c r="BO710" s="208" t="str">
        <f t="shared" si="730"/>
        <v>RH12_13</v>
      </c>
      <c r="BP710" s="208">
        <f t="shared" si="736"/>
        <v>0</v>
      </c>
      <c r="BQ710" s="208" t="s">
        <v>18</v>
      </c>
      <c r="BR710" s="46" t="s">
        <v>192</v>
      </c>
    </row>
    <row r="711" spans="11:70">
      <c r="K711" s="202" t="s">
        <v>357</v>
      </c>
      <c r="L711" s="203" t="str">
        <f t="shared" si="762"/>
        <v>R_ES-MOB-SpCool</v>
      </c>
      <c r="M711" s="202" t="str">
        <f t="shared" ref="M711" si="769">M615</f>
        <v>RH14_15</v>
      </c>
      <c r="N711" s="202">
        <f t="shared" si="758"/>
        <v>0</v>
      </c>
      <c r="O711" s="202" t="s">
        <v>18</v>
      </c>
      <c r="P711" s="203" t="s">
        <v>196</v>
      </c>
      <c r="T711" s="202" t="s">
        <v>357</v>
      </c>
      <c r="U711" s="203" t="str">
        <f t="shared" si="719"/>
        <v>R_ES-MOB-SpCool</v>
      </c>
      <c r="V711" s="202" t="str">
        <f t="shared" si="719"/>
        <v>RH14_15</v>
      </c>
      <c r="W711" s="202">
        <f t="shared" si="759"/>
        <v>0</v>
      </c>
      <c r="X711" s="202" t="s">
        <v>18</v>
      </c>
      <c r="Y711" s="203" t="s">
        <v>191</v>
      </c>
      <c r="AC711" s="202" t="s">
        <v>357</v>
      </c>
      <c r="AD711" s="46" t="str">
        <f t="shared" si="721"/>
        <v>R_ES-MOB-SpCool</v>
      </c>
      <c r="AE711" s="208" t="str">
        <f t="shared" si="722"/>
        <v>RH14_15</v>
      </c>
      <c r="AF711" s="46">
        <f t="shared" si="760"/>
        <v>0</v>
      </c>
      <c r="AG711" s="208" t="s">
        <v>18</v>
      </c>
      <c r="AH711" s="46" t="s">
        <v>197</v>
      </c>
      <c r="AL711" s="202" t="s">
        <v>357</v>
      </c>
      <c r="AM711" s="203" t="str">
        <f t="shared" si="723"/>
        <v>R_ES-MOB-SpCool</v>
      </c>
      <c r="AN711" s="202" t="str">
        <f t="shared" si="724"/>
        <v>RH14_15</v>
      </c>
      <c r="AO711" s="202">
        <f t="shared" si="761"/>
        <v>0</v>
      </c>
      <c r="AP711" s="202" t="s">
        <v>18</v>
      </c>
      <c r="AQ711" s="203" t="s">
        <v>194</v>
      </c>
      <c r="AU711" s="202" t="s">
        <v>357</v>
      </c>
      <c r="AV711" s="46" t="str">
        <f t="shared" si="725"/>
        <v>R_ES-MOB-SpCool</v>
      </c>
      <c r="AW711" s="208" t="str">
        <f t="shared" si="726"/>
        <v>RH14_15</v>
      </c>
      <c r="AX711" s="208">
        <f t="shared" si="734"/>
        <v>0</v>
      </c>
      <c r="AY711" s="208" t="s">
        <v>18</v>
      </c>
      <c r="AZ711" s="46" t="s">
        <v>193</v>
      </c>
      <c r="BD711" s="202" t="s">
        <v>357</v>
      </c>
      <c r="BE711" s="46" t="str">
        <f t="shared" si="727"/>
        <v>R_ES-MOB-SpCool</v>
      </c>
      <c r="BF711" s="208" t="str">
        <f t="shared" si="728"/>
        <v>RH14_15</v>
      </c>
      <c r="BG711" s="208">
        <f t="shared" si="735"/>
        <v>0</v>
      </c>
      <c r="BH711" s="208" t="s">
        <v>18</v>
      </c>
      <c r="BI711" s="46" t="s">
        <v>195</v>
      </c>
      <c r="BM711" s="202" t="s">
        <v>357</v>
      </c>
      <c r="BN711" s="46" t="str">
        <f t="shared" si="729"/>
        <v>R_ES-MOB-SpCool</v>
      </c>
      <c r="BO711" s="208" t="str">
        <f t="shared" si="730"/>
        <v>RH14_15</v>
      </c>
      <c r="BP711" s="208">
        <f t="shared" si="736"/>
        <v>0</v>
      </c>
      <c r="BQ711" s="208" t="s">
        <v>18</v>
      </c>
      <c r="BR711" s="46" t="s">
        <v>192</v>
      </c>
    </row>
    <row r="712" spans="11:70">
      <c r="K712" s="202" t="s">
        <v>357</v>
      </c>
      <c r="L712" s="203" t="str">
        <f t="shared" si="762"/>
        <v>R_ES-MOB-SpCool</v>
      </c>
      <c r="M712" s="202" t="str">
        <f t="shared" ref="M712" si="770">M616</f>
        <v>RH16_17</v>
      </c>
      <c r="N712" s="202">
        <f t="shared" si="758"/>
        <v>0</v>
      </c>
      <c r="O712" s="202" t="s">
        <v>18</v>
      </c>
      <c r="P712" s="203" t="s">
        <v>196</v>
      </c>
      <c r="T712" s="202" t="s">
        <v>357</v>
      </c>
      <c r="U712" s="203" t="str">
        <f t="shared" si="719"/>
        <v>R_ES-MOB-SpCool</v>
      </c>
      <c r="V712" s="202" t="str">
        <f t="shared" si="719"/>
        <v>RH16_17</v>
      </c>
      <c r="W712" s="202">
        <f t="shared" si="759"/>
        <v>0</v>
      </c>
      <c r="X712" s="202" t="s">
        <v>18</v>
      </c>
      <c r="Y712" s="203" t="s">
        <v>191</v>
      </c>
      <c r="AC712" s="202" t="s">
        <v>357</v>
      </c>
      <c r="AD712" s="46" t="str">
        <f t="shared" si="721"/>
        <v>R_ES-MOB-SpCool</v>
      </c>
      <c r="AE712" s="208" t="str">
        <f t="shared" si="722"/>
        <v>RH16_17</v>
      </c>
      <c r="AF712" s="46">
        <f t="shared" si="760"/>
        <v>0</v>
      </c>
      <c r="AG712" s="208" t="s">
        <v>18</v>
      </c>
      <c r="AH712" s="46" t="s">
        <v>197</v>
      </c>
      <c r="AL712" s="202" t="s">
        <v>357</v>
      </c>
      <c r="AM712" s="203" t="str">
        <f t="shared" si="723"/>
        <v>R_ES-MOB-SpCool</v>
      </c>
      <c r="AN712" s="202" t="str">
        <f t="shared" si="724"/>
        <v>RH16_17</v>
      </c>
      <c r="AO712" s="202">
        <f t="shared" si="761"/>
        <v>0</v>
      </c>
      <c r="AP712" s="202" t="s">
        <v>18</v>
      </c>
      <c r="AQ712" s="203" t="s">
        <v>194</v>
      </c>
      <c r="AU712" s="202" t="s">
        <v>357</v>
      </c>
      <c r="AV712" s="46" t="str">
        <f t="shared" si="725"/>
        <v>R_ES-MOB-SpCool</v>
      </c>
      <c r="AW712" s="208" t="str">
        <f t="shared" si="726"/>
        <v>RH16_17</v>
      </c>
      <c r="AX712" s="208">
        <f t="shared" si="734"/>
        <v>0</v>
      </c>
      <c r="AY712" s="208" t="s">
        <v>18</v>
      </c>
      <c r="AZ712" s="46" t="s">
        <v>193</v>
      </c>
      <c r="BD712" s="202" t="s">
        <v>357</v>
      </c>
      <c r="BE712" s="46" t="str">
        <f t="shared" si="727"/>
        <v>R_ES-MOB-SpCool</v>
      </c>
      <c r="BF712" s="208" t="str">
        <f t="shared" si="728"/>
        <v>RH16_17</v>
      </c>
      <c r="BG712" s="208">
        <f t="shared" si="735"/>
        <v>0</v>
      </c>
      <c r="BH712" s="208" t="s">
        <v>18</v>
      </c>
      <c r="BI712" s="46" t="s">
        <v>195</v>
      </c>
      <c r="BM712" s="202" t="s">
        <v>357</v>
      </c>
      <c r="BN712" s="46" t="str">
        <f t="shared" si="729"/>
        <v>R_ES-MOB-SpCool</v>
      </c>
      <c r="BO712" s="208" t="str">
        <f t="shared" si="730"/>
        <v>RH16_17</v>
      </c>
      <c r="BP712" s="208">
        <f t="shared" si="736"/>
        <v>0</v>
      </c>
      <c r="BQ712" s="208" t="s">
        <v>18</v>
      </c>
      <c r="BR712" s="46" t="s">
        <v>192</v>
      </c>
    </row>
    <row r="713" spans="11:70">
      <c r="K713" s="202" t="s">
        <v>357</v>
      </c>
      <c r="L713" s="203" t="str">
        <f t="shared" si="762"/>
        <v>R_ES-MOB-SpCool</v>
      </c>
      <c r="M713" s="202" t="str">
        <f t="shared" ref="M713" si="771">M617</f>
        <v>RH18_19</v>
      </c>
      <c r="N713" s="202">
        <f t="shared" si="758"/>
        <v>0</v>
      </c>
      <c r="O713" s="202" t="s">
        <v>18</v>
      </c>
      <c r="P713" s="203" t="s">
        <v>196</v>
      </c>
      <c r="T713" s="202" t="s">
        <v>357</v>
      </c>
      <c r="U713" s="203" t="str">
        <f t="shared" si="719"/>
        <v>R_ES-MOB-SpCool</v>
      </c>
      <c r="V713" s="202" t="str">
        <f t="shared" si="719"/>
        <v>RH18_19</v>
      </c>
      <c r="W713" s="202">
        <f t="shared" si="759"/>
        <v>0</v>
      </c>
      <c r="X713" s="202" t="s">
        <v>18</v>
      </c>
      <c r="Y713" s="203" t="s">
        <v>191</v>
      </c>
      <c r="AC713" s="202" t="s">
        <v>357</v>
      </c>
      <c r="AD713" s="46" t="str">
        <f t="shared" si="721"/>
        <v>R_ES-MOB-SpCool</v>
      </c>
      <c r="AE713" s="208" t="str">
        <f t="shared" si="722"/>
        <v>RH18_19</v>
      </c>
      <c r="AF713" s="46">
        <f t="shared" si="760"/>
        <v>0</v>
      </c>
      <c r="AG713" s="208" t="s">
        <v>18</v>
      </c>
      <c r="AH713" s="46" t="s">
        <v>197</v>
      </c>
      <c r="AL713" s="202" t="s">
        <v>357</v>
      </c>
      <c r="AM713" s="203" t="str">
        <f t="shared" si="723"/>
        <v>R_ES-MOB-SpCool</v>
      </c>
      <c r="AN713" s="202" t="str">
        <f t="shared" si="724"/>
        <v>RH18_19</v>
      </c>
      <c r="AO713" s="202">
        <f t="shared" si="761"/>
        <v>0</v>
      </c>
      <c r="AP713" s="202" t="s">
        <v>18</v>
      </c>
      <c r="AQ713" s="203" t="s">
        <v>194</v>
      </c>
      <c r="AU713" s="202" t="s">
        <v>357</v>
      </c>
      <c r="AV713" s="46" t="str">
        <f t="shared" si="725"/>
        <v>R_ES-MOB-SpCool</v>
      </c>
      <c r="AW713" s="208" t="str">
        <f t="shared" si="726"/>
        <v>RH18_19</v>
      </c>
      <c r="AX713" s="208">
        <f t="shared" si="734"/>
        <v>0</v>
      </c>
      <c r="AY713" s="208" t="s">
        <v>18</v>
      </c>
      <c r="AZ713" s="46" t="s">
        <v>193</v>
      </c>
      <c r="BD713" s="202" t="s">
        <v>357</v>
      </c>
      <c r="BE713" s="46" t="str">
        <f t="shared" si="727"/>
        <v>R_ES-MOB-SpCool</v>
      </c>
      <c r="BF713" s="208" t="str">
        <f t="shared" si="728"/>
        <v>RH18_19</v>
      </c>
      <c r="BG713" s="208">
        <f t="shared" si="735"/>
        <v>0</v>
      </c>
      <c r="BH713" s="208" t="s">
        <v>18</v>
      </c>
      <c r="BI713" s="46" t="s">
        <v>195</v>
      </c>
      <c r="BM713" s="202" t="s">
        <v>357</v>
      </c>
      <c r="BN713" s="46" t="str">
        <f t="shared" si="729"/>
        <v>R_ES-MOB-SpCool</v>
      </c>
      <c r="BO713" s="208" t="str">
        <f t="shared" si="730"/>
        <v>RH18_19</v>
      </c>
      <c r="BP713" s="208">
        <f t="shared" si="736"/>
        <v>0</v>
      </c>
      <c r="BQ713" s="208" t="s">
        <v>18</v>
      </c>
      <c r="BR713" s="46" t="s">
        <v>192</v>
      </c>
    </row>
    <row r="714" spans="11:70">
      <c r="K714" s="202" t="s">
        <v>357</v>
      </c>
      <c r="L714" s="203" t="str">
        <f t="shared" si="762"/>
        <v>R_ES-MOB-SpCool</v>
      </c>
      <c r="M714" s="202" t="str">
        <f t="shared" ref="M714" si="772">M618</f>
        <v>RH20_21</v>
      </c>
      <c r="N714" s="202">
        <f t="shared" si="758"/>
        <v>0</v>
      </c>
      <c r="O714" s="202" t="s">
        <v>18</v>
      </c>
      <c r="P714" s="203" t="s">
        <v>196</v>
      </c>
      <c r="T714" s="202" t="s">
        <v>357</v>
      </c>
      <c r="U714" s="203" t="str">
        <f t="shared" si="719"/>
        <v>R_ES-MOB-SpCool</v>
      </c>
      <c r="V714" s="202" t="str">
        <f t="shared" si="719"/>
        <v>RH20_21</v>
      </c>
      <c r="W714" s="202">
        <f t="shared" si="759"/>
        <v>0</v>
      </c>
      <c r="X714" s="202" t="s">
        <v>18</v>
      </c>
      <c r="Y714" s="203" t="s">
        <v>191</v>
      </c>
      <c r="AC714" s="202" t="s">
        <v>357</v>
      </c>
      <c r="AD714" s="46" t="str">
        <f t="shared" si="721"/>
        <v>R_ES-MOB-SpCool</v>
      </c>
      <c r="AE714" s="208" t="str">
        <f t="shared" si="722"/>
        <v>RH20_21</v>
      </c>
      <c r="AF714" s="46">
        <f t="shared" si="760"/>
        <v>0</v>
      </c>
      <c r="AG714" s="208" t="s">
        <v>18</v>
      </c>
      <c r="AH714" s="46" t="s">
        <v>197</v>
      </c>
      <c r="AL714" s="202" t="s">
        <v>357</v>
      </c>
      <c r="AM714" s="203" t="str">
        <f t="shared" si="723"/>
        <v>R_ES-MOB-SpCool</v>
      </c>
      <c r="AN714" s="202" t="str">
        <f t="shared" si="724"/>
        <v>RH20_21</v>
      </c>
      <c r="AO714" s="202">
        <f t="shared" si="761"/>
        <v>0</v>
      </c>
      <c r="AP714" s="202" t="s">
        <v>18</v>
      </c>
      <c r="AQ714" s="203" t="s">
        <v>194</v>
      </c>
      <c r="AU714" s="202" t="s">
        <v>357</v>
      </c>
      <c r="AV714" s="46" t="str">
        <f t="shared" si="725"/>
        <v>R_ES-MOB-SpCool</v>
      </c>
      <c r="AW714" s="208" t="str">
        <f t="shared" si="726"/>
        <v>RH20_21</v>
      </c>
      <c r="AX714" s="208">
        <f t="shared" si="734"/>
        <v>0</v>
      </c>
      <c r="AY714" s="208" t="s">
        <v>18</v>
      </c>
      <c r="AZ714" s="46" t="s">
        <v>193</v>
      </c>
      <c r="BD714" s="202" t="s">
        <v>357</v>
      </c>
      <c r="BE714" s="46" t="str">
        <f t="shared" si="727"/>
        <v>R_ES-MOB-SpCool</v>
      </c>
      <c r="BF714" s="208" t="str">
        <f t="shared" si="728"/>
        <v>RH20_21</v>
      </c>
      <c r="BG714" s="208">
        <f t="shared" si="735"/>
        <v>0</v>
      </c>
      <c r="BH714" s="208" t="s">
        <v>18</v>
      </c>
      <c r="BI714" s="46" t="s">
        <v>195</v>
      </c>
      <c r="BM714" s="202" t="s">
        <v>357</v>
      </c>
      <c r="BN714" s="46" t="str">
        <f t="shared" si="729"/>
        <v>R_ES-MOB-SpCool</v>
      </c>
      <c r="BO714" s="208" t="str">
        <f t="shared" si="730"/>
        <v>RH20_21</v>
      </c>
      <c r="BP714" s="208">
        <f t="shared" si="736"/>
        <v>0</v>
      </c>
      <c r="BQ714" s="208" t="s">
        <v>18</v>
      </c>
      <c r="BR714" s="46" t="s">
        <v>192</v>
      </c>
    </row>
    <row r="715" spans="11:70">
      <c r="K715" s="202" t="s">
        <v>357</v>
      </c>
      <c r="L715" s="203" t="str">
        <f t="shared" si="762"/>
        <v>R_ES-MOB-SpCool</v>
      </c>
      <c r="M715" s="202" t="str">
        <f t="shared" ref="M715" si="773">M619</f>
        <v>RH22_23</v>
      </c>
      <c r="N715" s="202">
        <f t="shared" si="758"/>
        <v>0</v>
      </c>
      <c r="O715" s="202" t="s">
        <v>18</v>
      </c>
      <c r="P715" s="203" t="s">
        <v>196</v>
      </c>
      <c r="T715" s="202" t="s">
        <v>357</v>
      </c>
      <c r="U715" s="203" t="str">
        <f t="shared" si="719"/>
        <v>R_ES-MOB-SpCool</v>
      </c>
      <c r="V715" s="202" t="str">
        <f t="shared" si="719"/>
        <v>RH22_23</v>
      </c>
      <c r="W715" s="202">
        <f t="shared" si="759"/>
        <v>0</v>
      </c>
      <c r="X715" s="202" t="s">
        <v>18</v>
      </c>
      <c r="Y715" s="203" t="s">
        <v>191</v>
      </c>
      <c r="AC715" s="202" t="s">
        <v>357</v>
      </c>
      <c r="AD715" s="46" t="str">
        <f t="shared" si="721"/>
        <v>R_ES-MOB-SpCool</v>
      </c>
      <c r="AE715" s="208" t="str">
        <f t="shared" si="722"/>
        <v>RH22_23</v>
      </c>
      <c r="AF715" s="46">
        <f t="shared" si="760"/>
        <v>0</v>
      </c>
      <c r="AG715" s="208" t="s">
        <v>18</v>
      </c>
      <c r="AH715" s="46" t="s">
        <v>197</v>
      </c>
      <c r="AL715" s="202" t="s">
        <v>357</v>
      </c>
      <c r="AM715" s="203" t="str">
        <f t="shared" si="723"/>
        <v>R_ES-MOB-SpCool</v>
      </c>
      <c r="AN715" s="202" t="str">
        <f t="shared" si="724"/>
        <v>RH22_23</v>
      </c>
      <c r="AO715" s="202">
        <f t="shared" si="761"/>
        <v>0</v>
      </c>
      <c r="AP715" s="202" t="s">
        <v>18</v>
      </c>
      <c r="AQ715" s="203" t="s">
        <v>194</v>
      </c>
      <c r="AU715" s="202" t="s">
        <v>357</v>
      </c>
      <c r="AV715" s="46" t="str">
        <f t="shared" si="725"/>
        <v>R_ES-MOB-SpCool</v>
      </c>
      <c r="AW715" s="208" t="str">
        <f t="shared" si="726"/>
        <v>RH22_23</v>
      </c>
      <c r="AX715" s="208">
        <f t="shared" si="734"/>
        <v>0</v>
      </c>
      <c r="AY715" s="208" t="s">
        <v>18</v>
      </c>
      <c r="AZ715" s="46" t="s">
        <v>193</v>
      </c>
      <c r="BD715" s="202" t="s">
        <v>357</v>
      </c>
      <c r="BE715" s="46" t="str">
        <f t="shared" si="727"/>
        <v>R_ES-MOB-SpCool</v>
      </c>
      <c r="BF715" s="208" t="str">
        <f t="shared" si="728"/>
        <v>RH22_23</v>
      </c>
      <c r="BG715" s="208">
        <f t="shared" si="735"/>
        <v>0</v>
      </c>
      <c r="BH715" s="208" t="s">
        <v>18</v>
      </c>
      <c r="BI715" s="46" t="s">
        <v>195</v>
      </c>
      <c r="BM715" s="202" t="s">
        <v>357</v>
      </c>
      <c r="BN715" s="46" t="str">
        <f t="shared" si="729"/>
        <v>R_ES-MOB-SpCool</v>
      </c>
      <c r="BO715" s="208" t="str">
        <f t="shared" si="730"/>
        <v>RH22_23</v>
      </c>
      <c r="BP715" s="208">
        <f t="shared" si="736"/>
        <v>0</v>
      </c>
      <c r="BQ715" s="208" t="s">
        <v>18</v>
      </c>
      <c r="BR715" s="46" t="s">
        <v>192</v>
      </c>
    </row>
    <row r="716" spans="11:70">
      <c r="K716" s="202" t="s">
        <v>141</v>
      </c>
      <c r="L716" s="203" t="str">
        <f t="shared" si="762"/>
        <v>R_ES-MOB-SpCool</v>
      </c>
      <c r="M716" s="202">
        <f t="shared" ref="M716" si="774">M620</f>
        <v>0</v>
      </c>
      <c r="N716" s="202">
        <f t="shared" si="758"/>
        <v>0</v>
      </c>
      <c r="O716" s="202" t="s">
        <v>18</v>
      </c>
      <c r="P716" s="203" t="s">
        <v>196</v>
      </c>
      <c r="T716" s="202" t="s">
        <v>141</v>
      </c>
      <c r="U716" s="203" t="str">
        <f t="shared" si="719"/>
        <v>R_ES-MOB-SpCool</v>
      </c>
      <c r="V716" s="202">
        <f t="shared" si="719"/>
        <v>0</v>
      </c>
      <c r="W716" s="202">
        <f t="shared" si="759"/>
        <v>0</v>
      </c>
      <c r="X716" s="202" t="s">
        <v>18</v>
      </c>
      <c r="Y716" s="203" t="s">
        <v>191</v>
      </c>
      <c r="AC716" s="202" t="s">
        <v>141</v>
      </c>
      <c r="AD716" s="46" t="str">
        <f t="shared" si="721"/>
        <v>R_ES-MOB-SpCool</v>
      </c>
      <c r="AE716" s="208">
        <f t="shared" si="722"/>
        <v>0</v>
      </c>
      <c r="AF716" s="46">
        <f t="shared" si="760"/>
        <v>0</v>
      </c>
      <c r="AG716" s="208" t="s">
        <v>18</v>
      </c>
      <c r="AH716" s="46" t="s">
        <v>197</v>
      </c>
      <c r="AL716" s="202" t="s">
        <v>141</v>
      </c>
      <c r="AM716" s="203" t="str">
        <f t="shared" si="723"/>
        <v>R_ES-MOB-SpCool</v>
      </c>
      <c r="AN716" s="202">
        <f t="shared" si="724"/>
        <v>0</v>
      </c>
      <c r="AO716" s="202">
        <f t="shared" si="761"/>
        <v>0</v>
      </c>
      <c r="AP716" s="202" t="s">
        <v>18</v>
      </c>
      <c r="AQ716" s="203" t="s">
        <v>194</v>
      </c>
      <c r="AU716" s="202" t="s">
        <v>141</v>
      </c>
      <c r="AV716" s="46" t="str">
        <f t="shared" si="725"/>
        <v>R_ES-MOB-SpCool</v>
      </c>
      <c r="AW716" s="208">
        <f t="shared" si="726"/>
        <v>0</v>
      </c>
      <c r="AX716" s="208">
        <f t="shared" si="734"/>
        <v>0</v>
      </c>
      <c r="AY716" s="208" t="s">
        <v>18</v>
      </c>
      <c r="AZ716" s="46" t="s">
        <v>193</v>
      </c>
      <c r="BD716" s="202" t="s">
        <v>141</v>
      </c>
      <c r="BE716" s="46" t="str">
        <f t="shared" si="727"/>
        <v>R_ES-MOB-SpCool</v>
      </c>
      <c r="BF716" s="208">
        <f t="shared" si="728"/>
        <v>0</v>
      </c>
      <c r="BG716" s="208">
        <f t="shared" si="735"/>
        <v>0</v>
      </c>
      <c r="BH716" s="208" t="s">
        <v>18</v>
      </c>
      <c r="BI716" s="46" t="s">
        <v>195</v>
      </c>
      <c r="BM716" s="202" t="s">
        <v>141</v>
      </c>
      <c r="BN716" s="46" t="str">
        <f t="shared" si="729"/>
        <v>R_ES-MOB-SpCool</v>
      </c>
      <c r="BO716" s="208">
        <f t="shared" si="730"/>
        <v>0</v>
      </c>
      <c r="BP716" s="208">
        <f t="shared" si="736"/>
        <v>0</v>
      </c>
      <c r="BQ716" s="208" t="s">
        <v>18</v>
      </c>
      <c r="BR716" s="46" t="s">
        <v>192</v>
      </c>
    </row>
    <row r="717" spans="11:70">
      <c r="K717" s="202" t="s">
        <v>141</v>
      </c>
      <c r="L717" s="203" t="str">
        <f t="shared" si="762"/>
        <v>R_ES-MOB-SpCool</v>
      </c>
      <c r="M717" s="202">
        <f t="shared" ref="M717" si="775">M621</f>
        <v>0</v>
      </c>
      <c r="N717" s="202">
        <f t="shared" si="758"/>
        <v>0</v>
      </c>
      <c r="O717" s="202" t="s">
        <v>18</v>
      </c>
      <c r="P717" s="203" t="s">
        <v>196</v>
      </c>
      <c r="T717" s="202" t="s">
        <v>141</v>
      </c>
      <c r="U717" s="203" t="str">
        <f t="shared" si="719"/>
        <v>R_ES-MOB-SpCool</v>
      </c>
      <c r="V717" s="202">
        <f t="shared" si="719"/>
        <v>0</v>
      </c>
      <c r="W717" s="202">
        <f t="shared" si="759"/>
        <v>0</v>
      </c>
      <c r="X717" s="202" t="s">
        <v>18</v>
      </c>
      <c r="Y717" s="203" t="s">
        <v>191</v>
      </c>
      <c r="AC717" s="202" t="s">
        <v>141</v>
      </c>
      <c r="AD717" s="46" t="str">
        <f t="shared" si="721"/>
        <v>R_ES-MOB-SpCool</v>
      </c>
      <c r="AE717" s="208">
        <f t="shared" si="722"/>
        <v>0</v>
      </c>
      <c r="AF717" s="46">
        <f t="shared" si="760"/>
        <v>0</v>
      </c>
      <c r="AG717" s="208" t="s">
        <v>18</v>
      </c>
      <c r="AH717" s="46" t="s">
        <v>197</v>
      </c>
      <c r="AL717" s="202" t="s">
        <v>141</v>
      </c>
      <c r="AM717" s="203" t="str">
        <f t="shared" si="723"/>
        <v>R_ES-MOB-SpCool</v>
      </c>
      <c r="AN717" s="202">
        <f t="shared" si="724"/>
        <v>0</v>
      </c>
      <c r="AO717" s="202">
        <f t="shared" si="761"/>
        <v>0</v>
      </c>
      <c r="AP717" s="202" t="s">
        <v>18</v>
      </c>
      <c r="AQ717" s="203" t="s">
        <v>194</v>
      </c>
      <c r="AU717" s="202" t="s">
        <v>141</v>
      </c>
      <c r="AV717" s="46" t="str">
        <f t="shared" si="725"/>
        <v>R_ES-MOB-SpCool</v>
      </c>
      <c r="AW717" s="208">
        <f t="shared" si="726"/>
        <v>0</v>
      </c>
      <c r="AX717" s="208">
        <f t="shared" si="734"/>
        <v>0</v>
      </c>
      <c r="AY717" s="208" t="s">
        <v>18</v>
      </c>
      <c r="AZ717" s="46" t="s">
        <v>193</v>
      </c>
      <c r="BD717" s="202" t="s">
        <v>141</v>
      </c>
      <c r="BE717" s="46" t="str">
        <f t="shared" si="727"/>
        <v>R_ES-MOB-SpCool</v>
      </c>
      <c r="BF717" s="208">
        <f t="shared" si="728"/>
        <v>0</v>
      </c>
      <c r="BG717" s="208">
        <f t="shared" si="735"/>
        <v>0</v>
      </c>
      <c r="BH717" s="208" t="s">
        <v>18</v>
      </c>
      <c r="BI717" s="46" t="s">
        <v>195</v>
      </c>
      <c r="BM717" s="202" t="s">
        <v>141</v>
      </c>
      <c r="BN717" s="46" t="str">
        <f t="shared" si="729"/>
        <v>R_ES-MOB-SpCool</v>
      </c>
      <c r="BO717" s="208">
        <f t="shared" si="730"/>
        <v>0</v>
      </c>
      <c r="BP717" s="208">
        <f t="shared" si="736"/>
        <v>0</v>
      </c>
      <c r="BQ717" s="208" t="s">
        <v>18</v>
      </c>
      <c r="BR717" s="46" t="s">
        <v>192</v>
      </c>
    </row>
    <row r="718" spans="11:70">
      <c r="K718" s="202" t="s">
        <v>141</v>
      </c>
      <c r="L718" s="203" t="str">
        <f t="shared" si="762"/>
        <v>R_ES-MOB-SpCool</v>
      </c>
      <c r="M718" s="202">
        <f t="shared" ref="M718" si="776">M622</f>
        <v>0</v>
      </c>
      <c r="N718" s="202">
        <f t="shared" si="758"/>
        <v>0</v>
      </c>
      <c r="O718" s="202" t="s">
        <v>18</v>
      </c>
      <c r="P718" s="203" t="s">
        <v>196</v>
      </c>
      <c r="T718" s="202" t="s">
        <v>141</v>
      </c>
      <c r="U718" s="203" t="str">
        <f t="shared" si="719"/>
        <v>R_ES-MOB-SpCool</v>
      </c>
      <c r="V718" s="202">
        <f t="shared" si="719"/>
        <v>0</v>
      </c>
      <c r="W718" s="202">
        <f t="shared" si="759"/>
        <v>0</v>
      </c>
      <c r="X718" s="202" t="s">
        <v>18</v>
      </c>
      <c r="Y718" s="203" t="s">
        <v>191</v>
      </c>
      <c r="AC718" s="202" t="s">
        <v>141</v>
      </c>
      <c r="AD718" s="46" t="str">
        <f t="shared" si="721"/>
        <v>R_ES-MOB-SpCool</v>
      </c>
      <c r="AE718" s="208">
        <f t="shared" si="722"/>
        <v>0</v>
      </c>
      <c r="AF718" s="46">
        <f t="shared" si="760"/>
        <v>0</v>
      </c>
      <c r="AG718" s="208" t="s">
        <v>18</v>
      </c>
      <c r="AH718" s="46" t="s">
        <v>197</v>
      </c>
      <c r="AL718" s="202" t="s">
        <v>141</v>
      </c>
      <c r="AM718" s="203" t="str">
        <f t="shared" si="723"/>
        <v>R_ES-MOB-SpCool</v>
      </c>
      <c r="AN718" s="202">
        <f t="shared" si="724"/>
        <v>0</v>
      </c>
      <c r="AO718" s="202">
        <f t="shared" si="761"/>
        <v>0</v>
      </c>
      <c r="AP718" s="202" t="s">
        <v>18</v>
      </c>
      <c r="AQ718" s="203" t="s">
        <v>194</v>
      </c>
      <c r="AU718" s="202" t="s">
        <v>141</v>
      </c>
      <c r="AV718" s="46" t="str">
        <f t="shared" si="725"/>
        <v>R_ES-MOB-SpCool</v>
      </c>
      <c r="AW718" s="208">
        <f t="shared" si="726"/>
        <v>0</v>
      </c>
      <c r="AX718" s="208">
        <f t="shared" si="734"/>
        <v>0</v>
      </c>
      <c r="AY718" s="208" t="s">
        <v>18</v>
      </c>
      <c r="AZ718" s="46" t="s">
        <v>193</v>
      </c>
      <c r="BD718" s="202" t="s">
        <v>141</v>
      </c>
      <c r="BE718" s="46" t="str">
        <f t="shared" si="727"/>
        <v>R_ES-MOB-SpCool</v>
      </c>
      <c r="BF718" s="208">
        <f t="shared" si="728"/>
        <v>0</v>
      </c>
      <c r="BG718" s="208">
        <f t="shared" si="735"/>
        <v>0</v>
      </c>
      <c r="BH718" s="208" t="s">
        <v>18</v>
      </c>
      <c r="BI718" s="46" t="s">
        <v>195</v>
      </c>
      <c r="BM718" s="202" t="s">
        <v>141</v>
      </c>
      <c r="BN718" s="46" t="str">
        <f t="shared" si="729"/>
        <v>R_ES-MOB-SpCool</v>
      </c>
      <c r="BO718" s="208">
        <f t="shared" si="730"/>
        <v>0</v>
      </c>
      <c r="BP718" s="208">
        <f t="shared" si="736"/>
        <v>0</v>
      </c>
      <c r="BQ718" s="208" t="s">
        <v>18</v>
      </c>
      <c r="BR718" s="46" t="s">
        <v>192</v>
      </c>
    </row>
    <row r="719" spans="11:70">
      <c r="K719" s="202" t="s">
        <v>141</v>
      </c>
      <c r="L719" s="203" t="str">
        <f t="shared" si="762"/>
        <v>R_ES-MOB-SpCool</v>
      </c>
      <c r="M719" s="202">
        <f t="shared" ref="M719" si="777">M623</f>
        <v>0</v>
      </c>
      <c r="N719" s="202">
        <f t="shared" si="758"/>
        <v>0</v>
      </c>
      <c r="O719" s="202" t="s">
        <v>18</v>
      </c>
      <c r="P719" s="203" t="s">
        <v>196</v>
      </c>
      <c r="T719" s="202" t="s">
        <v>141</v>
      </c>
      <c r="U719" s="203" t="str">
        <f t="shared" si="719"/>
        <v>R_ES-MOB-SpCool</v>
      </c>
      <c r="V719" s="202">
        <f t="shared" si="719"/>
        <v>0</v>
      </c>
      <c r="W719" s="202">
        <f t="shared" si="759"/>
        <v>0</v>
      </c>
      <c r="X719" s="202" t="s">
        <v>18</v>
      </c>
      <c r="Y719" s="203" t="s">
        <v>191</v>
      </c>
      <c r="AC719" s="202" t="s">
        <v>141</v>
      </c>
      <c r="AD719" s="46" t="str">
        <f t="shared" si="721"/>
        <v>R_ES-MOB-SpCool</v>
      </c>
      <c r="AE719" s="208">
        <f t="shared" si="722"/>
        <v>0</v>
      </c>
      <c r="AF719" s="46">
        <f t="shared" si="760"/>
        <v>0</v>
      </c>
      <c r="AG719" s="208" t="s">
        <v>18</v>
      </c>
      <c r="AH719" s="46" t="s">
        <v>197</v>
      </c>
      <c r="AL719" s="202" t="s">
        <v>141</v>
      </c>
      <c r="AM719" s="203" t="str">
        <f t="shared" si="723"/>
        <v>R_ES-MOB-SpCool</v>
      </c>
      <c r="AN719" s="202">
        <f t="shared" si="724"/>
        <v>0</v>
      </c>
      <c r="AO719" s="202">
        <f t="shared" si="761"/>
        <v>0</v>
      </c>
      <c r="AP719" s="202" t="s">
        <v>18</v>
      </c>
      <c r="AQ719" s="203" t="s">
        <v>194</v>
      </c>
      <c r="AU719" s="202" t="s">
        <v>141</v>
      </c>
      <c r="AV719" s="46" t="str">
        <f t="shared" si="725"/>
        <v>R_ES-MOB-SpCool</v>
      </c>
      <c r="AW719" s="208">
        <f t="shared" si="726"/>
        <v>0</v>
      </c>
      <c r="AX719" s="208">
        <f t="shared" si="734"/>
        <v>0</v>
      </c>
      <c r="AY719" s="208" t="s">
        <v>18</v>
      </c>
      <c r="AZ719" s="46" t="s">
        <v>193</v>
      </c>
      <c r="BD719" s="202" t="s">
        <v>141</v>
      </c>
      <c r="BE719" s="46" t="str">
        <f t="shared" si="727"/>
        <v>R_ES-MOB-SpCool</v>
      </c>
      <c r="BF719" s="208">
        <f t="shared" si="728"/>
        <v>0</v>
      </c>
      <c r="BG719" s="208">
        <f t="shared" si="735"/>
        <v>0</v>
      </c>
      <c r="BH719" s="208" t="s">
        <v>18</v>
      </c>
      <c r="BI719" s="46" t="s">
        <v>195</v>
      </c>
      <c r="BM719" s="202" t="s">
        <v>141</v>
      </c>
      <c r="BN719" s="46" t="str">
        <f t="shared" si="729"/>
        <v>R_ES-MOB-SpCool</v>
      </c>
      <c r="BO719" s="208">
        <f t="shared" si="730"/>
        <v>0</v>
      </c>
      <c r="BP719" s="208">
        <f t="shared" si="736"/>
        <v>0</v>
      </c>
      <c r="BQ719" s="208" t="s">
        <v>18</v>
      </c>
      <c r="BR719" s="46" t="s">
        <v>192</v>
      </c>
    </row>
    <row r="720" spans="11:70">
      <c r="K720" s="202" t="s">
        <v>141</v>
      </c>
      <c r="L720" s="203" t="str">
        <f t="shared" si="762"/>
        <v>R_ES-MOB-SpCool</v>
      </c>
      <c r="M720" s="202">
        <f t="shared" ref="M720" si="778">M624</f>
        <v>0</v>
      </c>
      <c r="N720" s="202">
        <f t="shared" si="758"/>
        <v>0</v>
      </c>
      <c r="O720" s="202" t="s">
        <v>18</v>
      </c>
      <c r="P720" s="203" t="s">
        <v>196</v>
      </c>
      <c r="T720" s="202" t="s">
        <v>141</v>
      </c>
      <c r="U720" s="203" t="str">
        <f t="shared" si="719"/>
        <v>R_ES-MOB-SpCool</v>
      </c>
      <c r="V720" s="202">
        <f t="shared" si="719"/>
        <v>0</v>
      </c>
      <c r="W720" s="202">
        <f t="shared" si="759"/>
        <v>0</v>
      </c>
      <c r="X720" s="202" t="s">
        <v>18</v>
      </c>
      <c r="Y720" s="203" t="s">
        <v>191</v>
      </c>
      <c r="AC720" s="202" t="s">
        <v>141</v>
      </c>
      <c r="AD720" s="46" t="str">
        <f t="shared" si="721"/>
        <v>R_ES-MOB-SpCool</v>
      </c>
      <c r="AE720" s="208">
        <f t="shared" si="722"/>
        <v>0</v>
      </c>
      <c r="AF720" s="46">
        <f t="shared" si="760"/>
        <v>0</v>
      </c>
      <c r="AG720" s="208" t="s">
        <v>18</v>
      </c>
      <c r="AH720" s="46" t="s">
        <v>197</v>
      </c>
      <c r="AL720" s="202" t="s">
        <v>141</v>
      </c>
      <c r="AM720" s="203" t="str">
        <f t="shared" si="723"/>
        <v>R_ES-MOB-SpCool</v>
      </c>
      <c r="AN720" s="202">
        <f t="shared" si="724"/>
        <v>0</v>
      </c>
      <c r="AO720" s="202">
        <f t="shared" si="761"/>
        <v>0</v>
      </c>
      <c r="AP720" s="202" t="s">
        <v>18</v>
      </c>
      <c r="AQ720" s="203" t="s">
        <v>194</v>
      </c>
      <c r="AU720" s="202" t="s">
        <v>141</v>
      </c>
      <c r="AV720" s="46" t="str">
        <f t="shared" si="725"/>
        <v>R_ES-MOB-SpCool</v>
      </c>
      <c r="AW720" s="208">
        <f t="shared" si="726"/>
        <v>0</v>
      </c>
      <c r="AX720" s="208">
        <f t="shared" si="734"/>
        <v>0</v>
      </c>
      <c r="AY720" s="208" t="s">
        <v>18</v>
      </c>
      <c r="AZ720" s="46" t="s">
        <v>193</v>
      </c>
      <c r="BD720" s="202" t="s">
        <v>141</v>
      </c>
      <c r="BE720" s="46" t="str">
        <f t="shared" si="727"/>
        <v>R_ES-MOB-SpCool</v>
      </c>
      <c r="BF720" s="208">
        <f t="shared" si="728"/>
        <v>0</v>
      </c>
      <c r="BG720" s="208">
        <f t="shared" si="735"/>
        <v>0</v>
      </c>
      <c r="BH720" s="208" t="s">
        <v>18</v>
      </c>
      <c r="BI720" s="46" t="s">
        <v>195</v>
      </c>
      <c r="BM720" s="202" t="s">
        <v>141</v>
      </c>
      <c r="BN720" s="46" t="str">
        <f t="shared" si="729"/>
        <v>R_ES-MOB-SpCool</v>
      </c>
      <c r="BO720" s="208">
        <f t="shared" si="730"/>
        <v>0</v>
      </c>
      <c r="BP720" s="208">
        <f t="shared" si="736"/>
        <v>0</v>
      </c>
      <c r="BQ720" s="208" t="s">
        <v>18</v>
      </c>
      <c r="BR720" s="46" t="s">
        <v>192</v>
      </c>
    </row>
    <row r="721" spans="11:70">
      <c r="K721" s="202" t="s">
        <v>141</v>
      </c>
      <c r="L721" s="203" t="str">
        <f t="shared" si="762"/>
        <v>R_ES-MOB-SpCool</v>
      </c>
      <c r="M721" s="202">
        <f t="shared" ref="M721" si="779">M625</f>
        <v>0</v>
      </c>
      <c r="N721" s="202">
        <f t="shared" si="758"/>
        <v>0</v>
      </c>
      <c r="O721" s="202" t="s">
        <v>18</v>
      </c>
      <c r="P721" s="203" t="s">
        <v>196</v>
      </c>
      <c r="T721" s="202" t="s">
        <v>141</v>
      </c>
      <c r="U721" s="203" t="str">
        <f t="shared" si="719"/>
        <v>R_ES-MOB-SpCool</v>
      </c>
      <c r="V721" s="202">
        <f t="shared" si="719"/>
        <v>0</v>
      </c>
      <c r="W721" s="202">
        <f t="shared" si="759"/>
        <v>0</v>
      </c>
      <c r="X721" s="202" t="s">
        <v>18</v>
      </c>
      <c r="Y721" s="203" t="s">
        <v>191</v>
      </c>
      <c r="AC721" s="202" t="s">
        <v>141</v>
      </c>
      <c r="AD721" s="46" t="str">
        <f t="shared" si="721"/>
        <v>R_ES-MOB-SpCool</v>
      </c>
      <c r="AE721" s="208">
        <f t="shared" si="722"/>
        <v>0</v>
      </c>
      <c r="AF721" s="46">
        <f t="shared" si="760"/>
        <v>0</v>
      </c>
      <c r="AG721" s="208" t="s">
        <v>18</v>
      </c>
      <c r="AH721" s="46" t="s">
        <v>197</v>
      </c>
      <c r="AL721" s="202" t="s">
        <v>141</v>
      </c>
      <c r="AM721" s="203" t="str">
        <f t="shared" si="723"/>
        <v>R_ES-MOB-SpCool</v>
      </c>
      <c r="AN721" s="202">
        <f t="shared" si="724"/>
        <v>0</v>
      </c>
      <c r="AO721" s="202">
        <f t="shared" si="761"/>
        <v>0</v>
      </c>
      <c r="AP721" s="202" t="s">
        <v>18</v>
      </c>
      <c r="AQ721" s="203" t="s">
        <v>194</v>
      </c>
      <c r="AU721" s="202" t="s">
        <v>141</v>
      </c>
      <c r="AV721" s="46" t="str">
        <f t="shared" si="725"/>
        <v>R_ES-MOB-SpCool</v>
      </c>
      <c r="AW721" s="208">
        <f t="shared" si="726"/>
        <v>0</v>
      </c>
      <c r="AX721" s="208">
        <f t="shared" si="734"/>
        <v>0</v>
      </c>
      <c r="AY721" s="208" t="s">
        <v>18</v>
      </c>
      <c r="AZ721" s="46" t="s">
        <v>193</v>
      </c>
      <c r="BD721" s="202" t="s">
        <v>141</v>
      </c>
      <c r="BE721" s="46" t="str">
        <f t="shared" si="727"/>
        <v>R_ES-MOB-SpCool</v>
      </c>
      <c r="BF721" s="208">
        <f t="shared" si="728"/>
        <v>0</v>
      </c>
      <c r="BG721" s="208">
        <f t="shared" si="735"/>
        <v>0</v>
      </c>
      <c r="BH721" s="208" t="s">
        <v>18</v>
      </c>
      <c r="BI721" s="46" t="s">
        <v>195</v>
      </c>
      <c r="BM721" s="202" t="s">
        <v>141</v>
      </c>
      <c r="BN721" s="46" t="str">
        <f t="shared" si="729"/>
        <v>R_ES-MOB-SpCool</v>
      </c>
      <c r="BO721" s="208">
        <f t="shared" si="730"/>
        <v>0</v>
      </c>
      <c r="BP721" s="208">
        <f t="shared" si="736"/>
        <v>0</v>
      </c>
      <c r="BQ721" s="208" t="s">
        <v>18</v>
      </c>
      <c r="BR721" s="46" t="s">
        <v>192</v>
      </c>
    </row>
    <row r="722" spans="11:70">
      <c r="K722" s="202" t="s">
        <v>141</v>
      </c>
      <c r="L722" s="203" t="str">
        <f t="shared" si="762"/>
        <v>R_ES-MOB-SpCool</v>
      </c>
      <c r="M722" s="202">
        <f t="shared" ref="M722" si="780">M626</f>
        <v>0</v>
      </c>
      <c r="N722" s="202">
        <f t="shared" si="758"/>
        <v>0</v>
      </c>
      <c r="O722" s="202" t="s">
        <v>18</v>
      </c>
      <c r="P722" s="203" t="s">
        <v>196</v>
      </c>
      <c r="T722" s="202" t="s">
        <v>141</v>
      </c>
      <c r="U722" s="203" t="str">
        <f t="shared" si="719"/>
        <v>R_ES-MOB-SpCool</v>
      </c>
      <c r="V722" s="202">
        <f t="shared" si="719"/>
        <v>0</v>
      </c>
      <c r="W722" s="202">
        <f t="shared" si="759"/>
        <v>0</v>
      </c>
      <c r="X722" s="202" t="s">
        <v>18</v>
      </c>
      <c r="Y722" s="203" t="s">
        <v>191</v>
      </c>
      <c r="AC722" s="202" t="s">
        <v>141</v>
      </c>
      <c r="AD722" s="46" t="str">
        <f t="shared" si="721"/>
        <v>R_ES-MOB-SpCool</v>
      </c>
      <c r="AE722" s="208">
        <f t="shared" si="722"/>
        <v>0</v>
      </c>
      <c r="AF722" s="46">
        <f t="shared" si="760"/>
        <v>0</v>
      </c>
      <c r="AG722" s="208" t="s">
        <v>18</v>
      </c>
      <c r="AH722" s="46" t="s">
        <v>197</v>
      </c>
      <c r="AL722" s="202" t="s">
        <v>141</v>
      </c>
      <c r="AM722" s="203" t="str">
        <f t="shared" si="723"/>
        <v>R_ES-MOB-SpCool</v>
      </c>
      <c r="AN722" s="202">
        <f t="shared" si="724"/>
        <v>0</v>
      </c>
      <c r="AO722" s="202">
        <f t="shared" si="761"/>
        <v>0</v>
      </c>
      <c r="AP722" s="202" t="s">
        <v>18</v>
      </c>
      <c r="AQ722" s="203" t="s">
        <v>194</v>
      </c>
      <c r="AU722" s="202" t="s">
        <v>141</v>
      </c>
      <c r="AV722" s="46" t="str">
        <f t="shared" si="725"/>
        <v>R_ES-MOB-SpCool</v>
      </c>
      <c r="AW722" s="208">
        <f t="shared" si="726"/>
        <v>0</v>
      </c>
      <c r="AX722" s="208">
        <f t="shared" si="734"/>
        <v>0</v>
      </c>
      <c r="AY722" s="208" t="s">
        <v>18</v>
      </c>
      <c r="AZ722" s="46" t="s">
        <v>193</v>
      </c>
      <c r="BD722" s="202" t="s">
        <v>141</v>
      </c>
      <c r="BE722" s="46" t="str">
        <f t="shared" si="727"/>
        <v>R_ES-MOB-SpCool</v>
      </c>
      <c r="BF722" s="208">
        <f t="shared" si="728"/>
        <v>0</v>
      </c>
      <c r="BG722" s="208">
        <f t="shared" si="735"/>
        <v>0</v>
      </c>
      <c r="BH722" s="208" t="s">
        <v>18</v>
      </c>
      <c r="BI722" s="46" t="s">
        <v>195</v>
      </c>
      <c r="BM722" s="202" t="s">
        <v>141</v>
      </c>
      <c r="BN722" s="46" t="str">
        <f t="shared" si="729"/>
        <v>R_ES-MOB-SpCool</v>
      </c>
      <c r="BO722" s="208">
        <f t="shared" si="730"/>
        <v>0</v>
      </c>
      <c r="BP722" s="208">
        <f t="shared" si="736"/>
        <v>0</v>
      </c>
      <c r="BQ722" s="208" t="s">
        <v>18</v>
      </c>
      <c r="BR722" s="46" t="s">
        <v>192</v>
      </c>
    </row>
    <row r="723" spans="11:70">
      <c r="K723" s="202" t="s">
        <v>141</v>
      </c>
      <c r="L723" s="203" t="str">
        <f t="shared" si="762"/>
        <v>R_ES-MOB-SpCool</v>
      </c>
      <c r="M723" s="202">
        <f t="shared" ref="M723" si="781">M627</f>
        <v>0</v>
      </c>
      <c r="N723" s="202">
        <f t="shared" si="758"/>
        <v>0</v>
      </c>
      <c r="O723" s="202" t="s">
        <v>18</v>
      </c>
      <c r="P723" s="203" t="s">
        <v>196</v>
      </c>
      <c r="T723" s="202" t="s">
        <v>141</v>
      </c>
      <c r="U723" s="203" t="str">
        <f t="shared" si="719"/>
        <v>R_ES-MOB-SpCool</v>
      </c>
      <c r="V723" s="202">
        <f t="shared" si="719"/>
        <v>0</v>
      </c>
      <c r="W723" s="202">
        <f t="shared" si="759"/>
        <v>0</v>
      </c>
      <c r="X723" s="202" t="s">
        <v>18</v>
      </c>
      <c r="Y723" s="203" t="s">
        <v>191</v>
      </c>
      <c r="AC723" s="202" t="s">
        <v>141</v>
      </c>
      <c r="AD723" s="46" t="str">
        <f t="shared" si="721"/>
        <v>R_ES-MOB-SpCool</v>
      </c>
      <c r="AE723" s="208">
        <f t="shared" si="722"/>
        <v>0</v>
      </c>
      <c r="AF723" s="46">
        <f t="shared" si="760"/>
        <v>0</v>
      </c>
      <c r="AG723" s="208" t="s">
        <v>18</v>
      </c>
      <c r="AH723" s="46" t="s">
        <v>197</v>
      </c>
      <c r="AL723" s="202" t="s">
        <v>141</v>
      </c>
      <c r="AM723" s="203" t="str">
        <f t="shared" si="723"/>
        <v>R_ES-MOB-SpCool</v>
      </c>
      <c r="AN723" s="202">
        <f t="shared" si="724"/>
        <v>0</v>
      </c>
      <c r="AO723" s="202">
        <f t="shared" si="761"/>
        <v>0</v>
      </c>
      <c r="AP723" s="202" t="s">
        <v>18</v>
      </c>
      <c r="AQ723" s="203" t="s">
        <v>194</v>
      </c>
      <c r="AU723" s="202" t="s">
        <v>141</v>
      </c>
      <c r="AV723" s="46" t="str">
        <f t="shared" si="725"/>
        <v>R_ES-MOB-SpCool</v>
      </c>
      <c r="AW723" s="208">
        <f t="shared" si="726"/>
        <v>0</v>
      </c>
      <c r="AX723" s="208">
        <f t="shared" si="734"/>
        <v>0</v>
      </c>
      <c r="AY723" s="208" t="s">
        <v>18</v>
      </c>
      <c r="AZ723" s="46" t="s">
        <v>193</v>
      </c>
      <c r="BD723" s="202" t="s">
        <v>141</v>
      </c>
      <c r="BE723" s="46" t="str">
        <f t="shared" si="727"/>
        <v>R_ES-MOB-SpCool</v>
      </c>
      <c r="BF723" s="208">
        <f t="shared" si="728"/>
        <v>0</v>
      </c>
      <c r="BG723" s="208">
        <f t="shared" si="735"/>
        <v>0</v>
      </c>
      <c r="BH723" s="208" t="s">
        <v>18</v>
      </c>
      <c r="BI723" s="46" t="s">
        <v>195</v>
      </c>
      <c r="BM723" s="202" t="s">
        <v>141</v>
      </c>
      <c r="BN723" s="46" t="str">
        <f t="shared" si="729"/>
        <v>R_ES-MOB-SpCool</v>
      </c>
      <c r="BO723" s="208">
        <f t="shared" si="730"/>
        <v>0</v>
      </c>
      <c r="BP723" s="208">
        <f t="shared" si="736"/>
        <v>0</v>
      </c>
      <c r="BQ723" s="208" t="s">
        <v>18</v>
      </c>
      <c r="BR723" s="46" t="s">
        <v>192</v>
      </c>
    </row>
    <row r="724" spans="11:70">
      <c r="K724" s="202" t="s">
        <v>141</v>
      </c>
      <c r="L724" s="203" t="str">
        <f t="shared" si="762"/>
        <v>R_ES-MOB-SpCool</v>
      </c>
      <c r="M724" s="202">
        <f t="shared" ref="M724" si="782">M628</f>
        <v>0</v>
      </c>
      <c r="N724" s="202">
        <f t="shared" si="758"/>
        <v>0</v>
      </c>
      <c r="O724" s="202" t="s">
        <v>18</v>
      </c>
      <c r="P724" s="203" t="s">
        <v>196</v>
      </c>
      <c r="T724" s="202" t="s">
        <v>141</v>
      </c>
      <c r="U724" s="203" t="str">
        <f t="shared" si="719"/>
        <v>R_ES-MOB-SpCool</v>
      </c>
      <c r="V724" s="202">
        <f t="shared" si="719"/>
        <v>0</v>
      </c>
      <c r="W724" s="202">
        <f t="shared" si="759"/>
        <v>0</v>
      </c>
      <c r="X724" s="202" t="s">
        <v>18</v>
      </c>
      <c r="Y724" s="203" t="s">
        <v>191</v>
      </c>
      <c r="AC724" s="202" t="s">
        <v>141</v>
      </c>
      <c r="AD724" s="46" t="str">
        <f t="shared" si="721"/>
        <v>R_ES-MOB-SpCool</v>
      </c>
      <c r="AE724" s="208">
        <f t="shared" si="722"/>
        <v>0</v>
      </c>
      <c r="AF724" s="46">
        <f t="shared" si="760"/>
        <v>0</v>
      </c>
      <c r="AG724" s="208" t="s">
        <v>18</v>
      </c>
      <c r="AH724" s="46" t="s">
        <v>197</v>
      </c>
      <c r="AL724" s="202" t="s">
        <v>141</v>
      </c>
      <c r="AM724" s="203" t="str">
        <f t="shared" si="723"/>
        <v>R_ES-MOB-SpCool</v>
      </c>
      <c r="AN724" s="202">
        <f t="shared" si="724"/>
        <v>0</v>
      </c>
      <c r="AO724" s="202">
        <f t="shared" si="761"/>
        <v>0</v>
      </c>
      <c r="AP724" s="202" t="s">
        <v>18</v>
      </c>
      <c r="AQ724" s="203" t="s">
        <v>194</v>
      </c>
      <c r="AU724" s="202" t="s">
        <v>141</v>
      </c>
      <c r="AV724" s="46" t="str">
        <f t="shared" si="725"/>
        <v>R_ES-MOB-SpCool</v>
      </c>
      <c r="AW724" s="208">
        <f t="shared" si="726"/>
        <v>0</v>
      </c>
      <c r="AX724" s="208">
        <f t="shared" si="734"/>
        <v>0</v>
      </c>
      <c r="AY724" s="208" t="s">
        <v>18</v>
      </c>
      <c r="AZ724" s="46" t="s">
        <v>193</v>
      </c>
      <c r="BD724" s="202" t="s">
        <v>141</v>
      </c>
      <c r="BE724" s="46" t="str">
        <f t="shared" si="727"/>
        <v>R_ES-MOB-SpCool</v>
      </c>
      <c r="BF724" s="208">
        <f t="shared" si="728"/>
        <v>0</v>
      </c>
      <c r="BG724" s="208">
        <f t="shared" si="735"/>
        <v>0</v>
      </c>
      <c r="BH724" s="208" t="s">
        <v>18</v>
      </c>
      <c r="BI724" s="46" t="s">
        <v>195</v>
      </c>
      <c r="BM724" s="202" t="s">
        <v>141</v>
      </c>
      <c r="BN724" s="46" t="str">
        <f t="shared" si="729"/>
        <v>R_ES-MOB-SpCool</v>
      </c>
      <c r="BO724" s="208">
        <f t="shared" si="730"/>
        <v>0</v>
      </c>
      <c r="BP724" s="208">
        <f t="shared" si="736"/>
        <v>0</v>
      </c>
      <c r="BQ724" s="208" t="s">
        <v>18</v>
      </c>
      <c r="BR724" s="46" t="s">
        <v>192</v>
      </c>
    </row>
    <row r="725" spans="11:70">
      <c r="K725" s="202" t="s">
        <v>141</v>
      </c>
      <c r="L725" s="203" t="str">
        <f t="shared" si="762"/>
        <v>R_ES-MOB-SpCool</v>
      </c>
      <c r="M725" s="202">
        <f t="shared" ref="M725" si="783">M629</f>
        <v>0</v>
      </c>
      <c r="N725" s="202">
        <f t="shared" si="758"/>
        <v>0</v>
      </c>
      <c r="O725" s="202" t="s">
        <v>18</v>
      </c>
      <c r="P725" s="203" t="s">
        <v>196</v>
      </c>
      <c r="T725" s="202" t="s">
        <v>141</v>
      </c>
      <c r="U725" s="203" t="str">
        <f t="shared" si="719"/>
        <v>R_ES-MOB-SpCool</v>
      </c>
      <c r="V725" s="202">
        <f t="shared" si="719"/>
        <v>0</v>
      </c>
      <c r="W725" s="202">
        <f t="shared" si="759"/>
        <v>0</v>
      </c>
      <c r="X725" s="202" t="s">
        <v>18</v>
      </c>
      <c r="Y725" s="203" t="s">
        <v>191</v>
      </c>
      <c r="AC725" s="202" t="s">
        <v>141</v>
      </c>
      <c r="AD725" s="46" t="str">
        <f t="shared" si="721"/>
        <v>R_ES-MOB-SpCool</v>
      </c>
      <c r="AE725" s="208">
        <f t="shared" si="722"/>
        <v>0</v>
      </c>
      <c r="AF725" s="46">
        <f t="shared" si="760"/>
        <v>0</v>
      </c>
      <c r="AG725" s="208" t="s">
        <v>18</v>
      </c>
      <c r="AH725" s="46" t="s">
        <v>197</v>
      </c>
      <c r="AL725" s="202" t="s">
        <v>141</v>
      </c>
      <c r="AM725" s="203" t="str">
        <f t="shared" si="723"/>
        <v>R_ES-MOB-SpCool</v>
      </c>
      <c r="AN725" s="202">
        <f t="shared" si="724"/>
        <v>0</v>
      </c>
      <c r="AO725" s="202">
        <f t="shared" si="761"/>
        <v>0</v>
      </c>
      <c r="AP725" s="202" t="s">
        <v>18</v>
      </c>
      <c r="AQ725" s="203" t="s">
        <v>194</v>
      </c>
      <c r="AU725" s="202" t="s">
        <v>141</v>
      </c>
      <c r="AV725" s="46" t="str">
        <f t="shared" si="725"/>
        <v>R_ES-MOB-SpCool</v>
      </c>
      <c r="AW725" s="208">
        <f t="shared" si="726"/>
        <v>0</v>
      </c>
      <c r="AX725" s="208">
        <f t="shared" si="734"/>
        <v>0</v>
      </c>
      <c r="AY725" s="208" t="s">
        <v>18</v>
      </c>
      <c r="AZ725" s="46" t="s">
        <v>193</v>
      </c>
      <c r="BD725" s="202" t="s">
        <v>141</v>
      </c>
      <c r="BE725" s="46" t="str">
        <f t="shared" si="727"/>
        <v>R_ES-MOB-SpCool</v>
      </c>
      <c r="BF725" s="208">
        <f t="shared" si="728"/>
        <v>0</v>
      </c>
      <c r="BG725" s="208">
        <f t="shared" si="735"/>
        <v>0</v>
      </c>
      <c r="BH725" s="208" t="s">
        <v>18</v>
      </c>
      <c r="BI725" s="46" t="s">
        <v>195</v>
      </c>
      <c r="BM725" s="202" t="s">
        <v>141</v>
      </c>
      <c r="BN725" s="46" t="str">
        <f t="shared" si="729"/>
        <v>R_ES-MOB-SpCool</v>
      </c>
      <c r="BO725" s="208">
        <f t="shared" si="730"/>
        <v>0</v>
      </c>
      <c r="BP725" s="208">
        <f t="shared" si="736"/>
        <v>0</v>
      </c>
      <c r="BQ725" s="208" t="s">
        <v>18</v>
      </c>
      <c r="BR725" s="46" t="s">
        <v>192</v>
      </c>
    </row>
    <row r="726" spans="11:70">
      <c r="K726" s="202" t="s">
        <v>141</v>
      </c>
      <c r="L726" s="203" t="str">
        <f t="shared" si="762"/>
        <v>R_ES-MOB-SpCool</v>
      </c>
      <c r="M726" s="202">
        <f t="shared" ref="M726" si="784">M630</f>
        <v>0</v>
      </c>
      <c r="N726" s="202">
        <f t="shared" si="758"/>
        <v>0</v>
      </c>
      <c r="O726" s="202" t="s">
        <v>18</v>
      </c>
      <c r="P726" s="203" t="s">
        <v>196</v>
      </c>
      <c r="T726" s="202" t="s">
        <v>141</v>
      </c>
      <c r="U726" s="203" t="str">
        <f t="shared" si="719"/>
        <v>R_ES-MOB-SpCool</v>
      </c>
      <c r="V726" s="202">
        <f t="shared" si="719"/>
        <v>0</v>
      </c>
      <c r="W726" s="202">
        <f t="shared" si="759"/>
        <v>0</v>
      </c>
      <c r="X726" s="202" t="s">
        <v>18</v>
      </c>
      <c r="Y726" s="203" t="s">
        <v>191</v>
      </c>
      <c r="AC726" s="202" t="s">
        <v>141</v>
      </c>
      <c r="AD726" s="46" t="str">
        <f t="shared" si="721"/>
        <v>R_ES-MOB-SpCool</v>
      </c>
      <c r="AE726" s="208">
        <f t="shared" si="722"/>
        <v>0</v>
      </c>
      <c r="AF726" s="46">
        <f t="shared" si="760"/>
        <v>0</v>
      </c>
      <c r="AG726" s="208" t="s">
        <v>18</v>
      </c>
      <c r="AH726" s="46" t="s">
        <v>197</v>
      </c>
      <c r="AL726" s="202" t="s">
        <v>141</v>
      </c>
      <c r="AM726" s="203" t="str">
        <f t="shared" si="723"/>
        <v>R_ES-MOB-SpCool</v>
      </c>
      <c r="AN726" s="202">
        <f t="shared" si="724"/>
        <v>0</v>
      </c>
      <c r="AO726" s="202">
        <f t="shared" si="761"/>
        <v>0</v>
      </c>
      <c r="AP726" s="202" t="s">
        <v>18</v>
      </c>
      <c r="AQ726" s="203" t="s">
        <v>194</v>
      </c>
      <c r="AU726" s="202" t="s">
        <v>141</v>
      </c>
      <c r="AV726" s="46" t="str">
        <f t="shared" si="725"/>
        <v>R_ES-MOB-SpCool</v>
      </c>
      <c r="AW726" s="208">
        <f t="shared" si="726"/>
        <v>0</v>
      </c>
      <c r="AX726" s="208">
        <f t="shared" si="734"/>
        <v>0</v>
      </c>
      <c r="AY726" s="208" t="s">
        <v>18</v>
      </c>
      <c r="AZ726" s="46" t="s">
        <v>193</v>
      </c>
      <c r="BD726" s="202" t="s">
        <v>141</v>
      </c>
      <c r="BE726" s="46" t="str">
        <f t="shared" si="727"/>
        <v>R_ES-MOB-SpCool</v>
      </c>
      <c r="BF726" s="208">
        <f t="shared" si="728"/>
        <v>0</v>
      </c>
      <c r="BG726" s="208">
        <f t="shared" si="735"/>
        <v>0</v>
      </c>
      <c r="BH726" s="208" t="s">
        <v>18</v>
      </c>
      <c r="BI726" s="46" t="s">
        <v>195</v>
      </c>
      <c r="BM726" s="202" t="s">
        <v>141</v>
      </c>
      <c r="BN726" s="46" t="str">
        <f t="shared" si="729"/>
        <v>R_ES-MOB-SpCool</v>
      </c>
      <c r="BO726" s="208">
        <f t="shared" si="730"/>
        <v>0</v>
      </c>
      <c r="BP726" s="208">
        <f t="shared" si="736"/>
        <v>0</v>
      </c>
      <c r="BQ726" s="208" t="s">
        <v>18</v>
      </c>
      <c r="BR726" s="46" t="s">
        <v>192</v>
      </c>
    </row>
    <row r="727" spans="11:70">
      <c r="K727" s="202" t="s">
        <v>141</v>
      </c>
      <c r="L727" s="203" t="str">
        <f t="shared" si="762"/>
        <v>R_ES-MOB-SpCool</v>
      </c>
      <c r="M727" s="202">
        <f t="shared" ref="M727" si="785">M631</f>
        <v>0</v>
      </c>
      <c r="N727" s="202">
        <f t="shared" si="758"/>
        <v>0</v>
      </c>
      <c r="O727" s="202" t="s">
        <v>18</v>
      </c>
      <c r="P727" s="203" t="s">
        <v>196</v>
      </c>
      <c r="T727" s="202" t="s">
        <v>141</v>
      </c>
      <c r="U727" s="203" t="str">
        <f t="shared" si="719"/>
        <v>R_ES-MOB-SpCool</v>
      </c>
      <c r="V727" s="202">
        <f t="shared" si="719"/>
        <v>0</v>
      </c>
      <c r="W727" s="202">
        <f t="shared" si="759"/>
        <v>0</v>
      </c>
      <c r="X727" s="202" t="s">
        <v>18</v>
      </c>
      <c r="Y727" s="203" t="s">
        <v>191</v>
      </c>
      <c r="AC727" s="202" t="s">
        <v>141</v>
      </c>
      <c r="AD727" s="46" t="str">
        <f t="shared" si="721"/>
        <v>R_ES-MOB-SpCool</v>
      </c>
      <c r="AE727" s="208">
        <f t="shared" si="722"/>
        <v>0</v>
      </c>
      <c r="AF727" s="46">
        <f t="shared" si="760"/>
        <v>0</v>
      </c>
      <c r="AG727" s="208" t="s">
        <v>18</v>
      </c>
      <c r="AH727" s="46" t="s">
        <v>197</v>
      </c>
      <c r="AL727" s="202" t="s">
        <v>141</v>
      </c>
      <c r="AM727" s="203" t="str">
        <f t="shared" si="723"/>
        <v>R_ES-MOB-SpCool</v>
      </c>
      <c r="AN727" s="202">
        <f t="shared" si="724"/>
        <v>0</v>
      </c>
      <c r="AO727" s="202">
        <f t="shared" si="761"/>
        <v>0</v>
      </c>
      <c r="AP727" s="202" t="s">
        <v>18</v>
      </c>
      <c r="AQ727" s="203" t="s">
        <v>194</v>
      </c>
      <c r="AU727" s="202" t="s">
        <v>141</v>
      </c>
      <c r="AV727" s="46" t="str">
        <f t="shared" si="725"/>
        <v>R_ES-MOB-SpCool</v>
      </c>
      <c r="AW727" s="208">
        <f t="shared" si="726"/>
        <v>0</v>
      </c>
      <c r="AX727" s="208">
        <f t="shared" si="734"/>
        <v>0</v>
      </c>
      <c r="AY727" s="208" t="s">
        <v>18</v>
      </c>
      <c r="AZ727" s="46" t="s">
        <v>193</v>
      </c>
      <c r="BD727" s="202" t="s">
        <v>141</v>
      </c>
      <c r="BE727" s="46" t="str">
        <f t="shared" si="727"/>
        <v>R_ES-MOB-SpCool</v>
      </c>
      <c r="BF727" s="208">
        <f t="shared" si="728"/>
        <v>0</v>
      </c>
      <c r="BG727" s="208">
        <f t="shared" si="735"/>
        <v>0</v>
      </c>
      <c r="BH727" s="208" t="s">
        <v>18</v>
      </c>
      <c r="BI727" s="46" t="s">
        <v>195</v>
      </c>
      <c r="BM727" s="202" t="s">
        <v>141</v>
      </c>
      <c r="BN727" s="46" t="str">
        <f t="shared" si="729"/>
        <v>R_ES-MOB-SpCool</v>
      </c>
      <c r="BO727" s="208">
        <f t="shared" si="730"/>
        <v>0</v>
      </c>
      <c r="BP727" s="208">
        <f t="shared" si="736"/>
        <v>0</v>
      </c>
      <c r="BQ727" s="208" t="s">
        <v>18</v>
      </c>
      <c r="BR727" s="46" t="s">
        <v>192</v>
      </c>
    </row>
    <row r="728" spans="11:70">
      <c r="K728" s="202" t="s">
        <v>357</v>
      </c>
      <c r="L728" s="203" t="str">
        <f t="shared" si="762"/>
        <v>R_ES-MOB-SpCool</v>
      </c>
      <c r="M728" s="202" t="str">
        <f t="shared" ref="M728" si="786">M632</f>
        <v>SH0_1</v>
      </c>
      <c r="N728" s="127">
        <f>R728+R729</f>
        <v>0.139705882352941</v>
      </c>
      <c r="O728" s="202" t="s">
        <v>18</v>
      </c>
      <c r="P728" s="203" t="s">
        <v>196</v>
      </c>
      <c r="R728" s="202">
        <f t="shared" ref="R728:R751" si="787">R632</f>
        <v>0.0680147058823529</v>
      </c>
      <c r="T728" s="202" t="s">
        <v>357</v>
      </c>
      <c r="U728" s="203" t="str">
        <f t="shared" si="719"/>
        <v>R_ES-MOB-SpCool</v>
      </c>
      <c r="V728" s="202" t="str">
        <f t="shared" si="719"/>
        <v>SH0_1</v>
      </c>
      <c r="W728" s="127">
        <f>AA728+AA729</f>
        <v>0.128676470588235</v>
      </c>
      <c r="X728" s="202" t="s">
        <v>18</v>
      </c>
      <c r="Y728" s="203" t="s">
        <v>191</v>
      </c>
      <c r="AA728" s="202">
        <f t="shared" ref="AA728:AA751" si="788">AA632</f>
        <v>0.0652573529411765</v>
      </c>
      <c r="AC728" s="202" t="s">
        <v>357</v>
      </c>
      <c r="AD728" s="46" t="str">
        <f t="shared" si="721"/>
        <v>R_ES-MOB-SpCool</v>
      </c>
      <c r="AE728" s="208" t="str">
        <f t="shared" si="722"/>
        <v>SH0_1</v>
      </c>
      <c r="AF728" s="46">
        <f t="shared" si="760"/>
        <v>0.139705882352941</v>
      </c>
      <c r="AG728" s="208" t="s">
        <v>18</v>
      </c>
      <c r="AH728" s="46" t="s">
        <v>197</v>
      </c>
      <c r="AL728" s="202" t="s">
        <v>357</v>
      </c>
      <c r="AM728" s="203" t="str">
        <f t="shared" si="723"/>
        <v>R_ES-MOB-SpCool</v>
      </c>
      <c r="AN728" s="202" t="str">
        <f t="shared" si="724"/>
        <v>SH0_1</v>
      </c>
      <c r="AO728" s="127">
        <f>AS728+AS729</f>
        <v>0.144301470588235</v>
      </c>
      <c r="AP728" s="202" t="s">
        <v>18</v>
      </c>
      <c r="AQ728" s="203" t="s">
        <v>194</v>
      </c>
      <c r="AS728" s="202">
        <f t="shared" ref="AS728:AS751" si="789">AS632</f>
        <v>0.0716911764705882</v>
      </c>
      <c r="AU728" s="202" t="s">
        <v>357</v>
      </c>
      <c r="AV728" s="46" t="str">
        <f t="shared" si="725"/>
        <v>R_ES-MOB-SpCool</v>
      </c>
      <c r="AW728" s="208" t="str">
        <f t="shared" si="726"/>
        <v>SH0_1</v>
      </c>
      <c r="AX728" s="127">
        <f>BB728+BB729</f>
        <v>0.128676470588235</v>
      </c>
      <c r="AY728" s="208" t="s">
        <v>18</v>
      </c>
      <c r="AZ728" s="46" t="s">
        <v>193</v>
      </c>
      <c r="BB728" s="208">
        <f t="shared" ref="BB728:BB751" si="790">AA728</f>
        <v>0.0652573529411765</v>
      </c>
      <c r="BD728" s="202" t="s">
        <v>357</v>
      </c>
      <c r="BE728" s="46" t="str">
        <f t="shared" si="727"/>
        <v>R_ES-MOB-SpCool</v>
      </c>
      <c r="BF728" s="208" t="str">
        <f t="shared" si="728"/>
        <v>SH0_1</v>
      </c>
      <c r="BG728" s="208">
        <f t="shared" si="735"/>
        <v>0.139705882352941</v>
      </c>
      <c r="BH728" s="208" t="s">
        <v>18</v>
      </c>
      <c r="BI728" s="46" t="s">
        <v>195</v>
      </c>
      <c r="BM728" s="202" t="s">
        <v>357</v>
      </c>
      <c r="BN728" s="46" t="str">
        <f t="shared" si="729"/>
        <v>R_ES-MOB-SpCool</v>
      </c>
      <c r="BO728" s="208" t="str">
        <f t="shared" si="730"/>
        <v>SH0_1</v>
      </c>
      <c r="BP728" s="208">
        <f t="shared" si="736"/>
        <v>0.128676470588235</v>
      </c>
      <c r="BQ728" s="208" t="s">
        <v>18</v>
      </c>
      <c r="BR728" s="46" t="s">
        <v>192</v>
      </c>
    </row>
    <row r="729" spans="11:70">
      <c r="K729" s="202" t="s">
        <v>357</v>
      </c>
      <c r="L729" s="203" t="str">
        <f t="shared" si="762"/>
        <v>R_ES-MOB-SpCool</v>
      </c>
      <c r="M729" s="202" t="str">
        <f t="shared" ref="M729" si="791">M633</f>
        <v>SH2_3</v>
      </c>
      <c r="N729" s="127">
        <f>R730+R731</f>
        <v>0.137867647058824</v>
      </c>
      <c r="O729" s="202" t="s">
        <v>18</v>
      </c>
      <c r="P729" s="203" t="s">
        <v>196</v>
      </c>
      <c r="R729" s="202">
        <f t="shared" si="787"/>
        <v>0.0716911764705882</v>
      </c>
      <c r="T729" s="202" t="s">
        <v>357</v>
      </c>
      <c r="U729" s="203" t="str">
        <f t="shared" si="719"/>
        <v>R_ES-MOB-SpCool</v>
      </c>
      <c r="V729" s="202" t="str">
        <f t="shared" si="719"/>
        <v>SH2_3</v>
      </c>
      <c r="W729" s="127">
        <f>AA730+AA731</f>
        <v>0.105698529411765</v>
      </c>
      <c r="X729" s="202" t="s">
        <v>18</v>
      </c>
      <c r="Y729" s="203" t="s">
        <v>191</v>
      </c>
      <c r="AA729" s="202">
        <f t="shared" si="788"/>
        <v>0.0634191176470588</v>
      </c>
      <c r="AC729" s="202" t="s">
        <v>357</v>
      </c>
      <c r="AD729" s="46" t="str">
        <f t="shared" si="721"/>
        <v>R_ES-MOB-SpCool</v>
      </c>
      <c r="AE729" s="208" t="str">
        <f t="shared" si="722"/>
        <v>SH2_3</v>
      </c>
      <c r="AF729" s="46">
        <f t="shared" si="760"/>
        <v>0.137867647058824</v>
      </c>
      <c r="AG729" s="208" t="s">
        <v>18</v>
      </c>
      <c r="AH729" s="46" t="s">
        <v>197</v>
      </c>
      <c r="AL729" s="202" t="s">
        <v>357</v>
      </c>
      <c r="AM729" s="203" t="str">
        <f t="shared" si="723"/>
        <v>R_ES-MOB-SpCool</v>
      </c>
      <c r="AN729" s="202" t="str">
        <f t="shared" si="724"/>
        <v>SH2_3</v>
      </c>
      <c r="AO729" s="127">
        <f>AS730+AS731</f>
        <v>0.128676470588235</v>
      </c>
      <c r="AP729" s="202" t="s">
        <v>18</v>
      </c>
      <c r="AQ729" s="203" t="s">
        <v>194</v>
      </c>
      <c r="AS729" s="202">
        <f t="shared" si="789"/>
        <v>0.0726102941176471</v>
      </c>
      <c r="AU729" s="202" t="s">
        <v>357</v>
      </c>
      <c r="AV729" s="46" t="str">
        <f t="shared" si="725"/>
        <v>R_ES-MOB-SpCool</v>
      </c>
      <c r="AW729" s="208" t="str">
        <f t="shared" si="726"/>
        <v>SH2_3</v>
      </c>
      <c r="AX729" s="127">
        <f>BB730+BB731</f>
        <v>0.105698529411765</v>
      </c>
      <c r="AY729" s="208" t="s">
        <v>18</v>
      </c>
      <c r="AZ729" s="46" t="s">
        <v>193</v>
      </c>
      <c r="BB729" s="208">
        <f t="shared" si="790"/>
        <v>0.0634191176470588</v>
      </c>
      <c r="BD729" s="202" t="s">
        <v>357</v>
      </c>
      <c r="BE729" s="46" t="str">
        <f t="shared" si="727"/>
        <v>R_ES-MOB-SpCool</v>
      </c>
      <c r="BF729" s="208" t="str">
        <f t="shared" si="728"/>
        <v>SH2_3</v>
      </c>
      <c r="BG729" s="208">
        <f t="shared" si="735"/>
        <v>0.137867647058824</v>
      </c>
      <c r="BH729" s="208" t="s">
        <v>18</v>
      </c>
      <c r="BI729" s="46" t="s">
        <v>195</v>
      </c>
      <c r="BM729" s="202" t="s">
        <v>357</v>
      </c>
      <c r="BN729" s="46" t="str">
        <f t="shared" si="729"/>
        <v>R_ES-MOB-SpCool</v>
      </c>
      <c r="BO729" s="208" t="str">
        <f t="shared" si="730"/>
        <v>SH2_3</v>
      </c>
      <c r="BP729" s="208">
        <f t="shared" si="736"/>
        <v>0.105698529411765</v>
      </c>
      <c r="BQ729" s="208" t="s">
        <v>18</v>
      </c>
      <c r="BR729" s="46" t="s">
        <v>192</v>
      </c>
    </row>
    <row r="730" spans="11:70">
      <c r="K730" s="202" t="s">
        <v>357</v>
      </c>
      <c r="L730" s="203" t="str">
        <f t="shared" si="762"/>
        <v>R_ES-MOB-SpCool</v>
      </c>
      <c r="M730" s="202" t="str">
        <f t="shared" ref="M730" si="792">M634</f>
        <v>SH4_5</v>
      </c>
      <c r="N730" s="127">
        <f>R732+R733</f>
        <v>0.118566176470588</v>
      </c>
      <c r="O730" s="202" t="s">
        <v>18</v>
      </c>
      <c r="P730" s="203" t="s">
        <v>196</v>
      </c>
      <c r="R730" s="202">
        <f t="shared" si="787"/>
        <v>0.0726102941176471</v>
      </c>
      <c r="T730" s="202" t="s">
        <v>357</v>
      </c>
      <c r="U730" s="203" t="str">
        <f t="shared" si="719"/>
        <v>R_ES-MOB-SpCool</v>
      </c>
      <c r="V730" s="202" t="str">
        <f t="shared" si="719"/>
        <v>SH4_5</v>
      </c>
      <c r="W730" s="127">
        <f>AA732+AA733</f>
        <v>0.083639705882353</v>
      </c>
      <c r="X730" s="202" t="s">
        <v>18</v>
      </c>
      <c r="Y730" s="203" t="s">
        <v>191</v>
      </c>
      <c r="AA730" s="202">
        <f t="shared" si="788"/>
        <v>0.0551470588235294</v>
      </c>
      <c r="AC730" s="202" t="s">
        <v>357</v>
      </c>
      <c r="AD730" s="46" t="str">
        <f t="shared" si="721"/>
        <v>R_ES-MOB-SpCool</v>
      </c>
      <c r="AE730" s="208" t="str">
        <f t="shared" si="722"/>
        <v>SH4_5</v>
      </c>
      <c r="AF730" s="46">
        <f t="shared" si="760"/>
        <v>0.118566176470588</v>
      </c>
      <c r="AG730" s="208" t="s">
        <v>18</v>
      </c>
      <c r="AH730" s="46" t="s">
        <v>197</v>
      </c>
      <c r="AL730" s="202" t="s">
        <v>357</v>
      </c>
      <c r="AM730" s="203" t="str">
        <f t="shared" si="723"/>
        <v>R_ES-MOB-SpCool</v>
      </c>
      <c r="AN730" s="202" t="str">
        <f t="shared" si="724"/>
        <v>SH4_5</v>
      </c>
      <c r="AO730" s="127">
        <f>AS732+AS733</f>
        <v>0.105698529411765</v>
      </c>
      <c r="AP730" s="202" t="s">
        <v>18</v>
      </c>
      <c r="AQ730" s="203" t="s">
        <v>194</v>
      </c>
      <c r="AS730" s="202">
        <f t="shared" si="789"/>
        <v>0.0652573529411765</v>
      </c>
      <c r="AU730" s="202" t="s">
        <v>357</v>
      </c>
      <c r="AV730" s="46" t="str">
        <f t="shared" si="725"/>
        <v>R_ES-MOB-SpCool</v>
      </c>
      <c r="AW730" s="208" t="str">
        <f t="shared" si="726"/>
        <v>SH4_5</v>
      </c>
      <c r="AX730" s="127">
        <f>BB732+BB733</f>
        <v>0.083639705882353</v>
      </c>
      <c r="AY730" s="208" t="s">
        <v>18</v>
      </c>
      <c r="AZ730" s="46" t="s">
        <v>193</v>
      </c>
      <c r="BB730" s="208">
        <f t="shared" si="790"/>
        <v>0.0551470588235294</v>
      </c>
      <c r="BD730" s="202" t="s">
        <v>357</v>
      </c>
      <c r="BE730" s="46" t="str">
        <f t="shared" si="727"/>
        <v>R_ES-MOB-SpCool</v>
      </c>
      <c r="BF730" s="208" t="str">
        <f t="shared" si="728"/>
        <v>SH4_5</v>
      </c>
      <c r="BG730" s="208">
        <f t="shared" si="735"/>
        <v>0.118566176470588</v>
      </c>
      <c r="BH730" s="208" t="s">
        <v>18</v>
      </c>
      <c r="BI730" s="46" t="s">
        <v>195</v>
      </c>
      <c r="BM730" s="202" t="s">
        <v>357</v>
      </c>
      <c r="BN730" s="46" t="str">
        <f t="shared" si="729"/>
        <v>R_ES-MOB-SpCool</v>
      </c>
      <c r="BO730" s="208" t="str">
        <f t="shared" si="730"/>
        <v>SH4_5</v>
      </c>
      <c r="BP730" s="208">
        <f t="shared" si="736"/>
        <v>0.083639705882353</v>
      </c>
      <c r="BQ730" s="208" t="s">
        <v>18</v>
      </c>
      <c r="BR730" s="46" t="s">
        <v>192</v>
      </c>
    </row>
    <row r="731" spans="11:70">
      <c r="K731" s="202" t="s">
        <v>357</v>
      </c>
      <c r="L731" s="203" t="str">
        <f t="shared" si="762"/>
        <v>R_ES-MOB-SpCool</v>
      </c>
      <c r="M731" s="202" t="str">
        <f t="shared" ref="M731" si="793">M635</f>
        <v>SH6_7</v>
      </c>
      <c r="N731" s="127">
        <f>R734+R735</f>
        <v>0.0965073529411765</v>
      </c>
      <c r="O731" s="202" t="s">
        <v>18</v>
      </c>
      <c r="P731" s="203" t="s">
        <v>196</v>
      </c>
      <c r="R731" s="202">
        <f t="shared" si="787"/>
        <v>0.0652573529411765</v>
      </c>
      <c r="T731" s="202" t="s">
        <v>357</v>
      </c>
      <c r="U731" s="203" t="str">
        <f t="shared" si="719"/>
        <v>R_ES-MOB-SpCool</v>
      </c>
      <c r="V731" s="202" t="str">
        <f t="shared" si="719"/>
        <v>SH6_7</v>
      </c>
      <c r="W731" s="127">
        <f>AA734+AA735</f>
        <v>0.0560661764705883</v>
      </c>
      <c r="X731" s="202" t="s">
        <v>18</v>
      </c>
      <c r="Y731" s="203" t="s">
        <v>191</v>
      </c>
      <c r="AA731" s="202">
        <f t="shared" si="788"/>
        <v>0.0505514705882353</v>
      </c>
      <c r="AC731" s="202" t="s">
        <v>357</v>
      </c>
      <c r="AD731" s="46" t="str">
        <f t="shared" si="721"/>
        <v>R_ES-MOB-SpCool</v>
      </c>
      <c r="AE731" s="208" t="str">
        <f t="shared" si="722"/>
        <v>SH6_7</v>
      </c>
      <c r="AF731" s="46">
        <f t="shared" si="760"/>
        <v>0.0965073529411765</v>
      </c>
      <c r="AG731" s="208" t="s">
        <v>18</v>
      </c>
      <c r="AH731" s="46" t="s">
        <v>197</v>
      </c>
      <c r="AL731" s="202" t="s">
        <v>357</v>
      </c>
      <c r="AM731" s="203" t="str">
        <f t="shared" si="723"/>
        <v>R_ES-MOB-SpCool</v>
      </c>
      <c r="AN731" s="202" t="str">
        <f t="shared" si="724"/>
        <v>SH6_7</v>
      </c>
      <c r="AO731" s="127">
        <f>AS734+AS735</f>
        <v>0.083639705882353</v>
      </c>
      <c r="AP731" s="202" t="s">
        <v>18</v>
      </c>
      <c r="AQ731" s="203" t="s">
        <v>194</v>
      </c>
      <c r="AS731" s="202">
        <f t="shared" si="789"/>
        <v>0.0634191176470588</v>
      </c>
      <c r="AU731" s="202" t="s">
        <v>357</v>
      </c>
      <c r="AV731" s="46" t="str">
        <f t="shared" si="725"/>
        <v>R_ES-MOB-SpCool</v>
      </c>
      <c r="AW731" s="208" t="str">
        <f t="shared" si="726"/>
        <v>SH6_7</v>
      </c>
      <c r="AX731" s="127">
        <f>BB734+BB735</f>
        <v>0.0560661764705883</v>
      </c>
      <c r="AY731" s="208" t="s">
        <v>18</v>
      </c>
      <c r="AZ731" s="46" t="s">
        <v>193</v>
      </c>
      <c r="BB731" s="208">
        <f t="shared" si="790"/>
        <v>0.0505514705882353</v>
      </c>
      <c r="BD731" s="202" t="s">
        <v>357</v>
      </c>
      <c r="BE731" s="46" t="str">
        <f t="shared" si="727"/>
        <v>R_ES-MOB-SpCool</v>
      </c>
      <c r="BF731" s="208" t="str">
        <f t="shared" si="728"/>
        <v>SH6_7</v>
      </c>
      <c r="BG731" s="208">
        <f t="shared" si="735"/>
        <v>0.0965073529411765</v>
      </c>
      <c r="BH731" s="208" t="s">
        <v>18</v>
      </c>
      <c r="BI731" s="46" t="s">
        <v>195</v>
      </c>
      <c r="BM731" s="202" t="s">
        <v>357</v>
      </c>
      <c r="BN731" s="46" t="str">
        <f t="shared" si="729"/>
        <v>R_ES-MOB-SpCool</v>
      </c>
      <c r="BO731" s="208" t="str">
        <f t="shared" si="730"/>
        <v>SH6_7</v>
      </c>
      <c r="BP731" s="208">
        <f t="shared" si="736"/>
        <v>0.0560661764705883</v>
      </c>
      <c r="BQ731" s="208" t="s">
        <v>18</v>
      </c>
      <c r="BR731" s="46" t="s">
        <v>192</v>
      </c>
    </row>
    <row r="732" spans="11:70">
      <c r="K732" s="202" t="s">
        <v>357</v>
      </c>
      <c r="L732" s="203" t="str">
        <f t="shared" si="762"/>
        <v>R_ES-MOB-SpCool</v>
      </c>
      <c r="M732" s="202" t="str">
        <f t="shared" ref="M732" si="794">M636</f>
        <v>SH8_9</v>
      </c>
      <c r="N732" s="127">
        <f>R736+R737</f>
        <v>0.0670955882352942</v>
      </c>
      <c r="O732" s="202" t="s">
        <v>18</v>
      </c>
      <c r="P732" s="203" t="s">
        <v>196</v>
      </c>
      <c r="R732" s="202">
        <f t="shared" si="787"/>
        <v>0.0634191176470588</v>
      </c>
      <c r="T732" s="202" t="s">
        <v>357</v>
      </c>
      <c r="U732" s="203" t="str">
        <f t="shared" si="719"/>
        <v>R_ES-MOB-SpCool</v>
      </c>
      <c r="V732" s="202" t="str">
        <f t="shared" si="719"/>
        <v>SH8_9</v>
      </c>
      <c r="W732" s="127">
        <f>AA736+AA737</f>
        <v>0.0413602941176471</v>
      </c>
      <c r="X732" s="202" t="s">
        <v>18</v>
      </c>
      <c r="Y732" s="203" t="s">
        <v>191</v>
      </c>
      <c r="AA732" s="202">
        <f t="shared" si="788"/>
        <v>0.0459558823529412</v>
      </c>
      <c r="AC732" s="202" t="s">
        <v>357</v>
      </c>
      <c r="AD732" s="46" t="str">
        <f t="shared" si="721"/>
        <v>R_ES-MOB-SpCool</v>
      </c>
      <c r="AE732" s="208" t="str">
        <f t="shared" si="722"/>
        <v>SH8_9</v>
      </c>
      <c r="AF732" s="46">
        <f t="shared" si="760"/>
        <v>0.0670955882352942</v>
      </c>
      <c r="AG732" s="208" t="s">
        <v>18</v>
      </c>
      <c r="AH732" s="46" t="s">
        <v>197</v>
      </c>
      <c r="AL732" s="202" t="s">
        <v>357</v>
      </c>
      <c r="AM732" s="203" t="str">
        <f t="shared" si="723"/>
        <v>R_ES-MOB-SpCool</v>
      </c>
      <c r="AN732" s="202" t="str">
        <f t="shared" si="724"/>
        <v>SH8_9</v>
      </c>
      <c r="AO732" s="127">
        <f>AS736+AS737</f>
        <v>0.0560661764705883</v>
      </c>
      <c r="AP732" s="202" t="s">
        <v>18</v>
      </c>
      <c r="AQ732" s="203" t="s">
        <v>194</v>
      </c>
      <c r="AS732" s="202">
        <f t="shared" si="789"/>
        <v>0.0551470588235294</v>
      </c>
      <c r="AU732" s="202" t="s">
        <v>357</v>
      </c>
      <c r="AV732" s="46" t="str">
        <f t="shared" si="725"/>
        <v>R_ES-MOB-SpCool</v>
      </c>
      <c r="AW732" s="208" t="str">
        <f t="shared" si="726"/>
        <v>SH8_9</v>
      </c>
      <c r="AX732" s="127">
        <f>BB736+BB737</f>
        <v>0.0413602941176471</v>
      </c>
      <c r="AY732" s="208" t="s">
        <v>18</v>
      </c>
      <c r="AZ732" s="46" t="s">
        <v>193</v>
      </c>
      <c r="BB732" s="208">
        <f t="shared" si="790"/>
        <v>0.0459558823529412</v>
      </c>
      <c r="BD732" s="202" t="s">
        <v>357</v>
      </c>
      <c r="BE732" s="46" t="str">
        <f t="shared" si="727"/>
        <v>R_ES-MOB-SpCool</v>
      </c>
      <c r="BF732" s="208" t="str">
        <f t="shared" si="728"/>
        <v>SH8_9</v>
      </c>
      <c r="BG732" s="208">
        <f t="shared" si="735"/>
        <v>0.0670955882352942</v>
      </c>
      <c r="BH732" s="208" t="s">
        <v>18</v>
      </c>
      <c r="BI732" s="46" t="s">
        <v>195</v>
      </c>
      <c r="BM732" s="202" t="s">
        <v>357</v>
      </c>
      <c r="BN732" s="46" t="str">
        <f t="shared" si="729"/>
        <v>R_ES-MOB-SpCool</v>
      </c>
      <c r="BO732" s="208" t="str">
        <f t="shared" si="730"/>
        <v>SH8_9</v>
      </c>
      <c r="BP732" s="208">
        <f t="shared" si="736"/>
        <v>0.0413602941176471</v>
      </c>
      <c r="BQ732" s="208" t="s">
        <v>18</v>
      </c>
      <c r="BR732" s="46" t="s">
        <v>192</v>
      </c>
    </row>
    <row r="733" spans="11:70">
      <c r="K733" s="202" t="s">
        <v>357</v>
      </c>
      <c r="L733" s="203" t="str">
        <f t="shared" si="762"/>
        <v>R_ES-MOB-SpCool</v>
      </c>
      <c r="M733" s="202" t="str">
        <f t="shared" ref="M733" si="795">M637</f>
        <v>SH10_11</v>
      </c>
      <c r="N733" s="127">
        <f>R738+R739</f>
        <v>0.0496323529411765</v>
      </c>
      <c r="O733" s="202" t="s">
        <v>18</v>
      </c>
      <c r="P733" s="203" t="s">
        <v>196</v>
      </c>
      <c r="R733" s="202">
        <f t="shared" si="787"/>
        <v>0.0551470588235294</v>
      </c>
      <c r="T733" s="202" t="s">
        <v>357</v>
      </c>
      <c r="U733" s="203" t="str">
        <f t="shared" si="719"/>
        <v>R_ES-MOB-SpCool</v>
      </c>
      <c r="V733" s="202" t="str">
        <f t="shared" si="719"/>
        <v>SH10_11</v>
      </c>
      <c r="W733" s="127">
        <f>AA738+AA739</f>
        <v>0.03125</v>
      </c>
      <c r="X733" s="202" t="s">
        <v>18</v>
      </c>
      <c r="Y733" s="203" t="s">
        <v>191</v>
      </c>
      <c r="AA733" s="202">
        <f t="shared" si="788"/>
        <v>0.0376838235294118</v>
      </c>
      <c r="AC733" s="202" t="s">
        <v>357</v>
      </c>
      <c r="AD733" s="46" t="str">
        <f t="shared" si="721"/>
        <v>R_ES-MOB-SpCool</v>
      </c>
      <c r="AE733" s="208" t="str">
        <f t="shared" si="722"/>
        <v>SH10_11</v>
      </c>
      <c r="AF733" s="46">
        <f t="shared" si="760"/>
        <v>0.0496323529411765</v>
      </c>
      <c r="AG733" s="208" t="s">
        <v>18</v>
      </c>
      <c r="AH733" s="46" t="s">
        <v>197</v>
      </c>
      <c r="AL733" s="202" t="s">
        <v>357</v>
      </c>
      <c r="AM733" s="203" t="str">
        <f t="shared" si="723"/>
        <v>R_ES-MOB-SpCool</v>
      </c>
      <c r="AN733" s="202" t="str">
        <f t="shared" si="724"/>
        <v>SH10_11</v>
      </c>
      <c r="AO733" s="127">
        <f>AS738+AS739</f>
        <v>0.0413602941176471</v>
      </c>
      <c r="AP733" s="202" t="s">
        <v>18</v>
      </c>
      <c r="AQ733" s="203" t="s">
        <v>194</v>
      </c>
      <c r="AS733" s="202">
        <f t="shared" si="789"/>
        <v>0.0505514705882353</v>
      </c>
      <c r="AU733" s="202" t="s">
        <v>357</v>
      </c>
      <c r="AV733" s="46" t="str">
        <f t="shared" si="725"/>
        <v>R_ES-MOB-SpCool</v>
      </c>
      <c r="AW733" s="208" t="str">
        <f t="shared" si="726"/>
        <v>SH10_11</v>
      </c>
      <c r="AX733" s="127">
        <f>BB738+BB739</f>
        <v>0.03125</v>
      </c>
      <c r="AY733" s="208" t="s">
        <v>18</v>
      </c>
      <c r="AZ733" s="46" t="s">
        <v>193</v>
      </c>
      <c r="BB733" s="208">
        <f t="shared" si="790"/>
        <v>0.0376838235294118</v>
      </c>
      <c r="BD733" s="202" t="s">
        <v>357</v>
      </c>
      <c r="BE733" s="46" t="str">
        <f t="shared" si="727"/>
        <v>R_ES-MOB-SpCool</v>
      </c>
      <c r="BF733" s="208" t="str">
        <f t="shared" si="728"/>
        <v>SH10_11</v>
      </c>
      <c r="BG733" s="208">
        <f t="shared" si="735"/>
        <v>0.0496323529411765</v>
      </c>
      <c r="BH733" s="208" t="s">
        <v>18</v>
      </c>
      <c r="BI733" s="46" t="s">
        <v>195</v>
      </c>
      <c r="BM733" s="202" t="s">
        <v>357</v>
      </c>
      <c r="BN733" s="46" t="str">
        <f t="shared" si="729"/>
        <v>R_ES-MOB-SpCool</v>
      </c>
      <c r="BO733" s="208" t="str">
        <f t="shared" si="730"/>
        <v>SH10_11</v>
      </c>
      <c r="BP733" s="208">
        <f t="shared" si="736"/>
        <v>0.03125</v>
      </c>
      <c r="BQ733" s="208" t="s">
        <v>18</v>
      </c>
      <c r="BR733" s="46" t="s">
        <v>192</v>
      </c>
    </row>
    <row r="734" spans="11:70">
      <c r="K734" s="202" t="s">
        <v>357</v>
      </c>
      <c r="L734" s="203" t="str">
        <f t="shared" si="762"/>
        <v>R_ES-MOB-SpCool</v>
      </c>
      <c r="M734" s="202" t="str">
        <f t="shared" ref="M734" si="796">M638</f>
        <v>SH12_13</v>
      </c>
      <c r="N734" s="127">
        <f>R740+R741</f>
        <v>0.0349264705882353</v>
      </c>
      <c r="O734" s="202" t="s">
        <v>18</v>
      </c>
      <c r="P734" s="203" t="s">
        <v>196</v>
      </c>
      <c r="R734" s="202">
        <f t="shared" si="787"/>
        <v>0.0505514705882353</v>
      </c>
      <c r="T734" s="202" t="s">
        <v>357</v>
      </c>
      <c r="U734" s="203" t="str">
        <f t="shared" si="719"/>
        <v>R_ES-MOB-SpCool</v>
      </c>
      <c r="V734" s="202" t="str">
        <f t="shared" si="719"/>
        <v>SH12_13</v>
      </c>
      <c r="W734" s="127">
        <f>AA740+AA741</f>
        <v>0.0321691176470589</v>
      </c>
      <c r="X734" s="202" t="s">
        <v>18</v>
      </c>
      <c r="Y734" s="203" t="s">
        <v>191</v>
      </c>
      <c r="AA734" s="202">
        <f t="shared" si="788"/>
        <v>0.0294117647058824</v>
      </c>
      <c r="AC734" s="202" t="s">
        <v>357</v>
      </c>
      <c r="AD734" s="46" t="str">
        <f t="shared" si="721"/>
        <v>R_ES-MOB-SpCool</v>
      </c>
      <c r="AE734" s="208" t="str">
        <f t="shared" si="722"/>
        <v>SH12_13</v>
      </c>
      <c r="AF734" s="46">
        <f t="shared" si="760"/>
        <v>0.0349264705882353</v>
      </c>
      <c r="AG734" s="208" t="s">
        <v>18</v>
      </c>
      <c r="AH734" s="46" t="s">
        <v>197</v>
      </c>
      <c r="AL734" s="202" t="s">
        <v>357</v>
      </c>
      <c r="AM734" s="203" t="str">
        <f t="shared" si="723"/>
        <v>R_ES-MOB-SpCool</v>
      </c>
      <c r="AN734" s="202" t="str">
        <f t="shared" si="724"/>
        <v>SH12_13</v>
      </c>
      <c r="AO734" s="127">
        <f>AS740+AS741</f>
        <v>0.03125</v>
      </c>
      <c r="AP734" s="202" t="s">
        <v>18</v>
      </c>
      <c r="AQ734" s="203" t="s">
        <v>194</v>
      </c>
      <c r="AS734" s="202">
        <f t="shared" si="789"/>
        <v>0.0459558823529412</v>
      </c>
      <c r="AU734" s="202" t="s">
        <v>357</v>
      </c>
      <c r="AV734" s="46" t="str">
        <f t="shared" si="725"/>
        <v>R_ES-MOB-SpCool</v>
      </c>
      <c r="AW734" s="208" t="str">
        <f t="shared" si="726"/>
        <v>SH12_13</v>
      </c>
      <c r="AX734" s="127">
        <f>BB740+BB741</f>
        <v>0.0321691176470589</v>
      </c>
      <c r="AY734" s="208" t="s">
        <v>18</v>
      </c>
      <c r="AZ734" s="46" t="s">
        <v>193</v>
      </c>
      <c r="BB734" s="208">
        <f t="shared" si="790"/>
        <v>0.0294117647058824</v>
      </c>
      <c r="BD734" s="202" t="s">
        <v>357</v>
      </c>
      <c r="BE734" s="46" t="str">
        <f t="shared" si="727"/>
        <v>R_ES-MOB-SpCool</v>
      </c>
      <c r="BF734" s="208" t="str">
        <f t="shared" si="728"/>
        <v>SH12_13</v>
      </c>
      <c r="BG734" s="208">
        <f t="shared" si="735"/>
        <v>0.0349264705882353</v>
      </c>
      <c r="BH734" s="208" t="s">
        <v>18</v>
      </c>
      <c r="BI734" s="46" t="s">
        <v>195</v>
      </c>
      <c r="BM734" s="202" t="s">
        <v>357</v>
      </c>
      <c r="BN734" s="46" t="str">
        <f t="shared" si="729"/>
        <v>R_ES-MOB-SpCool</v>
      </c>
      <c r="BO734" s="208" t="str">
        <f t="shared" si="730"/>
        <v>SH12_13</v>
      </c>
      <c r="BP734" s="208">
        <f t="shared" si="736"/>
        <v>0.0321691176470589</v>
      </c>
      <c r="BQ734" s="208" t="s">
        <v>18</v>
      </c>
      <c r="BR734" s="46" t="s">
        <v>192</v>
      </c>
    </row>
    <row r="735" spans="11:70">
      <c r="K735" s="202" t="s">
        <v>357</v>
      </c>
      <c r="L735" s="203" t="str">
        <f t="shared" si="762"/>
        <v>R_ES-MOB-SpCool</v>
      </c>
      <c r="M735" s="202" t="str">
        <f t="shared" ref="M735" si="797">M639</f>
        <v>SH14_15</v>
      </c>
      <c r="N735" s="127">
        <f>R742+R743</f>
        <v>0.0284926470588236</v>
      </c>
      <c r="O735" s="202" t="s">
        <v>18</v>
      </c>
      <c r="P735" s="203" t="s">
        <v>196</v>
      </c>
      <c r="R735" s="202">
        <f t="shared" si="787"/>
        <v>0.0459558823529412</v>
      </c>
      <c r="T735" s="202" t="s">
        <v>357</v>
      </c>
      <c r="U735" s="203" t="str">
        <f t="shared" si="719"/>
        <v>R_ES-MOB-SpCool</v>
      </c>
      <c r="V735" s="202" t="str">
        <f t="shared" si="719"/>
        <v>SH14_15</v>
      </c>
      <c r="W735" s="127">
        <f>AA742+AA743</f>
        <v>0.0496323529411765</v>
      </c>
      <c r="X735" s="202" t="s">
        <v>18</v>
      </c>
      <c r="Y735" s="203" t="s">
        <v>191</v>
      </c>
      <c r="AA735" s="202">
        <f t="shared" si="788"/>
        <v>0.0266544117647059</v>
      </c>
      <c r="AC735" s="202" t="s">
        <v>357</v>
      </c>
      <c r="AD735" s="46" t="str">
        <f t="shared" si="721"/>
        <v>R_ES-MOB-SpCool</v>
      </c>
      <c r="AE735" s="208" t="str">
        <f t="shared" si="722"/>
        <v>SH14_15</v>
      </c>
      <c r="AF735" s="46">
        <f t="shared" si="760"/>
        <v>0.0284926470588236</v>
      </c>
      <c r="AG735" s="208" t="s">
        <v>18</v>
      </c>
      <c r="AH735" s="46" t="s">
        <v>197</v>
      </c>
      <c r="AL735" s="202" t="s">
        <v>357</v>
      </c>
      <c r="AM735" s="203" t="str">
        <f t="shared" si="723"/>
        <v>R_ES-MOB-SpCool</v>
      </c>
      <c r="AN735" s="202" t="str">
        <f t="shared" si="724"/>
        <v>SH14_15</v>
      </c>
      <c r="AO735" s="127">
        <f>AS742+AS743</f>
        <v>0.0321691176470589</v>
      </c>
      <c r="AP735" s="202" t="s">
        <v>18</v>
      </c>
      <c r="AQ735" s="203" t="s">
        <v>194</v>
      </c>
      <c r="AS735" s="202">
        <f t="shared" si="789"/>
        <v>0.0376838235294118</v>
      </c>
      <c r="AU735" s="202" t="s">
        <v>357</v>
      </c>
      <c r="AV735" s="46" t="str">
        <f t="shared" si="725"/>
        <v>R_ES-MOB-SpCool</v>
      </c>
      <c r="AW735" s="208" t="str">
        <f t="shared" si="726"/>
        <v>SH14_15</v>
      </c>
      <c r="AX735" s="127">
        <f>BB742+BB743</f>
        <v>0.0496323529411765</v>
      </c>
      <c r="AY735" s="208" t="s">
        <v>18</v>
      </c>
      <c r="AZ735" s="46" t="s">
        <v>193</v>
      </c>
      <c r="BB735" s="208">
        <f t="shared" si="790"/>
        <v>0.0266544117647059</v>
      </c>
      <c r="BD735" s="202" t="s">
        <v>357</v>
      </c>
      <c r="BE735" s="46" t="str">
        <f t="shared" si="727"/>
        <v>R_ES-MOB-SpCool</v>
      </c>
      <c r="BF735" s="208" t="str">
        <f t="shared" si="728"/>
        <v>SH14_15</v>
      </c>
      <c r="BG735" s="208">
        <f t="shared" si="735"/>
        <v>0.0284926470588236</v>
      </c>
      <c r="BH735" s="208" t="s">
        <v>18</v>
      </c>
      <c r="BI735" s="46" t="s">
        <v>195</v>
      </c>
      <c r="BM735" s="202" t="s">
        <v>357</v>
      </c>
      <c r="BN735" s="46" t="str">
        <f t="shared" si="729"/>
        <v>R_ES-MOB-SpCool</v>
      </c>
      <c r="BO735" s="208" t="str">
        <f t="shared" si="730"/>
        <v>SH14_15</v>
      </c>
      <c r="BP735" s="208">
        <f t="shared" si="736"/>
        <v>0.0496323529411765</v>
      </c>
      <c r="BQ735" s="208" t="s">
        <v>18</v>
      </c>
      <c r="BR735" s="46" t="s">
        <v>192</v>
      </c>
    </row>
    <row r="736" spans="11:70">
      <c r="K736" s="202" t="s">
        <v>357</v>
      </c>
      <c r="L736" s="203" t="str">
        <f t="shared" si="762"/>
        <v>R_ES-MOB-SpCool</v>
      </c>
      <c r="M736" s="202" t="str">
        <f t="shared" ref="M736" si="798">M640</f>
        <v>SH16_17</v>
      </c>
      <c r="N736" s="127">
        <f>R744+R745</f>
        <v>0.0404411764705883</v>
      </c>
      <c r="O736" s="202" t="s">
        <v>18</v>
      </c>
      <c r="P736" s="203" t="s">
        <v>196</v>
      </c>
      <c r="R736" s="202">
        <f t="shared" si="787"/>
        <v>0.0376838235294118</v>
      </c>
      <c r="T736" s="202" t="s">
        <v>357</v>
      </c>
      <c r="U736" s="203" t="str">
        <f t="shared" ref="U736:V799" si="799">L736</f>
        <v>R_ES-MOB-SpCool</v>
      </c>
      <c r="V736" s="202" t="str">
        <f t="shared" si="799"/>
        <v>SH16_17</v>
      </c>
      <c r="W736" s="127">
        <f>AA744+AA745</f>
        <v>0.0827205882352941</v>
      </c>
      <c r="X736" s="202" t="s">
        <v>18</v>
      </c>
      <c r="Y736" s="203" t="s">
        <v>191</v>
      </c>
      <c r="AA736" s="202">
        <f t="shared" si="788"/>
        <v>0.0229779411764706</v>
      </c>
      <c r="AC736" s="202" t="s">
        <v>357</v>
      </c>
      <c r="AD736" s="46" t="str">
        <f t="shared" ref="AD736:AD799" si="800">U736</f>
        <v>R_ES-MOB-SpCool</v>
      </c>
      <c r="AE736" s="208" t="str">
        <f t="shared" ref="AE736:AE799" si="801">V736</f>
        <v>SH16_17</v>
      </c>
      <c r="AF736" s="46">
        <f t="shared" si="760"/>
        <v>0.0404411764705883</v>
      </c>
      <c r="AG736" s="208" t="s">
        <v>18</v>
      </c>
      <c r="AH736" s="46" t="s">
        <v>197</v>
      </c>
      <c r="AL736" s="202" t="s">
        <v>357</v>
      </c>
      <c r="AM736" s="203" t="str">
        <f t="shared" ref="AM736:AM799" si="802">AD736</f>
        <v>R_ES-MOB-SpCool</v>
      </c>
      <c r="AN736" s="202" t="str">
        <f t="shared" ref="AN736:AN799" si="803">AE736</f>
        <v>SH16_17</v>
      </c>
      <c r="AO736" s="127">
        <f>AS744+AS745</f>
        <v>0.0496323529411765</v>
      </c>
      <c r="AP736" s="202" t="s">
        <v>18</v>
      </c>
      <c r="AQ736" s="203" t="s">
        <v>194</v>
      </c>
      <c r="AS736" s="202">
        <f t="shared" si="789"/>
        <v>0.0294117647058824</v>
      </c>
      <c r="AU736" s="202" t="s">
        <v>357</v>
      </c>
      <c r="AV736" s="46" t="str">
        <f t="shared" ref="AV736:AV799" si="804">AM736</f>
        <v>R_ES-MOB-SpCool</v>
      </c>
      <c r="AW736" s="208" t="str">
        <f t="shared" ref="AW736:AW799" si="805">AN736</f>
        <v>SH16_17</v>
      </c>
      <c r="AX736" s="127">
        <f>BB744+BB745</f>
        <v>0.0827205882352941</v>
      </c>
      <c r="AY736" s="208" t="s">
        <v>18</v>
      </c>
      <c r="AZ736" s="46" t="s">
        <v>193</v>
      </c>
      <c r="BB736" s="208">
        <f t="shared" si="790"/>
        <v>0.0229779411764706</v>
      </c>
      <c r="BD736" s="202" t="s">
        <v>357</v>
      </c>
      <c r="BE736" s="46" t="str">
        <f t="shared" ref="BE736:BE799" si="806">AV736</f>
        <v>R_ES-MOB-SpCool</v>
      </c>
      <c r="BF736" s="208" t="str">
        <f t="shared" ref="BF736:BF799" si="807">AW736</f>
        <v>SH16_17</v>
      </c>
      <c r="BG736" s="208">
        <f t="shared" si="735"/>
        <v>0.0404411764705883</v>
      </c>
      <c r="BH736" s="208" t="s">
        <v>18</v>
      </c>
      <c r="BI736" s="46" t="s">
        <v>195</v>
      </c>
      <c r="BM736" s="202" t="s">
        <v>357</v>
      </c>
      <c r="BN736" s="46" t="str">
        <f t="shared" ref="BN736:BN799" si="808">BE736</f>
        <v>R_ES-MOB-SpCool</v>
      </c>
      <c r="BO736" s="208" t="str">
        <f t="shared" ref="BO736:BO799" si="809">BF736</f>
        <v>SH16_17</v>
      </c>
      <c r="BP736" s="208">
        <f t="shared" si="736"/>
        <v>0.0827205882352941</v>
      </c>
      <c r="BQ736" s="208" t="s">
        <v>18</v>
      </c>
      <c r="BR736" s="46" t="s">
        <v>192</v>
      </c>
    </row>
    <row r="737" spans="11:70">
      <c r="K737" s="202" t="s">
        <v>357</v>
      </c>
      <c r="L737" s="203" t="str">
        <f t="shared" si="762"/>
        <v>R_ES-MOB-SpCool</v>
      </c>
      <c r="M737" s="202" t="str">
        <f t="shared" ref="M737" si="810">M641</f>
        <v>SH18_19</v>
      </c>
      <c r="N737" s="127">
        <f>R746+R747</f>
        <v>0.0643382352941176</v>
      </c>
      <c r="O737" s="202" t="s">
        <v>18</v>
      </c>
      <c r="P737" s="203" t="s">
        <v>196</v>
      </c>
      <c r="R737" s="202">
        <f t="shared" si="787"/>
        <v>0.0294117647058824</v>
      </c>
      <c r="T737" s="202" t="s">
        <v>357</v>
      </c>
      <c r="U737" s="203" t="str">
        <f t="shared" si="799"/>
        <v>R_ES-MOB-SpCool</v>
      </c>
      <c r="V737" s="202" t="str">
        <f t="shared" si="799"/>
        <v>SH18_19</v>
      </c>
      <c r="W737" s="127">
        <f>AA746+AA747</f>
        <v>0.112132352941176</v>
      </c>
      <c r="X737" s="202" t="s">
        <v>18</v>
      </c>
      <c r="Y737" s="203" t="s">
        <v>191</v>
      </c>
      <c r="AA737" s="202">
        <f t="shared" si="788"/>
        <v>0.0183823529411765</v>
      </c>
      <c r="AC737" s="202" t="s">
        <v>357</v>
      </c>
      <c r="AD737" s="46" t="str">
        <f t="shared" si="800"/>
        <v>R_ES-MOB-SpCool</v>
      </c>
      <c r="AE737" s="208" t="str">
        <f t="shared" si="801"/>
        <v>SH18_19</v>
      </c>
      <c r="AF737" s="46">
        <f t="shared" si="760"/>
        <v>0.0643382352941176</v>
      </c>
      <c r="AG737" s="208" t="s">
        <v>18</v>
      </c>
      <c r="AH737" s="46" t="s">
        <v>197</v>
      </c>
      <c r="AL737" s="202" t="s">
        <v>357</v>
      </c>
      <c r="AM737" s="203" t="str">
        <f t="shared" si="802"/>
        <v>R_ES-MOB-SpCool</v>
      </c>
      <c r="AN737" s="202" t="str">
        <f t="shared" si="803"/>
        <v>SH18_19</v>
      </c>
      <c r="AO737" s="127">
        <f>AS746+AS747</f>
        <v>0.0827205882352941</v>
      </c>
      <c r="AP737" s="202" t="s">
        <v>18</v>
      </c>
      <c r="AQ737" s="203" t="s">
        <v>194</v>
      </c>
      <c r="AS737" s="202">
        <f t="shared" si="789"/>
        <v>0.0266544117647059</v>
      </c>
      <c r="AU737" s="202" t="s">
        <v>357</v>
      </c>
      <c r="AV737" s="46" t="str">
        <f t="shared" si="804"/>
        <v>R_ES-MOB-SpCool</v>
      </c>
      <c r="AW737" s="208" t="str">
        <f t="shared" si="805"/>
        <v>SH18_19</v>
      </c>
      <c r="AX737" s="127">
        <f>BB746+BB747</f>
        <v>0.112132352941176</v>
      </c>
      <c r="AY737" s="208" t="s">
        <v>18</v>
      </c>
      <c r="AZ737" s="46" t="s">
        <v>193</v>
      </c>
      <c r="BB737" s="208">
        <f t="shared" si="790"/>
        <v>0.0183823529411765</v>
      </c>
      <c r="BD737" s="202" t="s">
        <v>357</v>
      </c>
      <c r="BE737" s="46" t="str">
        <f t="shared" si="806"/>
        <v>R_ES-MOB-SpCool</v>
      </c>
      <c r="BF737" s="208" t="str">
        <f t="shared" si="807"/>
        <v>SH18_19</v>
      </c>
      <c r="BG737" s="208">
        <f t="shared" ref="BG737:BG799" si="811">AF737</f>
        <v>0.0643382352941176</v>
      </c>
      <c r="BH737" s="208" t="s">
        <v>18</v>
      </c>
      <c r="BI737" s="46" t="s">
        <v>195</v>
      </c>
      <c r="BM737" s="202" t="s">
        <v>357</v>
      </c>
      <c r="BN737" s="46" t="str">
        <f t="shared" si="808"/>
        <v>R_ES-MOB-SpCool</v>
      </c>
      <c r="BO737" s="208" t="str">
        <f t="shared" si="809"/>
        <v>SH18_19</v>
      </c>
      <c r="BP737" s="208">
        <f t="shared" ref="BP737:BP799" si="812">AX737</f>
        <v>0.112132352941176</v>
      </c>
      <c r="BQ737" s="208" t="s">
        <v>18</v>
      </c>
      <c r="BR737" s="46" t="s">
        <v>192</v>
      </c>
    </row>
    <row r="738" spans="11:70">
      <c r="K738" s="202" t="s">
        <v>357</v>
      </c>
      <c r="L738" s="203" t="str">
        <f t="shared" si="762"/>
        <v>R_ES-MOB-SpCool</v>
      </c>
      <c r="M738" s="202" t="str">
        <f t="shared" ref="M738" si="813">M642</f>
        <v>SH20_21</v>
      </c>
      <c r="N738" s="127">
        <f>R748+R749</f>
        <v>0.099264705882353</v>
      </c>
      <c r="O738" s="202" t="s">
        <v>18</v>
      </c>
      <c r="P738" s="203" t="s">
        <v>196</v>
      </c>
      <c r="R738" s="202">
        <f t="shared" si="787"/>
        <v>0.0266544117647059</v>
      </c>
      <c r="T738" s="202" t="s">
        <v>357</v>
      </c>
      <c r="U738" s="203" t="str">
        <f t="shared" si="799"/>
        <v>R_ES-MOB-SpCool</v>
      </c>
      <c r="V738" s="202" t="str">
        <f t="shared" si="799"/>
        <v>SH20_21</v>
      </c>
      <c r="W738" s="127">
        <f>AA748+AA749</f>
        <v>0.132352941176471</v>
      </c>
      <c r="X738" s="202" t="s">
        <v>18</v>
      </c>
      <c r="Y738" s="203" t="s">
        <v>191</v>
      </c>
      <c r="AA738" s="202">
        <f t="shared" si="788"/>
        <v>0.0165441176470588</v>
      </c>
      <c r="AC738" s="202" t="s">
        <v>357</v>
      </c>
      <c r="AD738" s="46" t="str">
        <f t="shared" si="800"/>
        <v>R_ES-MOB-SpCool</v>
      </c>
      <c r="AE738" s="208" t="str">
        <f t="shared" si="801"/>
        <v>SH20_21</v>
      </c>
      <c r="AF738" s="46">
        <f t="shared" si="760"/>
        <v>0.099264705882353</v>
      </c>
      <c r="AG738" s="208" t="s">
        <v>18</v>
      </c>
      <c r="AH738" s="46" t="s">
        <v>197</v>
      </c>
      <c r="AL738" s="202" t="s">
        <v>357</v>
      </c>
      <c r="AM738" s="203" t="str">
        <f t="shared" si="802"/>
        <v>R_ES-MOB-SpCool</v>
      </c>
      <c r="AN738" s="202" t="str">
        <f t="shared" si="803"/>
        <v>SH20_21</v>
      </c>
      <c r="AO738" s="127">
        <f>AS748+AS749</f>
        <v>0.112132352941176</v>
      </c>
      <c r="AP738" s="202" t="s">
        <v>18</v>
      </c>
      <c r="AQ738" s="203" t="s">
        <v>194</v>
      </c>
      <c r="AS738" s="202">
        <f t="shared" si="789"/>
        <v>0.0229779411764706</v>
      </c>
      <c r="AU738" s="202" t="s">
        <v>357</v>
      </c>
      <c r="AV738" s="46" t="str">
        <f t="shared" si="804"/>
        <v>R_ES-MOB-SpCool</v>
      </c>
      <c r="AW738" s="208" t="str">
        <f t="shared" si="805"/>
        <v>SH20_21</v>
      </c>
      <c r="AX738" s="127">
        <f>BB748+BB749</f>
        <v>0.132352941176471</v>
      </c>
      <c r="AY738" s="208" t="s">
        <v>18</v>
      </c>
      <c r="AZ738" s="46" t="s">
        <v>193</v>
      </c>
      <c r="BB738" s="208">
        <f t="shared" si="790"/>
        <v>0.0165441176470588</v>
      </c>
      <c r="BD738" s="202" t="s">
        <v>357</v>
      </c>
      <c r="BE738" s="46" t="str">
        <f t="shared" si="806"/>
        <v>R_ES-MOB-SpCool</v>
      </c>
      <c r="BF738" s="208" t="str">
        <f t="shared" si="807"/>
        <v>SH20_21</v>
      </c>
      <c r="BG738" s="208">
        <f t="shared" si="811"/>
        <v>0.099264705882353</v>
      </c>
      <c r="BH738" s="208" t="s">
        <v>18</v>
      </c>
      <c r="BI738" s="46" t="s">
        <v>195</v>
      </c>
      <c r="BM738" s="202" t="s">
        <v>357</v>
      </c>
      <c r="BN738" s="46" t="str">
        <f t="shared" si="808"/>
        <v>R_ES-MOB-SpCool</v>
      </c>
      <c r="BO738" s="208" t="str">
        <f t="shared" si="809"/>
        <v>SH20_21</v>
      </c>
      <c r="BP738" s="208">
        <f t="shared" si="812"/>
        <v>0.132352941176471</v>
      </c>
      <c r="BQ738" s="208" t="s">
        <v>18</v>
      </c>
      <c r="BR738" s="46" t="s">
        <v>192</v>
      </c>
    </row>
    <row r="739" spans="11:70">
      <c r="K739" s="202" t="s">
        <v>357</v>
      </c>
      <c r="L739" s="203" t="str">
        <f t="shared" si="762"/>
        <v>R_ES-MOB-SpCool</v>
      </c>
      <c r="M739" s="202" t="str">
        <f t="shared" ref="M739" si="814">M643</f>
        <v>SH22_23</v>
      </c>
      <c r="N739" s="127">
        <f>R750+R751</f>
        <v>0.123161764705882</v>
      </c>
      <c r="O739" s="202" t="s">
        <v>18</v>
      </c>
      <c r="P739" s="203" t="s">
        <v>196</v>
      </c>
      <c r="R739" s="202">
        <f t="shared" si="787"/>
        <v>0.0229779411764706</v>
      </c>
      <c r="T739" s="202" t="s">
        <v>357</v>
      </c>
      <c r="U739" s="203" t="str">
        <f t="shared" si="799"/>
        <v>R_ES-MOB-SpCool</v>
      </c>
      <c r="V739" s="202" t="str">
        <f t="shared" si="799"/>
        <v>SH22_23</v>
      </c>
      <c r="W739" s="127">
        <f>AA750+AA751</f>
        <v>0.144301470588235</v>
      </c>
      <c r="X739" s="202" t="s">
        <v>18</v>
      </c>
      <c r="Y739" s="203" t="s">
        <v>191</v>
      </c>
      <c r="AA739" s="202">
        <f t="shared" si="788"/>
        <v>0.0147058823529412</v>
      </c>
      <c r="AC739" s="202" t="s">
        <v>357</v>
      </c>
      <c r="AD739" s="46" t="str">
        <f t="shared" si="800"/>
        <v>R_ES-MOB-SpCool</v>
      </c>
      <c r="AE739" s="208" t="str">
        <f t="shared" si="801"/>
        <v>SH22_23</v>
      </c>
      <c r="AF739" s="46">
        <f t="shared" si="760"/>
        <v>0.123161764705882</v>
      </c>
      <c r="AG739" s="208" t="s">
        <v>18</v>
      </c>
      <c r="AH739" s="46" t="s">
        <v>197</v>
      </c>
      <c r="AL739" s="202" t="s">
        <v>357</v>
      </c>
      <c r="AM739" s="203" t="str">
        <f t="shared" si="802"/>
        <v>R_ES-MOB-SpCool</v>
      </c>
      <c r="AN739" s="202" t="str">
        <f t="shared" si="803"/>
        <v>SH22_23</v>
      </c>
      <c r="AO739" s="127">
        <f>AS750+AS751</f>
        <v>0.132352941176471</v>
      </c>
      <c r="AP739" s="202" t="s">
        <v>18</v>
      </c>
      <c r="AQ739" s="203" t="s">
        <v>194</v>
      </c>
      <c r="AS739" s="202">
        <f t="shared" si="789"/>
        <v>0.0183823529411765</v>
      </c>
      <c r="AU739" s="202" t="s">
        <v>357</v>
      </c>
      <c r="AV739" s="46" t="str">
        <f t="shared" si="804"/>
        <v>R_ES-MOB-SpCool</v>
      </c>
      <c r="AW739" s="208" t="str">
        <f t="shared" si="805"/>
        <v>SH22_23</v>
      </c>
      <c r="AX739" s="127">
        <f>BB750+BB751</f>
        <v>0.144301470588235</v>
      </c>
      <c r="AY739" s="208" t="s">
        <v>18</v>
      </c>
      <c r="AZ739" s="46" t="s">
        <v>193</v>
      </c>
      <c r="BB739" s="208">
        <f t="shared" si="790"/>
        <v>0.0147058823529412</v>
      </c>
      <c r="BD739" s="202" t="s">
        <v>357</v>
      </c>
      <c r="BE739" s="46" t="str">
        <f t="shared" si="806"/>
        <v>R_ES-MOB-SpCool</v>
      </c>
      <c r="BF739" s="208" t="str">
        <f t="shared" si="807"/>
        <v>SH22_23</v>
      </c>
      <c r="BG739" s="208">
        <f t="shared" si="811"/>
        <v>0.123161764705882</v>
      </c>
      <c r="BH739" s="208" t="s">
        <v>18</v>
      </c>
      <c r="BI739" s="46" t="s">
        <v>195</v>
      </c>
      <c r="BM739" s="202" t="s">
        <v>357</v>
      </c>
      <c r="BN739" s="46" t="str">
        <f t="shared" si="808"/>
        <v>R_ES-MOB-SpCool</v>
      </c>
      <c r="BO739" s="208" t="str">
        <f t="shared" si="809"/>
        <v>SH22_23</v>
      </c>
      <c r="BP739" s="208">
        <f t="shared" si="812"/>
        <v>0.144301470588235</v>
      </c>
      <c r="BQ739" s="208" t="s">
        <v>18</v>
      </c>
      <c r="BR739" s="46" t="s">
        <v>192</v>
      </c>
    </row>
    <row r="740" spans="11:70">
      <c r="K740" s="202" t="s">
        <v>141</v>
      </c>
      <c r="L740" s="203" t="str">
        <f t="shared" si="762"/>
        <v>R_ES-MOB-SpCool</v>
      </c>
      <c r="M740" s="202">
        <f t="shared" ref="M740" si="815">M644</f>
        <v>0</v>
      </c>
      <c r="O740" s="202" t="s">
        <v>18</v>
      </c>
      <c r="P740" s="203" t="s">
        <v>196</v>
      </c>
      <c r="R740" s="202">
        <f t="shared" si="787"/>
        <v>0.0183823529411765</v>
      </c>
      <c r="T740" s="202" t="s">
        <v>141</v>
      </c>
      <c r="U740" s="203" t="str">
        <f t="shared" si="799"/>
        <v>R_ES-MOB-SpCool</v>
      </c>
      <c r="V740" s="202">
        <f t="shared" si="799"/>
        <v>0</v>
      </c>
      <c r="X740" s="202" t="s">
        <v>18</v>
      </c>
      <c r="Y740" s="203" t="s">
        <v>191</v>
      </c>
      <c r="AA740" s="202">
        <f t="shared" si="788"/>
        <v>0.0137867647058824</v>
      </c>
      <c r="AC740" s="202" t="s">
        <v>141</v>
      </c>
      <c r="AD740" s="46" t="str">
        <f t="shared" si="800"/>
        <v>R_ES-MOB-SpCool</v>
      </c>
      <c r="AE740" s="208">
        <f t="shared" si="801"/>
        <v>0</v>
      </c>
      <c r="AF740" s="46">
        <f t="shared" si="760"/>
        <v>0</v>
      </c>
      <c r="AG740" s="208" t="s">
        <v>18</v>
      </c>
      <c r="AH740" s="46" t="s">
        <v>197</v>
      </c>
      <c r="AL740" s="202" t="s">
        <v>141</v>
      </c>
      <c r="AM740" s="203" t="str">
        <f t="shared" si="802"/>
        <v>R_ES-MOB-SpCool</v>
      </c>
      <c r="AN740" s="202">
        <f t="shared" si="803"/>
        <v>0</v>
      </c>
      <c r="AP740" s="202" t="s">
        <v>18</v>
      </c>
      <c r="AQ740" s="203" t="s">
        <v>194</v>
      </c>
      <c r="AS740" s="202">
        <f t="shared" si="789"/>
        <v>0.0165441176470588</v>
      </c>
      <c r="AU740" s="202" t="s">
        <v>141</v>
      </c>
      <c r="AV740" s="46" t="str">
        <f t="shared" si="804"/>
        <v>R_ES-MOB-SpCool</v>
      </c>
      <c r="AW740" s="208">
        <f t="shared" si="805"/>
        <v>0</v>
      </c>
      <c r="AY740" s="208" t="s">
        <v>18</v>
      </c>
      <c r="AZ740" s="46" t="s">
        <v>193</v>
      </c>
      <c r="BB740" s="208">
        <f t="shared" si="790"/>
        <v>0.0137867647058824</v>
      </c>
      <c r="BD740" s="202" t="s">
        <v>141</v>
      </c>
      <c r="BE740" s="46" t="str">
        <f t="shared" si="806"/>
        <v>R_ES-MOB-SpCool</v>
      </c>
      <c r="BF740" s="208">
        <f t="shared" si="807"/>
        <v>0</v>
      </c>
      <c r="BG740" s="208">
        <f t="shared" si="811"/>
        <v>0</v>
      </c>
      <c r="BH740" s="208" t="s">
        <v>18</v>
      </c>
      <c r="BI740" s="46" t="s">
        <v>195</v>
      </c>
      <c r="BM740" s="202" t="s">
        <v>141</v>
      </c>
      <c r="BN740" s="46" t="str">
        <f t="shared" si="808"/>
        <v>R_ES-MOB-SpCool</v>
      </c>
      <c r="BO740" s="208">
        <f t="shared" si="809"/>
        <v>0</v>
      </c>
      <c r="BP740" s="208">
        <f t="shared" si="812"/>
        <v>0</v>
      </c>
      <c r="BQ740" s="208" t="s">
        <v>18</v>
      </c>
      <c r="BR740" s="46" t="s">
        <v>192</v>
      </c>
    </row>
    <row r="741" spans="11:70">
      <c r="K741" s="202" t="s">
        <v>141</v>
      </c>
      <c r="L741" s="203" t="str">
        <f t="shared" si="762"/>
        <v>R_ES-MOB-SpCool</v>
      </c>
      <c r="M741" s="202">
        <f t="shared" ref="M741" si="816">M645</f>
        <v>0</v>
      </c>
      <c r="O741" s="202" t="s">
        <v>18</v>
      </c>
      <c r="P741" s="203" t="s">
        <v>196</v>
      </c>
      <c r="R741" s="202">
        <f t="shared" si="787"/>
        <v>0.0165441176470588</v>
      </c>
      <c r="T741" s="202" t="s">
        <v>141</v>
      </c>
      <c r="U741" s="203" t="str">
        <f t="shared" si="799"/>
        <v>R_ES-MOB-SpCool</v>
      </c>
      <c r="V741" s="202">
        <f t="shared" si="799"/>
        <v>0</v>
      </c>
      <c r="X741" s="202" t="s">
        <v>18</v>
      </c>
      <c r="Y741" s="203" t="s">
        <v>191</v>
      </c>
      <c r="AA741" s="202">
        <f t="shared" si="788"/>
        <v>0.0183823529411765</v>
      </c>
      <c r="AC741" s="202" t="s">
        <v>141</v>
      </c>
      <c r="AD741" s="46" t="str">
        <f t="shared" si="800"/>
        <v>R_ES-MOB-SpCool</v>
      </c>
      <c r="AE741" s="208">
        <f t="shared" si="801"/>
        <v>0</v>
      </c>
      <c r="AF741" s="46">
        <f t="shared" si="760"/>
        <v>0</v>
      </c>
      <c r="AG741" s="208" t="s">
        <v>18</v>
      </c>
      <c r="AH741" s="46" t="s">
        <v>197</v>
      </c>
      <c r="AL741" s="202" t="s">
        <v>141</v>
      </c>
      <c r="AM741" s="203" t="str">
        <f t="shared" si="802"/>
        <v>R_ES-MOB-SpCool</v>
      </c>
      <c r="AN741" s="202">
        <f t="shared" si="803"/>
        <v>0</v>
      </c>
      <c r="AP741" s="202" t="s">
        <v>18</v>
      </c>
      <c r="AQ741" s="203" t="s">
        <v>194</v>
      </c>
      <c r="AS741" s="202">
        <f t="shared" si="789"/>
        <v>0.0147058823529412</v>
      </c>
      <c r="AU741" s="202" t="s">
        <v>141</v>
      </c>
      <c r="AV741" s="46" t="str">
        <f t="shared" si="804"/>
        <v>R_ES-MOB-SpCool</v>
      </c>
      <c r="AW741" s="208">
        <f t="shared" si="805"/>
        <v>0</v>
      </c>
      <c r="AY741" s="208" t="s">
        <v>18</v>
      </c>
      <c r="AZ741" s="46" t="s">
        <v>193</v>
      </c>
      <c r="BB741" s="208">
        <f t="shared" si="790"/>
        <v>0.0183823529411765</v>
      </c>
      <c r="BD741" s="202" t="s">
        <v>141</v>
      </c>
      <c r="BE741" s="46" t="str">
        <f t="shared" si="806"/>
        <v>R_ES-MOB-SpCool</v>
      </c>
      <c r="BF741" s="208">
        <f t="shared" si="807"/>
        <v>0</v>
      </c>
      <c r="BG741" s="208">
        <f t="shared" si="811"/>
        <v>0</v>
      </c>
      <c r="BH741" s="208" t="s">
        <v>18</v>
      </c>
      <c r="BI741" s="46" t="s">
        <v>195</v>
      </c>
      <c r="BM741" s="202" t="s">
        <v>141</v>
      </c>
      <c r="BN741" s="46" t="str">
        <f t="shared" si="808"/>
        <v>R_ES-MOB-SpCool</v>
      </c>
      <c r="BO741" s="208">
        <f t="shared" si="809"/>
        <v>0</v>
      </c>
      <c r="BP741" s="208">
        <f t="shared" si="812"/>
        <v>0</v>
      </c>
      <c r="BQ741" s="208" t="s">
        <v>18</v>
      </c>
      <c r="BR741" s="46" t="s">
        <v>192</v>
      </c>
    </row>
    <row r="742" spans="11:70">
      <c r="K742" s="202" t="s">
        <v>141</v>
      </c>
      <c r="L742" s="203" t="str">
        <f t="shared" si="762"/>
        <v>R_ES-MOB-SpCool</v>
      </c>
      <c r="M742" s="202">
        <f t="shared" ref="M742" si="817">M646</f>
        <v>0</v>
      </c>
      <c r="O742" s="202" t="s">
        <v>18</v>
      </c>
      <c r="P742" s="203" t="s">
        <v>196</v>
      </c>
      <c r="R742" s="202">
        <f t="shared" si="787"/>
        <v>0.0147058823529412</v>
      </c>
      <c r="T742" s="202" t="s">
        <v>141</v>
      </c>
      <c r="U742" s="203" t="str">
        <f t="shared" si="799"/>
        <v>R_ES-MOB-SpCool</v>
      </c>
      <c r="V742" s="202">
        <f t="shared" si="799"/>
        <v>0</v>
      </c>
      <c r="X742" s="202" t="s">
        <v>18</v>
      </c>
      <c r="Y742" s="203" t="s">
        <v>191</v>
      </c>
      <c r="AA742" s="202">
        <f t="shared" si="788"/>
        <v>0.0220588235294118</v>
      </c>
      <c r="AC742" s="202" t="s">
        <v>141</v>
      </c>
      <c r="AD742" s="46" t="str">
        <f t="shared" si="800"/>
        <v>R_ES-MOB-SpCool</v>
      </c>
      <c r="AE742" s="208">
        <f t="shared" si="801"/>
        <v>0</v>
      </c>
      <c r="AF742" s="46">
        <f t="shared" si="760"/>
        <v>0</v>
      </c>
      <c r="AG742" s="208" t="s">
        <v>18</v>
      </c>
      <c r="AH742" s="46" t="s">
        <v>197</v>
      </c>
      <c r="AL742" s="202" t="s">
        <v>141</v>
      </c>
      <c r="AM742" s="203" t="str">
        <f t="shared" si="802"/>
        <v>R_ES-MOB-SpCool</v>
      </c>
      <c r="AN742" s="202">
        <f t="shared" si="803"/>
        <v>0</v>
      </c>
      <c r="AP742" s="202" t="s">
        <v>18</v>
      </c>
      <c r="AQ742" s="203" t="s">
        <v>194</v>
      </c>
      <c r="AS742" s="202">
        <f t="shared" si="789"/>
        <v>0.0137867647058824</v>
      </c>
      <c r="AU742" s="202" t="s">
        <v>141</v>
      </c>
      <c r="AV742" s="46" t="str">
        <f t="shared" si="804"/>
        <v>R_ES-MOB-SpCool</v>
      </c>
      <c r="AW742" s="208">
        <f t="shared" si="805"/>
        <v>0</v>
      </c>
      <c r="AY742" s="208" t="s">
        <v>18</v>
      </c>
      <c r="AZ742" s="46" t="s">
        <v>193</v>
      </c>
      <c r="BB742" s="208">
        <f t="shared" si="790"/>
        <v>0.0220588235294118</v>
      </c>
      <c r="BD742" s="202" t="s">
        <v>141</v>
      </c>
      <c r="BE742" s="46" t="str">
        <f t="shared" si="806"/>
        <v>R_ES-MOB-SpCool</v>
      </c>
      <c r="BF742" s="208">
        <f t="shared" si="807"/>
        <v>0</v>
      </c>
      <c r="BG742" s="208">
        <f t="shared" si="811"/>
        <v>0</v>
      </c>
      <c r="BH742" s="208" t="s">
        <v>18</v>
      </c>
      <c r="BI742" s="46" t="s">
        <v>195</v>
      </c>
      <c r="BM742" s="202" t="s">
        <v>141</v>
      </c>
      <c r="BN742" s="46" t="str">
        <f t="shared" si="808"/>
        <v>R_ES-MOB-SpCool</v>
      </c>
      <c r="BO742" s="208">
        <f t="shared" si="809"/>
        <v>0</v>
      </c>
      <c r="BP742" s="208">
        <f t="shared" si="812"/>
        <v>0</v>
      </c>
      <c r="BQ742" s="208" t="s">
        <v>18</v>
      </c>
      <c r="BR742" s="46" t="s">
        <v>192</v>
      </c>
    </row>
    <row r="743" spans="11:70">
      <c r="K743" s="202" t="s">
        <v>141</v>
      </c>
      <c r="L743" s="203" t="str">
        <f t="shared" si="762"/>
        <v>R_ES-MOB-SpCool</v>
      </c>
      <c r="M743" s="202">
        <f t="shared" ref="M743" si="818">M647</f>
        <v>0</v>
      </c>
      <c r="O743" s="202" t="s">
        <v>18</v>
      </c>
      <c r="P743" s="203" t="s">
        <v>196</v>
      </c>
      <c r="R743" s="202">
        <f t="shared" si="787"/>
        <v>0.0137867647058824</v>
      </c>
      <c r="T743" s="202" t="s">
        <v>141</v>
      </c>
      <c r="U743" s="203" t="str">
        <f t="shared" si="799"/>
        <v>R_ES-MOB-SpCool</v>
      </c>
      <c r="V743" s="202">
        <f t="shared" si="799"/>
        <v>0</v>
      </c>
      <c r="X743" s="202" t="s">
        <v>18</v>
      </c>
      <c r="Y743" s="203" t="s">
        <v>191</v>
      </c>
      <c r="AA743" s="202">
        <f t="shared" si="788"/>
        <v>0.0275735294117647</v>
      </c>
      <c r="AC743" s="202" t="s">
        <v>141</v>
      </c>
      <c r="AD743" s="46" t="str">
        <f t="shared" si="800"/>
        <v>R_ES-MOB-SpCool</v>
      </c>
      <c r="AE743" s="208">
        <f t="shared" si="801"/>
        <v>0</v>
      </c>
      <c r="AF743" s="46">
        <f t="shared" si="760"/>
        <v>0</v>
      </c>
      <c r="AG743" s="208" t="s">
        <v>18</v>
      </c>
      <c r="AH743" s="46" t="s">
        <v>197</v>
      </c>
      <c r="AL743" s="202" t="s">
        <v>141</v>
      </c>
      <c r="AM743" s="203" t="str">
        <f t="shared" si="802"/>
        <v>R_ES-MOB-SpCool</v>
      </c>
      <c r="AN743" s="202">
        <f t="shared" si="803"/>
        <v>0</v>
      </c>
      <c r="AP743" s="202" t="s">
        <v>18</v>
      </c>
      <c r="AQ743" s="203" t="s">
        <v>194</v>
      </c>
      <c r="AS743" s="202">
        <f t="shared" si="789"/>
        <v>0.0183823529411765</v>
      </c>
      <c r="AU743" s="202" t="s">
        <v>141</v>
      </c>
      <c r="AV743" s="46" t="str">
        <f t="shared" si="804"/>
        <v>R_ES-MOB-SpCool</v>
      </c>
      <c r="AW743" s="208">
        <f t="shared" si="805"/>
        <v>0</v>
      </c>
      <c r="AY743" s="208" t="s">
        <v>18</v>
      </c>
      <c r="AZ743" s="46" t="s">
        <v>193</v>
      </c>
      <c r="BB743" s="208">
        <f t="shared" si="790"/>
        <v>0.0275735294117647</v>
      </c>
      <c r="BD743" s="202" t="s">
        <v>141</v>
      </c>
      <c r="BE743" s="46" t="str">
        <f t="shared" si="806"/>
        <v>R_ES-MOB-SpCool</v>
      </c>
      <c r="BF743" s="208">
        <f t="shared" si="807"/>
        <v>0</v>
      </c>
      <c r="BG743" s="208">
        <f t="shared" si="811"/>
        <v>0</v>
      </c>
      <c r="BH743" s="208" t="s">
        <v>18</v>
      </c>
      <c r="BI743" s="46" t="s">
        <v>195</v>
      </c>
      <c r="BM743" s="202" t="s">
        <v>141</v>
      </c>
      <c r="BN743" s="46" t="str">
        <f t="shared" si="808"/>
        <v>R_ES-MOB-SpCool</v>
      </c>
      <c r="BO743" s="208">
        <f t="shared" si="809"/>
        <v>0</v>
      </c>
      <c r="BP743" s="208">
        <f t="shared" si="812"/>
        <v>0</v>
      </c>
      <c r="BQ743" s="208" t="s">
        <v>18</v>
      </c>
      <c r="BR743" s="46" t="s">
        <v>192</v>
      </c>
    </row>
    <row r="744" spans="11:70">
      <c r="K744" s="202" t="s">
        <v>141</v>
      </c>
      <c r="L744" s="203" t="str">
        <f t="shared" si="762"/>
        <v>R_ES-MOB-SpCool</v>
      </c>
      <c r="M744" s="202">
        <f t="shared" ref="M744" si="819">M648</f>
        <v>0</v>
      </c>
      <c r="O744" s="202" t="s">
        <v>18</v>
      </c>
      <c r="P744" s="203" t="s">
        <v>196</v>
      </c>
      <c r="R744" s="202">
        <f t="shared" si="787"/>
        <v>0.0183823529411765</v>
      </c>
      <c r="T744" s="202" t="s">
        <v>141</v>
      </c>
      <c r="U744" s="203" t="str">
        <f t="shared" si="799"/>
        <v>R_ES-MOB-SpCool</v>
      </c>
      <c r="V744" s="202">
        <f t="shared" si="799"/>
        <v>0</v>
      </c>
      <c r="X744" s="202" t="s">
        <v>18</v>
      </c>
      <c r="Y744" s="203" t="s">
        <v>191</v>
      </c>
      <c r="AA744" s="202">
        <f t="shared" si="788"/>
        <v>0.0367647058823529</v>
      </c>
      <c r="AC744" s="202" t="s">
        <v>141</v>
      </c>
      <c r="AD744" s="46" t="str">
        <f t="shared" si="800"/>
        <v>R_ES-MOB-SpCool</v>
      </c>
      <c r="AE744" s="208">
        <f t="shared" si="801"/>
        <v>0</v>
      </c>
      <c r="AF744" s="46">
        <f t="shared" si="760"/>
        <v>0</v>
      </c>
      <c r="AG744" s="208" t="s">
        <v>18</v>
      </c>
      <c r="AH744" s="46" t="s">
        <v>197</v>
      </c>
      <c r="AL744" s="202" t="s">
        <v>141</v>
      </c>
      <c r="AM744" s="203" t="str">
        <f t="shared" si="802"/>
        <v>R_ES-MOB-SpCool</v>
      </c>
      <c r="AN744" s="202">
        <f t="shared" si="803"/>
        <v>0</v>
      </c>
      <c r="AP744" s="202" t="s">
        <v>18</v>
      </c>
      <c r="AQ744" s="203" t="s">
        <v>194</v>
      </c>
      <c r="AS744" s="202">
        <f t="shared" si="789"/>
        <v>0.0220588235294118</v>
      </c>
      <c r="AU744" s="202" t="s">
        <v>141</v>
      </c>
      <c r="AV744" s="46" t="str">
        <f t="shared" si="804"/>
        <v>R_ES-MOB-SpCool</v>
      </c>
      <c r="AW744" s="208">
        <f t="shared" si="805"/>
        <v>0</v>
      </c>
      <c r="AY744" s="208" t="s">
        <v>18</v>
      </c>
      <c r="AZ744" s="46" t="s">
        <v>193</v>
      </c>
      <c r="BB744" s="208">
        <f t="shared" si="790"/>
        <v>0.0367647058823529</v>
      </c>
      <c r="BD744" s="202" t="s">
        <v>141</v>
      </c>
      <c r="BE744" s="46" t="str">
        <f t="shared" si="806"/>
        <v>R_ES-MOB-SpCool</v>
      </c>
      <c r="BF744" s="208">
        <f t="shared" si="807"/>
        <v>0</v>
      </c>
      <c r="BG744" s="208">
        <f t="shared" si="811"/>
        <v>0</v>
      </c>
      <c r="BH744" s="208" t="s">
        <v>18</v>
      </c>
      <c r="BI744" s="46" t="s">
        <v>195</v>
      </c>
      <c r="BM744" s="202" t="s">
        <v>141</v>
      </c>
      <c r="BN744" s="46" t="str">
        <f t="shared" si="808"/>
        <v>R_ES-MOB-SpCool</v>
      </c>
      <c r="BO744" s="208">
        <f t="shared" si="809"/>
        <v>0</v>
      </c>
      <c r="BP744" s="208">
        <f t="shared" si="812"/>
        <v>0</v>
      </c>
      <c r="BQ744" s="208" t="s">
        <v>18</v>
      </c>
      <c r="BR744" s="46" t="s">
        <v>192</v>
      </c>
    </row>
    <row r="745" spans="11:70">
      <c r="K745" s="202" t="s">
        <v>141</v>
      </c>
      <c r="L745" s="203" t="str">
        <f t="shared" si="762"/>
        <v>R_ES-MOB-SpCool</v>
      </c>
      <c r="M745" s="202">
        <f t="shared" ref="M745" si="820">M649</f>
        <v>0</v>
      </c>
      <c r="O745" s="202" t="s">
        <v>18</v>
      </c>
      <c r="P745" s="203" t="s">
        <v>196</v>
      </c>
      <c r="R745" s="202">
        <f t="shared" si="787"/>
        <v>0.0220588235294118</v>
      </c>
      <c r="T745" s="202" t="s">
        <v>141</v>
      </c>
      <c r="U745" s="203" t="str">
        <f t="shared" si="799"/>
        <v>R_ES-MOB-SpCool</v>
      </c>
      <c r="V745" s="202">
        <f t="shared" si="799"/>
        <v>0</v>
      </c>
      <c r="X745" s="202" t="s">
        <v>18</v>
      </c>
      <c r="Y745" s="203" t="s">
        <v>191</v>
      </c>
      <c r="AA745" s="202">
        <f t="shared" si="788"/>
        <v>0.0459558823529412</v>
      </c>
      <c r="AC745" s="202" t="s">
        <v>141</v>
      </c>
      <c r="AD745" s="46" t="str">
        <f t="shared" si="800"/>
        <v>R_ES-MOB-SpCool</v>
      </c>
      <c r="AE745" s="208">
        <f t="shared" si="801"/>
        <v>0</v>
      </c>
      <c r="AF745" s="46">
        <f t="shared" si="760"/>
        <v>0</v>
      </c>
      <c r="AG745" s="208" t="s">
        <v>18</v>
      </c>
      <c r="AH745" s="46" t="s">
        <v>197</v>
      </c>
      <c r="AL745" s="202" t="s">
        <v>141</v>
      </c>
      <c r="AM745" s="203" t="str">
        <f t="shared" si="802"/>
        <v>R_ES-MOB-SpCool</v>
      </c>
      <c r="AN745" s="202">
        <f t="shared" si="803"/>
        <v>0</v>
      </c>
      <c r="AP745" s="202" t="s">
        <v>18</v>
      </c>
      <c r="AQ745" s="203" t="s">
        <v>194</v>
      </c>
      <c r="AS745" s="202">
        <f t="shared" si="789"/>
        <v>0.0275735294117647</v>
      </c>
      <c r="AU745" s="202" t="s">
        <v>141</v>
      </c>
      <c r="AV745" s="46" t="str">
        <f t="shared" si="804"/>
        <v>R_ES-MOB-SpCool</v>
      </c>
      <c r="AW745" s="208">
        <f t="shared" si="805"/>
        <v>0</v>
      </c>
      <c r="AY745" s="208" t="s">
        <v>18</v>
      </c>
      <c r="AZ745" s="46" t="s">
        <v>193</v>
      </c>
      <c r="BB745" s="208">
        <f t="shared" si="790"/>
        <v>0.0459558823529412</v>
      </c>
      <c r="BD745" s="202" t="s">
        <v>141</v>
      </c>
      <c r="BE745" s="46" t="str">
        <f t="shared" si="806"/>
        <v>R_ES-MOB-SpCool</v>
      </c>
      <c r="BF745" s="208">
        <f t="shared" si="807"/>
        <v>0</v>
      </c>
      <c r="BG745" s="208">
        <f t="shared" si="811"/>
        <v>0</v>
      </c>
      <c r="BH745" s="208" t="s">
        <v>18</v>
      </c>
      <c r="BI745" s="46" t="s">
        <v>195</v>
      </c>
      <c r="BM745" s="202" t="s">
        <v>141</v>
      </c>
      <c r="BN745" s="46" t="str">
        <f t="shared" si="808"/>
        <v>R_ES-MOB-SpCool</v>
      </c>
      <c r="BO745" s="208">
        <f t="shared" si="809"/>
        <v>0</v>
      </c>
      <c r="BP745" s="208">
        <f t="shared" si="812"/>
        <v>0</v>
      </c>
      <c r="BQ745" s="208" t="s">
        <v>18</v>
      </c>
      <c r="BR745" s="46" t="s">
        <v>192</v>
      </c>
    </row>
    <row r="746" spans="11:70">
      <c r="K746" s="202" t="s">
        <v>141</v>
      </c>
      <c r="L746" s="203" t="str">
        <f t="shared" si="762"/>
        <v>R_ES-MOB-SpCool</v>
      </c>
      <c r="M746" s="202">
        <f t="shared" ref="M746" si="821">M650</f>
        <v>0</v>
      </c>
      <c r="O746" s="202" t="s">
        <v>18</v>
      </c>
      <c r="P746" s="203" t="s">
        <v>196</v>
      </c>
      <c r="R746" s="202">
        <f t="shared" si="787"/>
        <v>0.0275735294117647</v>
      </c>
      <c r="T746" s="202" t="s">
        <v>141</v>
      </c>
      <c r="U746" s="203" t="str">
        <f t="shared" si="799"/>
        <v>R_ES-MOB-SpCool</v>
      </c>
      <c r="V746" s="202">
        <f t="shared" si="799"/>
        <v>0</v>
      </c>
      <c r="X746" s="202" t="s">
        <v>18</v>
      </c>
      <c r="Y746" s="203" t="s">
        <v>191</v>
      </c>
      <c r="AA746" s="202">
        <f t="shared" si="788"/>
        <v>0.0533088235294118</v>
      </c>
      <c r="AC746" s="202" t="s">
        <v>141</v>
      </c>
      <c r="AD746" s="46" t="str">
        <f t="shared" si="800"/>
        <v>R_ES-MOB-SpCool</v>
      </c>
      <c r="AE746" s="208">
        <f t="shared" si="801"/>
        <v>0</v>
      </c>
      <c r="AF746" s="46">
        <f t="shared" si="760"/>
        <v>0</v>
      </c>
      <c r="AG746" s="208" t="s">
        <v>18</v>
      </c>
      <c r="AH746" s="46" t="s">
        <v>197</v>
      </c>
      <c r="AL746" s="202" t="s">
        <v>141</v>
      </c>
      <c r="AM746" s="203" t="str">
        <f t="shared" si="802"/>
        <v>R_ES-MOB-SpCool</v>
      </c>
      <c r="AN746" s="202">
        <f t="shared" si="803"/>
        <v>0</v>
      </c>
      <c r="AP746" s="202" t="s">
        <v>18</v>
      </c>
      <c r="AQ746" s="203" t="s">
        <v>194</v>
      </c>
      <c r="AS746" s="202">
        <f t="shared" si="789"/>
        <v>0.0367647058823529</v>
      </c>
      <c r="AU746" s="202" t="s">
        <v>141</v>
      </c>
      <c r="AV746" s="46" t="str">
        <f t="shared" si="804"/>
        <v>R_ES-MOB-SpCool</v>
      </c>
      <c r="AW746" s="208">
        <f t="shared" si="805"/>
        <v>0</v>
      </c>
      <c r="AY746" s="208" t="s">
        <v>18</v>
      </c>
      <c r="AZ746" s="46" t="s">
        <v>193</v>
      </c>
      <c r="BB746" s="208">
        <f t="shared" si="790"/>
        <v>0.0533088235294118</v>
      </c>
      <c r="BD746" s="202" t="s">
        <v>141</v>
      </c>
      <c r="BE746" s="46" t="str">
        <f t="shared" si="806"/>
        <v>R_ES-MOB-SpCool</v>
      </c>
      <c r="BF746" s="208">
        <f t="shared" si="807"/>
        <v>0</v>
      </c>
      <c r="BG746" s="208">
        <f t="shared" si="811"/>
        <v>0</v>
      </c>
      <c r="BH746" s="208" t="s">
        <v>18</v>
      </c>
      <c r="BI746" s="46" t="s">
        <v>195</v>
      </c>
      <c r="BM746" s="202" t="s">
        <v>141</v>
      </c>
      <c r="BN746" s="46" t="str">
        <f t="shared" si="808"/>
        <v>R_ES-MOB-SpCool</v>
      </c>
      <c r="BO746" s="208">
        <f t="shared" si="809"/>
        <v>0</v>
      </c>
      <c r="BP746" s="208">
        <f t="shared" si="812"/>
        <v>0</v>
      </c>
      <c r="BQ746" s="208" t="s">
        <v>18</v>
      </c>
      <c r="BR746" s="46" t="s">
        <v>192</v>
      </c>
    </row>
    <row r="747" spans="11:70">
      <c r="K747" s="202" t="s">
        <v>141</v>
      </c>
      <c r="L747" s="203" t="str">
        <f t="shared" si="762"/>
        <v>R_ES-MOB-SpCool</v>
      </c>
      <c r="M747" s="202">
        <f t="shared" ref="M747" si="822">M651</f>
        <v>0</v>
      </c>
      <c r="O747" s="202" t="s">
        <v>18</v>
      </c>
      <c r="P747" s="203" t="s">
        <v>196</v>
      </c>
      <c r="R747" s="202">
        <f t="shared" si="787"/>
        <v>0.0367647058823529</v>
      </c>
      <c r="T747" s="202" t="s">
        <v>141</v>
      </c>
      <c r="U747" s="203" t="str">
        <f t="shared" si="799"/>
        <v>R_ES-MOB-SpCool</v>
      </c>
      <c r="V747" s="202">
        <f t="shared" si="799"/>
        <v>0</v>
      </c>
      <c r="X747" s="202" t="s">
        <v>18</v>
      </c>
      <c r="Y747" s="203" t="s">
        <v>191</v>
      </c>
      <c r="AA747" s="202">
        <f t="shared" si="788"/>
        <v>0.0588235294117647</v>
      </c>
      <c r="AC747" s="202" t="s">
        <v>141</v>
      </c>
      <c r="AD747" s="46" t="str">
        <f t="shared" si="800"/>
        <v>R_ES-MOB-SpCool</v>
      </c>
      <c r="AE747" s="208">
        <f t="shared" si="801"/>
        <v>0</v>
      </c>
      <c r="AF747" s="46">
        <f t="shared" si="760"/>
        <v>0</v>
      </c>
      <c r="AG747" s="208" t="s">
        <v>18</v>
      </c>
      <c r="AH747" s="46" t="s">
        <v>197</v>
      </c>
      <c r="AL747" s="202" t="s">
        <v>141</v>
      </c>
      <c r="AM747" s="203" t="str">
        <f t="shared" si="802"/>
        <v>R_ES-MOB-SpCool</v>
      </c>
      <c r="AN747" s="202">
        <f t="shared" si="803"/>
        <v>0</v>
      </c>
      <c r="AP747" s="202" t="s">
        <v>18</v>
      </c>
      <c r="AQ747" s="203" t="s">
        <v>194</v>
      </c>
      <c r="AS747" s="202">
        <f t="shared" si="789"/>
        <v>0.0459558823529412</v>
      </c>
      <c r="AU747" s="202" t="s">
        <v>141</v>
      </c>
      <c r="AV747" s="46" t="str">
        <f t="shared" si="804"/>
        <v>R_ES-MOB-SpCool</v>
      </c>
      <c r="AW747" s="208">
        <f t="shared" si="805"/>
        <v>0</v>
      </c>
      <c r="AY747" s="208" t="s">
        <v>18</v>
      </c>
      <c r="AZ747" s="46" t="s">
        <v>193</v>
      </c>
      <c r="BB747" s="208">
        <f t="shared" si="790"/>
        <v>0.0588235294117647</v>
      </c>
      <c r="BD747" s="202" t="s">
        <v>141</v>
      </c>
      <c r="BE747" s="46" t="str">
        <f t="shared" si="806"/>
        <v>R_ES-MOB-SpCool</v>
      </c>
      <c r="BF747" s="208">
        <f t="shared" si="807"/>
        <v>0</v>
      </c>
      <c r="BG747" s="208">
        <f t="shared" si="811"/>
        <v>0</v>
      </c>
      <c r="BH747" s="208" t="s">
        <v>18</v>
      </c>
      <c r="BI747" s="46" t="s">
        <v>195</v>
      </c>
      <c r="BM747" s="202" t="s">
        <v>141</v>
      </c>
      <c r="BN747" s="46" t="str">
        <f t="shared" si="808"/>
        <v>R_ES-MOB-SpCool</v>
      </c>
      <c r="BO747" s="208">
        <f t="shared" si="809"/>
        <v>0</v>
      </c>
      <c r="BP747" s="208">
        <f t="shared" si="812"/>
        <v>0</v>
      </c>
      <c r="BQ747" s="208" t="s">
        <v>18</v>
      </c>
      <c r="BR747" s="46" t="s">
        <v>192</v>
      </c>
    </row>
    <row r="748" spans="11:70">
      <c r="K748" s="202" t="s">
        <v>141</v>
      </c>
      <c r="L748" s="203" t="str">
        <f t="shared" si="762"/>
        <v>R_ES-MOB-SpCool</v>
      </c>
      <c r="M748" s="202">
        <f t="shared" ref="M748" si="823">M652</f>
        <v>0</v>
      </c>
      <c r="O748" s="202" t="s">
        <v>18</v>
      </c>
      <c r="P748" s="203" t="s">
        <v>196</v>
      </c>
      <c r="R748" s="202">
        <f t="shared" si="787"/>
        <v>0.0459558823529412</v>
      </c>
      <c r="T748" s="202" t="s">
        <v>141</v>
      </c>
      <c r="U748" s="203" t="str">
        <f t="shared" si="799"/>
        <v>R_ES-MOB-SpCool</v>
      </c>
      <c r="V748" s="202">
        <f t="shared" si="799"/>
        <v>0</v>
      </c>
      <c r="X748" s="202" t="s">
        <v>18</v>
      </c>
      <c r="Y748" s="203" t="s">
        <v>191</v>
      </c>
      <c r="AA748" s="202">
        <f t="shared" si="788"/>
        <v>0.0643382352941176</v>
      </c>
      <c r="AC748" s="202" t="s">
        <v>141</v>
      </c>
      <c r="AD748" s="46" t="str">
        <f t="shared" si="800"/>
        <v>R_ES-MOB-SpCool</v>
      </c>
      <c r="AE748" s="208">
        <f t="shared" si="801"/>
        <v>0</v>
      </c>
      <c r="AF748" s="46">
        <f t="shared" si="760"/>
        <v>0</v>
      </c>
      <c r="AG748" s="208" t="s">
        <v>18</v>
      </c>
      <c r="AH748" s="46" t="s">
        <v>197</v>
      </c>
      <c r="AL748" s="202" t="s">
        <v>141</v>
      </c>
      <c r="AM748" s="203" t="str">
        <f t="shared" si="802"/>
        <v>R_ES-MOB-SpCool</v>
      </c>
      <c r="AN748" s="202">
        <f t="shared" si="803"/>
        <v>0</v>
      </c>
      <c r="AP748" s="202" t="s">
        <v>18</v>
      </c>
      <c r="AQ748" s="203" t="s">
        <v>194</v>
      </c>
      <c r="AS748" s="202">
        <f t="shared" si="789"/>
        <v>0.0533088235294118</v>
      </c>
      <c r="AU748" s="202" t="s">
        <v>141</v>
      </c>
      <c r="AV748" s="46" t="str">
        <f t="shared" si="804"/>
        <v>R_ES-MOB-SpCool</v>
      </c>
      <c r="AW748" s="208">
        <f t="shared" si="805"/>
        <v>0</v>
      </c>
      <c r="AY748" s="208" t="s">
        <v>18</v>
      </c>
      <c r="AZ748" s="46" t="s">
        <v>193</v>
      </c>
      <c r="BB748" s="208">
        <f t="shared" si="790"/>
        <v>0.0643382352941176</v>
      </c>
      <c r="BD748" s="202" t="s">
        <v>141</v>
      </c>
      <c r="BE748" s="46" t="str">
        <f t="shared" si="806"/>
        <v>R_ES-MOB-SpCool</v>
      </c>
      <c r="BF748" s="208">
        <f t="shared" si="807"/>
        <v>0</v>
      </c>
      <c r="BG748" s="208">
        <f t="shared" si="811"/>
        <v>0</v>
      </c>
      <c r="BH748" s="208" t="s">
        <v>18</v>
      </c>
      <c r="BI748" s="46" t="s">
        <v>195</v>
      </c>
      <c r="BM748" s="202" t="s">
        <v>141</v>
      </c>
      <c r="BN748" s="46" t="str">
        <f t="shared" si="808"/>
        <v>R_ES-MOB-SpCool</v>
      </c>
      <c r="BO748" s="208">
        <f t="shared" si="809"/>
        <v>0</v>
      </c>
      <c r="BP748" s="208">
        <f t="shared" si="812"/>
        <v>0</v>
      </c>
      <c r="BQ748" s="208" t="s">
        <v>18</v>
      </c>
      <c r="BR748" s="46" t="s">
        <v>192</v>
      </c>
    </row>
    <row r="749" spans="11:70">
      <c r="K749" s="202" t="s">
        <v>141</v>
      </c>
      <c r="L749" s="203" t="str">
        <f t="shared" si="762"/>
        <v>R_ES-MOB-SpCool</v>
      </c>
      <c r="M749" s="202">
        <f t="shared" ref="M749" si="824">M653</f>
        <v>0</v>
      </c>
      <c r="O749" s="202" t="s">
        <v>18</v>
      </c>
      <c r="P749" s="203" t="s">
        <v>196</v>
      </c>
      <c r="R749" s="202">
        <f t="shared" si="787"/>
        <v>0.0533088235294118</v>
      </c>
      <c r="T749" s="202" t="s">
        <v>141</v>
      </c>
      <c r="U749" s="203" t="str">
        <f t="shared" si="799"/>
        <v>R_ES-MOB-SpCool</v>
      </c>
      <c r="V749" s="202">
        <f t="shared" si="799"/>
        <v>0</v>
      </c>
      <c r="X749" s="202" t="s">
        <v>18</v>
      </c>
      <c r="Y749" s="203" t="s">
        <v>191</v>
      </c>
      <c r="AA749" s="202">
        <f t="shared" si="788"/>
        <v>0.0680147058823529</v>
      </c>
      <c r="AC749" s="202" t="s">
        <v>141</v>
      </c>
      <c r="AD749" s="46" t="str">
        <f t="shared" si="800"/>
        <v>R_ES-MOB-SpCool</v>
      </c>
      <c r="AE749" s="208">
        <f t="shared" si="801"/>
        <v>0</v>
      </c>
      <c r="AF749" s="46">
        <f t="shared" si="760"/>
        <v>0</v>
      </c>
      <c r="AG749" s="208" t="s">
        <v>18</v>
      </c>
      <c r="AH749" s="46" t="s">
        <v>197</v>
      </c>
      <c r="AL749" s="202" t="s">
        <v>141</v>
      </c>
      <c r="AM749" s="203" t="str">
        <f t="shared" si="802"/>
        <v>R_ES-MOB-SpCool</v>
      </c>
      <c r="AN749" s="202">
        <f t="shared" si="803"/>
        <v>0</v>
      </c>
      <c r="AP749" s="202" t="s">
        <v>18</v>
      </c>
      <c r="AQ749" s="203" t="s">
        <v>194</v>
      </c>
      <c r="AS749" s="202">
        <f t="shared" si="789"/>
        <v>0.0588235294117647</v>
      </c>
      <c r="AU749" s="202" t="s">
        <v>141</v>
      </c>
      <c r="AV749" s="46" t="str">
        <f t="shared" si="804"/>
        <v>R_ES-MOB-SpCool</v>
      </c>
      <c r="AW749" s="208">
        <f t="shared" si="805"/>
        <v>0</v>
      </c>
      <c r="AY749" s="208" t="s">
        <v>18</v>
      </c>
      <c r="AZ749" s="46" t="s">
        <v>193</v>
      </c>
      <c r="BB749" s="208">
        <f t="shared" si="790"/>
        <v>0.0680147058823529</v>
      </c>
      <c r="BD749" s="202" t="s">
        <v>141</v>
      </c>
      <c r="BE749" s="46" t="str">
        <f t="shared" si="806"/>
        <v>R_ES-MOB-SpCool</v>
      </c>
      <c r="BF749" s="208">
        <f t="shared" si="807"/>
        <v>0</v>
      </c>
      <c r="BG749" s="208">
        <f t="shared" si="811"/>
        <v>0</v>
      </c>
      <c r="BH749" s="208" t="s">
        <v>18</v>
      </c>
      <c r="BI749" s="46" t="s">
        <v>195</v>
      </c>
      <c r="BM749" s="202" t="s">
        <v>141</v>
      </c>
      <c r="BN749" s="46" t="str">
        <f t="shared" si="808"/>
        <v>R_ES-MOB-SpCool</v>
      </c>
      <c r="BO749" s="208">
        <f t="shared" si="809"/>
        <v>0</v>
      </c>
      <c r="BP749" s="208">
        <f t="shared" si="812"/>
        <v>0</v>
      </c>
      <c r="BQ749" s="208" t="s">
        <v>18</v>
      </c>
      <c r="BR749" s="46" t="s">
        <v>192</v>
      </c>
    </row>
    <row r="750" spans="11:70">
      <c r="K750" s="202" t="s">
        <v>141</v>
      </c>
      <c r="L750" s="203" t="str">
        <f t="shared" si="762"/>
        <v>R_ES-MOB-SpCool</v>
      </c>
      <c r="M750" s="202">
        <f t="shared" ref="M750" si="825">M654</f>
        <v>0</v>
      </c>
      <c r="O750" s="202" t="s">
        <v>18</v>
      </c>
      <c r="P750" s="203" t="s">
        <v>196</v>
      </c>
      <c r="R750" s="202">
        <f t="shared" si="787"/>
        <v>0.0588235294117647</v>
      </c>
      <c r="T750" s="202" t="s">
        <v>141</v>
      </c>
      <c r="U750" s="203" t="str">
        <f t="shared" si="799"/>
        <v>R_ES-MOB-SpCool</v>
      </c>
      <c r="V750" s="202">
        <f t="shared" si="799"/>
        <v>0</v>
      </c>
      <c r="X750" s="202" t="s">
        <v>18</v>
      </c>
      <c r="Y750" s="203" t="s">
        <v>191</v>
      </c>
      <c r="AA750" s="202">
        <f t="shared" si="788"/>
        <v>0.0716911764705882</v>
      </c>
      <c r="AC750" s="202" t="s">
        <v>141</v>
      </c>
      <c r="AD750" s="46" t="str">
        <f t="shared" si="800"/>
        <v>R_ES-MOB-SpCool</v>
      </c>
      <c r="AE750" s="208">
        <f t="shared" si="801"/>
        <v>0</v>
      </c>
      <c r="AF750" s="46">
        <f t="shared" si="760"/>
        <v>0</v>
      </c>
      <c r="AG750" s="208" t="s">
        <v>18</v>
      </c>
      <c r="AH750" s="46" t="s">
        <v>197</v>
      </c>
      <c r="AL750" s="202" t="s">
        <v>141</v>
      </c>
      <c r="AM750" s="203" t="str">
        <f t="shared" si="802"/>
        <v>R_ES-MOB-SpCool</v>
      </c>
      <c r="AN750" s="202">
        <f t="shared" si="803"/>
        <v>0</v>
      </c>
      <c r="AP750" s="202" t="s">
        <v>18</v>
      </c>
      <c r="AQ750" s="203" t="s">
        <v>194</v>
      </c>
      <c r="AS750" s="202">
        <f t="shared" si="789"/>
        <v>0.0643382352941176</v>
      </c>
      <c r="AU750" s="202" t="s">
        <v>141</v>
      </c>
      <c r="AV750" s="46" t="str">
        <f t="shared" si="804"/>
        <v>R_ES-MOB-SpCool</v>
      </c>
      <c r="AW750" s="208">
        <f t="shared" si="805"/>
        <v>0</v>
      </c>
      <c r="AY750" s="208" t="s">
        <v>18</v>
      </c>
      <c r="AZ750" s="46" t="s">
        <v>193</v>
      </c>
      <c r="BB750" s="208">
        <f t="shared" si="790"/>
        <v>0.0716911764705882</v>
      </c>
      <c r="BD750" s="202" t="s">
        <v>141</v>
      </c>
      <c r="BE750" s="46" t="str">
        <f t="shared" si="806"/>
        <v>R_ES-MOB-SpCool</v>
      </c>
      <c r="BF750" s="208">
        <f t="shared" si="807"/>
        <v>0</v>
      </c>
      <c r="BG750" s="208">
        <f t="shared" si="811"/>
        <v>0</v>
      </c>
      <c r="BH750" s="208" t="s">
        <v>18</v>
      </c>
      <c r="BI750" s="46" t="s">
        <v>195</v>
      </c>
      <c r="BM750" s="202" t="s">
        <v>141</v>
      </c>
      <c r="BN750" s="46" t="str">
        <f t="shared" si="808"/>
        <v>R_ES-MOB-SpCool</v>
      </c>
      <c r="BO750" s="208">
        <f t="shared" si="809"/>
        <v>0</v>
      </c>
      <c r="BP750" s="208">
        <f t="shared" si="812"/>
        <v>0</v>
      </c>
      <c r="BQ750" s="208" t="s">
        <v>18</v>
      </c>
      <c r="BR750" s="46" t="s">
        <v>192</v>
      </c>
    </row>
    <row r="751" spans="11:70">
      <c r="K751" s="202" t="s">
        <v>141</v>
      </c>
      <c r="L751" s="203" t="str">
        <f t="shared" si="762"/>
        <v>R_ES-MOB-SpCool</v>
      </c>
      <c r="M751" s="202">
        <f t="shared" ref="M751" si="826">M655</f>
        <v>0</v>
      </c>
      <c r="O751" s="202" t="s">
        <v>18</v>
      </c>
      <c r="P751" s="203" t="s">
        <v>196</v>
      </c>
      <c r="R751" s="202">
        <f t="shared" si="787"/>
        <v>0.0643382352941176</v>
      </c>
      <c r="T751" s="202" t="s">
        <v>141</v>
      </c>
      <c r="U751" s="203" t="str">
        <f t="shared" si="799"/>
        <v>R_ES-MOB-SpCool</v>
      </c>
      <c r="V751" s="202">
        <f t="shared" si="799"/>
        <v>0</v>
      </c>
      <c r="X751" s="202" t="s">
        <v>18</v>
      </c>
      <c r="Y751" s="203" t="s">
        <v>191</v>
      </c>
      <c r="AA751" s="202">
        <f t="shared" si="788"/>
        <v>0.0726102941176471</v>
      </c>
      <c r="AC751" s="202" t="s">
        <v>141</v>
      </c>
      <c r="AD751" s="46" t="str">
        <f t="shared" si="800"/>
        <v>R_ES-MOB-SpCool</v>
      </c>
      <c r="AE751" s="208">
        <f t="shared" si="801"/>
        <v>0</v>
      </c>
      <c r="AF751" s="46">
        <f t="shared" si="760"/>
        <v>0</v>
      </c>
      <c r="AG751" s="208" t="s">
        <v>18</v>
      </c>
      <c r="AH751" s="46" t="s">
        <v>197</v>
      </c>
      <c r="AL751" s="202" t="s">
        <v>141</v>
      </c>
      <c r="AM751" s="203" t="str">
        <f t="shared" si="802"/>
        <v>R_ES-MOB-SpCool</v>
      </c>
      <c r="AN751" s="202">
        <f t="shared" si="803"/>
        <v>0</v>
      </c>
      <c r="AP751" s="202" t="s">
        <v>18</v>
      </c>
      <c r="AQ751" s="203" t="s">
        <v>194</v>
      </c>
      <c r="AS751" s="202">
        <f t="shared" si="789"/>
        <v>0.0680147058823529</v>
      </c>
      <c r="AU751" s="202" t="s">
        <v>141</v>
      </c>
      <c r="AV751" s="46" t="str">
        <f t="shared" si="804"/>
        <v>R_ES-MOB-SpCool</v>
      </c>
      <c r="AW751" s="208">
        <f t="shared" si="805"/>
        <v>0</v>
      </c>
      <c r="AY751" s="208" t="s">
        <v>18</v>
      </c>
      <c r="AZ751" s="46" t="s">
        <v>193</v>
      </c>
      <c r="BB751" s="208">
        <f t="shared" si="790"/>
        <v>0.0726102941176471</v>
      </c>
      <c r="BD751" s="202" t="s">
        <v>141</v>
      </c>
      <c r="BE751" s="46" t="str">
        <f t="shared" si="806"/>
        <v>R_ES-MOB-SpCool</v>
      </c>
      <c r="BF751" s="208">
        <f t="shared" si="807"/>
        <v>0</v>
      </c>
      <c r="BG751" s="208">
        <f t="shared" si="811"/>
        <v>0</v>
      </c>
      <c r="BH751" s="208" t="s">
        <v>18</v>
      </c>
      <c r="BI751" s="46" t="s">
        <v>195</v>
      </c>
      <c r="BM751" s="202" t="s">
        <v>141</v>
      </c>
      <c r="BN751" s="46" t="str">
        <f t="shared" si="808"/>
        <v>R_ES-MOB-SpCool</v>
      </c>
      <c r="BO751" s="208">
        <f t="shared" si="809"/>
        <v>0</v>
      </c>
      <c r="BP751" s="208">
        <f t="shared" si="812"/>
        <v>0</v>
      </c>
      <c r="BQ751" s="208" t="s">
        <v>18</v>
      </c>
      <c r="BR751" s="46" t="s">
        <v>192</v>
      </c>
    </row>
    <row r="752" spans="11:70">
      <c r="K752" s="202" t="s">
        <v>357</v>
      </c>
      <c r="L752" s="203" t="str">
        <f t="shared" si="762"/>
        <v>R_ES-MOB-SpCool</v>
      </c>
      <c r="M752" s="202" t="str">
        <f t="shared" ref="M752:N752" si="827">M656</f>
        <v>FH0_1</v>
      </c>
      <c r="N752" s="202">
        <f t="shared" si="827"/>
        <v>0</v>
      </c>
      <c r="O752" s="202" t="s">
        <v>18</v>
      </c>
      <c r="P752" s="203" t="s">
        <v>196</v>
      </c>
      <c r="T752" s="202" t="s">
        <v>357</v>
      </c>
      <c r="U752" s="203" t="str">
        <f t="shared" si="799"/>
        <v>R_ES-MOB-SpCool</v>
      </c>
      <c r="V752" s="202" t="str">
        <f t="shared" si="799"/>
        <v>FH0_1</v>
      </c>
      <c r="W752" s="202">
        <f t="shared" ref="W752" si="828">W656</f>
        <v>0</v>
      </c>
      <c r="X752" s="202" t="s">
        <v>18</v>
      </c>
      <c r="Y752" s="203" t="s">
        <v>191</v>
      </c>
      <c r="AC752" s="202" t="s">
        <v>357</v>
      </c>
      <c r="AD752" s="46" t="str">
        <f t="shared" si="800"/>
        <v>R_ES-MOB-SpCool</v>
      </c>
      <c r="AE752" s="208" t="str">
        <f t="shared" si="801"/>
        <v>FH0_1</v>
      </c>
      <c r="AF752" s="46">
        <f t="shared" si="760"/>
        <v>0</v>
      </c>
      <c r="AG752" s="208" t="s">
        <v>18</v>
      </c>
      <c r="AH752" s="46" t="s">
        <v>197</v>
      </c>
      <c r="AL752" s="202" t="s">
        <v>357</v>
      </c>
      <c r="AM752" s="203" t="str">
        <f t="shared" si="802"/>
        <v>R_ES-MOB-SpCool</v>
      </c>
      <c r="AN752" s="202" t="str">
        <f t="shared" si="803"/>
        <v>FH0_1</v>
      </c>
      <c r="AO752" s="202">
        <f t="shared" si="761"/>
        <v>0</v>
      </c>
      <c r="AP752" s="202" t="s">
        <v>18</v>
      </c>
      <c r="AQ752" s="203" t="s">
        <v>194</v>
      </c>
      <c r="AU752" s="202" t="s">
        <v>357</v>
      </c>
      <c r="AV752" s="46" t="str">
        <f t="shared" si="804"/>
        <v>R_ES-MOB-SpCool</v>
      </c>
      <c r="AW752" s="208" t="str">
        <f t="shared" si="805"/>
        <v>FH0_1</v>
      </c>
      <c r="AX752" s="208">
        <f t="shared" ref="AX752:AX799" si="829">W752</f>
        <v>0</v>
      </c>
      <c r="AY752" s="208" t="s">
        <v>18</v>
      </c>
      <c r="AZ752" s="46" t="s">
        <v>193</v>
      </c>
      <c r="BD752" s="202" t="s">
        <v>357</v>
      </c>
      <c r="BE752" s="46" t="str">
        <f t="shared" si="806"/>
        <v>R_ES-MOB-SpCool</v>
      </c>
      <c r="BF752" s="208" t="str">
        <f t="shared" si="807"/>
        <v>FH0_1</v>
      </c>
      <c r="BG752" s="208">
        <f t="shared" si="811"/>
        <v>0</v>
      </c>
      <c r="BH752" s="208" t="s">
        <v>18</v>
      </c>
      <c r="BI752" s="46" t="s">
        <v>195</v>
      </c>
      <c r="BM752" s="202" t="s">
        <v>357</v>
      </c>
      <c r="BN752" s="46" t="str">
        <f t="shared" si="808"/>
        <v>R_ES-MOB-SpCool</v>
      </c>
      <c r="BO752" s="208" t="str">
        <f t="shared" si="809"/>
        <v>FH0_1</v>
      </c>
      <c r="BP752" s="208">
        <f t="shared" si="812"/>
        <v>0</v>
      </c>
      <c r="BQ752" s="208" t="s">
        <v>18</v>
      </c>
      <c r="BR752" s="46" t="s">
        <v>192</v>
      </c>
    </row>
    <row r="753" spans="11:70">
      <c r="K753" s="202" t="s">
        <v>357</v>
      </c>
      <c r="L753" s="203" t="str">
        <f t="shared" si="762"/>
        <v>R_ES-MOB-SpCool</v>
      </c>
      <c r="M753" s="202" t="str">
        <f t="shared" ref="M753:N753" si="830">M657</f>
        <v>FH2_3</v>
      </c>
      <c r="N753" s="202">
        <f t="shared" si="830"/>
        <v>0</v>
      </c>
      <c r="O753" s="202" t="s">
        <v>18</v>
      </c>
      <c r="P753" s="203" t="s">
        <v>196</v>
      </c>
      <c r="T753" s="202" t="s">
        <v>357</v>
      </c>
      <c r="U753" s="203" t="str">
        <f t="shared" si="799"/>
        <v>R_ES-MOB-SpCool</v>
      </c>
      <c r="V753" s="202" t="str">
        <f t="shared" si="799"/>
        <v>FH2_3</v>
      </c>
      <c r="W753" s="202">
        <f t="shared" ref="W753" si="831">W657</f>
        <v>0</v>
      </c>
      <c r="X753" s="202" t="s">
        <v>18</v>
      </c>
      <c r="Y753" s="203" t="s">
        <v>191</v>
      </c>
      <c r="AC753" s="202" t="s">
        <v>357</v>
      </c>
      <c r="AD753" s="46" t="str">
        <f t="shared" si="800"/>
        <v>R_ES-MOB-SpCool</v>
      </c>
      <c r="AE753" s="208" t="str">
        <f t="shared" si="801"/>
        <v>FH2_3</v>
      </c>
      <c r="AF753" s="46">
        <f t="shared" si="760"/>
        <v>0</v>
      </c>
      <c r="AG753" s="208" t="s">
        <v>18</v>
      </c>
      <c r="AH753" s="46" t="s">
        <v>197</v>
      </c>
      <c r="AL753" s="202" t="s">
        <v>357</v>
      </c>
      <c r="AM753" s="203" t="str">
        <f t="shared" si="802"/>
        <v>R_ES-MOB-SpCool</v>
      </c>
      <c r="AN753" s="202" t="str">
        <f t="shared" si="803"/>
        <v>FH2_3</v>
      </c>
      <c r="AO753" s="202">
        <f t="shared" si="761"/>
        <v>0</v>
      </c>
      <c r="AP753" s="202" t="s">
        <v>18</v>
      </c>
      <c r="AQ753" s="203" t="s">
        <v>194</v>
      </c>
      <c r="AU753" s="202" t="s">
        <v>357</v>
      </c>
      <c r="AV753" s="46" t="str">
        <f t="shared" si="804"/>
        <v>R_ES-MOB-SpCool</v>
      </c>
      <c r="AW753" s="208" t="str">
        <f t="shared" si="805"/>
        <v>FH2_3</v>
      </c>
      <c r="AX753" s="208">
        <f t="shared" si="829"/>
        <v>0</v>
      </c>
      <c r="AY753" s="208" t="s">
        <v>18</v>
      </c>
      <c r="AZ753" s="46" t="s">
        <v>193</v>
      </c>
      <c r="BD753" s="202" t="s">
        <v>357</v>
      </c>
      <c r="BE753" s="46" t="str">
        <f t="shared" si="806"/>
        <v>R_ES-MOB-SpCool</v>
      </c>
      <c r="BF753" s="208" t="str">
        <f t="shared" si="807"/>
        <v>FH2_3</v>
      </c>
      <c r="BG753" s="208">
        <f t="shared" si="811"/>
        <v>0</v>
      </c>
      <c r="BH753" s="208" t="s">
        <v>18</v>
      </c>
      <c r="BI753" s="46" t="s">
        <v>195</v>
      </c>
      <c r="BM753" s="202" t="s">
        <v>357</v>
      </c>
      <c r="BN753" s="46" t="str">
        <f t="shared" si="808"/>
        <v>R_ES-MOB-SpCool</v>
      </c>
      <c r="BO753" s="208" t="str">
        <f t="shared" si="809"/>
        <v>FH2_3</v>
      </c>
      <c r="BP753" s="208">
        <f t="shared" si="812"/>
        <v>0</v>
      </c>
      <c r="BQ753" s="208" t="s">
        <v>18</v>
      </c>
      <c r="BR753" s="46" t="s">
        <v>192</v>
      </c>
    </row>
    <row r="754" spans="11:70">
      <c r="K754" s="202" t="s">
        <v>357</v>
      </c>
      <c r="L754" s="203" t="str">
        <f t="shared" si="762"/>
        <v>R_ES-MOB-SpCool</v>
      </c>
      <c r="M754" s="202" t="str">
        <f t="shared" ref="M754:N754" si="832">M658</f>
        <v>FH4_5</v>
      </c>
      <c r="N754" s="202">
        <f t="shared" si="832"/>
        <v>0</v>
      </c>
      <c r="O754" s="202" t="s">
        <v>18</v>
      </c>
      <c r="P754" s="203" t="s">
        <v>196</v>
      </c>
      <c r="T754" s="202" t="s">
        <v>357</v>
      </c>
      <c r="U754" s="203" t="str">
        <f t="shared" si="799"/>
        <v>R_ES-MOB-SpCool</v>
      </c>
      <c r="V754" s="202" t="str">
        <f t="shared" si="799"/>
        <v>FH4_5</v>
      </c>
      <c r="W754" s="202">
        <f t="shared" ref="W754" si="833">W658</f>
        <v>0</v>
      </c>
      <c r="X754" s="202" t="s">
        <v>18</v>
      </c>
      <c r="Y754" s="203" t="s">
        <v>191</v>
      </c>
      <c r="AC754" s="202" t="s">
        <v>357</v>
      </c>
      <c r="AD754" s="46" t="str">
        <f t="shared" si="800"/>
        <v>R_ES-MOB-SpCool</v>
      </c>
      <c r="AE754" s="208" t="str">
        <f t="shared" si="801"/>
        <v>FH4_5</v>
      </c>
      <c r="AF754" s="46">
        <f t="shared" si="760"/>
        <v>0</v>
      </c>
      <c r="AG754" s="208" t="s">
        <v>18</v>
      </c>
      <c r="AH754" s="46" t="s">
        <v>197</v>
      </c>
      <c r="AL754" s="202" t="s">
        <v>357</v>
      </c>
      <c r="AM754" s="203" t="str">
        <f t="shared" si="802"/>
        <v>R_ES-MOB-SpCool</v>
      </c>
      <c r="AN754" s="202" t="str">
        <f t="shared" si="803"/>
        <v>FH4_5</v>
      </c>
      <c r="AO754" s="202">
        <f t="shared" si="761"/>
        <v>0</v>
      </c>
      <c r="AP754" s="202" t="s">
        <v>18</v>
      </c>
      <c r="AQ754" s="203" t="s">
        <v>194</v>
      </c>
      <c r="AU754" s="202" t="s">
        <v>357</v>
      </c>
      <c r="AV754" s="46" t="str">
        <f t="shared" si="804"/>
        <v>R_ES-MOB-SpCool</v>
      </c>
      <c r="AW754" s="208" t="str">
        <f t="shared" si="805"/>
        <v>FH4_5</v>
      </c>
      <c r="AX754" s="208">
        <f t="shared" si="829"/>
        <v>0</v>
      </c>
      <c r="AY754" s="208" t="s">
        <v>18</v>
      </c>
      <c r="AZ754" s="46" t="s">
        <v>193</v>
      </c>
      <c r="BD754" s="202" t="s">
        <v>357</v>
      </c>
      <c r="BE754" s="46" t="str">
        <f t="shared" si="806"/>
        <v>R_ES-MOB-SpCool</v>
      </c>
      <c r="BF754" s="208" t="str">
        <f t="shared" si="807"/>
        <v>FH4_5</v>
      </c>
      <c r="BG754" s="208">
        <f t="shared" si="811"/>
        <v>0</v>
      </c>
      <c r="BH754" s="208" t="s">
        <v>18</v>
      </c>
      <c r="BI754" s="46" t="s">
        <v>195</v>
      </c>
      <c r="BM754" s="202" t="s">
        <v>357</v>
      </c>
      <c r="BN754" s="46" t="str">
        <f t="shared" si="808"/>
        <v>R_ES-MOB-SpCool</v>
      </c>
      <c r="BO754" s="208" t="str">
        <f t="shared" si="809"/>
        <v>FH4_5</v>
      </c>
      <c r="BP754" s="208">
        <f t="shared" si="812"/>
        <v>0</v>
      </c>
      <c r="BQ754" s="208" t="s">
        <v>18</v>
      </c>
      <c r="BR754" s="46" t="s">
        <v>192</v>
      </c>
    </row>
    <row r="755" spans="11:70">
      <c r="K755" s="202" t="s">
        <v>357</v>
      </c>
      <c r="L755" s="203" t="str">
        <f t="shared" si="762"/>
        <v>R_ES-MOB-SpCool</v>
      </c>
      <c r="M755" s="202" t="str">
        <f t="shared" ref="M755:N755" si="834">M659</f>
        <v>FH6_7</v>
      </c>
      <c r="N755" s="202">
        <f t="shared" si="834"/>
        <v>0</v>
      </c>
      <c r="O755" s="202" t="s">
        <v>18</v>
      </c>
      <c r="P755" s="203" t="s">
        <v>196</v>
      </c>
      <c r="T755" s="202" t="s">
        <v>357</v>
      </c>
      <c r="U755" s="203" t="str">
        <f t="shared" si="799"/>
        <v>R_ES-MOB-SpCool</v>
      </c>
      <c r="V755" s="202" t="str">
        <f t="shared" si="799"/>
        <v>FH6_7</v>
      </c>
      <c r="W755" s="202">
        <f t="shared" ref="W755" si="835">W659</f>
        <v>0</v>
      </c>
      <c r="X755" s="202" t="s">
        <v>18</v>
      </c>
      <c r="Y755" s="203" t="s">
        <v>191</v>
      </c>
      <c r="AC755" s="202" t="s">
        <v>357</v>
      </c>
      <c r="AD755" s="46" t="str">
        <f t="shared" si="800"/>
        <v>R_ES-MOB-SpCool</v>
      </c>
      <c r="AE755" s="208" t="str">
        <f t="shared" si="801"/>
        <v>FH6_7</v>
      </c>
      <c r="AF755" s="46">
        <f t="shared" si="760"/>
        <v>0</v>
      </c>
      <c r="AG755" s="208" t="s">
        <v>18</v>
      </c>
      <c r="AH755" s="46" t="s">
        <v>197</v>
      </c>
      <c r="AL755" s="202" t="s">
        <v>357</v>
      </c>
      <c r="AM755" s="203" t="str">
        <f t="shared" si="802"/>
        <v>R_ES-MOB-SpCool</v>
      </c>
      <c r="AN755" s="202" t="str">
        <f t="shared" si="803"/>
        <v>FH6_7</v>
      </c>
      <c r="AO755" s="202">
        <f t="shared" si="761"/>
        <v>0</v>
      </c>
      <c r="AP755" s="202" t="s">
        <v>18</v>
      </c>
      <c r="AQ755" s="203" t="s">
        <v>194</v>
      </c>
      <c r="AU755" s="202" t="s">
        <v>357</v>
      </c>
      <c r="AV755" s="46" t="str">
        <f t="shared" si="804"/>
        <v>R_ES-MOB-SpCool</v>
      </c>
      <c r="AW755" s="208" t="str">
        <f t="shared" si="805"/>
        <v>FH6_7</v>
      </c>
      <c r="AX755" s="208">
        <f t="shared" si="829"/>
        <v>0</v>
      </c>
      <c r="AY755" s="208" t="s">
        <v>18</v>
      </c>
      <c r="AZ755" s="46" t="s">
        <v>193</v>
      </c>
      <c r="BD755" s="202" t="s">
        <v>357</v>
      </c>
      <c r="BE755" s="46" t="str">
        <f t="shared" si="806"/>
        <v>R_ES-MOB-SpCool</v>
      </c>
      <c r="BF755" s="208" t="str">
        <f t="shared" si="807"/>
        <v>FH6_7</v>
      </c>
      <c r="BG755" s="208">
        <f t="shared" si="811"/>
        <v>0</v>
      </c>
      <c r="BH755" s="208" t="s">
        <v>18</v>
      </c>
      <c r="BI755" s="46" t="s">
        <v>195</v>
      </c>
      <c r="BM755" s="202" t="s">
        <v>357</v>
      </c>
      <c r="BN755" s="46" t="str">
        <f t="shared" si="808"/>
        <v>R_ES-MOB-SpCool</v>
      </c>
      <c r="BO755" s="208" t="str">
        <f t="shared" si="809"/>
        <v>FH6_7</v>
      </c>
      <c r="BP755" s="208">
        <f t="shared" si="812"/>
        <v>0</v>
      </c>
      <c r="BQ755" s="208" t="s">
        <v>18</v>
      </c>
      <c r="BR755" s="46" t="s">
        <v>192</v>
      </c>
    </row>
    <row r="756" spans="11:70">
      <c r="K756" s="202" t="s">
        <v>357</v>
      </c>
      <c r="L756" s="203" t="str">
        <f t="shared" si="762"/>
        <v>R_ES-MOB-SpCool</v>
      </c>
      <c r="M756" s="202" t="str">
        <f t="shared" ref="M756:N756" si="836">M660</f>
        <v>FH8_9</v>
      </c>
      <c r="N756" s="202">
        <f t="shared" si="836"/>
        <v>0</v>
      </c>
      <c r="O756" s="202" t="s">
        <v>18</v>
      </c>
      <c r="P756" s="203" t="s">
        <v>196</v>
      </c>
      <c r="T756" s="202" t="s">
        <v>357</v>
      </c>
      <c r="U756" s="203" t="str">
        <f t="shared" si="799"/>
        <v>R_ES-MOB-SpCool</v>
      </c>
      <c r="V756" s="202" t="str">
        <f t="shared" si="799"/>
        <v>FH8_9</v>
      </c>
      <c r="W756" s="202">
        <f t="shared" ref="W756" si="837">W660</f>
        <v>0</v>
      </c>
      <c r="X756" s="202" t="s">
        <v>18</v>
      </c>
      <c r="Y756" s="203" t="s">
        <v>191</v>
      </c>
      <c r="AC756" s="202" t="s">
        <v>357</v>
      </c>
      <c r="AD756" s="46" t="str">
        <f t="shared" si="800"/>
        <v>R_ES-MOB-SpCool</v>
      </c>
      <c r="AE756" s="208" t="str">
        <f t="shared" si="801"/>
        <v>FH8_9</v>
      </c>
      <c r="AF756" s="46">
        <f t="shared" si="760"/>
        <v>0</v>
      </c>
      <c r="AG756" s="208" t="s">
        <v>18</v>
      </c>
      <c r="AH756" s="46" t="s">
        <v>197</v>
      </c>
      <c r="AL756" s="202" t="s">
        <v>357</v>
      </c>
      <c r="AM756" s="203" t="str">
        <f t="shared" si="802"/>
        <v>R_ES-MOB-SpCool</v>
      </c>
      <c r="AN756" s="202" t="str">
        <f t="shared" si="803"/>
        <v>FH8_9</v>
      </c>
      <c r="AO756" s="202">
        <f t="shared" si="761"/>
        <v>0</v>
      </c>
      <c r="AP756" s="202" t="s">
        <v>18</v>
      </c>
      <c r="AQ756" s="203" t="s">
        <v>194</v>
      </c>
      <c r="AU756" s="202" t="s">
        <v>357</v>
      </c>
      <c r="AV756" s="46" t="str">
        <f t="shared" si="804"/>
        <v>R_ES-MOB-SpCool</v>
      </c>
      <c r="AW756" s="208" t="str">
        <f t="shared" si="805"/>
        <v>FH8_9</v>
      </c>
      <c r="AX756" s="208">
        <f t="shared" si="829"/>
        <v>0</v>
      </c>
      <c r="AY756" s="208" t="s">
        <v>18</v>
      </c>
      <c r="AZ756" s="46" t="s">
        <v>193</v>
      </c>
      <c r="BD756" s="202" t="s">
        <v>357</v>
      </c>
      <c r="BE756" s="46" t="str">
        <f t="shared" si="806"/>
        <v>R_ES-MOB-SpCool</v>
      </c>
      <c r="BF756" s="208" t="str">
        <f t="shared" si="807"/>
        <v>FH8_9</v>
      </c>
      <c r="BG756" s="208">
        <f t="shared" si="811"/>
        <v>0</v>
      </c>
      <c r="BH756" s="208" t="s">
        <v>18</v>
      </c>
      <c r="BI756" s="46" t="s">
        <v>195</v>
      </c>
      <c r="BM756" s="202" t="s">
        <v>357</v>
      </c>
      <c r="BN756" s="46" t="str">
        <f t="shared" si="808"/>
        <v>R_ES-MOB-SpCool</v>
      </c>
      <c r="BO756" s="208" t="str">
        <f t="shared" si="809"/>
        <v>FH8_9</v>
      </c>
      <c r="BP756" s="208">
        <f t="shared" si="812"/>
        <v>0</v>
      </c>
      <c r="BQ756" s="208" t="s">
        <v>18</v>
      </c>
      <c r="BR756" s="46" t="s">
        <v>192</v>
      </c>
    </row>
    <row r="757" spans="11:70">
      <c r="K757" s="202" t="s">
        <v>357</v>
      </c>
      <c r="L757" s="203" t="str">
        <f t="shared" si="762"/>
        <v>R_ES-MOB-SpCool</v>
      </c>
      <c r="M757" s="202" t="str">
        <f t="shared" ref="M757:N757" si="838">M661</f>
        <v>FH10_11</v>
      </c>
      <c r="N757" s="202">
        <f t="shared" si="838"/>
        <v>0</v>
      </c>
      <c r="O757" s="202" t="s">
        <v>18</v>
      </c>
      <c r="P757" s="203" t="s">
        <v>196</v>
      </c>
      <c r="T757" s="202" t="s">
        <v>357</v>
      </c>
      <c r="U757" s="203" t="str">
        <f t="shared" si="799"/>
        <v>R_ES-MOB-SpCool</v>
      </c>
      <c r="V757" s="202" t="str">
        <f t="shared" si="799"/>
        <v>FH10_11</v>
      </c>
      <c r="W757" s="202">
        <f t="shared" ref="W757" si="839">W661</f>
        <v>0</v>
      </c>
      <c r="X757" s="202" t="s">
        <v>18</v>
      </c>
      <c r="Y757" s="203" t="s">
        <v>191</v>
      </c>
      <c r="AC757" s="202" t="s">
        <v>357</v>
      </c>
      <c r="AD757" s="46" t="str">
        <f t="shared" si="800"/>
        <v>R_ES-MOB-SpCool</v>
      </c>
      <c r="AE757" s="208" t="str">
        <f t="shared" si="801"/>
        <v>FH10_11</v>
      </c>
      <c r="AF757" s="46">
        <f t="shared" si="760"/>
        <v>0</v>
      </c>
      <c r="AG757" s="208" t="s">
        <v>18</v>
      </c>
      <c r="AH757" s="46" t="s">
        <v>197</v>
      </c>
      <c r="AL757" s="202" t="s">
        <v>357</v>
      </c>
      <c r="AM757" s="203" t="str">
        <f t="shared" si="802"/>
        <v>R_ES-MOB-SpCool</v>
      </c>
      <c r="AN757" s="202" t="str">
        <f t="shared" si="803"/>
        <v>FH10_11</v>
      </c>
      <c r="AO757" s="202">
        <f t="shared" si="761"/>
        <v>0</v>
      </c>
      <c r="AP757" s="202" t="s">
        <v>18</v>
      </c>
      <c r="AQ757" s="203" t="s">
        <v>194</v>
      </c>
      <c r="AU757" s="202" t="s">
        <v>357</v>
      </c>
      <c r="AV757" s="46" t="str">
        <f t="shared" si="804"/>
        <v>R_ES-MOB-SpCool</v>
      </c>
      <c r="AW757" s="208" t="str">
        <f t="shared" si="805"/>
        <v>FH10_11</v>
      </c>
      <c r="AX757" s="208">
        <f t="shared" si="829"/>
        <v>0</v>
      </c>
      <c r="AY757" s="208" t="s">
        <v>18</v>
      </c>
      <c r="AZ757" s="46" t="s">
        <v>193</v>
      </c>
      <c r="BD757" s="202" t="s">
        <v>357</v>
      </c>
      <c r="BE757" s="46" t="str">
        <f t="shared" si="806"/>
        <v>R_ES-MOB-SpCool</v>
      </c>
      <c r="BF757" s="208" t="str">
        <f t="shared" si="807"/>
        <v>FH10_11</v>
      </c>
      <c r="BG757" s="208">
        <f t="shared" si="811"/>
        <v>0</v>
      </c>
      <c r="BH757" s="208" t="s">
        <v>18</v>
      </c>
      <c r="BI757" s="46" t="s">
        <v>195</v>
      </c>
      <c r="BM757" s="202" t="s">
        <v>357</v>
      </c>
      <c r="BN757" s="46" t="str">
        <f t="shared" si="808"/>
        <v>R_ES-MOB-SpCool</v>
      </c>
      <c r="BO757" s="208" t="str">
        <f t="shared" si="809"/>
        <v>FH10_11</v>
      </c>
      <c r="BP757" s="208">
        <f t="shared" si="812"/>
        <v>0</v>
      </c>
      <c r="BQ757" s="208" t="s">
        <v>18</v>
      </c>
      <c r="BR757" s="46" t="s">
        <v>192</v>
      </c>
    </row>
    <row r="758" spans="11:70">
      <c r="K758" s="202" t="s">
        <v>357</v>
      </c>
      <c r="L758" s="203" t="str">
        <f t="shared" si="762"/>
        <v>R_ES-MOB-SpCool</v>
      </c>
      <c r="M758" s="202" t="str">
        <f t="shared" ref="M758:N758" si="840">M662</f>
        <v>FH12_13</v>
      </c>
      <c r="N758" s="202">
        <f t="shared" si="840"/>
        <v>0</v>
      </c>
      <c r="O758" s="202" t="s">
        <v>18</v>
      </c>
      <c r="P758" s="203" t="s">
        <v>196</v>
      </c>
      <c r="T758" s="202" t="s">
        <v>357</v>
      </c>
      <c r="U758" s="203" t="str">
        <f t="shared" si="799"/>
        <v>R_ES-MOB-SpCool</v>
      </c>
      <c r="V758" s="202" t="str">
        <f t="shared" si="799"/>
        <v>FH12_13</v>
      </c>
      <c r="W758" s="202">
        <f t="shared" ref="W758" si="841">W662</f>
        <v>0</v>
      </c>
      <c r="X758" s="202" t="s">
        <v>18</v>
      </c>
      <c r="Y758" s="203" t="s">
        <v>191</v>
      </c>
      <c r="AC758" s="202" t="s">
        <v>357</v>
      </c>
      <c r="AD758" s="46" t="str">
        <f t="shared" si="800"/>
        <v>R_ES-MOB-SpCool</v>
      </c>
      <c r="AE758" s="208" t="str">
        <f t="shared" si="801"/>
        <v>FH12_13</v>
      </c>
      <c r="AF758" s="46">
        <f t="shared" si="760"/>
        <v>0</v>
      </c>
      <c r="AG758" s="208" t="s">
        <v>18</v>
      </c>
      <c r="AH758" s="46" t="s">
        <v>197</v>
      </c>
      <c r="AL758" s="202" t="s">
        <v>357</v>
      </c>
      <c r="AM758" s="203" t="str">
        <f t="shared" si="802"/>
        <v>R_ES-MOB-SpCool</v>
      </c>
      <c r="AN758" s="202" t="str">
        <f t="shared" si="803"/>
        <v>FH12_13</v>
      </c>
      <c r="AO758" s="202">
        <f t="shared" si="761"/>
        <v>0</v>
      </c>
      <c r="AP758" s="202" t="s">
        <v>18</v>
      </c>
      <c r="AQ758" s="203" t="s">
        <v>194</v>
      </c>
      <c r="AU758" s="202" t="s">
        <v>357</v>
      </c>
      <c r="AV758" s="46" t="str">
        <f t="shared" si="804"/>
        <v>R_ES-MOB-SpCool</v>
      </c>
      <c r="AW758" s="208" t="str">
        <f t="shared" si="805"/>
        <v>FH12_13</v>
      </c>
      <c r="AX758" s="208">
        <f t="shared" si="829"/>
        <v>0</v>
      </c>
      <c r="AY758" s="208" t="s">
        <v>18</v>
      </c>
      <c r="AZ758" s="46" t="s">
        <v>193</v>
      </c>
      <c r="BD758" s="202" t="s">
        <v>357</v>
      </c>
      <c r="BE758" s="46" t="str">
        <f t="shared" si="806"/>
        <v>R_ES-MOB-SpCool</v>
      </c>
      <c r="BF758" s="208" t="str">
        <f t="shared" si="807"/>
        <v>FH12_13</v>
      </c>
      <c r="BG758" s="208">
        <f t="shared" si="811"/>
        <v>0</v>
      </c>
      <c r="BH758" s="208" t="s">
        <v>18</v>
      </c>
      <c r="BI758" s="46" t="s">
        <v>195</v>
      </c>
      <c r="BM758" s="202" t="s">
        <v>357</v>
      </c>
      <c r="BN758" s="46" t="str">
        <f t="shared" si="808"/>
        <v>R_ES-MOB-SpCool</v>
      </c>
      <c r="BO758" s="208" t="str">
        <f t="shared" si="809"/>
        <v>FH12_13</v>
      </c>
      <c r="BP758" s="208">
        <f t="shared" si="812"/>
        <v>0</v>
      </c>
      <c r="BQ758" s="208" t="s">
        <v>18</v>
      </c>
      <c r="BR758" s="46" t="s">
        <v>192</v>
      </c>
    </row>
    <row r="759" spans="11:70">
      <c r="K759" s="202" t="s">
        <v>357</v>
      </c>
      <c r="L759" s="203" t="str">
        <f t="shared" si="762"/>
        <v>R_ES-MOB-SpCool</v>
      </c>
      <c r="M759" s="202" t="str">
        <f t="shared" ref="M759:N759" si="842">M663</f>
        <v>FH14_15</v>
      </c>
      <c r="N759" s="202">
        <f t="shared" si="842"/>
        <v>0</v>
      </c>
      <c r="O759" s="202" t="s">
        <v>18</v>
      </c>
      <c r="P759" s="203" t="s">
        <v>196</v>
      </c>
      <c r="T759" s="202" t="s">
        <v>357</v>
      </c>
      <c r="U759" s="203" t="str">
        <f t="shared" si="799"/>
        <v>R_ES-MOB-SpCool</v>
      </c>
      <c r="V759" s="202" t="str">
        <f t="shared" si="799"/>
        <v>FH14_15</v>
      </c>
      <c r="W759" s="202">
        <f t="shared" ref="W759" si="843">W663</f>
        <v>0</v>
      </c>
      <c r="X759" s="202" t="s">
        <v>18</v>
      </c>
      <c r="Y759" s="203" t="s">
        <v>191</v>
      </c>
      <c r="AC759" s="202" t="s">
        <v>357</v>
      </c>
      <c r="AD759" s="46" t="str">
        <f t="shared" si="800"/>
        <v>R_ES-MOB-SpCool</v>
      </c>
      <c r="AE759" s="208" t="str">
        <f t="shared" si="801"/>
        <v>FH14_15</v>
      </c>
      <c r="AF759" s="46">
        <f t="shared" si="760"/>
        <v>0</v>
      </c>
      <c r="AG759" s="208" t="s">
        <v>18</v>
      </c>
      <c r="AH759" s="46" t="s">
        <v>197</v>
      </c>
      <c r="AL759" s="202" t="s">
        <v>357</v>
      </c>
      <c r="AM759" s="203" t="str">
        <f t="shared" si="802"/>
        <v>R_ES-MOB-SpCool</v>
      </c>
      <c r="AN759" s="202" t="str">
        <f t="shared" si="803"/>
        <v>FH14_15</v>
      </c>
      <c r="AO759" s="202">
        <f t="shared" si="761"/>
        <v>0</v>
      </c>
      <c r="AP759" s="202" t="s">
        <v>18</v>
      </c>
      <c r="AQ759" s="203" t="s">
        <v>194</v>
      </c>
      <c r="AU759" s="202" t="s">
        <v>357</v>
      </c>
      <c r="AV759" s="46" t="str">
        <f t="shared" si="804"/>
        <v>R_ES-MOB-SpCool</v>
      </c>
      <c r="AW759" s="208" t="str">
        <f t="shared" si="805"/>
        <v>FH14_15</v>
      </c>
      <c r="AX759" s="208">
        <f t="shared" si="829"/>
        <v>0</v>
      </c>
      <c r="AY759" s="208" t="s">
        <v>18</v>
      </c>
      <c r="AZ759" s="46" t="s">
        <v>193</v>
      </c>
      <c r="BD759" s="202" t="s">
        <v>357</v>
      </c>
      <c r="BE759" s="46" t="str">
        <f t="shared" si="806"/>
        <v>R_ES-MOB-SpCool</v>
      </c>
      <c r="BF759" s="208" t="str">
        <f t="shared" si="807"/>
        <v>FH14_15</v>
      </c>
      <c r="BG759" s="208">
        <f t="shared" si="811"/>
        <v>0</v>
      </c>
      <c r="BH759" s="208" t="s">
        <v>18</v>
      </c>
      <c r="BI759" s="46" t="s">
        <v>195</v>
      </c>
      <c r="BM759" s="202" t="s">
        <v>357</v>
      </c>
      <c r="BN759" s="46" t="str">
        <f t="shared" si="808"/>
        <v>R_ES-MOB-SpCool</v>
      </c>
      <c r="BO759" s="208" t="str">
        <f t="shared" si="809"/>
        <v>FH14_15</v>
      </c>
      <c r="BP759" s="208">
        <f t="shared" si="812"/>
        <v>0</v>
      </c>
      <c r="BQ759" s="208" t="s">
        <v>18</v>
      </c>
      <c r="BR759" s="46" t="s">
        <v>192</v>
      </c>
    </row>
    <row r="760" spans="11:70">
      <c r="K760" s="202" t="s">
        <v>357</v>
      </c>
      <c r="L760" s="203" t="str">
        <f t="shared" si="762"/>
        <v>R_ES-MOB-SpCool</v>
      </c>
      <c r="M760" s="202" t="str">
        <f t="shared" ref="M760:N760" si="844">M664</f>
        <v>FH16_17</v>
      </c>
      <c r="N760" s="202">
        <f t="shared" si="844"/>
        <v>0</v>
      </c>
      <c r="O760" s="202" t="s">
        <v>18</v>
      </c>
      <c r="P760" s="203" t="s">
        <v>196</v>
      </c>
      <c r="T760" s="202" t="s">
        <v>357</v>
      </c>
      <c r="U760" s="203" t="str">
        <f t="shared" si="799"/>
        <v>R_ES-MOB-SpCool</v>
      </c>
      <c r="V760" s="202" t="str">
        <f t="shared" si="799"/>
        <v>FH16_17</v>
      </c>
      <c r="W760" s="202">
        <f t="shared" ref="W760" si="845">W664</f>
        <v>0</v>
      </c>
      <c r="X760" s="202" t="s">
        <v>18</v>
      </c>
      <c r="Y760" s="203" t="s">
        <v>191</v>
      </c>
      <c r="AC760" s="202" t="s">
        <v>357</v>
      </c>
      <c r="AD760" s="46" t="str">
        <f t="shared" si="800"/>
        <v>R_ES-MOB-SpCool</v>
      </c>
      <c r="AE760" s="208" t="str">
        <f t="shared" si="801"/>
        <v>FH16_17</v>
      </c>
      <c r="AF760" s="46">
        <f t="shared" si="760"/>
        <v>0</v>
      </c>
      <c r="AG760" s="208" t="s">
        <v>18</v>
      </c>
      <c r="AH760" s="46" t="s">
        <v>197</v>
      </c>
      <c r="AL760" s="202" t="s">
        <v>357</v>
      </c>
      <c r="AM760" s="203" t="str">
        <f t="shared" si="802"/>
        <v>R_ES-MOB-SpCool</v>
      </c>
      <c r="AN760" s="202" t="str">
        <f t="shared" si="803"/>
        <v>FH16_17</v>
      </c>
      <c r="AO760" s="202">
        <f t="shared" si="761"/>
        <v>0</v>
      </c>
      <c r="AP760" s="202" t="s">
        <v>18</v>
      </c>
      <c r="AQ760" s="203" t="s">
        <v>194</v>
      </c>
      <c r="AU760" s="202" t="s">
        <v>357</v>
      </c>
      <c r="AV760" s="46" t="str">
        <f t="shared" si="804"/>
        <v>R_ES-MOB-SpCool</v>
      </c>
      <c r="AW760" s="208" t="str">
        <f t="shared" si="805"/>
        <v>FH16_17</v>
      </c>
      <c r="AX760" s="208">
        <f t="shared" si="829"/>
        <v>0</v>
      </c>
      <c r="AY760" s="208" t="s">
        <v>18</v>
      </c>
      <c r="AZ760" s="46" t="s">
        <v>193</v>
      </c>
      <c r="BD760" s="202" t="s">
        <v>357</v>
      </c>
      <c r="BE760" s="46" t="str">
        <f t="shared" si="806"/>
        <v>R_ES-MOB-SpCool</v>
      </c>
      <c r="BF760" s="208" t="str">
        <f t="shared" si="807"/>
        <v>FH16_17</v>
      </c>
      <c r="BG760" s="208">
        <f t="shared" si="811"/>
        <v>0</v>
      </c>
      <c r="BH760" s="208" t="s">
        <v>18</v>
      </c>
      <c r="BI760" s="46" t="s">
        <v>195</v>
      </c>
      <c r="BM760" s="202" t="s">
        <v>357</v>
      </c>
      <c r="BN760" s="46" t="str">
        <f t="shared" si="808"/>
        <v>R_ES-MOB-SpCool</v>
      </c>
      <c r="BO760" s="208" t="str">
        <f t="shared" si="809"/>
        <v>FH16_17</v>
      </c>
      <c r="BP760" s="208">
        <f t="shared" si="812"/>
        <v>0</v>
      </c>
      <c r="BQ760" s="208" t="s">
        <v>18</v>
      </c>
      <c r="BR760" s="46" t="s">
        <v>192</v>
      </c>
    </row>
    <row r="761" spans="11:70">
      <c r="K761" s="202" t="s">
        <v>357</v>
      </c>
      <c r="L761" s="203" t="str">
        <f t="shared" si="762"/>
        <v>R_ES-MOB-SpCool</v>
      </c>
      <c r="M761" s="202" t="str">
        <f t="shared" ref="M761:N761" si="846">M665</f>
        <v>FH18_19</v>
      </c>
      <c r="N761" s="202">
        <f t="shared" si="846"/>
        <v>0</v>
      </c>
      <c r="O761" s="202" t="s">
        <v>18</v>
      </c>
      <c r="P761" s="203" t="s">
        <v>196</v>
      </c>
      <c r="T761" s="202" t="s">
        <v>357</v>
      </c>
      <c r="U761" s="203" t="str">
        <f t="shared" si="799"/>
        <v>R_ES-MOB-SpCool</v>
      </c>
      <c r="V761" s="202" t="str">
        <f t="shared" si="799"/>
        <v>FH18_19</v>
      </c>
      <c r="W761" s="202">
        <f t="shared" ref="W761" si="847">W665</f>
        <v>0</v>
      </c>
      <c r="X761" s="202" t="s">
        <v>18</v>
      </c>
      <c r="Y761" s="203" t="s">
        <v>191</v>
      </c>
      <c r="AC761" s="202" t="s">
        <v>357</v>
      </c>
      <c r="AD761" s="46" t="str">
        <f t="shared" si="800"/>
        <v>R_ES-MOB-SpCool</v>
      </c>
      <c r="AE761" s="208" t="str">
        <f t="shared" si="801"/>
        <v>FH18_19</v>
      </c>
      <c r="AF761" s="46">
        <f t="shared" si="760"/>
        <v>0</v>
      </c>
      <c r="AG761" s="208" t="s">
        <v>18</v>
      </c>
      <c r="AH761" s="46" t="s">
        <v>197</v>
      </c>
      <c r="AL761" s="202" t="s">
        <v>357</v>
      </c>
      <c r="AM761" s="203" t="str">
        <f t="shared" si="802"/>
        <v>R_ES-MOB-SpCool</v>
      </c>
      <c r="AN761" s="202" t="str">
        <f t="shared" si="803"/>
        <v>FH18_19</v>
      </c>
      <c r="AO761" s="202">
        <f t="shared" si="761"/>
        <v>0</v>
      </c>
      <c r="AP761" s="202" t="s">
        <v>18</v>
      </c>
      <c r="AQ761" s="203" t="s">
        <v>194</v>
      </c>
      <c r="AU761" s="202" t="s">
        <v>357</v>
      </c>
      <c r="AV761" s="46" t="str">
        <f t="shared" si="804"/>
        <v>R_ES-MOB-SpCool</v>
      </c>
      <c r="AW761" s="208" t="str">
        <f t="shared" si="805"/>
        <v>FH18_19</v>
      </c>
      <c r="AX761" s="208">
        <f t="shared" si="829"/>
        <v>0</v>
      </c>
      <c r="AY761" s="208" t="s">
        <v>18</v>
      </c>
      <c r="AZ761" s="46" t="s">
        <v>193</v>
      </c>
      <c r="BD761" s="202" t="s">
        <v>357</v>
      </c>
      <c r="BE761" s="46" t="str">
        <f t="shared" si="806"/>
        <v>R_ES-MOB-SpCool</v>
      </c>
      <c r="BF761" s="208" t="str">
        <f t="shared" si="807"/>
        <v>FH18_19</v>
      </c>
      <c r="BG761" s="208">
        <f t="shared" si="811"/>
        <v>0</v>
      </c>
      <c r="BH761" s="208" t="s">
        <v>18</v>
      </c>
      <c r="BI761" s="46" t="s">
        <v>195</v>
      </c>
      <c r="BM761" s="202" t="s">
        <v>357</v>
      </c>
      <c r="BN761" s="46" t="str">
        <f t="shared" si="808"/>
        <v>R_ES-MOB-SpCool</v>
      </c>
      <c r="BO761" s="208" t="str">
        <f t="shared" si="809"/>
        <v>FH18_19</v>
      </c>
      <c r="BP761" s="208">
        <f t="shared" si="812"/>
        <v>0</v>
      </c>
      <c r="BQ761" s="208" t="s">
        <v>18</v>
      </c>
      <c r="BR761" s="46" t="s">
        <v>192</v>
      </c>
    </row>
    <row r="762" spans="11:70">
      <c r="K762" s="202" t="s">
        <v>357</v>
      </c>
      <c r="L762" s="203" t="str">
        <f t="shared" si="762"/>
        <v>R_ES-MOB-SpCool</v>
      </c>
      <c r="M762" s="202" t="str">
        <f t="shared" ref="M762:N762" si="848">M666</f>
        <v>FH20_21</v>
      </c>
      <c r="N762" s="202">
        <f t="shared" si="848"/>
        <v>0</v>
      </c>
      <c r="O762" s="202" t="s">
        <v>18</v>
      </c>
      <c r="P762" s="203" t="s">
        <v>196</v>
      </c>
      <c r="T762" s="202" t="s">
        <v>357</v>
      </c>
      <c r="U762" s="203" t="str">
        <f t="shared" si="799"/>
        <v>R_ES-MOB-SpCool</v>
      </c>
      <c r="V762" s="202" t="str">
        <f t="shared" si="799"/>
        <v>FH20_21</v>
      </c>
      <c r="W762" s="202">
        <f t="shared" ref="W762" si="849">W666</f>
        <v>0</v>
      </c>
      <c r="X762" s="202" t="s">
        <v>18</v>
      </c>
      <c r="Y762" s="203" t="s">
        <v>191</v>
      </c>
      <c r="AC762" s="202" t="s">
        <v>357</v>
      </c>
      <c r="AD762" s="46" t="str">
        <f t="shared" si="800"/>
        <v>R_ES-MOB-SpCool</v>
      </c>
      <c r="AE762" s="208" t="str">
        <f t="shared" si="801"/>
        <v>FH20_21</v>
      </c>
      <c r="AF762" s="46">
        <f t="shared" si="760"/>
        <v>0</v>
      </c>
      <c r="AG762" s="208" t="s">
        <v>18</v>
      </c>
      <c r="AH762" s="46" t="s">
        <v>197</v>
      </c>
      <c r="AL762" s="202" t="s">
        <v>357</v>
      </c>
      <c r="AM762" s="203" t="str">
        <f t="shared" si="802"/>
        <v>R_ES-MOB-SpCool</v>
      </c>
      <c r="AN762" s="202" t="str">
        <f t="shared" si="803"/>
        <v>FH20_21</v>
      </c>
      <c r="AO762" s="202">
        <f t="shared" si="761"/>
        <v>0</v>
      </c>
      <c r="AP762" s="202" t="s">
        <v>18</v>
      </c>
      <c r="AQ762" s="203" t="s">
        <v>194</v>
      </c>
      <c r="AU762" s="202" t="s">
        <v>357</v>
      </c>
      <c r="AV762" s="46" t="str">
        <f t="shared" si="804"/>
        <v>R_ES-MOB-SpCool</v>
      </c>
      <c r="AW762" s="208" t="str">
        <f t="shared" si="805"/>
        <v>FH20_21</v>
      </c>
      <c r="AX762" s="208">
        <f t="shared" si="829"/>
        <v>0</v>
      </c>
      <c r="AY762" s="208" t="s">
        <v>18</v>
      </c>
      <c r="AZ762" s="46" t="s">
        <v>193</v>
      </c>
      <c r="BD762" s="202" t="s">
        <v>357</v>
      </c>
      <c r="BE762" s="46" t="str">
        <f t="shared" si="806"/>
        <v>R_ES-MOB-SpCool</v>
      </c>
      <c r="BF762" s="208" t="str">
        <f t="shared" si="807"/>
        <v>FH20_21</v>
      </c>
      <c r="BG762" s="208">
        <f t="shared" si="811"/>
        <v>0</v>
      </c>
      <c r="BH762" s="208" t="s">
        <v>18</v>
      </c>
      <c r="BI762" s="46" t="s">
        <v>195</v>
      </c>
      <c r="BM762" s="202" t="s">
        <v>357</v>
      </c>
      <c r="BN762" s="46" t="str">
        <f t="shared" si="808"/>
        <v>R_ES-MOB-SpCool</v>
      </c>
      <c r="BO762" s="208" t="str">
        <f t="shared" si="809"/>
        <v>FH20_21</v>
      </c>
      <c r="BP762" s="208">
        <f t="shared" si="812"/>
        <v>0</v>
      </c>
      <c r="BQ762" s="208" t="s">
        <v>18</v>
      </c>
      <c r="BR762" s="46" t="s">
        <v>192</v>
      </c>
    </row>
    <row r="763" spans="11:70">
      <c r="K763" s="202" t="s">
        <v>357</v>
      </c>
      <c r="L763" s="203" t="str">
        <f t="shared" si="762"/>
        <v>R_ES-MOB-SpCool</v>
      </c>
      <c r="M763" s="202" t="str">
        <f t="shared" ref="M763:N763" si="850">M667</f>
        <v>FH22_23</v>
      </c>
      <c r="N763" s="202">
        <f t="shared" si="850"/>
        <v>0</v>
      </c>
      <c r="O763" s="202" t="s">
        <v>18</v>
      </c>
      <c r="P763" s="203" t="s">
        <v>196</v>
      </c>
      <c r="T763" s="202" t="s">
        <v>357</v>
      </c>
      <c r="U763" s="203" t="str">
        <f t="shared" si="799"/>
        <v>R_ES-MOB-SpCool</v>
      </c>
      <c r="V763" s="202" t="str">
        <f t="shared" si="799"/>
        <v>FH22_23</v>
      </c>
      <c r="W763" s="202">
        <f t="shared" ref="W763" si="851">W667</f>
        <v>0</v>
      </c>
      <c r="X763" s="202" t="s">
        <v>18</v>
      </c>
      <c r="Y763" s="203" t="s">
        <v>191</v>
      </c>
      <c r="AC763" s="202" t="s">
        <v>357</v>
      </c>
      <c r="AD763" s="46" t="str">
        <f t="shared" si="800"/>
        <v>R_ES-MOB-SpCool</v>
      </c>
      <c r="AE763" s="208" t="str">
        <f t="shared" si="801"/>
        <v>FH22_23</v>
      </c>
      <c r="AF763" s="46">
        <f t="shared" si="760"/>
        <v>0</v>
      </c>
      <c r="AG763" s="208" t="s">
        <v>18</v>
      </c>
      <c r="AH763" s="46" t="s">
        <v>197</v>
      </c>
      <c r="AL763" s="202" t="s">
        <v>357</v>
      </c>
      <c r="AM763" s="203" t="str">
        <f t="shared" si="802"/>
        <v>R_ES-MOB-SpCool</v>
      </c>
      <c r="AN763" s="202" t="str">
        <f t="shared" si="803"/>
        <v>FH22_23</v>
      </c>
      <c r="AO763" s="202">
        <f t="shared" si="761"/>
        <v>0</v>
      </c>
      <c r="AP763" s="202" t="s">
        <v>18</v>
      </c>
      <c r="AQ763" s="203" t="s">
        <v>194</v>
      </c>
      <c r="AU763" s="202" t="s">
        <v>357</v>
      </c>
      <c r="AV763" s="46" t="str">
        <f t="shared" si="804"/>
        <v>R_ES-MOB-SpCool</v>
      </c>
      <c r="AW763" s="208" t="str">
        <f t="shared" si="805"/>
        <v>FH22_23</v>
      </c>
      <c r="AX763" s="208">
        <f t="shared" si="829"/>
        <v>0</v>
      </c>
      <c r="AY763" s="208" t="s">
        <v>18</v>
      </c>
      <c r="AZ763" s="46" t="s">
        <v>193</v>
      </c>
      <c r="BD763" s="202" t="s">
        <v>357</v>
      </c>
      <c r="BE763" s="46" t="str">
        <f t="shared" si="806"/>
        <v>R_ES-MOB-SpCool</v>
      </c>
      <c r="BF763" s="208" t="str">
        <f t="shared" si="807"/>
        <v>FH22_23</v>
      </c>
      <c r="BG763" s="208">
        <f t="shared" si="811"/>
        <v>0</v>
      </c>
      <c r="BH763" s="208" t="s">
        <v>18</v>
      </c>
      <c r="BI763" s="46" t="s">
        <v>195</v>
      </c>
      <c r="BM763" s="202" t="s">
        <v>357</v>
      </c>
      <c r="BN763" s="46" t="str">
        <f t="shared" si="808"/>
        <v>R_ES-MOB-SpCool</v>
      </c>
      <c r="BO763" s="208" t="str">
        <f t="shared" si="809"/>
        <v>FH22_23</v>
      </c>
      <c r="BP763" s="208">
        <f t="shared" si="812"/>
        <v>0</v>
      </c>
      <c r="BQ763" s="208" t="s">
        <v>18</v>
      </c>
      <c r="BR763" s="46" t="s">
        <v>192</v>
      </c>
    </row>
    <row r="764" spans="11:70">
      <c r="K764" s="202" t="s">
        <v>141</v>
      </c>
      <c r="L764" s="203" t="str">
        <f t="shared" si="762"/>
        <v>R_ES-MOB-SpCool</v>
      </c>
      <c r="M764" s="202">
        <f t="shared" ref="M764:N764" si="852">M668</f>
        <v>0</v>
      </c>
      <c r="N764" s="202">
        <f t="shared" si="852"/>
        <v>0</v>
      </c>
      <c r="O764" s="202" t="s">
        <v>18</v>
      </c>
      <c r="P764" s="203" t="s">
        <v>196</v>
      </c>
      <c r="T764" s="202" t="s">
        <v>141</v>
      </c>
      <c r="U764" s="203" t="str">
        <f t="shared" si="799"/>
        <v>R_ES-MOB-SpCool</v>
      </c>
      <c r="V764" s="202">
        <f t="shared" si="799"/>
        <v>0</v>
      </c>
      <c r="W764" s="202">
        <f t="shared" ref="W764" si="853">W668</f>
        <v>0</v>
      </c>
      <c r="X764" s="202" t="s">
        <v>18</v>
      </c>
      <c r="Y764" s="203" t="s">
        <v>191</v>
      </c>
      <c r="AC764" s="202" t="s">
        <v>141</v>
      </c>
      <c r="AD764" s="46" t="str">
        <f t="shared" si="800"/>
        <v>R_ES-MOB-SpCool</v>
      </c>
      <c r="AE764" s="208">
        <f t="shared" si="801"/>
        <v>0</v>
      </c>
      <c r="AF764" s="46">
        <f t="shared" si="760"/>
        <v>0</v>
      </c>
      <c r="AG764" s="208" t="s">
        <v>18</v>
      </c>
      <c r="AH764" s="46" t="s">
        <v>197</v>
      </c>
      <c r="AL764" s="202" t="s">
        <v>141</v>
      </c>
      <c r="AM764" s="203" t="str">
        <f t="shared" si="802"/>
        <v>R_ES-MOB-SpCool</v>
      </c>
      <c r="AN764" s="202">
        <f t="shared" si="803"/>
        <v>0</v>
      </c>
      <c r="AO764" s="202">
        <f t="shared" si="761"/>
        <v>0</v>
      </c>
      <c r="AP764" s="202" t="s">
        <v>18</v>
      </c>
      <c r="AQ764" s="203" t="s">
        <v>194</v>
      </c>
      <c r="AU764" s="202" t="s">
        <v>141</v>
      </c>
      <c r="AV764" s="46" t="str">
        <f t="shared" si="804"/>
        <v>R_ES-MOB-SpCool</v>
      </c>
      <c r="AW764" s="208">
        <f t="shared" si="805"/>
        <v>0</v>
      </c>
      <c r="AX764" s="208">
        <f t="shared" si="829"/>
        <v>0</v>
      </c>
      <c r="AY764" s="208" t="s">
        <v>18</v>
      </c>
      <c r="AZ764" s="46" t="s">
        <v>193</v>
      </c>
      <c r="BD764" s="202" t="s">
        <v>141</v>
      </c>
      <c r="BE764" s="46" t="str">
        <f t="shared" si="806"/>
        <v>R_ES-MOB-SpCool</v>
      </c>
      <c r="BF764" s="208">
        <f t="shared" si="807"/>
        <v>0</v>
      </c>
      <c r="BG764" s="208">
        <f t="shared" si="811"/>
        <v>0</v>
      </c>
      <c r="BH764" s="208" t="s">
        <v>18</v>
      </c>
      <c r="BI764" s="46" t="s">
        <v>195</v>
      </c>
      <c r="BM764" s="202" t="s">
        <v>141</v>
      </c>
      <c r="BN764" s="46" t="str">
        <f t="shared" si="808"/>
        <v>R_ES-MOB-SpCool</v>
      </c>
      <c r="BO764" s="208">
        <f t="shared" si="809"/>
        <v>0</v>
      </c>
      <c r="BP764" s="208">
        <f t="shared" si="812"/>
        <v>0</v>
      </c>
      <c r="BQ764" s="208" t="s">
        <v>18</v>
      </c>
      <c r="BR764" s="46" t="s">
        <v>192</v>
      </c>
    </row>
    <row r="765" spans="11:70">
      <c r="K765" s="202" t="s">
        <v>141</v>
      </c>
      <c r="L765" s="203" t="str">
        <f t="shared" si="762"/>
        <v>R_ES-MOB-SpCool</v>
      </c>
      <c r="M765" s="202">
        <f t="shared" ref="M765:N765" si="854">M669</f>
        <v>0</v>
      </c>
      <c r="N765" s="202">
        <f t="shared" si="854"/>
        <v>0</v>
      </c>
      <c r="O765" s="202" t="s">
        <v>18</v>
      </c>
      <c r="P765" s="203" t="s">
        <v>196</v>
      </c>
      <c r="T765" s="202" t="s">
        <v>141</v>
      </c>
      <c r="U765" s="203" t="str">
        <f t="shared" si="799"/>
        <v>R_ES-MOB-SpCool</v>
      </c>
      <c r="V765" s="202">
        <f t="shared" si="799"/>
        <v>0</v>
      </c>
      <c r="W765" s="202">
        <f t="shared" ref="W765" si="855">W669</f>
        <v>0</v>
      </c>
      <c r="X765" s="202" t="s">
        <v>18</v>
      </c>
      <c r="Y765" s="203" t="s">
        <v>191</v>
      </c>
      <c r="AC765" s="202" t="s">
        <v>141</v>
      </c>
      <c r="AD765" s="46" t="str">
        <f t="shared" si="800"/>
        <v>R_ES-MOB-SpCool</v>
      </c>
      <c r="AE765" s="208">
        <f t="shared" si="801"/>
        <v>0</v>
      </c>
      <c r="AF765" s="46">
        <f t="shared" si="760"/>
        <v>0</v>
      </c>
      <c r="AG765" s="208" t="s">
        <v>18</v>
      </c>
      <c r="AH765" s="46" t="s">
        <v>197</v>
      </c>
      <c r="AL765" s="202" t="s">
        <v>141</v>
      </c>
      <c r="AM765" s="203" t="str">
        <f t="shared" si="802"/>
        <v>R_ES-MOB-SpCool</v>
      </c>
      <c r="AN765" s="202">
        <f t="shared" si="803"/>
        <v>0</v>
      </c>
      <c r="AO765" s="202">
        <f t="shared" si="761"/>
        <v>0</v>
      </c>
      <c r="AP765" s="202" t="s">
        <v>18</v>
      </c>
      <c r="AQ765" s="203" t="s">
        <v>194</v>
      </c>
      <c r="AU765" s="202" t="s">
        <v>141</v>
      </c>
      <c r="AV765" s="46" t="str">
        <f t="shared" si="804"/>
        <v>R_ES-MOB-SpCool</v>
      </c>
      <c r="AW765" s="208">
        <f t="shared" si="805"/>
        <v>0</v>
      </c>
      <c r="AX765" s="208">
        <f t="shared" si="829"/>
        <v>0</v>
      </c>
      <c r="AY765" s="208" t="s">
        <v>18</v>
      </c>
      <c r="AZ765" s="46" t="s">
        <v>193</v>
      </c>
      <c r="BD765" s="202" t="s">
        <v>141</v>
      </c>
      <c r="BE765" s="46" t="str">
        <f t="shared" si="806"/>
        <v>R_ES-MOB-SpCool</v>
      </c>
      <c r="BF765" s="208">
        <f t="shared" si="807"/>
        <v>0</v>
      </c>
      <c r="BG765" s="208">
        <f t="shared" si="811"/>
        <v>0</v>
      </c>
      <c r="BH765" s="208" t="s">
        <v>18</v>
      </c>
      <c r="BI765" s="46" t="s">
        <v>195</v>
      </c>
      <c r="BM765" s="202" t="s">
        <v>141</v>
      </c>
      <c r="BN765" s="46" t="str">
        <f t="shared" si="808"/>
        <v>R_ES-MOB-SpCool</v>
      </c>
      <c r="BO765" s="208">
        <f t="shared" si="809"/>
        <v>0</v>
      </c>
      <c r="BP765" s="208">
        <f t="shared" si="812"/>
        <v>0</v>
      </c>
      <c r="BQ765" s="208" t="s">
        <v>18</v>
      </c>
      <c r="BR765" s="46" t="s">
        <v>192</v>
      </c>
    </row>
    <row r="766" spans="11:70">
      <c r="K766" s="202" t="s">
        <v>141</v>
      </c>
      <c r="L766" s="203" t="str">
        <f t="shared" si="762"/>
        <v>R_ES-MOB-SpCool</v>
      </c>
      <c r="M766" s="202">
        <f t="shared" ref="M766:N766" si="856">M670</f>
        <v>0</v>
      </c>
      <c r="N766" s="202">
        <f t="shared" si="856"/>
        <v>0</v>
      </c>
      <c r="O766" s="202" t="s">
        <v>18</v>
      </c>
      <c r="P766" s="203" t="s">
        <v>196</v>
      </c>
      <c r="T766" s="202" t="s">
        <v>141</v>
      </c>
      <c r="U766" s="203" t="str">
        <f t="shared" si="799"/>
        <v>R_ES-MOB-SpCool</v>
      </c>
      <c r="V766" s="202">
        <f t="shared" si="799"/>
        <v>0</v>
      </c>
      <c r="W766" s="202">
        <f t="shared" ref="W766" si="857">W670</f>
        <v>0</v>
      </c>
      <c r="X766" s="202" t="s">
        <v>18</v>
      </c>
      <c r="Y766" s="203" t="s">
        <v>191</v>
      </c>
      <c r="AC766" s="202" t="s">
        <v>141</v>
      </c>
      <c r="AD766" s="46" t="str">
        <f t="shared" si="800"/>
        <v>R_ES-MOB-SpCool</v>
      </c>
      <c r="AE766" s="208">
        <f t="shared" si="801"/>
        <v>0</v>
      </c>
      <c r="AF766" s="46">
        <f t="shared" si="760"/>
        <v>0</v>
      </c>
      <c r="AG766" s="208" t="s">
        <v>18</v>
      </c>
      <c r="AH766" s="46" t="s">
        <v>197</v>
      </c>
      <c r="AL766" s="202" t="s">
        <v>141</v>
      </c>
      <c r="AM766" s="203" t="str">
        <f t="shared" si="802"/>
        <v>R_ES-MOB-SpCool</v>
      </c>
      <c r="AN766" s="202">
        <f t="shared" si="803"/>
        <v>0</v>
      </c>
      <c r="AO766" s="202">
        <f t="shared" si="761"/>
        <v>0</v>
      </c>
      <c r="AP766" s="202" t="s">
        <v>18</v>
      </c>
      <c r="AQ766" s="203" t="s">
        <v>194</v>
      </c>
      <c r="AU766" s="202" t="s">
        <v>141</v>
      </c>
      <c r="AV766" s="46" t="str">
        <f t="shared" si="804"/>
        <v>R_ES-MOB-SpCool</v>
      </c>
      <c r="AW766" s="208">
        <f t="shared" si="805"/>
        <v>0</v>
      </c>
      <c r="AX766" s="208">
        <f t="shared" si="829"/>
        <v>0</v>
      </c>
      <c r="AY766" s="208" t="s">
        <v>18</v>
      </c>
      <c r="AZ766" s="46" t="s">
        <v>193</v>
      </c>
      <c r="BD766" s="202" t="s">
        <v>141</v>
      </c>
      <c r="BE766" s="46" t="str">
        <f t="shared" si="806"/>
        <v>R_ES-MOB-SpCool</v>
      </c>
      <c r="BF766" s="208">
        <f t="shared" si="807"/>
        <v>0</v>
      </c>
      <c r="BG766" s="208">
        <f t="shared" si="811"/>
        <v>0</v>
      </c>
      <c r="BH766" s="208" t="s">
        <v>18</v>
      </c>
      <c r="BI766" s="46" t="s">
        <v>195</v>
      </c>
      <c r="BM766" s="202" t="s">
        <v>141</v>
      </c>
      <c r="BN766" s="46" t="str">
        <f t="shared" si="808"/>
        <v>R_ES-MOB-SpCool</v>
      </c>
      <c r="BO766" s="208">
        <f t="shared" si="809"/>
        <v>0</v>
      </c>
      <c r="BP766" s="208">
        <f t="shared" si="812"/>
        <v>0</v>
      </c>
      <c r="BQ766" s="208" t="s">
        <v>18</v>
      </c>
      <c r="BR766" s="46" t="s">
        <v>192</v>
      </c>
    </row>
    <row r="767" spans="11:70">
      <c r="K767" s="202" t="s">
        <v>141</v>
      </c>
      <c r="L767" s="203" t="str">
        <f t="shared" si="762"/>
        <v>R_ES-MOB-SpCool</v>
      </c>
      <c r="M767" s="202">
        <f t="shared" ref="M767:N767" si="858">M671</f>
        <v>0</v>
      </c>
      <c r="N767" s="202">
        <f t="shared" si="858"/>
        <v>0</v>
      </c>
      <c r="O767" s="202" t="s">
        <v>18</v>
      </c>
      <c r="P767" s="203" t="s">
        <v>196</v>
      </c>
      <c r="T767" s="202" t="s">
        <v>141</v>
      </c>
      <c r="U767" s="203" t="str">
        <f t="shared" si="799"/>
        <v>R_ES-MOB-SpCool</v>
      </c>
      <c r="V767" s="202">
        <f t="shared" si="799"/>
        <v>0</v>
      </c>
      <c r="W767" s="202">
        <f t="shared" ref="W767" si="859">W671</f>
        <v>0</v>
      </c>
      <c r="X767" s="202" t="s">
        <v>18</v>
      </c>
      <c r="Y767" s="203" t="s">
        <v>191</v>
      </c>
      <c r="AC767" s="202" t="s">
        <v>141</v>
      </c>
      <c r="AD767" s="46" t="str">
        <f t="shared" si="800"/>
        <v>R_ES-MOB-SpCool</v>
      </c>
      <c r="AE767" s="208">
        <f t="shared" si="801"/>
        <v>0</v>
      </c>
      <c r="AF767" s="46">
        <f t="shared" si="760"/>
        <v>0</v>
      </c>
      <c r="AG767" s="208" t="s">
        <v>18</v>
      </c>
      <c r="AH767" s="46" t="s">
        <v>197</v>
      </c>
      <c r="AL767" s="202" t="s">
        <v>141</v>
      </c>
      <c r="AM767" s="203" t="str">
        <f t="shared" si="802"/>
        <v>R_ES-MOB-SpCool</v>
      </c>
      <c r="AN767" s="202">
        <f t="shared" si="803"/>
        <v>0</v>
      </c>
      <c r="AO767" s="202">
        <f t="shared" si="761"/>
        <v>0</v>
      </c>
      <c r="AP767" s="202" t="s">
        <v>18</v>
      </c>
      <c r="AQ767" s="203" t="s">
        <v>194</v>
      </c>
      <c r="AU767" s="202" t="s">
        <v>141</v>
      </c>
      <c r="AV767" s="46" t="str">
        <f t="shared" si="804"/>
        <v>R_ES-MOB-SpCool</v>
      </c>
      <c r="AW767" s="208">
        <f t="shared" si="805"/>
        <v>0</v>
      </c>
      <c r="AX767" s="208">
        <f t="shared" si="829"/>
        <v>0</v>
      </c>
      <c r="AY767" s="208" t="s">
        <v>18</v>
      </c>
      <c r="AZ767" s="46" t="s">
        <v>193</v>
      </c>
      <c r="BD767" s="202" t="s">
        <v>141</v>
      </c>
      <c r="BE767" s="46" t="str">
        <f t="shared" si="806"/>
        <v>R_ES-MOB-SpCool</v>
      </c>
      <c r="BF767" s="208">
        <f t="shared" si="807"/>
        <v>0</v>
      </c>
      <c r="BG767" s="208">
        <f t="shared" si="811"/>
        <v>0</v>
      </c>
      <c r="BH767" s="208" t="s">
        <v>18</v>
      </c>
      <c r="BI767" s="46" t="s">
        <v>195</v>
      </c>
      <c r="BM767" s="202" t="s">
        <v>141</v>
      </c>
      <c r="BN767" s="46" t="str">
        <f t="shared" si="808"/>
        <v>R_ES-MOB-SpCool</v>
      </c>
      <c r="BO767" s="208">
        <f t="shared" si="809"/>
        <v>0</v>
      </c>
      <c r="BP767" s="208">
        <f t="shared" si="812"/>
        <v>0</v>
      </c>
      <c r="BQ767" s="208" t="s">
        <v>18</v>
      </c>
      <c r="BR767" s="46" t="s">
        <v>192</v>
      </c>
    </row>
    <row r="768" spans="11:70">
      <c r="K768" s="202" t="s">
        <v>141</v>
      </c>
      <c r="L768" s="203" t="str">
        <f t="shared" si="762"/>
        <v>R_ES-MOB-SpCool</v>
      </c>
      <c r="M768" s="202">
        <f t="shared" ref="M768:N768" si="860">M672</f>
        <v>0</v>
      </c>
      <c r="N768" s="202">
        <f t="shared" si="860"/>
        <v>0</v>
      </c>
      <c r="O768" s="202" t="s">
        <v>18</v>
      </c>
      <c r="P768" s="203" t="s">
        <v>196</v>
      </c>
      <c r="T768" s="202" t="s">
        <v>141</v>
      </c>
      <c r="U768" s="203" t="str">
        <f t="shared" si="799"/>
        <v>R_ES-MOB-SpCool</v>
      </c>
      <c r="V768" s="202">
        <f t="shared" si="799"/>
        <v>0</v>
      </c>
      <c r="W768" s="202">
        <f t="shared" ref="W768" si="861">W672</f>
        <v>0</v>
      </c>
      <c r="X768" s="202" t="s">
        <v>18</v>
      </c>
      <c r="Y768" s="203" t="s">
        <v>191</v>
      </c>
      <c r="AC768" s="202" t="s">
        <v>141</v>
      </c>
      <c r="AD768" s="46" t="str">
        <f t="shared" si="800"/>
        <v>R_ES-MOB-SpCool</v>
      </c>
      <c r="AE768" s="208">
        <f t="shared" si="801"/>
        <v>0</v>
      </c>
      <c r="AF768" s="46">
        <f t="shared" ref="AF768:AF799" si="862">N768</f>
        <v>0</v>
      </c>
      <c r="AG768" s="208" t="s">
        <v>18</v>
      </c>
      <c r="AH768" s="46" t="s">
        <v>197</v>
      </c>
      <c r="AL768" s="202" t="s">
        <v>141</v>
      </c>
      <c r="AM768" s="203" t="str">
        <f t="shared" si="802"/>
        <v>R_ES-MOB-SpCool</v>
      </c>
      <c r="AN768" s="202">
        <f t="shared" si="803"/>
        <v>0</v>
      </c>
      <c r="AO768" s="202">
        <f t="shared" ref="AO768:AO799" si="863">AO672</f>
        <v>0</v>
      </c>
      <c r="AP768" s="202" t="s">
        <v>18</v>
      </c>
      <c r="AQ768" s="203" t="s">
        <v>194</v>
      </c>
      <c r="AU768" s="202" t="s">
        <v>141</v>
      </c>
      <c r="AV768" s="46" t="str">
        <f t="shared" si="804"/>
        <v>R_ES-MOB-SpCool</v>
      </c>
      <c r="AW768" s="208">
        <f t="shared" si="805"/>
        <v>0</v>
      </c>
      <c r="AX768" s="208">
        <f t="shared" si="829"/>
        <v>0</v>
      </c>
      <c r="AY768" s="208" t="s">
        <v>18</v>
      </c>
      <c r="AZ768" s="46" t="s">
        <v>193</v>
      </c>
      <c r="BD768" s="202" t="s">
        <v>141</v>
      </c>
      <c r="BE768" s="46" t="str">
        <f t="shared" si="806"/>
        <v>R_ES-MOB-SpCool</v>
      </c>
      <c r="BF768" s="208">
        <f t="shared" si="807"/>
        <v>0</v>
      </c>
      <c r="BG768" s="208">
        <f t="shared" si="811"/>
        <v>0</v>
      </c>
      <c r="BH768" s="208" t="s">
        <v>18</v>
      </c>
      <c r="BI768" s="46" t="s">
        <v>195</v>
      </c>
      <c r="BM768" s="202" t="s">
        <v>141</v>
      </c>
      <c r="BN768" s="46" t="str">
        <f t="shared" si="808"/>
        <v>R_ES-MOB-SpCool</v>
      </c>
      <c r="BO768" s="208">
        <f t="shared" si="809"/>
        <v>0</v>
      </c>
      <c r="BP768" s="208">
        <f t="shared" si="812"/>
        <v>0</v>
      </c>
      <c r="BQ768" s="208" t="s">
        <v>18</v>
      </c>
      <c r="BR768" s="46" t="s">
        <v>192</v>
      </c>
    </row>
    <row r="769" spans="11:70">
      <c r="K769" s="202" t="s">
        <v>141</v>
      </c>
      <c r="L769" s="203" t="str">
        <f t="shared" ref="L769:L799" si="864">L768</f>
        <v>R_ES-MOB-SpCool</v>
      </c>
      <c r="M769" s="202">
        <f t="shared" ref="M769:N769" si="865">M673</f>
        <v>0</v>
      </c>
      <c r="N769" s="202">
        <f t="shared" si="865"/>
        <v>0</v>
      </c>
      <c r="O769" s="202" t="s">
        <v>18</v>
      </c>
      <c r="P769" s="203" t="s">
        <v>196</v>
      </c>
      <c r="T769" s="202" t="s">
        <v>141</v>
      </c>
      <c r="U769" s="203" t="str">
        <f t="shared" si="799"/>
        <v>R_ES-MOB-SpCool</v>
      </c>
      <c r="V769" s="202">
        <f t="shared" si="799"/>
        <v>0</v>
      </c>
      <c r="W769" s="202">
        <f t="shared" ref="W769" si="866">W673</f>
        <v>0</v>
      </c>
      <c r="X769" s="202" t="s">
        <v>18</v>
      </c>
      <c r="Y769" s="203" t="s">
        <v>191</v>
      </c>
      <c r="AC769" s="202" t="s">
        <v>141</v>
      </c>
      <c r="AD769" s="46" t="str">
        <f t="shared" si="800"/>
        <v>R_ES-MOB-SpCool</v>
      </c>
      <c r="AE769" s="208">
        <f t="shared" si="801"/>
        <v>0</v>
      </c>
      <c r="AF769" s="46">
        <f t="shared" si="862"/>
        <v>0</v>
      </c>
      <c r="AG769" s="208" t="s">
        <v>18</v>
      </c>
      <c r="AH769" s="46" t="s">
        <v>197</v>
      </c>
      <c r="AL769" s="202" t="s">
        <v>141</v>
      </c>
      <c r="AM769" s="203" t="str">
        <f t="shared" si="802"/>
        <v>R_ES-MOB-SpCool</v>
      </c>
      <c r="AN769" s="202">
        <f t="shared" si="803"/>
        <v>0</v>
      </c>
      <c r="AO769" s="202">
        <f t="shared" si="863"/>
        <v>0</v>
      </c>
      <c r="AP769" s="202" t="s">
        <v>18</v>
      </c>
      <c r="AQ769" s="203" t="s">
        <v>194</v>
      </c>
      <c r="AU769" s="202" t="s">
        <v>141</v>
      </c>
      <c r="AV769" s="46" t="str">
        <f t="shared" si="804"/>
        <v>R_ES-MOB-SpCool</v>
      </c>
      <c r="AW769" s="208">
        <f t="shared" si="805"/>
        <v>0</v>
      </c>
      <c r="AX769" s="208">
        <f t="shared" si="829"/>
        <v>0</v>
      </c>
      <c r="AY769" s="208" t="s">
        <v>18</v>
      </c>
      <c r="AZ769" s="46" t="s">
        <v>193</v>
      </c>
      <c r="BD769" s="202" t="s">
        <v>141</v>
      </c>
      <c r="BE769" s="46" t="str">
        <f t="shared" si="806"/>
        <v>R_ES-MOB-SpCool</v>
      </c>
      <c r="BF769" s="208">
        <f t="shared" si="807"/>
        <v>0</v>
      </c>
      <c r="BG769" s="208">
        <f t="shared" si="811"/>
        <v>0</v>
      </c>
      <c r="BH769" s="208" t="s">
        <v>18</v>
      </c>
      <c r="BI769" s="46" t="s">
        <v>195</v>
      </c>
      <c r="BM769" s="202" t="s">
        <v>141</v>
      </c>
      <c r="BN769" s="46" t="str">
        <f t="shared" si="808"/>
        <v>R_ES-MOB-SpCool</v>
      </c>
      <c r="BO769" s="208">
        <f t="shared" si="809"/>
        <v>0</v>
      </c>
      <c r="BP769" s="208">
        <f t="shared" si="812"/>
        <v>0</v>
      </c>
      <c r="BQ769" s="208" t="s">
        <v>18</v>
      </c>
      <c r="BR769" s="46" t="s">
        <v>192</v>
      </c>
    </row>
    <row r="770" spans="11:70">
      <c r="K770" s="202" t="s">
        <v>141</v>
      </c>
      <c r="L770" s="203" t="str">
        <f t="shared" si="864"/>
        <v>R_ES-MOB-SpCool</v>
      </c>
      <c r="M770" s="202">
        <f t="shared" ref="M770:N770" si="867">M674</f>
        <v>0</v>
      </c>
      <c r="N770" s="202">
        <f t="shared" si="867"/>
        <v>0</v>
      </c>
      <c r="O770" s="202" t="s">
        <v>18</v>
      </c>
      <c r="P770" s="203" t="s">
        <v>196</v>
      </c>
      <c r="T770" s="202" t="s">
        <v>141</v>
      </c>
      <c r="U770" s="203" t="str">
        <f t="shared" si="799"/>
        <v>R_ES-MOB-SpCool</v>
      </c>
      <c r="V770" s="202">
        <f t="shared" si="799"/>
        <v>0</v>
      </c>
      <c r="W770" s="202">
        <f t="shared" ref="W770" si="868">W674</f>
        <v>0</v>
      </c>
      <c r="X770" s="202" t="s">
        <v>18</v>
      </c>
      <c r="Y770" s="203" t="s">
        <v>191</v>
      </c>
      <c r="AC770" s="202" t="s">
        <v>141</v>
      </c>
      <c r="AD770" s="46" t="str">
        <f t="shared" si="800"/>
        <v>R_ES-MOB-SpCool</v>
      </c>
      <c r="AE770" s="208">
        <f t="shared" si="801"/>
        <v>0</v>
      </c>
      <c r="AF770" s="46">
        <f t="shared" si="862"/>
        <v>0</v>
      </c>
      <c r="AG770" s="208" t="s">
        <v>18</v>
      </c>
      <c r="AH770" s="46" t="s">
        <v>197</v>
      </c>
      <c r="AL770" s="202" t="s">
        <v>141</v>
      </c>
      <c r="AM770" s="203" t="str">
        <f t="shared" si="802"/>
        <v>R_ES-MOB-SpCool</v>
      </c>
      <c r="AN770" s="202">
        <f t="shared" si="803"/>
        <v>0</v>
      </c>
      <c r="AO770" s="202">
        <f t="shared" si="863"/>
        <v>0</v>
      </c>
      <c r="AP770" s="202" t="s">
        <v>18</v>
      </c>
      <c r="AQ770" s="203" t="s">
        <v>194</v>
      </c>
      <c r="AU770" s="202" t="s">
        <v>141</v>
      </c>
      <c r="AV770" s="46" t="str">
        <f t="shared" si="804"/>
        <v>R_ES-MOB-SpCool</v>
      </c>
      <c r="AW770" s="208">
        <f t="shared" si="805"/>
        <v>0</v>
      </c>
      <c r="AX770" s="208">
        <f t="shared" si="829"/>
        <v>0</v>
      </c>
      <c r="AY770" s="208" t="s">
        <v>18</v>
      </c>
      <c r="AZ770" s="46" t="s">
        <v>193</v>
      </c>
      <c r="BD770" s="202" t="s">
        <v>141</v>
      </c>
      <c r="BE770" s="46" t="str">
        <f t="shared" si="806"/>
        <v>R_ES-MOB-SpCool</v>
      </c>
      <c r="BF770" s="208">
        <f t="shared" si="807"/>
        <v>0</v>
      </c>
      <c r="BG770" s="208">
        <f t="shared" si="811"/>
        <v>0</v>
      </c>
      <c r="BH770" s="208" t="s">
        <v>18</v>
      </c>
      <c r="BI770" s="46" t="s">
        <v>195</v>
      </c>
      <c r="BM770" s="202" t="s">
        <v>141</v>
      </c>
      <c r="BN770" s="46" t="str">
        <f t="shared" si="808"/>
        <v>R_ES-MOB-SpCool</v>
      </c>
      <c r="BO770" s="208">
        <f t="shared" si="809"/>
        <v>0</v>
      </c>
      <c r="BP770" s="208">
        <f t="shared" si="812"/>
        <v>0</v>
      </c>
      <c r="BQ770" s="208" t="s">
        <v>18</v>
      </c>
      <c r="BR770" s="46" t="s">
        <v>192</v>
      </c>
    </row>
    <row r="771" spans="11:70">
      <c r="K771" s="202" t="s">
        <v>141</v>
      </c>
      <c r="L771" s="203" t="str">
        <f t="shared" si="864"/>
        <v>R_ES-MOB-SpCool</v>
      </c>
      <c r="M771" s="202">
        <f t="shared" ref="M771:N771" si="869">M675</f>
        <v>0</v>
      </c>
      <c r="N771" s="202">
        <f t="shared" si="869"/>
        <v>0</v>
      </c>
      <c r="O771" s="202" t="s">
        <v>18</v>
      </c>
      <c r="P771" s="203" t="s">
        <v>196</v>
      </c>
      <c r="T771" s="202" t="s">
        <v>141</v>
      </c>
      <c r="U771" s="203" t="str">
        <f t="shared" si="799"/>
        <v>R_ES-MOB-SpCool</v>
      </c>
      <c r="V771" s="202">
        <f t="shared" si="799"/>
        <v>0</v>
      </c>
      <c r="W771" s="202">
        <f t="shared" ref="W771" si="870">W675</f>
        <v>0</v>
      </c>
      <c r="X771" s="202" t="s">
        <v>18</v>
      </c>
      <c r="Y771" s="203" t="s">
        <v>191</v>
      </c>
      <c r="AC771" s="202" t="s">
        <v>141</v>
      </c>
      <c r="AD771" s="46" t="str">
        <f t="shared" si="800"/>
        <v>R_ES-MOB-SpCool</v>
      </c>
      <c r="AE771" s="208">
        <f t="shared" si="801"/>
        <v>0</v>
      </c>
      <c r="AF771" s="46">
        <f t="shared" si="862"/>
        <v>0</v>
      </c>
      <c r="AG771" s="208" t="s">
        <v>18</v>
      </c>
      <c r="AH771" s="46" t="s">
        <v>197</v>
      </c>
      <c r="AL771" s="202" t="s">
        <v>141</v>
      </c>
      <c r="AM771" s="203" t="str">
        <f t="shared" si="802"/>
        <v>R_ES-MOB-SpCool</v>
      </c>
      <c r="AN771" s="202">
        <f t="shared" si="803"/>
        <v>0</v>
      </c>
      <c r="AO771" s="202">
        <f t="shared" si="863"/>
        <v>0</v>
      </c>
      <c r="AP771" s="202" t="s">
        <v>18</v>
      </c>
      <c r="AQ771" s="203" t="s">
        <v>194</v>
      </c>
      <c r="AU771" s="202" t="s">
        <v>141</v>
      </c>
      <c r="AV771" s="46" t="str">
        <f t="shared" si="804"/>
        <v>R_ES-MOB-SpCool</v>
      </c>
      <c r="AW771" s="208">
        <f t="shared" si="805"/>
        <v>0</v>
      </c>
      <c r="AX771" s="208">
        <f t="shared" si="829"/>
        <v>0</v>
      </c>
      <c r="AY771" s="208" t="s">
        <v>18</v>
      </c>
      <c r="AZ771" s="46" t="s">
        <v>193</v>
      </c>
      <c r="BD771" s="202" t="s">
        <v>141</v>
      </c>
      <c r="BE771" s="46" t="str">
        <f t="shared" si="806"/>
        <v>R_ES-MOB-SpCool</v>
      </c>
      <c r="BF771" s="208">
        <f t="shared" si="807"/>
        <v>0</v>
      </c>
      <c r="BG771" s="208">
        <f t="shared" si="811"/>
        <v>0</v>
      </c>
      <c r="BH771" s="208" t="s">
        <v>18</v>
      </c>
      <c r="BI771" s="46" t="s">
        <v>195</v>
      </c>
      <c r="BM771" s="202" t="s">
        <v>141</v>
      </c>
      <c r="BN771" s="46" t="str">
        <f t="shared" si="808"/>
        <v>R_ES-MOB-SpCool</v>
      </c>
      <c r="BO771" s="208">
        <f t="shared" si="809"/>
        <v>0</v>
      </c>
      <c r="BP771" s="208">
        <f t="shared" si="812"/>
        <v>0</v>
      </c>
      <c r="BQ771" s="208" t="s">
        <v>18</v>
      </c>
      <c r="BR771" s="46" t="s">
        <v>192</v>
      </c>
    </row>
    <row r="772" spans="11:70">
      <c r="K772" s="202" t="s">
        <v>141</v>
      </c>
      <c r="L772" s="203" t="str">
        <f t="shared" si="864"/>
        <v>R_ES-MOB-SpCool</v>
      </c>
      <c r="M772" s="202">
        <f t="shared" ref="M772:N772" si="871">M676</f>
        <v>0</v>
      </c>
      <c r="N772" s="202">
        <f t="shared" si="871"/>
        <v>0</v>
      </c>
      <c r="O772" s="202" t="s">
        <v>18</v>
      </c>
      <c r="P772" s="203" t="s">
        <v>196</v>
      </c>
      <c r="T772" s="202" t="s">
        <v>141</v>
      </c>
      <c r="U772" s="203" t="str">
        <f t="shared" si="799"/>
        <v>R_ES-MOB-SpCool</v>
      </c>
      <c r="V772" s="202">
        <f t="shared" si="799"/>
        <v>0</v>
      </c>
      <c r="W772" s="202">
        <f t="shared" ref="W772" si="872">W676</f>
        <v>0</v>
      </c>
      <c r="X772" s="202" t="s">
        <v>18</v>
      </c>
      <c r="Y772" s="203" t="s">
        <v>191</v>
      </c>
      <c r="AC772" s="202" t="s">
        <v>141</v>
      </c>
      <c r="AD772" s="46" t="str">
        <f t="shared" si="800"/>
        <v>R_ES-MOB-SpCool</v>
      </c>
      <c r="AE772" s="208">
        <f t="shared" si="801"/>
        <v>0</v>
      </c>
      <c r="AF772" s="46">
        <f t="shared" si="862"/>
        <v>0</v>
      </c>
      <c r="AG772" s="208" t="s">
        <v>18</v>
      </c>
      <c r="AH772" s="46" t="s">
        <v>197</v>
      </c>
      <c r="AL772" s="202" t="s">
        <v>141</v>
      </c>
      <c r="AM772" s="203" t="str">
        <f t="shared" si="802"/>
        <v>R_ES-MOB-SpCool</v>
      </c>
      <c r="AN772" s="202">
        <f t="shared" si="803"/>
        <v>0</v>
      </c>
      <c r="AO772" s="202">
        <f t="shared" si="863"/>
        <v>0</v>
      </c>
      <c r="AP772" s="202" t="s">
        <v>18</v>
      </c>
      <c r="AQ772" s="203" t="s">
        <v>194</v>
      </c>
      <c r="AU772" s="202" t="s">
        <v>141</v>
      </c>
      <c r="AV772" s="46" t="str">
        <f t="shared" si="804"/>
        <v>R_ES-MOB-SpCool</v>
      </c>
      <c r="AW772" s="208">
        <f t="shared" si="805"/>
        <v>0</v>
      </c>
      <c r="AX772" s="208">
        <f t="shared" si="829"/>
        <v>0</v>
      </c>
      <c r="AY772" s="208" t="s">
        <v>18</v>
      </c>
      <c r="AZ772" s="46" t="s">
        <v>193</v>
      </c>
      <c r="BD772" s="202" t="s">
        <v>141</v>
      </c>
      <c r="BE772" s="46" t="str">
        <f t="shared" si="806"/>
        <v>R_ES-MOB-SpCool</v>
      </c>
      <c r="BF772" s="208">
        <f t="shared" si="807"/>
        <v>0</v>
      </c>
      <c r="BG772" s="208">
        <f t="shared" si="811"/>
        <v>0</v>
      </c>
      <c r="BH772" s="208" t="s">
        <v>18</v>
      </c>
      <c r="BI772" s="46" t="s">
        <v>195</v>
      </c>
      <c r="BM772" s="202" t="s">
        <v>141</v>
      </c>
      <c r="BN772" s="46" t="str">
        <f t="shared" si="808"/>
        <v>R_ES-MOB-SpCool</v>
      </c>
      <c r="BO772" s="208">
        <f t="shared" si="809"/>
        <v>0</v>
      </c>
      <c r="BP772" s="208">
        <f t="shared" si="812"/>
        <v>0</v>
      </c>
      <c r="BQ772" s="208" t="s">
        <v>18</v>
      </c>
      <c r="BR772" s="46" t="s">
        <v>192</v>
      </c>
    </row>
    <row r="773" spans="11:70">
      <c r="K773" s="202" t="s">
        <v>141</v>
      </c>
      <c r="L773" s="203" t="str">
        <f t="shared" si="864"/>
        <v>R_ES-MOB-SpCool</v>
      </c>
      <c r="M773" s="202">
        <f t="shared" ref="M773:N773" si="873">M677</f>
        <v>0</v>
      </c>
      <c r="N773" s="202">
        <f t="shared" si="873"/>
        <v>0</v>
      </c>
      <c r="O773" s="202" t="s">
        <v>18</v>
      </c>
      <c r="P773" s="203" t="s">
        <v>196</v>
      </c>
      <c r="T773" s="202" t="s">
        <v>141</v>
      </c>
      <c r="U773" s="203" t="str">
        <f t="shared" si="799"/>
        <v>R_ES-MOB-SpCool</v>
      </c>
      <c r="V773" s="202">
        <f t="shared" si="799"/>
        <v>0</v>
      </c>
      <c r="W773" s="202">
        <f t="shared" ref="W773" si="874">W677</f>
        <v>0</v>
      </c>
      <c r="X773" s="202" t="s">
        <v>18</v>
      </c>
      <c r="Y773" s="203" t="s">
        <v>191</v>
      </c>
      <c r="AC773" s="202" t="s">
        <v>141</v>
      </c>
      <c r="AD773" s="46" t="str">
        <f t="shared" si="800"/>
        <v>R_ES-MOB-SpCool</v>
      </c>
      <c r="AE773" s="208">
        <f t="shared" si="801"/>
        <v>0</v>
      </c>
      <c r="AF773" s="46">
        <f t="shared" si="862"/>
        <v>0</v>
      </c>
      <c r="AG773" s="208" t="s">
        <v>18</v>
      </c>
      <c r="AH773" s="46" t="s">
        <v>197</v>
      </c>
      <c r="AL773" s="202" t="s">
        <v>141</v>
      </c>
      <c r="AM773" s="203" t="str">
        <f t="shared" si="802"/>
        <v>R_ES-MOB-SpCool</v>
      </c>
      <c r="AN773" s="202">
        <f t="shared" si="803"/>
        <v>0</v>
      </c>
      <c r="AO773" s="202">
        <f t="shared" si="863"/>
        <v>0</v>
      </c>
      <c r="AP773" s="202" t="s">
        <v>18</v>
      </c>
      <c r="AQ773" s="203" t="s">
        <v>194</v>
      </c>
      <c r="AU773" s="202" t="s">
        <v>141</v>
      </c>
      <c r="AV773" s="46" t="str">
        <f t="shared" si="804"/>
        <v>R_ES-MOB-SpCool</v>
      </c>
      <c r="AW773" s="208">
        <f t="shared" si="805"/>
        <v>0</v>
      </c>
      <c r="AX773" s="208">
        <f t="shared" si="829"/>
        <v>0</v>
      </c>
      <c r="AY773" s="208" t="s">
        <v>18</v>
      </c>
      <c r="AZ773" s="46" t="s">
        <v>193</v>
      </c>
      <c r="BD773" s="202" t="s">
        <v>141</v>
      </c>
      <c r="BE773" s="46" t="str">
        <f t="shared" si="806"/>
        <v>R_ES-MOB-SpCool</v>
      </c>
      <c r="BF773" s="208">
        <f t="shared" si="807"/>
        <v>0</v>
      </c>
      <c r="BG773" s="208">
        <f t="shared" si="811"/>
        <v>0</v>
      </c>
      <c r="BH773" s="208" t="s">
        <v>18</v>
      </c>
      <c r="BI773" s="46" t="s">
        <v>195</v>
      </c>
      <c r="BM773" s="202" t="s">
        <v>141</v>
      </c>
      <c r="BN773" s="46" t="str">
        <f t="shared" si="808"/>
        <v>R_ES-MOB-SpCool</v>
      </c>
      <c r="BO773" s="208">
        <f t="shared" si="809"/>
        <v>0</v>
      </c>
      <c r="BP773" s="208">
        <f t="shared" si="812"/>
        <v>0</v>
      </c>
      <c r="BQ773" s="208" t="s">
        <v>18</v>
      </c>
      <c r="BR773" s="46" t="s">
        <v>192</v>
      </c>
    </row>
    <row r="774" spans="11:70">
      <c r="K774" s="202" t="s">
        <v>141</v>
      </c>
      <c r="L774" s="203" t="str">
        <f t="shared" si="864"/>
        <v>R_ES-MOB-SpCool</v>
      </c>
      <c r="M774" s="202">
        <f t="shared" ref="M774:N774" si="875">M678</f>
        <v>0</v>
      </c>
      <c r="N774" s="202">
        <f t="shared" si="875"/>
        <v>0</v>
      </c>
      <c r="O774" s="202" t="s">
        <v>18</v>
      </c>
      <c r="P774" s="203" t="s">
        <v>196</v>
      </c>
      <c r="T774" s="202" t="s">
        <v>141</v>
      </c>
      <c r="U774" s="203" t="str">
        <f t="shared" si="799"/>
        <v>R_ES-MOB-SpCool</v>
      </c>
      <c r="V774" s="202">
        <f t="shared" si="799"/>
        <v>0</v>
      </c>
      <c r="W774" s="202">
        <f t="shared" ref="W774" si="876">W678</f>
        <v>0</v>
      </c>
      <c r="X774" s="202" t="s">
        <v>18</v>
      </c>
      <c r="Y774" s="203" t="s">
        <v>191</v>
      </c>
      <c r="AC774" s="202" t="s">
        <v>141</v>
      </c>
      <c r="AD774" s="46" t="str">
        <f t="shared" si="800"/>
        <v>R_ES-MOB-SpCool</v>
      </c>
      <c r="AE774" s="208">
        <f t="shared" si="801"/>
        <v>0</v>
      </c>
      <c r="AF774" s="46">
        <f t="shared" si="862"/>
        <v>0</v>
      </c>
      <c r="AG774" s="208" t="s">
        <v>18</v>
      </c>
      <c r="AH774" s="46" t="s">
        <v>197</v>
      </c>
      <c r="AL774" s="202" t="s">
        <v>141</v>
      </c>
      <c r="AM774" s="203" t="str">
        <f t="shared" si="802"/>
        <v>R_ES-MOB-SpCool</v>
      </c>
      <c r="AN774" s="202">
        <f t="shared" si="803"/>
        <v>0</v>
      </c>
      <c r="AO774" s="202">
        <f t="shared" si="863"/>
        <v>0</v>
      </c>
      <c r="AP774" s="202" t="s">
        <v>18</v>
      </c>
      <c r="AQ774" s="203" t="s">
        <v>194</v>
      </c>
      <c r="AU774" s="202" t="s">
        <v>141</v>
      </c>
      <c r="AV774" s="46" t="str">
        <f t="shared" si="804"/>
        <v>R_ES-MOB-SpCool</v>
      </c>
      <c r="AW774" s="208">
        <f t="shared" si="805"/>
        <v>0</v>
      </c>
      <c r="AX774" s="208">
        <f t="shared" si="829"/>
        <v>0</v>
      </c>
      <c r="AY774" s="208" t="s">
        <v>18</v>
      </c>
      <c r="AZ774" s="46" t="s">
        <v>193</v>
      </c>
      <c r="BD774" s="202" t="s">
        <v>141</v>
      </c>
      <c r="BE774" s="46" t="str">
        <f t="shared" si="806"/>
        <v>R_ES-MOB-SpCool</v>
      </c>
      <c r="BF774" s="208">
        <f t="shared" si="807"/>
        <v>0</v>
      </c>
      <c r="BG774" s="208">
        <f t="shared" si="811"/>
        <v>0</v>
      </c>
      <c r="BH774" s="208" t="s">
        <v>18</v>
      </c>
      <c r="BI774" s="46" t="s">
        <v>195</v>
      </c>
      <c r="BM774" s="202" t="s">
        <v>141</v>
      </c>
      <c r="BN774" s="46" t="str">
        <f t="shared" si="808"/>
        <v>R_ES-MOB-SpCool</v>
      </c>
      <c r="BO774" s="208">
        <f t="shared" si="809"/>
        <v>0</v>
      </c>
      <c r="BP774" s="208">
        <f t="shared" si="812"/>
        <v>0</v>
      </c>
      <c r="BQ774" s="208" t="s">
        <v>18</v>
      </c>
      <c r="BR774" s="46" t="s">
        <v>192</v>
      </c>
    </row>
    <row r="775" spans="11:70">
      <c r="K775" s="202" t="s">
        <v>141</v>
      </c>
      <c r="L775" s="203" t="str">
        <f t="shared" si="864"/>
        <v>R_ES-MOB-SpCool</v>
      </c>
      <c r="M775" s="202">
        <f t="shared" ref="M775:N775" si="877">M679</f>
        <v>0</v>
      </c>
      <c r="N775" s="202">
        <f t="shared" si="877"/>
        <v>0</v>
      </c>
      <c r="O775" s="202" t="s">
        <v>18</v>
      </c>
      <c r="P775" s="203" t="s">
        <v>196</v>
      </c>
      <c r="T775" s="202" t="s">
        <v>141</v>
      </c>
      <c r="U775" s="203" t="str">
        <f t="shared" si="799"/>
        <v>R_ES-MOB-SpCool</v>
      </c>
      <c r="V775" s="202">
        <f t="shared" si="799"/>
        <v>0</v>
      </c>
      <c r="W775" s="202">
        <f t="shared" ref="W775" si="878">W679</f>
        <v>0</v>
      </c>
      <c r="X775" s="202" t="s">
        <v>18</v>
      </c>
      <c r="Y775" s="203" t="s">
        <v>191</v>
      </c>
      <c r="AC775" s="202" t="s">
        <v>141</v>
      </c>
      <c r="AD775" s="46" t="str">
        <f t="shared" si="800"/>
        <v>R_ES-MOB-SpCool</v>
      </c>
      <c r="AE775" s="208">
        <f t="shared" si="801"/>
        <v>0</v>
      </c>
      <c r="AF775" s="46">
        <f t="shared" si="862"/>
        <v>0</v>
      </c>
      <c r="AG775" s="208" t="s">
        <v>18</v>
      </c>
      <c r="AH775" s="46" t="s">
        <v>197</v>
      </c>
      <c r="AL775" s="202" t="s">
        <v>141</v>
      </c>
      <c r="AM775" s="203" t="str">
        <f t="shared" si="802"/>
        <v>R_ES-MOB-SpCool</v>
      </c>
      <c r="AN775" s="202">
        <f t="shared" si="803"/>
        <v>0</v>
      </c>
      <c r="AO775" s="202">
        <f t="shared" si="863"/>
        <v>0</v>
      </c>
      <c r="AP775" s="202" t="s">
        <v>18</v>
      </c>
      <c r="AQ775" s="203" t="s">
        <v>194</v>
      </c>
      <c r="AU775" s="202" t="s">
        <v>141</v>
      </c>
      <c r="AV775" s="46" t="str">
        <f t="shared" si="804"/>
        <v>R_ES-MOB-SpCool</v>
      </c>
      <c r="AW775" s="208">
        <f t="shared" si="805"/>
        <v>0</v>
      </c>
      <c r="AX775" s="208">
        <f t="shared" si="829"/>
        <v>0</v>
      </c>
      <c r="AY775" s="208" t="s">
        <v>18</v>
      </c>
      <c r="AZ775" s="46" t="s">
        <v>193</v>
      </c>
      <c r="BD775" s="202" t="s">
        <v>141</v>
      </c>
      <c r="BE775" s="46" t="str">
        <f t="shared" si="806"/>
        <v>R_ES-MOB-SpCool</v>
      </c>
      <c r="BF775" s="208">
        <f t="shared" si="807"/>
        <v>0</v>
      </c>
      <c r="BG775" s="208">
        <f t="shared" si="811"/>
        <v>0</v>
      </c>
      <c r="BH775" s="208" t="s">
        <v>18</v>
      </c>
      <c r="BI775" s="46" t="s">
        <v>195</v>
      </c>
      <c r="BM775" s="202" t="s">
        <v>141</v>
      </c>
      <c r="BN775" s="46" t="str">
        <f t="shared" si="808"/>
        <v>R_ES-MOB-SpCool</v>
      </c>
      <c r="BO775" s="208">
        <f t="shared" si="809"/>
        <v>0</v>
      </c>
      <c r="BP775" s="208">
        <f t="shared" si="812"/>
        <v>0</v>
      </c>
      <c r="BQ775" s="208" t="s">
        <v>18</v>
      </c>
      <c r="BR775" s="46" t="s">
        <v>192</v>
      </c>
    </row>
    <row r="776" spans="11:70">
      <c r="K776" s="202" t="s">
        <v>357</v>
      </c>
      <c r="L776" s="203" t="str">
        <f t="shared" si="864"/>
        <v>R_ES-MOB-SpCool</v>
      </c>
      <c r="M776" s="202" t="str">
        <f t="shared" ref="M776" si="879">M680</f>
        <v>WH0_1</v>
      </c>
      <c r="N776" s="202">
        <v>0</v>
      </c>
      <c r="O776" s="202" t="s">
        <v>18</v>
      </c>
      <c r="P776" s="203" t="s">
        <v>196</v>
      </c>
      <c r="T776" s="202" t="s">
        <v>357</v>
      </c>
      <c r="U776" s="203" t="str">
        <f t="shared" si="799"/>
        <v>R_ES-MOB-SpCool</v>
      </c>
      <c r="V776" s="202" t="str">
        <f t="shared" si="799"/>
        <v>WH0_1</v>
      </c>
      <c r="W776" s="202">
        <v>0</v>
      </c>
      <c r="X776" s="202" t="s">
        <v>18</v>
      </c>
      <c r="Y776" s="203" t="s">
        <v>191</v>
      </c>
      <c r="AC776" s="202" t="s">
        <v>357</v>
      </c>
      <c r="AD776" s="46" t="str">
        <f t="shared" si="800"/>
        <v>R_ES-MOB-SpCool</v>
      </c>
      <c r="AE776" s="208" t="str">
        <f t="shared" si="801"/>
        <v>WH0_1</v>
      </c>
      <c r="AF776" s="46">
        <f t="shared" si="862"/>
        <v>0</v>
      </c>
      <c r="AG776" s="208" t="s">
        <v>18</v>
      </c>
      <c r="AH776" s="46" t="s">
        <v>197</v>
      </c>
      <c r="AL776" s="202" t="s">
        <v>357</v>
      </c>
      <c r="AM776" s="203" t="str">
        <f t="shared" si="802"/>
        <v>R_ES-MOB-SpCool</v>
      </c>
      <c r="AN776" s="202" t="str">
        <f t="shared" si="803"/>
        <v>WH0_1</v>
      </c>
      <c r="AO776" s="202">
        <f t="shared" si="863"/>
        <v>0</v>
      </c>
      <c r="AP776" s="202" t="s">
        <v>18</v>
      </c>
      <c r="AQ776" s="203" t="s">
        <v>194</v>
      </c>
      <c r="AU776" s="202" t="s">
        <v>357</v>
      </c>
      <c r="AV776" s="46" t="str">
        <f t="shared" si="804"/>
        <v>R_ES-MOB-SpCool</v>
      </c>
      <c r="AW776" s="208" t="str">
        <f t="shared" si="805"/>
        <v>WH0_1</v>
      </c>
      <c r="AX776" s="208">
        <f t="shared" si="829"/>
        <v>0</v>
      </c>
      <c r="AY776" s="208" t="s">
        <v>18</v>
      </c>
      <c r="AZ776" s="46" t="s">
        <v>193</v>
      </c>
      <c r="BD776" s="202" t="s">
        <v>357</v>
      </c>
      <c r="BE776" s="46" t="str">
        <f t="shared" si="806"/>
        <v>R_ES-MOB-SpCool</v>
      </c>
      <c r="BF776" s="208" t="str">
        <f t="shared" si="807"/>
        <v>WH0_1</v>
      </c>
      <c r="BG776" s="208">
        <f t="shared" si="811"/>
        <v>0</v>
      </c>
      <c r="BH776" s="208" t="s">
        <v>18</v>
      </c>
      <c r="BI776" s="46" t="s">
        <v>195</v>
      </c>
      <c r="BM776" s="202" t="s">
        <v>357</v>
      </c>
      <c r="BN776" s="46" t="str">
        <f t="shared" si="808"/>
        <v>R_ES-MOB-SpCool</v>
      </c>
      <c r="BO776" s="208" t="str">
        <f t="shared" si="809"/>
        <v>WH0_1</v>
      </c>
      <c r="BP776" s="208">
        <f t="shared" si="812"/>
        <v>0</v>
      </c>
      <c r="BQ776" s="208" t="s">
        <v>18</v>
      </c>
      <c r="BR776" s="46" t="s">
        <v>192</v>
      </c>
    </row>
    <row r="777" spans="11:70">
      <c r="K777" s="202" t="s">
        <v>357</v>
      </c>
      <c r="L777" s="203" t="str">
        <f t="shared" si="864"/>
        <v>R_ES-MOB-SpCool</v>
      </c>
      <c r="M777" s="202" t="str">
        <f t="shared" ref="M777" si="880">M681</f>
        <v>WH2_3</v>
      </c>
      <c r="N777" s="202">
        <v>0</v>
      </c>
      <c r="O777" s="202" t="s">
        <v>18</v>
      </c>
      <c r="P777" s="203" t="s">
        <v>196</v>
      </c>
      <c r="T777" s="202" t="s">
        <v>357</v>
      </c>
      <c r="U777" s="203" t="str">
        <f t="shared" si="799"/>
        <v>R_ES-MOB-SpCool</v>
      </c>
      <c r="V777" s="202" t="str">
        <f t="shared" si="799"/>
        <v>WH2_3</v>
      </c>
      <c r="W777" s="202">
        <v>0</v>
      </c>
      <c r="X777" s="202" t="s">
        <v>18</v>
      </c>
      <c r="Y777" s="203" t="s">
        <v>191</v>
      </c>
      <c r="AC777" s="202" t="s">
        <v>357</v>
      </c>
      <c r="AD777" s="46" t="str">
        <f t="shared" si="800"/>
        <v>R_ES-MOB-SpCool</v>
      </c>
      <c r="AE777" s="208" t="str">
        <f t="shared" si="801"/>
        <v>WH2_3</v>
      </c>
      <c r="AF777" s="46">
        <f t="shared" si="862"/>
        <v>0</v>
      </c>
      <c r="AG777" s="208" t="s">
        <v>18</v>
      </c>
      <c r="AH777" s="46" t="s">
        <v>197</v>
      </c>
      <c r="AL777" s="202" t="s">
        <v>357</v>
      </c>
      <c r="AM777" s="203" t="str">
        <f t="shared" si="802"/>
        <v>R_ES-MOB-SpCool</v>
      </c>
      <c r="AN777" s="202" t="str">
        <f t="shared" si="803"/>
        <v>WH2_3</v>
      </c>
      <c r="AO777" s="202">
        <f t="shared" si="863"/>
        <v>0</v>
      </c>
      <c r="AP777" s="202" t="s">
        <v>18</v>
      </c>
      <c r="AQ777" s="203" t="s">
        <v>194</v>
      </c>
      <c r="AU777" s="202" t="s">
        <v>357</v>
      </c>
      <c r="AV777" s="46" t="str">
        <f t="shared" si="804"/>
        <v>R_ES-MOB-SpCool</v>
      </c>
      <c r="AW777" s="208" t="str">
        <f t="shared" si="805"/>
        <v>WH2_3</v>
      </c>
      <c r="AX777" s="208">
        <f t="shared" si="829"/>
        <v>0</v>
      </c>
      <c r="AY777" s="208" t="s">
        <v>18</v>
      </c>
      <c r="AZ777" s="46" t="s">
        <v>193</v>
      </c>
      <c r="BD777" s="202" t="s">
        <v>357</v>
      </c>
      <c r="BE777" s="46" t="str">
        <f t="shared" si="806"/>
        <v>R_ES-MOB-SpCool</v>
      </c>
      <c r="BF777" s="208" t="str">
        <f t="shared" si="807"/>
        <v>WH2_3</v>
      </c>
      <c r="BG777" s="208">
        <f t="shared" si="811"/>
        <v>0</v>
      </c>
      <c r="BH777" s="208" t="s">
        <v>18</v>
      </c>
      <c r="BI777" s="46" t="s">
        <v>195</v>
      </c>
      <c r="BM777" s="202" t="s">
        <v>357</v>
      </c>
      <c r="BN777" s="46" t="str">
        <f t="shared" si="808"/>
        <v>R_ES-MOB-SpCool</v>
      </c>
      <c r="BO777" s="208" t="str">
        <f t="shared" si="809"/>
        <v>WH2_3</v>
      </c>
      <c r="BP777" s="208">
        <f t="shared" si="812"/>
        <v>0</v>
      </c>
      <c r="BQ777" s="208" t="s">
        <v>18</v>
      </c>
      <c r="BR777" s="46" t="s">
        <v>192</v>
      </c>
    </row>
    <row r="778" spans="11:70">
      <c r="K778" s="202" t="s">
        <v>357</v>
      </c>
      <c r="L778" s="203" t="str">
        <f t="shared" si="864"/>
        <v>R_ES-MOB-SpCool</v>
      </c>
      <c r="M778" s="202" t="str">
        <f t="shared" ref="M778" si="881">M682</f>
        <v>WH4_5</v>
      </c>
      <c r="N778" s="202">
        <v>0</v>
      </c>
      <c r="O778" s="202" t="s">
        <v>18</v>
      </c>
      <c r="P778" s="203" t="s">
        <v>196</v>
      </c>
      <c r="T778" s="202" t="s">
        <v>357</v>
      </c>
      <c r="U778" s="203" t="str">
        <f t="shared" si="799"/>
        <v>R_ES-MOB-SpCool</v>
      </c>
      <c r="V778" s="202" t="str">
        <f t="shared" si="799"/>
        <v>WH4_5</v>
      </c>
      <c r="W778" s="202">
        <v>0</v>
      </c>
      <c r="X778" s="202" t="s">
        <v>18</v>
      </c>
      <c r="Y778" s="203" t="s">
        <v>191</v>
      </c>
      <c r="AC778" s="202" t="s">
        <v>357</v>
      </c>
      <c r="AD778" s="46" t="str">
        <f t="shared" si="800"/>
        <v>R_ES-MOB-SpCool</v>
      </c>
      <c r="AE778" s="208" t="str">
        <f t="shared" si="801"/>
        <v>WH4_5</v>
      </c>
      <c r="AF778" s="46">
        <f t="shared" si="862"/>
        <v>0</v>
      </c>
      <c r="AG778" s="208" t="s">
        <v>18</v>
      </c>
      <c r="AH778" s="46" t="s">
        <v>197</v>
      </c>
      <c r="AL778" s="202" t="s">
        <v>357</v>
      </c>
      <c r="AM778" s="203" t="str">
        <f t="shared" si="802"/>
        <v>R_ES-MOB-SpCool</v>
      </c>
      <c r="AN778" s="202" t="str">
        <f t="shared" si="803"/>
        <v>WH4_5</v>
      </c>
      <c r="AO778" s="202">
        <f t="shared" si="863"/>
        <v>0</v>
      </c>
      <c r="AP778" s="202" t="s">
        <v>18</v>
      </c>
      <c r="AQ778" s="203" t="s">
        <v>194</v>
      </c>
      <c r="AU778" s="202" t="s">
        <v>357</v>
      </c>
      <c r="AV778" s="46" t="str">
        <f t="shared" si="804"/>
        <v>R_ES-MOB-SpCool</v>
      </c>
      <c r="AW778" s="208" t="str">
        <f t="shared" si="805"/>
        <v>WH4_5</v>
      </c>
      <c r="AX778" s="208">
        <f t="shared" si="829"/>
        <v>0</v>
      </c>
      <c r="AY778" s="208" t="s">
        <v>18</v>
      </c>
      <c r="AZ778" s="46" t="s">
        <v>193</v>
      </c>
      <c r="BD778" s="202" t="s">
        <v>357</v>
      </c>
      <c r="BE778" s="46" t="str">
        <f t="shared" si="806"/>
        <v>R_ES-MOB-SpCool</v>
      </c>
      <c r="BF778" s="208" t="str">
        <f t="shared" si="807"/>
        <v>WH4_5</v>
      </c>
      <c r="BG778" s="208">
        <f t="shared" si="811"/>
        <v>0</v>
      </c>
      <c r="BH778" s="208" t="s">
        <v>18</v>
      </c>
      <c r="BI778" s="46" t="s">
        <v>195</v>
      </c>
      <c r="BM778" s="202" t="s">
        <v>357</v>
      </c>
      <c r="BN778" s="46" t="str">
        <f t="shared" si="808"/>
        <v>R_ES-MOB-SpCool</v>
      </c>
      <c r="BO778" s="208" t="str">
        <f t="shared" si="809"/>
        <v>WH4_5</v>
      </c>
      <c r="BP778" s="208">
        <f t="shared" si="812"/>
        <v>0</v>
      </c>
      <c r="BQ778" s="208" t="s">
        <v>18</v>
      </c>
      <c r="BR778" s="46" t="s">
        <v>192</v>
      </c>
    </row>
    <row r="779" spans="11:70">
      <c r="K779" s="202" t="s">
        <v>357</v>
      </c>
      <c r="L779" s="203" t="str">
        <f t="shared" si="864"/>
        <v>R_ES-MOB-SpCool</v>
      </c>
      <c r="M779" s="202" t="str">
        <f t="shared" ref="M779" si="882">M683</f>
        <v>WH6_7</v>
      </c>
      <c r="N779" s="202">
        <v>0</v>
      </c>
      <c r="O779" s="202" t="s">
        <v>18</v>
      </c>
      <c r="P779" s="203" t="s">
        <v>196</v>
      </c>
      <c r="T779" s="202" t="s">
        <v>357</v>
      </c>
      <c r="U779" s="203" t="str">
        <f t="shared" si="799"/>
        <v>R_ES-MOB-SpCool</v>
      </c>
      <c r="V779" s="202" t="str">
        <f t="shared" si="799"/>
        <v>WH6_7</v>
      </c>
      <c r="W779" s="202">
        <v>0</v>
      </c>
      <c r="X779" s="202" t="s">
        <v>18</v>
      </c>
      <c r="Y779" s="203" t="s">
        <v>191</v>
      </c>
      <c r="AC779" s="202" t="s">
        <v>357</v>
      </c>
      <c r="AD779" s="46" t="str">
        <f t="shared" si="800"/>
        <v>R_ES-MOB-SpCool</v>
      </c>
      <c r="AE779" s="208" t="str">
        <f t="shared" si="801"/>
        <v>WH6_7</v>
      </c>
      <c r="AF779" s="46">
        <f t="shared" si="862"/>
        <v>0</v>
      </c>
      <c r="AG779" s="208" t="s">
        <v>18</v>
      </c>
      <c r="AH779" s="46" t="s">
        <v>197</v>
      </c>
      <c r="AL779" s="202" t="s">
        <v>357</v>
      </c>
      <c r="AM779" s="203" t="str">
        <f t="shared" si="802"/>
        <v>R_ES-MOB-SpCool</v>
      </c>
      <c r="AN779" s="202" t="str">
        <f t="shared" si="803"/>
        <v>WH6_7</v>
      </c>
      <c r="AO779" s="202">
        <f t="shared" si="863"/>
        <v>0</v>
      </c>
      <c r="AP779" s="202" t="s">
        <v>18</v>
      </c>
      <c r="AQ779" s="203" t="s">
        <v>194</v>
      </c>
      <c r="AU779" s="202" t="s">
        <v>357</v>
      </c>
      <c r="AV779" s="46" t="str">
        <f t="shared" si="804"/>
        <v>R_ES-MOB-SpCool</v>
      </c>
      <c r="AW779" s="208" t="str">
        <f t="shared" si="805"/>
        <v>WH6_7</v>
      </c>
      <c r="AX779" s="208">
        <f t="shared" si="829"/>
        <v>0</v>
      </c>
      <c r="AY779" s="208" t="s">
        <v>18</v>
      </c>
      <c r="AZ779" s="46" t="s">
        <v>193</v>
      </c>
      <c r="BD779" s="202" t="s">
        <v>357</v>
      </c>
      <c r="BE779" s="46" t="str">
        <f t="shared" si="806"/>
        <v>R_ES-MOB-SpCool</v>
      </c>
      <c r="BF779" s="208" t="str">
        <f t="shared" si="807"/>
        <v>WH6_7</v>
      </c>
      <c r="BG779" s="208">
        <f t="shared" si="811"/>
        <v>0</v>
      </c>
      <c r="BH779" s="208" t="s">
        <v>18</v>
      </c>
      <c r="BI779" s="46" t="s">
        <v>195</v>
      </c>
      <c r="BM779" s="202" t="s">
        <v>357</v>
      </c>
      <c r="BN779" s="46" t="str">
        <f t="shared" si="808"/>
        <v>R_ES-MOB-SpCool</v>
      </c>
      <c r="BO779" s="208" t="str">
        <f t="shared" si="809"/>
        <v>WH6_7</v>
      </c>
      <c r="BP779" s="208">
        <f t="shared" si="812"/>
        <v>0</v>
      </c>
      <c r="BQ779" s="208" t="s">
        <v>18</v>
      </c>
      <c r="BR779" s="46" t="s">
        <v>192</v>
      </c>
    </row>
    <row r="780" spans="11:70">
      <c r="K780" s="202" t="s">
        <v>357</v>
      </c>
      <c r="L780" s="203" t="str">
        <f t="shared" si="864"/>
        <v>R_ES-MOB-SpCool</v>
      </c>
      <c r="M780" s="202" t="str">
        <f t="shared" ref="M780" si="883">M684</f>
        <v>WH8_9</v>
      </c>
      <c r="N780" s="202">
        <v>0</v>
      </c>
      <c r="O780" s="202" t="s">
        <v>18</v>
      </c>
      <c r="P780" s="203" t="s">
        <v>196</v>
      </c>
      <c r="T780" s="202" t="s">
        <v>357</v>
      </c>
      <c r="U780" s="203" t="str">
        <f t="shared" si="799"/>
        <v>R_ES-MOB-SpCool</v>
      </c>
      <c r="V780" s="202" t="str">
        <f t="shared" si="799"/>
        <v>WH8_9</v>
      </c>
      <c r="W780" s="202">
        <v>0</v>
      </c>
      <c r="X780" s="202" t="s">
        <v>18</v>
      </c>
      <c r="Y780" s="203" t="s">
        <v>191</v>
      </c>
      <c r="AC780" s="202" t="s">
        <v>357</v>
      </c>
      <c r="AD780" s="46" t="str">
        <f t="shared" si="800"/>
        <v>R_ES-MOB-SpCool</v>
      </c>
      <c r="AE780" s="208" t="str">
        <f t="shared" si="801"/>
        <v>WH8_9</v>
      </c>
      <c r="AF780" s="46">
        <f t="shared" si="862"/>
        <v>0</v>
      </c>
      <c r="AG780" s="208" t="s">
        <v>18</v>
      </c>
      <c r="AH780" s="46" t="s">
        <v>197</v>
      </c>
      <c r="AL780" s="202" t="s">
        <v>357</v>
      </c>
      <c r="AM780" s="203" t="str">
        <f t="shared" si="802"/>
        <v>R_ES-MOB-SpCool</v>
      </c>
      <c r="AN780" s="202" t="str">
        <f t="shared" si="803"/>
        <v>WH8_9</v>
      </c>
      <c r="AO780" s="202">
        <f t="shared" si="863"/>
        <v>0</v>
      </c>
      <c r="AP780" s="202" t="s">
        <v>18</v>
      </c>
      <c r="AQ780" s="203" t="s">
        <v>194</v>
      </c>
      <c r="AU780" s="202" t="s">
        <v>357</v>
      </c>
      <c r="AV780" s="46" t="str">
        <f t="shared" si="804"/>
        <v>R_ES-MOB-SpCool</v>
      </c>
      <c r="AW780" s="208" t="str">
        <f t="shared" si="805"/>
        <v>WH8_9</v>
      </c>
      <c r="AX780" s="208">
        <f t="shared" si="829"/>
        <v>0</v>
      </c>
      <c r="AY780" s="208" t="s">
        <v>18</v>
      </c>
      <c r="AZ780" s="46" t="s">
        <v>193</v>
      </c>
      <c r="BD780" s="202" t="s">
        <v>357</v>
      </c>
      <c r="BE780" s="46" t="str">
        <f t="shared" si="806"/>
        <v>R_ES-MOB-SpCool</v>
      </c>
      <c r="BF780" s="208" t="str">
        <f t="shared" si="807"/>
        <v>WH8_9</v>
      </c>
      <c r="BG780" s="208">
        <f t="shared" si="811"/>
        <v>0</v>
      </c>
      <c r="BH780" s="208" t="s">
        <v>18</v>
      </c>
      <c r="BI780" s="46" t="s">
        <v>195</v>
      </c>
      <c r="BM780" s="202" t="s">
        <v>357</v>
      </c>
      <c r="BN780" s="46" t="str">
        <f t="shared" si="808"/>
        <v>R_ES-MOB-SpCool</v>
      </c>
      <c r="BO780" s="208" t="str">
        <f t="shared" si="809"/>
        <v>WH8_9</v>
      </c>
      <c r="BP780" s="208">
        <f t="shared" si="812"/>
        <v>0</v>
      </c>
      <c r="BQ780" s="208" t="s">
        <v>18</v>
      </c>
      <c r="BR780" s="46" t="s">
        <v>192</v>
      </c>
    </row>
    <row r="781" spans="11:70">
      <c r="K781" s="202" t="s">
        <v>357</v>
      </c>
      <c r="L781" s="203" t="str">
        <f t="shared" si="864"/>
        <v>R_ES-MOB-SpCool</v>
      </c>
      <c r="M781" s="202" t="str">
        <f t="shared" ref="M781" si="884">M685</f>
        <v>WH10_11</v>
      </c>
      <c r="N781" s="202">
        <v>0</v>
      </c>
      <c r="O781" s="202" t="s">
        <v>18</v>
      </c>
      <c r="P781" s="203" t="s">
        <v>196</v>
      </c>
      <c r="T781" s="202" t="s">
        <v>357</v>
      </c>
      <c r="U781" s="203" t="str">
        <f t="shared" si="799"/>
        <v>R_ES-MOB-SpCool</v>
      </c>
      <c r="V781" s="202" t="str">
        <f t="shared" si="799"/>
        <v>WH10_11</v>
      </c>
      <c r="W781" s="202">
        <v>0</v>
      </c>
      <c r="X781" s="202" t="s">
        <v>18</v>
      </c>
      <c r="Y781" s="203" t="s">
        <v>191</v>
      </c>
      <c r="AC781" s="202" t="s">
        <v>357</v>
      </c>
      <c r="AD781" s="46" t="str">
        <f t="shared" si="800"/>
        <v>R_ES-MOB-SpCool</v>
      </c>
      <c r="AE781" s="208" t="str">
        <f t="shared" si="801"/>
        <v>WH10_11</v>
      </c>
      <c r="AF781" s="46">
        <f t="shared" si="862"/>
        <v>0</v>
      </c>
      <c r="AG781" s="208" t="s">
        <v>18</v>
      </c>
      <c r="AH781" s="46" t="s">
        <v>197</v>
      </c>
      <c r="AL781" s="202" t="s">
        <v>357</v>
      </c>
      <c r="AM781" s="203" t="str">
        <f t="shared" si="802"/>
        <v>R_ES-MOB-SpCool</v>
      </c>
      <c r="AN781" s="202" t="str">
        <f t="shared" si="803"/>
        <v>WH10_11</v>
      </c>
      <c r="AO781" s="202">
        <f t="shared" si="863"/>
        <v>0</v>
      </c>
      <c r="AP781" s="202" t="s">
        <v>18</v>
      </c>
      <c r="AQ781" s="203" t="s">
        <v>194</v>
      </c>
      <c r="AU781" s="202" t="s">
        <v>357</v>
      </c>
      <c r="AV781" s="46" t="str">
        <f t="shared" si="804"/>
        <v>R_ES-MOB-SpCool</v>
      </c>
      <c r="AW781" s="208" t="str">
        <f t="shared" si="805"/>
        <v>WH10_11</v>
      </c>
      <c r="AX781" s="208">
        <f t="shared" si="829"/>
        <v>0</v>
      </c>
      <c r="AY781" s="208" t="s">
        <v>18</v>
      </c>
      <c r="AZ781" s="46" t="s">
        <v>193</v>
      </c>
      <c r="BD781" s="202" t="s">
        <v>357</v>
      </c>
      <c r="BE781" s="46" t="str">
        <f t="shared" si="806"/>
        <v>R_ES-MOB-SpCool</v>
      </c>
      <c r="BF781" s="208" t="str">
        <f t="shared" si="807"/>
        <v>WH10_11</v>
      </c>
      <c r="BG781" s="208">
        <f t="shared" si="811"/>
        <v>0</v>
      </c>
      <c r="BH781" s="208" t="s">
        <v>18</v>
      </c>
      <c r="BI781" s="46" t="s">
        <v>195</v>
      </c>
      <c r="BM781" s="202" t="s">
        <v>357</v>
      </c>
      <c r="BN781" s="46" t="str">
        <f t="shared" si="808"/>
        <v>R_ES-MOB-SpCool</v>
      </c>
      <c r="BO781" s="208" t="str">
        <f t="shared" si="809"/>
        <v>WH10_11</v>
      </c>
      <c r="BP781" s="208">
        <f t="shared" si="812"/>
        <v>0</v>
      </c>
      <c r="BQ781" s="208" t="s">
        <v>18</v>
      </c>
      <c r="BR781" s="46" t="s">
        <v>192</v>
      </c>
    </row>
    <row r="782" spans="11:70">
      <c r="K782" s="202" t="s">
        <v>357</v>
      </c>
      <c r="L782" s="203" t="str">
        <f t="shared" si="864"/>
        <v>R_ES-MOB-SpCool</v>
      </c>
      <c r="M782" s="202" t="str">
        <f t="shared" ref="M782" si="885">M686</f>
        <v>WH12_13</v>
      </c>
      <c r="N782" s="202">
        <v>0</v>
      </c>
      <c r="O782" s="202" t="s">
        <v>18</v>
      </c>
      <c r="P782" s="203" t="s">
        <v>196</v>
      </c>
      <c r="T782" s="202" t="s">
        <v>357</v>
      </c>
      <c r="U782" s="203" t="str">
        <f t="shared" si="799"/>
        <v>R_ES-MOB-SpCool</v>
      </c>
      <c r="V782" s="202" t="str">
        <f t="shared" si="799"/>
        <v>WH12_13</v>
      </c>
      <c r="W782" s="202">
        <v>0</v>
      </c>
      <c r="X782" s="202" t="s">
        <v>18</v>
      </c>
      <c r="Y782" s="203" t="s">
        <v>191</v>
      </c>
      <c r="AC782" s="202" t="s">
        <v>357</v>
      </c>
      <c r="AD782" s="46" t="str">
        <f t="shared" si="800"/>
        <v>R_ES-MOB-SpCool</v>
      </c>
      <c r="AE782" s="208" t="str">
        <f t="shared" si="801"/>
        <v>WH12_13</v>
      </c>
      <c r="AF782" s="46">
        <f t="shared" si="862"/>
        <v>0</v>
      </c>
      <c r="AG782" s="208" t="s">
        <v>18</v>
      </c>
      <c r="AH782" s="46" t="s">
        <v>197</v>
      </c>
      <c r="AL782" s="202" t="s">
        <v>357</v>
      </c>
      <c r="AM782" s="203" t="str">
        <f t="shared" si="802"/>
        <v>R_ES-MOB-SpCool</v>
      </c>
      <c r="AN782" s="202" t="str">
        <f t="shared" si="803"/>
        <v>WH12_13</v>
      </c>
      <c r="AO782" s="202">
        <f t="shared" si="863"/>
        <v>0</v>
      </c>
      <c r="AP782" s="202" t="s">
        <v>18</v>
      </c>
      <c r="AQ782" s="203" t="s">
        <v>194</v>
      </c>
      <c r="AU782" s="202" t="s">
        <v>357</v>
      </c>
      <c r="AV782" s="46" t="str">
        <f t="shared" si="804"/>
        <v>R_ES-MOB-SpCool</v>
      </c>
      <c r="AW782" s="208" t="str">
        <f t="shared" si="805"/>
        <v>WH12_13</v>
      </c>
      <c r="AX782" s="208">
        <f t="shared" si="829"/>
        <v>0</v>
      </c>
      <c r="AY782" s="208" t="s">
        <v>18</v>
      </c>
      <c r="AZ782" s="46" t="s">
        <v>193</v>
      </c>
      <c r="BD782" s="202" t="s">
        <v>357</v>
      </c>
      <c r="BE782" s="46" t="str">
        <f t="shared" si="806"/>
        <v>R_ES-MOB-SpCool</v>
      </c>
      <c r="BF782" s="208" t="str">
        <f t="shared" si="807"/>
        <v>WH12_13</v>
      </c>
      <c r="BG782" s="208">
        <f t="shared" si="811"/>
        <v>0</v>
      </c>
      <c r="BH782" s="208" t="s">
        <v>18</v>
      </c>
      <c r="BI782" s="46" t="s">
        <v>195</v>
      </c>
      <c r="BM782" s="202" t="s">
        <v>357</v>
      </c>
      <c r="BN782" s="46" t="str">
        <f t="shared" si="808"/>
        <v>R_ES-MOB-SpCool</v>
      </c>
      <c r="BO782" s="208" t="str">
        <f t="shared" si="809"/>
        <v>WH12_13</v>
      </c>
      <c r="BP782" s="208">
        <f t="shared" si="812"/>
        <v>0</v>
      </c>
      <c r="BQ782" s="208" t="s">
        <v>18</v>
      </c>
      <c r="BR782" s="46" t="s">
        <v>192</v>
      </c>
    </row>
    <row r="783" spans="11:70">
      <c r="K783" s="202" t="s">
        <v>357</v>
      </c>
      <c r="L783" s="203" t="str">
        <f t="shared" si="864"/>
        <v>R_ES-MOB-SpCool</v>
      </c>
      <c r="M783" s="202" t="str">
        <f t="shared" ref="M783" si="886">M687</f>
        <v>WH14_15</v>
      </c>
      <c r="N783" s="202">
        <v>0</v>
      </c>
      <c r="O783" s="202" t="s">
        <v>18</v>
      </c>
      <c r="P783" s="203" t="s">
        <v>196</v>
      </c>
      <c r="T783" s="202" t="s">
        <v>357</v>
      </c>
      <c r="U783" s="203" t="str">
        <f t="shared" si="799"/>
        <v>R_ES-MOB-SpCool</v>
      </c>
      <c r="V783" s="202" t="str">
        <f t="shared" si="799"/>
        <v>WH14_15</v>
      </c>
      <c r="W783" s="202">
        <v>0</v>
      </c>
      <c r="X783" s="202" t="s">
        <v>18</v>
      </c>
      <c r="Y783" s="203" t="s">
        <v>191</v>
      </c>
      <c r="AC783" s="202" t="s">
        <v>357</v>
      </c>
      <c r="AD783" s="46" t="str">
        <f t="shared" si="800"/>
        <v>R_ES-MOB-SpCool</v>
      </c>
      <c r="AE783" s="208" t="str">
        <f t="shared" si="801"/>
        <v>WH14_15</v>
      </c>
      <c r="AF783" s="46">
        <f t="shared" si="862"/>
        <v>0</v>
      </c>
      <c r="AG783" s="208" t="s">
        <v>18</v>
      </c>
      <c r="AH783" s="46" t="s">
        <v>197</v>
      </c>
      <c r="AL783" s="202" t="s">
        <v>357</v>
      </c>
      <c r="AM783" s="203" t="str">
        <f t="shared" si="802"/>
        <v>R_ES-MOB-SpCool</v>
      </c>
      <c r="AN783" s="202" t="str">
        <f t="shared" si="803"/>
        <v>WH14_15</v>
      </c>
      <c r="AO783" s="202">
        <f t="shared" si="863"/>
        <v>0</v>
      </c>
      <c r="AP783" s="202" t="s">
        <v>18</v>
      </c>
      <c r="AQ783" s="203" t="s">
        <v>194</v>
      </c>
      <c r="AU783" s="202" t="s">
        <v>357</v>
      </c>
      <c r="AV783" s="46" t="str">
        <f t="shared" si="804"/>
        <v>R_ES-MOB-SpCool</v>
      </c>
      <c r="AW783" s="208" t="str">
        <f t="shared" si="805"/>
        <v>WH14_15</v>
      </c>
      <c r="AX783" s="208">
        <f t="shared" si="829"/>
        <v>0</v>
      </c>
      <c r="AY783" s="208" t="s">
        <v>18</v>
      </c>
      <c r="AZ783" s="46" t="s">
        <v>193</v>
      </c>
      <c r="BD783" s="202" t="s">
        <v>357</v>
      </c>
      <c r="BE783" s="46" t="str">
        <f t="shared" si="806"/>
        <v>R_ES-MOB-SpCool</v>
      </c>
      <c r="BF783" s="208" t="str">
        <f t="shared" si="807"/>
        <v>WH14_15</v>
      </c>
      <c r="BG783" s="208">
        <f t="shared" si="811"/>
        <v>0</v>
      </c>
      <c r="BH783" s="208" t="s">
        <v>18</v>
      </c>
      <c r="BI783" s="46" t="s">
        <v>195</v>
      </c>
      <c r="BM783" s="202" t="s">
        <v>357</v>
      </c>
      <c r="BN783" s="46" t="str">
        <f t="shared" si="808"/>
        <v>R_ES-MOB-SpCool</v>
      </c>
      <c r="BO783" s="208" t="str">
        <f t="shared" si="809"/>
        <v>WH14_15</v>
      </c>
      <c r="BP783" s="208">
        <f t="shared" si="812"/>
        <v>0</v>
      </c>
      <c r="BQ783" s="208" t="s">
        <v>18</v>
      </c>
      <c r="BR783" s="46" t="s">
        <v>192</v>
      </c>
    </row>
    <row r="784" spans="11:70">
      <c r="K784" s="202" t="s">
        <v>357</v>
      </c>
      <c r="L784" s="203" t="str">
        <f t="shared" si="864"/>
        <v>R_ES-MOB-SpCool</v>
      </c>
      <c r="M784" s="202" t="str">
        <f t="shared" ref="M784" si="887">M688</f>
        <v>WH16_17</v>
      </c>
      <c r="N784" s="202">
        <v>0</v>
      </c>
      <c r="O784" s="202" t="s">
        <v>18</v>
      </c>
      <c r="P784" s="203" t="s">
        <v>196</v>
      </c>
      <c r="T784" s="202" t="s">
        <v>357</v>
      </c>
      <c r="U784" s="203" t="str">
        <f t="shared" si="799"/>
        <v>R_ES-MOB-SpCool</v>
      </c>
      <c r="V784" s="202" t="str">
        <f t="shared" si="799"/>
        <v>WH16_17</v>
      </c>
      <c r="W784" s="202">
        <v>0</v>
      </c>
      <c r="X784" s="202" t="s">
        <v>18</v>
      </c>
      <c r="Y784" s="203" t="s">
        <v>191</v>
      </c>
      <c r="AC784" s="202" t="s">
        <v>357</v>
      </c>
      <c r="AD784" s="46" t="str">
        <f t="shared" si="800"/>
        <v>R_ES-MOB-SpCool</v>
      </c>
      <c r="AE784" s="208" t="str">
        <f t="shared" si="801"/>
        <v>WH16_17</v>
      </c>
      <c r="AF784" s="46">
        <f t="shared" si="862"/>
        <v>0</v>
      </c>
      <c r="AG784" s="208" t="s">
        <v>18</v>
      </c>
      <c r="AH784" s="46" t="s">
        <v>197</v>
      </c>
      <c r="AL784" s="202" t="s">
        <v>357</v>
      </c>
      <c r="AM784" s="203" t="str">
        <f t="shared" si="802"/>
        <v>R_ES-MOB-SpCool</v>
      </c>
      <c r="AN784" s="202" t="str">
        <f t="shared" si="803"/>
        <v>WH16_17</v>
      </c>
      <c r="AO784" s="202">
        <f t="shared" si="863"/>
        <v>0</v>
      </c>
      <c r="AP784" s="202" t="s">
        <v>18</v>
      </c>
      <c r="AQ784" s="203" t="s">
        <v>194</v>
      </c>
      <c r="AU784" s="202" t="s">
        <v>357</v>
      </c>
      <c r="AV784" s="46" t="str">
        <f t="shared" si="804"/>
        <v>R_ES-MOB-SpCool</v>
      </c>
      <c r="AW784" s="208" t="str">
        <f t="shared" si="805"/>
        <v>WH16_17</v>
      </c>
      <c r="AX784" s="208">
        <f t="shared" si="829"/>
        <v>0</v>
      </c>
      <c r="AY784" s="208" t="s">
        <v>18</v>
      </c>
      <c r="AZ784" s="46" t="s">
        <v>193</v>
      </c>
      <c r="BD784" s="202" t="s">
        <v>357</v>
      </c>
      <c r="BE784" s="46" t="str">
        <f t="shared" si="806"/>
        <v>R_ES-MOB-SpCool</v>
      </c>
      <c r="BF784" s="208" t="str">
        <f t="shared" si="807"/>
        <v>WH16_17</v>
      </c>
      <c r="BG784" s="208">
        <f t="shared" si="811"/>
        <v>0</v>
      </c>
      <c r="BH784" s="208" t="s">
        <v>18</v>
      </c>
      <c r="BI784" s="46" t="s">
        <v>195</v>
      </c>
      <c r="BM784" s="202" t="s">
        <v>357</v>
      </c>
      <c r="BN784" s="46" t="str">
        <f t="shared" si="808"/>
        <v>R_ES-MOB-SpCool</v>
      </c>
      <c r="BO784" s="208" t="str">
        <f t="shared" si="809"/>
        <v>WH16_17</v>
      </c>
      <c r="BP784" s="208">
        <f t="shared" si="812"/>
        <v>0</v>
      </c>
      <c r="BQ784" s="208" t="s">
        <v>18</v>
      </c>
      <c r="BR784" s="46" t="s">
        <v>192</v>
      </c>
    </row>
    <row r="785" spans="11:70">
      <c r="K785" s="202" t="s">
        <v>357</v>
      </c>
      <c r="L785" s="203" t="str">
        <f t="shared" si="864"/>
        <v>R_ES-MOB-SpCool</v>
      </c>
      <c r="M785" s="202" t="str">
        <f t="shared" ref="M785" si="888">M689</f>
        <v>WH18_19</v>
      </c>
      <c r="N785" s="202">
        <v>0</v>
      </c>
      <c r="O785" s="202" t="s">
        <v>18</v>
      </c>
      <c r="P785" s="203" t="s">
        <v>196</v>
      </c>
      <c r="T785" s="202" t="s">
        <v>357</v>
      </c>
      <c r="U785" s="203" t="str">
        <f t="shared" si="799"/>
        <v>R_ES-MOB-SpCool</v>
      </c>
      <c r="V785" s="202" t="str">
        <f t="shared" si="799"/>
        <v>WH18_19</v>
      </c>
      <c r="W785" s="202">
        <v>0</v>
      </c>
      <c r="X785" s="202" t="s">
        <v>18</v>
      </c>
      <c r="Y785" s="203" t="s">
        <v>191</v>
      </c>
      <c r="AC785" s="202" t="s">
        <v>357</v>
      </c>
      <c r="AD785" s="46" t="str">
        <f t="shared" si="800"/>
        <v>R_ES-MOB-SpCool</v>
      </c>
      <c r="AE785" s="208" t="str">
        <f t="shared" si="801"/>
        <v>WH18_19</v>
      </c>
      <c r="AF785" s="46">
        <f t="shared" si="862"/>
        <v>0</v>
      </c>
      <c r="AG785" s="208" t="s">
        <v>18</v>
      </c>
      <c r="AH785" s="46" t="s">
        <v>197</v>
      </c>
      <c r="AL785" s="202" t="s">
        <v>357</v>
      </c>
      <c r="AM785" s="203" t="str">
        <f t="shared" si="802"/>
        <v>R_ES-MOB-SpCool</v>
      </c>
      <c r="AN785" s="202" t="str">
        <f t="shared" si="803"/>
        <v>WH18_19</v>
      </c>
      <c r="AO785" s="202">
        <f t="shared" si="863"/>
        <v>0</v>
      </c>
      <c r="AP785" s="202" t="s">
        <v>18</v>
      </c>
      <c r="AQ785" s="203" t="s">
        <v>194</v>
      </c>
      <c r="AU785" s="202" t="s">
        <v>357</v>
      </c>
      <c r="AV785" s="46" t="str">
        <f t="shared" si="804"/>
        <v>R_ES-MOB-SpCool</v>
      </c>
      <c r="AW785" s="208" t="str">
        <f t="shared" si="805"/>
        <v>WH18_19</v>
      </c>
      <c r="AX785" s="208">
        <f t="shared" si="829"/>
        <v>0</v>
      </c>
      <c r="AY785" s="208" t="s">
        <v>18</v>
      </c>
      <c r="AZ785" s="46" t="s">
        <v>193</v>
      </c>
      <c r="BD785" s="202" t="s">
        <v>357</v>
      </c>
      <c r="BE785" s="46" t="str">
        <f t="shared" si="806"/>
        <v>R_ES-MOB-SpCool</v>
      </c>
      <c r="BF785" s="208" t="str">
        <f t="shared" si="807"/>
        <v>WH18_19</v>
      </c>
      <c r="BG785" s="208">
        <f t="shared" si="811"/>
        <v>0</v>
      </c>
      <c r="BH785" s="208" t="s">
        <v>18</v>
      </c>
      <c r="BI785" s="46" t="s">
        <v>195</v>
      </c>
      <c r="BM785" s="202" t="s">
        <v>357</v>
      </c>
      <c r="BN785" s="46" t="str">
        <f t="shared" si="808"/>
        <v>R_ES-MOB-SpCool</v>
      </c>
      <c r="BO785" s="208" t="str">
        <f t="shared" si="809"/>
        <v>WH18_19</v>
      </c>
      <c r="BP785" s="208">
        <f t="shared" si="812"/>
        <v>0</v>
      </c>
      <c r="BQ785" s="208" t="s">
        <v>18</v>
      </c>
      <c r="BR785" s="46" t="s">
        <v>192</v>
      </c>
    </row>
    <row r="786" spans="11:70">
      <c r="K786" s="202" t="s">
        <v>357</v>
      </c>
      <c r="L786" s="203" t="str">
        <f t="shared" si="864"/>
        <v>R_ES-MOB-SpCool</v>
      </c>
      <c r="M786" s="202" t="str">
        <f t="shared" ref="M786" si="889">M690</f>
        <v>WH20_21</v>
      </c>
      <c r="N786" s="202">
        <v>0</v>
      </c>
      <c r="O786" s="202" t="s">
        <v>18</v>
      </c>
      <c r="P786" s="203" t="s">
        <v>196</v>
      </c>
      <c r="T786" s="202" t="s">
        <v>357</v>
      </c>
      <c r="U786" s="203" t="str">
        <f t="shared" si="799"/>
        <v>R_ES-MOB-SpCool</v>
      </c>
      <c r="V786" s="202" t="str">
        <f t="shared" si="799"/>
        <v>WH20_21</v>
      </c>
      <c r="W786" s="202">
        <v>0</v>
      </c>
      <c r="X786" s="202" t="s">
        <v>18</v>
      </c>
      <c r="Y786" s="203" t="s">
        <v>191</v>
      </c>
      <c r="AC786" s="202" t="s">
        <v>357</v>
      </c>
      <c r="AD786" s="46" t="str">
        <f t="shared" si="800"/>
        <v>R_ES-MOB-SpCool</v>
      </c>
      <c r="AE786" s="208" t="str">
        <f t="shared" si="801"/>
        <v>WH20_21</v>
      </c>
      <c r="AF786" s="46">
        <f t="shared" si="862"/>
        <v>0</v>
      </c>
      <c r="AG786" s="208" t="s">
        <v>18</v>
      </c>
      <c r="AH786" s="46" t="s">
        <v>197</v>
      </c>
      <c r="AL786" s="202" t="s">
        <v>357</v>
      </c>
      <c r="AM786" s="203" t="str">
        <f t="shared" si="802"/>
        <v>R_ES-MOB-SpCool</v>
      </c>
      <c r="AN786" s="202" t="str">
        <f t="shared" si="803"/>
        <v>WH20_21</v>
      </c>
      <c r="AO786" s="202">
        <f t="shared" si="863"/>
        <v>0</v>
      </c>
      <c r="AP786" s="202" t="s">
        <v>18</v>
      </c>
      <c r="AQ786" s="203" t="s">
        <v>194</v>
      </c>
      <c r="AU786" s="202" t="s">
        <v>357</v>
      </c>
      <c r="AV786" s="46" t="str">
        <f t="shared" si="804"/>
        <v>R_ES-MOB-SpCool</v>
      </c>
      <c r="AW786" s="208" t="str">
        <f t="shared" si="805"/>
        <v>WH20_21</v>
      </c>
      <c r="AX786" s="208">
        <f t="shared" si="829"/>
        <v>0</v>
      </c>
      <c r="AY786" s="208" t="s">
        <v>18</v>
      </c>
      <c r="AZ786" s="46" t="s">
        <v>193</v>
      </c>
      <c r="BD786" s="202" t="s">
        <v>357</v>
      </c>
      <c r="BE786" s="46" t="str">
        <f t="shared" si="806"/>
        <v>R_ES-MOB-SpCool</v>
      </c>
      <c r="BF786" s="208" t="str">
        <f t="shared" si="807"/>
        <v>WH20_21</v>
      </c>
      <c r="BG786" s="208">
        <f t="shared" si="811"/>
        <v>0</v>
      </c>
      <c r="BH786" s="208" t="s">
        <v>18</v>
      </c>
      <c r="BI786" s="46" t="s">
        <v>195</v>
      </c>
      <c r="BM786" s="202" t="s">
        <v>357</v>
      </c>
      <c r="BN786" s="46" t="str">
        <f t="shared" si="808"/>
        <v>R_ES-MOB-SpCool</v>
      </c>
      <c r="BO786" s="208" t="str">
        <f t="shared" si="809"/>
        <v>WH20_21</v>
      </c>
      <c r="BP786" s="208">
        <f t="shared" si="812"/>
        <v>0</v>
      </c>
      <c r="BQ786" s="208" t="s">
        <v>18</v>
      </c>
      <c r="BR786" s="46" t="s">
        <v>192</v>
      </c>
    </row>
    <row r="787" spans="11:70">
      <c r="K787" s="202" t="s">
        <v>357</v>
      </c>
      <c r="L787" s="203" t="str">
        <f t="shared" si="864"/>
        <v>R_ES-MOB-SpCool</v>
      </c>
      <c r="M787" s="202" t="str">
        <f t="shared" ref="M787" si="890">M691</f>
        <v>WH22_23</v>
      </c>
      <c r="N787" s="202">
        <v>0</v>
      </c>
      <c r="O787" s="202" t="s">
        <v>18</v>
      </c>
      <c r="P787" s="203" t="s">
        <v>196</v>
      </c>
      <c r="T787" s="202" t="s">
        <v>357</v>
      </c>
      <c r="U787" s="203" t="str">
        <f t="shared" si="799"/>
        <v>R_ES-MOB-SpCool</v>
      </c>
      <c r="V787" s="202" t="str">
        <f t="shared" si="799"/>
        <v>WH22_23</v>
      </c>
      <c r="W787" s="202">
        <v>0</v>
      </c>
      <c r="X787" s="202" t="s">
        <v>18</v>
      </c>
      <c r="Y787" s="203" t="s">
        <v>191</v>
      </c>
      <c r="AC787" s="202" t="s">
        <v>357</v>
      </c>
      <c r="AD787" s="46" t="str">
        <f t="shared" si="800"/>
        <v>R_ES-MOB-SpCool</v>
      </c>
      <c r="AE787" s="208" t="str">
        <f t="shared" si="801"/>
        <v>WH22_23</v>
      </c>
      <c r="AF787" s="46">
        <f t="shared" si="862"/>
        <v>0</v>
      </c>
      <c r="AG787" s="208" t="s">
        <v>18</v>
      </c>
      <c r="AH787" s="46" t="s">
        <v>197</v>
      </c>
      <c r="AL787" s="202" t="s">
        <v>357</v>
      </c>
      <c r="AM787" s="203" t="str">
        <f t="shared" si="802"/>
        <v>R_ES-MOB-SpCool</v>
      </c>
      <c r="AN787" s="202" t="str">
        <f t="shared" si="803"/>
        <v>WH22_23</v>
      </c>
      <c r="AO787" s="202">
        <f t="shared" si="863"/>
        <v>0</v>
      </c>
      <c r="AP787" s="202" t="s">
        <v>18</v>
      </c>
      <c r="AQ787" s="203" t="s">
        <v>194</v>
      </c>
      <c r="AU787" s="202" t="s">
        <v>357</v>
      </c>
      <c r="AV787" s="46" t="str">
        <f t="shared" si="804"/>
        <v>R_ES-MOB-SpCool</v>
      </c>
      <c r="AW787" s="208" t="str">
        <f t="shared" si="805"/>
        <v>WH22_23</v>
      </c>
      <c r="AX787" s="208">
        <f t="shared" si="829"/>
        <v>0</v>
      </c>
      <c r="AY787" s="208" t="s">
        <v>18</v>
      </c>
      <c r="AZ787" s="46" t="s">
        <v>193</v>
      </c>
      <c r="BD787" s="202" t="s">
        <v>357</v>
      </c>
      <c r="BE787" s="46" t="str">
        <f t="shared" si="806"/>
        <v>R_ES-MOB-SpCool</v>
      </c>
      <c r="BF787" s="208" t="str">
        <f t="shared" si="807"/>
        <v>WH22_23</v>
      </c>
      <c r="BG787" s="208">
        <f t="shared" si="811"/>
        <v>0</v>
      </c>
      <c r="BH787" s="208" t="s">
        <v>18</v>
      </c>
      <c r="BI787" s="46" t="s">
        <v>195</v>
      </c>
      <c r="BM787" s="202" t="s">
        <v>357</v>
      </c>
      <c r="BN787" s="46" t="str">
        <f t="shared" si="808"/>
        <v>R_ES-MOB-SpCool</v>
      </c>
      <c r="BO787" s="208" t="str">
        <f t="shared" si="809"/>
        <v>WH22_23</v>
      </c>
      <c r="BP787" s="208">
        <f t="shared" si="812"/>
        <v>0</v>
      </c>
      <c r="BQ787" s="208" t="s">
        <v>18</v>
      </c>
      <c r="BR787" s="46" t="s">
        <v>192</v>
      </c>
    </row>
    <row r="788" spans="11:70">
      <c r="K788" s="202" t="s">
        <v>141</v>
      </c>
      <c r="L788" s="203" t="str">
        <f t="shared" si="864"/>
        <v>R_ES-MOB-SpCool</v>
      </c>
      <c r="M788" s="203"/>
      <c r="N788" s="202"/>
      <c r="O788" s="202" t="s">
        <v>18</v>
      </c>
      <c r="P788" s="203" t="s">
        <v>196</v>
      </c>
      <c r="T788" s="202" t="s">
        <v>141</v>
      </c>
      <c r="U788" s="203" t="str">
        <f t="shared" si="799"/>
        <v>R_ES-MOB-SpCool</v>
      </c>
      <c r="V788" s="202">
        <f t="shared" si="799"/>
        <v>0</v>
      </c>
      <c r="W788" s="202"/>
      <c r="X788" s="202" t="s">
        <v>18</v>
      </c>
      <c r="Y788" s="203" t="s">
        <v>191</v>
      </c>
      <c r="AC788" s="202" t="s">
        <v>141</v>
      </c>
      <c r="AD788" s="46" t="str">
        <f t="shared" si="800"/>
        <v>R_ES-MOB-SpCool</v>
      </c>
      <c r="AE788" s="208">
        <f t="shared" si="801"/>
        <v>0</v>
      </c>
      <c r="AF788" s="46">
        <f t="shared" si="862"/>
        <v>0</v>
      </c>
      <c r="AG788" s="208" t="s">
        <v>18</v>
      </c>
      <c r="AH788" s="46" t="s">
        <v>197</v>
      </c>
      <c r="AL788" s="202" t="s">
        <v>141</v>
      </c>
      <c r="AM788" s="203" t="str">
        <f t="shared" si="802"/>
        <v>R_ES-MOB-SpCool</v>
      </c>
      <c r="AN788" s="202">
        <f t="shared" si="803"/>
        <v>0</v>
      </c>
      <c r="AO788" s="202">
        <f t="shared" si="863"/>
        <v>0</v>
      </c>
      <c r="AP788" s="202" t="s">
        <v>18</v>
      </c>
      <c r="AQ788" s="203" t="s">
        <v>194</v>
      </c>
      <c r="AU788" s="202" t="s">
        <v>141</v>
      </c>
      <c r="AV788" s="46" t="str">
        <f t="shared" si="804"/>
        <v>R_ES-MOB-SpCool</v>
      </c>
      <c r="AW788" s="208">
        <f t="shared" si="805"/>
        <v>0</v>
      </c>
      <c r="AX788" s="208">
        <f t="shared" si="829"/>
        <v>0</v>
      </c>
      <c r="AY788" s="208" t="s">
        <v>18</v>
      </c>
      <c r="AZ788" s="46" t="s">
        <v>193</v>
      </c>
      <c r="BD788" s="202" t="s">
        <v>141</v>
      </c>
      <c r="BE788" s="46" t="str">
        <f t="shared" si="806"/>
        <v>R_ES-MOB-SpCool</v>
      </c>
      <c r="BF788" s="208">
        <f t="shared" si="807"/>
        <v>0</v>
      </c>
      <c r="BG788" s="208">
        <f t="shared" si="811"/>
        <v>0</v>
      </c>
      <c r="BH788" s="208" t="s">
        <v>18</v>
      </c>
      <c r="BI788" s="46" t="s">
        <v>195</v>
      </c>
      <c r="BM788" s="202" t="s">
        <v>141</v>
      </c>
      <c r="BN788" s="46" t="str">
        <f t="shared" si="808"/>
        <v>R_ES-MOB-SpCool</v>
      </c>
      <c r="BO788" s="208">
        <f t="shared" si="809"/>
        <v>0</v>
      </c>
      <c r="BP788" s="208">
        <f t="shared" si="812"/>
        <v>0</v>
      </c>
      <c r="BQ788" s="208" t="s">
        <v>18</v>
      </c>
      <c r="BR788" s="46" t="s">
        <v>192</v>
      </c>
    </row>
    <row r="789" spans="11:70">
      <c r="K789" s="202" t="s">
        <v>141</v>
      </c>
      <c r="L789" s="203" t="str">
        <f t="shared" si="864"/>
        <v>R_ES-MOB-SpCool</v>
      </c>
      <c r="M789" s="203"/>
      <c r="N789" s="202"/>
      <c r="O789" s="202" t="s">
        <v>18</v>
      </c>
      <c r="P789" s="203" t="s">
        <v>196</v>
      </c>
      <c r="T789" s="202" t="s">
        <v>141</v>
      </c>
      <c r="U789" s="203" t="str">
        <f t="shared" si="799"/>
        <v>R_ES-MOB-SpCool</v>
      </c>
      <c r="V789" s="202">
        <f t="shared" si="799"/>
        <v>0</v>
      </c>
      <c r="W789" s="202"/>
      <c r="X789" s="202" t="s">
        <v>18</v>
      </c>
      <c r="Y789" s="203" t="s">
        <v>191</v>
      </c>
      <c r="AC789" s="202" t="s">
        <v>141</v>
      </c>
      <c r="AD789" s="46" t="str">
        <f t="shared" si="800"/>
        <v>R_ES-MOB-SpCool</v>
      </c>
      <c r="AE789" s="208">
        <f t="shared" si="801"/>
        <v>0</v>
      </c>
      <c r="AF789" s="46">
        <f t="shared" si="862"/>
        <v>0</v>
      </c>
      <c r="AG789" s="208" t="s">
        <v>18</v>
      </c>
      <c r="AH789" s="46" t="s">
        <v>197</v>
      </c>
      <c r="AL789" s="202" t="s">
        <v>141</v>
      </c>
      <c r="AM789" s="203" t="str">
        <f t="shared" si="802"/>
        <v>R_ES-MOB-SpCool</v>
      </c>
      <c r="AN789" s="202">
        <f t="shared" si="803"/>
        <v>0</v>
      </c>
      <c r="AO789" s="202">
        <f t="shared" si="863"/>
        <v>0</v>
      </c>
      <c r="AP789" s="202" t="s">
        <v>18</v>
      </c>
      <c r="AQ789" s="203" t="s">
        <v>194</v>
      </c>
      <c r="AU789" s="202" t="s">
        <v>141</v>
      </c>
      <c r="AV789" s="46" t="str">
        <f t="shared" si="804"/>
        <v>R_ES-MOB-SpCool</v>
      </c>
      <c r="AW789" s="208">
        <f t="shared" si="805"/>
        <v>0</v>
      </c>
      <c r="AX789" s="208">
        <f t="shared" si="829"/>
        <v>0</v>
      </c>
      <c r="AY789" s="208" t="s">
        <v>18</v>
      </c>
      <c r="AZ789" s="46" t="s">
        <v>193</v>
      </c>
      <c r="BD789" s="202" t="s">
        <v>141</v>
      </c>
      <c r="BE789" s="46" t="str">
        <f t="shared" si="806"/>
        <v>R_ES-MOB-SpCool</v>
      </c>
      <c r="BF789" s="208">
        <f t="shared" si="807"/>
        <v>0</v>
      </c>
      <c r="BG789" s="208">
        <f t="shared" si="811"/>
        <v>0</v>
      </c>
      <c r="BH789" s="208" t="s">
        <v>18</v>
      </c>
      <c r="BI789" s="46" t="s">
        <v>195</v>
      </c>
      <c r="BM789" s="202" t="s">
        <v>141</v>
      </c>
      <c r="BN789" s="46" t="str">
        <f t="shared" si="808"/>
        <v>R_ES-MOB-SpCool</v>
      </c>
      <c r="BO789" s="208">
        <f t="shared" si="809"/>
        <v>0</v>
      </c>
      <c r="BP789" s="208">
        <f t="shared" si="812"/>
        <v>0</v>
      </c>
      <c r="BQ789" s="208" t="s">
        <v>18</v>
      </c>
      <c r="BR789" s="46" t="s">
        <v>192</v>
      </c>
    </row>
    <row r="790" spans="11:70">
      <c r="K790" s="202" t="s">
        <v>141</v>
      </c>
      <c r="L790" s="203" t="str">
        <f t="shared" si="864"/>
        <v>R_ES-MOB-SpCool</v>
      </c>
      <c r="M790" s="203"/>
      <c r="N790" s="202"/>
      <c r="O790" s="202" t="s">
        <v>18</v>
      </c>
      <c r="P790" s="203" t="s">
        <v>196</v>
      </c>
      <c r="T790" s="202" t="s">
        <v>141</v>
      </c>
      <c r="U790" s="203" t="str">
        <f t="shared" si="799"/>
        <v>R_ES-MOB-SpCool</v>
      </c>
      <c r="V790" s="202">
        <f t="shared" si="799"/>
        <v>0</v>
      </c>
      <c r="W790" s="202"/>
      <c r="X790" s="202" t="s">
        <v>18</v>
      </c>
      <c r="Y790" s="203" t="s">
        <v>191</v>
      </c>
      <c r="AC790" s="202" t="s">
        <v>141</v>
      </c>
      <c r="AD790" s="46" t="str">
        <f t="shared" si="800"/>
        <v>R_ES-MOB-SpCool</v>
      </c>
      <c r="AE790" s="208">
        <f t="shared" si="801"/>
        <v>0</v>
      </c>
      <c r="AF790" s="46">
        <f t="shared" si="862"/>
        <v>0</v>
      </c>
      <c r="AG790" s="208" t="s">
        <v>18</v>
      </c>
      <c r="AH790" s="46" t="s">
        <v>197</v>
      </c>
      <c r="AL790" s="202" t="s">
        <v>141</v>
      </c>
      <c r="AM790" s="203" t="str">
        <f t="shared" si="802"/>
        <v>R_ES-MOB-SpCool</v>
      </c>
      <c r="AN790" s="202">
        <f t="shared" si="803"/>
        <v>0</v>
      </c>
      <c r="AO790" s="202">
        <f t="shared" si="863"/>
        <v>0</v>
      </c>
      <c r="AP790" s="202" t="s">
        <v>18</v>
      </c>
      <c r="AQ790" s="203" t="s">
        <v>194</v>
      </c>
      <c r="AU790" s="202" t="s">
        <v>141</v>
      </c>
      <c r="AV790" s="46" t="str">
        <f t="shared" si="804"/>
        <v>R_ES-MOB-SpCool</v>
      </c>
      <c r="AW790" s="208">
        <f t="shared" si="805"/>
        <v>0</v>
      </c>
      <c r="AX790" s="208">
        <f t="shared" si="829"/>
        <v>0</v>
      </c>
      <c r="AY790" s="208" t="s">
        <v>18</v>
      </c>
      <c r="AZ790" s="46" t="s">
        <v>193</v>
      </c>
      <c r="BD790" s="202" t="s">
        <v>141</v>
      </c>
      <c r="BE790" s="46" t="str">
        <f t="shared" si="806"/>
        <v>R_ES-MOB-SpCool</v>
      </c>
      <c r="BF790" s="208">
        <f t="shared" si="807"/>
        <v>0</v>
      </c>
      <c r="BG790" s="208">
        <f t="shared" si="811"/>
        <v>0</v>
      </c>
      <c r="BH790" s="208" t="s">
        <v>18</v>
      </c>
      <c r="BI790" s="46" t="s">
        <v>195</v>
      </c>
      <c r="BM790" s="202" t="s">
        <v>141</v>
      </c>
      <c r="BN790" s="46" t="str">
        <f t="shared" si="808"/>
        <v>R_ES-MOB-SpCool</v>
      </c>
      <c r="BO790" s="208">
        <f t="shared" si="809"/>
        <v>0</v>
      </c>
      <c r="BP790" s="208">
        <f t="shared" si="812"/>
        <v>0</v>
      </c>
      <c r="BQ790" s="208" t="s">
        <v>18</v>
      </c>
      <c r="BR790" s="46" t="s">
        <v>192</v>
      </c>
    </row>
    <row r="791" spans="11:70">
      <c r="K791" s="202" t="s">
        <v>141</v>
      </c>
      <c r="L791" s="203" t="str">
        <f t="shared" si="864"/>
        <v>R_ES-MOB-SpCool</v>
      </c>
      <c r="M791" s="203"/>
      <c r="N791" s="202"/>
      <c r="O791" s="202" t="s">
        <v>18</v>
      </c>
      <c r="P791" s="203" t="s">
        <v>196</v>
      </c>
      <c r="T791" s="202" t="s">
        <v>141</v>
      </c>
      <c r="U791" s="203" t="str">
        <f t="shared" si="799"/>
        <v>R_ES-MOB-SpCool</v>
      </c>
      <c r="V791" s="202">
        <f t="shared" si="799"/>
        <v>0</v>
      </c>
      <c r="W791" s="202"/>
      <c r="X791" s="202" t="s">
        <v>18</v>
      </c>
      <c r="Y791" s="203" t="s">
        <v>191</v>
      </c>
      <c r="AC791" s="202" t="s">
        <v>141</v>
      </c>
      <c r="AD791" s="46" t="str">
        <f t="shared" si="800"/>
        <v>R_ES-MOB-SpCool</v>
      </c>
      <c r="AE791" s="208">
        <f t="shared" si="801"/>
        <v>0</v>
      </c>
      <c r="AF791" s="46">
        <f t="shared" si="862"/>
        <v>0</v>
      </c>
      <c r="AG791" s="208" t="s">
        <v>18</v>
      </c>
      <c r="AH791" s="46" t="s">
        <v>197</v>
      </c>
      <c r="AL791" s="202" t="s">
        <v>141</v>
      </c>
      <c r="AM791" s="203" t="str">
        <f t="shared" si="802"/>
        <v>R_ES-MOB-SpCool</v>
      </c>
      <c r="AN791" s="202">
        <f t="shared" si="803"/>
        <v>0</v>
      </c>
      <c r="AO791" s="202">
        <f t="shared" si="863"/>
        <v>0</v>
      </c>
      <c r="AP791" s="202" t="s">
        <v>18</v>
      </c>
      <c r="AQ791" s="203" t="s">
        <v>194</v>
      </c>
      <c r="AU791" s="202" t="s">
        <v>141</v>
      </c>
      <c r="AV791" s="46" t="str">
        <f t="shared" si="804"/>
        <v>R_ES-MOB-SpCool</v>
      </c>
      <c r="AW791" s="208">
        <f t="shared" si="805"/>
        <v>0</v>
      </c>
      <c r="AX791" s="208">
        <f t="shared" si="829"/>
        <v>0</v>
      </c>
      <c r="AY791" s="208" t="s">
        <v>18</v>
      </c>
      <c r="AZ791" s="46" t="s">
        <v>193</v>
      </c>
      <c r="BD791" s="202" t="s">
        <v>141</v>
      </c>
      <c r="BE791" s="46" t="str">
        <f t="shared" si="806"/>
        <v>R_ES-MOB-SpCool</v>
      </c>
      <c r="BF791" s="208">
        <f t="shared" si="807"/>
        <v>0</v>
      </c>
      <c r="BG791" s="208">
        <f t="shared" si="811"/>
        <v>0</v>
      </c>
      <c r="BH791" s="208" t="s">
        <v>18</v>
      </c>
      <c r="BI791" s="46" t="s">
        <v>195</v>
      </c>
      <c r="BM791" s="202" t="s">
        <v>141</v>
      </c>
      <c r="BN791" s="46" t="str">
        <f t="shared" si="808"/>
        <v>R_ES-MOB-SpCool</v>
      </c>
      <c r="BO791" s="208">
        <f t="shared" si="809"/>
        <v>0</v>
      </c>
      <c r="BP791" s="208">
        <f t="shared" si="812"/>
        <v>0</v>
      </c>
      <c r="BQ791" s="208" t="s">
        <v>18</v>
      </c>
      <c r="BR791" s="46" t="s">
        <v>192</v>
      </c>
    </row>
    <row r="792" spans="11:70">
      <c r="K792" s="202" t="s">
        <v>141</v>
      </c>
      <c r="L792" s="203" t="str">
        <f t="shared" si="864"/>
        <v>R_ES-MOB-SpCool</v>
      </c>
      <c r="M792" s="203"/>
      <c r="N792" s="202"/>
      <c r="O792" s="202" t="s">
        <v>18</v>
      </c>
      <c r="P792" s="203" t="s">
        <v>196</v>
      </c>
      <c r="T792" s="202" t="s">
        <v>141</v>
      </c>
      <c r="U792" s="203" t="str">
        <f t="shared" si="799"/>
        <v>R_ES-MOB-SpCool</v>
      </c>
      <c r="V792" s="202">
        <f t="shared" si="799"/>
        <v>0</v>
      </c>
      <c r="W792" s="202"/>
      <c r="X792" s="202" t="s">
        <v>18</v>
      </c>
      <c r="Y792" s="203" t="s">
        <v>191</v>
      </c>
      <c r="AC792" s="202" t="s">
        <v>141</v>
      </c>
      <c r="AD792" s="46" t="str">
        <f t="shared" si="800"/>
        <v>R_ES-MOB-SpCool</v>
      </c>
      <c r="AE792" s="208">
        <f t="shared" si="801"/>
        <v>0</v>
      </c>
      <c r="AF792" s="46">
        <f t="shared" si="862"/>
        <v>0</v>
      </c>
      <c r="AG792" s="208" t="s">
        <v>18</v>
      </c>
      <c r="AH792" s="46" t="s">
        <v>197</v>
      </c>
      <c r="AL792" s="202" t="s">
        <v>141</v>
      </c>
      <c r="AM792" s="203" t="str">
        <f t="shared" si="802"/>
        <v>R_ES-MOB-SpCool</v>
      </c>
      <c r="AN792" s="202">
        <f t="shared" si="803"/>
        <v>0</v>
      </c>
      <c r="AO792" s="202">
        <f t="shared" si="863"/>
        <v>0</v>
      </c>
      <c r="AP792" s="202" t="s">
        <v>18</v>
      </c>
      <c r="AQ792" s="203" t="s">
        <v>194</v>
      </c>
      <c r="AU792" s="202" t="s">
        <v>141</v>
      </c>
      <c r="AV792" s="46" t="str">
        <f t="shared" si="804"/>
        <v>R_ES-MOB-SpCool</v>
      </c>
      <c r="AW792" s="208">
        <f t="shared" si="805"/>
        <v>0</v>
      </c>
      <c r="AX792" s="208">
        <f t="shared" si="829"/>
        <v>0</v>
      </c>
      <c r="AY792" s="208" t="s">
        <v>18</v>
      </c>
      <c r="AZ792" s="46" t="s">
        <v>193</v>
      </c>
      <c r="BD792" s="202" t="s">
        <v>141</v>
      </c>
      <c r="BE792" s="46" t="str">
        <f t="shared" si="806"/>
        <v>R_ES-MOB-SpCool</v>
      </c>
      <c r="BF792" s="208">
        <f t="shared" si="807"/>
        <v>0</v>
      </c>
      <c r="BG792" s="208">
        <f t="shared" si="811"/>
        <v>0</v>
      </c>
      <c r="BH792" s="208" t="s">
        <v>18</v>
      </c>
      <c r="BI792" s="46" t="s">
        <v>195</v>
      </c>
      <c r="BM792" s="202" t="s">
        <v>141</v>
      </c>
      <c r="BN792" s="46" t="str">
        <f t="shared" si="808"/>
        <v>R_ES-MOB-SpCool</v>
      </c>
      <c r="BO792" s="208">
        <f t="shared" si="809"/>
        <v>0</v>
      </c>
      <c r="BP792" s="208">
        <f t="shared" si="812"/>
        <v>0</v>
      </c>
      <c r="BQ792" s="208" t="s">
        <v>18</v>
      </c>
      <c r="BR792" s="46" t="s">
        <v>192</v>
      </c>
    </row>
    <row r="793" spans="11:70">
      <c r="K793" s="202" t="s">
        <v>141</v>
      </c>
      <c r="L793" s="203" t="str">
        <f t="shared" si="864"/>
        <v>R_ES-MOB-SpCool</v>
      </c>
      <c r="M793" s="203"/>
      <c r="N793" s="202"/>
      <c r="O793" s="202" t="s">
        <v>18</v>
      </c>
      <c r="P793" s="203" t="s">
        <v>196</v>
      </c>
      <c r="T793" s="202" t="s">
        <v>141</v>
      </c>
      <c r="U793" s="203" t="str">
        <f t="shared" si="799"/>
        <v>R_ES-MOB-SpCool</v>
      </c>
      <c r="V793" s="202">
        <f t="shared" si="799"/>
        <v>0</v>
      </c>
      <c r="W793" s="202"/>
      <c r="X793" s="202" t="s">
        <v>18</v>
      </c>
      <c r="Y793" s="203" t="s">
        <v>191</v>
      </c>
      <c r="AC793" s="202" t="s">
        <v>141</v>
      </c>
      <c r="AD793" s="46" t="str">
        <f t="shared" si="800"/>
        <v>R_ES-MOB-SpCool</v>
      </c>
      <c r="AE793" s="208">
        <f t="shared" si="801"/>
        <v>0</v>
      </c>
      <c r="AF793" s="46">
        <f t="shared" si="862"/>
        <v>0</v>
      </c>
      <c r="AG793" s="208" t="s">
        <v>18</v>
      </c>
      <c r="AH793" s="46" t="s">
        <v>197</v>
      </c>
      <c r="AL793" s="202" t="s">
        <v>141</v>
      </c>
      <c r="AM793" s="203" t="str">
        <f t="shared" si="802"/>
        <v>R_ES-MOB-SpCool</v>
      </c>
      <c r="AN793" s="202">
        <f t="shared" si="803"/>
        <v>0</v>
      </c>
      <c r="AO793" s="202">
        <f t="shared" si="863"/>
        <v>0</v>
      </c>
      <c r="AP793" s="202" t="s">
        <v>18</v>
      </c>
      <c r="AQ793" s="203" t="s">
        <v>194</v>
      </c>
      <c r="AU793" s="202" t="s">
        <v>141</v>
      </c>
      <c r="AV793" s="46" t="str">
        <f t="shared" si="804"/>
        <v>R_ES-MOB-SpCool</v>
      </c>
      <c r="AW793" s="208">
        <f t="shared" si="805"/>
        <v>0</v>
      </c>
      <c r="AX793" s="208">
        <f t="shared" si="829"/>
        <v>0</v>
      </c>
      <c r="AY793" s="208" t="s">
        <v>18</v>
      </c>
      <c r="AZ793" s="46" t="s">
        <v>193</v>
      </c>
      <c r="BD793" s="202" t="s">
        <v>141</v>
      </c>
      <c r="BE793" s="46" t="str">
        <f t="shared" si="806"/>
        <v>R_ES-MOB-SpCool</v>
      </c>
      <c r="BF793" s="208">
        <f t="shared" si="807"/>
        <v>0</v>
      </c>
      <c r="BG793" s="208">
        <f t="shared" si="811"/>
        <v>0</v>
      </c>
      <c r="BH793" s="208" t="s">
        <v>18</v>
      </c>
      <c r="BI793" s="46" t="s">
        <v>195</v>
      </c>
      <c r="BM793" s="202" t="s">
        <v>141</v>
      </c>
      <c r="BN793" s="46" t="str">
        <f t="shared" si="808"/>
        <v>R_ES-MOB-SpCool</v>
      </c>
      <c r="BO793" s="208">
        <f t="shared" si="809"/>
        <v>0</v>
      </c>
      <c r="BP793" s="208">
        <f t="shared" si="812"/>
        <v>0</v>
      </c>
      <c r="BQ793" s="208" t="s">
        <v>18</v>
      </c>
      <c r="BR793" s="46" t="s">
        <v>192</v>
      </c>
    </row>
    <row r="794" spans="11:70">
      <c r="K794" s="202" t="s">
        <v>141</v>
      </c>
      <c r="L794" s="203" t="str">
        <f t="shared" si="864"/>
        <v>R_ES-MOB-SpCool</v>
      </c>
      <c r="M794" s="203"/>
      <c r="N794" s="202"/>
      <c r="O794" s="202" t="s">
        <v>18</v>
      </c>
      <c r="P794" s="203" t="s">
        <v>196</v>
      </c>
      <c r="T794" s="202" t="s">
        <v>141</v>
      </c>
      <c r="U794" s="203" t="str">
        <f t="shared" si="799"/>
        <v>R_ES-MOB-SpCool</v>
      </c>
      <c r="V794" s="202">
        <f t="shared" si="799"/>
        <v>0</v>
      </c>
      <c r="W794" s="202"/>
      <c r="X794" s="202" t="s">
        <v>18</v>
      </c>
      <c r="Y794" s="203" t="s">
        <v>191</v>
      </c>
      <c r="AC794" s="202" t="s">
        <v>141</v>
      </c>
      <c r="AD794" s="46" t="str">
        <f t="shared" si="800"/>
        <v>R_ES-MOB-SpCool</v>
      </c>
      <c r="AE794" s="208">
        <f t="shared" si="801"/>
        <v>0</v>
      </c>
      <c r="AF794" s="46">
        <f t="shared" si="862"/>
        <v>0</v>
      </c>
      <c r="AG794" s="208" t="s">
        <v>18</v>
      </c>
      <c r="AH794" s="46" t="s">
        <v>197</v>
      </c>
      <c r="AL794" s="202" t="s">
        <v>141</v>
      </c>
      <c r="AM794" s="203" t="str">
        <f t="shared" si="802"/>
        <v>R_ES-MOB-SpCool</v>
      </c>
      <c r="AN794" s="202">
        <f t="shared" si="803"/>
        <v>0</v>
      </c>
      <c r="AO794" s="202">
        <f t="shared" si="863"/>
        <v>0</v>
      </c>
      <c r="AP794" s="202" t="s">
        <v>18</v>
      </c>
      <c r="AQ794" s="203" t="s">
        <v>194</v>
      </c>
      <c r="AU794" s="202" t="s">
        <v>141</v>
      </c>
      <c r="AV794" s="46" t="str">
        <f t="shared" si="804"/>
        <v>R_ES-MOB-SpCool</v>
      </c>
      <c r="AW794" s="208">
        <f t="shared" si="805"/>
        <v>0</v>
      </c>
      <c r="AX794" s="208">
        <f t="shared" si="829"/>
        <v>0</v>
      </c>
      <c r="AY794" s="208" t="s">
        <v>18</v>
      </c>
      <c r="AZ794" s="46" t="s">
        <v>193</v>
      </c>
      <c r="BD794" s="202" t="s">
        <v>141</v>
      </c>
      <c r="BE794" s="46" t="str">
        <f t="shared" si="806"/>
        <v>R_ES-MOB-SpCool</v>
      </c>
      <c r="BF794" s="208">
        <f t="shared" si="807"/>
        <v>0</v>
      </c>
      <c r="BG794" s="208">
        <f t="shared" si="811"/>
        <v>0</v>
      </c>
      <c r="BH794" s="208" t="s">
        <v>18</v>
      </c>
      <c r="BI794" s="46" t="s">
        <v>195</v>
      </c>
      <c r="BM794" s="202" t="s">
        <v>141</v>
      </c>
      <c r="BN794" s="46" t="str">
        <f t="shared" si="808"/>
        <v>R_ES-MOB-SpCool</v>
      </c>
      <c r="BO794" s="208">
        <f t="shared" si="809"/>
        <v>0</v>
      </c>
      <c r="BP794" s="208">
        <f t="shared" si="812"/>
        <v>0</v>
      </c>
      <c r="BQ794" s="208" t="s">
        <v>18</v>
      </c>
      <c r="BR794" s="46" t="s">
        <v>192</v>
      </c>
    </row>
    <row r="795" spans="11:70">
      <c r="K795" s="202" t="s">
        <v>141</v>
      </c>
      <c r="L795" s="203" t="str">
        <f t="shared" si="864"/>
        <v>R_ES-MOB-SpCool</v>
      </c>
      <c r="M795" s="203"/>
      <c r="N795" s="202"/>
      <c r="O795" s="202" t="s">
        <v>18</v>
      </c>
      <c r="P795" s="203" t="s">
        <v>196</v>
      </c>
      <c r="T795" s="202" t="s">
        <v>141</v>
      </c>
      <c r="U795" s="203" t="str">
        <f t="shared" si="799"/>
        <v>R_ES-MOB-SpCool</v>
      </c>
      <c r="V795" s="202">
        <f t="shared" si="799"/>
        <v>0</v>
      </c>
      <c r="W795" s="202"/>
      <c r="X795" s="202" t="s">
        <v>18</v>
      </c>
      <c r="Y795" s="203" t="s">
        <v>191</v>
      </c>
      <c r="AC795" s="202" t="s">
        <v>141</v>
      </c>
      <c r="AD795" s="46" t="str">
        <f t="shared" si="800"/>
        <v>R_ES-MOB-SpCool</v>
      </c>
      <c r="AE795" s="208">
        <f t="shared" si="801"/>
        <v>0</v>
      </c>
      <c r="AF795" s="46">
        <f t="shared" si="862"/>
        <v>0</v>
      </c>
      <c r="AG795" s="208" t="s">
        <v>18</v>
      </c>
      <c r="AH795" s="46" t="s">
        <v>197</v>
      </c>
      <c r="AL795" s="202" t="s">
        <v>141</v>
      </c>
      <c r="AM795" s="203" t="str">
        <f t="shared" si="802"/>
        <v>R_ES-MOB-SpCool</v>
      </c>
      <c r="AN795" s="202">
        <f t="shared" si="803"/>
        <v>0</v>
      </c>
      <c r="AO795" s="202">
        <f t="shared" si="863"/>
        <v>0</v>
      </c>
      <c r="AP795" s="202" t="s">
        <v>18</v>
      </c>
      <c r="AQ795" s="203" t="s">
        <v>194</v>
      </c>
      <c r="AU795" s="202" t="s">
        <v>141</v>
      </c>
      <c r="AV795" s="46" t="str">
        <f t="shared" si="804"/>
        <v>R_ES-MOB-SpCool</v>
      </c>
      <c r="AW795" s="208">
        <f t="shared" si="805"/>
        <v>0</v>
      </c>
      <c r="AX795" s="208">
        <f t="shared" si="829"/>
        <v>0</v>
      </c>
      <c r="AY795" s="208" t="s">
        <v>18</v>
      </c>
      <c r="AZ795" s="46" t="s">
        <v>193</v>
      </c>
      <c r="BD795" s="202" t="s">
        <v>141</v>
      </c>
      <c r="BE795" s="46" t="str">
        <f t="shared" si="806"/>
        <v>R_ES-MOB-SpCool</v>
      </c>
      <c r="BF795" s="208">
        <f t="shared" si="807"/>
        <v>0</v>
      </c>
      <c r="BG795" s="208">
        <f t="shared" si="811"/>
        <v>0</v>
      </c>
      <c r="BH795" s="208" t="s">
        <v>18</v>
      </c>
      <c r="BI795" s="46" t="s">
        <v>195</v>
      </c>
      <c r="BM795" s="202" t="s">
        <v>141</v>
      </c>
      <c r="BN795" s="46" t="str">
        <f t="shared" si="808"/>
        <v>R_ES-MOB-SpCool</v>
      </c>
      <c r="BO795" s="208">
        <f t="shared" si="809"/>
        <v>0</v>
      </c>
      <c r="BP795" s="208">
        <f t="shared" si="812"/>
        <v>0</v>
      </c>
      <c r="BQ795" s="208" t="s">
        <v>18</v>
      </c>
      <c r="BR795" s="46" t="s">
        <v>192</v>
      </c>
    </row>
    <row r="796" spans="11:70">
      <c r="K796" s="202" t="s">
        <v>141</v>
      </c>
      <c r="L796" s="203" t="str">
        <f t="shared" si="864"/>
        <v>R_ES-MOB-SpCool</v>
      </c>
      <c r="M796" s="203"/>
      <c r="N796" s="202"/>
      <c r="O796" s="202" t="s">
        <v>18</v>
      </c>
      <c r="P796" s="203" t="s">
        <v>196</v>
      </c>
      <c r="T796" s="202" t="s">
        <v>141</v>
      </c>
      <c r="U796" s="203" t="str">
        <f t="shared" si="799"/>
        <v>R_ES-MOB-SpCool</v>
      </c>
      <c r="V796" s="202">
        <f t="shared" si="799"/>
        <v>0</v>
      </c>
      <c r="W796" s="202"/>
      <c r="X796" s="202" t="s">
        <v>18</v>
      </c>
      <c r="Y796" s="203" t="s">
        <v>191</v>
      </c>
      <c r="AC796" s="202" t="s">
        <v>141</v>
      </c>
      <c r="AD796" s="46" t="str">
        <f t="shared" si="800"/>
        <v>R_ES-MOB-SpCool</v>
      </c>
      <c r="AE796" s="208">
        <f t="shared" si="801"/>
        <v>0</v>
      </c>
      <c r="AF796" s="46">
        <f t="shared" si="862"/>
        <v>0</v>
      </c>
      <c r="AG796" s="208" t="s">
        <v>18</v>
      </c>
      <c r="AH796" s="46" t="s">
        <v>197</v>
      </c>
      <c r="AL796" s="202" t="s">
        <v>141</v>
      </c>
      <c r="AM796" s="203" t="str">
        <f t="shared" si="802"/>
        <v>R_ES-MOB-SpCool</v>
      </c>
      <c r="AN796" s="202">
        <f t="shared" si="803"/>
        <v>0</v>
      </c>
      <c r="AO796" s="202">
        <f t="shared" si="863"/>
        <v>0</v>
      </c>
      <c r="AP796" s="202" t="s">
        <v>18</v>
      </c>
      <c r="AQ796" s="203" t="s">
        <v>194</v>
      </c>
      <c r="AU796" s="202" t="s">
        <v>141</v>
      </c>
      <c r="AV796" s="46" t="str">
        <f t="shared" si="804"/>
        <v>R_ES-MOB-SpCool</v>
      </c>
      <c r="AW796" s="208">
        <f t="shared" si="805"/>
        <v>0</v>
      </c>
      <c r="AX796" s="208">
        <f t="shared" si="829"/>
        <v>0</v>
      </c>
      <c r="AY796" s="208" t="s">
        <v>18</v>
      </c>
      <c r="AZ796" s="46" t="s">
        <v>193</v>
      </c>
      <c r="BD796" s="202" t="s">
        <v>141</v>
      </c>
      <c r="BE796" s="46" t="str">
        <f t="shared" si="806"/>
        <v>R_ES-MOB-SpCool</v>
      </c>
      <c r="BF796" s="208">
        <f t="shared" si="807"/>
        <v>0</v>
      </c>
      <c r="BG796" s="208">
        <f t="shared" si="811"/>
        <v>0</v>
      </c>
      <c r="BH796" s="208" t="s">
        <v>18</v>
      </c>
      <c r="BI796" s="46" t="s">
        <v>195</v>
      </c>
      <c r="BM796" s="202" t="s">
        <v>141</v>
      </c>
      <c r="BN796" s="46" t="str">
        <f t="shared" si="808"/>
        <v>R_ES-MOB-SpCool</v>
      </c>
      <c r="BO796" s="208">
        <f t="shared" si="809"/>
        <v>0</v>
      </c>
      <c r="BP796" s="208">
        <f t="shared" si="812"/>
        <v>0</v>
      </c>
      <c r="BQ796" s="208" t="s">
        <v>18</v>
      </c>
      <c r="BR796" s="46" t="s">
        <v>192</v>
      </c>
    </row>
    <row r="797" spans="11:70">
      <c r="K797" s="202" t="s">
        <v>141</v>
      </c>
      <c r="L797" s="203" t="str">
        <f t="shared" si="864"/>
        <v>R_ES-MOB-SpCool</v>
      </c>
      <c r="M797" s="203"/>
      <c r="N797" s="202"/>
      <c r="O797" s="202" t="s">
        <v>18</v>
      </c>
      <c r="P797" s="203" t="s">
        <v>196</v>
      </c>
      <c r="T797" s="202" t="s">
        <v>141</v>
      </c>
      <c r="U797" s="203" t="str">
        <f t="shared" si="799"/>
        <v>R_ES-MOB-SpCool</v>
      </c>
      <c r="V797" s="202">
        <f t="shared" si="799"/>
        <v>0</v>
      </c>
      <c r="W797" s="202"/>
      <c r="X797" s="202" t="s">
        <v>18</v>
      </c>
      <c r="Y797" s="203" t="s">
        <v>191</v>
      </c>
      <c r="AC797" s="202" t="s">
        <v>141</v>
      </c>
      <c r="AD797" s="46" t="str">
        <f t="shared" si="800"/>
        <v>R_ES-MOB-SpCool</v>
      </c>
      <c r="AE797" s="208">
        <f t="shared" si="801"/>
        <v>0</v>
      </c>
      <c r="AF797" s="46">
        <f t="shared" si="862"/>
        <v>0</v>
      </c>
      <c r="AG797" s="208" t="s">
        <v>18</v>
      </c>
      <c r="AH797" s="46" t="s">
        <v>197</v>
      </c>
      <c r="AL797" s="202" t="s">
        <v>141</v>
      </c>
      <c r="AM797" s="203" t="str">
        <f t="shared" si="802"/>
        <v>R_ES-MOB-SpCool</v>
      </c>
      <c r="AN797" s="202">
        <f t="shared" si="803"/>
        <v>0</v>
      </c>
      <c r="AO797" s="202">
        <f t="shared" si="863"/>
        <v>0</v>
      </c>
      <c r="AP797" s="202" t="s">
        <v>18</v>
      </c>
      <c r="AQ797" s="203" t="s">
        <v>194</v>
      </c>
      <c r="AU797" s="202" t="s">
        <v>141</v>
      </c>
      <c r="AV797" s="46" t="str">
        <f t="shared" si="804"/>
        <v>R_ES-MOB-SpCool</v>
      </c>
      <c r="AW797" s="208">
        <f t="shared" si="805"/>
        <v>0</v>
      </c>
      <c r="AX797" s="208">
        <f t="shared" si="829"/>
        <v>0</v>
      </c>
      <c r="AY797" s="208" t="s">
        <v>18</v>
      </c>
      <c r="AZ797" s="46" t="s">
        <v>193</v>
      </c>
      <c r="BD797" s="202" t="s">
        <v>141</v>
      </c>
      <c r="BE797" s="46" t="str">
        <f t="shared" si="806"/>
        <v>R_ES-MOB-SpCool</v>
      </c>
      <c r="BF797" s="208">
        <f t="shared" si="807"/>
        <v>0</v>
      </c>
      <c r="BG797" s="208">
        <f t="shared" si="811"/>
        <v>0</v>
      </c>
      <c r="BH797" s="208" t="s">
        <v>18</v>
      </c>
      <c r="BI797" s="46" t="s">
        <v>195</v>
      </c>
      <c r="BM797" s="202" t="s">
        <v>141</v>
      </c>
      <c r="BN797" s="46" t="str">
        <f t="shared" si="808"/>
        <v>R_ES-MOB-SpCool</v>
      </c>
      <c r="BO797" s="208">
        <f t="shared" si="809"/>
        <v>0</v>
      </c>
      <c r="BP797" s="208">
        <f t="shared" si="812"/>
        <v>0</v>
      </c>
      <c r="BQ797" s="208" t="s">
        <v>18</v>
      </c>
      <c r="BR797" s="46" t="s">
        <v>192</v>
      </c>
    </row>
    <row r="798" spans="11:70">
      <c r="K798" s="202" t="s">
        <v>141</v>
      </c>
      <c r="L798" s="203" t="str">
        <f t="shared" si="864"/>
        <v>R_ES-MOB-SpCool</v>
      </c>
      <c r="M798" s="203"/>
      <c r="N798" s="202"/>
      <c r="O798" s="202" t="s">
        <v>18</v>
      </c>
      <c r="P798" s="203" t="s">
        <v>196</v>
      </c>
      <c r="T798" s="202" t="s">
        <v>141</v>
      </c>
      <c r="U798" s="203" t="str">
        <f t="shared" si="799"/>
        <v>R_ES-MOB-SpCool</v>
      </c>
      <c r="V798" s="202">
        <f t="shared" si="799"/>
        <v>0</v>
      </c>
      <c r="W798" s="202"/>
      <c r="X798" s="202" t="s">
        <v>18</v>
      </c>
      <c r="Y798" s="203" t="s">
        <v>191</v>
      </c>
      <c r="AC798" s="202" t="s">
        <v>141</v>
      </c>
      <c r="AD798" s="46" t="str">
        <f t="shared" si="800"/>
        <v>R_ES-MOB-SpCool</v>
      </c>
      <c r="AE798" s="208">
        <f t="shared" si="801"/>
        <v>0</v>
      </c>
      <c r="AF798" s="46">
        <f t="shared" si="862"/>
        <v>0</v>
      </c>
      <c r="AG798" s="208" t="s">
        <v>18</v>
      </c>
      <c r="AH798" s="46" t="s">
        <v>197</v>
      </c>
      <c r="AL798" s="202" t="s">
        <v>141</v>
      </c>
      <c r="AM798" s="203" t="str">
        <f t="shared" si="802"/>
        <v>R_ES-MOB-SpCool</v>
      </c>
      <c r="AN798" s="202">
        <f t="shared" si="803"/>
        <v>0</v>
      </c>
      <c r="AO798" s="202">
        <f t="shared" si="863"/>
        <v>0</v>
      </c>
      <c r="AP798" s="202" t="s">
        <v>18</v>
      </c>
      <c r="AQ798" s="203" t="s">
        <v>194</v>
      </c>
      <c r="AU798" s="202" t="s">
        <v>141</v>
      </c>
      <c r="AV798" s="46" t="str">
        <f t="shared" si="804"/>
        <v>R_ES-MOB-SpCool</v>
      </c>
      <c r="AW798" s="208">
        <f t="shared" si="805"/>
        <v>0</v>
      </c>
      <c r="AX798" s="208">
        <f t="shared" si="829"/>
        <v>0</v>
      </c>
      <c r="AY798" s="208" t="s">
        <v>18</v>
      </c>
      <c r="AZ798" s="46" t="s">
        <v>193</v>
      </c>
      <c r="BD798" s="202" t="s">
        <v>141</v>
      </c>
      <c r="BE798" s="46" t="str">
        <f t="shared" si="806"/>
        <v>R_ES-MOB-SpCool</v>
      </c>
      <c r="BF798" s="208">
        <f t="shared" si="807"/>
        <v>0</v>
      </c>
      <c r="BG798" s="208">
        <f t="shared" si="811"/>
        <v>0</v>
      </c>
      <c r="BH798" s="208" t="s">
        <v>18</v>
      </c>
      <c r="BI798" s="46" t="s">
        <v>195</v>
      </c>
      <c r="BM798" s="202" t="s">
        <v>141</v>
      </c>
      <c r="BN798" s="46" t="str">
        <f t="shared" si="808"/>
        <v>R_ES-MOB-SpCool</v>
      </c>
      <c r="BO798" s="208">
        <f t="shared" si="809"/>
        <v>0</v>
      </c>
      <c r="BP798" s="208">
        <f t="shared" si="812"/>
        <v>0</v>
      </c>
      <c r="BQ798" s="208" t="s">
        <v>18</v>
      </c>
      <c r="BR798" s="46" t="s">
        <v>192</v>
      </c>
    </row>
    <row r="799" spans="11:70">
      <c r="K799" s="202" t="s">
        <v>141</v>
      </c>
      <c r="L799" s="203" t="str">
        <f t="shared" si="864"/>
        <v>R_ES-MOB-SpCool</v>
      </c>
      <c r="M799" s="203"/>
      <c r="N799" s="202"/>
      <c r="O799" s="202" t="s">
        <v>18</v>
      </c>
      <c r="P799" s="203" t="s">
        <v>196</v>
      </c>
      <c r="T799" s="202" t="s">
        <v>141</v>
      </c>
      <c r="U799" s="203" t="str">
        <f t="shared" si="799"/>
        <v>R_ES-MOB-SpCool</v>
      </c>
      <c r="V799" s="202">
        <f t="shared" si="799"/>
        <v>0</v>
      </c>
      <c r="W799" s="202"/>
      <c r="X799" s="202" t="s">
        <v>18</v>
      </c>
      <c r="Y799" s="203" t="s">
        <v>191</v>
      </c>
      <c r="AC799" s="202" t="s">
        <v>141</v>
      </c>
      <c r="AD799" s="46" t="str">
        <f t="shared" si="800"/>
        <v>R_ES-MOB-SpCool</v>
      </c>
      <c r="AE799" s="208">
        <f t="shared" si="801"/>
        <v>0</v>
      </c>
      <c r="AF799" s="46">
        <f t="shared" si="862"/>
        <v>0</v>
      </c>
      <c r="AG799" s="208" t="s">
        <v>18</v>
      </c>
      <c r="AH799" s="46" t="s">
        <v>197</v>
      </c>
      <c r="AL799" s="202" t="s">
        <v>141</v>
      </c>
      <c r="AM799" s="203" t="str">
        <f t="shared" si="802"/>
        <v>R_ES-MOB-SpCool</v>
      </c>
      <c r="AN799" s="202">
        <f t="shared" si="803"/>
        <v>0</v>
      </c>
      <c r="AO799" s="202">
        <f t="shared" si="863"/>
        <v>0</v>
      </c>
      <c r="AP799" s="202" t="s">
        <v>18</v>
      </c>
      <c r="AQ799" s="203" t="s">
        <v>194</v>
      </c>
      <c r="AU799" s="202" t="s">
        <v>141</v>
      </c>
      <c r="AV799" s="46" t="str">
        <f t="shared" si="804"/>
        <v>R_ES-MOB-SpCool</v>
      </c>
      <c r="AW799" s="208">
        <f t="shared" si="805"/>
        <v>0</v>
      </c>
      <c r="AX799" s="208">
        <f t="shared" si="829"/>
        <v>0</v>
      </c>
      <c r="AY799" s="208" t="s">
        <v>18</v>
      </c>
      <c r="AZ799" s="46" t="s">
        <v>193</v>
      </c>
      <c r="BD799" s="202" t="s">
        <v>141</v>
      </c>
      <c r="BE799" s="46" t="str">
        <f t="shared" si="806"/>
        <v>R_ES-MOB-SpCool</v>
      </c>
      <c r="BF799" s="208">
        <f t="shared" si="807"/>
        <v>0</v>
      </c>
      <c r="BG799" s="208">
        <f t="shared" si="811"/>
        <v>0</v>
      </c>
      <c r="BH799" s="208" t="s">
        <v>18</v>
      </c>
      <c r="BI799" s="46" t="s">
        <v>195</v>
      </c>
      <c r="BM799" s="202" t="s">
        <v>141</v>
      </c>
      <c r="BN799" s="46" t="str">
        <f t="shared" si="808"/>
        <v>R_ES-MOB-SpCool</v>
      </c>
      <c r="BO799" s="208">
        <f t="shared" si="809"/>
        <v>0</v>
      </c>
      <c r="BP799" s="208">
        <f t="shared" si="812"/>
        <v>0</v>
      </c>
      <c r="BQ799" s="208" t="s">
        <v>18</v>
      </c>
      <c r="BR799" s="46" t="s">
        <v>192</v>
      </c>
    </row>
    <row r="800" spans="11:70">
      <c r="K800" s="202"/>
      <c r="L800" s="203"/>
      <c r="M800" s="202"/>
      <c r="N800" s="202"/>
      <c r="O800" s="202"/>
      <c r="P800" s="203"/>
      <c r="T800" s="202"/>
      <c r="U800" s="203"/>
      <c r="V800" s="202"/>
      <c r="W800" s="202"/>
      <c r="X800" s="202"/>
      <c r="Y800" s="203"/>
      <c r="AC800" s="208"/>
      <c r="AD800" s="46"/>
      <c r="AE800" s="208"/>
      <c r="AF800" s="46"/>
      <c r="AG800" s="208"/>
      <c r="AH800" s="46"/>
      <c r="AL800" s="202"/>
      <c r="AM800" s="203"/>
      <c r="AN800" s="202"/>
      <c r="AO800" s="202"/>
      <c r="AP800" s="202"/>
      <c r="AQ800" s="203"/>
      <c r="AU800" s="208"/>
      <c r="AV800" s="46"/>
      <c r="AW800" s="208"/>
      <c r="AX800" s="208"/>
      <c r="AY800" s="208"/>
      <c r="AZ800" s="46"/>
      <c r="BD800" s="208"/>
      <c r="BE800" s="46"/>
      <c r="BF800" s="208"/>
      <c r="BG800" s="208"/>
      <c r="BH800" s="208"/>
      <c r="BI800" s="46"/>
      <c r="BM800" s="208"/>
      <c r="BN800" s="46"/>
      <c r="BO800" s="208"/>
      <c r="BP800" s="208"/>
      <c r="BQ800" s="208"/>
      <c r="BR800" s="46"/>
    </row>
    <row r="801" spans="11:70">
      <c r="K801" s="202"/>
      <c r="L801" s="203"/>
      <c r="M801" s="202"/>
      <c r="N801" s="202"/>
      <c r="O801" s="202"/>
      <c r="P801" s="203"/>
      <c r="T801" s="202"/>
      <c r="U801" s="203"/>
      <c r="V801" s="202"/>
      <c r="W801" s="202"/>
      <c r="X801" s="202"/>
      <c r="Y801" s="203"/>
      <c r="AC801" s="208"/>
      <c r="AD801" s="46"/>
      <c r="AE801" s="208"/>
      <c r="AF801" s="46"/>
      <c r="AG801" s="208"/>
      <c r="AH801" s="46"/>
      <c r="AL801" s="202"/>
      <c r="AM801" s="203"/>
      <c r="AN801" s="202"/>
      <c r="AO801" s="202"/>
      <c r="AP801" s="202"/>
      <c r="AQ801" s="203"/>
      <c r="AU801" s="208"/>
      <c r="AV801" s="46"/>
      <c r="AW801" s="208"/>
      <c r="AX801" s="208"/>
      <c r="AY801" s="208"/>
      <c r="AZ801" s="46"/>
      <c r="BD801" s="208"/>
      <c r="BE801" s="46"/>
      <c r="BF801" s="208"/>
      <c r="BG801" s="208"/>
      <c r="BH801" s="208"/>
      <c r="BI801" s="46"/>
      <c r="BM801" s="208"/>
      <c r="BN801" s="46"/>
      <c r="BO801" s="208"/>
      <c r="BP801" s="208"/>
      <c r="BQ801" s="208"/>
      <c r="BR801" s="46"/>
    </row>
    <row r="802" spans="11:70">
      <c r="K802" s="202"/>
      <c r="L802" s="203"/>
      <c r="M802" s="202"/>
      <c r="N802" s="202"/>
      <c r="O802" s="202"/>
      <c r="P802" s="203"/>
      <c r="T802" s="202"/>
      <c r="U802" s="203"/>
      <c r="V802" s="202"/>
      <c r="W802" s="202"/>
      <c r="X802" s="202"/>
      <c r="Y802" s="203"/>
      <c r="AC802" s="208"/>
      <c r="AD802" s="46"/>
      <c r="AE802" s="208"/>
      <c r="AF802" s="46"/>
      <c r="AG802" s="208"/>
      <c r="AH802" s="46"/>
      <c r="AL802" s="202"/>
      <c r="AM802" s="203"/>
      <c r="AN802" s="202"/>
      <c r="AO802" s="202"/>
      <c r="AP802" s="202"/>
      <c r="AQ802" s="203"/>
      <c r="AU802" s="208"/>
      <c r="AV802" s="46"/>
      <c r="AW802" s="208"/>
      <c r="AX802" s="208"/>
      <c r="AY802" s="208"/>
      <c r="AZ802" s="46"/>
      <c r="BD802" s="208"/>
      <c r="BE802" s="46"/>
      <c r="BF802" s="208"/>
      <c r="BG802" s="208"/>
      <c r="BH802" s="208"/>
      <c r="BI802" s="46"/>
      <c r="BM802" s="208"/>
      <c r="BN802" s="46"/>
      <c r="BO802" s="208"/>
      <c r="BP802" s="208"/>
      <c r="BQ802" s="208"/>
      <c r="BR802" s="46"/>
    </row>
    <row r="803" spans="11:70">
      <c r="K803" s="202"/>
      <c r="L803" s="203"/>
      <c r="M803" s="202"/>
      <c r="N803" s="202"/>
      <c r="O803" s="202"/>
      <c r="P803" s="203"/>
      <c r="T803" s="202"/>
      <c r="U803" s="203"/>
      <c r="V803" s="202"/>
      <c r="W803" s="202"/>
      <c r="X803" s="202"/>
      <c r="Y803" s="203"/>
      <c r="AC803" s="208"/>
      <c r="AD803" s="46"/>
      <c r="AE803" s="208"/>
      <c r="AF803" s="46"/>
      <c r="AG803" s="208"/>
      <c r="AH803" s="46"/>
      <c r="AL803" s="202"/>
      <c r="AM803" s="203"/>
      <c r="AN803" s="202"/>
      <c r="AO803" s="202"/>
      <c r="AP803" s="202"/>
      <c r="AQ803" s="203"/>
      <c r="AU803" s="208"/>
      <c r="AV803" s="46"/>
      <c r="AW803" s="208"/>
      <c r="AX803" s="208"/>
      <c r="AY803" s="208"/>
      <c r="AZ803" s="46"/>
      <c r="BD803" s="208"/>
      <c r="BE803" s="46"/>
      <c r="BF803" s="208"/>
      <c r="BG803" s="208"/>
      <c r="BH803" s="208"/>
      <c r="BI803" s="46"/>
      <c r="BM803" s="208"/>
      <c r="BN803" s="46"/>
      <c r="BO803" s="208"/>
      <c r="BP803" s="208"/>
      <c r="BQ803" s="208"/>
      <c r="BR803" s="46"/>
    </row>
    <row r="804" spans="11:70">
      <c r="K804" s="202"/>
      <c r="L804" s="203"/>
      <c r="M804" s="202"/>
      <c r="N804" s="202"/>
      <c r="O804" s="202"/>
      <c r="P804" s="203"/>
      <c r="T804" s="202"/>
      <c r="U804" s="203"/>
      <c r="V804" s="202"/>
      <c r="W804" s="202"/>
      <c r="X804" s="202"/>
      <c r="Y804" s="203"/>
      <c r="AC804" s="208"/>
      <c r="AD804" s="46"/>
      <c r="AE804" s="208"/>
      <c r="AF804" s="46"/>
      <c r="AG804" s="208"/>
      <c r="AH804" s="46"/>
      <c r="AL804" s="202"/>
      <c r="AM804" s="203"/>
      <c r="AN804" s="202"/>
      <c r="AO804" s="202"/>
      <c r="AP804" s="202"/>
      <c r="AQ804" s="203"/>
      <c r="AU804" s="208"/>
      <c r="AV804" s="46"/>
      <c r="AW804" s="208"/>
      <c r="AX804" s="208"/>
      <c r="AY804" s="208"/>
      <c r="AZ804" s="46"/>
      <c r="BD804" s="208"/>
      <c r="BE804" s="46"/>
      <c r="BF804" s="208"/>
      <c r="BG804" s="208"/>
      <c r="BH804" s="208"/>
      <c r="BI804" s="46"/>
      <c r="BM804" s="208"/>
      <c r="BN804" s="46"/>
      <c r="BO804" s="208"/>
      <c r="BP804" s="208"/>
      <c r="BQ804" s="208"/>
      <c r="BR804" s="46"/>
    </row>
    <row r="805" spans="11:70">
      <c r="K805" s="202"/>
      <c r="L805" s="203"/>
      <c r="M805" s="202"/>
      <c r="N805" s="202"/>
      <c r="O805" s="202"/>
      <c r="P805" s="203"/>
      <c r="T805" s="202"/>
      <c r="U805" s="203"/>
      <c r="V805" s="202"/>
      <c r="W805" s="202"/>
      <c r="X805" s="202"/>
      <c r="Y805" s="203"/>
      <c r="AC805" s="208"/>
      <c r="AD805" s="46"/>
      <c r="AE805" s="208"/>
      <c r="AF805" s="46"/>
      <c r="AG805" s="208"/>
      <c r="AH805" s="46"/>
      <c r="AL805" s="202"/>
      <c r="AM805" s="203"/>
      <c r="AN805" s="202"/>
      <c r="AO805" s="202"/>
      <c r="AP805" s="202"/>
      <c r="AQ805" s="203"/>
      <c r="AU805" s="208"/>
      <c r="AV805" s="46"/>
      <c r="AW805" s="208"/>
      <c r="AX805" s="208"/>
      <c r="AY805" s="208"/>
      <c r="AZ805" s="46"/>
      <c r="BD805" s="208"/>
      <c r="BE805" s="46"/>
      <c r="BF805" s="208"/>
      <c r="BG805" s="208"/>
      <c r="BH805" s="208"/>
      <c r="BI805" s="46"/>
      <c r="BM805" s="208"/>
      <c r="BN805" s="46"/>
      <c r="BO805" s="208"/>
      <c r="BP805" s="208"/>
      <c r="BQ805" s="208"/>
      <c r="BR805" s="46"/>
    </row>
    <row r="806" spans="11:70">
      <c r="K806" s="202"/>
      <c r="L806" s="203"/>
      <c r="M806" s="202"/>
      <c r="N806" s="202"/>
      <c r="O806" s="202"/>
      <c r="P806" s="203"/>
      <c r="T806" s="202"/>
      <c r="U806" s="203"/>
      <c r="V806" s="202"/>
      <c r="W806" s="202"/>
      <c r="X806" s="202"/>
      <c r="Y806" s="203"/>
      <c r="AC806" s="208"/>
      <c r="AD806" s="46"/>
      <c r="AE806" s="208"/>
      <c r="AF806" s="46"/>
      <c r="AG806" s="208"/>
      <c r="AH806" s="46"/>
      <c r="AL806" s="202"/>
      <c r="AM806" s="203"/>
      <c r="AN806" s="202"/>
      <c r="AO806" s="202"/>
      <c r="AP806" s="202"/>
      <c r="AQ806" s="203"/>
      <c r="AU806" s="208"/>
      <c r="AV806" s="46"/>
      <c r="AW806" s="208"/>
      <c r="AX806" s="208"/>
      <c r="AY806" s="208"/>
      <c r="AZ806" s="46"/>
      <c r="BD806" s="208"/>
      <c r="BE806" s="46"/>
      <c r="BF806" s="208"/>
      <c r="BG806" s="208"/>
      <c r="BH806" s="208"/>
      <c r="BI806" s="46"/>
      <c r="BM806" s="208"/>
      <c r="BN806" s="46"/>
      <c r="BO806" s="208"/>
      <c r="BP806" s="208"/>
      <c r="BQ806" s="208"/>
      <c r="BR806" s="46"/>
    </row>
    <row r="807" spans="11:70">
      <c r="K807" s="202"/>
      <c r="L807" s="203"/>
      <c r="M807" s="202"/>
      <c r="N807" s="202"/>
      <c r="O807" s="202"/>
      <c r="P807" s="203"/>
      <c r="T807" s="202"/>
      <c r="U807" s="203"/>
      <c r="V807" s="202"/>
      <c r="W807" s="202"/>
      <c r="X807" s="202"/>
      <c r="Y807" s="203"/>
      <c r="AC807" s="208"/>
      <c r="AD807" s="46"/>
      <c r="AE807" s="208"/>
      <c r="AF807" s="46"/>
      <c r="AG807" s="208"/>
      <c r="AH807" s="46"/>
      <c r="AL807" s="202"/>
      <c r="AM807" s="203"/>
      <c r="AN807" s="202"/>
      <c r="AO807" s="202"/>
      <c r="AP807" s="202"/>
      <c r="AQ807" s="203"/>
      <c r="AU807" s="208"/>
      <c r="AV807" s="46"/>
      <c r="AW807" s="208"/>
      <c r="AX807" s="208"/>
      <c r="AY807" s="208"/>
      <c r="AZ807" s="46"/>
      <c r="BD807" s="208"/>
      <c r="BE807" s="46"/>
      <c r="BF807" s="208"/>
      <c r="BG807" s="208"/>
      <c r="BH807" s="208"/>
      <c r="BI807" s="46"/>
      <c r="BM807" s="208"/>
      <c r="BN807" s="46"/>
      <c r="BO807" s="208"/>
      <c r="BP807" s="208"/>
      <c r="BQ807" s="208"/>
      <c r="BR807" s="46"/>
    </row>
    <row r="808" spans="11:70">
      <c r="K808" s="202"/>
      <c r="L808" s="203"/>
      <c r="M808" s="202"/>
      <c r="N808" s="202"/>
      <c r="O808" s="202"/>
      <c r="P808" s="203"/>
      <c r="T808" s="202"/>
      <c r="U808" s="203"/>
      <c r="V808" s="202"/>
      <c r="W808" s="202"/>
      <c r="X808" s="202"/>
      <c r="Y808" s="203"/>
      <c r="AC808" s="208"/>
      <c r="AD808" s="46"/>
      <c r="AE808" s="208"/>
      <c r="AF808" s="46"/>
      <c r="AG808" s="208"/>
      <c r="AH808" s="46"/>
      <c r="AL808" s="202"/>
      <c r="AM808" s="203"/>
      <c r="AN808" s="202"/>
      <c r="AO808" s="202"/>
      <c r="AP808" s="202"/>
      <c r="AQ808" s="203"/>
      <c r="AU808" s="208"/>
      <c r="AV808" s="46"/>
      <c r="AW808" s="208"/>
      <c r="AX808" s="208"/>
      <c r="AY808" s="208"/>
      <c r="AZ808" s="46"/>
      <c r="BD808" s="208"/>
      <c r="BE808" s="46"/>
      <c r="BF808" s="208"/>
      <c r="BG808" s="208"/>
      <c r="BH808" s="208"/>
      <c r="BI808" s="46"/>
      <c r="BM808" s="208"/>
      <c r="BN808" s="46"/>
      <c r="BO808" s="208"/>
      <c r="BP808" s="208"/>
      <c r="BQ808" s="208"/>
      <c r="BR808" s="46"/>
    </row>
    <row r="809" spans="11:70">
      <c r="K809" s="202"/>
      <c r="L809" s="203"/>
      <c r="M809" s="202"/>
      <c r="N809" s="202"/>
      <c r="O809" s="202"/>
      <c r="P809" s="203"/>
      <c r="T809" s="202"/>
      <c r="U809" s="203"/>
      <c r="V809" s="202"/>
      <c r="W809" s="202"/>
      <c r="X809" s="202"/>
      <c r="Y809" s="203"/>
      <c r="AC809" s="208"/>
      <c r="AD809" s="46"/>
      <c r="AE809" s="208"/>
      <c r="AF809" s="46"/>
      <c r="AG809" s="208"/>
      <c r="AH809" s="46"/>
      <c r="AL809" s="202"/>
      <c r="AM809" s="203"/>
      <c r="AN809" s="202"/>
      <c r="AO809" s="202"/>
      <c r="AP809" s="202"/>
      <c r="AQ809" s="203"/>
      <c r="AU809" s="208"/>
      <c r="AV809" s="46"/>
      <c r="AW809" s="208"/>
      <c r="AX809" s="208"/>
      <c r="AY809" s="208"/>
      <c r="AZ809" s="46"/>
      <c r="BD809" s="208"/>
      <c r="BE809" s="46"/>
      <c r="BF809" s="208"/>
      <c r="BG809" s="208"/>
      <c r="BH809" s="208"/>
      <c r="BI809" s="46"/>
      <c r="BM809" s="208"/>
      <c r="BN809" s="46"/>
      <c r="BO809" s="208"/>
      <c r="BP809" s="208"/>
      <c r="BQ809" s="208"/>
      <c r="BR809" s="46"/>
    </row>
    <row r="810" spans="11:70">
      <c r="K810" s="202"/>
      <c r="L810" s="203"/>
      <c r="M810" s="202"/>
      <c r="N810" s="202"/>
      <c r="O810" s="202"/>
      <c r="P810" s="203"/>
      <c r="T810" s="202"/>
      <c r="U810" s="203"/>
      <c r="V810" s="202"/>
      <c r="W810" s="202"/>
      <c r="X810" s="202"/>
      <c r="Y810" s="203"/>
      <c r="AC810" s="208"/>
      <c r="AD810" s="46"/>
      <c r="AE810" s="208"/>
      <c r="AF810" s="46"/>
      <c r="AG810" s="208"/>
      <c r="AH810" s="46"/>
      <c r="AL810" s="202"/>
      <c r="AM810" s="203"/>
      <c r="AN810" s="202"/>
      <c r="AO810" s="202"/>
      <c r="AP810" s="202"/>
      <c r="AQ810" s="203"/>
      <c r="AU810" s="208"/>
      <c r="AV810" s="46"/>
      <c r="AW810" s="208"/>
      <c r="AX810" s="208"/>
      <c r="AY810" s="208"/>
      <c r="AZ810" s="46"/>
      <c r="BD810" s="208"/>
      <c r="BE810" s="46"/>
      <c r="BF810" s="208"/>
      <c r="BG810" s="208"/>
      <c r="BH810" s="208"/>
      <c r="BI810" s="46"/>
      <c r="BM810" s="208"/>
      <c r="BN810" s="46"/>
      <c r="BO810" s="208"/>
      <c r="BP810" s="208"/>
      <c r="BQ810" s="208"/>
      <c r="BR810" s="46"/>
    </row>
    <row r="811" spans="11:70">
      <c r="K811" s="202"/>
      <c r="L811" s="203"/>
      <c r="M811" s="202"/>
      <c r="N811" s="202"/>
      <c r="O811" s="202"/>
      <c r="P811" s="203"/>
      <c r="T811" s="202"/>
      <c r="U811" s="203"/>
      <c r="V811" s="202"/>
      <c r="W811" s="202"/>
      <c r="X811" s="202"/>
      <c r="Y811" s="203"/>
      <c r="AC811" s="208"/>
      <c r="AD811" s="46"/>
      <c r="AE811" s="208"/>
      <c r="AF811" s="46"/>
      <c r="AG811" s="208"/>
      <c r="AH811" s="46"/>
      <c r="AL811" s="202"/>
      <c r="AM811" s="203"/>
      <c r="AN811" s="202"/>
      <c r="AO811" s="202"/>
      <c r="AP811" s="202"/>
      <c r="AQ811" s="203"/>
      <c r="AU811" s="208"/>
      <c r="AV811" s="46"/>
      <c r="AW811" s="208"/>
      <c r="AX811" s="208"/>
      <c r="AY811" s="208"/>
      <c r="AZ811" s="46"/>
      <c r="BD811" s="208"/>
      <c r="BE811" s="46"/>
      <c r="BF811" s="208"/>
      <c r="BG811" s="208"/>
      <c r="BH811" s="208"/>
      <c r="BI811" s="46"/>
      <c r="BM811" s="208"/>
      <c r="BN811" s="46"/>
      <c r="BO811" s="208"/>
      <c r="BP811" s="208"/>
      <c r="BQ811" s="208"/>
      <c r="BR811" s="46"/>
    </row>
    <row r="812" spans="11:70">
      <c r="K812" s="202"/>
      <c r="L812" s="203"/>
      <c r="M812" s="202"/>
      <c r="N812" s="202"/>
      <c r="O812" s="202"/>
      <c r="P812" s="203"/>
      <c r="T812" s="202"/>
      <c r="U812" s="203"/>
      <c r="V812" s="202"/>
      <c r="W812" s="202"/>
      <c r="X812" s="202"/>
      <c r="Y812" s="203"/>
      <c r="AC812" s="208"/>
      <c r="AD812" s="46"/>
      <c r="AE812" s="208"/>
      <c r="AF812" s="46"/>
      <c r="AG812" s="208"/>
      <c r="AH812" s="46"/>
      <c r="AL812" s="202"/>
      <c r="AM812" s="203"/>
      <c r="AN812" s="202"/>
      <c r="AO812" s="202"/>
      <c r="AP812" s="202"/>
      <c r="AQ812" s="203"/>
      <c r="AU812" s="208"/>
      <c r="AV812" s="46"/>
      <c r="AW812" s="208"/>
      <c r="AX812" s="208"/>
      <c r="AY812" s="208"/>
      <c r="AZ812" s="46"/>
      <c r="BD812" s="208"/>
      <c r="BE812" s="46"/>
      <c r="BF812" s="208"/>
      <c r="BG812" s="208"/>
      <c r="BH812" s="208"/>
      <c r="BI812" s="46"/>
      <c r="BM812" s="208"/>
      <c r="BN812" s="46"/>
      <c r="BO812" s="208"/>
      <c r="BP812" s="208"/>
      <c r="BQ812" s="208"/>
      <c r="BR812" s="46"/>
    </row>
    <row r="813" spans="11:70">
      <c r="K813" s="202"/>
      <c r="L813" s="203"/>
      <c r="M813" s="202"/>
      <c r="N813" s="202"/>
      <c r="O813" s="202"/>
      <c r="P813" s="203"/>
      <c r="T813" s="202"/>
      <c r="U813" s="203"/>
      <c r="V813" s="202"/>
      <c r="W813" s="202"/>
      <c r="X813" s="202"/>
      <c r="Y813" s="203"/>
      <c r="AC813" s="208"/>
      <c r="AD813" s="46"/>
      <c r="AE813" s="208"/>
      <c r="AF813" s="46"/>
      <c r="AG813" s="208"/>
      <c r="AH813" s="46"/>
      <c r="AL813" s="202"/>
      <c r="AM813" s="203"/>
      <c r="AN813" s="202"/>
      <c r="AO813" s="202"/>
      <c r="AP813" s="202"/>
      <c r="AQ813" s="203"/>
      <c r="AU813" s="208"/>
      <c r="AV813" s="46"/>
      <c r="AW813" s="208"/>
      <c r="AX813" s="208"/>
      <c r="AY813" s="208"/>
      <c r="AZ813" s="46"/>
      <c r="BD813" s="208"/>
      <c r="BE813" s="46"/>
      <c r="BF813" s="208"/>
      <c r="BG813" s="208"/>
      <c r="BH813" s="208"/>
      <c r="BI813" s="46"/>
      <c r="BM813" s="208"/>
      <c r="BN813" s="46"/>
      <c r="BO813" s="208"/>
      <c r="BP813" s="208"/>
      <c r="BQ813" s="208"/>
      <c r="BR813" s="46"/>
    </row>
    <row r="814" spans="11:70">
      <c r="K814" s="202"/>
      <c r="L814" s="203"/>
      <c r="M814" s="202"/>
      <c r="N814" s="202"/>
      <c r="O814" s="202"/>
      <c r="P814" s="203"/>
      <c r="T814" s="202"/>
      <c r="U814" s="203"/>
      <c r="V814" s="202"/>
      <c r="W814" s="202"/>
      <c r="X814" s="202"/>
      <c r="Y814" s="203"/>
      <c r="AC814" s="208"/>
      <c r="AD814" s="46"/>
      <c r="AE814" s="208"/>
      <c r="AF814" s="46"/>
      <c r="AG814" s="208"/>
      <c r="AH814" s="46"/>
      <c r="AL814" s="202"/>
      <c r="AM814" s="203"/>
      <c r="AN814" s="202"/>
      <c r="AO814" s="202"/>
      <c r="AP814" s="202"/>
      <c r="AQ814" s="203"/>
      <c r="AU814" s="208"/>
      <c r="AV814" s="46"/>
      <c r="AW814" s="208"/>
      <c r="AX814" s="208"/>
      <c r="AY814" s="208"/>
      <c r="AZ814" s="46"/>
      <c r="BD814" s="208"/>
      <c r="BE814" s="46"/>
      <c r="BF814" s="208"/>
      <c r="BG814" s="208"/>
      <c r="BH814" s="208"/>
      <c r="BI814" s="46"/>
      <c r="BM814" s="208"/>
      <c r="BN814" s="46"/>
      <c r="BO814" s="208"/>
      <c r="BP814" s="208"/>
      <c r="BQ814" s="208"/>
      <c r="BR814" s="46"/>
    </row>
    <row r="815" spans="11:70">
      <c r="K815" s="202"/>
      <c r="L815" s="203"/>
      <c r="M815" s="202"/>
      <c r="N815" s="202"/>
      <c r="O815" s="202"/>
      <c r="P815" s="203"/>
      <c r="T815" s="202"/>
      <c r="U815" s="203"/>
      <c r="V815" s="202"/>
      <c r="W815" s="202"/>
      <c r="X815" s="202"/>
      <c r="Y815" s="203"/>
      <c r="AC815" s="208"/>
      <c r="AD815" s="46"/>
      <c r="AE815" s="208"/>
      <c r="AF815" s="46"/>
      <c r="AG815" s="208"/>
      <c r="AH815" s="46"/>
      <c r="AL815" s="202"/>
      <c r="AM815" s="203"/>
      <c r="AN815" s="202"/>
      <c r="AO815" s="202"/>
      <c r="AP815" s="202"/>
      <c r="AQ815" s="203"/>
      <c r="AU815" s="208"/>
      <c r="AV815" s="46"/>
      <c r="AW815" s="208"/>
      <c r="AX815" s="208"/>
      <c r="AY815" s="208"/>
      <c r="AZ815" s="46"/>
      <c r="BD815" s="208"/>
      <c r="BE815" s="46"/>
      <c r="BF815" s="208"/>
      <c r="BG815" s="208"/>
      <c r="BH815" s="208"/>
      <c r="BI815" s="46"/>
      <c r="BM815" s="208"/>
      <c r="BN815" s="46"/>
      <c r="BO815" s="208"/>
      <c r="BP815" s="208"/>
      <c r="BQ815" s="208"/>
      <c r="BR815" s="46"/>
    </row>
    <row r="816" spans="11:70">
      <c r="K816" s="202"/>
      <c r="L816" s="203"/>
      <c r="M816" s="202"/>
      <c r="N816" s="202"/>
      <c r="O816" s="202"/>
      <c r="P816" s="203"/>
      <c r="T816" s="202"/>
      <c r="U816" s="203"/>
      <c r="V816" s="202"/>
      <c r="W816" s="202"/>
      <c r="X816" s="202"/>
      <c r="Y816" s="203"/>
      <c r="AC816" s="208"/>
      <c r="AD816" s="46"/>
      <c r="AE816" s="208"/>
      <c r="AF816" s="46"/>
      <c r="AG816" s="208"/>
      <c r="AH816" s="46"/>
      <c r="AL816" s="202"/>
      <c r="AM816" s="203"/>
      <c r="AN816" s="202"/>
      <c r="AO816" s="202"/>
      <c r="AP816" s="202"/>
      <c r="AQ816" s="203"/>
      <c r="AU816" s="208"/>
      <c r="AV816" s="46"/>
      <c r="AW816" s="208"/>
      <c r="AX816" s="208"/>
      <c r="AY816" s="208"/>
      <c r="AZ816" s="46"/>
      <c r="BD816" s="208"/>
      <c r="BE816" s="46"/>
      <c r="BF816" s="208"/>
      <c r="BG816" s="208"/>
      <c r="BH816" s="208"/>
      <c r="BI816" s="46"/>
      <c r="BM816" s="208"/>
      <c r="BN816" s="46"/>
      <c r="BO816" s="208"/>
      <c r="BP816" s="208"/>
      <c r="BQ816" s="208"/>
      <c r="BR816" s="46"/>
    </row>
    <row r="817" spans="11:70">
      <c r="K817" s="202"/>
      <c r="L817" s="203"/>
      <c r="M817" s="202"/>
      <c r="N817" s="202"/>
      <c r="O817" s="202"/>
      <c r="P817" s="203"/>
      <c r="T817" s="202"/>
      <c r="U817" s="203"/>
      <c r="V817" s="202"/>
      <c r="W817" s="202"/>
      <c r="X817" s="202"/>
      <c r="Y817" s="203"/>
      <c r="AC817" s="208"/>
      <c r="AD817" s="46"/>
      <c r="AE817" s="208"/>
      <c r="AF817" s="46"/>
      <c r="AG817" s="208"/>
      <c r="AH817" s="46"/>
      <c r="AL817" s="202"/>
      <c r="AM817" s="203"/>
      <c r="AN817" s="202"/>
      <c r="AO817" s="202"/>
      <c r="AP817" s="202"/>
      <c r="AQ817" s="203"/>
      <c r="AU817" s="208"/>
      <c r="AV817" s="46"/>
      <c r="AW817" s="208"/>
      <c r="AX817" s="208"/>
      <c r="AY817" s="208"/>
      <c r="AZ817" s="46"/>
      <c r="BD817" s="208"/>
      <c r="BE817" s="46"/>
      <c r="BF817" s="208"/>
      <c r="BG817" s="208"/>
      <c r="BH817" s="208"/>
      <c r="BI817" s="46"/>
      <c r="BM817" s="208"/>
      <c r="BN817" s="46"/>
      <c r="BO817" s="208"/>
      <c r="BP817" s="208"/>
      <c r="BQ817" s="208"/>
      <c r="BR817" s="46"/>
    </row>
    <row r="818" spans="11:70">
      <c r="K818" s="202"/>
      <c r="L818" s="203"/>
      <c r="M818" s="202"/>
      <c r="N818" s="202"/>
      <c r="O818" s="202"/>
      <c r="P818" s="203"/>
      <c r="T818" s="202"/>
      <c r="U818" s="203"/>
      <c r="V818" s="202"/>
      <c r="W818" s="202"/>
      <c r="X818" s="202"/>
      <c r="Y818" s="203"/>
      <c r="AC818" s="208"/>
      <c r="AD818" s="46"/>
      <c r="AE818" s="208"/>
      <c r="AF818" s="46"/>
      <c r="AG818" s="208"/>
      <c r="AH818" s="46"/>
      <c r="AL818" s="202"/>
      <c r="AM818" s="203"/>
      <c r="AN818" s="202"/>
      <c r="AO818" s="202"/>
      <c r="AP818" s="202"/>
      <c r="AQ818" s="203"/>
      <c r="AU818" s="208"/>
      <c r="AV818" s="46"/>
      <c r="AW818" s="208"/>
      <c r="AX818" s="208"/>
      <c r="AY818" s="208"/>
      <c r="AZ818" s="46"/>
      <c r="BD818" s="208"/>
      <c r="BE818" s="46"/>
      <c r="BF818" s="208"/>
      <c r="BG818" s="208"/>
      <c r="BH818" s="208"/>
      <c r="BI818" s="46"/>
      <c r="BM818" s="208"/>
      <c r="BN818" s="46"/>
      <c r="BO818" s="208"/>
      <c r="BP818" s="208"/>
      <c r="BQ818" s="208"/>
      <c r="BR818" s="46"/>
    </row>
    <row r="819" spans="11:70">
      <c r="K819" s="202"/>
      <c r="L819" s="203"/>
      <c r="M819" s="202"/>
      <c r="N819" s="202"/>
      <c r="O819" s="202"/>
      <c r="P819" s="203"/>
      <c r="T819" s="202"/>
      <c r="U819" s="203"/>
      <c r="V819" s="202"/>
      <c r="W819" s="202"/>
      <c r="X819" s="202"/>
      <c r="Y819" s="203"/>
      <c r="AC819" s="208"/>
      <c r="AD819" s="46"/>
      <c r="AE819" s="208"/>
      <c r="AF819" s="46"/>
      <c r="AG819" s="208"/>
      <c r="AH819" s="46"/>
      <c r="AL819" s="202"/>
      <c r="AM819" s="203"/>
      <c r="AN819" s="202"/>
      <c r="AO819" s="202"/>
      <c r="AP819" s="202"/>
      <c r="AQ819" s="203"/>
      <c r="AU819" s="208"/>
      <c r="AV819" s="46"/>
      <c r="AW819" s="208"/>
      <c r="AX819" s="208"/>
      <c r="AY819" s="208"/>
      <c r="AZ819" s="46"/>
      <c r="BD819" s="208"/>
      <c r="BE819" s="46"/>
      <c r="BF819" s="208"/>
      <c r="BG819" s="208"/>
      <c r="BH819" s="208"/>
      <c r="BI819" s="46"/>
      <c r="BM819" s="208"/>
      <c r="BN819" s="46"/>
      <c r="BO819" s="208"/>
      <c r="BP819" s="208"/>
      <c r="BQ819" s="208"/>
      <c r="BR819" s="46"/>
    </row>
    <row r="820" spans="11:70">
      <c r="K820" s="202"/>
      <c r="L820" s="203"/>
      <c r="M820" s="202"/>
      <c r="N820" s="202"/>
      <c r="O820" s="202"/>
      <c r="P820" s="203"/>
      <c r="T820" s="202"/>
      <c r="U820" s="203"/>
      <c r="V820" s="202"/>
      <c r="W820" s="202"/>
      <c r="X820" s="202"/>
      <c r="Y820" s="203"/>
      <c r="AC820" s="208"/>
      <c r="AD820" s="46"/>
      <c r="AE820" s="208"/>
      <c r="AF820" s="46"/>
      <c r="AG820" s="208"/>
      <c r="AH820" s="46"/>
      <c r="AL820" s="202"/>
      <c r="AM820" s="203"/>
      <c r="AN820" s="202"/>
      <c r="AO820" s="202"/>
      <c r="AP820" s="202"/>
      <c r="AQ820" s="203"/>
      <c r="AU820" s="208"/>
      <c r="AV820" s="46"/>
      <c r="AW820" s="208"/>
      <c r="AX820" s="208"/>
      <c r="AY820" s="208"/>
      <c r="AZ820" s="46"/>
      <c r="BD820" s="208"/>
      <c r="BE820" s="46"/>
      <c r="BF820" s="208"/>
      <c r="BG820" s="208"/>
      <c r="BH820" s="208"/>
      <c r="BI820" s="46"/>
      <c r="BM820" s="208"/>
      <c r="BN820" s="46"/>
      <c r="BO820" s="208"/>
      <c r="BP820" s="208"/>
      <c r="BQ820" s="208"/>
      <c r="BR820" s="46"/>
    </row>
    <row r="821" spans="11:70">
      <c r="K821" s="202"/>
      <c r="L821" s="203"/>
      <c r="M821" s="202"/>
      <c r="N821" s="202"/>
      <c r="O821" s="202"/>
      <c r="P821" s="203"/>
      <c r="T821" s="202"/>
      <c r="U821" s="203"/>
      <c r="V821" s="202"/>
      <c r="W821" s="202"/>
      <c r="X821" s="202"/>
      <c r="Y821" s="203"/>
      <c r="AC821" s="208"/>
      <c r="AD821" s="46"/>
      <c r="AE821" s="208"/>
      <c r="AF821" s="46"/>
      <c r="AG821" s="208"/>
      <c r="AH821" s="46"/>
      <c r="AL821" s="202"/>
      <c r="AM821" s="203"/>
      <c r="AN821" s="202"/>
      <c r="AO821" s="202"/>
      <c r="AP821" s="202"/>
      <c r="AQ821" s="203"/>
      <c r="AU821" s="208"/>
      <c r="AV821" s="46"/>
      <c r="AW821" s="208"/>
      <c r="AX821" s="208"/>
      <c r="AY821" s="208"/>
      <c r="AZ821" s="46"/>
      <c r="BD821" s="208"/>
      <c r="BE821" s="46"/>
      <c r="BF821" s="208"/>
      <c r="BG821" s="208"/>
      <c r="BH821" s="208"/>
      <c r="BI821" s="46"/>
      <c r="BM821" s="208"/>
      <c r="BN821" s="46"/>
      <c r="BO821" s="208"/>
      <c r="BP821" s="208"/>
      <c r="BQ821" s="208"/>
      <c r="BR821" s="46"/>
    </row>
    <row r="822" spans="11:70">
      <c r="K822" s="202"/>
      <c r="L822" s="203"/>
      <c r="M822" s="202"/>
      <c r="N822" s="202"/>
      <c r="O822" s="202"/>
      <c r="P822" s="203"/>
      <c r="T822" s="202"/>
      <c r="U822" s="203"/>
      <c r="V822" s="202"/>
      <c r="W822" s="202"/>
      <c r="X822" s="202"/>
      <c r="Y822" s="203"/>
      <c r="AC822" s="208"/>
      <c r="AD822" s="46"/>
      <c r="AE822" s="208"/>
      <c r="AF822" s="46"/>
      <c r="AG822" s="208"/>
      <c r="AH822" s="46"/>
      <c r="AL822" s="202"/>
      <c r="AM822" s="203"/>
      <c r="AN822" s="202"/>
      <c r="AO822" s="202"/>
      <c r="AP822" s="202"/>
      <c r="AQ822" s="203"/>
      <c r="AU822" s="208"/>
      <c r="AV822" s="46"/>
      <c r="AW822" s="208"/>
      <c r="AX822" s="208"/>
      <c r="AY822" s="208"/>
      <c r="AZ822" s="46"/>
      <c r="BD822" s="208"/>
      <c r="BE822" s="46"/>
      <c r="BF822" s="208"/>
      <c r="BG822" s="208"/>
      <c r="BH822" s="208"/>
      <c r="BI822" s="46"/>
      <c r="BM822" s="208"/>
      <c r="BN822" s="46"/>
      <c r="BO822" s="208"/>
      <c r="BP822" s="208"/>
      <c r="BQ822" s="208"/>
      <c r="BR822" s="46"/>
    </row>
    <row r="823" spans="11:70">
      <c r="K823" s="202"/>
      <c r="L823" s="203"/>
      <c r="M823" s="202"/>
      <c r="N823" s="202"/>
      <c r="O823" s="202"/>
      <c r="P823" s="203"/>
      <c r="T823" s="202"/>
      <c r="U823" s="203"/>
      <c r="V823" s="202"/>
      <c r="W823" s="202"/>
      <c r="X823" s="202"/>
      <c r="Y823" s="203"/>
      <c r="AC823" s="208"/>
      <c r="AD823" s="46"/>
      <c r="AE823" s="208"/>
      <c r="AF823" s="46"/>
      <c r="AG823" s="208"/>
      <c r="AH823" s="46"/>
      <c r="AL823" s="202"/>
      <c r="AM823" s="203"/>
      <c r="AN823" s="202"/>
      <c r="AO823" s="202"/>
      <c r="AP823" s="202"/>
      <c r="AQ823" s="203"/>
      <c r="AU823" s="208"/>
      <c r="AV823" s="46"/>
      <c r="AW823" s="208"/>
      <c r="AX823" s="208"/>
      <c r="AY823" s="208"/>
      <c r="AZ823" s="46"/>
      <c r="BD823" s="208"/>
      <c r="BE823" s="46"/>
      <c r="BF823" s="208"/>
      <c r="BG823" s="208"/>
      <c r="BH823" s="208"/>
      <c r="BI823" s="46"/>
      <c r="BM823" s="208"/>
      <c r="BN823" s="46"/>
      <c r="BO823" s="208"/>
      <c r="BP823" s="208"/>
      <c r="BQ823" s="208"/>
      <c r="BR823" s="46"/>
    </row>
    <row r="824" spans="11:70">
      <c r="K824" s="202"/>
      <c r="L824" s="203"/>
      <c r="M824" s="202"/>
      <c r="N824" s="202"/>
      <c r="O824" s="202"/>
      <c r="P824" s="203"/>
      <c r="T824" s="202"/>
      <c r="U824" s="203"/>
      <c r="V824" s="202"/>
      <c r="W824" s="202"/>
      <c r="X824" s="202"/>
      <c r="Y824" s="203"/>
      <c r="AC824" s="208"/>
      <c r="AD824" s="46"/>
      <c r="AE824" s="208"/>
      <c r="AF824" s="46"/>
      <c r="AG824" s="208"/>
      <c r="AH824" s="46"/>
      <c r="AL824" s="202"/>
      <c r="AM824" s="203"/>
      <c r="AN824" s="202"/>
      <c r="AO824" s="202"/>
      <c r="AP824" s="202"/>
      <c r="AQ824" s="203"/>
      <c r="AU824" s="208"/>
      <c r="AV824" s="46"/>
      <c r="AW824" s="208"/>
      <c r="AX824" s="208"/>
      <c r="AY824" s="208"/>
      <c r="AZ824" s="46"/>
      <c r="BD824" s="208"/>
      <c r="BE824" s="46"/>
      <c r="BF824" s="208"/>
      <c r="BG824" s="208"/>
      <c r="BH824" s="208"/>
      <c r="BI824" s="46"/>
      <c r="BM824" s="208"/>
      <c r="BN824" s="46"/>
      <c r="BO824" s="208"/>
      <c r="BP824" s="208"/>
      <c r="BQ824" s="208"/>
      <c r="BR824" s="46"/>
    </row>
    <row r="825" spans="11:70">
      <c r="K825" s="202"/>
      <c r="L825" s="203"/>
      <c r="M825" s="202"/>
      <c r="N825" s="202"/>
      <c r="O825" s="202"/>
      <c r="P825" s="203"/>
      <c r="T825" s="202"/>
      <c r="U825" s="203"/>
      <c r="V825" s="202"/>
      <c r="W825" s="202"/>
      <c r="X825" s="202"/>
      <c r="Y825" s="203"/>
      <c r="AC825" s="208"/>
      <c r="AD825" s="46"/>
      <c r="AE825" s="208"/>
      <c r="AF825" s="46"/>
      <c r="AG825" s="208"/>
      <c r="AH825" s="46"/>
      <c r="AL825" s="202"/>
      <c r="AM825" s="203"/>
      <c r="AN825" s="202"/>
      <c r="AO825" s="202"/>
      <c r="AP825" s="202"/>
      <c r="AQ825" s="203"/>
      <c r="AU825" s="208"/>
      <c r="AV825" s="46"/>
      <c r="AW825" s="208"/>
      <c r="AX825" s="208"/>
      <c r="AY825" s="208"/>
      <c r="AZ825" s="46"/>
      <c r="BD825" s="208"/>
      <c r="BE825" s="46"/>
      <c r="BF825" s="208"/>
      <c r="BG825" s="208"/>
      <c r="BH825" s="208"/>
      <c r="BI825" s="46"/>
      <c r="BM825" s="208"/>
      <c r="BN825" s="46"/>
      <c r="BO825" s="208"/>
      <c r="BP825" s="208"/>
      <c r="BQ825" s="208"/>
      <c r="BR825" s="46"/>
    </row>
    <row r="826" spans="11:70">
      <c r="K826" s="202"/>
      <c r="L826" s="203"/>
      <c r="M826" s="202"/>
      <c r="N826" s="202"/>
      <c r="O826" s="202"/>
      <c r="P826" s="203"/>
      <c r="T826" s="202"/>
      <c r="U826" s="203"/>
      <c r="V826" s="202"/>
      <c r="W826" s="202"/>
      <c r="X826" s="202"/>
      <c r="Y826" s="203"/>
      <c r="AC826" s="208"/>
      <c r="AD826" s="46"/>
      <c r="AE826" s="208"/>
      <c r="AF826" s="46"/>
      <c r="AG826" s="208"/>
      <c r="AH826" s="46"/>
      <c r="AL826" s="202"/>
      <c r="AM826" s="203"/>
      <c r="AN826" s="202"/>
      <c r="AO826" s="202"/>
      <c r="AP826" s="202"/>
      <c r="AQ826" s="203"/>
      <c r="AU826" s="208"/>
      <c r="AV826" s="46"/>
      <c r="AW826" s="208"/>
      <c r="AX826" s="208"/>
      <c r="AY826" s="208"/>
      <c r="AZ826" s="46"/>
      <c r="BD826" s="208"/>
      <c r="BE826" s="46"/>
      <c r="BF826" s="208"/>
      <c r="BG826" s="208"/>
      <c r="BH826" s="208"/>
      <c r="BI826" s="46"/>
      <c r="BM826" s="208"/>
      <c r="BN826" s="46"/>
      <c r="BO826" s="208"/>
      <c r="BP826" s="208"/>
      <c r="BQ826" s="208"/>
      <c r="BR826" s="46"/>
    </row>
    <row r="827" spans="11:70">
      <c r="K827" s="202"/>
      <c r="L827" s="203"/>
      <c r="M827" s="202"/>
      <c r="N827" s="202"/>
      <c r="O827" s="202"/>
      <c r="P827" s="203"/>
      <c r="T827" s="202"/>
      <c r="U827" s="203"/>
      <c r="V827" s="202"/>
      <c r="W827" s="202"/>
      <c r="X827" s="202"/>
      <c r="Y827" s="203"/>
      <c r="AC827" s="208"/>
      <c r="AD827" s="46"/>
      <c r="AE827" s="208"/>
      <c r="AF827" s="46"/>
      <c r="AG827" s="208"/>
      <c r="AH827" s="46"/>
      <c r="AL827" s="202"/>
      <c r="AM827" s="203"/>
      <c r="AN827" s="202"/>
      <c r="AO827" s="202"/>
      <c r="AP827" s="202"/>
      <c r="AQ827" s="203"/>
      <c r="AU827" s="208"/>
      <c r="AV827" s="46"/>
      <c r="AW827" s="208"/>
      <c r="AX827" s="208"/>
      <c r="AY827" s="208"/>
      <c r="AZ827" s="46"/>
      <c r="BD827" s="208"/>
      <c r="BE827" s="46"/>
      <c r="BF827" s="208"/>
      <c r="BG827" s="208"/>
      <c r="BH827" s="208"/>
      <c r="BI827" s="46"/>
      <c r="BM827" s="208"/>
      <c r="BN827" s="46"/>
      <c r="BO827" s="208"/>
      <c r="BP827" s="208"/>
      <c r="BQ827" s="208"/>
      <c r="BR827" s="46"/>
    </row>
    <row r="828" spans="11:70">
      <c r="K828" s="202"/>
      <c r="L828" s="203"/>
      <c r="M828" s="202"/>
      <c r="N828" s="202"/>
      <c r="O828" s="202"/>
      <c r="P828" s="203"/>
      <c r="T828" s="202"/>
      <c r="U828" s="203"/>
      <c r="V828" s="202"/>
      <c r="W828" s="202"/>
      <c r="X828" s="202"/>
      <c r="Y828" s="203"/>
      <c r="AC828" s="208"/>
      <c r="AD828" s="46"/>
      <c r="AE828" s="208"/>
      <c r="AF828" s="46"/>
      <c r="AG828" s="208"/>
      <c r="AH828" s="46"/>
      <c r="AL828" s="202"/>
      <c r="AM828" s="203"/>
      <c r="AN828" s="202"/>
      <c r="AO828" s="202"/>
      <c r="AP828" s="202"/>
      <c r="AQ828" s="203"/>
      <c r="AU828" s="208"/>
      <c r="AV828" s="46"/>
      <c r="AW828" s="208"/>
      <c r="AX828" s="208"/>
      <c r="AY828" s="208"/>
      <c r="AZ828" s="46"/>
      <c r="BD828" s="208"/>
      <c r="BE828" s="46"/>
      <c r="BF828" s="208"/>
      <c r="BG828" s="208"/>
      <c r="BH828" s="208"/>
      <c r="BI828" s="46"/>
      <c r="BM828" s="208"/>
      <c r="BN828" s="46"/>
      <c r="BO828" s="208"/>
      <c r="BP828" s="208"/>
      <c r="BQ828" s="208"/>
      <c r="BR828" s="46"/>
    </row>
    <row r="829" spans="11:70">
      <c r="K829" s="202"/>
      <c r="L829" s="203"/>
      <c r="M829" s="202"/>
      <c r="N829" s="202"/>
      <c r="O829" s="202"/>
      <c r="P829" s="203"/>
      <c r="T829" s="202"/>
      <c r="U829" s="203"/>
      <c r="V829" s="202"/>
      <c r="W829" s="202"/>
      <c r="X829" s="202"/>
      <c r="Y829" s="203"/>
      <c r="AC829" s="208"/>
      <c r="AD829" s="46"/>
      <c r="AE829" s="208"/>
      <c r="AF829" s="46"/>
      <c r="AG829" s="208"/>
      <c r="AH829" s="46"/>
      <c r="AL829" s="202"/>
      <c r="AM829" s="203"/>
      <c r="AN829" s="202"/>
      <c r="AO829" s="202"/>
      <c r="AP829" s="202"/>
      <c r="AQ829" s="203"/>
      <c r="AU829" s="208"/>
      <c r="AV829" s="46"/>
      <c r="AW829" s="208"/>
      <c r="AX829" s="208"/>
      <c r="AY829" s="208"/>
      <c r="AZ829" s="46"/>
      <c r="BD829" s="208"/>
      <c r="BE829" s="46"/>
      <c r="BF829" s="208"/>
      <c r="BG829" s="208"/>
      <c r="BH829" s="208"/>
      <c r="BI829" s="46"/>
      <c r="BM829" s="208"/>
      <c r="BN829" s="46"/>
      <c r="BO829" s="208"/>
      <c r="BP829" s="208"/>
      <c r="BQ829" s="208"/>
      <c r="BR829" s="46"/>
    </row>
    <row r="830" spans="11:70">
      <c r="K830" s="202"/>
      <c r="L830" s="203"/>
      <c r="M830" s="202"/>
      <c r="N830" s="202"/>
      <c r="O830" s="202"/>
      <c r="P830" s="203"/>
      <c r="T830" s="202"/>
      <c r="U830" s="203"/>
      <c r="V830" s="202"/>
      <c r="W830" s="202"/>
      <c r="X830" s="202"/>
      <c r="Y830" s="203"/>
      <c r="AC830" s="208"/>
      <c r="AD830" s="46"/>
      <c r="AE830" s="208"/>
      <c r="AF830" s="46"/>
      <c r="AG830" s="208"/>
      <c r="AH830" s="46"/>
      <c r="AL830" s="202"/>
      <c r="AM830" s="203"/>
      <c r="AN830" s="202"/>
      <c r="AO830" s="202"/>
      <c r="AP830" s="202"/>
      <c r="AQ830" s="203"/>
      <c r="AU830" s="208"/>
      <c r="AV830" s="46"/>
      <c r="AW830" s="208"/>
      <c r="AX830" s="208"/>
      <c r="AY830" s="208"/>
      <c r="AZ830" s="46"/>
      <c r="BD830" s="208"/>
      <c r="BE830" s="46"/>
      <c r="BF830" s="208"/>
      <c r="BG830" s="208"/>
      <c r="BH830" s="208"/>
      <c r="BI830" s="46"/>
      <c r="BM830" s="208"/>
      <c r="BN830" s="46"/>
      <c r="BO830" s="208"/>
      <c r="BP830" s="208"/>
      <c r="BQ830" s="208"/>
      <c r="BR830" s="46"/>
    </row>
    <row r="831" spans="11:70">
      <c r="K831" s="202"/>
      <c r="L831" s="203"/>
      <c r="M831" s="202"/>
      <c r="N831" s="202"/>
      <c r="O831" s="202"/>
      <c r="P831" s="203"/>
      <c r="T831" s="202"/>
      <c r="U831" s="203"/>
      <c r="V831" s="202"/>
      <c r="W831" s="202"/>
      <c r="X831" s="202"/>
      <c r="Y831" s="203"/>
      <c r="AC831" s="208"/>
      <c r="AD831" s="46"/>
      <c r="AE831" s="208"/>
      <c r="AF831" s="46"/>
      <c r="AG831" s="208"/>
      <c r="AH831" s="46"/>
      <c r="AL831" s="202"/>
      <c r="AM831" s="203"/>
      <c r="AN831" s="202"/>
      <c r="AO831" s="202"/>
      <c r="AP831" s="202"/>
      <c r="AQ831" s="203"/>
      <c r="AU831" s="208"/>
      <c r="AV831" s="46"/>
      <c r="AW831" s="208"/>
      <c r="AX831" s="208"/>
      <c r="AY831" s="208"/>
      <c r="AZ831" s="46"/>
      <c r="BD831" s="208"/>
      <c r="BE831" s="46"/>
      <c r="BF831" s="208"/>
      <c r="BG831" s="208"/>
      <c r="BH831" s="208"/>
      <c r="BI831" s="46"/>
      <c r="BM831" s="208"/>
      <c r="BN831" s="46"/>
      <c r="BO831" s="208"/>
      <c r="BP831" s="208"/>
      <c r="BQ831" s="208"/>
      <c r="BR831" s="46"/>
    </row>
    <row r="832" spans="11:70">
      <c r="K832" s="202"/>
      <c r="L832" s="203"/>
      <c r="M832" s="202"/>
      <c r="N832" s="202"/>
      <c r="O832" s="202"/>
      <c r="P832" s="203"/>
      <c r="T832" s="202"/>
      <c r="U832" s="203"/>
      <c r="V832" s="202"/>
      <c r="W832" s="202"/>
      <c r="X832" s="202"/>
      <c r="Y832" s="203"/>
      <c r="AC832" s="208"/>
      <c r="AD832" s="46"/>
      <c r="AE832" s="208"/>
      <c r="AF832" s="46"/>
      <c r="AG832" s="208"/>
      <c r="AH832" s="46"/>
      <c r="AL832" s="202"/>
      <c r="AM832" s="203"/>
      <c r="AN832" s="202"/>
      <c r="AO832" s="202"/>
      <c r="AP832" s="202"/>
      <c r="AQ832" s="203"/>
      <c r="AU832" s="208"/>
      <c r="AV832" s="46"/>
      <c r="AW832" s="208"/>
      <c r="AX832" s="208"/>
      <c r="AY832" s="208"/>
      <c r="AZ832" s="46"/>
      <c r="BD832" s="208"/>
      <c r="BE832" s="46"/>
      <c r="BF832" s="208"/>
      <c r="BG832" s="208"/>
      <c r="BH832" s="208"/>
      <c r="BI832" s="46"/>
      <c r="BM832" s="208"/>
      <c r="BN832" s="46"/>
      <c r="BO832" s="208"/>
      <c r="BP832" s="208"/>
      <c r="BQ832" s="208"/>
      <c r="BR832" s="46"/>
    </row>
    <row r="833" spans="11:70">
      <c r="K833" s="202"/>
      <c r="L833" s="203"/>
      <c r="M833" s="202"/>
      <c r="N833" s="202"/>
      <c r="O833" s="202"/>
      <c r="P833" s="203"/>
      <c r="T833" s="202"/>
      <c r="U833" s="203"/>
      <c r="V833" s="202"/>
      <c r="W833" s="202"/>
      <c r="X833" s="202"/>
      <c r="Y833" s="203"/>
      <c r="AC833" s="208"/>
      <c r="AD833" s="46"/>
      <c r="AE833" s="208"/>
      <c r="AF833" s="46"/>
      <c r="AG833" s="208"/>
      <c r="AH833" s="46"/>
      <c r="AL833" s="202"/>
      <c r="AM833" s="203"/>
      <c r="AN833" s="202"/>
      <c r="AO833" s="202"/>
      <c r="AP833" s="202"/>
      <c r="AQ833" s="203"/>
      <c r="AU833" s="208"/>
      <c r="AV833" s="46"/>
      <c r="AW833" s="208"/>
      <c r="AX833" s="208"/>
      <c r="AY833" s="208"/>
      <c r="AZ833" s="46"/>
      <c r="BD833" s="208"/>
      <c r="BE833" s="46"/>
      <c r="BF833" s="208"/>
      <c r="BG833" s="208"/>
      <c r="BH833" s="208"/>
      <c r="BI833" s="46"/>
      <c r="BM833" s="208"/>
      <c r="BN833" s="46"/>
      <c r="BO833" s="208"/>
      <c r="BP833" s="208"/>
      <c r="BQ833" s="208"/>
      <c r="BR833" s="46"/>
    </row>
    <row r="834" spans="11:70">
      <c r="K834" s="202"/>
      <c r="L834" s="203"/>
      <c r="M834" s="202"/>
      <c r="N834" s="202"/>
      <c r="O834" s="202"/>
      <c r="P834" s="203"/>
      <c r="T834" s="202"/>
      <c r="U834" s="203"/>
      <c r="V834" s="202"/>
      <c r="W834" s="202"/>
      <c r="X834" s="202"/>
      <c r="Y834" s="203"/>
      <c r="AC834" s="208"/>
      <c r="AD834" s="46"/>
      <c r="AE834" s="208"/>
      <c r="AF834" s="46"/>
      <c r="AG834" s="208"/>
      <c r="AH834" s="46"/>
      <c r="AL834" s="202"/>
      <c r="AM834" s="203"/>
      <c r="AN834" s="202"/>
      <c r="AO834" s="202"/>
      <c r="AP834" s="202"/>
      <c r="AQ834" s="203"/>
      <c r="AU834" s="208"/>
      <c r="AV834" s="46"/>
      <c r="AW834" s="208"/>
      <c r="AX834" s="208"/>
      <c r="AY834" s="208"/>
      <c r="AZ834" s="46"/>
      <c r="BD834" s="208"/>
      <c r="BE834" s="46"/>
      <c r="BF834" s="208"/>
      <c r="BG834" s="208"/>
      <c r="BH834" s="208"/>
      <c r="BI834" s="46"/>
      <c r="BM834" s="208"/>
      <c r="BN834" s="46"/>
      <c r="BO834" s="208"/>
      <c r="BP834" s="208"/>
      <c r="BQ834" s="208"/>
      <c r="BR834" s="46"/>
    </row>
    <row r="835" spans="11:70">
      <c r="K835" s="202"/>
      <c r="L835" s="203"/>
      <c r="M835" s="202"/>
      <c r="N835" s="202"/>
      <c r="O835" s="202"/>
      <c r="P835" s="203"/>
      <c r="T835" s="202"/>
      <c r="U835" s="203"/>
      <c r="V835" s="202"/>
      <c r="W835" s="202"/>
      <c r="X835" s="202"/>
      <c r="Y835" s="203"/>
      <c r="AC835" s="208"/>
      <c r="AD835" s="46"/>
      <c r="AE835" s="208"/>
      <c r="AF835" s="46"/>
      <c r="AG835" s="208"/>
      <c r="AH835" s="46"/>
      <c r="AL835" s="202"/>
      <c r="AM835" s="203"/>
      <c r="AN835" s="202"/>
      <c r="AO835" s="202"/>
      <c r="AP835" s="202"/>
      <c r="AQ835" s="203"/>
      <c r="AU835" s="208"/>
      <c r="AV835" s="46"/>
      <c r="AW835" s="208"/>
      <c r="AX835" s="208"/>
      <c r="AY835" s="208"/>
      <c r="AZ835" s="46"/>
      <c r="BD835" s="208"/>
      <c r="BE835" s="46"/>
      <c r="BF835" s="208"/>
      <c r="BG835" s="208"/>
      <c r="BH835" s="208"/>
      <c r="BI835" s="46"/>
      <c r="BM835" s="208"/>
      <c r="BN835" s="46"/>
      <c r="BO835" s="208"/>
      <c r="BP835" s="208"/>
      <c r="BQ835" s="208"/>
      <c r="BR835" s="46"/>
    </row>
    <row r="836" spans="11:70">
      <c r="K836" s="202"/>
      <c r="L836" s="203"/>
      <c r="M836" s="202"/>
      <c r="N836" s="202"/>
      <c r="O836" s="202"/>
      <c r="P836" s="203"/>
      <c r="T836" s="202"/>
      <c r="U836" s="203"/>
      <c r="V836" s="202"/>
      <c r="W836" s="202"/>
      <c r="X836" s="202"/>
      <c r="Y836" s="203"/>
      <c r="AC836" s="208"/>
      <c r="AD836" s="46"/>
      <c r="AE836" s="208"/>
      <c r="AF836" s="46"/>
      <c r="AG836" s="208"/>
      <c r="AH836" s="46"/>
      <c r="AL836" s="202"/>
      <c r="AM836" s="203"/>
      <c r="AN836" s="202"/>
      <c r="AO836" s="202"/>
      <c r="AP836" s="202"/>
      <c r="AQ836" s="203"/>
      <c r="AU836" s="208"/>
      <c r="AV836" s="46"/>
      <c r="AW836" s="208"/>
      <c r="AX836" s="208"/>
      <c r="AY836" s="208"/>
      <c r="AZ836" s="46"/>
      <c r="BD836" s="208"/>
      <c r="BE836" s="46"/>
      <c r="BF836" s="208"/>
      <c r="BG836" s="208"/>
      <c r="BH836" s="208"/>
      <c r="BI836" s="46"/>
      <c r="BM836" s="208"/>
      <c r="BN836" s="46"/>
      <c r="BO836" s="208"/>
      <c r="BP836" s="208"/>
      <c r="BQ836" s="208"/>
      <c r="BR836" s="46"/>
    </row>
    <row r="837" spans="11:70">
      <c r="K837" s="202"/>
      <c r="L837" s="203"/>
      <c r="M837" s="202"/>
      <c r="N837" s="202"/>
      <c r="O837" s="202"/>
      <c r="P837" s="203"/>
      <c r="T837" s="202"/>
      <c r="U837" s="203"/>
      <c r="V837" s="202"/>
      <c r="W837" s="202"/>
      <c r="X837" s="202"/>
      <c r="Y837" s="203"/>
      <c r="AC837" s="208"/>
      <c r="AD837" s="46"/>
      <c r="AE837" s="208"/>
      <c r="AF837" s="46"/>
      <c r="AG837" s="208"/>
      <c r="AH837" s="46"/>
      <c r="AL837" s="202"/>
      <c r="AM837" s="203"/>
      <c r="AN837" s="202"/>
      <c r="AO837" s="202"/>
      <c r="AP837" s="202"/>
      <c r="AQ837" s="203"/>
      <c r="AU837" s="208"/>
      <c r="AV837" s="46"/>
      <c r="AW837" s="208"/>
      <c r="AX837" s="208"/>
      <c r="AY837" s="208"/>
      <c r="AZ837" s="46"/>
      <c r="BD837" s="208"/>
      <c r="BE837" s="46"/>
      <c r="BF837" s="208"/>
      <c r="BG837" s="208"/>
      <c r="BH837" s="208"/>
      <c r="BI837" s="46"/>
      <c r="BM837" s="208"/>
      <c r="BN837" s="46"/>
      <c r="BO837" s="208"/>
      <c r="BP837" s="208"/>
      <c r="BQ837" s="208"/>
      <c r="BR837" s="46"/>
    </row>
    <row r="838" spans="11:70">
      <c r="K838" s="202"/>
      <c r="L838" s="203"/>
      <c r="M838" s="202"/>
      <c r="N838" s="202"/>
      <c r="O838" s="202"/>
      <c r="P838" s="203"/>
      <c r="T838" s="202"/>
      <c r="U838" s="203"/>
      <c r="V838" s="202"/>
      <c r="W838" s="202"/>
      <c r="X838" s="202"/>
      <c r="Y838" s="203"/>
      <c r="AC838" s="208"/>
      <c r="AD838" s="46"/>
      <c r="AE838" s="208"/>
      <c r="AF838" s="46"/>
      <c r="AG838" s="208"/>
      <c r="AH838" s="46"/>
      <c r="AL838" s="202"/>
      <c r="AM838" s="203"/>
      <c r="AN838" s="202"/>
      <c r="AO838" s="202"/>
      <c r="AP838" s="202"/>
      <c r="AQ838" s="203"/>
      <c r="AU838" s="208"/>
      <c r="AV838" s="46"/>
      <c r="AW838" s="208"/>
      <c r="AX838" s="208"/>
      <c r="AY838" s="208"/>
      <c r="AZ838" s="46"/>
      <c r="BD838" s="208"/>
      <c r="BE838" s="46"/>
      <c r="BF838" s="208"/>
      <c r="BG838" s="208"/>
      <c r="BH838" s="208"/>
      <c r="BI838" s="46"/>
      <c r="BM838" s="208"/>
      <c r="BN838" s="46"/>
      <c r="BO838" s="208"/>
      <c r="BP838" s="208"/>
      <c r="BQ838" s="208"/>
      <c r="BR838" s="46"/>
    </row>
    <row r="839" spans="11:70">
      <c r="K839" s="202"/>
      <c r="L839" s="203"/>
      <c r="M839" s="202"/>
      <c r="N839" s="202"/>
      <c r="O839" s="202"/>
      <c r="P839" s="203"/>
      <c r="T839" s="202"/>
      <c r="U839" s="203"/>
      <c r="V839" s="202"/>
      <c r="W839" s="202"/>
      <c r="X839" s="202"/>
      <c r="Y839" s="203"/>
      <c r="AC839" s="208"/>
      <c r="AD839" s="46"/>
      <c r="AE839" s="208"/>
      <c r="AF839" s="46"/>
      <c r="AG839" s="208"/>
      <c r="AH839" s="46"/>
      <c r="AL839" s="202"/>
      <c r="AM839" s="203"/>
      <c r="AN839" s="202"/>
      <c r="AO839" s="202"/>
      <c r="AP839" s="202"/>
      <c r="AQ839" s="203"/>
      <c r="AU839" s="208"/>
      <c r="AV839" s="46"/>
      <c r="AW839" s="208"/>
      <c r="AX839" s="208"/>
      <c r="AY839" s="208"/>
      <c r="AZ839" s="46"/>
      <c r="BD839" s="208"/>
      <c r="BE839" s="46"/>
      <c r="BF839" s="208"/>
      <c r="BG839" s="208"/>
      <c r="BH839" s="208"/>
      <c r="BI839" s="46"/>
      <c r="BM839" s="208"/>
      <c r="BN839" s="46"/>
      <c r="BO839" s="208"/>
      <c r="BP839" s="208"/>
      <c r="BQ839" s="208"/>
      <c r="BR839" s="46"/>
    </row>
    <row r="840" spans="11:70">
      <c r="K840" s="202"/>
      <c r="L840" s="203"/>
      <c r="M840" s="202"/>
      <c r="N840" s="202"/>
      <c r="O840" s="202"/>
      <c r="P840" s="203"/>
      <c r="T840" s="202"/>
      <c r="U840" s="203"/>
      <c r="V840" s="202"/>
      <c r="W840" s="202"/>
      <c r="X840" s="202"/>
      <c r="Y840" s="203"/>
      <c r="AC840" s="208"/>
      <c r="AD840" s="46"/>
      <c r="AE840" s="208"/>
      <c r="AF840" s="46"/>
      <c r="AG840" s="208"/>
      <c r="AH840" s="46"/>
      <c r="AL840" s="202"/>
      <c r="AM840" s="203"/>
      <c r="AN840" s="202"/>
      <c r="AO840" s="202"/>
      <c r="AP840" s="202"/>
      <c r="AQ840" s="203"/>
      <c r="AU840" s="208"/>
      <c r="AV840" s="46"/>
      <c r="AW840" s="208"/>
      <c r="AX840" s="208"/>
      <c r="AY840" s="208"/>
      <c r="AZ840" s="46"/>
      <c r="BD840" s="208"/>
      <c r="BE840" s="46"/>
      <c r="BF840" s="208"/>
      <c r="BG840" s="208"/>
      <c r="BH840" s="208"/>
      <c r="BI840" s="46"/>
      <c r="BM840" s="208"/>
      <c r="BN840" s="46"/>
      <c r="BO840" s="208"/>
      <c r="BP840" s="208"/>
      <c r="BQ840" s="208"/>
      <c r="BR840" s="46"/>
    </row>
    <row r="841" spans="11:70">
      <c r="K841" s="202"/>
      <c r="L841" s="203"/>
      <c r="M841" s="202"/>
      <c r="N841" s="202"/>
      <c r="O841" s="202"/>
      <c r="P841" s="203"/>
      <c r="T841" s="202"/>
      <c r="U841" s="203"/>
      <c r="V841" s="202"/>
      <c r="W841" s="202"/>
      <c r="X841" s="202"/>
      <c r="Y841" s="203"/>
      <c r="AC841" s="208"/>
      <c r="AD841" s="46"/>
      <c r="AE841" s="208"/>
      <c r="AF841" s="46"/>
      <c r="AG841" s="208"/>
      <c r="AH841" s="46"/>
      <c r="AL841" s="202"/>
      <c r="AM841" s="203"/>
      <c r="AN841" s="202"/>
      <c r="AO841" s="202"/>
      <c r="AP841" s="202"/>
      <c r="AQ841" s="203"/>
      <c r="AU841" s="208"/>
      <c r="AV841" s="46"/>
      <c r="AW841" s="208"/>
      <c r="AX841" s="208"/>
      <c r="AY841" s="208"/>
      <c r="AZ841" s="46"/>
      <c r="BD841" s="208"/>
      <c r="BE841" s="46"/>
      <c r="BF841" s="208"/>
      <c r="BG841" s="208"/>
      <c r="BH841" s="208"/>
      <c r="BI841" s="46"/>
      <c r="BM841" s="208"/>
      <c r="BN841" s="46"/>
      <c r="BO841" s="208"/>
      <c r="BP841" s="208"/>
      <c r="BQ841" s="208"/>
      <c r="BR841" s="46"/>
    </row>
    <row r="842" spans="11:70">
      <c r="K842" s="202"/>
      <c r="L842" s="203"/>
      <c r="M842" s="202"/>
      <c r="N842" s="202"/>
      <c r="O842" s="202"/>
      <c r="P842" s="203"/>
      <c r="T842" s="202"/>
      <c r="U842" s="203"/>
      <c r="V842" s="202"/>
      <c r="W842" s="202"/>
      <c r="X842" s="202"/>
      <c r="Y842" s="203"/>
      <c r="AC842" s="208"/>
      <c r="AD842" s="46"/>
      <c r="AE842" s="208"/>
      <c r="AF842" s="46"/>
      <c r="AG842" s="208"/>
      <c r="AH842" s="46"/>
      <c r="AL842" s="202"/>
      <c r="AM842" s="203"/>
      <c r="AN842" s="202"/>
      <c r="AO842" s="202"/>
      <c r="AP842" s="202"/>
      <c r="AQ842" s="203"/>
      <c r="AU842" s="208"/>
      <c r="AV842" s="46"/>
      <c r="AW842" s="208"/>
      <c r="AX842" s="208"/>
      <c r="AY842" s="208"/>
      <c r="AZ842" s="46"/>
      <c r="BD842" s="208"/>
      <c r="BE842" s="46"/>
      <c r="BF842" s="208"/>
      <c r="BG842" s="208"/>
      <c r="BH842" s="208"/>
      <c r="BI842" s="46"/>
      <c r="BM842" s="208"/>
      <c r="BN842" s="46"/>
      <c r="BO842" s="208"/>
      <c r="BP842" s="208"/>
      <c r="BQ842" s="208"/>
      <c r="BR842" s="46"/>
    </row>
    <row r="843" spans="11:70">
      <c r="K843" s="202"/>
      <c r="L843" s="203"/>
      <c r="M843" s="202"/>
      <c r="N843" s="202"/>
      <c r="O843" s="202"/>
      <c r="P843" s="203"/>
      <c r="T843" s="202"/>
      <c r="U843" s="203"/>
      <c r="V843" s="202"/>
      <c r="W843" s="202"/>
      <c r="X843" s="202"/>
      <c r="Y843" s="203"/>
      <c r="AC843" s="208"/>
      <c r="AD843" s="46"/>
      <c r="AE843" s="208"/>
      <c r="AF843" s="46"/>
      <c r="AG843" s="208"/>
      <c r="AH843" s="46"/>
      <c r="AL843" s="202"/>
      <c r="AM843" s="203"/>
      <c r="AN843" s="202"/>
      <c r="AO843" s="202"/>
      <c r="AP843" s="202"/>
      <c r="AQ843" s="203"/>
      <c r="AU843" s="208"/>
      <c r="AV843" s="46"/>
      <c r="AW843" s="208"/>
      <c r="AX843" s="208"/>
      <c r="AY843" s="208"/>
      <c r="AZ843" s="46"/>
      <c r="BD843" s="208"/>
      <c r="BE843" s="46"/>
      <c r="BF843" s="208"/>
      <c r="BG843" s="208"/>
      <c r="BH843" s="208"/>
      <c r="BI843" s="46"/>
      <c r="BM843" s="208"/>
      <c r="BN843" s="46"/>
      <c r="BO843" s="208"/>
      <c r="BP843" s="208"/>
      <c r="BQ843" s="208"/>
      <c r="BR843" s="46"/>
    </row>
    <row r="844" spans="11:70">
      <c r="K844" s="202"/>
      <c r="L844" s="203"/>
      <c r="M844" s="202"/>
      <c r="N844" s="202"/>
      <c r="O844" s="202"/>
      <c r="P844" s="203"/>
      <c r="T844" s="202"/>
      <c r="U844" s="203"/>
      <c r="V844" s="202"/>
      <c r="W844" s="202"/>
      <c r="X844" s="202"/>
      <c r="Y844" s="203"/>
      <c r="AC844" s="208"/>
      <c r="AD844" s="46"/>
      <c r="AE844" s="208"/>
      <c r="AF844" s="46"/>
      <c r="AG844" s="208"/>
      <c r="AH844" s="46"/>
      <c r="AL844" s="202"/>
      <c r="AM844" s="203"/>
      <c r="AN844" s="202"/>
      <c r="AO844" s="202"/>
      <c r="AP844" s="202"/>
      <c r="AQ844" s="203"/>
      <c r="AU844" s="208"/>
      <c r="AV844" s="46"/>
      <c r="AW844" s="208"/>
      <c r="AX844" s="208"/>
      <c r="AY844" s="208"/>
      <c r="AZ844" s="46"/>
      <c r="BD844" s="208"/>
      <c r="BE844" s="46"/>
      <c r="BF844" s="208"/>
      <c r="BG844" s="208"/>
      <c r="BH844" s="208"/>
      <c r="BI844" s="46"/>
      <c r="BM844" s="208"/>
      <c r="BN844" s="46"/>
      <c r="BO844" s="208"/>
      <c r="BP844" s="208"/>
      <c r="BQ844" s="208"/>
      <c r="BR844" s="46"/>
    </row>
    <row r="845" spans="11:70">
      <c r="K845" s="202"/>
      <c r="L845" s="203"/>
      <c r="M845" s="202"/>
      <c r="N845" s="202"/>
      <c r="O845" s="202"/>
      <c r="P845" s="203"/>
      <c r="T845" s="202"/>
      <c r="U845" s="203"/>
      <c r="V845" s="202"/>
      <c r="W845" s="202"/>
      <c r="X845" s="202"/>
      <c r="Y845" s="203"/>
      <c r="AC845" s="208"/>
      <c r="AD845" s="46"/>
      <c r="AE845" s="208"/>
      <c r="AF845" s="46"/>
      <c r="AG845" s="208"/>
      <c r="AH845" s="46"/>
      <c r="AL845" s="202"/>
      <c r="AM845" s="203"/>
      <c r="AN845" s="202"/>
      <c r="AO845" s="202"/>
      <c r="AP845" s="202"/>
      <c r="AQ845" s="203"/>
      <c r="AU845" s="208"/>
      <c r="AV845" s="46"/>
      <c r="AW845" s="208"/>
      <c r="AX845" s="208"/>
      <c r="AY845" s="208"/>
      <c r="AZ845" s="46"/>
      <c r="BD845" s="208"/>
      <c r="BE845" s="46"/>
      <c r="BF845" s="208"/>
      <c r="BG845" s="208"/>
      <c r="BH845" s="208"/>
      <c r="BI845" s="46"/>
      <c r="BM845" s="208"/>
      <c r="BN845" s="46"/>
      <c r="BO845" s="208"/>
      <c r="BP845" s="208"/>
      <c r="BQ845" s="208"/>
      <c r="BR845" s="46"/>
    </row>
    <row r="846" spans="11:70">
      <c r="K846" s="202"/>
      <c r="L846" s="203"/>
      <c r="M846" s="202"/>
      <c r="N846" s="202"/>
      <c r="O846" s="202"/>
      <c r="P846" s="203"/>
      <c r="T846" s="202"/>
      <c r="U846" s="203"/>
      <c r="V846" s="202"/>
      <c r="W846" s="202"/>
      <c r="X846" s="202"/>
      <c r="Y846" s="203"/>
      <c r="AC846" s="208"/>
      <c r="AD846" s="46"/>
      <c r="AE846" s="208"/>
      <c r="AF846" s="46"/>
      <c r="AG846" s="208"/>
      <c r="AH846" s="46"/>
      <c r="AL846" s="202"/>
      <c r="AM846" s="203"/>
      <c r="AN846" s="202"/>
      <c r="AO846" s="202"/>
      <c r="AP846" s="202"/>
      <c r="AQ846" s="203"/>
      <c r="AU846" s="208"/>
      <c r="AV846" s="46"/>
      <c r="AW846" s="208"/>
      <c r="AX846" s="208"/>
      <c r="AY846" s="208"/>
      <c r="AZ846" s="46"/>
      <c r="BD846" s="208"/>
      <c r="BE846" s="46"/>
      <c r="BF846" s="208"/>
      <c r="BG846" s="208"/>
      <c r="BH846" s="208"/>
      <c r="BI846" s="46"/>
      <c r="BM846" s="208"/>
      <c r="BN846" s="46"/>
      <c r="BO846" s="208"/>
      <c r="BP846" s="208"/>
      <c r="BQ846" s="208"/>
      <c r="BR846" s="46"/>
    </row>
    <row r="847" spans="11:70">
      <c r="K847" s="202"/>
      <c r="L847" s="203"/>
      <c r="M847" s="202"/>
      <c r="N847" s="202"/>
      <c r="O847" s="202"/>
      <c r="P847" s="203"/>
      <c r="T847" s="202"/>
      <c r="U847" s="203"/>
      <c r="V847" s="202"/>
      <c r="W847" s="202"/>
      <c r="X847" s="202"/>
      <c r="Y847" s="203"/>
      <c r="AC847" s="208"/>
      <c r="AD847" s="46"/>
      <c r="AE847" s="208"/>
      <c r="AF847" s="46"/>
      <c r="AG847" s="208"/>
      <c r="AH847" s="46"/>
      <c r="AL847" s="202"/>
      <c r="AM847" s="203"/>
      <c r="AN847" s="202"/>
      <c r="AO847" s="202"/>
      <c r="AP847" s="202"/>
      <c r="AQ847" s="203"/>
      <c r="AU847" s="208"/>
      <c r="AV847" s="46"/>
      <c r="AW847" s="208"/>
      <c r="AX847" s="208"/>
      <c r="AY847" s="208"/>
      <c r="AZ847" s="46"/>
      <c r="BD847" s="208"/>
      <c r="BE847" s="46"/>
      <c r="BF847" s="208"/>
      <c r="BG847" s="208"/>
      <c r="BH847" s="208"/>
      <c r="BI847" s="46"/>
      <c r="BM847" s="208"/>
      <c r="BN847" s="46"/>
      <c r="BO847" s="208"/>
      <c r="BP847" s="208"/>
      <c r="BQ847" s="208"/>
      <c r="BR847" s="46"/>
    </row>
    <row r="848" spans="11:70">
      <c r="K848" s="202"/>
      <c r="L848" s="203"/>
      <c r="M848" s="203"/>
      <c r="N848" s="202"/>
      <c r="O848" s="202"/>
      <c r="P848" s="203"/>
      <c r="T848" s="202"/>
      <c r="U848" s="203"/>
      <c r="V848" s="202"/>
      <c r="W848" s="202"/>
      <c r="X848" s="202"/>
      <c r="Y848" s="203"/>
      <c r="AC848" s="208"/>
      <c r="AD848" s="46"/>
      <c r="AE848" s="208"/>
      <c r="AF848" s="46"/>
      <c r="AG848" s="208"/>
      <c r="AH848" s="46"/>
      <c r="AL848" s="202"/>
      <c r="AM848" s="203"/>
      <c r="AN848" s="202"/>
      <c r="AO848" s="202"/>
      <c r="AP848" s="202"/>
      <c r="AQ848" s="203"/>
      <c r="AU848" s="208"/>
      <c r="AV848" s="46"/>
      <c r="AW848" s="208"/>
      <c r="AX848" s="208"/>
      <c r="AY848" s="208"/>
      <c r="AZ848" s="46"/>
      <c r="BD848" s="208"/>
      <c r="BE848" s="46"/>
      <c r="BF848" s="208"/>
      <c r="BG848" s="208"/>
      <c r="BH848" s="208"/>
      <c r="BI848" s="46"/>
      <c r="BM848" s="208"/>
      <c r="BN848" s="46"/>
      <c r="BO848" s="208"/>
      <c r="BP848" s="208"/>
      <c r="BQ848" s="208"/>
      <c r="BR848" s="46"/>
    </row>
    <row r="849" spans="11:70">
      <c r="K849" s="202"/>
      <c r="L849" s="203"/>
      <c r="M849" s="203"/>
      <c r="N849" s="202"/>
      <c r="O849" s="202"/>
      <c r="P849" s="203"/>
      <c r="T849" s="202"/>
      <c r="U849" s="203"/>
      <c r="V849" s="202"/>
      <c r="W849" s="202"/>
      <c r="X849" s="202"/>
      <c r="Y849" s="203"/>
      <c r="AC849" s="208"/>
      <c r="AD849" s="46"/>
      <c r="AE849" s="208"/>
      <c r="AF849" s="46"/>
      <c r="AG849" s="208"/>
      <c r="AH849" s="46"/>
      <c r="AL849" s="202"/>
      <c r="AM849" s="203"/>
      <c r="AN849" s="202"/>
      <c r="AO849" s="202"/>
      <c r="AP849" s="202"/>
      <c r="AQ849" s="203"/>
      <c r="AU849" s="208"/>
      <c r="AV849" s="46"/>
      <c r="AW849" s="208"/>
      <c r="AX849" s="208"/>
      <c r="AY849" s="208"/>
      <c r="AZ849" s="46"/>
      <c r="BD849" s="208"/>
      <c r="BE849" s="46"/>
      <c r="BF849" s="208"/>
      <c r="BG849" s="208"/>
      <c r="BH849" s="208"/>
      <c r="BI849" s="46"/>
      <c r="BM849" s="208"/>
      <c r="BN849" s="46"/>
      <c r="BO849" s="208"/>
      <c r="BP849" s="208"/>
      <c r="BQ849" s="208"/>
      <c r="BR849" s="46"/>
    </row>
    <row r="850" spans="11:70">
      <c r="K850" s="202"/>
      <c r="L850" s="203"/>
      <c r="M850" s="203"/>
      <c r="N850" s="202"/>
      <c r="O850" s="202"/>
      <c r="P850" s="203"/>
      <c r="T850" s="202"/>
      <c r="U850" s="203"/>
      <c r="V850" s="202"/>
      <c r="W850" s="202"/>
      <c r="X850" s="202"/>
      <c r="Y850" s="203"/>
      <c r="AC850" s="208"/>
      <c r="AD850" s="46"/>
      <c r="AE850" s="208"/>
      <c r="AF850" s="46"/>
      <c r="AG850" s="208"/>
      <c r="AH850" s="46"/>
      <c r="AL850" s="202"/>
      <c r="AM850" s="203"/>
      <c r="AN850" s="202"/>
      <c r="AO850" s="202"/>
      <c r="AP850" s="202"/>
      <c r="AQ850" s="203"/>
      <c r="AU850" s="208"/>
      <c r="AV850" s="46"/>
      <c r="AW850" s="208"/>
      <c r="AX850" s="208"/>
      <c r="AY850" s="208"/>
      <c r="AZ850" s="46"/>
      <c r="BD850" s="208"/>
      <c r="BE850" s="46"/>
      <c r="BF850" s="208"/>
      <c r="BG850" s="208"/>
      <c r="BH850" s="208"/>
      <c r="BI850" s="46"/>
      <c r="BM850" s="208"/>
      <c r="BN850" s="46"/>
      <c r="BO850" s="208"/>
      <c r="BP850" s="208"/>
      <c r="BQ850" s="208"/>
      <c r="BR850" s="46"/>
    </row>
    <row r="851" spans="11:70">
      <c r="K851" s="202"/>
      <c r="L851" s="203"/>
      <c r="M851" s="203"/>
      <c r="N851" s="202"/>
      <c r="O851" s="202"/>
      <c r="P851" s="203"/>
      <c r="T851" s="202"/>
      <c r="U851" s="203"/>
      <c r="V851" s="202"/>
      <c r="W851" s="202"/>
      <c r="X851" s="202"/>
      <c r="Y851" s="203"/>
      <c r="AC851" s="208"/>
      <c r="AD851" s="46"/>
      <c r="AE851" s="208"/>
      <c r="AF851" s="46"/>
      <c r="AG851" s="208"/>
      <c r="AH851" s="46"/>
      <c r="AL851" s="202"/>
      <c r="AM851" s="203"/>
      <c r="AN851" s="202"/>
      <c r="AO851" s="202"/>
      <c r="AP851" s="202"/>
      <c r="AQ851" s="203"/>
      <c r="AU851" s="208"/>
      <c r="AV851" s="46"/>
      <c r="AW851" s="208"/>
      <c r="AX851" s="208"/>
      <c r="AY851" s="208"/>
      <c r="AZ851" s="46"/>
      <c r="BD851" s="208"/>
      <c r="BE851" s="46"/>
      <c r="BF851" s="208"/>
      <c r="BG851" s="208"/>
      <c r="BH851" s="208"/>
      <c r="BI851" s="46"/>
      <c r="BM851" s="208"/>
      <c r="BN851" s="46"/>
      <c r="BO851" s="208"/>
      <c r="BP851" s="208"/>
      <c r="BQ851" s="208"/>
      <c r="BR851" s="46"/>
    </row>
    <row r="852" spans="11:70">
      <c r="K852" s="202"/>
      <c r="L852" s="203"/>
      <c r="M852" s="203"/>
      <c r="N852" s="202"/>
      <c r="O852" s="202"/>
      <c r="P852" s="203"/>
      <c r="T852" s="202"/>
      <c r="U852" s="203"/>
      <c r="V852" s="202"/>
      <c r="W852" s="202"/>
      <c r="X852" s="202"/>
      <c r="Y852" s="203"/>
      <c r="AC852" s="208"/>
      <c r="AD852" s="46"/>
      <c r="AE852" s="208"/>
      <c r="AF852" s="46"/>
      <c r="AG852" s="208"/>
      <c r="AH852" s="46"/>
      <c r="AL852" s="202"/>
      <c r="AM852" s="203"/>
      <c r="AN852" s="202"/>
      <c r="AO852" s="202"/>
      <c r="AP852" s="202"/>
      <c r="AQ852" s="203"/>
      <c r="AU852" s="208"/>
      <c r="AV852" s="46"/>
      <c r="AW852" s="208"/>
      <c r="AX852" s="208"/>
      <c r="AY852" s="208"/>
      <c r="AZ852" s="46"/>
      <c r="BD852" s="208"/>
      <c r="BE852" s="46"/>
      <c r="BF852" s="208"/>
      <c r="BG852" s="208"/>
      <c r="BH852" s="208"/>
      <c r="BI852" s="46"/>
      <c r="BM852" s="208"/>
      <c r="BN852" s="46"/>
      <c r="BO852" s="208"/>
      <c r="BP852" s="208"/>
      <c r="BQ852" s="208"/>
      <c r="BR852" s="46"/>
    </row>
    <row r="853" spans="11:70">
      <c r="K853" s="202"/>
      <c r="L853" s="203"/>
      <c r="M853" s="203"/>
      <c r="N853" s="202"/>
      <c r="O853" s="202"/>
      <c r="P853" s="203"/>
      <c r="T853" s="202"/>
      <c r="U853" s="203"/>
      <c r="V853" s="202"/>
      <c r="W853" s="202"/>
      <c r="X853" s="202"/>
      <c r="Y853" s="203"/>
      <c r="AC853" s="208"/>
      <c r="AD853" s="46"/>
      <c r="AE853" s="208"/>
      <c r="AF853" s="46"/>
      <c r="AG853" s="208"/>
      <c r="AH853" s="46"/>
      <c r="AL853" s="202"/>
      <c r="AM853" s="203"/>
      <c r="AN853" s="202"/>
      <c r="AO853" s="202"/>
      <c r="AP853" s="202"/>
      <c r="AQ853" s="203"/>
      <c r="AU853" s="208"/>
      <c r="AV853" s="46"/>
      <c r="AW853" s="208"/>
      <c r="AX853" s="208"/>
      <c r="AY853" s="208"/>
      <c r="AZ853" s="46"/>
      <c r="BD853" s="208"/>
      <c r="BE853" s="46"/>
      <c r="BF853" s="208"/>
      <c r="BG853" s="208"/>
      <c r="BH853" s="208"/>
      <c r="BI853" s="46"/>
      <c r="BM853" s="208"/>
      <c r="BN853" s="46"/>
      <c r="BO853" s="208"/>
      <c r="BP853" s="208"/>
      <c r="BQ853" s="208"/>
      <c r="BR853" s="46"/>
    </row>
    <row r="854" spans="11:70">
      <c r="K854" s="202"/>
      <c r="L854" s="203"/>
      <c r="M854" s="203"/>
      <c r="N854" s="202"/>
      <c r="O854" s="202"/>
      <c r="P854" s="203"/>
      <c r="T854" s="202"/>
      <c r="U854" s="203"/>
      <c r="V854" s="202"/>
      <c r="W854" s="202"/>
      <c r="X854" s="202"/>
      <c r="Y854" s="203"/>
      <c r="AC854" s="208"/>
      <c r="AD854" s="46"/>
      <c r="AE854" s="208"/>
      <c r="AF854" s="46"/>
      <c r="AG854" s="208"/>
      <c r="AH854" s="46"/>
      <c r="AL854" s="202"/>
      <c r="AM854" s="203"/>
      <c r="AN854" s="202"/>
      <c r="AO854" s="202"/>
      <c r="AP854" s="202"/>
      <c r="AQ854" s="203"/>
      <c r="AU854" s="208"/>
      <c r="AV854" s="46"/>
      <c r="AW854" s="208"/>
      <c r="AX854" s="208"/>
      <c r="AY854" s="208"/>
      <c r="AZ854" s="46"/>
      <c r="BD854" s="208"/>
      <c r="BE854" s="46"/>
      <c r="BF854" s="208"/>
      <c r="BG854" s="208"/>
      <c r="BH854" s="208"/>
      <c r="BI854" s="46"/>
      <c r="BM854" s="208"/>
      <c r="BN854" s="46"/>
      <c r="BO854" s="208"/>
      <c r="BP854" s="208"/>
      <c r="BQ854" s="208"/>
      <c r="BR854" s="46"/>
    </row>
    <row r="855" spans="11:70">
      <c r="K855" s="202"/>
      <c r="L855" s="203"/>
      <c r="M855" s="203"/>
      <c r="N855" s="202"/>
      <c r="O855" s="202"/>
      <c r="P855" s="203"/>
      <c r="T855" s="202"/>
      <c r="U855" s="203"/>
      <c r="V855" s="202"/>
      <c r="W855" s="202"/>
      <c r="X855" s="202"/>
      <c r="Y855" s="203"/>
      <c r="AC855" s="208"/>
      <c r="AD855" s="46"/>
      <c r="AE855" s="208"/>
      <c r="AF855" s="46"/>
      <c r="AG855" s="208"/>
      <c r="AH855" s="46"/>
      <c r="AL855" s="202"/>
      <c r="AM855" s="203"/>
      <c r="AN855" s="202"/>
      <c r="AO855" s="202"/>
      <c r="AP855" s="202"/>
      <c r="AQ855" s="203"/>
      <c r="AU855" s="208"/>
      <c r="AV855" s="46"/>
      <c r="AW855" s="208"/>
      <c r="AX855" s="208"/>
      <c r="AY855" s="208"/>
      <c r="AZ855" s="46"/>
      <c r="BD855" s="208"/>
      <c r="BE855" s="46"/>
      <c r="BF855" s="208"/>
      <c r="BG855" s="208"/>
      <c r="BH855" s="208"/>
      <c r="BI855" s="46"/>
      <c r="BM855" s="208"/>
      <c r="BN855" s="46"/>
      <c r="BO855" s="208"/>
      <c r="BP855" s="208"/>
      <c r="BQ855" s="208"/>
      <c r="BR855" s="46"/>
    </row>
    <row r="856" spans="11:70">
      <c r="K856" s="202"/>
      <c r="L856" s="203"/>
      <c r="M856" s="203"/>
      <c r="N856" s="202"/>
      <c r="O856" s="202"/>
      <c r="P856" s="203"/>
      <c r="T856" s="202"/>
      <c r="U856" s="203"/>
      <c r="V856" s="202"/>
      <c r="W856" s="202"/>
      <c r="X856" s="202"/>
      <c r="Y856" s="203"/>
      <c r="AC856" s="208"/>
      <c r="AD856" s="46"/>
      <c r="AE856" s="208"/>
      <c r="AF856" s="46"/>
      <c r="AG856" s="208"/>
      <c r="AH856" s="46"/>
      <c r="AL856" s="202"/>
      <c r="AM856" s="203"/>
      <c r="AN856" s="202"/>
      <c r="AO856" s="202"/>
      <c r="AP856" s="202"/>
      <c r="AQ856" s="203"/>
      <c r="AU856" s="208"/>
      <c r="AV856" s="46"/>
      <c r="AW856" s="208"/>
      <c r="AX856" s="208"/>
      <c r="AY856" s="208"/>
      <c r="AZ856" s="46"/>
      <c r="BD856" s="208"/>
      <c r="BE856" s="46"/>
      <c r="BF856" s="208"/>
      <c r="BG856" s="208"/>
      <c r="BH856" s="208"/>
      <c r="BI856" s="46"/>
      <c r="BM856" s="208"/>
      <c r="BN856" s="46"/>
      <c r="BO856" s="208"/>
      <c r="BP856" s="208"/>
      <c r="BQ856" s="208"/>
      <c r="BR856" s="46"/>
    </row>
    <row r="857" spans="11:70">
      <c r="K857" s="202"/>
      <c r="L857" s="203"/>
      <c r="M857" s="203"/>
      <c r="N857" s="202"/>
      <c r="O857" s="202"/>
      <c r="P857" s="203"/>
      <c r="T857" s="202"/>
      <c r="U857" s="203"/>
      <c r="V857" s="202"/>
      <c r="W857" s="202"/>
      <c r="X857" s="202"/>
      <c r="Y857" s="203"/>
      <c r="AC857" s="208"/>
      <c r="AD857" s="46"/>
      <c r="AE857" s="208"/>
      <c r="AF857" s="46"/>
      <c r="AG857" s="208"/>
      <c r="AH857" s="46"/>
      <c r="AL857" s="202"/>
      <c r="AM857" s="203"/>
      <c r="AN857" s="202"/>
      <c r="AO857" s="202"/>
      <c r="AP857" s="202"/>
      <c r="AQ857" s="203"/>
      <c r="AU857" s="208"/>
      <c r="AV857" s="46"/>
      <c r="AW857" s="208"/>
      <c r="AX857" s="208"/>
      <c r="AY857" s="208"/>
      <c r="AZ857" s="46"/>
      <c r="BD857" s="208"/>
      <c r="BE857" s="46"/>
      <c r="BF857" s="208"/>
      <c r="BG857" s="208"/>
      <c r="BH857" s="208"/>
      <c r="BI857" s="46"/>
      <c r="BM857" s="208"/>
      <c r="BN857" s="46"/>
      <c r="BO857" s="208"/>
      <c r="BP857" s="208"/>
      <c r="BQ857" s="208"/>
      <c r="BR857" s="46"/>
    </row>
    <row r="858" spans="11:70">
      <c r="K858" s="202"/>
      <c r="L858" s="203"/>
      <c r="M858" s="203"/>
      <c r="N858" s="202"/>
      <c r="O858" s="202"/>
      <c r="P858" s="203"/>
      <c r="T858" s="202"/>
      <c r="U858" s="203"/>
      <c r="V858" s="202"/>
      <c r="W858" s="202"/>
      <c r="X858" s="202"/>
      <c r="Y858" s="203"/>
      <c r="AC858" s="208"/>
      <c r="AD858" s="46"/>
      <c r="AE858" s="208"/>
      <c r="AF858" s="46"/>
      <c r="AG858" s="208"/>
      <c r="AH858" s="46"/>
      <c r="AL858" s="202"/>
      <c r="AM858" s="203"/>
      <c r="AN858" s="202"/>
      <c r="AO858" s="202"/>
      <c r="AP858" s="202"/>
      <c r="AQ858" s="203"/>
      <c r="AU858" s="208"/>
      <c r="AV858" s="46"/>
      <c r="AW858" s="208"/>
      <c r="AX858" s="208"/>
      <c r="AY858" s="208"/>
      <c r="AZ858" s="46"/>
      <c r="BD858" s="208"/>
      <c r="BE858" s="46"/>
      <c r="BF858" s="208"/>
      <c r="BG858" s="208"/>
      <c r="BH858" s="208"/>
      <c r="BI858" s="46"/>
      <c r="BM858" s="208"/>
      <c r="BN858" s="46"/>
      <c r="BO858" s="208"/>
      <c r="BP858" s="208"/>
      <c r="BQ858" s="208"/>
      <c r="BR858" s="46"/>
    </row>
    <row r="859" spans="11:70">
      <c r="K859" s="202"/>
      <c r="L859" s="203"/>
      <c r="M859" s="203"/>
      <c r="N859" s="202"/>
      <c r="O859" s="202"/>
      <c r="P859" s="203"/>
      <c r="T859" s="202"/>
      <c r="U859" s="203"/>
      <c r="V859" s="202"/>
      <c r="W859" s="202"/>
      <c r="X859" s="202"/>
      <c r="Y859" s="203"/>
      <c r="AC859" s="208"/>
      <c r="AD859" s="46"/>
      <c r="AE859" s="208"/>
      <c r="AF859" s="46"/>
      <c r="AG859" s="208"/>
      <c r="AH859" s="46"/>
      <c r="AL859" s="202"/>
      <c r="AM859" s="203"/>
      <c r="AN859" s="202"/>
      <c r="AO859" s="202"/>
      <c r="AP859" s="202"/>
      <c r="AQ859" s="203"/>
      <c r="AU859" s="208"/>
      <c r="AV859" s="46"/>
      <c r="AW859" s="208"/>
      <c r="AX859" s="208"/>
      <c r="AY859" s="208"/>
      <c r="AZ859" s="46"/>
      <c r="BD859" s="208"/>
      <c r="BE859" s="46"/>
      <c r="BF859" s="208"/>
      <c r="BG859" s="208"/>
      <c r="BH859" s="208"/>
      <c r="BI859" s="46"/>
      <c r="BM859" s="208"/>
      <c r="BN859" s="46"/>
      <c r="BO859" s="208"/>
      <c r="BP859" s="208"/>
      <c r="BQ859" s="208"/>
      <c r="BR859" s="46"/>
    </row>
    <row r="860" spans="11:70">
      <c r="K860" s="202"/>
      <c r="L860" s="203"/>
      <c r="M860" s="203"/>
      <c r="N860" s="202"/>
      <c r="O860" s="202"/>
      <c r="P860" s="203"/>
      <c r="T860" s="202"/>
      <c r="U860" s="203"/>
      <c r="V860" s="202"/>
      <c r="W860" s="202"/>
      <c r="X860" s="202"/>
      <c r="Y860" s="203"/>
      <c r="AC860" s="208"/>
      <c r="AD860" s="46"/>
      <c r="AE860" s="208"/>
      <c r="AF860" s="46"/>
      <c r="AG860" s="208"/>
      <c r="AH860" s="46"/>
      <c r="AL860" s="202"/>
      <c r="AM860" s="203"/>
      <c r="AN860" s="202"/>
      <c r="AO860" s="202"/>
      <c r="AP860" s="202"/>
      <c r="AQ860" s="203"/>
      <c r="AU860" s="208"/>
      <c r="AV860" s="46"/>
      <c r="AW860" s="208"/>
      <c r="AX860" s="208"/>
      <c r="AY860" s="208"/>
      <c r="AZ860" s="46"/>
      <c r="BD860" s="208"/>
      <c r="BE860" s="46"/>
      <c r="BF860" s="208"/>
      <c r="BG860" s="208"/>
      <c r="BH860" s="208"/>
      <c r="BI860" s="46"/>
      <c r="BM860" s="208"/>
      <c r="BN860" s="46"/>
      <c r="BO860" s="208"/>
      <c r="BP860" s="208"/>
      <c r="BQ860" s="208"/>
      <c r="BR860" s="46"/>
    </row>
    <row r="861" spans="11:70">
      <c r="K861" s="202"/>
      <c r="L861" s="203"/>
      <c r="M861" s="203"/>
      <c r="N861" s="202"/>
      <c r="O861" s="202"/>
      <c r="P861" s="203"/>
      <c r="T861" s="202"/>
      <c r="U861" s="203"/>
      <c r="V861" s="202"/>
      <c r="W861" s="202"/>
      <c r="X861" s="202"/>
      <c r="Y861" s="203"/>
      <c r="AC861" s="208"/>
      <c r="AD861" s="46"/>
      <c r="AE861" s="208"/>
      <c r="AF861" s="46"/>
      <c r="AG861" s="208"/>
      <c r="AH861" s="46"/>
      <c r="AL861" s="202"/>
      <c r="AM861" s="203"/>
      <c r="AN861" s="202"/>
      <c r="AO861" s="202"/>
      <c r="AP861" s="202"/>
      <c r="AQ861" s="203"/>
      <c r="AU861" s="208"/>
      <c r="AV861" s="46"/>
      <c r="AW861" s="208"/>
      <c r="AX861" s="208"/>
      <c r="AY861" s="208"/>
      <c r="AZ861" s="46"/>
      <c r="BD861" s="208"/>
      <c r="BE861" s="46"/>
      <c r="BF861" s="208"/>
      <c r="BG861" s="208"/>
      <c r="BH861" s="208"/>
      <c r="BI861" s="46"/>
      <c r="BM861" s="208"/>
      <c r="BN861" s="46"/>
      <c r="BO861" s="208"/>
      <c r="BP861" s="208"/>
      <c r="BQ861" s="208"/>
      <c r="BR861" s="46"/>
    </row>
    <row r="862" spans="11:70">
      <c r="K862" s="202"/>
      <c r="L862" s="203"/>
      <c r="M862" s="203"/>
      <c r="N862" s="202"/>
      <c r="O862" s="202"/>
      <c r="P862" s="203"/>
      <c r="T862" s="202"/>
      <c r="U862" s="203"/>
      <c r="V862" s="202"/>
      <c r="W862" s="202"/>
      <c r="X862" s="202"/>
      <c r="Y862" s="203"/>
      <c r="AC862" s="208"/>
      <c r="AD862" s="46"/>
      <c r="AE862" s="208"/>
      <c r="AF862" s="46"/>
      <c r="AG862" s="208"/>
      <c r="AH862" s="46"/>
      <c r="AL862" s="202"/>
      <c r="AM862" s="203"/>
      <c r="AN862" s="202"/>
      <c r="AO862" s="202"/>
      <c r="AP862" s="202"/>
      <c r="AQ862" s="203"/>
      <c r="AU862" s="208"/>
      <c r="AV862" s="46"/>
      <c r="AW862" s="208"/>
      <c r="AX862" s="208"/>
      <c r="AY862" s="208"/>
      <c r="AZ862" s="46"/>
      <c r="BD862" s="208"/>
      <c r="BE862" s="46"/>
      <c r="BF862" s="208"/>
      <c r="BG862" s="208"/>
      <c r="BH862" s="208"/>
      <c r="BI862" s="46"/>
      <c r="BM862" s="208"/>
      <c r="BN862" s="46"/>
      <c r="BO862" s="208"/>
      <c r="BP862" s="208"/>
      <c r="BQ862" s="208"/>
      <c r="BR862" s="46"/>
    </row>
    <row r="863" spans="11:70">
      <c r="K863" s="202"/>
      <c r="L863" s="203"/>
      <c r="M863" s="203"/>
      <c r="N863" s="202"/>
      <c r="O863" s="202"/>
      <c r="P863" s="203"/>
      <c r="T863" s="202"/>
      <c r="U863" s="203"/>
      <c r="V863" s="202"/>
      <c r="W863" s="202"/>
      <c r="X863" s="202"/>
      <c r="Y863" s="203"/>
      <c r="AC863" s="208"/>
      <c r="AD863" s="46"/>
      <c r="AE863" s="208"/>
      <c r="AF863" s="46"/>
      <c r="AG863" s="208"/>
      <c r="AH863" s="46"/>
      <c r="AL863" s="202"/>
      <c r="AM863" s="203"/>
      <c r="AN863" s="202"/>
      <c r="AO863" s="202"/>
      <c r="AP863" s="202"/>
      <c r="AQ863" s="203"/>
      <c r="AU863" s="208"/>
      <c r="AV863" s="46"/>
      <c r="AW863" s="208"/>
      <c r="AX863" s="208"/>
      <c r="AY863" s="208"/>
      <c r="AZ863" s="46"/>
      <c r="BD863" s="208"/>
      <c r="BE863" s="46"/>
      <c r="BF863" s="208"/>
      <c r="BG863" s="208"/>
      <c r="BH863" s="208"/>
      <c r="BI863" s="46"/>
      <c r="BM863" s="208"/>
      <c r="BN863" s="46"/>
      <c r="BO863" s="208"/>
      <c r="BP863" s="208"/>
      <c r="BQ863" s="208"/>
      <c r="BR863" s="46"/>
    </row>
    <row r="864" spans="11:70">
      <c r="K864" s="202"/>
      <c r="L864" s="203"/>
      <c r="M864" s="203"/>
      <c r="N864" s="202"/>
      <c r="O864" s="202"/>
      <c r="P864" s="203"/>
      <c r="T864" s="202"/>
      <c r="U864" s="203"/>
      <c r="V864" s="202"/>
      <c r="W864" s="202"/>
      <c r="X864" s="202"/>
      <c r="Y864" s="203"/>
      <c r="AC864" s="208"/>
      <c r="AD864" s="46"/>
      <c r="AE864" s="208"/>
      <c r="AF864" s="46"/>
      <c r="AG864" s="208"/>
      <c r="AH864" s="46"/>
      <c r="AL864" s="202"/>
      <c r="AM864" s="203"/>
      <c r="AN864" s="202"/>
      <c r="AO864" s="202"/>
      <c r="AP864" s="202"/>
      <c r="AQ864" s="203"/>
      <c r="AU864" s="208"/>
      <c r="AV864" s="46"/>
      <c r="AW864" s="208"/>
      <c r="AX864" s="208"/>
      <c r="AY864" s="208"/>
      <c r="AZ864" s="46"/>
      <c r="BD864" s="208"/>
      <c r="BE864" s="46"/>
      <c r="BF864" s="208"/>
      <c r="BG864" s="208"/>
      <c r="BH864" s="208"/>
      <c r="BI864" s="46"/>
      <c r="BM864" s="208"/>
      <c r="BN864" s="46"/>
      <c r="BO864" s="208"/>
      <c r="BP864" s="208"/>
      <c r="BQ864" s="208"/>
      <c r="BR864" s="46"/>
    </row>
    <row r="865" spans="11:70">
      <c r="K865" s="202"/>
      <c r="L865" s="203"/>
      <c r="M865" s="203"/>
      <c r="N865" s="202"/>
      <c r="O865" s="202"/>
      <c r="P865" s="203"/>
      <c r="T865" s="202"/>
      <c r="U865" s="203"/>
      <c r="V865" s="202"/>
      <c r="W865" s="202"/>
      <c r="X865" s="202"/>
      <c r="Y865" s="203"/>
      <c r="AC865" s="208"/>
      <c r="AD865" s="46"/>
      <c r="AE865" s="208"/>
      <c r="AF865" s="46"/>
      <c r="AG865" s="208"/>
      <c r="AH865" s="46"/>
      <c r="AL865" s="202"/>
      <c r="AM865" s="203"/>
      <c r="AN865" s="202"/>
      <c r="AO865" s="202"/>
      <c r="AP865" s="202"/>
      <c r="AQ865" s="203"/>
      <c r="AU865" s="208"/>
      <c r="AV865" s="46"/>
      <c r="AW865" s="208"/>
      <c r="AX865" s="208"/>
      <c r="AY865" s="208"/>
      <c r="AZ865" s="46"/>
      <c r="BD865" s="208"/>
      <c r="BE865" s="46"/>
      <c r="BF865" s="208"/>
      <c r="BG865" s="208"/>
      <c r="BH865" s="208"/>
      <c r="BI865" s="46"/>
      <c r="BM865" s="208"/>
      <c r="BN865" s="46"/>
      <c r="BO865" s="208"/>
      <c r="BP865" s="208"/>
      <c r="BQ865" s="208"/>
      <c r="BR865" s="46"/>
    </row>
    <row r="866" spans="11:70">
      <c r="K866" s="202"/>
      <c r="L866" s="203"/>
      <c r="M866" s="203"/>
      <c r="N866" s="202"/>
      <c r="O866" s="202"/>
      <c r="P866" s="203"/>
      <c r="T866" s="202"/>
      <c r="U866" s="203"/>
      <c r="V866" s="202"/>
      <c r="W866" s="202"/>
      <c r="X866" s="202"/>
      <c r="Y866" s="203"/>
      <c r="AC866" s="208"/>
      <c r="AD866" s="46"/>
      <c r="AE866" s="208"/>
      <c r="AF866" s="46"/>
      <c r="AG866" s="208"/>
      <c r="AH866" s="46"/>
      <c r="AL866" s="202"/>
      <c r="AM866" s="203"/>
      <c r="AN866" s="202"/>
      <c r="AO866" s="202"/>
      <c r="AP866" s="202"/>
      <c r="AQ866" s="203"/>
      <c r="AU866" s="208"/>
      <c r="AV866" s="46"/>
      <c r="AW866" s="208"/>
      <c r="AX866" s="208"/>
      <c r="AY866" s="208"/>
      <c r="AZ866" s="46"/>
      <c r="BD866" s="208"/>
      <c r="BE866" s="46"/>
      <c r="BF866" s="208"/>
      <c r="BG866" s="208"/>
      <c r="BH866" s="208"/>
      <c r="BI866" s="46"/>
      <c r="BM866" s="208"/>
      <c r="BN866" s="46"/>
      <c r="BO866" s="208"/>
      <c r="BP866" s="208"/>
      <c r="BQ866" s="208"/>
      <c r="BR866" s="46"/>
    </row>
    <row r="867" spans="11:70">
      <c r="K867" s="202"/>
      <c r="L867" s="203"/>
      <c r="M867" s="203"/>
      <c r="N867" s="202"/>
      <c r="O867" s="202"/>
      <c r="P867" s="203"/>
      <c r="T867" s="202"/>
      <c r="U867" s="203"/>
      <c r="V867" s="202"/>
      <c r="W867" s="202"/>
      <c r="X867" s="202"/>
      <c r="Y867" s="203"/>
      <c r="AC867" s="208"/>
      <c r="AD867" s="46"/>
      <c r="AE867" s="208"/>
      <c r="AF867" s="46"/>
      <c r="AG867" s="208"/>
      <c r="AH867" s="46"/>
      <c r="AL867" s="202"/>
      <c r="AM867" s="203"/>
      <c r="AN867" s="202"/>
      <c r="AO867" s="202"/>
      <c r="AP867" s="202"/>
      <c r="AQ867" s="203"/>
      <c r="AU867" s="208"/>
      <c r="AV867" s="46"/>
      <c r="AW867" s="208"/>
      <c r="AX867" s="208"/>
      <c r="AY867" s="208"/>
      <c r="AZ867" s="46"/>
      <c r="BD867" s="208"/>
      <c r="BE867" s="46"/>
      <c r="BF867" s="208"/>
      <c r="BG867" s="208"/>
      <c r="BH867" s="208"/>
      <c r="BI867" s="46"/>
      <c r="BM867" s="208"/>
      <c r="BN867" s="46"/>
      <c r="BO867" s="208"/>
      <c r="BP867" s="208"/>
      <c r="BQ867" s="208"/>
      <c r="BR867" s="46"/>
    </row>
    <row r="868" spans="11:70">
      <c r="K868" s="202"/>
      <c r="L868" s="203"/>
      <c r="M868" s="203"/>
      <c r="N868" s="202"/>
      <c r="O868" s="202"/>
      <c r="P868" s="203"/>
      <c r="T868" s="202"/>
      <c r="U868" s="203"/>
      <c r="V868" s="202"/>
      <c r="W868" s="202"/>
      <c r="X868" s="202"/>
      <c r="Y868" s="203"/>
      <c r="AC868" s="208"/>
      <c r="AD868" s="46"/>
      <c r="AE868" s="208"/>
      <c r="AF868" s="46"/>
      <c r="AG868" s="208"/>
      <c r="AH868" s="46"/>
      <c r="AL868" s="202"/>
      <c r="AM868" s="203"/>
      <c r="AN868" s="202"/>
      <c r="AO868" s="202"/>
      <c r="AP868" s="202"/>
      <c r="AQ868" s="203"/>
      <c r="AU868" s="208"/>
      <c r="AV868" s="46"/>
      <c r="AW868" s="208"/>
      <c r="AX868" s="208"/>
      <c r="AY868" s="208"/>
      <c r="AZ868" s="46"/>
      <c r="BD868" s="208"/>
      <c r="BE868" s="46"/>
      <c r="BF868" s="208"/>
      <c r="BG868" s="208"/>
      <c r="BH868" s="208"/>
      <c r="BI868" s="46"/>
      <c r="BM868" s="208"/>
      <c r="BN868" s="46"/>
      <c r="BO868" s="208"/>
      <c r="BP868" s="208"/>
      <c r="BQ868" s="208"/>
      <c r="BR868" s="46"/>
    </row>
    <row r="869" spans="11:70">
      <c r="K869" s="202"/>
      <c r="L869" s="203"/>
      <c r="M869" s="203"/>
      <c r="N869" s="202"/>
      <c r="O869" s="202"/>
      <c r="P869" s="203"/>
      <c r="T869" s="202"/>
      <c r="U869" s="203"/>
      <c r="V869" s="202"/>
      <c r="W869" s="202"/>
      <c r="X869" s="202"/>
      <c r="Y869" s="203"/>
      <c r="AC869" s="208"/>
      <c r="AD869" s="46"/>
      <c r="AE869" s="208"/>
      <c r="AF869" s="46"/>
      <c r="AG869" s="208"/>
      <c r="AH869" s="46"/>
      <c r="AL869" s="202"/>
      <c r="AM869" s="203"/>
      <c r="AN869" s="202"/>
      <c r="AO869" s="202"/>
      <c r="AP869" s="202"/>
      <c r="AQ869" s="203"/>
      <c r="AU869" s="208"/>
      <c r="AV869" s="46"/>
      <c r="AW869" s="208"/>
      <c r="AX869" s="208"/>
      <c r="AY869" s="208"/>
      <c r="AZ869" s="46"/>
      <c r="BD869" s="208"/>
      <c r="BE869" s="46"/>
      <c r="BF869" s="208"/>
      <c r="BG869" s="208"/>
      <c r="BH869" s="208"/>
      <c r="BI869" s="46"/>
      <c r="BM869" s="208"/>
      <c r="BN869" s="46"/>
      <c r="BO869" s="208"/>
      <c r="BP869" s="208"/>
      <c r="BQ869" s="208"/>
      <c r="BR869" s="46"/>
    </row>
    <row r="870" spans="11:70">
      <c r="K870" s="202"/>
      <c r="L870" s="203"/>
      <c r="M870" s="203"/>
      <c r="N870" s="202"/>
      <c r="O870" s="202"/>
      <c r="P870" s="203"/>
      <c r="T870" s="202"/>
      <c r="U870" s="203"/>
      <c r="V870" s="202"/>
      <c r="W870" s="202"/>
      <c r="X870" s="202"/>
      <c r="Y870" s="203"/>
      <c r="AC870" s="208"/>
      <c r="AD870" s="46"/>
      <c r="AE870" s="208"/>
      <c r="AF870" s="46"/>
      <c r="AG870" s="208"/>
      <c r="AH870" s="46"/>
      <c r="AL870" s="202"/>
      <c r="AM870" s="203"/>
      <c r="AN870" s="202"/>
      <c r="AO870" s="202"/>
      <c r="AP870" s="202"/>
      <c r="AQ870" s="203"/>
      <c r="AU870" s="208"/>
      <c r="AV870" s="46"/>
      <c r="AW870" s="208"/>
      <c r="AX870" s="208"/>
      <c r="AY870" s="208"/>
      <c r="AZ870" s="46"/>
      <c r="BD870" s="208"/>
      <c r="BE870" s="46"/>
      <c r="BF870" s="208"/>
      <c r="BG870" s="208"/>
      <c r="BH870" s="208"/>
      <c r="BI870" s="46"/>
      <c r="BM870" s="208"/>
      <c r="BN870" s="46"/>
      <c r="BO870" s="208"/>
      <c r="BP870" s="208"/>
      <c r="BQ870" s="208"/>
      <c r="BR870" s="46"/>
    </row>
    <row r="871" spans="11:70">
      <c r="K871" s="202"/>
      <c r="L871" s="203"/>
      <c r="M871" s="203"/>
      <c r="N871" s="202"/>
      <c r="O871" s="202"/>
      <c r="P871" s="203"/>
      <c r="T871" s="202"/>
      <c r="U871" s="203"/>
      <c r="V871" s="202"/>
      <c r="W871" s="202"/>
      <c r="X871" s="202"/>
      <c r="Y871" s="203"/>
      <c r="AC871" s="208"/>
      <c r="AD871" s="46"/>
      <c r="AE871" s="208"/>
      <c r="AF871" s="46"/>
      <c r="AG871" s="208"/>
      <c r="AH871" s="46"/>
      <c r="AL871" s="202"/>
      <c r="AM871" s="203"/>
      <c r="AN871" s="202"/>
      <c r="AO871" s="202"/>
      <c r="AP871" s="202"/>
      <c r="AQ871" s="203"/>
      <c r="AU871" s="208"/>
      <c r="AV871" s="46"/>
      <c r="AW871" s="208"/>
      <c r="AX871" s="208"/>
      <c r="AY871" s="208"/>
      <c r="AZ871" s="46"/>
      <c r="BD871" s="208"/>
      <c r="BE871" s="46"/>
      <c r="BF871" s="208"/>
      <c r="BG871" s="208"/>
      <c r="BH871" s="208"/>
      <c r="BI871" s="46"/>
      <c r="BM871" s="208"/>
      <c r="BN871" s="46"/>
      <c r="BO871" s="208"/>
      <c r="BP871" s="208"/>
      <c r="BQ871" s="208"/>
      <c r="BR871" s="46"/>
    </row>
    <row r="872" spans="11:70">
      <c r="K872" s="202"/>
      <c r="L872" s="203"/>
      <c r="M872" s="203"/>
      <c r="N872" s="202"/>
      <c r="O872" s="202"/>
      <c r="P872" s="203"/>
      <c r="T872" s="202"/>
      <c r="U872" s="203"/>
      <c r="V872" s="202"/>
      <c r="W872" s="202"/>
      <c r="X872" s="202"/>
      <c r="Y872" s="203"/>
      <c r="AC872" s="208"/>
      <c r="AD872" s="46"/>
      <c r="AE872" s="208"/>
      <c r="AF872" s="46"/>
      <c r="AG872" s="208"/>
      <c r="AH872" s="46"/>
      <c r="AL872" s="202"/>
      <c r="AM872" s="203"/>
      <c r="AN872" s="202"/>
      <c r="AO872" s="202"/>
      <c r="AP872" s="202"/>
      <c r="AQ872" s="203"/>
      <c r="AU872" s="208"/>
      <c r="AV872" s="46"/>
      <c r="AW872" s="208"/>
      <c r="AX872" s="208"/>
      <c r="AY872" s="208"/>
      <c r="AZ872" s="46"/>
      <c r="BD872" s="208"/>
      <c r="BE872" s="46"/>
      <c r="BF872" s="208"/>
      <c r="BG872" s="208"/>
      <c r="BH872" s="208"/>
      <c r="BI872" s="46"/>
      <c r="BM872" s="208"/>
      <c r="BN872" s="46"/>
      <c r="BO872" s="208"/>
      <c r="BP872" s="208"/>
      <c r="BQ872" s="208"/>
      <c r="BR872" s="46"/>
    </row>
    <row r="873" spans="11:70">
      <c r="K873" s="202"/>
      <c r="L873" s="203"/>
      <c r="M873" s="203"/>
      <c r="N873" s="202"/>
      <c r="O873" s="202"/>
      <c r="P873" s="203"/>
      <c r="T873" s="202"/>
      <c r="U873" s="203"/>
      <c r="V873" s="202"/>
      <c r="W873" s="202"/>
      <c r="X873" s="202"/>
      <c r="Y873" s="203"/>
      <c r="AC873" s="208"/>
      <c r="AD873" s="46"/>
      <c r="AE873" s="208"/>
      <c r="AF873" s="46"/>
      <c r="AG873" s="208"/>
      <c r="AH873" s="46"/>
      <c r="AL873" s="202"/>
      <c r="AM873" s="203"/>
      <c r="AN873" s="202"/>
      <c r="AO873" s="202"/>
      <c r="AP873" s="202"/>
      <c r="AQ873" s="203"/>
      <c r="AU873" s="208"/>
      <c r="AV873" s="46"/>
      <c r="AW873" s="208"/>
      <c r="AX873" s="208"/>
      <c r="AY873" s="208"/>
      <c r="AZ873" s="46"/>
      <c r="BD873" s="208"/>
      <c r="BE873" s="46"/>
      <c r="BF873" s="208"/>
      <c r="BG873" s="208"/>
      <c r="BH873" s="208"/>
      <c r="BI873" s="46"/>
      <c r="BM873" s="208"/>
      <c r="BN873" s="46"/>
      <c r="BO873" s="208"/>
      <c r="BP873" s="208"/>
      <c r="BQ873" s="208"/>
      <c r="BR873" s="46"/>
    </row>
    <row r="874" spans="11:70">
      <c r="K874" s="202"/>
      <c r="L874" s="203"/>
      <c r="M874" s="203"/>
      <c r="N874" s="202"/>
      <c r="O874" s="202"/>
      <c r="P874" s="203"/>
      <c r="T874" s="202"/>
      <c r="U874" s="203"/>
      <c r="V874" s="202"/>
      <c r="W874" s="202"/>
      <c r="X874" s="202"/>
      <c r="Y874" s="203"/>
      <c r="AC874" s="208"/>
      <c r="AD874" s="46"/>
      <c r="AE874" s="208"/>
      <c r="AF874" s="46"/>
      <c r="AG874" s="208"/>
      <c r="AH874" s="46"/>
      <c r="AL874" s="202"/>
      <c r="AM874" s="203"/>
      <c r="AN874" s="202"/>
      <c r="AO874" s="202"/>
      <c r="AP874" s="202"/>
      <c r="AQ874" s="203"/>
      <c r="AU874" s="208"/>
      <c r="AV874" s="46"/>
      <c r="AW874" s="208"/>
      <c r="AX874" s="208"/>
      <c r="AY874" s="208"/>
      <c r="AZ874" s="46"/>
      <c r="BD874" s="208"/>
      <c r="BE874" s="46"/>
      <c r="BF874" s="208"/>
      <c r="BG874" s="208"/>
      <c r="BH874" s="208"/>
      <c r="BI874" s="46"/>
      <c r="BM874" s="208"/>
      <c r="BN874" s="46"/>
      <c r="BO874" s="208"/>
      <c r="BP874" s="208"/>
      <c r="BQ874" s="208"/>
      <c r="BR874" s="46"/>
    </row>
    <row r="875" spans="11:70">
      <c r="K875" s="202"/>
      <c r="L875" s="203"/>
      <c r="M875" s="203"/>
      <c r="N875" s="202"/>
      <c r="O875" s="202"/>
      <c r="P875" s="203"/>
      <c r="T875" s="202"/>
      <c r="U875" s="203"/>
      <c r="V875" s="202"/>
      <c r="W875" s="202"/>
      <c r="X875" s="202"/>
      <c r="Y875" s="203"/>
      <c r="AC875" s="208"/>
      <c r="AD875" s="46"/>
      <c r="AE875" s="208"/>
      <c r="AF875" s="46"/>
      <c r="AG875" s="208"/>
      <c r="AH875" s="46"/>
      <c r="AL875" s="202"/>
      <c r="AM875" s="203"/>
      <c r="AN875" s="202"/>
      <c r="AO875" s="202"/>
      <c r="AP875" s="202"/>
      <c r="AQ875" s="203"/>
      <c r="AU875" s="208"/>
      <c r="AV875" s="46"/>
      <c r="AW875" s="208"/>
      <c r="AX875" s="208"/>
      <c r="AY875" s="208"/>
      <c r="AZ875" s="46"/>
      <c r="BD875" s="208"/>
      <c r="BE875" s="46"/>
      <c r="BF875" s="208"/>
      <c r="BG875" s="208"/>
      <c r="BH875" s="208"/>
      <c r="BI875" s="46"/>
      <c r="BM875" s="208"/>
      <c r="BN875" s="46"/>
      <c r="BO875" s="208"/>
      <c r="BP875" s="208"/>
      <c r="BQ875" s="208"/>
      <c r="BR875" s="46"/>
    </row>
    <row r="876" spans="11:70">
      <c r="K876" s="202"/>
      <c r="L876" s="203"/>
      <c r="M876" s="203"/>
      <c r="N876" s="202"/>
      <c r="O876" s="202"/>
      <c r="P876" s="203"/>
      <c r="T876" s="202"/>
      <c r="U876" s="203"/>
      <c r="V876" s="202"/>
      <c r="W876" s="202"/>
      <c r="X876" s="202"/>
      <c r="Y876" s="203"/>
      <c r="AC876" s="208"/>
      <c r="AD876" s="46"/>
      <c r="AE876" s="208"/>
      <c r="AF876" s="46"/>
      <c r="AG876" s="208"/>
      <c r="AH876" s="46"/>
      <c r="AL876" s="202"/>
      <c r="AM876" s="203"/>
      <c r="AN876" s="202"/>
      <c r="AO876" s="202"/>
      <c r="AP876" s="202"/>
      <c r="AQ876" s="203"/>
      <c r="AU876" s="208"/>
      <c r="AV876" s="46"/>
      <c r="AW876" s="208"/>
      <c r="AX876" s="208"/>
      <c r="AY876" s="208"/>
      <c r="AZ876" s="46"/>
      <c r="BD876" s="208"/>
      <c r="BE876" s="46"/>
      <c r="BF876" s="208"/>
      <c r="BG876" s="208"/>
      <c r="BH876" s="208"/>
      <c r="BI876" s="46"/>
      <c r="BM876" s="208"/>
      <c r="BN876" s="46"/>
      <c r="BO876" s="208"/>
      <c r="BP876" s="208"/>
      <c r="BQ876" s="208"/>
      <c r="BR876" s="46"/>
    </row>
    <row r="877" spans="11:70">
      <c r="K877" s="202"/>
      <c r="L877" s="203"/>
      <c r="M877" s="203"/>
      <c r="N877" s="202"/>
      <c r="O877" s="202"/>
      <c r="P877" s="203"/>
      <c r="T877" s="202"/>
      <c r="U877" s="203"/>
      <c r="V877" s="202"/>
      <c r="W877" s="202"/>
      <c r="X877" s="202"/>
      <c r="Y877" s="203"/>
      <c r="AC877" s="208"/>
      <c r="AD877" s="46"/>
      <c r="AE877" s="208"/>
      <c r="AF877" s="46"/>
      <c r="AG877" s="208"/>
      <c r="AH877" s="46"/>
      <c r="AL877" s="202"/>
      <c r="AM877" s="203"/>
      <c r="AN877" s="202"/>
      <c r="AO877" s="202"/>
      <c r="AP877" s="202"/>
      <c r="AQ877" s="203"/>
      <c r="AU877" s="208"/>
      <c r="AV877" s="46"/>
      <c r="AW877" s="208"/>
      <c r="AX877" s="208"/>
      <c r="AY877" s="208"/>
      <c r="AZ877" s="46"/>
      <c r="BD877" s="208"/>
      <c r="BE877" s="46"/>
      <c r="BF877" s="208"/>
      <c r="BG877" s="208"/>
      <c r="BH877" s="208"/>
      <c r="BI877" s="46"/>
      <c r="BM877" s="208"/>
      <c r="BN877" s="46"/>
      <c r="BO877" s="208"/>
      <c r="BP877" s="208"/>
      <c r="BQ877" s="208"/>
      <c r="BR877" s="46"/>
    </row>
    <row r="878" spans="11:70">
      <c r="K878" s="202"/>
      <c r="L878" s="203"/>
      <c r="M878" s="203"/>
      <c r="N878" s="202"/>
      <c r="O878" s="202"/>
      <c r="P878" s="203"/>
      <c r="T878" s="202"/>
      <c r="U878" s="203"/>
      <c r="V878" s="202"/>
      <c r="W878" s="202"/>
      <c r="X878" s="202"/>
      <c r="Y878" s="203"/>
      <c r="AC878" s="208"/>
      <c r="AD878" s="46"/>
      <c r="AE878" s="208"/>
      <c r="AF878" s="46"/>
      <c r="AG878" s="208"/>
      <c r="AH878" s="46"/>
      <c r="AL878" s="202"/>
      <c r="AM878" s="203"/>
      <c r="AN878" s="202"/>
      <c r="AO878" s="202"/>
      <c r="AP878" s="202"/>
      <c r="AQ878" s="203"/>
      <c r="AU878" s="208"/>
      <c r="AV878" s="46"/>
      <c r="AW878" s="208"/>
      <c r="AX878" s="208"/>
      <c r="AY878" s="208"/>
      <c r="AZ878" s="46"/>
      <c r="BD878" s="208"/>
      <c r="BE878" s="46"/>
      <c r="BF878" s="208"/>
      <c r="BG878" s="208"/>
      <c r="BH878" s="208"/>
      <c r="BI878" s="46"/>
      <c r="BM878" s="208"/>
      <c r="BN878" s="46"/>
      <c r="BO878" s="208"/>
      <c r="BP878" s="208"/>
      <c r="BQ878" s="208"/>
      <c r="BR878" s="46"/>
    </row>
    <row r="879" spans="11:70">
      <c r="K879" s="202"/>
      <c r="L879" s="203"/>
      <c r="M879" s="203"/>
      <c r="N879" s="202"/>
      <c r="O879" s="202"/>
      <c r="P879" s="203"/>
      <c r="T879" s="202"/>
      <c r="U879" s="203"/>
      <c r="V879" s="202"/>
      <c r="W879" s="202"/>
      <c r="X879" s="202"/>
      <c r="Y879" s="203"/>
      <c r="AC879" s="208"/>
      <c r="AD879" s="46"/>
      <c r="AE879" s="208"/>
      <c r="AF879" s="46"/>
      <c r="AG879" s="208"/>
      <c r="AH879" s="46"/>
      <c r="AL879" s="202"/>
      <c r="AM879" s="203"/>
      <c r="AN879" s="202"/>
      <c r="AO879" s="202"/>
      <c r="AP879" s="202"/>
      <c r="AQ879" s="203"/>
      <c r="AU879" s="208"/>
      <c r="AV879" s="46"/>
      <c r="AW879" s="208"/>
      <c r="AX879" s="208"/>
      <c r="AY879" s="208"/>
      <c r="AZ879" s="46"/>
      <c r="BD879" s="208"/>
      <c r="BE879" s="46"/>
      <c r="BF879" s="208"/>
      <c r="BG879" s="208"/>
      <c r="BH879" s="208"/>
      <c r="BI879" s="46"/>
      <c r="BM879" s="208"/>
      <c r="BN879" s="46"/>
      <c r="BO879" s="208"/>
      <c r="BP879" s="208"/>
      <c r="BQ879" s="208"/>
      <c r="BR879" s="46"/>
    </row>
    <row r="880" spans="11:70">
      <c r="K880" s="202"/>
      <c r="L880" s="203"/>
      <c r="M880" s="203"/>
      <c r="N880" s="202"/>
      <c r="O880" s="202"/>
      <c r="P880" s="203"/>
      <c r="T880" s="202"/>
      <c r="U880" s="203"/>
      <c r="V880" s="202"/>
      <c r="W880" s="202"/>
      <c r="X880" s="202"/>
      <c r="Y880" s="203"/>
      <c r="AC880" s="208"/>
      <c r="AD880" s="46"/>
      <c r="AE880" s="208"/>
      <c r="AF880" s="46"/>
      <c r="AG880" s="208"/>
      <c r="AH880" s="46"/>
      <c r="AL880" s="202"/>
      <c r="AM880" s="203"/>
      <c r="AN880" s="202"/>
      <c r="AO880" s="202"/>
      <c r="AP880" s="202"/>
      <c r="AQ880" s="203"/>
      <c r="AU880" s="208"/>
      <c r="AV880" s="46"/>
      <c r="AW880" s="208"/>
      <c r="AX880" s="208"/>
      <c r="AY880" s="208"/>
      <c r="AZ880" s="46"/>
      <c r="BD880" s="208"/>
      <c r="BE880" s="46"/>
      <c r="BF880" s="208"/>
      <c r="BG880" s="208"/>
      <c r="BH880" s="208"/>
      <c r="BI880" s="46"/>
      <c r="BM880" s="208"/>
      <c r="BN880" s="46"/>
      <c r="BO880" s="208"/>
      <c r="BP880" s="208"/>
      <c r="BQ880" s="208"/>
      <c r="BR880" s="46"/>
    </row>
    <row r="881" spans="11:70">
      <c r="K881" s="202"/>
      <c r="L881" s="203"/>
      <c r="M881" s="203"/>
      <c r="N881" s="202"/>
      <c r="O881" s="202"/>
      <c r="P881" s="203"/>
      <c r="T881" s="202"/>
      <c r="U881" s="203"/>
      <c r="V881" s="202"/>
      <c r="W881" s="202"/>
      <c r="X881" s="202"/>
      <c r="Y881" s="203"/>
      <c r="AC881" s="208"/>
      <c r="AD881" s="46"/>
      <c r="AE881" s="208"/>
      <c r="AF881" s="46"/>
      <c r="AG881" s="208"/>
      <c r="AH881" s="46"/>
      <c r="AL881" s="202"/>
      <c r="AM881" s="203"/>
      <c r="AN881" s="202"/>
      <c r="AO881" s="202"/>
      <c r="AP881" s="202"/>
      <c r="AQ881" s="203"/>
      <c r="AU881" s="208"/>
      <c r="AV881" s="46"/>
      <c r="AW881" s="208"/>
      <c r="AX881" s="208"/>
      <c r="AY881" s="208"/>
      <c r="AZ881" s="46"/>
      <c r="BD881" s="208"/>
      <c r="BE881" s="46"/>
      <c r="BF881" s="208"/>
      <c r="BG881" s="208"/>
      <c r="BH881" s="208"/>
      <c r="BI881" s="46"/>
      <c r="BM881" s="208"/>
      <c r="BN881" s="46"/>
      <c r="BO881" s="208"/>
      <c r="BP881" s="208"/>
      <c r="BQ881" s="208"/>
      <c r="BR881" s="46"/>
    </row>
    <row r="882" spans="11:70">
      <c r="K882" s="202"/>
      <c r="L882" s="203"/>
      <c r="M882" s="203"/>
      <c r="N882" s="202"/>
      <c r="O882" s="202"/>
      <c r="P882" s="203"/>
      <c r="T882" s="202"/>
      <c r="U882" s="203"/>
      <c r="V882" s="202"/>
      <c r="W882" s="202"/>
      <c r="X882" s="202"/>
      <c r="Y882" s="203"/>
      <c r="AC882" s="208"/>
      <c r="AD882" s="46"/>
      <c r="AE882" s="208"/>
      <c r="AF882" s="46"/>
      <c r="AG882" s="208"/>
      <c r="AH882" s="46"/>
      <c r="AL882" s="202"/>
      <c r="AM882" s="203"/>
      <c r="AN882" s="202"/>
      <c r="AO882" s="202"/>
      <c r="AP882" s="202"/>
      <c r="AQ882" s="203"/>
      <c r="AU882" s="208"/>
      <c r="AV882" s="46"/>
      <c r="AW882" s="208"/>
      <c r="AX882" s="208"/>
      <c r="AY882" s="208"/>
      <c r="AZ882" s="46"/>
      <c r="BD882" s="208"/>
      <c r="BE882" s="46"/>
      <c r="BF882" s="208"/>
      <c r="BG882" s="208"/>
      <c r="BH882" s="208"/>
      <c r="BI882" s="46"/>
      <c r="BM882" s="208"/>
      <c r="BN882" s="46"/>
      <c r="BO882" s="208"/>
      <c r="BP882" s="208"/>
      <c r="BQ882" s="208"/>
      <c r="BR882" s="46"/>
    </row>
    <row r="883" spans="11:70">
      <c r="K883" s="202"/>
      <c r="L883" s="203"/>
      <c r="M883" s="203"/>
      <c r="N883" s="202"/>
      <c r="O883" s="202"/>
      <c r="P883" s="203"/>
      <c r="T883" s="202"/>
      <c r="U883" s="203"/>
      <c r="V883" s="202"/>
      <c r="W883" s="202"/>
      <c r="X883" s="202"/>
      <c r="Y883" s="203"/>
      <c r="AC883" s="208"/>
      <c r="AD883" s="46"/>
      <c r="AE883" s="208"/>
      <c r="AF883" s="46"/>
      <c r="AG883" s="208"/>
      <c r="AH883" s="46"/>
      <c r="AL883" s="202"/>
      <c r="AM883" s="203"/>
      <c r="AN883" s="202"/>
      <c r="AO883" s="202"/>
      <c r="AP883" s="202"/>
      <c r="AQ883" s="203"/>
      <c r="AU883" s="208"/>
      <c r="AV883" s="46"/>
      <c r="AW883" s="208"/>
      <c r="AX883" s="208"/>
      <c r="AY883" s="208"/>
      <c r="AZ883" s="46"/>
      <c r="BD883" s="208"/>
      <c r="BE883" s="46"/>
      <c r="BF883" s="208"/>
      <c r="BG883" s="208"/>
      <c r="BH883" s="208"/>
      <c r="BI883" s="46"/>
      <c r="BM883" s="208"/>
      <c r="BN883" s="46"/>
      <c r="BO883" s="208"/>
      <c r="BP883" s="208"/>
      <c r="BQ883" s="208"/>
      <c r="BR883" s="46"/>
    </row>
    <row r="884" spans="11:70">
      <c r="K884" s="202"/>
      <c r="L884" s="203"/>
      <c r="M884" s="203"/>
      <c r="N884" s="202"/>
      <c r="O884" s="202"/>
      <c r="P884" s="203"/>
      <c r="T884" s="202"/>
      <c r="U884" s="203"/>
      <c r="V884" s="202"/>
      <c r="W884" s="202"/>
      <c r="X884" s="202"/>
      <c r="Y884" s="203"/>
      <c r="AC884" s="208"/>
      <c r="AD884" s="46"/>
      <c r="AE884" s="208"/>
      <c r="AF884" s="46"/>
      <c r="AG884" s="208"/>
      <c r="AH884" s="46"/>
      <c r="AL884" s="202"/>
      <c r="AM884" s="203"/>
      <c r="AN884" s="202"/>
      <c r="AO884" s="202"/>
      <c r="AP884" s="202"/>
      <c r="AQ884" s="203"/>
      <c r="AU884" s="208"/>
      <c r="AV884" s="46"/>
      <c r="AW884" s="208"/>
      <c r="AX884" s="208"/>
      <c r="AY884" s="208"/>
      <c r="AZ884" s="46"/>
      <c r="BD884" s="208"/>
      <c r="BE884" s="46"/>
      <c r="BF884" s="208"/>
      <c r="BG884" s="208"/>
      <c r="BH884" s="208"/>
      <c r="BI884" s="46"/>
      <c r="BM884" s="208"/>
      <c r="BN884" s="46"/>
      <c r="BO884" s="208"/>
      <c r="BP884" s="208"/>
      <c r="BQ884" s="208"/>
      <c r="BR884" s="46"/>
    </row>
    <row r="885" spans="11:70">
      <c r="K885" s="202"/>
      <c r="L885" s="203"/>
      <c r="M885" s="203"/>
      <c r="N885" s="202"/>
      <c r="O885" s="202"/>
      <c r="P885" s="203"/>
      <c r="T885" s="202"/>
      <c r="U885" s="203"/>
      <c r="V885" s="202"/>
      <c r="W885" s="202"/>
      <c r="X885" s="202"/>
      <c r="Y885" s="203"/>
      <c r="AC885" s="208"/>
      <c r="AD885" s="46"/>
      <c r="AE885" s="208"/>
      <c r="AF885" s="46"/>
      <c r="AG885" s="208"/>
      <c r="AH885" s="46"/>
      <c r="AL885" s="202"/>
      <c r="AM885" s="203"/>
      <c r="AN885" s="202"/>
      <c r="AO885" s="202"/>
      <c r="AP885" s="202"/>
      <c r="AQ885" s="203"/>
      <c r="AU885" s="208"/>
      <c r="AV885" s="46"/>
      <c r="AW885" s="208"/>
      <c r="AX885" s="208"/>
      <c r="AY885" s="208"/>
      <c r="AZ885" s="46"/>
      <c r="BD885" s="208"/>
      <c r="BE885" s="46"/>
      <c r="BF885" s="208"/>
      <c r="BG885" s="208"/>
      <c r="BH885" s="208"/>
      <c r="BI885" s="46"/>
      <c r="BM885" s="208"/>
      <c r="BN885" s="46"/>
      <c r="BO885" s="208"/>
      <c r="BP885" s="208"/>
      <c r="BQ885" s="208"/>
      <c r="BR885" s="46"/>
    </row>
    <row r="886" spans="11:70">
      <c r="K886" s="202"/>
      <c r="L886" s="203"/>
      <c r="M886" s="203"/>
      <c r="N886" s="202"/>
      <c r="O886" s="202"/>
      <c r="P886" s="203"/>
      <c r="T886" s="202"/>
      <c r="U886" s="203"/>
      <c r="V886" s="202"/>
      <c r="W886" s="202"/>
      <c r="X886" s="202"/>
      <c r="Y886" s="203"/>
      <c r="AC886" s="208"/>
      <c r="AD886" s="46"/>
      <c r="AE886" s="208"/>
      <c r="AF886" s="46"/>
      <c r="AG886" s="208"/>
      <c r="AH886" s="46"/>
      <c r="AL886" s="202"/>
      <c r="AM886" s="203"/>
      <c r="AN886" s="202"/>
      <c r="AO886" s="202"/>
      <c r="AP886" s="202"/>
      <c r="AQ886" s="203"/>
      <c r="AU886" s="208"/>
      <c r="AV886" s="46"/>
      <c r="AW886" s="208"/>
      <c r="AX886" s="208"/>
      <c r="AY886" s="208"/>
      <c r="AZ886" s="46"/>
      <c r="BD886" s="208"/>
      <c r="BE886" s="46"/>
      <c r="BF886" s="208"/>
      <c r="BG886" s="208"/>
      <c r="BH886" s="208"/>
      <c r="BI886" s="46"/>
      <c r="BM886" s="208"/>
      <c r="BN886" s="46"/>
      <c r="BO886" s="208"/>
      <c r="BP886" s="208"/>
      <c r="BQ886" s="208"/>
      <c r="BR886" s="46"/>
    </row>
    <row r="887" spans="11:70">
      <c r="K887" s="202"/>
      <c r="L887" s="203"/>
      <c r="M887" s="203"/>
      <c r="N887" s="202"/>
      <c r="O887" s="202"/>
      <c r="P887" s="203"/>
      <c r="T887" s="202"/>
      <c r="U887" s="203"/>
      <c r="V887" s="202"/>
      <c r="W887" s="202"/>
      <c r="X887" s="202"/>
      <c r="Y887" s="203"/>
      <c r="AC887" s="208"/>
      <c r="AD887" s="46"/>
      <c r="AE887" s="208"/>
      <c r="AF887" s="46"/>
      <c r="AG887" s="208"/>
      <c r="AH887" s="46"/>
      <c r="AL887" s="202"/>
      <c r="AM887" s="203"/>
      <c r="AN887" s="202"/>
      <c r="AO887" s="202"/>
      <c r="AP887" s="202"/>
      <c r="AQ887" s="203"/>
      <c r="AU887" s="208"/>
      <c r="AV887" s="46"/>
      <c r="AW887" s="208"/>
      <c r="AX887" s="208"/>
      <c r="AY887" s="208"/>
      <c r="AZ887" s="46"/>
      <c r="BD887" s="208"/>
      <c r="BE887" s="46"/>
      <c r="BF887" s="208"/>
      <c r="BG887" s="208"/>
      <c r="BH887" s="208"/>
      <c r="BI887" s="46"/>
      <c r="BM887" s="208"/>
      <c r="BN887" s="46"/>
      <c r="BO887" s="208"/>
      <c r="BP887" s="208"/>
      <c r="BQ887" s="208"/>
      <c r="BR887" s="46"/>
    </row>
    <row r="888" spans="11:70">
      <c r="K888" s="202"/>
      <c r="L888" s="203"/>
      <c r="M888" s="203"/>
      <c r="N888" s="202"/>
      <c r="O888" s="202"/>
      <c r="P888" s="203"/>
      <c r="T888" s="202"/>
      <c r="U888" s="203"/>
      <c r="V888" s="202"/>
      <c r="W888" s="202"/>
      <c r="X888" s="202"/>
      <c r="Y888" s="203"/>
      <c r="AC888" s="208"/>
      <c r="AD888" s="46"/>
      <c r="AE888" s="208"/>
      <c r="AF888" s="46"/>
      <c r="AG888" s="208"/>
      <c r="AH888" s="46"/>
      <c r="AL888" s="202"/>
      <c r="AM888" s="203"/>
      <c r="AN888" s="202"/>
      <c r="AO888" s="202"/>
      <c r="AP888" s="202"/>
      <c r="AQ888" s="203"/>
      <c r="AU888" s="208"/>
      <c r="AV888" s="46"/>
      <c r="AW888" s="208"/>
      <c r="AX888" s="208"/>
      <c r="AY888" s="208"/>
      <c r="AZ888" s="46"/>
      <c r="BD888" s="208"/>
      <c r="BE888" s="46"/>
      <c r="BF888" s="208"/>
      <c r="BG888" s="208"/>
      <c r="BH888" s="208"/>
      <c r="BI888" s="46"/>
      <c r="BM888" s="208"/>
      <c r="BN888" s="46"/>
      <c r="BO888" s="208"/>
      <c r="BP888" s="208"/>
      <c r="BQ888" s="208"/>
      <c r="BR888" s="46"/>
    </row>
    <row r="889" spans="11:70">
      <c r="K889" s="202"/>
      <c r="L889" s="203"/>
      <c r="M889" s="203"/>
      <c r="N889" s="202"/>
      <c r="O889" s="202"/>
      <c r="P889" s="203"/>
      <c r="T889" s="202"/>
      <c r="U889" s="203"/>
      <c r="V889" s="202"/>
      <c r="W889" s="202"/>
      <c r="X889" s="202"/>
      <c r="Y889" s="203"/>
      <c r="AC889" s="208"/>
      <c r="AD889" s="46"/>
      <c r="AE889" s="208"/>
      <c r="AF889" s="46"/>
      <c r="AG889" s="208"/>
      <c r="AH889" s="46"/>
      <c r="AL889" s="202"/>
      <c r="AM889" s="203"/>
      <c r="AN889" s="202"/>
      <c r="AO889" s="202"/>
      <c r="AP889" s="202"/>
      <c r="AQ889" s="203"/>
      <c r="AU889" s="208"/>
      <c r="AV889" s="46"/>
      <c r="AW889" s="208"/>
      <c r="AX889" s="208"/>
      <c r="AY889" s="208"/>
      <c r="AZ889" s="46"/>
      <c r="BD889" s="208"/>
      <c r="BE889" s="46"/>
      <c r="BF889" s="208"/>
      <c r="BG889" s="208"/>
      <c r="BH889" s="208"/>
      <c r="BI889" s="46"/>
      <c r="BM889" s="208"/>
      <c r="BN889" s="46"/>
      <c r="BO889" s="208"/>
      <c r="BP889" s="208"/>
      <c r="BQ889" s="208"/>
      <c r="BR889" s="46"/>
    </row>
    <row r="890" spans="11:70">
      <c r="K890" s="202"/>
      <c r="L890" s="203"/>
      <c r="M890" s="203"/>
      <c r="N890" s="202"/>
      <c r="O890" s="202"/>
      <c r="P890" s="203"/>
      <c r="T890" s="202"/>
      <c r="U890" s="203"/>
      <c r="V890" s="202"/>
      <c r="W890" s="202"/>
      <c r="X890" s="202"/>
      <c r="Y890" s="203"/>
      <c r="AC890" s="208"/>
      <c r="AD890" s="46"/>
      <c r="AE890" s="208"/>
      <c r="AF890" s="46"/>
      <c r="AG890" s="208"/>
      <c r="AH890" s="46"/>
      <c r="AL890" s="202"/>
      <c r="AM890" s="203"/>
      <c r="AN890" s="202"/>
      <c r="AO890" s="202"/>
      <c r="AP890" s="202"/>
      <c r="AQ890" s="203"/>
      <c r="AU890" s="208"/>
      <c r="AV890" s="46"/>
      <c r="AW890" s="208"/>
      <c r="AX890" s="208"/>
      <c r="AY890" s="208"/>
      <c r="AZ890" s="46"/>
      <c r="BD890" s="208"/>
      <c r="BE890" s="46"/>
      <c r="BF890" s="208"/>
      <c r="BG890" s="208"/>
      <c r="BH890" s="208"/>
      <c r="BI890" s="46"/>
      <c r="BM890" s="208"/>
      <c r="BN890" s="46"/>
      <c r="BO890" s="208"/>
      <c r="BP890" s="208"/>
      <c r="BQ890" s="208"/>
      <c r="BR890" s="46"/>
    </row>
    <row r="891" spans="11:70">
      <c r="K891" s="202"/>
      <c r="L891" s="203"/>
      <c r="M891" s="203"/>
      <c r="N891" s="202"/>
      <c r="O891" s="202"/>
      <c r="P891" s="203"/>
      <c r="T891" s="202"/>
      <c r="U891" s="203"/>
      <c r="V891" s="202"/>
      <c r="W891" s="202"/>
      <c r="X891" s="202"/>
      <c r="Y891" s="203"/>
      <c r="AC891" s="208"/>
      <c r="AD891" s="46"/>
      <c r="AE891" s="208"/>
      <c r="AF891" s="46"/>
      <c r="AG891" s="208"/>
      <c r="AH891" s="46"/>
      <c r="AL891" s="202"/>
      <c r="AM891" s="203"/>
      <c r="AN891" s="202"/>
      <c r="AO891" s="202"/>
      <c r="AP891" s="202"/>
      <c r="AQ891" s="203"/>
      <c r="AU891" s="208"/>
      <c r="AV891" s="46"/>
      <c r="AW891" s="208"/>
      <c r="AX891" s="208"/>
      <c r="AY891" s="208"/>
      <c r="AZ891" s="46"/>
      <c r="BD891" s="208"/>
      <c r="BE891" s="46"/>
      <c r="BF891" s="208"/>
      <c r="BG891" s="208"/>
      <c r="BH891" s="208"/>
      <c r="BI891" s="46"/>
      <c r="BM891" s="208"/>
      <c r="BN891" s="46"/>
      <c r="BO891" s="208"/>
      <c r="BP891" s="208"/>
      <c r="BQ891" s="208"/>
      <c r="BR891" s="46"/>
    </row>
    <row r="892" spans="11:70">
      <c r="K892" s="202"/>
      <c r="L892" s="203"/>
      <c r="M892" s="203"/>
      <c r="N892" s="202"/>
      <c r="O892" s="202"/>
      <c r="P892" s="203"/>
      <c r="T892" s="202"/>
      <c r="U892" s="203"/>
      <c r="V892" s="202"/>
      <c r="W892" s="202"/>
      <c r="X892" s="202"/>
      <c r="Y892" s="203"/>
      <c r="AC892" s="208"/>
      <c r="AD892" s="46"/>
      <c r="AE892" s="208"/>
      <c r="AF892" s="46"/>
      <c r="AG892" s="208"/>
      <c r="AH892" s="46"/>
      <c r="AL892" s="202"/>
      <c r="AM892" s="203"/>
      <c r="AN892" s="202"/>
      <c r="AO892" s="202"/>
      <c r="AP892" s="202"/>
      <c r="AQ892" s="203"/>
      <c r="AU892" s="208"/>
      <c r="AV892" s="46"/>
      <c r="AW892" s="208"/>
      <c r="AX892" s="208"/>
      <c r="AY892" s="208"/>
      <c r="AZ892" s="46"/>
      <c r="BD892" s="208"/>
      <c r="BE892" s="46"/>
      <c r="BF892" s="208"/>
      <c r="BG892" s="208"/>
      <c r="BH892" s="208"/>
      <c r="BI892" s="46"/>
      <c r="BM892" s="208"/>
      <c r="BN892" s="46"/>
      <c r="BO892" s="208"/>
      <c r="BP892" s="208"/>
      <c r="BQ892" s="208"/>
      <c r="BR892" s="46"/>
    </row>
    <row r="893" spans="11:70">
      <c r="K893" s="202"/>
      <c r="L893" s="203"/>
      <c r="M893" s="203"/>
      <c r="N893" s="202"/>
      <c r="O893" s="202"/>
      <c r="P893" s="203"/>
      <c r="T893" s="202"/>
      <c r="U893" s="203"/>
      <c r="V893" s="202"/>
      <c r="W893" s="202"/>
      <c r="X893" s="202"/>
      <c r="Y893" s="203"/>
      <c r="AC893" s="208"/>
      <c r="AD893" s="46"/>
      <c r="AE893" s="208"/>
      <c r="AF893" s="46"/>
      <c r="AG893" s="208"/>
      <c r="AH893" s="46"/>
      <c r="AL893" s="202"/>
      <c r="AM893" s="203"/>
      <c r="AN893" s="202"/>
      <c r="AO893" s="202"/>
      <c r="AP893" s="202"/>
      <c r="AQ893" s="203"/>
      <c r="AU893" s="208"/>
      <c r="AV893" s="46"/>
      <c r="AW893" s="208"/>
      <c r="AX893" s="208"/>
      <c r="AY893" s="208"/>
      <c r="AZ893" s="46"/>
      <c r="BD893" s="208"/>
      <c r="BE893" s="46"/>
      <c r="BF893" s="208"/>
      <c r="BG893" s="208"/>
      <c r="BH893" s="208"/>
      <c r="BI893" s="46"/>
      <c r="BM893" s="208"/>
      <c r="BN893" s="46"/>
      <c r="BO893" s="208"/>
      <c r="BP893" s="208"/>
      <c r="BQ893" s="208"/>
      <c r="BR893" s="46"/>
    </row>
    <row r="894" spans="11:70">
      <c r="K894" s="202"/>
      <c r="L894" s="203"/>
      <c r="M894" s="203"/>
      <c r="N894" s="202"/>
      <c r="O894" s="202"/>
      <c r="P894" s="203"/>
      <c r="T894" s="202"/>
      <c r="U894" s="203"/>
      <c r="V894" s="202"/>
      <c r="W894" s="202"/>
      <c r="X894" s="202"/>
      <c r="Y894" s="203"/>
      <c r="AC894" s="208"/>
      <c r="AD894" s="46"/>
      <c r="AE894" s="208"/>
      <c r="AF894" s="46"/>
      <c r="AG894" s="208"/>
      <c r="AH894" s="46"/>
      <c r="AL894" s="202"/>
      <c r="AM894" s="203"/>
      <c r="AN894" s="202"/>
      <c r="AO894" s="202"/>
      <c r="AP894" s="202"/>
      <c r="AQ894" s="203"/>
      <c r="AU894" s="208"/>
      <c r="AV894" s="46"/>
      <c r="AW894" s="208"/>
      <c r="AX894" s="208"/>
      <c r="AY894" s="208"/>
      <c r="AZ894" s="46"/>
      <c r="BD894" s="208"/>
      <c r="BE894" s="46"/>
      <c r="BF894" s="208"/>
      <c r="BG894" s="208"/>
      <c r="BH894" s="208"/>
      <c r="BI894" s="46"/>
      <c r="BM894" s="208"/>
      <c r="BN894" s="46"/>
      <c r="BO894" s="208"/>
      <c r="BP894" s="208"/>
      <c r="BQ894" s="208"/>
      <c r="BR894" s="46"/>
    </row>
    <row r="895" spans="11:70">
      <c r="K895" s="202"/>
      <c r="L895" s="203"/>
      <c r="M895" s="203"/>
      <c r="N895" s="202"/>
      <c r="O895" s="202"/>
      <c r="P895" s="203"/>
      <c r="T895" s="202"/>
      <c r="U895" s="203"/>
      <c r="V895" s="202"/>
      <c r="W895" s="202"/>
      <c r="X895" s="202"/>
      <c r="Y895" s="203"/>
      <c r="AC895" s="208"/>
      <c r="AD895" s="46"/>
      <c r="AE895" s="208"/>
      <c r="AF895" s="46"/>
      <c r="AG895" s="208"/>
      <c r="AH895" s="46"/>
      <c r="AL895" s="202"/>
      <c r="AM895" s="203"/>
      <c r="AN895" s="202"/>
      <c r="AO895" s="202"/>
      <c r="AP895" s="202"/>
      <c r="AQ895" s="203"/>
      <c r="AU895" s="208"/>
      <c r="AV895" s="46"/>
      <c r="AW895" s="208"/>
      <c r="AX895" s="208"/>
      <c r="AY895" s="208"/>
      <c r="AZ895" s="46"/>
      <c r="BD895" s="208"/>
      <c r="BE895" s="46"/>
      <c r="BF895" s="208"/>
      <c r="BG895" s="208"/>
      <c r="BH895" s="208"/>
      <c r="BI895" s="46"/>
      <c r="BM895" s="208"/>
      <c r="BN895" s="46"/>
      <c r="BO895" s="208"/>
      <c r="BP895" s="208"/>
      <c r="BQ895" s="208"/>
      <c r="BR895" s="46"/>
    </row>
    <row r="896" spans="11:70">
      <c r="K896" s="202"/>
      <c r="L896" s="203"/>
      <c r="M896" s="202"/>
      <c r="N896" s="202"/>
      <c r="O896" s="202"/>
      <c r="P896" s="203"/>
      <c r="T896" s="202"/>
      <c r="U896" s="203"/>
      <c r="V896" s="202"/>
      <c r="W896" s="202"/>
      <c r="X896" s="202"/>
      <c r="Y896" s="203"/>
      <c r="AC896" s="208"/>
      <c r="AD896" s="46"/>
      <c r="AE896" s="208"/>
      <c r="AF896" s="46"/>
      <c r="AG896" s="208"/>
      <c r="AH896" s="46"/>
      <c r="AL896" s="202"/>
      <c r="AM896" s="203"/>
      <c r="AN896" s="202"/>
      <c r="AO896" s="202"/>
      <c r="AP896" s="202"/>
      <c r="AQ896" s="203"/>
      <c r="AU896" s="208"/>
      <c r="AV896" s="46"/>
      <c r="AW896" s="208"/>
      <c r="AX896" s="208"/>
      <c r="AY896" s="208"/>
      <c r="AZ896" s="46"/>
      <c r="BD896" s="208"/>
      <c r="BE896" s="46"/>
      <c r="BF896" s="208"/>
      <c r="BG896" s="208"/>
      <c r="BH896" s="208"/>
      <c r="BI896" s="46"/>
      <c r="BM896" s="208"/>
      <c r="BN896" s="46"/>
      <c r="BO896" s="208"/>
      <c r="BP896" s="208"/>
      <c r="BQ896" s="208"/>
      <c r="BR896" s="46"/>
    </row>
    <row r="897" spans="11:70">
      <c r="K897" s="202"/>
      <c r="L897" s="203"/>
      <c r="M897" s="202"/>
      <c r="N897" s="202"/>
      <c r="O897" s="202"/>
      <c r="P897" s="203"/>
      <c r="T897" s="202"/>
      <c r="U897" s="203"/>
      <c r="V897" s="202"/>
      <c r="W897" s="202"/>
      <c r="X897" s="202"/>
      <c r="Y897" s="203"/>
      <c r="AC897" s="208"/>
      <c r="AD897" s="46"/>
      <c r="AE897" s="208"/>
      <c r="AF897" s="46"/>
      <c r="AG897" s="208"/>
      <c r="AH897" s="46"/>
      <c r="AL897" s="202"/>
      <c r="AM897" s="203"/>
      <c r="AN897" s="202"/>
      <c r="AO897" s="202"/>
      <c r="AP897" s="202"/>
      <c r="AQ897" s="203"/>
      <c r="AU897" s="208"/>
      <c r="AV897" s="46"/>
      <c r="AW897" s="208"/>
      <c r="AX897" s="208"/>
      <c r="AY897" s="208"/>
      <c r="AZ897" s="46"/>
      <c r="BD897" s="208"/>
      <c r="BE897" s="46"/>
      <c r="BF897" s="208"/>
      <c r="BG897" s="208"/>
      <c r="BH897" s="208"/>
      <c r="BI897" s="46"/>
      <c r="BM897" s="208"/>
      <c r="BN897" s="46"/>
      <c r="BO897" s="208"/>
      <c r="BP897" s="208"/>
      <c r="BQ897" s="208"/>
      <c r="BR897" s="46"/>
    </row>
    <row r="898" spans="11:70">
      <c r="K898" s="202"/>
      <c r="L898" s="203"/>
      <c r="M898" s="202"/>
      <c r="N898" s="202"/>
      <c r="O898" s="202"/>
      <c r="P898" s="203"/>
      <c r="T898" s="202"/>
      <c r="U898" s="203"/>
      <c r="V898" s="202"/>
      <c r="W898" s="202"/>
      <c r="X898" s="202"/>
      <c r="Y898" s="203"/>
      <c r="AC898" s="208"/>
      <c r="AD898" s="46"/>
      <c r="AE898" s="208"/>
      <c r="AF898" s="46"/>
      <c r="AG898" s="208"/>
      <c r="AH898" s="46"/>
      <c r="AL898" s="202"/>
      <c r="AM898" s="203"/>
      <c r="AN898" s="202"/>
      <c r="AO898" s="202"/>
      <c r="AP898" s="202"/>
      <c r="AQ898" s="203"/>
      <c r="AU898" s="208"/>
      <c r="AV898" s="46"/>
      <c r="AW898" s="208"/>
      <c r="AX898" s="208"/>
      <c r="AY898" s="208"/>
      <c r="AZ898" s="46"/>
      <c r="BD898" s="208"/>
      <c r="BE898" s="46"/>
      <c r="BF898" s="208"/>
      <c r="BG898" s="208"/>
      <c r="BH898" s="208"/>
      <c r="BI898" s="46"/>
      <c r="BM898" s="208"/>
      <c r="BN898" s="46"/>
      <c r="BO898" s="208"/>
      <c r="BP898" s="208"/>
      <c r="BQ898" s="208"/>
      <c r="BR898" s="46"/>
    </row>
    <row r="899" spans="11:70">
      <c r="K899" s="202"/>
      <c r="L899" s="203"/>
      <c r="M899" s="202"/>
      <c r="N899" s="202"/>
      <c r="O899" s="202"/>
      <c r="P899" s="203"/>
      <c r="T899" s="202"/>
      <c r="U899" s="203"/>
      <c r="V899" s="202"/>
      <c r="W899" s="202"/>
      <c r="X899" s="202"/>
      <c r="Y899" s="203"/>
      <c r="AC899" s="208"/>
      <c r="AD899" s="46"/>
      <c r="AE899" s="208"/>
      <c r="AF899" s="46"/>
      <c r="AG899" s="208"/>
      <c r="AH899" s="46"/>
      <c r="AL899" s="202"/>
      <c r="AM899" s="203"/>
      <c r="AN899" s="202"/>
      <c r="AO899" s="202"/>
      <c r="AP899" s="202"/>
      <c r="AQ899" s="203"/>
      <c r="AU899" s="208"/>
      <c r="AV899" s="46"/>
      <c r="AW899" s="208"/>
      <c r="AX899" s="208"/>
      <c r="AY899" s="208"/>
      <c r="AZ899" s="46"/>
      <c r="BD899" s="208"/>
      <c r="BE899" s="46"/>
      <c r="BF899" s="208"/>
      <c r="BG899" s="208"/>
      <c r="BH899" s="208"/>
      <c r="BI899" s="46"/>
      <c r="BM899" s="208"/>
      <c r="BN899" s="46"/>
      <c r="BO899" s="208"/>
      <c r="BP899" s="208"/>
      <c r="BQ899" s="208"/>
      <c r="BR899" s="46"/>
    </row>
    <row r="900" spans="11:70">
      <c r="K900" s="202"/>
      <c r="L900" s="203"/>
      <c r="M900" s="202"/>
      <c r="N900" s="202"/>
      <c r="O900" s="202"/>
      <c r="P900" s="203"/>
      <c r="T900" s="202"/>
      <c r="U900" s="203"/>
      <c r="V900" s="202"/>
      <c r="W900" s="202"/>
      <c r="X900" s="202"/>
      <c r="Y900" s="203"/>
      <c r="AC900" s="208"/>
      <c r="AD900" s="46"/>
      <c r="AE900" s="208"/>
      <c r="AF900" s="46"/>
      <c r="AG900" s="208"/>
      <c r="AH900" s="46"/>
      <c r="AL900" s="202"/>
      <c r="AM900" s="203"/>
      <c r="AN900" s="202"/>
      <c r="AO900" s="202"/>
      <c r="AP900" s="202"/>
      <c r="AQ900" s="203"/>
      <c r="AU900" s="208"/>
      <c r="AV900" s="46"/>
      <c r="AW900" s="208"/>
      <c r="AX900" s="208"/>
      <c r="AY900" s="208"/>
      <c r="AZ900" s="46"/>
      <c r="BD900" s="208"/>
      <c r="BE900" s="46"/>
      <c r="BF900" s="208"/>
      <c r="BG900" s="208"/>
      <c r="BH900" s="208"/>
      <c r="BI900" s="46"/>
      <c r="BM900" s="208"/>
      <c r="BN900" s="46"/>
      <c r="BO900" s="208"/>
      <c r="BP900" s="208"/>
      <c r="BQ900" s="208"/>
      <c r="BR900" s="46"/>
    </row>
    <row r="901" spans="11:70">
      <c r="K901" s="202"/>
      <c r="L901" s="203"/>
      <c r="M901" s="202"/>
      <c r="N901" s="202"/>
      <c r="O901" s="202"/>
      <c r="P901" s="203"/>
      <c r="T901" s="202"/>
      <c r="U901" s="203"/>
      <c r="V901" s="202"/>
      <c r="W901" s="202"/>
      <c r="X901" s="202"/>
      <c r="Y901" s="203"/>
      <c r="AC901" s="208"/>
      <c r="AD901" s="46"/>
      <c r="AE901" s="208"/>
      <c r="AF901" s="46"/>
      <c r="AG901" s="208"/>
      <c r="AH901" s="46"/>
      <c r="AL901" s="202"/>
      <c r="AM901" s="203"/>
      <c r="AN901" s="202"/>
      <c r="AO901" s="202"/>
      <c r="AP901" s="202"/>
      <c r="AQ901" s="203"/>
      <c r="AU901" s="208"/>
      <c r="AV901" s="46"/>
      <c r="AW901" s="208"/>
      <c r="AX901" s="208"/>
      <c r="AY901" s="208"/>
      <c r="AZ901" s="46"/>
      <c r="BD901" s="208"/>
      <c r="BE901" s="46"/>
      <c r="BF901" s="208"/>
      <c r="BG901" s="208"/>
      <c r="BH901" s="208"/>
      <c r="BI901" s="46"/>
      <c r="BM901" s="208"/>
      <c r="BN901" s="46"/>
      <c r="BO901" s="208"/>
      <c r="BP901" s="208"/>
      <c r="BQ901" s="208"/>
      <c r="BR901" s="46"/>
    </row>
    <row r="902" spans="11:70">
      <c r="K902" s="202"/>
      <c r="L902" s="203"/>
      <c r="M902" s="202"/>
      <c r="N902" s="202"/>
      <c r="O902" s="202"/>
      <c r="P902" s="203"/>
      <c r="T902" s="202"/>
      <c r="U902" s="203"/>
      <c r="V902" s="202"/>
      <c r="W902" s="202"/>
      <c r="X902" s="202"/>
      <c r="Y902" s="203"/>
      <c r="AC902" s="208"/>
      <c r="AD902" s="46"/>
      <c r="AE902" s="208"/>
      <c r="AF902" s="46"/>
      <c r="AG902" s="208"/>
      <c r="AH902" s="46"/>
      <c r="AL902" s="202"/>
      <c r="AM902" s="203"/>
      <c r="AN902" s="202"/>
      <c r="AO902" s="202"/>
      <c r="AP902" s="202"/>
      <c r="AQ902" s="203"/>
      <c r="AU902" s="208"/>
      <c r="AV902" s="46"/>
      <c r="AW902" s="208"/>
      <c r="AX902" s="208"/>
      <c r="AY902" s="208"/>
      <c r="AZ902" s="46"/>
      <c r="BD902" s="208"/>
      <c r="BE902" s="46"/>
      <c r="BF902" s="208"/>
      <c r="BG902" s="208"/>
      <c r="BH902" s="208"/>
      <c r="BI902" s="46"/>
      <c r="BM902" s="208"/>
      <c r="BN902" s="46"/>
      <c r="BO902" s="208"/>
      <c r="BP902" s="208"/>
      <c r="BQ902" s="208"/>
      <c r="BR902" s="46"/>
    </row>
    <row r="903" spans="11:70">
      <c r="K903" s="202"/>
      <c r="L903" s="203"/>
      <c r="M903" s="202"/>
      <c r="N903" s="202"/>
      <c r="O903" s="202"/>
      <c r="P903" s="203"/>
      <c r="T903" s="202"/>
      <c r="U903" s="203"/>
      <c r="V903" s="202"/>
      <c r="W903" s="202"/>
      <c r="X903" s="202"/>
      <c r="Y903" s="203"/>
      <c r="AC903" s="208"/>
      <c r="AD903" s="46"/>
      <c r="AE903" s="208"/>
      <c r="AF903" s="46"/>
      <c r="AG903" s="208"/>
      <c r="AH903" s="46"/>
      <c r="AL903" s="202"/>
      <c r="AM903" s="203"/>
      <c r="AN903" s="202"/>
      <c r="AO903" s="202"/>
      <c r="AP903" s="202"/>
      <c r="AQ903" s="203"/>
      <c r="AU903" s="208"/>
      <c r="AV903" s="46"/>
      <c r="AW903" s="208"/>
      <c r="AX903" s="208"/>
      <c r="AY903" s="208"/>
      <c r="AZ903" s="46"/>
      <c r="BD903" s="208"/>
      <c r="BE903" s="46"/>
      <c r="BF903" s="208"/>
      <c r="BG903" s="208"/>
      <c r="BH903" s="208"/>
      <c r="BI903" s="46"/>
      <c r="BM903" s="208"/>
      <c r="BN903" s="46"/>
      <c r="BO903" s="208"/>
      <c r="BP903" s="208"/>
      <c r="BQ903" s="208"/>
      <c r="BR903" s="46"/>
    </row>
    <row r="904" spans="11:70">
      <c r="K904" s="202"/>
      <c r="L904" s="203"/>
      <c r="M904" s="202"/>
      <c r="N904" s="202"/>
      <c r="O904" s="202"/>
      <c r="P904" s="203"/>
      <c r="T904" s="202"/>
      <c r="U904" s="203"/>
      <c r="V904" s="202"/>
      <c r="W904" s="202"/>
      <c r="X904" s="202"/>
      <c r="Y904" s="203"/>
      <c r="AC904" s="208"/>
      <c r="AD904" s="46"/>
      <c r="AE904" s="208"/>
      <c r="AF904" s="46"/>
      <c r="AG904" s="208"/>
      <c r="AH904" s="46"/>
      <c r="AL904" s="202"/>
      <c r="AM904" s="203"/>
      <c r="AN904" s="202"/>
      <c r="AO904" s="202"/>
      <c r="AP904" s="202"/>
      <c r="AQ904" s="203"/>
      <c r="AU904" s="208"/>
      <c r="AV904" s="46"/>
      <c r="AW904" s="208"/>
      <c r="AX904" s="208"/>
      <c r="AY904" s="208"/>
      <c r="AZ904" s="46"/>
      <c r="BD904" s="208"/>
      <c r="BE904" s="46"/>
      <c r="BF904" s="208"/>
      <c r="BG904" s="208"/>
      <c r="BH904" s="208"/>
      <c r="BI904" s="46"/>
      <c r="BM904" s="208"/>
      <c r="BN904" s="46"/>
      <c r="BO904" s="208"/>
      <c r="BP904" s="208"/>
      <c r="BQ904" s="208"/>
      <c r="BR904" s="46"/>
    </row>
    <row r="905" spans="11:70">
      <c r="K905" s="202"/>
      <c r="L905" s="203"/>
      <c r="M905" s="202"/>
      <c r="N905" s="202"/>
      <c r="O905" s="202"/>
      <c r="P905" s="203"/>
      <c r="T905" s="202"/>
      <c r="U905" s="203"/>
      <c r="V905" s="202"/>
      <c r="W905" s="202"/>
      <c r="X905" s="202"/>
      <c r="Y905" s="203"/>
      <c r="AC905" s="208"/>
      <c r="AD905" s="46"/>
      <c r="AE905" s="208"/>
      <c r="AF905" s="46"/>
      <c r="AG905" s="208"/>
      <c r="AH905" s="46"/>
      <c r="AL905" s="202"/>
      <c r="AM905" s="203"/>
      <c r="AN905" s="202"/>
      <c r="AO905" s="202"/>
      <c r="AP905" s="202"/>
      <c r="AQ905" s="203"/>
      <c r="AU905" s="208"/>
      <c r="AV905" s="46"/>
      <c r="AW905" s="208"/>
      <c r="AX905" s="208"/>
      <c r="AY905" s="208"/>
      <c r="AZ905" s="46"/>
      <c r="BD905" s="208"/>
      <c r="BE905" s="46"/>
      <c r="BF905" s="208"/>
      <c r="BG905" s="208"/>
      <c r="BH905" s="208"/>
      <c r="BI905" s="46"/>
      <c r="BM905" s="208"/>
      <c r="BN905" s="46"/>
      <c r="BO905" s="208"/>
      <c r="BP905" s="208"/>
      <c r="BQ905" s="208"/>
      <c r="BR905" s="46"/>
    </row>
    <row r="906" spans="11:70">
      <c r="K906" s="202"/>
      <c r="L906" s="203"/>
      <c r="M906" s="202"/>
      <c r="N906" s="202"/>
      <c r="O906" s="202"/>
      <c r="P906" s="203"/>
      <c r="T906" s="202"/>
      <c r="U906" s="203"/>
      <c r="V906" s="202"/>
      <c r="W906" s="202"/>
      <c r="X906" s="202"/>
      <c r="Y906" s="203"/>
      <c r="AC906" s="208"/>
      <c r="AD906" s="46"/>
      <c r="AE906" s="208"/>
      <c r="AF906" s="46"/>
      <c r="AG906" s="208"/>
      <c r="AH906" s="46"/>
      <c r="AL906" s="202"/>
      <c r="AM906" s="203"/>
      <c r="AN906" s="202"/>
      <c r="AO906" s="202"/>
      <c r="AP906" s="202"/>
      <c r="AQ906" s="203"/>
      <c r="AU906" s="208"/>
      <c r="AV906" s="46"/>
      <c r="AW906" s="208"/>
      <c r="AX906" s="208"/>
      <c r="AY906" s="208"/>
      <c r="AZ906" s="46"/>
      <c r="BD906" s="208"/>
      <c r="BE906" s="46"/>
      <c r="BF906" s="208"/>
      <c r="BG906" s="208"/>
      <c r="BH906" s="208"/>
      <c r="BI906" s="46"/>
      <c r="BM906" s="208"/>
      <c r="BN906" s="46"/>
      <c r="BO906" s="208"/>
      <c r="BP906" s="208"/>
      <c r="BQ906" s="208"/>
      <c r="BR906" s="46"/>
    </row>
    <row r="907" spans="11:70">
      <c r="K907" s="202"/>
      <c r="L907" s="203"/>
      <c r="M907" s="202"/>
      <c r="N907" s="202"/>
      <c r="O907" s="202"/>
      <c r="P907" s="203"/>
      <c r="T907" s="202"/>
      <c r="U907" s="203"/>
      <c r="V907" s="202"/>
      <c r="W907" s="202"/>
      <c r="X907" s="202"/>
      <c r="Y907" s="203"/>
      <c r="AC907" s="208"/>
      <c r="AD907" s="46"/>
      <c r="AE907" s="208"/>
      <c r="AF907" s="46"/>
      <c r="AG907" s="208"/>
      <c r="AH907" s="46"/>
      <c r="AL907" s="202"/>
      <c r="AM907" s="203"/>
      <c r="AN907" s="202"/>
      <c r="AO907" s="202"/>
      <c r="AP907" s="202"/>
      <c r="AQ907" s="203"/>
      <c r="AU907" s="208"/>
      <c r="AV907" s="46"/>
      <c r="AW907" s="208"/>
      <c r="AX907" s="208"/>
      <c r="AY907" s="208"/>
      <c r="AZ907" s="46"/>
      <c r="BD907" s="208"/>
      <c r="BE907" s="46"/>
      <c r="BF907" s="208"/>
      <c r="BG907" s="208"/>
      <c r="BH907" s="208"/>
      <c r="BI907" s="46"/>
      <c r="BM907" s="208"/>
      <c r="BN907" s="46"/>
      <c r="BO907" s="208"/>
      <c r="BP907" s="208"/>
      <c r="BQ907" s="208"/>
      <c r="BR907" s="46"/>
    </row>
    <row r="908" spans="11:70">
      <c r="K908" s="202"/>
      <c r="L908" s="203"/>
      <c r="M908" s="202"/>
      <c r="N908" s="202"/>
      <c r="O908" s="202"/>
      <c r="P908" s="203"/>
      <c r="T908" s="202"/>
      <c r="U908" s="203"/>
      <c r="V908" s="202"/>
      <c r="W908" s="202"/>
      <c r="X908" s="202"/>
      <c r="Y908" s="203"/>
      <c r="AC908" s="208"/>
      <c r="AD908" s="46"/>
      <c r="AE908" s="208"/>
      <c r="AF908" s="46"/>
      <c r="AG908" s="208"/>
      <c r="AH908" s="46"/>
      <c r="AL908" s="202"/>
      <c r="AM908" s="203"/>
      <c r="AN908" s="202"/>
      <c r="AO908" s="202"/>
      <c r="AP908" s="202"/>
      <c r="AQ908" s="203"/>
      <c r="AU908" s="208"/>
      <c r="AV908" s="46"/>
      <c r="AW908" s="208"/>
      <c r="AX908" s="208"/>
      <c r="AY908" s="208"/>
      <c r="AZ908" s="46"/>
      <c r="BD908" s="208"/>
      <c r="BE908" s="46"/>
      <c r="BF908" s="208"/>
      <c r="BG908" s="208"/>
      <c r="BH908" s="208"/>
      <c r="BI908" s="46"/>
      <c r="BM908" s="208"/>
      <c r="BN908" s="46"/>
      <c r="BO908" s="208"/>
      <c r="BP908" s="208"/>
      <c r="BQ908" s="208"/>
      <c r="BR908" s="46"/>
    </row>
    <row r="909" spans="11:70">
      <c r="K909" s="202"/>
      <c r="L909" s="203"/>
      <c r="M909" s="202"/>
      <c r="N909" s="202"/>
      <c r="O909" s="202"/>
      <c r="P909" s="203"/>
      <c r="T909" s="202"/>
      <c r="U909" s="203"/>
      <c r="V909" s="202"/>
      <c r="W909" s="202"/>
      <c r="X909" s="202"/>
      <c r="Y909" s="203"/>
      <c r="AC909" s="208"/>
      <c r="AD909" s="46"/>
      <c r="AE909" s="208"/>
      <c r="AF909" s="46"/>
      <c r="AG909" s="208"/>
      <c r="AH909" s="46"/>
      <c r="AL909" s="202"/>
      <c r="AM909" s="203"/>
      <c r="AN909" s="202"/>
      <c r="AO909" s="202"/>
      <c r="AP909" s="202"/>
      <c r="AQ909" s="203"/>
      <c r="AU909" s="208"/>
      <c r="AV909" s="46"/>
      <c r="AW909" s="208"/>
      <c r="AX909" s="208"/>
      <c r="AY909" s="208"/>
      <c r="AZ909" s="46"/>
      <c r="BD909" s="208"/>
      <c r="BE909" s="46"/>
      <c r="BF909" s="208"/>
      <c r="BG909" s="208"/>
      <c r="BH909" s="208"/>
      <c r="BI909" s="46"/>
      <c r="BM909" s="208"/>
      <c r="BN909" s="46"/>
      <c r="BO909" s="208"/>
      <c r="BP909" s="208"/>
      <c r="BQ909" s="208"/>
      <c r="BR909" s="46"/>
    </row>
    <row r="910" spans="11:70">
      <c r="K910" s="202"/>
      <c r="L910" s="203"/>
      <c r="M910" s="202"/>
      <c r="N910" s="202"/>
      <c r="O910" s="202"/>
      <c r="P910" s="203"/>
      <c r="T910" s="202"/>
      <c r="U910" s="203"/>
      <c r="V910" s="202"/>
      <c r="W910" s="202"/>
      <c r="X910" s="202"/>
      <c r="Y910" s="203"/>
      <c r="AC910" s="208"/>
      <c r="AD910" s="46"/>
      <c r="AE910" s="208"/>
      <c r="AF910" s="46"/>
      <c r="AG910" s="208"/>
      <c r="AH910" s="46"/>
      <c r="AL910" s="202"/>
      <c r="AM910" s="203"/>
      <c r="AN910" s="202"/>
      <c r="AO910" s="202"/>
      <c r="AP910" s="202"/>
      <c r="AQ910" s="203"/>
      <c r="AU910" s="208"/>
      <c r="AV910" s="46"/>
      <c r="AW910" s="208"/>
      <c r="AX910" s="208"/>
      <c r="AY910" s="208"/>
      <c r="AZ910" s="46"/>
      <c r="BD910" s="208"/>
      <c r="BE910" s="46"/>
      <c r="BF910" s="208"/>
      <c r="BG910" s="208"/>
      <c r="BH910" s="208"/>
      <c r="BI910" s="46"/>
      <c r="BM910" s="208"/>
      <c r="BN910" s="46"/>
      <c r="BO910" s="208"/>
      <c r="BP910" s="208"/>
      <c r="BQ910" s="208"/>
      <c r="BR910" s="46"/>
    </row>
    <row r="911" spans="11:70">
      <c r="K911" s="202"/>
      <c r="L911" s="203"/>
      <c r="M911" s="202"/>
      <c r="N911" s="202"/>
      <c r="O911" s="202"/>
      <c r="P911" s="203"/>
      <c r="T911" s="202"/>
      <c r="U911" s="203"/>
      <c r="V911" s="202"/>
      <c r="W911" s="202"/>
      <c r="X911" s="202"/>
      <c r="Y911" s="203"/>
      <c r="AC911" s="208"/>
      <c r="AD911" s="46"/>
      <c r="AE911" s="208"/>
      <c r="AF911" s="46"/>
      <c r="AG911" s="208"/>
      <c r="AH911" s="46"/>
      <c r="AL911" s="202"/>
      <c r="AM911" s="203"/>
      <c r="AN911" s="202"/>
      <c r="AO911" s="202"/>
      <c r="AP911" s="202"/>
      <c r="AQ911" s="203"/>
      <c r="AU911" s="208"/>
      <c r="AV911" s="46"/>
      <c r="AW911" s="208"/>
      <c r="AX911" s="208"/>
      <c r="AY911" s="208"/>
      <c r="AZ911" s="46"/>
      <c r="BD911" s="208"/>
      <c r="BE911" s="46"/>
      <c r="BF911" s="208"/>
      <c r="BG911" s="208"/>
      <c r="BH911" s="208"/>
      <c r="BI911" s="46"/>
      <c r="BM911" s="208"/>
      <c r="BN911" s="46"/>
      <c r="BO911" s="208"/>
      <c r="BP911" s="208"/>
      <c r="BQ911" s="208"/>
      <c r="BR911" s="46"/>
    </row>
    <row r="912" spans="11:70">
      <c r="K912" s="202"/>
      <c r="L912" s="203"/>
      <c r="M912" s="202"/>
      <c r="N912" s="202"/>
      <c r="O912" s="202"/>
      <c r="P912" s="203"/>
      <c r="T912" s="202"/>
      <c r="U912" s="203"/>
      <c r="V912" s="202"/>
      <c r="W912" s="202"/>
      <c r="X912" s="202"/>
      <c r="Y912" s="203"/>
      <c r="AC912" s="208"/>
      <c r="AD912" s="46"/>
      <c r="AE912" s="208"/>
      <c r="AF912" s="46"/>
      <c r="AG912" s="208"/>
      <c r="AH912" s="46"/>
      <c r="AL912" s="202"/>
      <c r="AM912" s="203"/>
      <c r="AN912" s="202"/>
      <c r="AO912" s="202"/>
      <c r="AP912" s="202"/>
      <c r="AQ912" s="203"/>
      <c r="AU912" s="208"/>
      <c r="AV912" s="46"/>
      <c r="AW912" s="208"/>
      <c r="AX912" s="208"/>
      <c r="AY912" s="208"/>
      <c r="AZ912" s="46"/>
      <c r="BD912" s="208"/>
      <c r="BE912" s="46"/>
      <c r="BF912" s="208"/>
      <c r="BG912" s="208"/>
      <c r="BH912" s="208"/>
      <c r="BI912" s="46"/>
      <c r="BM912" s="208"/>
      <c r="BN912" s="46"/>
      <c r="BO912" s="208"/>
      <c r="BP912" s="208"/>
      <c r="BQ912" s="208"/>
      <c r="BR912" s="46"/>
    </row>
    <row r="913" spans="11:70">
      <c r="K913" s="202"/>
      <c r="L913" s="203"/>
      <c r="M913" s="202"/>
      <c r="N913" s="202"/>
      <c r="O913" s="202"/>
      <c r="P913" s="203"/>
      <c r="T913" s="202"/>
      <c r="U913" s="203"/>
      <c r="V913" s="202"/>
      <c r="W913" s="202"/>
      <c r="X913" s="202"/>
      <c r="Y913" s="203"/>
      <c r="AC913" s="208"/>
      <c r="AD913" s="46"/>
      <c r="AE913" s="208"/>
      <c r="AF913" s="46"/>
      <c r="AG913" s="208"/>
      <c r="AH913" s="46"/>
      <c r="AL913" s="202"/>
      <c r="AM913" s="203"/>
      <c r="AN913" s="202"/>
      <c r="AO913" s="202"/>
      <c r="AP913" s="202"/>
      <c r="AQ913" s="203"/>
      <c r="AU913" s="208"/>
      <c r="AV913" s="46"/>
      <c r="AW913" s="208"/>
      <c r="AX913" s="208"/>
      <c r="AY913" s="208"/>
      <c r="AZ913" s="46"/>
      <c r="BD913" s="208"/>
      <c r="BE913" s="46"/>
      <c r="BF913" s="208"/>
      <c r="BG913" s="208"/>
      <c r="BH913" s="208"/>
      <c r="BI913" s="46"/>
      <c r="BM913" s="208"/>
      <c r="BN913" s="46"/>
      <c r="BO913" s="208"/>
      <c r="BP913" s="208"/>
      <c r="BQ913" s="208"/>
      <c r="BR913" s="46"/>
    </row>
    <row r="914" spans="11:70">
      <c r="K914" s="202"/>
      <c r="L914" s="203"/>
      <c r="M914" s="202"/>
      <c r="N914" s="202"/>
      <c r="O914" s="202"/>
      <c r="P914" s="203"/>
      <c r="T914" s="202"/>
      <c r="U914" s="203"/>
      <c r="V914" s="202"/>
      <c r="W914" s="202"/>
      <c r="X914" s="202"/>
      <c r="Y914" s="203"/>
      <c r="AC914" s="208"/>
      <c r="AD914" s="46"/>
      <c r="AE914" s="208"/>
      <c r="AF914" s="46"/>
      <c r="AG914" s="208"/>
      <c r="AH914" s="46"/>
      <c r="AL914" s="202"/>
      <c r="AM914" s="203"/>
      <c r="AN914" s="202"/>
      <c r="AO914" s="202"/>
      <c r="AP914" s="202"/>
      <c r="AQ914" s="203"/>
      <c r="AU914" s="208"/>
      <c r="AV914" s="46"/>
      <c r="AW914" s="208"/>
      <c r="AX914" s="208"/>
      <c r="AY914" s="208"/>
      <c r="AZ914" s="46"/>
      <c r="BD914" s="208"/>
      <c r="BE914" s="46"/>
      <c r="BF914" s="208"/>
      <c r="BG914" s="208"/>
      <c r="BH914" s="208"/>
      <c r="BI914" s="46"/>
      <c r="BM914" s="208"/>
      <c r="BN914" s="46"/>
      <c r="BO914" s="208"/>
      <c r="BP914" s="208"/>
      <c r="BQ914" s="208"/>
      <c r="BR914" s="46"/>
    </row>
    <row r="915" spans="11:70">
      <c r="K915" s="202"/>
      <c r="L915" s="203"/>
      <c r="M915" s="202"/>
      <c r="N915" s="202"/>
      <c r="O915" s="202"/>
      <c r="P915" s="203"/>
      <c r="T915" s="202"/>
      <c r="U915" s="203"/>
      <c r="V915" s="202"/>
      <c r="W915" s="202"/>
      <c r="X915" s="202"/>
      <c r="Y915" s="203"/>
      <c r="AC915" s="208"/>
      <c r="AD915" s="46"/>
      <c r="AE915" s="208"/>
      <c r="AF915" s="46"/>
      <c r="AG915" s="208"/>
      <c r="AH915" s="46"/>
      <c r="AL915" s="202"/>
      <c r="AM915" s="203"/>
      <c r="AN915" s="202"/>
      <c r="AO915" s="202"/>
      <c r="AP915" s="202"/>
      <c r="AQ915" s="203"/>
      <c r="AU915" s="208"/>
      <c r="AV915" s="46"/>
      <c r="AW915" s="208"/>
      <c r="AX915" s="208"/>
      <c r="AY915" s="208"/>
      <c r="AZ915" s="46"/>
      <c r="BD915" s="208"/>
      <c r="BE915" s="46"/>
      <c r="BF915" s="208"/>
      <c r="BG915" s="208"/>
      <c r="BH915" s="208"/>
      <c r="BI915" s="46"/>
      <c r="BM915" s="208"/>
      <c r="BN915" s="46"/>
      <c r="BO915" s="208"/>
      <c r="BP915" s="208"/>
      <c r="BQ915" s="208"/>
      <c r="BR915" s="46"/>
    </row>
    <row r="916" spans="11:70">
      <c r="K916" s="202"/>
      <c r="L916" s="203"/>
      <c r="M916" s="202"/>
      <c r="N916" s="202"/>
      <c r="O916" s="202"/>
      <c r="P916" s="203"/>
      <c r="T916" s="202"/>
      <c r="U916" s="203"/>
      <c r="V916" s="202"/>
      <c r="W916" s="202"/>
      <c r="X916" s="202"/>
      <c r="Y916" s="203"/>
      <c r="AC916" s="208"/>
      <c r="AD916" s="46"/>
      <c r="AE916" s="208"/>
      <c r="AF916" s="46"/>
      <c r="AG916" s="208"/>
      <c r="AH916" s="46"/>
      <c r="AL916" s="202"/>
      <c r="AM916" s="203"/>
      <c r="AN916" s="202"/>
      <c r="AO916" s="202"/>
      <c r="AP916" s="202"/>
      <c r="AQ916" s="203"/>
      <c r="AU916" s="208"/>
      <c r="AV916" s="46"/>
      <c r="AW916" s="208"/>
      <c r="AX916" s="208"/>
      <c r="AY916" s="208"/>
      <c r="AZ916" s="46"/>
      <c r="BD916" s="208"/>
      <c r="BE916" s="46"/>
      <c r="BF916" s="208"/>
      <c r="BG916" s="208"/>
      <c r="BH916" s="208"/>
      <c r="BI916" s="46"/>
      <c r="BM916" s="208"/>
      <c r="BN916" s="46"/>
      <c r="BO916" s="208"/>
      <c r="BP916" s="208"/>
      <c r="BQ916" s="208"/>
      <c r="BR916" s="46"/>
    </row>
    <row r="917" spans="11:70">
      <c r="K917" s="202"/>
      <c r="L917" s="203"/>
      <c r="M917" s="202"/>
      <c r="N917" s="202"/>
      <c r="O917" s="202"/>
      <c r="P917" s="203"/>
      <c r="T917" s="202"/>
      <c r="U917" s="203"/>
      <c r="V917" s="202"/>
      <c r="W917" s="202"/>
      <c r="X917" s="202"/>
      <c r="Y917" s="203"/>
      <c r="AC917" s="208"/>
      <c r="AD917" s="46"/>
      <c r="AE917" s="208"/>
      <c r="AF917" s="46"/>
      <c r="AG917" s="208"/>
      <c r="AH917" s="46"/>
      <c r="AL917" s="202"/>
      <c r="AM917" s="203"/>
      <c r="AN917" s="202"/>
      <c r="AO917" s="202"/>
      <c r="AP917" s="202"/>
      <c r="AQ917" s="203"/>
      <c r="AU917" s="208"/>
      <c r="AV917" s="46"/>
      <c r="AW917" s="208"/>
      <c r="AX917" s="208"/>
      <c r="AY917" s="208"/>
      <c r="AZ917" s="46"/>
      <c r="BD917" s="208"/>
      <c r="BE917" s="46"/>
      <c r="BF917" s="208"/>
      <c r="BG917" s="208"/>
      <c r="BH917" s="208"/>
      <c r="BI917" s="46"/>
      <c r="BM917" s="208"/>
      <c r="BN917" s="46"/>
      <c r="BO917" s="208"/>
      <c r="BP917" s="208"/>
      <c r="BQ917" s="208"/>
      <c r="BR917" s="46"/>
    </row>
    <row r="918" spans="11:70">
      <c r="K918" s="202"/>
      <c r="L918" s="203"/>
      <c r="M918" s="202"/>
      <c r="N918" s="202"/>
      <c r="O918" s="202"/>
      <c r="P918" s="203"/>
      <c r="T918" s="202"/>
      <c r="U918" s="203"/>
      <c r="V918" s="202"/>
      <c r="W918" s="202"/>
      <c r="X918" s="202"/>
      <c r="Y918" s="203"/>
      <c r="AC918" s="208"/>
      <c r="AD918" s="46"/>
      <c r="AE918" s="208"/>
      <c r="AF918" s="46"/>
      <c r="AG918" s="208"/>
      <c r="AH918" s="46"/>
      <c r="AL918" s="202"/>
      <c r="AM918" s="203"/>
      <c r="AN918" s="202"/>
      <c r="AO918" s="202"/>
      <c r="AP918" s="202"/>
      <c r="AQ918" s="203"/>
      <c r="AU918" s="208"/>
      <c r="AV918" s="46"/>
      <c r="AW918" s="208"/>
      <c r="AX918" s="208"/>
      <c r="AY918" s="208"/>
      <c r="AZ918" s="46"/>
      <c r="BD918" s="208"/>
      <c r="BE918" s="46"/>
      <c r="BF918" s="208"/>
      <c r="BG918" s="208"/>
      <c r="BH918" s="208"/>
      <c r="BI918" s="46"/>
      <c r="BM918" s="208"/>
      <c r="BN918" s="46"/>
      <c r="BO918" s="208"/>
      <c r="BP918" s="208"/>
      <c r="BQ918" s="208"/>
      <c r="BR918" s="46"/>
    </row>
    <row r="919" spans="11:70">
      <c r="K919" s="202"/>
      <c r="L919" s="203"/>
      <c r="M919" s="202"/>
      <c r="N919" s="202"/>
      <c r="O919" s="202"/>
      <c r="P919" s="203"/>
      <c r="T919" s="202"/>
      <c r="U919" s="203"/>
      <c r="V919" s="202"/>
      <c r="W919" s="202"/>
      <c r="X919" s="202"/>
      <c r="Y919" s="203"/>
      <c r="AC919" s="208"/>
      <c r="AD919" s="46"/>
      <c r="AE919" s="208"/>
      <c r="AF919" s="46"/>
      <c r="AG919" s="208"/>
      <c r="AH919" s="46"/>
      <c r="AL919" s="202"/>
      <c r="AM919" s="203"/>
      <c r="AN919" s="202"/>
      <c r="AO919" s="202"/>
      <c r="AP919" s="202"/>
      <c r="AQ919" s="203"/>
      <c r="AU919" s="208"/>
      <c r="AV919" s="46"/>
      <c r="AW919" s="208"/>
      <c r="AX919" s="208"/>
      <c r="AY919" s="208"/>
      <c r="AZ919" s="46"/>
      <c r="BD919" s="208"/>
      <c r="BE919" s="46"/>
      <c r="BF919" s="208"/>
      <c r="BG919" s="208"/>
      <c r="BH919" s="208"/>
      <c r="BI919" s="46"/>
      <c r="BM919" s="208"/>
      <c r="BN919" s="46"/>
      <c r="BO919" s="208"/>
      <c r="BP919" s="208"/>
      <c r="BQ919" s="208"/>
      <c r="BR919" s="46"/>
    </row>
    <row r="920" spans="11:70">
      <c r="K920" s="202"/>
      <c r="L920" s="203"/>
      <c r="M920" s="202"/>
      <c r="N920" s="202"/>
      <c r="O920" s="202"/>
      <c r="P920" s="203"/>
      <c r="T920" s="202"/>
      <c r="U920" s="203"/>
      <c r="V920" s="202"/>
      <c r="W920" s="202"/>
      <c r="X920" s="202"/>
      <c r="Y920" s="203"/>
      <c r="AC920" s="208"/>
      <c r="AD920" s="46"/>
      <c r="AE920" s="208"/>
      <c r="AF920" s="46"/>
      <c r="AG920" s="208"/>
      <c r="AH920" s="46"/>
      <c r="AL920" s="202"/>
      <c r="AM920" s="203"/>
      <c r="AN920" s="202"/>
      <c r="AO920" s="202"/>
      <c r="AP920" s="202"/>
      <c r="AQ920" s="203"/>
      <c r="AU920" s="208"/>
      <c r="AV920" s="46"/>
      <c r="AW920" s="208"/>
      <c r="AX920" s="208"/>
      <c r="AY920" s="208"/>
      <c r="AZ920" s="46"/>
      <c r="BD920" s="208"/>
      <c r="BE920" s="46"/>
      <c r="BF920" s="208"/>
      <c r="BG920" s="208"/>
      <c r="BH920" s="208"/>
      <c r="BI920" s="46"/>
      <c r="BM920" s="208"/>
      <c r="BN920" s="46"/>
      <c r="BO920" s="208"/>
      <c r="BP920" s="208"/>
      <c r="BQ920" s="208"/>
      <c r="BR920" s="46"/>
    </row>
    <row r="921" spans="11:70">
      <c r="K921" s="202"/>
      <c r="L921" s="203"/>
      <c r="M921" s="202"/>
      <c r="N921" s="202"/>
      <c r="O921" s="202"/>
      <c r="P921" s="203"/>
      <c r="T921" s="202"/>
      <c r="U921" s="203"/>
      <c r="V921" s="202"/>
      <c r="W921" s="202"/>
      <c r="X921" s="202"/>
      <c r="Y921" s="203"/>
      <c r="AC921" s="208"/>
      <c r="AD921" s="46"/>
      <c r="AE921" s="208"/>
      <c r="AF921" s="46"/>
      <c r="AG921" s="208"/>
      <c r="AH921" s="46"/>
      <c r="AL921" s="202"/>
      <c r="AM921" s="203"/>
      <c r="AN921" s="202"/>
      <c r="AO921" s="202"/>
      <c r="AP921" s="202"/>
      <c r="AQ921" s="203"/>
      <c r="AU921" s="208"/>
      <c r="AV921" s="46"/>
      <c r="AW921" s="208"/>
      <c r="AX921" s="208"/>
      <c r="AY921" s="208"/>
      <c r="AZ921" s="46"/>
      <c r="BD921" s="208"/>
      <c r="BE921" s="46"/>
      <c r="BF921" s="208"/>
      <c r="BG921" s="208"/>
      <c r="BH921" s="208"/>
      <c r="BI921" s="46"/>
      <c r="BM921" s="208"/>
      <c r="BN921" s="46"/>
      <c r="BO921" s="208"/>
      <c r="BP921" s="208"/>
      <c r="BQ921" s="208"/>
      <c r="BR921" s="46"/>
    </row>
    <row r="922" spans="11:70">
      <c r="K922" s="202"/>
      <c r="L922" s="203"/>
      <c r="M922" s="202"/>
      <c r="N922" s="202"/>
      <c r="O922" s="202"/>
      <c r="P922" s="203"/>
      <c r="T922" s="202"/>
      <c r="U922" s="203"/>
      <c r="V922" s="202"/>
      <c r="W922" s="202"/>
      <c r="X922" s="202"/>
      <c r="Y922" s="203"/>
      <c r="AC922" s="208"/>
      <c r="AD922" s="46"/>
      <c r="AE922" s="208"/>
      <c r="AF922" s="46"/>
      <c r="AG922" s="208"/>
      <c r="AH922" s="46"/>
      <c r="AL922" s="202"/>
      <c r="AM922" s="203"/>
      <c r="AN922" s="202"/>
      <c r="AO922" s="202"/>
      <c r="AP922" s="202"/>
      <c r="AQ922" s="203"/>
      <c r="AU922" s="208"/>
      <c r="AV922" s="46"/>
      <c r="AW922" s="208"/>
      <c r="AX922" s="208"/>
      <c r="AY922" s="208"/>
      <c r="AZ922" s="46"/>
      <c r="BD922" s="208"/>
      <c r="BE922" s="46"/>
      <c r="BF922" s="208"/>
      <c r="BG922" s="208"/>
      <c r="BH922" s="208"/>
      <c r="BI922" s="46"/>
      <c r="BM922" s="208"/>
      <c r="BN922" s="46"/>
      <c r="BO922" s="208"/>
      <c r="BP922" s="208"/>
      <c r="BQ922" s="208"/>
      <c r="BR922" s="46"/>
    </row>
    <row r="923" spans="11:70">
      <c r="K923" s="202"/>
      <c r="L923" s="203"/>
      <c r="M923" s="202"/>
      <c r="N923" s="202"/>
      <c r="O923" s="202"/>
      <c r="P923" s="203"/>
      <c r="T923" s="202"/>
      <c r="U923" s="203"/>
      <c r="V923" s="202"/>
      <c r="W923" s="202"/>
      <c r="X923" s="202"/>
      <c r="Y923" s="203"/>
      <c r="AC923" s="208"/>
      <c r="AD923" s="46"/>
      <c r="AE923" s="208"/>
      <c r="AF923" s="46"/>
      <c r="AG923" s="208"/>
      <c r="AH923" s="46"/>
      <c r="AL923" s="202"/>
      <c r="AM923" s="203"/>
      <c r="AN923" s="202"/>
      <c r="AO923" s="202"/>
      <c r="AP923" s="202"/>
      <c r="AQ923" s="203"/>
      <c r="AU923" s="208"/>
      <c r="AV923" s="46"/>
      <c r="AW923" s="208"/>
      <c r="AX923" s="208"/>
      <c r="AY923" s="208"/>
      <c r="AZ923" s="46"/>
      <c r="BD923" s="208"/>
      <c r="BE923" s="46"/>
      <c r="BF923" s="208"/>
      <c r="BG923" s="208"/>
      <c r="BH923" s="208"/>
      <c r="BI923" s="46"/>
      <c r="BM923" s="208"/>
      <c r="BN923" s="46"/>
      <c r="BO923" s="208"/>
      <c r="BP923" s="208"/>
      <c r="BQ923" s="208"/>
      <c r="BR923" s="46"/>
    </row>
    <row r="924" spans="11:70">
      <c r="K924" s="202"/>
      <c r="L924" s="203"/>
      <c r="M924" s="202"/>
      <c r="N924" s="202"/>
      <c r="O924" s="202"/>
      <c r="P924" s="203"/>
      <c r="T924" s="202"/>
      <c r="U924" s="203"/>
      <c r="V924" s="202"/>
      <c r="W924" s="202"/>
      <c r="X924" s="202"/>
      <c r="Y924" s="203"/>
      <c r="AC924" s="208"/>
      <c r="AD924" s="46"/>
      <c r="AE924" s="208"/>
      <c r="AF924" s="46"/>
      <c r="AG924" s="208"/>
      <c r="AH924" s="46"/>
      <c r="AL924" s="202"/>
      <c r="AM924" s="203"/>
      <c r="AN924" s="202"/>
      <c r="AO924" s="202"/>
      <c r="AP924" s="202"/>
      <c r="AQ924" s="203"/>
      <c r="AU924" s="208"/>
      <c r="AV924" s="46"/>
      <c r="AW924" s="208"/>
      <c r="AX924" s="208"/>
      <c r="AY924" s="208"/>
      <c r="AZ924" s="46"/>
      <c r="BD924" s="208"/>
      <c r="BE924" s="46"/>
      <c r="BF924" s="208"/>
      <c r="BG924" s="208"/>
      <c r="BH924" s="208"/>
      <c r="BI924" s="46"/>
      <c r="BM924" s="208"/>
      <c r="BN924" s="46"/>
      <c r="BO924" s="208"/>
      <c r="BP924" s="208"/>
      <c r="BQ924" s="208"/>
      <c r="BR924" s="46"/>
    </row>
    <row r="925" spans="11:70">
      <c r="K925" s="202"/>
      <c r="L925" s="203"/>
      <c r="M925" s="202"/>
      <c r="N925" s="202"/>
      <c r="O925" s="202"/>
      <c r="P925" s="203"/>
      <c r="T925" s="202"/>
      <c r="U925" s="203"/>
      <c r="V925" s="202"/>
      <c r="W925" s="202"/>
      <c r="X925" s="202"/>
      <c r="Y925" s="203"/>
      <c r="AC925" s="208"/>
      <c r="AD925" s="46"/>
      <c r="AE925" s="208"/>
      <c r="AF925" s="46"/>
      <c r="AG925" s="208"/>
      <c r="AH925" s="46"/>
      <c r="AL925" s="202"/>
      <c r="AM925" s="203"/>
      <c r="AN925" s="202"/>
      <c r="AO925" s="202"/>
      <c r="AP925" s="202"/>
      <c r="AQ925" s="203"/>
      <c r="AU925" s="208"/>
      <c r="AV925" s="46"/>
      <c r="AW925" s="208"/>
      <c r="AX925" s="208"/>
      <c r="AY925" s="208"/>
      <c r="AZ925" s="46"/>
      <c r="BD925" s="208"/>
      <c r="BE925" s="46"/>
      <c r="BF925" s="208"/>
      <c r="BG925" s="208"/>
      <c r="BH925" s="208"/>
      <c r="BI925" s="46"/>
      <c r="BM925" s="208"/>
      <c r="BN925" s="46"/>
      <c r="BO925" s="208"/>
      <c r="BP925" s="208"/>
      <c r="BQ925" s="208"/>
      <c r="BR925" s="46"/>
    </row>
    <row r="926" spans="11:70">
      <c r="K926" s="202"/>
      <c r="L926" s="203"/>
      <c r="M926" s="202"/>
      <c r="N926" s="202"/>
      <c r="O926" s="202"/>
      <c r="P926" s="203"/>
      <c r="T926" s="202"/>
      <c r="U926" s="203"/>
      <c r="V926" s="202"/>
      <c r="W926" s="202"/>
      <c r="X926" s="202"/>
      <c r="Y926" s="203"/>
      <c r="AC926" s="208"/>
      <c r="AD926" s="46"/>
      <c r="AE926" s="208"/>
      <c r="AF926" s="46"/>
      <c r="AG926" s="208"/>
      <c r="AH926" s="46"/>
      <c r="AL926" s="202"/>
      <c r="AM926" s="203"/>
      <c r="AN926" s="202"/>
      <c r="AO926" s="202"/>
      <c r="AP926" s="202"/>
      <c r="AQ926" s="203"/>
      <c r="AU926" s="208"/>
      <c r="AV926" s="46"/>
      <c r="AW926" s="208"/>
      <c r="AX926" s="208"/>
      <c r="AY926" s="208"/>
      <c r="AZ926" s="46"/>
      <c r="BD926" s="208"/>
      <c r="BE926" s="46"/>
      <c r="BF926" s="208"/>
      <c r="BG926" s="208"/>
      <c r="BH926" s="208"/>
      <c r="BI926" s="46"/>
      <c r="BM926" s="208"/>
      <c r="BN926" s="46"/>
      <c r="BO926" s="208"/>
      <c r="BP926" s="208"/>
      <c r="BQ926" s="208"/>
      <c r="BR926" s="46"/>
    </row>
    <row r="927" spans="11:70">
      <c r="K927" s="202"/>
      <c r="L927" s="203"/>
      <c r="M927" s="202"/>
      <c r="N927" s="202"/>
      <c r="O927" s="202"/>
      <c r="P927" s="203"/>
      <c r="T927" s="202"/>
      <c r="U927" s="203"/>
      <c r="V927" s="202"/>
      <c r="W927" s="202"/>
      <c r="X927" s="202"/>
      <c r="Y927" s="203"/>
      <c r="AC927" s="208"/>
      <c r="AD927" s="46"/>
      <c r="AE927" s="208"/>
      <c r="AF927" s="46"/>
      <c r="AG927" s="208"/>
      <c r="AH927" s="46"/>
      <c r="AL927" s="202"/>
      <c r="AM927" s="203"/>
      <c r="AN927" s="202"/>
      <c r="AO927" s="202"/>
      <c r="AP927" s="202"/>
      <c r="AQ927" s="203"/>
      <c r="AU927" s="208"/>
      <c r="AV927" s="46"/>
      <c r="AW927" s="208"/>
      <c r="AX927" s="208"/>
      <c r="AY927" s="208"/>
      <c r="AZ927" s="46"/>
      <c r="BD927" s="208"/>
      <c r="BE927" s="46"/>
      <c r="BF927" s="208"/>
      <c r="BG927" s="208"/>
      <c r="BH927" s="208"/>
      <c r="BI927" s="46"/>
      <c r="BM927" s="208"/>
      <c r="BN927" s="46"/>
      <c r="BO927" s="208"/>
      <c r="BP927" s="208"/>
      <c r="BQ927" s="208"/>
      <c r="BR927" s="46"/>
    </row>
    <row r="928" spans="11:70">
      <c r="K928" s="202"/>
      <c r="L928" s="203"/>
      <c r="M928" s="202"/>
      <c r="N928" s="202"/>
      <c r="O928" s="202"/>
      <c r="P928" s="203"/>
      <c r="T928" s="202"/>
      <c r="U928" s="203"/>
      <c r="V928" s="202"/>
      <c r="W928" s="202"/>
      <c r="X928" s="202"/>
      <c r="Y928" s="203"/>
      <c r="AC928" s="208"/>
      <c r="AD928" s="46"/>
      <c r="AE928" s="208"/>
      <c r="AF928" s="46"/>
      <c r="AG928" s="208"/>
      <c r="AH928" s="46"/>
      <c r="AL928" s="202"/>
      <c r="AM928" s="203"/>
      <c r="AN928" s="202"/>
      <c r="AO928" s="202"/>
      <c r="AP928" s="202"/>
      <c r="AQ928" s="203"/>
      <c r="AU928" s="208"/>
      <c r="AV928" s="46"/>
      <c r="AW928" s="208"/>
      <c r="AX928" s="208"/>
      <c r="AY928" s="208"/>
      <c r="AZ928" s="46"/>
      <c r="BD928" s="208"/>
      <c r="BE928" s="46"/>
      <c r="BF928" s="208"/>
      <c r="BG928" s="208"/>
      <c r="BH928" s="208"/>
      <c r="BI928" s="46"/>
      <c r="BM928" s="208"/>
      <c r="BN928" s="46"/>
      <c r="BO928" s="208"/>
      <c r="BP928" s="208"/>
      <c r="BQ928" s="208"/>
      <c r="BR928" s="46"/>
    </row>
    <row r="929" spans="11:70">
      <c r="K929" s="202"/>
      <c r="L929" s="203"/>
      <c r="M929" s="202"/>
      <c r="N929" s="202"/>
      <c r="O929" s="202"/>
      <c r="P929" s="203"/>
      <c r="T929" s="202"/>
      <c r="U929" s="203"/>
      <c r="V929" s="202"/>
      <c r="W929" s="202"/>
      <c r="X929" s="202"/>
      <c r="Y929" s="203"/>
      <c r="AC929" s="208"/>
      <c r="AD929" s="46"/>
      <c r="AE929" s="208"/>
      <c r="AF929" s="46"/>
      <c r="AG929" s="208"/>
      <c r="AH929" s="46"/>
      <c r="AL929" s="202"/>
      <c r="AM929" s="203"/>
      <c r="AN929" s="202"/>
      <c r="AO929" s="202"/>
      <c r="AP929" s="202"/>
      <c r="AQ929" s="203"/>
      <c r="AU929" s="208"/>
      <c r="AV929" s="46"/>
      <c r="AW929" s="208"/>
      <c r="AX929" s="208"/>
      <c r="AY929" s="208"/>
      <c r="AZ929" s="46"/>
      <c r="BD929" s="208"/>
      <c r="BE929" s="46"/>
      <c r="BF929" s="208"/>
      <c r="BG929" s="208"/>
      <c r="BH929" s="208"/>
      <c r="BI929" s="46"/>
      <c r="BM929" s="208"/>
      <c r="BN929" s="46"/>
      <c r="BO929" s="208"/>
      <c r="BP929" s="208"/>
      <c r="BQ929" s="208"/>
      <c r="BR929" s="46"/>
    </row>
    <row r="930" spans="11:70">
      <c r="K930" s="202"/>
      <c r="L930" s="203"/>
      <c r="M930" s="202"/>
      <c r="N930" s="202"/>
      <c r="O930" s="202"/>
      <c r="P930" s="203"/>
      <c r="T930" s="202"/>
      <c r="U930" s="203"/>
      <c r="V930" s="202"/>
      <c r="W930" s="202"/>
      <c r="X930" s="202"/>
      <c r="Y930" s="203"/>
      <c r="AC930" s="208"/>
      <c r="AD930" s="46"/>
      <c r="AE930" s="208"/>
      <c r="AF930" s="46"/>
      <c r="AG930" s="208"/>
      <c r="AH930" s="46"/>
      <c r="AL930" s="202"/>
      <c r="AM930" s="203"/>
      <c r="AN930" s="202"/>
      <c r="AO930" s="202"/>
      <c r="AP930" s="202"/>
      <c r="AQ930" s="203"/>
      <c r="AU930" s="208"/>
      <c r="AV930" s="46"/>
      <c r="AW930" s="208"/>
      <c r="AX930" s="208"/>
      <c r="AY930" s="208"/>
      <c r="AZ930" s="46"/>
      <c r="BD930" s="208"/>
      <c r="BE930" s="46"/>
      <c r="BF930" s="208"/>
      <c r="BG930" s="208"/>
      <c r="BH930" s="208"/>
      <c r="BI930" s="46"/>
      <c r="BM930" s="208"/>
      <c r="BN930" s="46"/>
      <c r="BO930" s="208"/>
      <c r="BP930" s="208"/>
      <c r="BQ930" s="208"/>
      <c r="BR930" s="46"/>
    </row>
    <row r="931" spans="11:70">
      <c r="K931" s="202"/>
      <c r="L931" s="203"/>
      <c r="M931" s="202"/>
      <c r="N931" s="202"/>
      <c r="O931" s="202"/>
      <c r="P931" s="203"/>
      <c r="T931" s="202"/>
      <c r="U931" s="203"/>
      <c r="V931" s="202"/>
      <c r="W931" s="202"/>
      <c r="X931" s="202"/>
      <c r="Y931" s="203"/>
      <c r="AC931" s="208"/>
      <c r="AD931" s="46"/>
      <c r="AE931" s="208"/>
      <c r="AF931" s="46"/>
      <c r="AG931" s="208"/>
      <c r="AH931" s="46"/>
      <c r="AL931" s="202"/>
      <c r="AM931" s="203"/>
      <c r="AN931" s="202"/>
      <c r="AO931" s="202"/>
      <c r="AP931" s="202"/>
      <c r="AQ931" s="203"/>
      <c r="AU931" s="208"/>
      <c r="AV931" s="46"/>
      <c r="AW931" s="208"/>
      <c r="AX931" s="208"/>
      <c r="AY931" s="208"/>
      <c r="AZ931" s="46"/>
      <c r="BD931" s="208"/>
      <c r="BE931" s="46"/>
      <c r="BF931" s="208"/>
      <c r="BG931" s="208"/>
      <c r="BH931" s="208"/>
      <c r="BI931" s="46"/>
      <c r="BM931" s="208"/>
      <c r="BN931" s="46"/>
      <c r="BO931" s="208"/>
      <c r="BP931" s="208"/>
      <c r="BQ931" s="208"/>
      <c r="BR931" s="46"/>
    </row>
    <row r="932" spans="11:70">
      <c r="K932" s="202"/>
      <c r="L932" s="203"/>
      <c r="M932" s="202"/>
      <c r="N932" s="202"/>
      <c r="O932" s="202"/>
      <c r="P932" s="203"/>
      <c r="T932" s="202"/>
      <c r="U932" s="203"/>
      <c r="V932" s="202"/>
      <c r="W932" s="202"/>
      <c r="X932" s="202"/>
      <c r="Y932" s="203"/>
      <c r="AC932" s="208"/>
      <c r="AD932" s="46"/>
      <c r="AE932" s="208"/>
      <c r="AF932" s="46"/>
      <c r="AG932" s="208"/>
      <c r="AH932" s="46"/>
      <c r="AL932" s="202"/>
      <c r="AM932" s="203"/>
      <c r="AN932" s="202"/>
      <c r="AO932" s="202"/>
      <c r="AP932" s="202"/>
      <c r="AQ932" s="203"/>
      <c r="AU932" s="208"/>
      <c r="AV932" s="46"/>
      <c r="AW932" s="208"/>
      <c r="AX932" s="208"/>
      <c r="AY932" s="208"/>
      <c r="AZ932" s="46"/>
      <c r="BD932" s="208"/>
      <c r="BE932" s="46"/>
      <c r="BF932" s="208"/>
      <c r="BG932" s="208"/>
      <c r="BH932" s="208"/>
      <c r="BI932" s="46"/>
      <c r="BM932" s="208"/>
      <c r="BN932" s="46"/>
      <c r="BO932" s="208"/>
      <c r="BP932" s="208"/>
      <c r="BQ932" s="208"/>
      <c r="BR932" s="46"/>
    </row>
    <row r="933" spans="11:70">
      <c r="K933" s="202"/>
      <c r="L933" s="203"/>
      <c r="M933" s="202"/>
      <c r="N933" s="202"/>
      <c r="O933" s="202"/>
      <c r="P933" s="203"/>
      <c r="T933" s="202"/>
      <c r="U933" s="203"/>
      <c r="V933" s="202"/>
      <c r="W933" s="202"/>
      <c r="X933" s="202"/>
      <c r="Y933" s="203"/>
      <c r="AC933" s="208"/>
      <c r="AD933" s="46"/>
      <c r="AE933" s="208"/>
      <c r="AF933" s="46"/>
      <c r="AG933" s="208"/>
      <c r="AH933" s="46"/>
      <c r="AL933" s="202"/>
      <c r="AM933" s="203"/>
      <c r="AN933" s="202"/>
      <c r="AO933" s="202"/>
      <c r="AP933" s="202"/>
      <c r="AQ933" s="203"/>
      <c r="AU933" s="208"/>
      <c r="AV933" s="46"/>
      <c r="AW933" s="208"/>
      <c r="AX933" s="208"/>
      <c r="AY933" s="208"/>
      <c r="AZ933" s="46"/>
      <c r="BD933" s="208"/>
      <c r="BE933" s="46"/>
      <c r="BF933" s="208"/>
      <c r="BG933" s="208"/>
      <c r="BH933" s="208"/>
      <c r="BI933" s="46"/>
      <c r="BM933" s="208"/>
      <c r="BN933" s="46"/>
      <c r="BO933" s="208"/>
      <c r="BP933" s="208"/>
      <c r="BQ933" s="208"/>
      <c r="BR933" s="46"/>
    </row>
    <row r="934" spans="11:70">
      <c r="K934" s="202"/>
      <c r="L934" s="203"/>
      <c r="M934" s="202"/>
      <c r="N934" s="202"/>
      <c r="O934" s="202"/>
      <c r="P934" s="203"/>
      <c r="T934" s="202"/>
      <c r="U934" s="203"/>
      <c r="V934" s="202"/>
      <c r="W934" s="202"/>
      <c r="X934" s="202"/>
      <c r="Y934" s="203"/>
      <c r="AC934" s="208"/>
      <c r="AD934" s="46"/>
      <c r="AE934" s="208"/>
      <c r="AF934" s="46"/>
      <c r="AG934" s="208"/>
      <c r="AH934" s="46"/>
      <c r="AL934" s="202"/>
      <c r="AM934" s="203"/>
      <c r="AN934" s="202"/>
      <c r="AO934" s="202"/>
      <c r="AP934" s="202"/>
      <c r="AQ934" s="203"/>
      <c r="AU934" s="208"/>
      <c r="AV934" s="46"/>
      <c r="AW934" s="208"/>
      <c r="AX934" s="208"/>
      <c r="AY934" s="208"/>
      <c r="AZ934" s="46"/>
      <c r="BD934" s="208"/>
      <c r="BE934" s="46"/>
      <c r="BF934" s="208"/>
      <c r="BG934" s="208"/>
      <c r="BH934" s="208"/>
      <c r="BI934" s="46"/>
      <c r="BM934" s="208"/>
      <c r="BN934" s="46"/>
      <c r="BO934" s="208"/>
      <c r="BP934" s="208"/>
      <c r="BQ934" s="208"/>
      <c r="BR934" s="46"/>
    </row>
    <row r="935" spans="11:70">
      <c r="K935" s="202"/>
      <c r="L935" s="203"/>
      <c r="M935" s="202"/>
      <c r="N935" s="202"/>
      <c r="O935" s="202"/>
      <c r="P935" s="203"/>
      <c r="T935" s="202"/>
      <c r="U935" s="203"/>
      <c r="V935" s="202"/>
      <c r="W935" s="202"/>
      <c r="X935" s="202"/>
      <c r="Y935" s="203"/>
      <c r="AC935" s="208"/>
      <c r="AD935" s="46"/>
      <c r="AE935" s="208"/>
      <c r="AF935" s="46"/>
      <c r="AG935" s="208"/>
      <c r="AH935" s="46"/>
      <c r="AL935" s="202"/>
      <c r="AM935" s="203"/>
      <c r="AN935" s="202"/>
      <c r="AO935" s="202"/>
      <c r="AP935" s="202"/>
      <c r="AQ935" s="203"/>
      <c r="AU935" s="208"/>
      <c r="AV935" s="46"/>
      <c r="AW935" s="208"/>
      <c r="AX935" s="208"/>
      <c r="AY935" s="208"/>
      <c r="AZ935" s="46"/>
      <c r="BD935" s="208"/>
      <c r="BE935" s="46"/>
      <c r="BF935" s="208"/>
      <c r="BG935" s="208"/>
      <c r="BH935" s="208"/>
      <c r="BI935" s="46"/>
      <c r="BM935" s="208"/>
      <c r="BN935" s="46"/>
      <c r="BO935" s="208"/>
      <c r="BP935" s="208"/>
      <c r="BQ935" s="208"/>
      <c r="BR935" s="46"/>
    </row>
    <row r="936" spans="11:70">
      <c r="K936" s="202"/>
      <c r="L936" s="203"/>
      <c r="M936" s="202"/>
      <c r="N936" s="202"/>
      <c r="O936" s="202"/>
      <c r="P936" s="203"/>
      <c r="T936" s="202"/>
      <c r="U936" s="203"/>
      <c r="V936" s="202"/>
      <c r="W936" s="202"/>
      <c r="X936" s="202"/>
      <c r="Y936" s="203"/>
      <c r="AC936" s="208"/>
      <c r="AD936" s="46"/>
      <c r="AE936" s="208"/>
      <c r="AF936" s="46"/>
      <c r="AG936" s="208"/>
      <c r="AH936" s="46"/>
      <c r="AL936" s="202"/>
      <c r="AM936" s="203"/>
      <c r="AN936" s="202"/>
      <c r="AO936" s="202"/>
      <c r="AP936" s="202"/>
      <c r="AQ936" s="203"/>
      <c r="AU936" s="208"/>
      <c r="AV936" s="46"/>
      <c r="AW936" s="208"/>
      <c r="AX936" s="208"/>
      <c r="AY936" s="208"/>
      <c r="AZ936" s="46"/>
      <c r="BD936" s="208"/>
      <c r="BE936" s="46"/>
      <c r="BF936" s="208"/>
      <c r="BG936" s="208"/>
      <c r="BH936" s="208"/>
      <c r="BI936" s="46"/>
      <c r="BM936" s="208"/>
      <c r="BN936" s="46"/>
      <c r="BO936" s="208"/>
      <c r="BP936" s="208"/>
      <c r="BQ936" s="208"/>
      <c r="BR936" s="46"/>
    </row>
    <row r="937" spans="11:70">
      <c r="K937" s="202"/>
      <c r="L937" s="203"/>
      <c r="M937" s="202"/>
      <c r="N937" s="202"/>
      <c r="O937" s="202"/>
      <c r="P937" s="203"/>
      <c r="T937" s="202"/>
      <c r="U937" s="203"/>
      <c r="V937" s="202"/>
      <c r="W937" s="202"/>
      <c r="X937" s="202"/>
      <c r="Y937" s="203"/>
      <c r="AC937" s="208"/>
      <c r="AD937" s="46"/>
      <c r="AE937" s="208"/>
      <c r="AF937" s="46"/>
      <c r="AG937" s="208"/>
      <c r="AH937" s="46"/>
      <c r="AL937" s="202"/>
      <c r="AM937" s="203"/>
      <c r="AN937" s="202"/>
      <c r="AO937" s="202"/>
      <c r="AP937" s="202"/>
      <c r="AQ937" s="203"/>
      <c r="AU937" s="208"/>
      <c r="AV937" s="46"/>
      <c r="AW937" s="208"/>
      <c r="AX937" s="208"/>
      <c r="AY937" s="208"/>
      <c r="AZ937" s="46"/>
      <c r="BD937" s="208"/>
      <c r="BE937" s="46"/>
      <c r="BF937" s="208"/>
      <c r="BG937" s="208"/>
      <c r="BH937" s="208"/>
      <c r="BI937" s="46"/>
      <c r="BM937" s="208"/>
      <c r="BN937" s="46"/>
      <c r="BO937" s="208"/>
      <c r="BP937" s="208"/>
      <c r="BQ937" s="208"/>
      <c r="BR937" s="46"/>
    </row>
    <row r="938" spans="11:70">
      <c r="K938" s="202"/>
      <c r="L938" s="203"/>
      <c r="M938" s="202"/>
      <c r="N938" s="202"/>
      <c r="O938" s="202"/>
      <c r="P938" s="203"/>
      <c r="T938" s="202"/>
      <c r="U938" s="203"/>
      <c r="V938" s="202"/>
      <c r="W938" s="202"/>
      <c r="X938" s="202"/>
      <c r="Y938" s="203"/>
      <c r="AC938" s="208"/>
      <c r="AD938" s="46"/>
      <c r="AE938" s="208"/>
      <c r="AF938" s="46"/>
      <c r="AG938" s="208"/>
      <c r="AH938" s="46"/>
      <c r="AL938" s="202"/>
      <c r="AM938" s="203"/>
      <c r="AN938" s="202"/>
      <c r="AO938" s="202"/>
      <c r="AP938" s="202"/>
      <c r="AQ938" s="203"/>
      <c r="AU938" s="208"/>
      <c r="AV938" s="46"/>
      <c r="AW938" s="208"/>
      <c r="AX938" s="208"/>
      <c r="AY938" s="208"/>
      <c r="AZ938" s="46"/>
      <c r="BD938" s="208"/>
      <c r="BE938" s="46"/>
      <c r="BF938" s="208"/>
      <c r="BG938" s="208"/>
      <c r="BH938" s="208"/>
      <c r="BI938" s="46"/>
      <c r="BM938" s="208"/>
      <c r="BN938" s="46"/>
      <c r="BO938" s="208"/>
      <c r="BP938" s="208"/>
      <c r="BQ938" s="208"/>
      <c r="BR938" s="46"/>
    </row>
    <row r="939" spans="11:70">
      <c r="K939" s="202"/>
      <c r="L939" s="203"/>
      <c r="M939" s="202"/>
      <c r="N939" s="202"/>
      <c r="O939" s="202"/>
      <c r="P939" s="203"/>
      <c r="T939" s="202"/>
      <c r="U939" s="203"/>
      <c r="V939" s="202"/>
      <c r="W939" s="202"/>
      <c r="X939" s="202"/>
      <c r="Y939" s="203"/>
      <c r="AC939" s="208"/>
      <c r="AD939" s="46"/>
      <c r="AE939" s="208"/>
      <c r="AF939" s="46"/>
      <c r="AG939" s="208"/>
      <c r="AH939" s="46"/>
      <c r="AL939" s="202"/>
      <c r="AM939" s="203"/>
      <c r="AN939" s="202"/>
      <c r="AO939" s="202"/>
      <c r="AP939" s="202"/>
      <c r="AQ939" s="203"/>
      <c r="AU939" s="208"/>
      <c r="AV939" s="46"/>
      <c r="AW939" s="208"/>
      <c r="AX939" s="208"/>
      <c r="AY939" s="208"/>
      <c r="AZ939" s="46"/>
      <c r="BD939" s="208"/>
      <c r="BE939" s="46"/>
      <c r="BF939" s="208"/>
      <c r="BG939" s="208"/>
      <c r="BH939" s="208"/>
      <c r="BI939" s="46"/>
      <c r="BM939" s="208"/>
      <c r="BN939" s="46"/>
      <c r="BO939" s="208"/>
      <c r="BP939" s="208"/>
      <c r="BQ939" s="208"/>
      <c r="BR939" s="46"/>
    </row>
    <row r="940" spans="11:70">
      <c r="K940" s="202"/>
      <c r="L940" s="203"/>
      <c r="M940" s="202"/>
      <c r="N940" s="202"/>
      <c r="O940" s="202"/>
      <c r="P940" s="203"/>
      <c r="T940" s="202"/>
      <c r="U940" s="203"/>
      <c r="V940" s="202"/>
      <c r="W940" s="202"/>
      <c r="X940" s="202"/>
      <c r="Y940" s="203"/>
      <c r="AC940" s="208"/>
      <c r="AD940" s="46"/>
      <c r="AE940" s="208"/>
      <c r="AF940" s="46"/>
      <c r="AG940" s="208"/>
      <c r="AH940" s="46"/>
      <c r="AL940" s="202"/>
      <c r="AM940" s="203"/>
      <c r="AN940" s="202"/>
      <c r="AO940" s="202"/>
      <c r="AP940" s="202"/>
      <c r="AQ940" s="203"/>
      <c r="AU940" s="208"/>
      <c r="AV940" s="46"/>
      <c r="AW940" s="208"/>
      <c r="AX940" s="208"/>
      <c r="AY940" s="208"/>
      <c r="AZ940" s="46"/>
      <c r="BD940" s="208"/>
      <c r="BE940" s="46"/>
      <c r="BF940" s="208"/>
      <c r="BG940" s="208"/>
      <c r="BH940" s="208"/>
      <c r="BI940" s="46"/>
      <c r="BM940" s="208"/>
      <c r="BN940" s="46"/>
      <c r="BO940" s="208"/>
      <c r="BP940" s="208"/>
      <c r="BQ940" s="208"/>
      <c r="BR940" s="46"/>
    </row>
    <row r="941" spans="11:70">
      <c r="K941" s="202"/>
      <c r="L941" s="203"/>
      <c r="M941" s="202"/>
      <c r="N941" s="202"/>
      <c r="O941" s="202"/>
      <c r="P941" s="203"/>
      <c r="T941" s="202"/>
      <c r="U941" s="203"/>
      <c r="V941" s="202"/>
      <c r="W941" s="202"/>
      <c r="X941" s="202"/>
      <c r="Y941" s="203"/>
      <c r="AC941" s="208"/>
      <c r="AD941" s="46"/>
      <c r="AE941" s="208"/>
      <c r="AF941" s="46"/>
      <c r="AG941" s="208"/>
      <c r="AH941" s="46"/>
      <c r="AL941" s="202"/>
      <c r="AM941" s="203"/>
      <c r="AN941" s="202"/>
      <c r="AO941" s="202"/>
      <c r="AP941" s="202"/>
      <c r="AQ941" s="203"/>
      <c r="AU941" s="208"/>
      <c r="AV941" s="46"/>
      <c r="AW941" s="208"/>
      <c r="AX941" s="208"/>
      <c r="AY941" s="208"/>
      <c r="AZ941" s="46"/>
      <c r="BD941" s="208"/>
      <c r="BE941" s="46"/>
      <c r="BF941" s="208"/>
      <c r="BG941" s="208"/>
      <c r="BH941" s="208"/>
      <c r="BI941" s="46"/>
      <c r="BM941" s="208"/>
      <c r="BN941" s="46"/>
      <c r="BO941" s="208"/>
      <c r="BP941" s="208"/>
      <c r="BQ941" s="208"/>
      <c r="BR941" s="46"/>
    </row>
    <row r="942" spans="11:70">
      <c r="K942" s="202"/>
      <c r="L942" s="203"/>
      <c r="M942" s="202"/>
      <c r="N942" s="202"/>
      <c r="O942" s="202"/>
      <c r="P942" s="203"/>
      <c r="T942" s="202"/>
      <c r="U942" s="203"/>
      <c r="V942" s="202"/>
      <c r="W942" s="202"/>
      <c r="X942" s="202"/>
      <c r="Y942" s="203"/>
      <c r="AC942" s="208"/>
      <c r="AD942" s="46"/>
      <c r="AE942" s="208"/>
      <c r="AF942" s="46"/>
      <c r="AG942" s="208"/>
      <c r="AH942" s="46"/>
      <c r="AL942" s="202"/>
      <c r="AM942" s="203"/>
      <c r="AN942" s="202"/>
      <c r="AO942" s="202"/>
      <c r="AP942" s="202"/>
      <c r="AQ942" s="203"/>
      <c r="AU942" s="208"/>
      <c r="AV942" s="46"/>
      <c r="AW942" s="208"/>
      <c r="AX942" s="208"/>
      <c r="AY942" s="208"/>
      <c r="AZ942" s="46"/>
      <c r="BD942" s="208"/>
      <c r="BE942" s="46"/>
      <c r="BF942" s="208"/>
      <c r="BG942" s="208"/>
      <c r="BH942" s="208"/>
      <c r="BI942" s="46"/>
      <c r="BM942" s="208"/>
      <c r="BN942" s="46"/>
      <c r="BO942" s="208"/>
      <c r="BP942" s="208"/>
      <c r="BQ942" s="208"/>
      <c r="BR942" s="46"/>
    </row>
    <row r="943" spans="11:70">
      <c r="K943" s="202"/>
      <c r="L943" s="203"/>
      <c r="M943" s="202"/>
      <c r="N943" s="202"/>
      <c r="O943" s="202"/>
      <c r="P943" s="203"/>
      <c r="T943" s="202"/>
      <c r="U943" s="203"/>
      <c r="V943" s="202"/>
      <c r="W943" s="202"/>
      <c r="X943" s="202"/>
      <c r="Y943" s="203"/>
      <c r="AC943" s="208"/>
      <c r="AD943" s="46"/>
      <c r="AE943" s="208"/>
      <c r="AF943" s="46"/>
      <c r="AG943" s="208"/>
      <c r="AH943" s="46"/>
      <c r="AL943" s="202"/>
      <c r="AM943" s="203"/>
      <c r="AN943" s="202"/>
      <c r="AO943" s="202"/>
      <c r="AP943" s="202"/>
      <c r="AQ943" s="203"/>
      <c r="AU943" s="208"/>
      <c r="AV943" s="46"/>
      <c r="AW943" s="208"/>
      <c r="AX943" s="208"/>
      <c r="AY943" s="208"/>
      <c r="AZ943" s="46"/>
      <c r="BD943" s="208"/>
      <c r="BE943" s="46"/>
      <c r="BF943" s="208"/>
      <c r="BG943" s="208"/>
      <c r="BH943" s="208"/>
      <c r="BI943" s="46"/>
      <c r="BM943" s="208"/>
      <c r="BN943" s="46"/>
      <c r="BO943" s="208"/>
      <c r="BP943" s="208"/>
      <c r="BQ943" s="208"/>
      <c r="BR943" s="46"/>
    </row>
    <row r="944" spans="11:70">
      <c r="K944" s="202"/>
      <c r="L944" s="203"/>
      <c r="M944" s="203"/>
      <c r="N944" s="202"/>
      <c r="O944" s="202"/>
      <c r="P944" s="203"/>
      <c r="T944" s="202"/>
      <c r="U944" s="203"/>
      <c r="V944" s="202"/>
      <c r="W944" s="202"/>
      <c r="X944" s="202"/>
      <c r="Y944" s="203"/>
      <c r="AC944" s="208"/>
      <c r="AD944" s="46"/>
      <c r="AE944" s="208"/>
      <c r="AF944" s="46"/>
      <c r="AG944" s="208"/>
      <c r="AH944" s="46"/>
      <c r="AL944" s="202"/>
      <c r="AM944" s="203"/>
      <c r="AN944" s="202"/>
      <c r="AO944" s="202"/>
      <c r="AP944" s="202"/>
      <c r="AQ944" s="203"/>
      <c r="AU944" s="208"/>
      <c r="AV944" s="46"/>
      <c r="AW944" s="208"/>
      <c r="AX944" s="208"/>
      <c r="AY944" s="208"/>
      <c r="AZ944" s="46"/>
      <c r="BD944" s="208"/>
      <c r="BE944" s="46"/>
      <c r="BF944" s="208"/>
      <c r="BG944" s="208"/>
      <c r="BH944" s="208"/>
      <c r="BI944" s="46"/>
      <c r="BM944" s="208"/>
      <c r="BN944" s="46"/>
      <c r="BO944" s="208"/>
      <c r="BP944" s="208"/>
      <c r="BQ944" s="208"/>
      <c r="BR944" s="46"/>
    </row>
    <row r="945" spans="11:70">
      <c r="K945" s="202"/>
      <c r="L945" s="203"/>
      <c r="M945" s="203"/>
      <c r="N945" s="202"/>
      <c r="O945" s="202"/>
      <c r="P945" s="203"/>
      <c r="T945" s="202"/>
      <c r="U945" s="203"/>
      <c r="V945" s="202"/>
      <c r="W945" s="202"/>
      <c r="X945" s="202"/>
      <c r="Y945" s="203"/>
      <c r="AC945" s="208"/>
      <c r="AD945" s="46"/>
      <c r="AE945" s="208"/>
      <c r="AF945" s="46"/>
      <c r="AG945" s="208"/>
      <c r="AH945" s="46"/>
      <c r="AL945" s="202"/>
      <c r="AM945" s="203"/>
      <c r="AN945" s="202"/>
      <c r="AO945" s="202"/>
      <c r="AP945" s="202"/>
      <c r="AQ945" s="203"/>
      <c r="AU945" s="208"/>
      <c r="AV945" s="46"/>
      <c r="AW945" s="208"/>
      <c r="AX945" s="208"/>
      <c r="AY945" s="208"/>
      <c r="AZ945" s="46"/>
      <c r="BD945" s="208"/>
      <c r="BE945" s="46"/>
      <c r="BF945" s="208"/>
      <c r="BG945" s="208"/>
      <c r="BH945" s="208"/>
      <c r="BI945" s="46"/>
      <c r="BM945" s="208"/>
      <c r="BN945" s="46"/>
      <c r="BO945" s="208"/>
      <c r="BP945" s="208"/>
      <c r="BQ945" s="208"/>
      <c r="BR945" s="46"/>
    </row>
    <row r="946" spans="11:70">
      <c r="K946" s="202"/>
      <c r="L946" s="203"/>
      <c r="M946" s="203"/>
      <c r="N946" s="202"/>
      <c r="O946" s="202"/>
      <c r="P946" s="203"/>
      <c r="T946" s="202"/>
      <c r="U946" s="203"/>
      <c r="V946" s="202"/>
      <c r="W946" s="202"/>
      <c r="X946" s="202"/>
      <c r="Y946" s="203"/>
      <c r="AC946" s="208"/>
      <c r="AD946" s="46"/>
      <c r="AE946" s="208"/>
      <c r="AF946" s="46"/>
      <c r="AG946" s="208"/>
      <c r="AH946" s="46"/>
      <c r="AL946" s="202"/>
      <c r="AM946" s="203"/>
      <c r="AN946" s="202"/>
      <c r="AO946" s="202"/>
      <c r="AP946" s="202"/>
      <c r="AQ946" s="203"/>
      <c r="AU946" s="208"/>
      <c r="AV946" s="46"/>
      <c r="AW946" s="208"/>
      <c r="AX946" s="208"/>
      <c r="AY946" s="208"/>
      <c r="AZ946" s="46"/>
      <c r="BD946" s="208"/>
      <c r="BE946" s="46"/>
      <c r="BF946" s="208"/>
      <c r="BG946" s="208"/>
      <c r="BH946" s="208"/>
      <c r="BI946" s="46"/>
      <c r="BM946" s="208"/>
      <c r="BN946" s="46"/>
      <c r="BO946" s="208"/>
      <c r="BP946" s="208"/>
      <c r="BQ946" s="208"/>
      <c r="BR946" s="46"/>
    </row>
    <row r="947" spans="11:70">
      <c r="K947" s="202"/>
      <c r="L947" s="203"/>
      <c r="M947" s="203"/>
      <c r="N947" s="202"/>
      <c r="O947" s="202"/>
      <c r="P947" s="203"/>
      <c r="T947" s="202"/>
      <c r="U947" s="203"/>
      <c r="V947" s="202"/>
      <c r="W947" s="202"/>
      <c r="X947" s="202"/>
      <c r="Y947" s="203"/>
      <c r="AC947" s="208"/>
      <c r="AD947" s="46"/>
      <c r="AE947" s="208"/>
      <c r="AF947" s="46"/>
      <c r="AG947" s="208"/>
      <c r="AH947" s="46"/>
      <c r="AL947" s="202"/>
      <c r="AM947" s="203"/>
      <c r="AN947" s="202"/>
      <c r="AO947" s="202"/>
      <c r="AP947" s="202"/>
      <c r="AQ947" s="203"/>
      <c r="AU947" s="208"/>
      <c r="AV947" s="46"/>
      <c r="AW947" s="208"/>
      <c r="AX947" s="208"/>
      <c r="AY947" s="208"/>
      <c r="AZ947" s="46"/>
      <c r="BD947" s="208"/>
      <c r="BE947" s="46"/>
      <c r="BF947" s="208"/>
      <c r="BG947" s="208"/>
      <c r="BH947" s="208"/>
      <c r="BI947" s="46"/>
      <c r="BM947" s="208"/>
      <c r="BN947" s="46"/>
      <c r="BO947" s="208"/>
      <c r="BP947" s="208"/>
      <c r="BQ947" s="208"/>
      <c r="BR947" s="46"/>
    </row>
    <row r="948" spans="11:70">
      <c r="K948" s="202"/>
      <c r="L948" s="203"/>
      <c r="M948" s="203"/>
      <c r="N948" s="202"/>
      <c r="O948" s="202"/>
      <c r="P948" s="203"/>
      <c r="T948" s="202"/>
      <c r="U948" s="203"/>
      <c r="V948" s="202"/>
      <c r="W948" s="202"/>
      <c r="X948" s="202"/>
      <c r="Y948" s="203"/>
      <c r="AC948" s="208"/>
      <c r="AD948" s="46"/>
      <c r="AE948" s="208"/>
      <c r="AF948" s="46"/>
      <c r="AG948" s="208"/>
      <c r="AH948" s="46"/>
      <c r="AL948" s="202"/>
      <c r="AM948" s="203"/>
      <c r="AN948" s="202"/>
      <c r="AO948" s="202"/>
      <c r="AP948" s="202"/>
      <c r="AQ948" s="203"/>
      <c r="AU948" s="208"/>
      <c r="AV948" s="46"/>
      <c r="AW948" s="208"/>
      <c r="AX948" s="208"/>
      <c r="AY948" s="208"/>
      <c r="AZ948" s="46"/>
      <c r="BD948" s="208"/>
      <c r="BE948" s="46"/>
      <c r="BF948" s="208"/>
      <c r="BG948" s="208"/>
      <c r="BH948" s="208"/>
      <c r="BI948" s="46"/>
      <c r="BM948" s="208"/>
      <c r="BN948" s="46"/>
      <c r="BO948" s="208"/>
      <c r="BP948" s="208"/>
      <c r="BQ948" s="208"/>
      <c r="BR948" s="46"/>
    </row>
    <row r="949" spans="11:70">
      <c r="K949" s="202"/>
      <c r="L949" s="203"/>
      <c r="M949" s="203"/>
      <c r="N949" s="202"/>
      <c r="O949" s="202"/>
      <c r="P949" s="203"/>
      <c r="T949" s="202"/>
      <c r="U949" s="203"/>
      <c r="V949" s="202"/>
      <c r="W949" s="202"/>
      <c r="X949" s="202"/>
      <c r="Y949" s="203"/>
      <c r="AC949" s="208"/>
      <c r="AD949" s="46"/>
      <c r="AE949" s="208"/>
      <c r="AF949" s="46"/>
      <c r="AG949" s="208"/>
      <c r="AH949" s="46"/>
      <c r="AL949" s="202"/>
      <c r="AM949" s="203"/>
      <c r="AN949" s="202"/>
      <c r="AO949" s="202"/>
      <c r="AP949" s="202"/>
      <c r="AQ949" s="203"/>
      <c r="AU949" s="208"/>
      <c r="AV949" s="46"/>
      <c r="AW949" s="208"/>
      <c r="AX949" s="208"/>
      <c r="AY949" s="208"/>
      <c r="AZ949" s="46"/>
      <c r="BD949" s="208"/>
      <c r="BE949" s="46"/>
      <c r="BF949" s="208"/>
      <c r="BG949" s="208"/>
      <c r="BH949" s="208"/>
      <c r="BI949" s="46"/>
      <c r="BM949" s="208"/>
      <c r="BN949" s="46"/>
      <c r="BO949" s="208"/>
      <c r="BP949" s="208"/>
      <c r="BQ949" s="208"/>
      <c r="BR949" s="46"/>
    </row>
    <row r="950" spans="11:70">
      <c r="K950" s="202"/>
      <c r="L950" s="203"/>
      <c r="M950" s="203"/>
      <c r="N950" s="202"/>
      <c r="O950" s="202"/>
      <c r="P950" s="203"/>
      <c r="T950" s="202"/>
      <c r="U950" s="203"/>
      <c r="V950" s="202"/>
      <c r="W950" s="202"/>
      <c r="X950" s="202"/>
      <c r="Y950" s="203"/>
      <c r="AC950" s="208"/>
      <c r="AD950" s="46"/>
      <c r="AE950" s="208"/>
      <c r="AF950" s="46"/>
      <c r="AG950" s="208"/>
      <c r="AH950" s="46"/>
      <c r="AL950" s="202"/>
      <c r="AM950" s="203"/>
      <c r="AN950" s="202"/>
      <c r="AO950" s="202"/>
      <c r="AP950" s="202"/>
      <c r="AQ950" s="203"/>
      <c r="AU950" s="208"/>
      <c r="AV950" s="46"/>
      <c r="AW950" s="208"/>
      <c r="AX950" s="208"/>
      <c r="AY950" s="208"/>
      <c r="AZ950" s="46"/>
      <c r="BD950" s="208"/>
      <c r="BE950" s="46"/>
      <c r="BF950" s="208"/>
      <c r="BG950" s="208"/>
      <c r="BH950" s="208"/>
      <c r="BI950" s="46"/>
      <c r="BM950" s="208"/>
      <c r="BN950" s="46"/>
      <c r="BO950" s="208"/>
      <c r="BP950" s="208"/>
      <c r="BQ950" s="208"/>
      <c r="BR950" s="46"/>
    </row>
    <row r="951" spans="11:70">
      <c r="K951" s="202"/>
      <c r="L951" s="203"/>
      <c r="M951" s="203"/>
      <c r="N951" s="202"/>
      <c r="O951" s="202"/>
      <c r="P951" s="203"/>
      <c r="T951" s="202"/>
      <c r="U951" s="203"/>
      <c r="V951" s="202"/>
      <c r="W951" s="202"/>
      <c r="X951" s="202"/>
      <c r="Y951" s="203"/>
      <c r="AC951" s="208"/>
      <c r="AD951" s="46"/>
      <c r="AE951" s="208"/>
      <c r="AF951" s="46"/>
      <c r="AG951" s="208"/>
      <c r="AH951" s="46"/>
      <c r="AL951" s="202"/>
      <c r="AM951" s="203"/>
      <c r="AN951" s="202"/>
      <c r="AO951" s="202"/>
      <c r="AP951" s="202"/>
      <c r="AQ951" s="203"/>
      <c r="AU951" s="208"/>
      <c r="AV951" s="46"/>
      <c r="AW951" s="208"/>
      <c r="AX951" s="208"/>
      <c r="AY951" s="208"/>
      <c r="AZ951" s="46"/>
      <c r="BD951" s="208"/>
      <c r="BE951" s="46"/>
      <c r="BF951" s="208"/>
      <c r="BG951" s="208"/>
      <c r="BH951" s="208"/>
      <c r="BI951" s="46"/>
      <c r="BM951" s="208"/>
      <c r="BN951" s="46"/>
      <c r="BO951" s="208"/>
      <c r="BP951" s="208"/>
      <c r="BQ951" s="208"/>
      <c r="BR951" s="46"/>
    </row>
    <row r="952" spans="11:70">
      <c r="K952" s="202"/>
      <c r="L952" s="203"/>
      <c r="M952" s="203"/>
      <c r="N952" s="202"/>
      <c r="O952" s="202"/>
      <c r="P952" s="203"/>
      <c r="T952" s="202"/>
      <c r="U952" s="203"/>
      <c r="V952" s="202"/>
      <c r="W952" s="202"/>
      <c r="X952" s="202"/>
      <c r="Y952" s="203"/>
      <c r="AC952" s="208"/>
      <c r="AD952" s="46"/>
      <c r="AE952" s="208"/>
      <c r="AF952" s="46"/>
      <c r="AG952" s="208"/>
      <c r="AH952" s="46"/>
      <c r="AL952" s="202"/>
      <c r="AM952" s="203"/>
      <c r="AN952" s="202"/>
      <c r="AO952" s="202"/>
      <c r="AP952" s="202"/>
      <c r="AQ952" s="203"/>
      <c r="AU952" s="208"/>
      <c r="AV952" s="46"/>
      <c r="AW952" s="208"/>
      <c r="AX952" s="208"/>
      <c r="AY952" s="208"/>
      <c r="AZ952" s="46"/>
      <c r="BD952" s="208"/>
      <c r="BE952" s="46"/>
      <c r="BF952" s="208"/>
      <c r="BG952" s="208"/>
      <c r="BH952" s="208"/>
      <c r="BI952" s="46"/>
      <c r="BM952" s="208"/>
      <c r="BN952" s="46"/>
      <c r="BO952" s="208"/>
      <c r="BP952" s="208"/>
      <c r="BQ952" s="208"/>
      <c r="BR952" s="46"/>
    </row>
    <row r="953" spans="11:70">
      <c r="K953" s="202"/>
      <c r="L953" s="203"/>
      <c r="M953" s="203"/>
      <c r="N953" s="202"/>
      <c r="O953" s="202"/>
      <c r="P953" s="203"/>
      <c r="T953" s="202"/>
      <c r="U953" s="203"/>
      <c r="V953" s="202"/>
      <c r="W953" s="202"/>
      <c r="X953" s="202"/>
      <c r="Y953" s="203"/>
      <c r="AC953" s="208"/>
      <c r="AD953" s="46"/>
      <c r="AE953" s="208"/>
      <c r="AF953" s="46"/>
      <c r="AG953" s="208"/>
      <c r="AH953" s="46"/>
      <c r="AL953" s="202"/>
      <c r="AM953" s="203"/>
      <c r="AN953" s="202"/>
      <c r="AO953" s="202"/>
      <c r="AP953" s="202"/>
      <c r="AQ953" s="203"/>
      <c r="AU953" s="208"/>
      <c r="AV953" s="46"/>
      <c r="AW953" s="208"/>
      <c r="AX953" s="208"/>
      <c r="AY953" s="208"/>
      <c r="AZ953" s="46"/>
      <c r="BD953" s="208"/>
      <c r="BE953" s="46"/>
      <c r="BF953" s="208"/>
      <c r="BG953" s="208"/>
      <c r="BH953" s="208"/>
      <c r="BI953" s="46"/>
      <c r="BM953" s="208"/>
      <c r="BN953" s="46"/>
      <c r="BO953" s="208"/>
      <c r="BP953" s="208"/>
      <c r="BQ953" s="208"/>
      <c r="BR953" s="46"/>
    </row>
    <row r="954" spans="11:70">
      <c r="K954" s="202"/>
      <c r="L954" s="203"/>
      <c r="M954" s="203"/>
      <c r="N954" s="202"/>
      <c r="O954" s="202"/>
      <c r="P954" s="203"/>
      <c r="T954" s="202"/>
      <c r="U954" s="203"/>
      <c r="V954" s="202"/>
      <c r="W954" s="202"/>
      <c r="X954" s="202"/>
      <c r="Y954" s="203"/>
      <c r="AC954" s="208"/>
      <c r="AD954" s="46"/>
      <c r="AE954" s="208"/>
      <c r="AF954" s="46"/>
      <c r="AG954" s="208"/>
      <c r="AH954" s="46"/>
      <c r="AL954" s="202"/>
      <c r="AM954" s="203"/>
      <c r="AN954" s="202"/>
      <c r="AO954" s="202"/>
      <c r="AP954" s="202"/>
      <c r="AQ954" s="203"/>
      <c r="AU954" s="208"/>
      <c r="AV954" s="46"/>
      <c r="AW954" s="208"/>
      <c r="AX954" s="208"/>
      <c r="AY954" s="208"/>
      <c r="AZ954" s="46"/>
      <c r="BD954" s="208"/>
      <c r="BE954" s="46"/>
      <c r="BF954" s="208"/>
      <c r="BG954" s="208"/>
      <c r="BH954" s="208"/>
      <c r="BI954" s="46"/>
      <c r="BM954" s="208"/>
      <c r="BN954" s="46"/>
      <c r="BO954" s="208"/>
      <c r="BP954" s="208"/>
      <c r="BQ954" s="208"/>
      <c r="BR954" s="46"/>
    </row>
    <row r="955" spans="11:70">
      <c r="K955" s="202"/>
      <c r="L955" s="203"/>
      <c r="M955" s="203"/>
      <c r="N955" s="202"/>
      <c r="O955" s="202"/>
      <c r="P955" s="203"/>
      <c r="T955" s="202"/>
      <c r="U955" s="203"/>
      <c r="V955" s="202"/>
      <c r="W955" s="202"/>
      <c r="X955" s="202"/>
      <c r="Y955" s="203"/>
      <c r="AC955" s="208"/>
      <c r="AD955" s="46"/>
      <c r="AE955" s="208"/>
      <c r="AF955" s="46"/>
      <c r="AG955" s="208"/>
      <c r="AH955" s="46"/>
      <c r="AL955" s="202"/>
      <c r="AM955" s="203"/>
      <c r="AN955" s="202"/>
      <c r="AO955" s="202"/>
      <c r="AP955" s="202"/>
      <c r="AQ955" s="203"/>
      <c r="AU955" s="208"/>
      <c r="AV955" s="46"/>
      <c r="AW955" s="208"/>
      <c r="AX955" s="208"/>
      <c r="AY955" s="208"/>
      <c r="AZ955" s="46"/>
      <c r="BD955" s="208"/>
      <c r="BE955" s="46"/>
      <c r="BF955" s="208"/>
      <c r="BG955" s="208"/>
      <c r="BH955" s="208"/>
      <c r="BI955" s="46"/>
      <c r="BM955" s="208"/>
      <c r="BN955" s="46"/>
      <c r="BO955" s="208"/>
      <c r="BP955" s="208"/>
      <c r="BQ955" s="208"/>
      <c r="BR955" s="46"/>
    </row>
    <row r="956" spans="11:70">
      <c r="K956" s="202"/>
      <c r="L956" s="203"/>
      <c r="M956" s="203"/>
      <c r="N956" s="202"/>
      <c r="O956" s="202"/>
      <c r="P956" s="203"/>
      <c r="T956" s="202"/>
      <c r="U956" s="203"/>
      <c r="V956" s="202"/>
      <c r="W956" s="202"/>
      <c r="X956" s="202"/>
      <c r="Y956" s="203"/>
      <c r="AC956" s="208"/>
      <c r="AD956" s="46"/>
      <c r="AE956" s="208"/>
      <c r="AF956" s="46"/>
      <c r="AG956" s="208"/>
      <c r="AH956" s="46"/>
      <c r="AL956" s="202"/>
      <c r="AM956" s="203"/>
      <c r="AN956" s="202"/>
      <c r="AO956" s="202"/>
      <c r="AP956" s="202"/>
      <c r="AQ956" s="203"/>
      <c r="AU956" s="208"/>
      <c r="AV956" s="46"/>
      <c r="AW956" s="208"/>
      <c r="AX956" s="208"/>
      <c r="AY956" s="208"/>
      <c r="AZ956" s="46"/>
      <c r="BD956" s="208"/>
      <c r="BE956" s="46"/>
      <c r="BF956" s="208"/>
      <c r="BG956" s="208"/>
      <c r="BH956" s="208"/>
      <c r="BI956" s="46"/>
      <c r="BM956" s="208"/>
      <c r="BN956" s="46"/>
      <c r="BO956" s="208"/>
      <c r="BP956" s="208"/>
      <c r="BQ956" s="208"/>
      <c r="BR956" s="46"/>
    </row>
    <row r="957" spans="11:70">
      <c r="K957" s="202"/>
      <c r="L957" s="203"/>
      <c r="M957" s="203"/>
      <c r="N957" s="202"/>
      <c r="O957" s="202"/>
      <c r="P957" s="203"/>
      <c r="T957" s="202"/>
      <c r="U957" s="203"/>
      <c r="V957" s="202"/>
      <c r="W957" s="202"/>
      <c r="X957" s="202"/>
      <c r="Y957" s="203"/>
      <c r="AC957" s="208"/>
      <c r="AD957" s="46"/>
      <c r="AE957" s="208"/>
      <c r="AF957" s="46"/>
      <c r="AG957" s="208"/>
      <c r="AH957" s="46"/>
      <c r="AL957" s="202"/>
      <c r="AM957" s="203"/>
      <c r="AN957" s="202"/>
      <c r="AO957" s="202"/>
      <c r="AP957" s="202"/>
      <c r="AQ957" s="203"/>
      <c r="AU957" s="208"/>
      <c r="AV957" s="46"/>
      <c r="AW957" s="208"/>
      <c r="AX957" s="208"/>
      <c r="AY957" s="208"/>
      <c r="AZ957" s="46"/>
      <c r="BD957" s="208"/>
      <c r="BE957" s="46"/>
      <c r="BF957" s="208"/>
      <c r="BG957" s="208"/>
      <c r="BH957" s="208"/>
      <c r="BI957" s="46"/>
      <c r="BM957" s="208"/>
      <c r="BN957" s="46"/>
      <c r="BO957" s="208"/>
      <c r="BP957" s="208"/>
      <c r="BQ957" s="208"/>
      <c r="BR957" s="46"/>
    </row>
    <row r="958" spans="11:70">
      <c r="K958" s="202"/>
      <c r="L958" s="203"/>
      <c r="M958" s="203"/>
      <c r="N958" s="202"/>
      <c r="O958" s="202"/>
      <c r="P958" s="203"/>
      <c r="T958" s="202"/>
      <c r="U958" s="203"/>
      <c r="V958" s="202"/>
      <c r="W958" s="202"/>
      <c r="X958" s="202"/>
      <c r="Y958" s="203"/>
      <c r="AC958" s="208"/>
      <c r="AD958" s="46"/>
      <c r="AE958" s="208"/>
      <c r="AF958" s="46"/>
      <c r="AG958" s="208"/>
      <c r="AH958" s="46"/>
      <c r="AL958" s="202"/>
      <c r="AM958" s="203"/>
      <c r="AN958" s="202"/>
      <c r="AO958" s="202"/>
      <c r="AP958" s="202"/>
      <c r="AQ958" s="203"/>
      <c r="AU958" s="208"/>
      <c r="AV958" s="46"/>
      <c r="AW958" s="208"/>
      <c r="AX958" s="208"/>
      <c r="AY958" s="208"/>
      <c r="AZ958" s="46"/>
      <c r="BD958" s="208"/>
      <c r="BE958" s="46"/>
      <c r="BF958" s="208"/>
      <c r="BG958" s="208"/>
      <c r="BH958" s="208"/>
      <c r="BI958" s="46"/>
      <c r="BM958" s="208"/>
      <c r="BN958" s="46"/>
      <c r="BO958" s="208"/>
      <c r="BP958" s="208"/>
      <c r="BQ958" s="208"/>
      <c r="BR958" s="46"/>
    </row>
    <row r="959" spans="11:70">
      <c r="K959" s="202"/>
      <c r="L959" s="203"/>
      <c r="M959" s="203"/>
      <c r="N959" s="202"/>
      <c r="O959" s="202"/>
      <c r="P959" s="203"/>
      <c r="T959" s="202"/>
      <c r="U959" s="203"/>
      <c r="V959" s="202"/>
      <c r="W959" s="202"/>
      <c r="X959" s="202"/>
      <c r="Y959" s="203"/>
      <c r="AC959" s="208"/>
      <c r="AD959" s="46"/>
      <c r="AE959" s="208"/>
      <c r="AF959" s="46"/>
      <c r="AG959" s="208"/>
      <c r="AH959" s="46"/>
      <c r="AL959" s="202"/>
      <c r="AM959" s="203"/>
      <c r="AN959" s="202"/>
      <c r="AO959" s="202"/>
      <c r="AP959" s="202"/>
      <c r="AQ959" s="203"/>
      <c r="AU959" s="208"/>
      <c r="AV959" s="46"/>
      <c r="AW959" s="208"/>
      <c r="AX959" s="208"/>
      <c r="AY959" s="208"/>
      <c r="AZ959" s="46"/>
      <c r="BD959" s="208"/>
      <c r="BE959" s="46"/>
      <c r="BF959" s="208"/>
      <c r="BG959" s="208"/>
      <c r="BH959" s="208"/>
      <c r="BI959" s="46"/>
      <c r="BM959" s="208"/>
      <c r="BN959" s="46"/>
      <c r="BO959" s="208"/>
      <c r="BP959" s="208"/>
      <c r="BQ959" s="208"/>
      <c r="BR959" s="46"/>
    </row>
    <row r="960" spans="11:70">
      <c r="K960" s="202"/>
      <c r="L960" s="203"/>
      <c r="M960" s="203"/>
      <c r="N960" s="202"/>
      <c r="O960" s="202"/>
      <c r="P960" s="203"/>
      <c r="T960" s="202"/>
      <c r="U960" s="203"/>
      <c r="V960" s="202"/>
      <c r="W960" s="202"/>
      <c r="X960" s="202"/>
      <c r="Y960" s="203"/>
      <c r="AC960" s="208"/>
      <c r="AD960" s="46"/>
      <c r="AE960" s="208"/>
      <c r="AF960" s="46"/>
      <c r="AG960" s="208"/>
      <c r="AH960" s="46"/>
      <c r="AL960" s="202"/>
      <c r="AM960" s="203"/>
      <c r="AN960" s="202"/>
      <c r="AO960" s="202"/>
      <c r="AP960" s="202"/>
      <c r="AQ960" s="203"/>
      <c r="AU960" s="208"/>
      <c r="AV960" s="46"/>
      <c r="AW960" s="208"/>
      <c r="AX960" s="208"/>
      <c r="AY960" s="208"/>
      <c r="AZ960" s="46"/>
      <c r="BD960" s="208"/>
      <c r="BE960" s="46"/>
      <c r="BF960" s="208"/>
      <c r="BG960" s="208"/>
      <c r="BH960" s="208"/>
      <c r="BI960" s="46"/>
      <c r="BM960" s="208"/>
      <c r="BN960" s="46"/>
      <c r="BO960" s="208"/>
      <c r="BP960" s="208"/>
      <c r="BQ960" s="208"/>
      <c r="BR960" s="46"/>
    </row>
    <row r="961" spans="11:70">
      <c r="K961" s="202"/>
      <c r="L961" s="203"/>
      <c r="M961" s="203"/>
      <c r="N961" s="202"/>
      <c r="O961" s="202"/>
      <c r="P961" s="203"/>
      <c r="T961" s="202"/>
      <c r="U961" s="203"/>
      <c r="V961" s="202"/>
      <c r="W961" s="202"/>
      <c r="X961" s="202"/>
      <c r="Y961" s="203"/>
      <c r="AC961" s="208"/>
      <c r="AD961" s="46"/>
      <c r="AE961" s="208"/>
      <c r="AF961" s="46"/>
      <c r="AG961" s="208"/>
      <c r="AH961" s="46"/>
      <c r="AL961" s="202"/>
      <c r="AM961" s="203"/>
      <c r="AN961" s="202"/>
      <c r="AO961" s="202"/>
      <c r="AP961" s="202"/>
      <c r="AQ961" s="203"/>
      <c r="AU961" s="208"/>
      <c r="AV961" s="46"/>
      <c r="AW961" s="208"/>
      <c r="AX961" s="208"/>
      <c r="AY961" s="208"/>
      <c r="AZ961" s="46"/>
      <c r="BD961" s="208"/>
      <c r="BE961" s="46"/>
      <c r="BF961" s="208"/>
      <c r="BG961" s="208"/>
      <c r="BH961" s="208"/>
      <c r="BI961" s="46"/>
      <c r="BM961" s="208"/>
      <c r="BN961" s="46"/>
      <c r="BO961" s="208"/>
      <c r="BP961" s="208"/>
      <c r="BQ961" s="208"/>
      <c r="BR961" s="46"/>
    </row>
    <row r="962" spans="11:70">
      <c r="K962" s="202"/>
      <c r="L962" s="203"/>
      <c r="M962" s="203"/>
      <c r="N962" s="202"/>
      <c r="O962" s="202"/>
      <c r="P962" s="203"/>
      <c r="T962" s="202"/>
      <c r="U962" s="203"/>
      <c r="V962" s="202"/>
      <c r="W962" s="202"/>
      <c r="X962" s="202"/>
      <c r="Y962" s="203"/>
      <c r="AC962" s="208"/>
      <c r="AD962" s="46"/>
      <c r="AE962" s="208"/>
      <c r="AF962" s="46"/>
      <c r="AG962" s="208"/>
      <c r="AH962" s="46"/>
      <c r="AL962" s="202"/>
      <c r="AM962" s="203"/>
      <c r="AN962" s="202"/>
      <c r="AO962" s="202"/>
      <c r="AP962" s="202"/>
      <c r="AQ962" s="203"/>
      <c r="AU962" s="208"/>
      <c r="AV962" s="46"/>
      <c r="AW962" s="208"/>
      <c r="AX962" s="208"/>
      <c r="AY962" s="208"/>
      <c r="AZ962" s="46"/>
      <c r="BD962" s="208"/>
      <c r="BE962" s="46"/>
      <c r="BF962" s="208"/>
      <c r="BG962" s="208"/>
      <c r="BH962" s="208"/>
      <c r="BI962" s="46"/>
      <c r="BM962" s="208"/>
      <c r="BN962" s="46"/>
      <c r="BO962" s="208"/>
      <c r="BP962" s="208"/>
      <c r="BQ962" s="208"/>
      <c r="BR962" s="46"/>
    </row>
    <row r="963" spans="11:70">
      <c r="K963" s="202"/>
      <c r="L963" s="203"/>
      <c r="M963" s="203"/>
      <c r="N963" s="202"/>
      <c r="O963" s="202"/>
      <c r="P963" s="203"/>
      <c r="T963" s="202"/>
      <c r="U963" s="203"/>
      <c r="V963" s="202"/>
      <c r="W963" s="202"/>
      <c r="X963" s="202"/>
      <c r="Y963" s="203"/>
      <c r="AC963" s="208"/>
      <c r="AD963" s="46"/>
      <c r="AE963" s="208"/>
      <c r="AF963" s="46"/>
      <c r="AG963" s="208"/>
      <c r="AH963" s="46"/>
      <c r="AL963" s="202"/>
      <c r="AM963" s="203"/>
      <c r="AN963" s="202"/>
      <c r="AO963" s="202"/>
      <c r="AP963" s="202"/>
      <c r="AQ963" s="203"/>
      <c r="AU963" s="208"/>
      <c r="AV963" s="46"/>
      <c r="AW963" s="208"/>
      <c r="AX963" s="208"/>
      <c r="AY963" s="208"/>
      <c r="AZ963" s="46"/>
      <c r="BD963" s="208"/>
      <c r="BE963" s="46"/>
      <c r="BF963" s="208"/>
      <c r="BG963" s="208"/>
      <c r="BH963" s="208"/>
      <c r="BI963" s="46"/>
      <c r="BM963" s="208"/>
      <c r="BN963" s="46"/>
      <c r="BO963" s="208"/>
      <c r="BP963" s="208"/>
      <c r="BQ963" s="208"/>
      <c r="BR963" s="46"/>
    </row>
    <row r="964" spans="11:70">
      <c r="K964" s="202"/>
      <c r="L964" s="203"/>
      <c r="M964" s="203"/>
      <c r="N964" s="202"/>
      <c r="O964" s="202"/>
      <c r="P964" s="203"/>
      <c r="T964" s="202"/>
      <c r="U964" s="203"/>
      <c r="V964" s="202"/>
      <c r="W964" s="202"/>
      <c r="X964" s="202"/>
      <c r="Y964" s="203"/>
      <c r="AC964" s="208"/>
      <c r="AD964" s="46"/>
      <c r="AE964" s="208"/>
      <c r="AF964" s="46"/>
      <c r="AG964" s="208"/>
      <c r="AH964" s="46"/>
      <c r="AL964" s="202"/>
      <c r="AM964" s="203"/>
      <c r="AN964" s="202"/>
      <c r="AO964" s="202"/>
      <c r="AP964" s="202"/>
      <c r="AQ964" s="203"/>
      <c r="AU964" s="208"/>
      <c r="AV964" s="46"/>
      <c r="AW964" s="208"/>
      <c r="AX964" s="208"/>
      <c r="AY964" s="208"/>
      <c r="AZ964" s="46"/>
      <c r="BD964" s="208"/>
      <c r="BE964" s="46"/>
      <c r="BF964" s="208"/>
      <c r="BG964" s="208"/>
      <c r="BH964" s="208"/>
      <c r="BI964" s="46"/>
      <c r="BM964" s="208"/>
      <c r="BN964" s="46"/>
      <c r="BO964" s="208"/>
      <c r="BP964" s="208"/>
      <c r="BQ964" s="208"/>
      <c r="BR964" s="46"/>
    </row>
    <row r="965" spans="11:70">
      <c r="K965" s="202"/>
      <c r="L965" s="203"/>
      <c r="M965" s="203"/>
      <c r="N965" s="202"/>
      <c r="O965" s="202"/>
      <c r="P965" s="203"/>
      <c r="T965" s="202"/>
      <c r="U965" s="203"/>
      <c r="V965" s="202"/>
      <c r="W965" s="202"/>
      <c r="X965" s="202"/>
      <c r="Y965" s="203"/>
      <c r="AC965" s="208"/>
      <c r="AD965" s="46"/>
      <c r="AE965" s="208"/>
      <c r="AF965" s="46"/>
      <c r="AG965" s="208"/>
      <c r="AH965" s="46"/>
      <c r="AL965" s="202"/>
      <c r="AM965" s="203"/>
      <c r="AN965" s="202"/>
      <c r="AO965" s="202"/>
      <c r="AP965" s="202"/>
      <c r="AQ965" s="203"/>
      <c r="AU965" s="208"/>
      <c r="AV965" s="46"/>
      <c r="AW965" s="208"/>
      <c r="AX965" s="208"/>
      <c r="AY965" s="208"/>
      <c r="AZ965" s="46"/>
      <c r="BD965" s="208"/>
      <c r="BE965" s="46"/>
      <c r="BF965" s="208"/>
      <c r="BG965" s="208"/>
      <c r="BH965" s="208"/>
      <c r="BI965" s="46"/>
      <c r="BM965" s="208"/>
      <c r="BN965" s="46"/>
      <c r="BO965" s="208"/>
      <c r="BP965" s="208"/>
      <c r="BQ965" s="208"/>
      <c r="BR965" s="46"/>
    </row>
    <row r="966" spans="11:70">
      <c r="K966" s="202"/>
      <c r="L966" s="203"/>
      <c r="M966" s="203"/>
      <c r="N966" s="202"/>
      <c r="O966" s="202"/>
      <c r="P966" s="203"/>
      <c r="T966" s="202"/>
      <c r="U966" s="203"/>
      <c r="V966" s="202"/>
      <c r="W966" s="202"/>
      <c r="X966" s="202"/>
      <c r="Y966" s="203"/>
      <c r="AC966" s="208"/>
      <c r="AD966" s="46"/>
      <c r="AE966" s="208"/>
      <c r="AF966" s="46"/>
      <c r="AG966" s="208"/>
      <c r="AH966" s="46"/>
      <c r="AL966" s="202"/>
      <c r="AM966" s="203"/>
      <c r="AN966" s="202"/>
      <c r="AO966" s="202"/>
      <c r="AP966" s="202"/>
      <c r="AQ966" s="203"/>
      <c r="AU966" s="208"/>
      <c r="AV966" s="46"/>
      <c r="AW966" s="208"/>
      <c r="AX966" s="208"/>
      <c r="AY966" s="208"/>
      <c r="AZ966" s="46"/>
      <c r="BD966" s="208"/>
      <c r="BE966" s="46"/>
      <c r="BF966" s="208"/>
      <c r="BG966" s="208"/>
      <c r="BH966" s="208"/>
      <c r="BI966" s="46"/>
      <c r="BM966" s="208"/>
      <c r="BN966" s="46"/>
      <c r="BO966" s="208"/>
      <c r="BP966" s="208"/>
      <c r="BQ966" s="208"/>
      <c r="BR966" s="46"/>
    </row>
    <row r="967" spans="11:70">
      <c r="K967" s="202"/>
      <c r="L967" s="203"/>
      <c r="M967" s="203"/>
      <c r="N967" s="202"/>
      <c r="O967" s="202"/>
      <c r="P967" s="203"/>
      <c r="T967" s="202"/>
      <c r="U967" s="203"/>
      <c r="V967" s="202"/>
      <c r="W967" s="202"/>
      <c r="X967" s="202"/>
      <c r="Y967" s="203"/>
      <c r="AC967" s="208"/>
      <c r="AD967" s="46"/>
      <c r="AE967" s="208"/>
      <c r="AF967" s="46"/>
      <c r="AG967" s="208"/>
      <c r="AH967" s="46"/>
      <c r="AL967" s="202"/>
      <c r="AM967" s="203"/>
      <c r="AN967" s="202"/>
      <c r="AO967" s="202"/>
      <c r="AP967" s="202"/>
      <c r="AQ967" s="203"/>
      <c r="AU967" s="208"/>
      <c r="AV967" s="46"/>
      <c r="AW967" s="208"/>
      <c r="AX967" s="208"/>
      <c r="AY967" s="208"/>
      <c r="AZ967" s="46"/>
      <c r="BD967" s="208"/>
      <c r="BE967" s="46"/>
      <c r="BF967" s="208"/>
      <c r="BG967" s="208"/>
      <c r="BH967" s="208"/>
      <c r="BI967" s="46"/>
      <c r="BM967" s="208"/>
      <c r="BN967" s="46"/>
      <c r="BO967" s="208"/>
      <c r="BP967" s="208"/>
      <c r="BQ967" s="208"/>
      <c r="BR967" s="46"/>
    </row>
    <row r="968" spans="11:70">
      <c r="K968" s="202"/>
      <c r="L968" s="203"/>
      <c r="M968" s="203"/>
      <c r="N968" s="202"/>
      <c r="O968" s="202"/>
      <c r="P968" s="203"/>
      <c r="T968" s="202"/>
      <c r="U968" s="203"/>
      <c r="V968" s="202"/>
      <c r="W968" s="202"/>
      <c r="X968" s="202"/>
      <c r="Y968" s="203"/>
      <c r="AC968" s="208"/>
      <c r="AD968" s="46"/>
      <c r="AE968" s="208"/>
      <c r="AF968" s="46"/>
      <c r="AG968" s="208"/>
      <c r="AH968" s="46"/>
      <c r="AL968" s="202"/>
      <c r="AM968" s="203"/>
      <c r="AN968" s="202"/>
      <c r="AO968" s="202"/>
      <c r="AP968" s="202"/>
      <c r="AQ968" s="203"/>
      <c r="AU968" s="208"/>
      <c r="AV968" s="46"/>
      <c r="AW968" s="208"/>
      <c r="AX968" s="208"/>
      <c r="AY968" s="208"/>
      <c r="AZ968" s="46"/>
      <c r="BD968" s="208"/>
      <c r="BE968" s="46"/>
      <c r="BF968" s="208"/>
      <c r="BG968" s="208"/>
      <c r="BH968" s="208"/>
      <c r="BI968" s="46"/>
      <c r="BM968" s="208"/>
      <c r="BN968" s="46"/>
      <c r="BO968" s="208"/>
      <c r="BP968" s="208"/>
      <c r="BQ968" s="208"/>
      <c r="BR968" s="46"/>
    </row>
    <row r="969" spans="11:70">
      <c r="K969" s="202"/>
      <c r="L969" s="203"/>
      <c r="M969" s="203"/>
      <c r="N969" s="202"/>
      <c r="O969" s="202"/>
      <c r="P969" s="203"/>
      <c r="T969" s="202"/>
      <c r="U969" s="203"/>
      <c r="V969" s="202"/>
      <c r="W969" s="202"/>
      <c r="X969" s="202"/>
      <c r="Y969" s="203"/>
      <c r="AC969" s="208"/>
      <c r="AD969" s="46"/>
      <c r="AE969" s="208"/>
      <c r="AF969" s="46"/>
      <c r="AG969" s="208"/>
      <c r="AH969" s="46"/>
      <c r="AL969" s="202"/>
      <c r="AM969" s="203"/>
      <c r="AN969" s="202"/>
      <c r="AO969" s="202"/>
      <c r="AP969" s="202"/>
      <c r="AQ969" s="203"/>
      <c r="AU969" s="208"/>
      <c r="AV969" s="46"/>
      <c r="AW969" s="208"/>
      <c r="AX969" s="208"/>
      <c r="AY969" s="208"/>
      <c r="AZ969" s="46"/>
      <c r="BD969" s="208"/>
      <c r="BE969" s="46"/>
      <c r="BF969" s="208"/>
      <c r="BG969" s="208"/>
      <c r="BH969" s="208"/>
      <c r="BI969" s="46"/>
      <c r="BM969" s="208"/>
      <c r="BN969" s="46"/>
      <c r="BO969" s="208"/>
      <c r="BP969" s="208"/>
      <c r="BQ969" s="208"/>
      <c r="BR969" s="46"/>
    </row>
    <row r="970" spans="11:70">
      <c r="K970" s="202"/>
      <c r="L970" s="203"/>
      <c r="M970" s="203"/>
      <c r="N970" s="202"/>
      <c r="O970" s="202"/>
      <c r="P970" s="203"/>
      <c r="T970" s="202"/>
      <c r="U970" s="203"/>
      <c r="V970" s="202"/>
      <c r="W970" s="202"/>
      <c r="X970" s="202"/>
      <c r="Y970" s="203"/>
      <c r="AC970" s="208"/>
      <c r="AD970" s="46"/>
      <c r="AE970" s="208"/>
      <c r="AF970" s="46"/>
      <c r="AG970" s="208"/>
      <c r="AH970" s="46"/>
      <c r="AL970" s="202"/>
      <c r="AM970" s="203"/>
      <c r="AN970" s="202"/>
      <c r="AO970" s="202"/>
      <c r="AP970" s="202"/>
      <c r="AQ970" s="203"/>
      <c r="AU970" s="208"/>
      <c r="AV970" s="46"/>
      <c r="AW970" s="208"/>
      <c r="AX970" s="208"/>
      <c r="AY970" s="208"/>
      <c r="AZ970" s="46"/>
      <c r="BD970" s="208"/>
      <c r="BE970" s="46"/>
      <c r="BF970" s="208"/>
      <c r="BG970" s="208"/>
      <c r="BH970" s="208"/>
      <c r="BI970" s="46"/>
      <c r="BM970" s="208"/>
      <c r="BN970" s="46"/>
      <c r="BO970" s="208"/>
      <c r="BP970" s="208"/>
      <c r="BQ970" s="208"/>
      <c r="BR970" s="46"/>
    </row>
    <row r="971" spans="11:70">
      <c r="K971" s="202"/>
      <c r="L971" s="203"/>
      <c r="M971" s="203"/>
      <c r="N971" s="202"/>
      <c r="O971" s="202"/>
      <c r="P971" s="203"/>
      <c r="T971" s="202"/>
      <c r="U971" s="203"/>
      <c r="V971" s="202"/>
      <c r="W971" s="202"/>
      <c r="X971" s="202"/>
      <c r="Y971" s="203"/>
      <c r="AC971" s="208"/>
      <c r="AD971" s="46"/>
      <c r="AE971" s="208"/>
      <c r="AF971" s="46"/>
      <c r="AG971" s="208"/>
      <c r="AH971" s="46"/>
      <c r="AL971" s="202"/>
      <c r="AM971" s="203"/>
      <c r="AN971" s="202"/>
      <c r="AO971" s="202"/>
      <c r="AP971" s="202"/>
      <c r="AQ971" s="203"/>
      <c r="AU971" s="208"/>
      <c r="AV971" s="46"/>
      <c r="AW971" s="208"/>
      <c r="AX971" s="208"/>
      <c r="AY971" s="208"/>
      <c r="AZ971" s="46"/>
      <c r="BD971" s="208"/>
      <c r="BE971" s="46"/>
      <c r="BF971" s="208"/>
      <c r="BG971" s="208"/>
      <c r="BH971" s="208"/>
      <c r="BI971" s="46"/>
      <c r="BM971" s="208"/>
      <c r="BN971" s="46"/>
      <c r="BO971" s="208"/>
      <c r="BP971" s="208"/>
      <c r="BQ971" s="208"/>
      <c r="BR971" s="46"/>
    </row>
    <row r="972" spans="11:70">
      <c r="K972" s="202"/>
      <c r="L972" s="203"/>
      <c r="M972" s="203"/>
      <c r="N972" s="202"/>
      <c r="O972" s="202"/>
      <c r="P972" s="203"/>
      <c r="T972" s="202"/>
      <c r="U972" s="203"/>
      <c r="V972" s="202"/>
      <c r="W972" s="202"/>
      <c r="X972" s="202"/>
      <c r="Y972" s="203"/>
      <c r="AC972" s="208"/>
      <c r="AD972" s="46"/>
      <c r="AE972" s="208"/>
      <c r="AF972" s="46"/>
      <c r="AG972" s="208"/>
      <c r="AH972" s="46"/>
      <c r="AL972" s="202"/>
      <c r="AM972" s="203"/>
      <c r="AN972" s="202"/>
      <c r="AO972" s="202"/>
      <c r="AP972" s="202"/>
      <c r="AQ972" s="203"/>
      <c r="AU972" s="208"/>
      <c r="AV972" s="46"/>
      <c r="AW972" s="208"/>
      <c r="AX972" s="208"/>
      <c r="AY972" s="208"/>
      <c r="AZ972" s="46"/>
      <c r="BD972" s="208"/>
      <c r="BE972" s="46"/>
      <c r="BF972" s="208"/>
      <c r="BG972" s="208"/>
      <c r="BH972" s="208"/>
      <c r="BI972" s="46"/>
      <c r="BM972" s="208"/>
      <c r="BN972" s="46"/>
      <c r="BO972" s="208"/>
      <c r="BP972" s="208"/>
      <c r="BQ972" s="208"/>
      <c r="BR972" s="46"/>
    </row>
    <row r="973" spans="11:70">
      <c r="K973" s="202"/>
      <c r="L973" s="203"/>
      <c r="M973" s="203"/>
      <c r="N973" s="202"/>
      <c r="O973" s="202"/>
      <c r="P973" s="203"/>
      <c r="T973" s="202"/>
      <c r="U973" s="203"/>
      <c r="V973" s="202"/>
      <c r="W973" s="202"/>
      <c r="X973" s="202"/>
      <c r="Y973" s="203"/>
      <c r="AC973" s="208"/>
      <c r="AD973" s="46"/>
      <c r="AE973" s="208"/>
      <c r="AF973" s="46"/>
      <c r="AG973" s="208"/>
      <c r="AH973" s="46"/>
      <c r="AL973" s="202"/>
      <c r="AM973" s="203"/>
      <c r="AN973" s="202"/>
      <c r="AO973" s="202"/>
      <c r="AP973" s="202"/>
      <c r="AQ973" s="203"/>
      <c r="AU973" s="208"/>
      <c r="AV973" s="46"/>
      <c r="AW973" s="208"/>
      <c r="AX973" s="208"/>
      <c r="AY973" s="208"/>
      <c r="AZ973" s="46"/>
      <c r="BD973" s="208"/>
      <c r="BE973" s="46"/>
      <c r="BF973" s="208"/>
      <c r="BG973" s="208"/>
      <c r="BH973" s="208"/>
      <c r="BI973" s="46"/>
      <c r="BM973" s="208"/>
      <c r="BN973" s="46"/>
      <c r="BO973" s="208"/>
      <c r="BP973" s="208"/>
      <c r="BQ973" s="208"/>
      <c r="BR973" s="46"/>
    </row>
    <row r="974" spans="11:70">
      <c r="K974" s="202"/>
      <c r="L974" s="203"/>
      <c r="M974" s="203"/>
      <c r="N974" s="202"/>
      <c r="O974" s="202"/>
      <c r="P974" s="203"/>
      <c r="T974" s="202"/>
      <c r="U974" s="203"/>
      <c r="V974" s="202"/>
      <c r="W974" s="202"/>
      <c r="X974" s="202"/>
      <c r="Y974" s="203"/>
      <c r="AC974" s="208"/>
      <c r="AD974" s="46"/>
      <c r="AE974" s="208"/>
      <c r="AF974" s="46"/>
      <c r="AG974" s="208"/>
      <c r="AH974" s="46"/>
      <c r="AL974" s="202"/>
      <c r="AM974" s="203"/>
      <c r="AN974" s="202"/>
      <c r="AO974" s="202"/>
      <c r="AP974" s="202"/>
      <c r="AQ974" s="203"/>
      <c r="AU974" s="208"/>
      <c r="AV974" s="46"/>
      <c r="AW974" s="208"/>
      <c r="AX974" s="208"/>
      <c r="AY974" s="208"/>
      <c r="AZ974" s="46"/>
      <c r="BD974" s="208"/>
      <c r="BE974" s="46"/>
      <c r="BF974" s="208"/>
      <c r="BG974" s="208"/>
      <c r="BH974" s="208"/>
      <c r="BI974" s="46"/>
      <c r="BM974" s="208"/>
      <c r="BN974" s="46"/>
      <c r="BO974" s="208"/>
      <c r="BP974" s="208"/>
      <c r="BQ974" s="208"/>
      <c r="BR974" s="46"/>
    </row>
    <row r="975" spans="11:70">
      <c r="K975" s="202"/>
      <c r="L975" s="203"/>
      <c r="M975" s="203"/>
      <c r="N975" s="202"/>
      <c r="O975" s="202"/>
      <c r="P975" s="203"/>
      <c r="T975" s="202"/>
      <c r="U975" s="203"/>
      <c r="V975" s="202"/>
      <c r="W975" s="202"/>
      <c r="X975" s="202"/>
      <c r="Y975" s="203"/>
      <c r="AC975" s="208"/>
      <c r="AD975" s="46"/>
      <c r="AE975" s="208"/>
      <c r="AF975" s="46"/>
      <c r="AG975" s="208"/>
      <c r="AH975" s="46"/>
      <c r="AL975" s="202"/>
      <c r="AM975" s="203"/>
      <c r="AN975" s="202"/>
      <c r="AO975" s="202"/>
      <c r="AP975" s="202"/>
      <c r="AQ975" s="203"/>
      <c r="AU975" s="208"/>
      <c r="AV975" s="46"/>
      <c r="AW975" s="208"/>
      <c r="AX975" s="208"/>
      <c r="AY975" s="208"/>
      <c r="AZ975" s="46"/>
      <c r="BD975" s="208"/>
      <c r="BE975" s="46"/>
      <c r="BF975" s="208"/>
      <c r="BG975" s="208"/>
      <c r="BH975" s="208"/>
      <c r="BI975" s="46"/>
      <c r="BM975" s="208"/>
      <c r="BN975" s="46"/>
      <c r="BO975" s="208"/>
      <c r="BP975" s="208"/>
      <c r="BQ975" s="208"/>
      <c r="BR975" s="46"/>
    </row>
    <row r="976" spans="11:70">
      <c r="K976" s="202"/>
      <c r="L976" s="203"/>
      <c r="M976" s="203"/>
      <c r="N976" s="202"/>
      <c r="O976" s="202"/>
      <c r="P976" s="203"/>
      <c r="T976" s="202"/>
      <c r="U976" s="203"/>
      <c r="V976" s="202"/>
      <c r="W976" s="202"/>
      <c r="X976" s="202"/>
      <c r="Y976" s="203"/>
      <c r="AC976" s="208"/>
      <c r="AD976" s="46"/>
      <c r="AE976" s="208"/>
      <c r="AF976" s="46"/>
      <c r="AG976" s="208"/>
      <c r="AH976" s="46"/>
      <c r="AL976" s="202"/>
      <c r="AM976" s="203"/>
      <c r="AN976" s="202"/>
      <c r="AO976" s="202"/>
      <c r="AP976" s="202"/>
      <c r="AQ976" s="203"/>
      <c r="AU976" s="208"/>
      <c r="AV976" s="46"/>
      <c r="AW976" s="208"/>
      <c r="AX976" s="208"/>
      <c r="AY976" s="208"/>
      <c r="AZ976" s="46"/>
      <c r="BD976" s="208"/>
      <c r="BE976" s="46"/>
      <c r="BF976" s="208"/>
      <c r="BG976" s="208"/>
      <c r="BH976" s="208"/>
      <c r="BI976" s="46"/>
      <c r="BM976" s="208"/>
      <c r="BN976" s="46"/>
      <c r="BO976" s="208"/>
      <c r="BP976" s="208"/>
      <c r="BQ976" s="208"/>
      <c r="BR976" s="46"/>
    </row>
    <row r="977" spans="11:70">
      <c r="K977" s="202"/>
      <c r="L977" s="203"/>
      <c r="M977" s="203"/>
      <c r="N977" s="202"/>
      <c r="O977" s="202"/>
      <c r="P977" s="203"/>
      <c r="T977" s="202"/>
      <c r="U977" s="203"/>
      <c r="V977" s="202"/>
      <c r="W977" s="202"/>
      <c r="X977" s="202"/>
      <c r="Y977" s="203"/>
      <c r="AC977" s="208"/>
      <c r="AD977" s="46"/>
      <c r="AE977" s="208"/>
      <c r="AF977" s="46"/>
      <c r="AG977" s="208"/>
      <c r="AH977" s="46"/>
      <c r="AL977" s="202"/>
      <c r="AM977" s="203"/>
      <c r="AN977" s="202"/>
      <c r="AO977" s="202"/>
      <c r="AP977" s="202"/>
      <c r="AQ977" s="203"/>
      <c r="AU977" s="208"/>
      <c r="AV977" s="46"/>
      <c r="AW977" s="208"/>
      <c r="AX977" s="208"/>
      <c r="AY977" s="208"/>
      <c r="AZ977" s="46"/>
      <c r="BD977" s="208"/>
      <c r="BE977" s="46"/>
      <c r="BF977" s="208"/>
      <c r="BG977" s="208"/>
      <c r="BH977" s="208"/>
      <c r="BI977" s="46"/>
      <c r="BM977" s="208"/>
      <c r="BN977" s="46"/>
      <c r="BO977" s="208"/>
      <c r="BP977" s="208"/>
      <c r="BQ977" s="208"/>
      <c r="BR977" s="46"/>
    </row>
    <row r="978" spans="11:70">
      <c r="K978" s="202"/>
      <c r="L978" s="203"/>
      <c r="M978" s="203"/>
      <c r="N978" s="202"/>
      <c r="O978" s="202"/>
      <c r="P978" s="203"/>
      <c r="T978" s="202"/>
      <c r="U978" s="203"/>
      <c r="V978" s="202"/>
      <c r="W978" s="202"/>
      <c r="X978" s="202"/>
      <c r="Y978" s="203"/>
      <c r="AC978" s="208"/>
      <c r="AD978" s="46"/>
      <c r="AE978" s="208"/>
      <c r="AF978" s="46"/>
      <c r="AG978" s="208"/>
      <c r="AH978" s="46"/>
      <c r="AL978" s="202"/>
      <c r="AM978" s="203"/>
      <c r="AN978" s="202"/>
      <c r="AO978" s="202"/>
      <c r="AP978" s="202"/>
      <c r="AQ978" s="203"/>
      <c r="AU978" s="208"/>
      <c r="AV978" s="46"/>
      <c r="AW978" s="208"/>
      <c r="AX978" s="208"/>
      <c r="AY978" s="208"/>
      <c r="AZ978" s="46"/>
      <c r="BD978" s="208"/>
      <c r="BE978" s="46"/>
      <c r="BF978" s="208"/>
      <c r="BG978" s="208"/>
      <c r="BH978" s="208"/>
      <c r="BI978" s="46"/>
      <c r="BM978" s="208"/>
      <c r="BN978" s="46"/>
      <c r="BO978" s="208"/>
      <c r="BP978" s="208"/>
      <c r="BQ978" s="208"/>
      <c r="BR978" s="46"/>
    </row>
    <row r="979" spans="11:70">
      <c r="K979" s="202"/>
      <c r="L979" s="203"/>
      <c r="M979" s="203"/>
      <c r="N979" s="202"/>
      <c r="O979" s="202"/>
      <c r="P979" s="203"/>
      <c r="T979" s="202"/>
      <c r="U979" s="203"/>
      <c r="V979" s="202"/>
      <c r="W979" s="202"/>
      <c r="X979" s="202"/>
      <c r="Y979" s="203"/>
      <c r="AC979" s="208"/>
      <c r="AD979" s="46"/>
      <c r="AE979" s="208"/>
      <c r="AF979" s="46"/>
      <c r="AG979" s="208"/>
      <c r="AH979" s="46"/>
      <c r="AL979" s="202"/>
      <c r="AM979" s="203"/>
      <c r="AN979" s="202"/>
      <c r="AO979" s="202"/>
      <c r="AP979" s="202"/>
      <c r="AQ979" s="203"/>
      <c r="AU979" s="208"/>
      <c r="AV979" s="46"/>
      <c r="AW979" s="208"/>
      <c r="AX979" s="208"/>
      <c r="AY979" s="208"/>
      <c r="AZ979" s="46"/>
      <c r="BD979" s="208"/>
      <c r="BE979" s="46"/>
      <c r="BF979" s="208"/>
      <c r="BG979" s="208"/>
      <c r="BH979" s="208"/>
      <c r="BI979" s="46"/>
      <c r="BM979" s="208"/>
      <c r="BN979" s="46"/>
      <c r="BO979" s="208"/>
      <c r="BP979" s="208"/>
      <c r="BQ979" s="208"/>
      <c r="BR979" s="46"/>
    </row>
    <row r="980" spans="11:70">
      <c r="K980" s="202"/>
      <c r="L980" s="203"/>
      <c r="M980" s="203"/>
      <c r="N980" s="202"/>
      <c r="O980" s="202"/>
      <c r="P980" s="203"/>
      <c r="T980" s="202"/>
      <c r="U980" s="203"/>
      <c r="V980" s="202"/>
      <c r="W980" s="202"/>
      <c r="X980" s="202"/>
      <c r="Y980" s="203"/>
      <c r="AC980" s="208"/>
      <c r="AD980" s="46"/>
      <c r="AE980" s="208"/>
      <c r="AF980" s="46"/>
      <c r="AG980" s="208"/>
      <c r="AH980" s="46"/>
      <c r="AL980" s="202"/>
      <c r="AM980" s="203"/>
      <c r="AN980" s="202"/>
      <c r="AO980" s="202"/>
      <c r="AP980" s="202"/>
      <c r="AQ980" s="203"/>
      <c r="AU980" s="208"/>
      <c r="AV980" s="46"/>
      <c r="AW980" s="208"/>
      <c r="AX980" s="208"/>
      <c r="AY980" s="208"/>
      <c r="AZ980" s="46"/>
      <c r="BD980" s="208"/>
      <c r="BE980" s="46"/>
      <c r="BF980" s="208"/>
      <c r="BG980" s="208"/>
      <c r="BH980" s="208"/>
      <c r="BI980" s="46"/>
      <c r="BM980" s="208"/>
      <c r="BN980" s="46"/>
      <c r="BO980" s="208"/>
      <c r="BP980" s="208"/>
      <c r="BQ980" s="208"/>
      <c r="BR980" s="46"/>
    </row>
    <row r="981" spans="11:70">
      <c r="K981" s="202"/>
      <c r="L981" s="203"/>
      <c r="M981" s="203"/>
      <c r="N981" s="202"/>
      <c r="O981" s="202"/>
      <c r="P981" s="203"/>
      <c r="T981" s="202"/>
      <c r="U981" s="203"/>
      <c r="V981" s="202"/>
      <c r="W981" s="202"/>
      <c r="X981" s="202"/>
      <c r="Y981" s="203"/>
      <c r="AC981" s="208"/>
      <c r="AD981" s="46"/>
      <c r="AE981" s="208"/>
      <c r="AF981" s="46"/>
      <c r="AG981" s="208"/>
      <c r="AH981" s="46"/>
      <c r="AL981" s="202"/>
      <c r="AM981" s="203"/>
      <c r="AN981" s="202"/>
      <c r="AO981" s="202"/>
      <c r="AP981" s="202"/>
      <c r="AQ981" s="203"/>
      <c r="AU981" s="208"/>
      <c r="AV981" s="46"/>
      <c r="AW981" s="208"/>
      <c r="AX981" s="208"/>
      <c r="AY981" s="208"/>
      <c r="AZ981" s="46"/>
      <c r="BD981" s="208"/>
      <c r="BE981" s="46"/>
      <c r="BF981" s="208"/>
      <c r="BG981" s="208"/>
      <c r="BH981" s="208"/>
      <c r="BI981" s="46"/>
      <c r="BM981" s="208"/>
      <c r="BN981" s="46"/>
      <c r="BO981" s="208"/>
      <c r="BP981" s="208"/>
      <c r="BQ981" s="208"/>
      <c r="BR981" s="46"/>
    </row>
    <row r="982" spans="11:70">
      <c r="K982" s="202"/>
      <c r="L982" s="203"/>
      <c r="M982" s="203"/>
      <c r="N982" s="202"/>
      <c r="O982" s="202"/>
      <c r="P982" s="203"/>
      <c r="T982" s="202"/>
      <c r="U982" s="203"/>
      <c r="V982" s="202"/>
      <c r="W982" s="202"/>
      <c r="X982" s="202"/>
      <c r="Y982" s="203"/>
      <c r="AC982" s="208"/>
      <c r="AD982" s="46"/>
      <c r="AE982" s="208"/>
      <c r="AF982" s="46"/>
      <c r="AG982" s="208"/>
      <c r="AH982" s="46"/>
      <c r="AL982" s="202"/>
      <c r="AM982" s="203"/>
      <c r="AN982" s="202"/>
      <c r="AO982" s="202"/>
      <c r="AP982" s="202"/>
      <c r="AQ982" s="203"/>
      <c r="AU982" s="208"/>
      <c r="AV982" s="46"/>
      <c r="AW982" s="208"/>
      <c r="AX982" s="208"/>
      <c r="AY982" s="208"/>
      <c r="AZ982" s="46"/>
      <c r="BD982" s="208"/>
      <c r="BE982" s="46"/>
      <c r="BF982" s="208"/>
      <c r="BG982" s="208"/>
      <c r="BH982" s="208"/>
      <c r="BI982" s="46"/>
      <c r="BM982" s="208"/>
      <c r="BN982" s="46"/>
      <c r="BO982" s="208"/>
      <c r="BP982" s="208"/>
      <c r="BQ982" s="208"/>
      <c r="BR982" s="46"/>
    </row>
    <row r="983" spans="11:70">
      <c r="K983" s="202"/>
      <c r="L983" s="203"/>
      <c r="M983" s="203"/>
      <c r="N983" s="202"/>
      <c r="O983" s="202"/>
      <c r="P983" s="203"/>
      <c r="T983" s="202"/>
      <c r="U983" s="203"/>
      <c r="V983" s="202"/>
      <c r="W983" s="202"/>
      <c r="X983" s="202"/>
      <c r="Y983" s="203"/>
      <c r="AC983" s="208"/>
      <c r="AD983" s="46"/>
      <c r="AE983" s="208"/>
      <c r="AF983" s="46"/>
      <c r="AG983" s="208"/>
      <c r="AH983" s="46"/>
      <c r="AL983" s="202"/>
      <c r="AM983" s="203"/>
      <c r="AN983" s="202"/>
      <c r="AO983" s="202"/>
      <c r="AP983" s="202"/>
      <c r="AQ983" s="203"/>
      <c r="AU983" s="208"/>
      <c r="AV983" s="46"/>
      <c r="AW983" s="208"/>
      <c r="AX983" s="208"/>
      <c r="AY983" s="208"/>
      <c r="AZ983" s="46"/>
      <c r="BD983" s="208"/>
      <c r="BE983" s="46"/>
      <c r="BF983" s="208"/>
      <c r="BG983" s="208"/>
      <c r="BH983" s="208"/>
      <c r="BI983" s="46"/>
      <c r="BM983" s="208"/>
      <c r="BN983" s="46"/>
      <c r="BO983" s="208"/>
      <c r="BP983" s="208"/>
      <c r="BQ983" s="208"/>
      <c r="BR983" s="46"/>
    </row>
    <row r="984" spans="11:70">
      <c r="K984" s="202"/>
      <c r="L984" s="203"/>
      <c r="M984" s="203"/>
      <c r="N984" s="202"/>
      <c r="O984" s="202"/>
      <c r="P984" s="203"/>
      <c r="T984" s="202"/>
      <c r="U984" s="203"/>
      <c r="V984" s="202"/>
      <c r="W984" s="202"/>
      <c r="X984" s="202"/>
      <c r="Y984" s="203"/>
      <c r="AC984" s="208"/>
      <c r="AD984" s="46"/>
      <c r="AE984" s="208"/>
      <c r="AF984" s="46"/>
      <c r="AG984" s="208"/>
      <c r="AH984" s="46"/>
      <c r="AL984" s="202"/>
      <c r="AM984" s="203"/>
      <c r="AN984" s="202"/>
      <c r="AO984" s="202"/>
      <c r="AP984" s="202"/>
      <c r="AQ984" s="203"/>
      <c r="AU984" s="208"/>
      <c r="AV984" s="46"/>
      <c r="AW984" s="208"/>
      <c r="AX984" s="208"/>
      <c r="AY984" s="208"/>
      <c r="AZ984" s="46"/>
      <c r="BD984" s="208"/>
      <c r="BE984" s="46"/>
      <c r="BF984" s="208"/>
      <c r="BG984" s="208"/>
      <c r="BH984" s="208"/>
      <c r="BI984" s="46"/>
      <c r="BM984" s="208"/>
      <c r="BN984" s="46"/>
      <c r="BO984" s="208"/>
      <c r="BP984" s="208"/>
      <c r="BQ984" s="208"/>
      <c r="BR984" s="46"/>
    </row>
    <row r="985" spans="11:70">
      <c r="K985" s="202"/>
      <c r="L985" s="203"/>
      <c r="M985" s="203"/>
      <c r="N985" s="202"/>
      <c r="O985" s="202"/>
      <c r="P985" s="203"/>
      <c r="T985" s="202"/>
      <c r="U985" s="203"/>
      <c r="V985" s="202"/>
      <c r="W985" s="202"/>
      <c r="X985" s="202"/>
      <c r="Y985" s="203"/>
      <c r="AC985" s="208"/>
      <c r="AD985" s="46"/>
      <c r="AE985" s="208"/>
      <c r="AF985" s="46"/>
      <c r="AG985" s="208"/>
      <c r="AH985" s="46"/>
      <c r="AL985" s="202"/>
      <c r="AM985" s="203"/>
      <c r="AN985" s="202"/>
      <c r="AO985" s="202"/>
      <c r="AP985" s="202"/>
      <c r="AQ985" s="203"/>
      <c r="AU985" s="208"/>
      <c r="AV985" s="46"/>
      <c r="AW985" s="208"/>
      <c r="AX985" s="208"/>
      <c r="AY985" s="208"/>
      <c r="AZ985" s="46"/>
      <c r="BD985" s="208"/>
      <c r="BE985" s="46"/>
      <c r="BF985" s="208"/>
      <c r="BG985" s="208"/>
      <c r="BH985" s="208"/>
      <c r="BI985" s="46"/>
      <c r="BM985" s="208"/>
      <c r="BN985" s="46"/>
      <c r="BO985" s="208"/>
      <c r="BP985" s="208"/>
      <c r="BQ985" s="208"/>
      <c r="BR985" s="46"/>
    </row>
    <row r="986" spans="11:70">
      <c r="K986" s="202"/>
      <c r="L986" s="203"/>
      <c r="M986" s="203"/>
      <c r="N986" s="202"/>
      <c r="O986" s="202"/>
      <c r="P986" s="203"/>
      <c r="T986" s="202"/>
      <c r="U986" s="203"/>
      <c r="V986" s="202"/>
      <c r="W986" s="202"/>
      <c r="X986" s="202"/>
      <c r="Y986" s="203"/>
      <c r="AC986" s="208"/>
      <c r="AD986" s="46"/>
      <c r="AE986" s="208"/>
      <c r="AF986" s="46"/>
      <c r="AG986" s="208"/>
      <c r="AH986" s="46"/>
      <c r="AL986" s="202"/>
      <c r="AM986" s="203"/>
      <c r="AN986" s="202"/>
      <c r="AO986" s="202"/>
      <c r="AP986" s="202"/>
      <c r="AQ986" s="203"/>
      <c r="AU986" s="208"/>
      <c r="AV986" s="46"/>
      <c r="AW986" s="208"/>
      <c r="AX986" s="208"/>
      <c r="AY986" s="208"/>
      <c r="AZ986" s="46"/>
      <c r="BD986" s="208"/>
      <c r="BE986" s="46"/>
      <c r="BF986" s="208"/>
      <c r="BG986" s="208"/>
      <c r="BH986" s="208"/>
      <c r="BI986" s="46"/>
      <c r="BM986" s="208"/>
      <c r="BN986" s="46"/>
      <c r="BO986" s="208"/>
      <c r="BP986" s="208"/>
      <c r="BQ986" s="208"/>
      <c r="BR986" s="46"/>
    </row>
    <row r="987" spans="11:70">
      <c r="K987" s="202"/>
      <c r="L987" s="203"/>
      <c r="M987" s="203"/>
      <c r="N987" s="202"/>
      <c r="O987" s="202"/>
      <c r="P987" s="203"/>
      <c r="T987" s="202"/>
      <c r="U987" s="203"/>
      <c r="V987" s="202"/>
      <c r="W987" s="202"/>
      <c r="X987" s="202"/>
      <c r="Y987" s="203"/>
      <c r="AC987" s="208"/>
      <c r="AD987" s="46"/>
      <c r="AE987" s="208"/>
      <c r="AF987" s="46"/>
      <c r="AG987" s="208"/>
      <c r="AH987" s="46"/>
      <c r="AL987" s="202"/>
      <c r="AM987" s="203"/>
      <c r="AN987" s="202"/>
      <c r="AO987" s="202"/>
      <c r="AP987" s="202"/>
      <c r="AQ987" s="203"/>
      <c r="AU987" s="208"/>
      <c r="AV987" s="46"/>
      <c r="AW987" s="208"/>
      <c r="AX987" s="208"/>
      <c r="AY987" s="208"/>
      <c r="AZ987" s="46"/>
      <c r="BD987" s="208"/>
      <c r="BE987" s="46"/>
      <c r="BF987" s="208"/>
      <c r="BG987" s="208"/>
      <c r="BH987" s="208"/>
      <c r="BI987" s="46"/>
      <c r="BM987" s="208"/>
      <c r="BN987" s="46"/>
      <c r="BO987" s="208"/>
      <c r="BP987" s="208"/>
      <c r="BQ987" s="208"/>
      <c r="BR987" s="46"/>
    </row>
    <row r="988" spans="11:70">
      <c r="K988" s="202"/>
      <c r="L988" s="203"/>
      <c r="M988" s="203"/>
      <c r="N988" s="202"/>
      <c r="O988" s="202"/>
      <c r="P988" s="203"/>
      <c r="T988" s="202"/>
      <c r="U988" s="203"/>
      <c r="V988" s="202"/>
      <c r="W988" s="202"/>
      <c r="X988" s="202"/>
      <c r="Y988" s="203"/>
      <c r="AC988" s="208"/>
      <c r="AD988" s="46"/>
      <c r="AE988" s="208"/>
      <c r="AF988" s="46"/>
      <c r="AG988" s="208"/>
      <c r="AH988" s="46"/>
      <c r="AL988" s="202"/>
      <c r="AM988" s="203"/>
      <c r="AN988" s="202"/>
      <c r="AO988" s="202"/>
      <c r="AP988" s="202"/>
      <c r="AQ988" s="203"/>
      <c r="AU988" s="208"/>
      <c r="AV988" s="46"/>
      <c r="AW988" s="208"/>
      <c r="AX988" s="208"/>
      <c r="AY988" s="208"/>
      <c r="AZ988" s="46"/>
      <c r="BD988" s="208"/>
      <c r="BE988" s="46"/>
      <c r="BF988" s="208"/>
      <c r="BG988" s="208"/>
      <c r="BH988" s="208"/>
      <c r="BI988" s="46"/>
      <c r="BM988" s="208"/>
      <c r="BN988" s="46"/>
      <c r="BO988" s="208"/>
      <c r="BP988" s="208"/>
      <c r="BQ988" s="208"/>
      <c r="BR988" s="46"/>
    </row>
    <row r="989" spans="11:70">
      <c r="K989" s="202"/>
      <c r="L989" s="203"/>
      <c r="M989" s="203"/>
      <c r="N989" s="202"/>
      <c r="O989" s="202"/>
      <c r="P989" s="203"/>
      <c r="T989" s="202"/>
      <c r="U989" s="203"/>
      <c r="V989" s="202"/>
      <c r="W989" s="202"/>
      <c r="X989" s="202"/>
      <c r="Y989" s="203"/>
      <c r="AC989" s="208"/>
      <c r="AD989" s="46"/>
      <c r="AE989" s="208"/>
      <c r="AF989" s="46"/>
      <c r="AG989" s="208"/>
      <c r="AH989" s="46"/>
      <c r="AL989" s="202"/>
      <c r="AM989" s="203"/>
      <c r="AN989" s="202"/>
      <c r="AO989" s="202"/>
      <c r="AP989" s="202"/>
      <c r="AQ989" s="203"/>
      <c r="AU989" s="208"/>
      <c r="AV989" s="46"/>
      <c r="AW989" s="208"/>
      <c r="AX989" s="208"/>
      <c r="AY989" s="208"/>
      <c r="AZ989" s="46"/>
      <c r="BD989" s="208"/>
      <c r="BE989" s="46"/>
      <c r="BF989" s="208"/>
      <c r="BG989" s="208"/>
      <c r="BH989" s="208"/>
      <c r="BI989" s="46"/>
      <c r="BM989" s="208"/>
      <c r="BN989" s="46"/>
      <c r="BO989" s="208"/>
      <c r="BP989" s="208"/>
      <c r="BQ989" s="208"/>
      <c r="BR989" s="46"/>
    </row>
    <row r="990" spans="11:70">
      <c r="K990" s="202"/>
      <c r="L990" s="203"/>
      <c r="M990" s="203"/>
      <c r="N990" s="202"/>
      <c r="O990" s="202"/>
      <c r="P990" s="203"/>
      <c r="T990" s="202"/>
      <c r="U990" s="203"/>
      <c r="V990" s="202"/>
      <c r="W990" s="202"/>
      <c r="X990" s="202"/>
      <c r="Y990" s="203"/>
      <c r="AC990" s="208"/>
      <c r="AD990" s="46"/>
      <c r="AE990" s="208"/>
      <c r="AF990" s="46"/>
      <c r="AG990" s="208"/>
      <c r="AH990" s="46"/>
      <c r="AL990" s="202"/>
      <c r="AM990" s="203"/>
      <c r="AN990" s="202"/>
      <c r="AO990" s="202"/>
      <c r="AP990" s="202"/>
      <c r="AQ990" s="203"/>
      <c r="AU990" s="208"/>
      <c r="AV990" s="46"/>
      <c r="AW990" s="208"/>
      <c r="AX990" s="208"/>
      <c r="AY990" s="208"/>
      <c r="AZ990" s="46"/>
      <c r="BD990" s="208"/>
      <c r="BE990" s="46"/>
      <c r="BF990" s="208"/>
      <c r="BG990" s="208"/>
      <c r="BH990" s="208"/>
      <c r="BI990" s="46"/>
      <c r="BM990" s="208"/>
      <c r="BN990" s="46"/>
      <c r="BO990" s="208"/>
      <c r="BP990" s="208"/>
      <c r="BQ990" s="208"/>
      <c r="BR990" s="46"/>
    </row>
    <row r="991" spans="11:70">
      <c r="K991" s="202"/>
      <c r="L991" s="203"/>
      <c r="M991" s="203"/>
      <c r="N991" s="202"/>
      <c r="O991" s="202"/>
      <c r="P991" s="203"/>
      <c r="T991" s="202"/>
      <c r="U991" s="203"/>
      <c r="V991" s="202"/>
      <c r="W991" s="202"/>
      <c r="X991" s="202"/>
      <c r="Y991" s="203"/>
      <c r="AC991" s="208"/>
      <c r="AD991" s="46"/>
      <c r="AE991" s="208"/>
      <c r="AF991" s="46"/>
      <c r="AG991" s="208"/>
      <c r="AH991" s="46"/>
      <c r="AL991" s="202"/>
      <c r="AM991" s="203"/>
      <c r="AN991" s="202"/>
      <c r="AO991" s="202"/>
      <c r="AP991" s="202"/>
      <c r="AQ991" s="203"/>
      <c r="AU991" s="208"/>
      <c r="AV991" s="46"/>
      <c r="AW991" s="208"/>
      <c r="AX991" s="208"/>
      <c r="AY991" s="208"/>
      <c r="AZ991" s="46"/>
      <c r="BD991" s="208"/>
      <c r="BE991" s="46"/>
      <c r="BF991" s="208"/>
      <c r="BG991" s="208"/>
      <c r="BH991" s="208"/>
      <c r="BI991" s="46"/>
      <c r="BM991" s="208"/>
      <c r="BN991" s="46"/>
      <c r="BO991" s="208"/>
      <c r="BP991" s="208"/>
      <c r="BQ991" s="208"/>
      <c r="BR991" s="46"/>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7" zoomScaleNormal="57" workbookViewId="0">
      <selection activeCell="L23" sqref="L23"/>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2727272727273"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0">
      <c r="C5" s="133"/>
      <c r="D5" s="133"/>
      <c r="E5" s="36"/>
      <c r="F5" s="36"/>
      <c r="J5" s="133"/>
    </row>
    <row r="6" ht="15.25" spans="2:12">
      <c r="B6" s="134"/>
      <c r="C6" s="134"/>
      <c r="D6" s="134"/>
      <c r="E6" s="135"/>
      <c r="F6" s="136"/>
      <c r="G6" s="136"/>
      <c r="H6" s="136"/>
      <c r="I6" s="136"/>
      <c r="J6" s="136"/>
      <c r="K6" s="136"/>
      <c r="L6" s="136"/>
    </row>
    <row r="7" spans="2:11">
      <c r="B7" s="137"/>
      <c r="C7" s="137"/>
      <c r="D7" s="137"/>
      <c r="E7" s="138"/>
      <c r="F7" s="139"/>
      <c r="G7" s="140"/>
      <c r="H7" s="141"/>
      <c r="I7" s="141"/>
      <c r="J7" s="141"/>
      <c r="K7" s="163"/>
    </row>
    <row r="8" ht="13.25" spans="2:11">
      <c r="B8" s="142"/>
      <c r="C8" s="142"/>
      <c r="D8" s="142"/>
      <c r="E8" s="143"/>
      <c r="F8" s="144"/>
      <c r="G8" s="145"/>
      <c r="H8" s="146"/>
      <c r="I8" s="146"/>
      <c r="J8" s="146"/>
      <c r="K8" s="164"/>
    </row>
    <row r="9" spans="2:11">
      <c r="B9" s="67"/>
      <c r="C9" s="148" t="s">
        <v>44</v>
      </c>
      <c r="D9" s="70"/>
      <c r="E9" s="147"/>
      <c r="F9" s="147"/>
      <c r="G9" s="67"/>
      <c r="H9" s="70"/>
      <c r="I9" s="70"/>
      <c r="J9" s="165"/>
      <c r="K9" s="73"/>
    </row>
    <row r="10" spans="2:11">
      <c r="B10" s="67"/>
      <c r="C10" s="148" t="s">
        <v>46</v>
      </c>
      <c r="D10" s="70"/>
      <c r="E10" s="67"/>
      <c r="F10" s="147"/>
      <c r="G10" s="67"/>
      <c r="H10" s="70"/>
      <c r="I10" s="70"/>
      <c r="J10" s="165"/>
      <c r="K10" s="73"/>
    </row>
    <row r="11" spans="2:11">
      <c r="B11" s="67"/>
      <c r="C11" s="148" t="s">
        <v>48</v>
      </c>
      <c r="D11" s="70"/>
      <c r="E11" s="147"/>
      <c r="F11" s="147"/>
      <c r="G11" s="67"/>
      <c r="H11" s="70"/>
      <c r="I11" s="70"/>
      <c r="J11" s="165"/>
      <c r="K11" s="73"/>
    </row>
    <row r="12" spans="2:11">
      <c r="B12" s="67"/>
      <c r="C12" s="148" t="s">
        <v>50</v>
      </c>
      <c r="D12" s="70"/>
      <c r="E12" s="147"/>
      <c r="F12" s="147"/>
      <c r="G12" s="67"/>
      <c r="H12" s="70"/>
      <c r="I12" s="70"/>
      <c r="J12" s="165"/>
      <c r="K12" s="73"/>
    </row>
    <row r="13" spans="2:11">
      <c r="B13" s="67"/>
      <c r="C13" s="148" t="s">
        <v>52</v>
      </c>
      <c r="D13" s="70"/>
      <c r="E13" s="67"/>
      <c r="F13" s="147"/>
      <c r="G13" s="67"/>
      <c r="H13" s="70"/>
      <c r="I13" s="70"/>
      <c r="J13" s="165"/>
      <c r="K13" s="73"/>
    </row>
    <row r="14" spans="2:11">
      <c r="B14" s="67"/>
      <c r="C14" s="148" t="s">
        <v>54</v>
      </c>
      <c r="D14" s="70"/>
      <c r="E14" s="67"/>
      <c r="F14" s="147"/>
      <c r="G14" s="67"/>
      <c r="H14" s="70"/>
      <c r="I14" s="70"/>
      <c r="J14" s="165"/>
      <c r="K14" s="73"/>
    </row>
    <row r="15" spans="2:11">
      <c r="B15" s="67"/>
      <c r="C15" s="148" t="s">
        <v>56</v>
      </c>
      <c r="D15" s="70"/>
      <c r="E15" s="67"/>
      <c r="F15" s="147"/>
      <c r="G15" s="67"/>
      <c r="H15" s="70"/>
      <c r="I15" s="70"/>
      <c r="J15" s="165"/>
      <c r="K15" s="73"/>
    </row>
    <row r="16" spans="2:11">
      <c r="B16" s="67"/>
      <c r="C16" s="148" t="s">
        <v>58</v>
      </c>
      <c r="D16" s="70"/>
      <c r="E16" s="67"/>
      <c r="F16" s="147"/>
      <c r="G16" s="67"/>
      <c r="H16" s="70"/>
      <c r="I16" s="70"/>
      <c r="J16" s="165"/>
      <c r="K16" s="73"/>
    </row>
    <row r="17" spans="2:11">
      <c r="B17" s="67"/>
      <c r="C17" s="148" t="s">
        <v>60</v>
      </c>
      <c r="D17" s="70"/>
      <c r="E17" s="67"/>
      <c r="F17" s="147"/>
      <c r="G17" s="67"/>
      <c r="H17" s="70"/>
      <c r="I17" s="70"/>
      <c r="J17" s="165"/>
      <c r="K17" s="73"/>
    </row>
    <row r="18" spans="2:11">
      <c r="B18" s="67"/>
      <c r="C18" s="148" t="s">
        <v>62</v>
      </c>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9"/>
      <c r="E23" s="54"/>
      <c r="F23" s="54"/>
      <c r="G23" s="32"/>
      <c r="H23" s="32"/>
      <c r="I23" s="32"/>
      <c r="J23" s="149"/>
    </row>
    <row r="24" ht="14.5" spans="2:12">
      <c r="B24" s="150"/>
      <c r="C24" s="54"/>
      <c r="D24" s="150"/>
      <c r="E24" s="151"/>
      <c r="F24" s="152"/>
      <c r="G24" s="152"/>
      <c r="H24" s="152"/>
      <c r="I24" s="152"/>
      <c r="J24" s="152"/>
      <c r="K24" s="166"/>
      <c r="L24" s="166"/>
    </row>
    <row r="25" spans="2:16">
      <c r="B25" s="32"/>
      <c r="C25" s="54"/>
      <c r="D25" s="54"/>
      <c r="E25" s="153"/>
      <c r="F25" s="153"/>
      <c r="G25" s="153"/>
      <c r="H25" s="153"/>
      <c r="I25" s="153"/>
      <c r="J25" s="153"/>
      <c r="K25" s="167"/>
      <c r="P25" s="168"/>
    </row>
    <row r="26" s="132" customFormat="1" ht="13" spans="2:67">
      <c r="B26" s="154"/>
      <c r="C26" s="155"/>
      <c r="D26" s="156"/>
      <c r="E26" s="154"/>
      <c r="F26" s="154"/>
      <c r="G26" s="157"/>
      <c r="H26" s="157"/>
      <c r="I26" s="169"/>
      <c r="J26" s="169"/>
      <c r="K26" s="169"/>
      <c r="L26" s="169"/>
      <c r="M26" s="170" t="s">
        <v>343</v>
      </c>
      <c r="T26" s="169"/>
      <c r="U26" s="169"/>
      <c r="V26" s="170" t="s">
        <v>343</v>
      </c>
      <c r="AC26" s="169"/>
      <c r="AD26" s="169"/>
      <c r="AE26" s="170" t="s">
        <v>343</v>
      </c>
      <c r="AL26" s="169"/>
      <c r="AM26" s="169"/>
      <c r="AN26" s="170" t="s">
        <v>343</v>
      </c>
      <c r="AU26" s="169"/>
      <c r="AV26" s="169"/>
      <c r="AW26" s="170" t="s">
        <v>343</v>
      </c>
      <c r="BD26" s="169"/>
      <c r="BE26" s="169"/>
      <c r="BF26" s="170" t="s">
        <v>343</v>
      </c>
      <c r="BM26" s="169"/>
      <c r="BN26" s="169"/>
      <c r="BO26" s="170" t="s">
        <v>343</v>
      </c>
    </row>
    <row r="27" spans="2:11">
      <c r="B27" s="32"/>
      <c r="C27" s="54"/>
      <c r="D27" s="54"/>
      <c r="E27" s="153"/>
      <c r="F27" s="153"/>
      <c r="G27" s="153"/>
      <c r="H27" s="153"/>
      <c r="I27" s="167"/>
      <c r="J27" s="167"/>
      <c r="K27" s="167"/>
    </row>
    <row r="29" ht="13" spans="2:70">
      <c r="B29" s="158"/>
      <c r="C29" s="158"/>
      <c r="D29" s="158"/>
      <c r="E29" s="158"/>
      <c r="F29" s="158"/>
      <c r="G29" s="153"/>
      <c r="H29" s="153"/>
      <c r="I29" s="167"/>
      <c r="J29" s="167"/>
      <c r="K29" s="171" t="s">
        <v>344</v>
      </c>
      <c r="L29" s="171" t="s">
        <v>3</v>
      </c>
      <c r="M29" s="171" t="s">
        <v>354</v>
      </c>
      <c r="N29" s="171">
        <v>2020</v>
      </c>
      <c r="O29" s="172" t="s">
        <v>2</v>
      </c>
      <c r="P29" t="s">
        <v>382</v>
      </c>
      <c r="T29" s="171" t="s">
        <v>344</v>
      </c>
      <c r="U29" s="171" t="s">
        <v>3</v>
      </c>
      <c r="V29" s="171" t="s">
        <v>354</v>
      </c>
      <c r="W29" s="171">
        <v>2020</v>
      </c>
      <c r="X29" s="172" t="s">
        <v>2</v>
      </c>
      <c r="Y29" t="s">
        <v>382</v>
      </c>
      <c r="AC29" s="171" t="s">
        <v>344</v>
      </c>
      <c r="AD29" s="171" t="s">
        <v>3</v>
      </c>
      <c r="AE29" s="171" t="s">
        <v>354</v>
      </c>
      <c r="AF29" s="171">
        <v>2020</v>
      </c>
      <c r="AG29" s="172" t="s">
        <v>2</v>
      </c>
      <c r="AH29" t="s">
        <v>382</v>
      </c>
      <c r="AL29" s="171" t="s">
        <v>344</v>
      </c>
      <c r="AM29" s="171" t="s">
        <v>3</v>
      </c>
      <c r="AN29" s="171" t="s">
        <v>354</v>
      </c>
      <c r="AO29" s="171">
        <v>2020</v>
      </c>
      <c r="AP29" s="172" t="s">
        <v>2</v>
      </c>
      <c r="AQ29" t="s">
        <v>382</v>
      </c>
      <c r="AU29" s="171" t="s">
        <v>344</v>
      </c>
      <c r="AV29" s="171" t="s">
        <v>3</v>
      </c>
      <c r="AW29" s="171" t="s">
        <v>354</v>
      </c>
      <c r="AX29" s="171">
        <v>2020</v>
      </c>
      <c r="AY29" s="172" t="s">
        <v>2</v>
      </c>
      <c r="AZ29" t="s">
        <v>382</v>
      </c>
      <c r="BD29" s="171" t="s">
        <v>344</v>
      </c>
      <c r="BE29" s="171" t="s">
        <v>3</v>
      </c>
      <c r="BF29" s="171" t="s">
        <v>354</v>
      </c>
      <c r="BG29" s="171">
        <v>2020</v>
      </c>
      <c r="BH29" s="172" t="s">
        <v>2</v>
      </c>
      <c r="BI29" t="s">
        <v>382</v>
      </c>
      <c r="BM29" s="171" t="s">
        <v>344</v>
      </c>
      <c r="BN29" s="171" t="s">
        <v>3</v>
      </c>
      <c r="BO29" s="171" t="s">
        <v>354</v>
      </c>
      <c r="BP29" s="171">
        <v>2020</v>
      </c>
      <c r="BQ29" s="172" t="s">
        <v>2</v>
      </c>
      <c r="BR29" t="s">
        <v>382</v>
      </c>
    </row>
    <row r="30" ht="30" spans="2:68">
      <c r="B30" s="159"/>
      <c r="C30" s="159"/>
      <c r="D30" s="159"/>
      <c r="E30" s="159"/>
      <c r="F30" s="160"/>
      <c r="G30" s="153"/>
      <c r="H30" s="153"/>
      <c r="I30" s="167"/>
      <c r="J30" s="167"/>
      <c r="K30" s="173" t="s">
        <v>141</v>
      </c>
      <c r="L30" s="173" t="s">
        <v>355</v>
      </c>
      <c r="M30" s="173"/>
      <c r="N30" s="173"/>
      <c r="T30" s="173" t="s">
        <v>141</v>
      </c>
      <c r="U30" s="173" t="s">
        <v>355</v>
      </c>
      <c r="V30" s="173"/>
      <c r="W30" s="173"/>
      <c r="AC30" s="173" t="s">
        <v>141</v>
      </c>
      <c r="AD30" s="173" t="s">
        <v>355</v>
      </c>
      <c r="AE30" s="173"/>
      <c r="AF30" s="173"/>
      <c r="AL30" s="173" t="s">
        <v>141</v>
      </c>
      <c r="AM30" s="173" t="s">
        <v>355</v>
      </c>
      <c r="AN30" s="173"/>
      <c r="AO30" s="173"/>
      <c r="AU30" s="173" t="s">
        <v>141</v>
      </c>
      <c r="AV30" s="173" t="s">
        <v>355</v>
      </c>
      <c r="AW30" s="173"/>
      <c r="AX30" s="173"/>
      <c r="BD30" s="173" t="s">
        <v>141</v>
      </c>
      <c r="BE30" s="173" t="s">
        <v>355</v>
      </c>
      <c r="BF30" s="173"/>
      <c r="BG30" s="173"/>
      <c r="BM30" s="173" t="s">
        <v>141</v>
      </c>
      <c r="BN30" s="173" t="s">
        <v>355</v>
      </c>
      <c r="BO30" s="173"/>
      <c r="BP30" s="173"/>
    </row>
    <row r="31" ht="13.25" spans="2:68">
      <c r="B31" s="159"/>
      <c r="C31" s="159"/>
      <c r="D31" s="159"/>
      <c r="E31" s="159"/>
      <c r="F31" s="160"/>
      <c r="G31" s="153"/>
      <c r="H31" s="153"/>
      <c r="I31" s="167"/>
      <c r="J31" s="167"/>
      <c r="K31" s="174" t="s">
        <v>356</v>
      </c>
      <c r="L31" s="174"/>
      <c r="M31" s="174"/>
      <c r="N31" s="174"/>
      <c r="T31" s="174" t="s">
        <v>356</v>
      </c>
      <c r="U31" s="174"/>
      <c r="V31" s="174"/>
      <c r="W31" s="174"/>
      <c r="AC31" s="174" t="s">
        <v>356</v>
      </c>
      <c r="AD31" s="174"/>
      <c r="AE31" s="174"/>
      <c r="AF31" s="174"/>
      <c r="AL31" s="174" t="s">
        <v>356</v>
      </c>
      <c r="AM31" s="174"/>
      <c r="AN31" s="174"/>
      <c r="AO31" s="174"/>
      <c r="AU31" s="174" t="s">
        <v>356</v>
      </c>
      <c r="AV31" s="174"/>
      <c r="AW31" s="174"/>
      <c r="AX31" s="174"/>
      <c r="BD31" s="174" t="s">
        <v>356</v>
      </c>
      <c r="BE31" s="174"/>
      <c r="BF31" s="174"/>
      <c r="BG31" s="174"/>
      <c r="BM31" s="174" t="s">
        <v>356</v>
      </c>
      <c r="BN31" s="174"/>
      <c r="BO31" s="174"/>
      <c r="BP31" s="174"/>
    </row>
    <row r="32" spans="2:70">
      <c r="B32" s="160"/>
      <c r="C32" s="32"/>
      <c r="D32" s="161"/>
      <c r="E32" s="161"/>
      <c r="F32" s="160"/>
      <c r="G32" s="153"/>
      <c r="H32" s="153"/>
      <c r="I32" s="167"/>
      <c r="J32" s="167"/>
      <c r="K32" s="108" t="s">
        <v>357</v>
      </c>
      <c r="L32" s="108" t="str">
        <f>C9</f>
        <v>R_ES-AP-WatHeat</v>
      </c>
      <c r="M32" s="108" t="s">
        <v>383</v>
      </c>
      <c r="N32" s="108">
        <f>[4]attached_energy_demand_split!A6</f>
        <v>0.0207246590371655</v>
      </c>
      <c r="O32" s="108" t="s">
        <v>18</v>
      </c>
      <c r="P32" s="108" t="s">
        <v>196</v>
      </c>
      <c r="T32" s="108" t="s">
        <v>357</v>
      </c>
      <c r="U32" s="108" t="str">
        <f>L32</f>
        <v>R_ES-AP-WatHeat</v>
      </c>
      <c r="V32" s="108" t="str">
        <f>M32</f>
        <v>RH0_1</v>
      </c>
      <c r="W32" s="108">
        <f>[4]attached_energy_demand_split!A68</f>
        <v>0.0211149417251545</v>
      </c>
      <c r="X32" s="108" t="s">
        <v>18</v>
      </c>
      <c r="Y32" s="108" t="s">
        <v>191</v>
      </c>
      <c r="AC32" s="108" t="s">
        <v>357</v>
      </c>
      <c r="AD32" s="108" t="str">
        <f t="shared" ref="AD32:AE79" si="0">U32</f>
        <v>R_ES-AP-WatHeat</v>
      </c>
      <c r="AE32" s="108" t="str">
        <f t="shared" si="0"/>
        <v>RH0_1</v>
      </c>
      <c r="AF32" s="108">
        <f>[4]attached_energy_demand_split!A39</f>
        <v>0.0215588607712188</v>
      </c>
      <c r="AG32" s="108" t="s">
        <v>18</v>
      </c>
      <c r="AH32" s="108" t="s">
        <v>197</v>
      </c>
      <c r="AL32" s="108" t="s">
        <v>357</v>
      </c>
      <c r="AM32" s="108" t="str">
        <f t="shared" ref="AM32:AN79" si="1">AD32</f>
        <v>R_ES-AP-WatHeat</v>
      </c>
      <c r="AN32" s="108" t="str">
        <f t="shared" si="1"/>
        <v>RH0_1</v>
      </c>
      <c r="AO32" s="108">
        <f>[4]attached_energy_demand_summariz!B7</f>
        <v>0.0211002816156798</v>
      </c>
      <c r="AP32" s="108" t="s">
        <v>18</v>
      </c>
      <c r="AQ32" s="108" t="s">
        <v>194</v>
      </c>
      <c r="AU32" s="108" t="s">
        <v>357</v>
      </c>
      <c r="AV32" s="108" t="str">
        <f t="shared" ref="AV32:AW79" si="2">AM32</f>
        <v>R_ES-AP-WatHeat</v>
      </c>
      <c r="AW32" s="108" t="str">
        <f t="shared" si="2"/>
        <v>RH0_1</v>
      </c>
      <c r="AX32" s="108">
        <f>[4]attached_energy_demand_summariz!F7</f>
        <v>0.0216553453978117</v>
      </c>
      <c r="AY32" s="108" t="s">
        <v>18</v>
      </c>
      <c r="AZ32" s="108" t="s">
        <v>193</v>
      </c>
      <c r="BD32" s="108" t="s">
        <v>357</v>
      </c>
      <c r="BE32" s="108" t="str">
        <f t="shared" ref="BE32:BF79" si="3">AV32</f>
        <v>R_ES-AP-WatHeat</v>
      </c>
      <c r="BF32" s="108" t="str">
        <f t="shared" si="3"/>
        <v>RH0_1</v>
      </c>
      <c r="BG32" s="108">
        <f>AO32</f>
        <v>0.0211002816156798</v>
      </c>
      <c r="BH32" s="108" t="s">
        <v>18</v>
      </c>
      <c r="BI32" s="108" t="s">
        <v>195</v>
      </c>
      <c r="BM32" s="108" t="s">
        <v>357</v>
      </c>
      <c r="BN32" s="108" t="str">
        <f t="shared" ref="BN32:BO79" si="4">BE32</f>
        <v>R_ES-AP-WatHeat</v>
      </c>
      <c r="BO32" s="108" t="str">
        <f t="shared" si="4"/>
        <v>RH0_1</v>
      </c>
      <c r="BP32" s="108">
        <f>[4]attached_energy_demand_summariz!J7</f>
        <v>0.0204476011470482</v>
      </c>
      <c r="BQ32" s="108" t="s">
        <v>18</v>
      </c>
      <c r="BR32" s="108" t="s">
        <v>192</v>
      </c>
    </row>
    <row r="33" spans="2:70">
      <c r="B33" s="160"/>
      <c r="C33" s="32"/>
      <c r="D33" s="161"/>
      <c r="E33" s="161"/>
      <c r="F33" s="160"/>
      <c r="G33" s="153"/>
      <c r="H33" s="153"/>
      <c r="I33" s="167"/>
      <c r="J33" s="167"/>
      <c r="K33" s="108" t="s">
        <v>357</v>
      </c>
      <c r="L33" s="108" t="str">
        <f>L32</f>
        <v>R_ES-AP-WatHeat</v>
      </c>
      <c r="M33" s="108" t="s">
        <v>384</v>
      </c>
      <c r="N33" s="108">
        <f>[4]attached_energy_demand_split!A8</f>
        <v>0.0206069139508455</v>
      </c>
      <c r="O33" s="108" t="s">
        <v>18</v>
      </c>
      <c r="P33" s="108" t="s">
        <v>196</v>
      </c>
      <c r="T33" s="108" t="s">
        <v>357</v>
      </c>
      <c r="U33" s="108" t="str">
        <f t="shared" ref="U33:V79" si="5">L33</f>
        <v>R_ES-AP-WatHeat</v>
      </c>
      <c r="V33" s="108" t="str">
        <f t="shared" si="5"/>
        <v>RH2_3</v>
      </c>
      <c r="W33" s="108">
        <f>[4]attached_energy_demand_split!A70</f>
        <v>0.019269377650939</v>
      </c>
      <c r="X33" s="108" t="s">
        <v>18</v>
      </c>
      <c r="Y33" s="108" t="s">
        <v>191</v>
      </c>
      <c r="AC33" s="108" t="s">
        <v>357</v>
      </c>
      <c r="AD33" s="108" t="str">
        <f t="shared" si="0"/>
        <v>R_ES-AP-WatHeat</v>
      </c>
      <c r="AE33" s="108" t="str">
        <f t="shared" si="0"/>
        <v>RH2_3</v>
      </c>
      <c r="AF33" s="108">
        <f>[4]attached_energy_demand_split!A41</f>
        <v>0.021716461727875</v>
      </c>
      <c r="AG33" s="108" t="s">
        <v>18</v>
      </c>
      <c r="AH33" s="108" t="s">
        <v>197</v>
      </c>
      <c r="AL33" s="108" t="s">
        <v>357</v>
      </c>
      <c r="AM33" s="108" t="str">
        <f t="shared" si="1"/>
        <v>R_ES-AP-WatHeat</v>
      </c>
      <c r="AN33" s="108" t="str">
        <f t="shared" si="1"/>
        <v>RH2_3</v>
      </c>
      <c r="AO33" s="108">
        <f>[4]attached_energy_demand_summariz!B8</f>
        <v>0.0202044634746338</v>
      </c>
      <c r="AP33" s="108" t="s">
        <v>18</v>
      </c>
      <c r="AQ33" s="108" t="s">
        <v>194</v>
      </c>
      <c r="AU33" s="108" t="s">
        <v>357</v>
      </c>
      <c r="AV33" s="108" t="str">
        <f t="shared" si="2"/>
        <v>R_ES-AP-WatHeat</v>
      </c>
      <c r="AW33" s="108" t="str">
        <f t="shared" si="2"/>
        <v>RH2_3</v>
      </c>
      <c r="AX33" s="108">
        <f>[4]attached_energy_demand_summariz!F8</f>
        <v>0.0197617928172299</v>
      </c>
      <c r="AY33" s="108" t="s">
        <v>18</v>
      </c>
      <c r="AZ33" s="108" t="s">
        <v>193</v>
      </c>
      <c r="BD33" s="108" t="s">
        <v>357</v>
      </c>
      <c r="BE33" s="108" t="str">
        <f t="shared" si="3"/>
        <v>R_ES-AP-WatHeat</v>
      </c>
      <c r="BF33" s="108" t="str">
        <f t="shared" si="3"/>
        <v>RH2_3</v>
      </c>
      <c r="BG33" s="108">
        <f t="shared" ref="BG33:BG96" si="6">AO33</f>
        <v>0.0202044634746338</v>
      </c>
      <c r="BH33" s="108" t="s">
        <v>18</v>
      </c>
      <c r="BI33" s="108" t="s">
        <v>195</v>
      </c>
      <c r="BM33" s="108" t="s">
        <v>357</v>
      </c>
      <c r="BN33" s="108" t="str">
        <f t="shared" si="4"/>
        <v>R_ES-AP-WatHeat</v>
      </c>
      <c r="BO33" s="108" t="str">
        <f t="shared" si="4"/>
        <v>RH2_3</v>
      </c>
      <c r="BP33" s="108">
        <f>[4]attached_energy_demand_summariz!J8</f>
        <v>0.0196677712262799</v>
      </c>
      <c r="BQ33" s="108" t="s">
        <v>18</v>
      </c>
      <c r="BR33" s="108" t="s">
        <v>192</v>
      </c>
    </row>
    <row r="34" spans="2:70">
      <c r="B34" s="160"/>
      <c r="C34" s="32"/>
      <c r="D34" s="161"/>
      <c r="E34" s="161"/>
      <c r="F34" s="160"/>
      <c r="G34" s="162"/>
      <c r="H34" s="162"/>
      <c r="I34" s="168"/>
      <c r="J34" s="168"/>
      <c r="K34" s="108" t="s">
        <v>357</v>
      </c>
      <c r="L34" s="108" t="str">
        <f t="shared" ref="L34:L79" si="7">L33</f>
        <v>R_ES-AP-WatHeat</v>
      </c>
      <c r="M34" s="108" t="s">
        <v>385</v>
      </c>
      <c r="N34" s="108">
        <f>[4]attached_energy_demand_split!A10</f>
        <v>0.0199087438710615</v>
      </c>
      <c r="O34" s="108" t="s">
        <v>18</v>
      </c>
      <c r="P34" s="108" t="s">
        <v>196</v>
      </c>
      <c r="T34" s="108" t="s">
        <v>357</v>
      </c>
      <c r="U34" s="108" t="str">
        <f t="shared" si="5"/>
        <v>R_ES-AP-WatHeat</v>
      </c>
      <c r="V34" s="108" t="str">
        <f t="shared" si="5"/>
        <v>RH4_5</v>
      </c>
      <c r="W34" s="108">
        <f>[4]attached_energy_demand_split!A72</f>
        <v>0.0185538915735157</v>
      </c>
      <c r="X34" s="108" t="s">
        <v>18</v>
      </c>
      <c r="Y34" s="108" t="s">
        <v>191</v>
      </c>
      <c r="AC34" s="108" t="s">
        <v>357</v>
      </c>
      <c r="AD34" s="108" t="str">
        <f t="shared" si="0"/>
        <v>R_ES-AP-WatHeat</v>
      </c>
      <c r="AE34" s="108" t="str">
        <f t="shared" si="0"/>
        <v>RH4_5</v>
      </c>
      <c r="AF34" s="108">
        <f>[4]attached_energy_demand_split!A43</f>
        <v>0.0210410330240004</v>
      </c>
      <c r="AG34" s="108" t="s">
        <v>18</v>
      </c>
      <c r="AH34" s="108" t="s">
        <v>197</v>
      </c>
      <c r="AL34" s="108" t="s">
        <v>357</v>
      </c>
      <c r="AM34" s="108" t="str">
        <f t="shared" si="1"/>
        <v>R_ES-AP-WatHeat</v>
      </c>
      <c r="AN34" s="108" t="str">
        <f t="shared" si="1"/>
        <v>RH4_5</v>
      </c>
      <c r="AO34" s="108">
        <f>[4]attached_energy_demand_summariz!B9</f>
        <v>0.0191598666763358</v>
      </c>
      <c r="AP34" s="108" t="s">
        <v>18</v>
      </c>
      <c r="AQ34" s="108" t="s">
        <v>194</v>
      </c>
      <c r="AU34" s="108" t="s">
        <v>357</v>
      </c>
      <c r="AV34" s="108" t="str">
        <f t="shared" si="2"/>
        <v>R_ES-AP-WatHeat</v>
      </c>
      <c r="AW34" s="108" t="str">
        <f t="shared" si="2"/>
        <v>RH4_5</v>
      </c>
      <c r="AX34" s="108">
        <f>[4]attached_energy_demand_summariz!F9</f>
        <v>0.0176014946901204</v>
      </c>
      <c r="AY34" s="108" t="s">
        <v>18</v>
      </c>
      <c r="AZ34" s="108" t="s">
        <v>193</v>
      </c>
      <c r="BD34" s="108" t="s">
        <v>357</v>
      </c>
      <c r="BE34" s="108" t="str">
        <f t="shared" si="3"/>
        <v>R_ES-AP-WatHeat</v>
      </c>
      <c r="BF34" s="108" t="str">
        <f t="shared" si="3"/>
        <v>RH4_5</v>
      </c>
      <c r="BG34" s="108">
        <f t="shared" si="6"/>
        <v>0.0191598666763358</v>
      </c>
      <c r="BH34" s="108" t="s">
        <v>18</v>
      </c>
      <c r="BI34" s="108" t="s">
        <v>195</v>
      </c>
      <c r="BM34" s="108" t="s">
        <v>357</v>
      </c>
      <c r="BN34" s="108" t="str">
        <f t="shared" si="4"/>
        <v>R_ES-AP-WatHeat</v>
      </c>
      <c r="BO34" s="108" t="str">
        <f t="shared" si="4"/>
        <v>RH4_5</v>
      </c>
      <c r="BP34" s="108">
        <f>[4]attached_energy_demand_summariz!J9</f>
        <v>0.018694170222981</v>
      </c>
      <c r="BQ34" s="108" t="s">
        <v>18</v>
      </c>
      <c r="BR34" s="108" t="s">
        <v>192</v>
      </c>
    </row>
    <row r="35" spans="2:70">
      <c r="B35" s="160"/>
      <c r="C35" s="32"/>
      <c r="D35" s="161"/>
      <c r="E35" s="161"/>
      <c r="F35" s="160"/>
      <c r="G35" s="162"/>
      <c r="H35" s="162"/>
      <c r="I35" s="168"/>
      <c r="J35" s="168"/>
      <c r="K35" s="175" t="s">
        <v>357</v>
      </c>
      <c r="L35" s="108" t="str">
        <f t="shared" si="7"/>
        <v>R_ES-AP-WatHeat</v>
      </c>
      <c r="M35" s="108" t="s">
        <v>386</v>
      </c>
      <c r="N35" s="108">
        <f>[4]attached_energy_demand_split!A12</f>
        <v>0.019131142691048</v>
      </c>
      <c r="O35" s="108" t="s">
        <v>18</v>
      </c>
      <c r="P35" s="108" t="s">
        <v>196</v>
      </c>
      <c r="T35" s="108" t="s">
        <v>357</v>
      </c>
      <c r="U35" s="108" t="str">
        <f t="shared" si="5"/>
        <v>R_ES-AP-WatHeat</v>
      </c>
      <c r="V35" s="108" t="str">
        <f t="shared" si="5"/>
        <v>RH6_7</v>
      </c>
      <c r="W35" s="108">
        <f>[4]attached_energy_demand_split!A74</f>
        <v>0.0188033521186996</v>
      </c>
      <c r="X35" s="108" t="s">
        <v>18</v>
      </c>
      <c r="Y35" s="108" t="s">
        <v>191</v>
      </c>
      <c r="AC35" s="108" t="s">
        <v>357</v>
      </c>
      <c r="AD35" s="108" t="str">
        <f t="shared" si="0"/>
        <v>R_ES-AP-WatHeat</v>
      </c>
      <c r="AE35" s="108" t="str">
        <f t="shared" si="0"/>
        <v>RH6_7</v>
      </c>
      <c r="AF35" s="108">
        <f>[4]attached_energy_demand_split!A45</f>
        <v>0.0186236423856643</v>
      </c>
      <c r="AG35" s="108" t="s">
        <v>18</v>
      </c>
      <c r="AH35" s="108" t="s">
        <v>197</v>
      </c>
      <c r="AL35" s="108" t="s">
        <v>357</v>
      </c>
      <c r="AM35" s="108" t="str">
        <f t="shared" si="1"/>
        <v>R_ES-AP-WatHeat</v>
      </c>
      <c r="AN35" s="108" t="str">
        <f t="shared" si="1"/>
        <v>RH6_7</v>
      </c>
      <c r="AO35" s="108">
        <f>[4]attached_energy_demand_summariz!B10</f>
        <v>0.0183190275812949</v>
      </c>
      <c r="AP35" s="108" t="s">
        <v>18</v>
      </c>
      <c r="AQ35" s="108" t="s">
        <v>194</v>
      </c>
      <c r="AU35" s="108" t="s">
        <v>357</v>
      </c>
      <c r="AV35" s="108" t="str">
        <f t="shared" si="2"/>
        <v>R_ES-AP-WatHeat</v>
      </c>
      <c r="AW35" s="108" t="str">
        <f t="shared" si="2"/>
        <v>RH6_7</v>
      </c>
      <c r="AX35" s="108">
        <f>[4]attached_energy_demand_summariz!F10</f>
        <v>0.0167442934477807</v>
      </c>
      <c r="AY35" s="108" t="s">
        <v>18</v>
      </c>
      <c r="AZ35" s="108" t="s">
        <v>193</v>
      </c>
      <c r="BD35" s="108" t="s">
        <v>357</v>
      </c>
      <c r="BE35" s="108" t="str">
        <f t="shared" si="3"/>
        <v>R_ES-AP-WatHeat</v>
      </c>
      <c r="BF35" s="108" t="str">
        <f t="shared" si="3"/>
        <v>RH6_7</v>
      </c>
      <c r="BG35" s="108">
        <f t="shared" si="6"/>
        <v>0.0183190275812949</v>
      </c>
      <c r="BH35" s="108" t="s">
        <v>18</v>
      </c>
      <c r="BI35" s="108" t="s">
        <v>195</v>
      </c>
      <c r="BM35" s="108" t="s">
        <v>357</v>
      </c>
      <c r="BN35" s="108" t="str">
        <f t="shared" si="4"/>
        <v>R_ES-AP-WatHeat</v>
      </c>
      <c r="BO35" s="108" t="str">
        <f t="shared" si="4"/>
        <v>RH6_7</v>
      </c>
      <c r="BP35" s="108">
        <f>[4]attached_energy_demand_summariz!J10</f>
        <v>0.0182927072632818</v>
      </c>
      <c r="BQ35" s="108" t="s">
        <v>18</v>
      </c>
      <c r="BR35" s="108" t="s">
        <v>192</v>
      </c>
    </row>
    <row r="36" spans="2:70">
      <c r="B36" s="160"/>
      <c r="C36" s="32"/>
      <c r="D36" s="161"/>
      <c r="E36" s="161"/>
      <c r="F36" s="160"/>
      <c r="G36" s="162"/>
      <c r="H36" s="162"/>
      <c r="I36" s="168"/>
      <c r="J36" s="168"/>
      <c r="K36" s="108" t="s">
        <v>357</v>
      </c>
      <c r="L36" s="108" t="str">
        <f t="shared" si="7"/>
        <v>R_ES-AP-WatHeat</v>
      </c>
      <c r="M36" s="108" t="s">
        <v>387</v>
      </c>
      <c r="N36" s="108">
        <f>[4]attached_energy_demand_split!A14</f>
        <v>0.0188308994526831</v>
      </c>
      <c r="O36" s="108" t="s">
        <v>18</v>
      </c>
      <c r="P36" s="108" t="s">
        <v>196</v>
      </c>
      <c r="T36" s="108" t="s">
        <v>357</v>
      </c>
      <c r="U36" s="108" t="str">
        <f t="shared" si="5"/>
        <v>R_ES-AP-WatHeat</v>
      </c>
      <c r="V36" s="108" t="str">
        <f t="shared" si="5"/>
        <v>RH8_9</v>
      </c>
      <c r="W36" s="108">
        <f>[4]attached_energy_demand_split!A76</f>
        <v>0.0202757842956449</v>
      </c>
      <c r="X36" s="108" t="s">
        <v>18</v>
      </c>
      <c r="Y36" s="108" t="s">
        <v>191</v>
      </c>
      <c r="AC36" s="108" t="s">
        <v>357</v>
      </c>
      <c r="AD36" s="108" t="str">
        <f t="shared" si="0"/>
        <v>R_ES-AP-WatHeat</v>
      </c>
      <c r="AE36" s="108" t="str">
        <f t="shared" si="0"/>
        <v>RH8_9</v>
      </c>
      <c r="AF36" s="108">
        <f>[4]attached_energy_demand_split!A47</f>
        <v>0.0171569347582401</v>
      </c>
      <c r="AG36" s="108" t="s">
        <v>18</v>
      </c>
      <c r="AH36" s="108" t="s">
        <v>197</v>
      </c>
      <c r="AL36" s="108" t="s">
        <v>357</v>
      </c>
      <c r="AM36" s="108" t="str">
        <f t="shared" si="1"/>
        <v>R_ES-AP-WatHeat</v>
      </c>
      <c r="AN36" s="108" t="str">
        <f t="shared" si="1"/>
        <v>RH8_9</v>
      </c>
      <c r="AO36" s="108">
        <f>[4]attached_energy_demand_summariz!B11</f>
        <v>0.0183672329720752</v>
      </c>
      <c r="AP36" s="108" t="s">
        <v>18</v>
      </c>
      <c r="AQ36" s="108" t="s">
        <v>194</v>
      </c>
      <c r="AU36" s="108" t="s">
        <v>357</v>
      </c>
      <c r="AV36" s="108" t="str">
        <f t="shared" si="2"/>
        <v>R_ES-AP-WatHeat</v>
      </c>
      <c r="AW36" s="108" t="str">
        <f t="shared" si="2"/>
        <v>RH8_9</v>
      </c>
      <c r="AX36" s="108">
        <f>[4]attached_energy_demand_summariz!F11</f>
        <v>0.0168878417223846</v>
      </c>
      <c r="AY36" s="108" t="s">
        <v>18</v>
      </c>
      <c r="AZ36" s="108" t="s">
        <v>193</v>
      </c>
      <c r="BD36" s="108" t="s">
        <v>357</v>
      </c>
      <c r="BE36" s="108" t="str">
        <f t="shared" si="3"/>
        <v>R_ES-AP-WatHeat</v>
      </c>
      <c r="BF36" s="108" t="str">
        <f t="shared" si="3"/>
        <v>RH8_9</v>
      </c>
      <c r="BG36" s="108">
        <f t="shared" si="6"/>
        <v>0.0183672329720752</v>
      </c>
      <c r="BH36" s="108" t="s">
        <v>18</v>
      </c>
      <c r="BI36" s="108" t="s">
        <v>195</v>
      </c>
      <c r="BM36" s="108" t="s">
        <v>357</v>
      </c>
      <c r="BN36" s="108" t="str">
        <f t="shared" si="4"/>
        <v>R_ES-AP-WatHeat</v>
      </c>
      <c r="BO36" s="108" t="str">
        <f t="shared" si="4"/>
        <v>RH8_9</v>
      </c>
      <c r="BP36" s="108">
        <f>[4]attached_energy_demand_summariz!J11</f>
        <v>0.0186847046314231</v>
      </c>
      <c r="BQ36" s="108" t="s">
        <v>18</v>
      </c>
      <c r="BR36" s="108" t="s">
        <v>192</v>
      </c>
    </row>
    <row r="37" spans="2:70">
      <c r="B37" s="160"/>
      <c r="C37" s="32"/>
      <c r="D37" s="161"/>
      <c r="E37" s="161"/>
      <c r="F37" s="160"/>
      <c r="G37" s="32"/>
      <c r="H37" s="32"/>
      <c r="K37" s="108" t="s">
        <v>357</v>
      </c>
      <c r="L37" s="108" t="str">
        <f t="shared" si="7"/>
        <v>R_ES-AP-WatHeat</v>
      </c>
      <c r="M37" s="108" t="s">
        <v>388</v>
      </c>
      <c r="N37" s="108">
        <f>[4]attached_energy_demand_split!A16</f>
        <v>0.0188922096207154</v>
      </c>
      <c r="O37" s="108" t="s">
        <v>18</v>
      </c>
      <c r="P37" s="108" t="s">
        <v>196</v>
      </c>
      <c r="T37" s="108" t="s">
        <v>357</v>
      </c>
      <c r="U37" s="108" t="str">
        <f t="shared" si="5"/>
        <v>R_ES-AP-WatHeat</v>
      </c>
      <c r="V37" s="108" t="str">
        <f t="shared" si="5"/>
        <v>RH10_11</v>
      </c>
      <c r="W37" s="108">
        <f>[4]attached_energy_demand_split!A78</f>
        <v>0.0226727094068072</v>
      </c>
      <c r="X37" s="108" t="s">
        <v>18</v>
      </c>
      <c r="Y37" s="108" t="s">
        <v>191</v>
      </c>
      <c r="AC37" s="108" t="s">
        <v>357</v>
      </c>
      <c r="AD37" s="108" t="str">
        <f t="shared" si="0"/>
        <v>R_ES-AP-WatHeat</v>
      </c>
      <c r="AE37" s="108" t="str">
        <f t="shared" si="0"/>
        <v>RH10_11</v>
      </c>
      <c r="AF37" s="108">
        <f>[4]attached_energy_demand_split!A49</f>
        <v>0.016996069788382</v>
      </c>
      <c r="AG37" s="108" t="s">
        <v>18</v>
      </c>
      <c r="AH37" s="108" t="s">
        <v>197</v>
      </c>
      <c r="AL37" s="108" t="s">
        <v>357</v>
      </c>
      <c r="AM37" s="108" t="str">
        <f t="shared" si="1"/>
        <v>R_ES-AP-WatHeat</v>
      </c>
      <c r="AN37" s="108" t="str">
        <f t="shared" si="1"/>
        <v>RH10_11</v>
      </c>
      <c r="AO37" s="108">
        <f>[4]attached_energy_demand_summariz!B12</f>
        <v>0.0195161233742294</v>
      </c>
      <c r="AP37" s="108" t="s">
        <v>18</v>
      </c>
      <c r="AQ37" s="108" t="s">
        <v>194</v>
      </c>
      <c r="AU37" s="108" t="s">
        <v>357</v>
      </c>
      <c r="AV37" s="108" t="str">
        <f t="shared" si="2"/>
        <v>R_ES-AP-WatHeat</v>
      </c>
      <c r="AW37" s="108" t="str">
        <f t="shared" si="2"/>
        <v>RH10_11</v>
      </c>
      <c r="AX37" s="108">
        <f>[4]attached_energy_demand_summariz!F12</f>
        <v>0.0187422674180833</v>
      </c>
      <c r="AY37" s="108" t="s">
        <v>18</v>
      </c>
      <c r="AZ37" s="108" t="s">
        <v>193</v>
      </c>
      <c r="BD37" s="108" t="s">
        <v>357</v>
      </c>
      <c r="BE37" s="108" t="str">
        <f t="shared" si="3"/>
        <v>R_ES-AP-WatHeat</v>
      </c>
      <c r="BF37" s="108" t="str">
        <f t="shared" si="3"/>
        <v>RH10_11</v>
      </c>
      <c r="BG37" s="108">
        <f t="shared" si="6"/>
        <v>0.0195161233742294</v>
      </c>
      <c r="BH37" s="108" t="s">
        <v>18</v>
      </c>
      <c r="BI37" s="108" t="s">
        <v>195</v>
      </c>
      <c r="BM37" s="108" t="s">
        <v>357</v>
      </c>
      <c r="BN37" s="108" t="str">
        <f t="shared" si="4"/>
        <v>R_ES-AP-WatHeat</v>
      </c>
      <c r="BO37" s="108" t="str">
        <f t="shared" si="4"/>
        <v>RH10_11</v>
      </c>
      <c r="BP37" s="108">
        <f>[4]attached_energy_demand_summariz!J12</f>
        <v>0.0202773606371594</v>
      </c>
      <c r="BQ37" s="108" t="s">
        <v>18</v>
      </c>
      <c r="BR37" s="108" t="s">
        <v>192</v>
      </c>
    </row>
    <row r="38" spans="2:70">
      <c r="B38" s="160"/>
      <c r="C38" s="32"/>
      <c r="D38" s="161"/>
      <c r="E38" s="161"/>
      <c r="F38" s="160"/>
      <c r="G38" s="32"/>
      <c r="H38" s="32"/>
      <c r="K38" s="108" t="s">
        <v>357</v>
      </c>
      <c r="L38" s="108" t="str">
        <f t="shared" si="7"/>
        <v>R_ES-AP-WatHeat</v>
      </c>
      <c r="M38" s="108" t="s">
        <v>389</v>
      </c>
      <c r="N38" s="108">
        <f>[4]attached_energy_demand_split!A18</f>
        <v>0.0197356728752531</v>
      </c>
      <c r="O38" s="108" t="s">
        <v>18</v>
      </c>
      <c r="P38" s="108" t="s">
        <v>196</v>
      </c>
      <c r="T38" s="108" t="s">
        <v>357</v>
      </c>
      <c r="U38" s="108" t="str">
        <f t="shared" si="5"/>
        <v>R_ES-AP-WatHeat</v>
      </c>
      <c r="V38" s="108" t="str">
        <f t="shared" si="5"/>
        <v>RH12_13</v>
      </c>
      <c r="W38" s="108">
        <f>[4]attached_energy_demand_split!A80</f>
        <v>0.0227084613240583</v>
      </c>
      <c r="X38" s="108" t="s">
        <v>18</v>
      </c>
      <c r="Y38" s="108" t="s">
        <v>191</v>
      </c>
      <c r="AC38" s="108" t="s">
        <v>357</v>
      </c>
      <c r="AD38" s="108" t="str">
        <f t="shared" si="0"/>
        <v>R_ES-AP-WatHeat</v>
      </c>
      <c r="AE38" s="108" t="str">
        <f t="shared" si="0"/>
        <v>RH12_13</v>
      </c>
      <c r="AF38" s="108">
        <f>[4]attached_energy_demand_split!A51</f>
        <v>0.0181900219421491</v>
      </c>
      <c r="AG38" s="108" t="s">
        <v>18</v>
      </c>
      <c r="AH38" s="108" t="s">
        <v>197</v>
      </c>
      <c r="AL38" s="108" t="s">
        <v>357</v>
      </c>
      <c r="AM38" s="108" t="str">
        <f t="shared" si="1"/>
        <v>R_ES-AP-WatHeat</v>
      </c>
      <c r="AN38" s="108" t="str">
        <f t="shared" si="1"/>
        <v>RH12_13</v>
      </c>
      <c r="AO38" s="108">
        <f>[4]attached_energy_demand_summariz!B13</f>
        <v>0.0203929774116346</v>
      </c>
      <c r="AP38" s="108" t="s">
        <v>18</v>
      </c>
      <c r="AQ38" s="108" t="s">
        <v>194</v>
      </c>
      <c r="AU38" s="108" t="s">
        <v>357</v>
      </c>
      <c r="AV38" s="108" t="str">
        <f t="shared" si="2"/>
        <v>R_ES-AP-WatHeat</v>
      </c>
      <c r="AW38" s="108" t="str">
        <f t="shared" si="2"/>
        <v>RH12_13</v>
      </c>
      <c r="AX38" s="108">
        <f>[4]attached_energy_demand_summariz!F13</f>
        <v>0.0203766512243404</v>
      </c>
      <c r="AY38" s="108" t="s">
        <v>18</v>
      </c>
      <c r="AZ38" s="108" t="s">
        <v>193</v>
      </c>
      <c r="BD38" s="108" t="s">
        <v>357</v>
      </c>
      <c r="BE38" s="108" t="str">
        <f t="shared" si="3"/>
        <v>R_ES-AP-WatHeat</v>
      </c>
      <c r="BF38" s="108" t="str">
        <f t="shared" si="3"/>
        <v>RH12_13</v>
      </c>
      <c r="BG38" s="108">
        <f t="shared" si="6"/>
        <v>0.0203929774116346</v>
      </c>
      <c r="BH38" s="108" t="s">
        <v>18</v>
      </c>
      <c r="BI38" s="108" t="s">
        <v>195</v>
      </c>
      <c r="BM38" s="108" t="s">
        <v>357</v>
      </c>
      <c r="BN38" s="108" t="str">
        <f t="shared" si="4"/>
        <v>R_ES-AP-WatHeat</v>
      </c>
      <c r="BO38" s="108" t="str">
        <f t="shared" si="4"/>
        <v>RH12_13</v>
      </c>
      <c r="BP38" s="108">
        <f>[4]attached_energy_demand_summariz!J13</f>
        <v>0.0209540796923718</v>
      </c>
      <c r="BQ38" s="108" t="s">
        <v>18</v>
      </c>
      <c r="BR38" s="108" t="s">
        <v>192</v>
      </c>
    </row>
    <row r="39" spans="2:70">
      <c r="B39" s="160"/>
      <c r="C39" s="32"/>
      <c r="D39" s="161"/>
      <c r="E39" s="161"/>
      <c r="F39" s="160"/>
      <c r="G39" s="32"/>
      <c r="H39" s="32"/>
      <c r="K39" s="175" t="s">
        <v>357</v>
      </c>
      <c r="L39" s="108" t="str">
        <f t="shared" si="7"/>
        <v>R_ES-AP-WatHeat</v>
      </c>
      <c r="M39" s="108" t="s">
        <v>390</v>
      </c>
      <c r="N39" s="108">
        <f>[4]attached_energy_demand_split!A20</f>
        <v>0.0205351902664844</v>
      </c>
      <c r="O39" s="108" t="s">
        <v>18</v>
      </c>
      <c r="P39" s="108" t="s">
        <v>196</v>
      </c>
      <c r="T39" s="108" t="s">
        <v>357</v>
      </c>
      <c r="U39" s="108" t="str">
        <f t="shared" si="5"/>
        <v>R_ES-AP-WatHeat</v>
      </c>
      <c r="V39" s="108" t="str">
        <f t="shared" si="5"/>
        <v>RH14_15</v>
      </c>
      <c r="W39" s="108">
        <f>[4]attached_energy_demand_split!A82</f>
        <v>0.0220528299189836</v>
      </c>
      <c r="X39" s="108" t="s">
        <v>18</v>
      </c>
      <c r="Y39" s="108" t="s">
        <v>191</v>
      </c>
      <c r="AC39" s="108" t="s">
        <v>357</v>
      </c>
      <c r="AD39" s="108" t="str">
        <f t="shared" si="0"/>
        <v>R_ES-AP-WatHeat</v>
      </c>
      <c r="AE39" s="108" t="str">
        <f t="shared" si="0"/>
        <v>RH14_15</v>
      </c>
      <c r="AF39" s="108">
        <f>[4]attached_energy_demand_split!A53</f>
        <v>0.0209674919745702</v>
      </c>
      <c r="AG39" s="108" t="s">
        <v>18</v>
      </c>
      <c r="AH39" s="108" t="s">
        <v>197</v>
      </c>
      <c r="AL39" s="108" t="s">
        <v>357</v>
      </c>
      <c r="AM39" s="108" t="str">
        <f t="shared" si="1"/>
        <v>R_ES-AP-WatHeat</v>
      </c>
      <c r="AN39" s="108" t="str">
        <f t="shared" si="1"/>
        <v>RH14_15</v>
      </c>
      <c r="AO39" s="108">
        <f>[4]attached_energy_demand_summariz!B14</f>
        <v>0.0210417023326588</v>
      </c>
      <c r="AP39" s="108" t="s">
        <v>18</v>
      </c>
      <c r="AQ39" s="108" t="s">
        <v>194</v>
      </c>
      <c r="AU39" s="108" t="s">
        <v>357</v>
      </c>
      <c r="AV39" s="108" t="str">
        <f t="shared" si="2"/>
        <v>R_ES-AP-WatHeat</v>
      </c>
      <c r="AW39" s="108" t="str">
        <f t="shared" si="2"/>
        <v>RH14_15</v>
      </c>
      <c r="AX39" s="108">
        <f>[4]attached_energy_demand_summariz!F14</f>
        <v>0.0207782387307691</v>
      </c>
      <c r="AY39" s="108" t="s">
        <v>18</v>
      </c>
      <c r="AZ39" s="108" t="s">
        <v>193</v>
      </c>
      <c r="BD39" s="108" t="s">
        <v>357</v>
      </c>
      <c r="BE39" s="108" t="str">
        <f t="shared" si="3"/>
        <v>R_ES-AP-WatHeat</v>
      </c>
      <c r="BF39" s="108" t="str">
        <f t="shared" si="3"/>
        <v>RH14_15</v>
      </c>
      <c r="BG39" s="108">
        <f t="shared" si="6"/>
        <v>0.0210417023326588</v>
      </c>
      <c r="BH39" s="108" t="s">
        <v>18</v>
      </c>
      <c r="BI39" s="108" t="s">
        <v>195</v>
      </c>
      <c r="BM39" s="108" t="s">
        <v>357</v>
      </c>
      <c r="BN39" s="108" t="str">
        <f t="shared" si="4"/>
        <v>R_ES-AP-WatHeat</v>
      </c>
      <c r="BO39" s="108" t="str">
        <f t="shared" si="4"/>
        <v>RH14_15</v>
      </c>
      <c r="BP39" s="108">
        <f>[4]attached_energy_demand_summariz!J14</f>
        <v>0.0208747607724865</v>
      </c>
      <c r="BQ39" s="108" t="s">
        <v>18</v>
      </c>
      <c r="BR39" s="108" t="s">
        <v>192</v>
      </c>
    </row>
    <row r="40" ht="13" spans="2:70">
      <c r="B40" s="160"/>
      <c r="C40" s="32"/>
      <c r="D40" s="161"/>
      <c r="E40" s="161"/>
      <c r="F40" s="160"/>
      <c r="G40" s="32"/>
      <c r="H40" s="32"/>
      <c r="J40" s="133"/>
      <c r="K40" s="108" t="s">
        <v>357</v>
      </c>
      <c r="L40" s="108" t="str">
        <f t="shared" si="7"/>
        <v>R_ES-AP-WatHeat</v>
      </c>
      <c r="M40" s="108" t="s">
        <v>391</v>
      </c>
      <c r="N40" s="108">
        <f>[4]attached_energy_demand_split!A22</f>
        <v>0.0208967198623784</v>
      </c>
      <c r="O40" s="108" t="s">
        <v>18</v>
      </c>
      <c r="P40" s="108" t="s">
        <v>196</v>
      </c>
      <c r="T40" s="108" t="s">
        <v>357</v>
      </c>
      <c r="U40" s="108" t="str">
        <f t="shared" si="5"/>
        <v>R_ES-AP-WatHeat</v>
      </c>
      <c r="V40" s="108" t="str">
        <f t="shared" si="5"/>
        <v>RH16_17</v>
      </c>
      <c r="W40" s="108">
        <f>[4]attached_energy_demand_split!A84</f>
        <v>0.0211925188192021</v>
      </c>
      <c r="X40" s="108" t="s">
        <v>18</v>
      </c>
      <c r="Y40" s="108" t="s">
        <v>191</v>
      </c>
      <c r="AC40" s="108" t="s">
        <v>357</v>
      </c>
      <c r="AD40" s="108" t="str">
        <f t="shared" si="0"/>
        <v>R_ES-AP-WatHeat</v>
      </c>
      <c r="AE40" s="108" t="str">
        <f t="shared" si="0"/>
        <v>RH16_17</v>
      </c>
      <c r="AF40" s="108">
        <f>[4]attached_energy_demand_split!A55</f>
        <v>0.0218963821038514</v>
      </c>
      <c r="AG40" s="108" t="s">
        <v>18</v>
      </c>
      <c r="AH40" s="108" t="s">
        <v>197</v>
      </c>
      <c r="AL40" s="108" t="s">
        <v>357</v>
      </c>
      <c r="AM40" s="108" t="str">
        <f t="shared" si="1"/>
        <v>R_ES-AP-WatHeat</v>
      </c>
      <c r="AN40" s="108" t="str">
        <f t="shared" si="1"/>
        <v>RH16_17</v>
      </c>
      <c r="AO40" s="108">
        <f>[4]attached_energy_demand_summariz!B15</f>
        <v>0.0210314702528813</v>
      </c>
      <c r="AP40" s="108" t="s">
        <v>18</v>
      </c>
      <c r="AQ40" s="108" t="s">
        <v>194</v>
      </c>
      <c r="AU40" s="108" t="s">
        <v>357</v>
      </c>
      <c r="AV40" s="108" t="str">
        <f t="shared" si="2"/>
        <v>R_ES-AP-WatHeat</v>
      </c>
      <c r="AW40" s="108" t="str">
        <f t="shared" si="2"/>
        <v>RH16_17</v>
      </c>
      <c r="AX40" s="108">
        <f>[4]attached_energy_demand_summariz!F15</f>
        <v>0.0206919007593365</v>
      </c>
      <c r="AY40" s="108" t="s">
        <v>18</v>
      </c>
      <c r="AZ40" s="108" t="s">
        <v>193</v>
      </c>
      <c r="BD40" s="108" t="s">
        <v>357</v>
      </c>
      <c r="BE40" s="108" t="str">
        <f t="shared" si="3"/>
        <v>R_ES-AP-WatHeat</v>
      </c>
      <c r="BF40" s="108" t="str">
        <f t="shared" si="3"/>
        <v>RH16_17</v>
      </c>
      <c r="BG40" s="108">
        <f t="shared" si="6"/>
        <v>0.0210314702528813</v>
      </c>
      <c r="BH40" s="108" t="s">
        <v>18</v>
      </c>
      <c r="BI40" s="108" t="s">
        <v>195</v>
      </c>
      <c r="BM40" s="108" t="s">
        <v>357</v>
      </c>
      <c r="BN40" s="108" t="str">
        <f t="shared" si="4"/>
        <v>R_ES-AP-WatHeat</v>
      </c>
      <c r="BO40" s="108" t="str">
        <f t="shared" si="4"/>
        <v>RH16_17</v>
      </c>
      <c r="BP40" s="108">
        <f>[4]attached_energy_demand_summariz!J15</f>
        <v>0.0204798297196384</v>
      </c>
      <c r="BQ40" s="108" t="s">
        <v>18</v>
      </c>
      <c r="BR40" s="108" t="s">
        <v>192</v>
      </c>
    </row>
    <row r="41" ht="14.5" spans="2:70">
      <c r="B41" s="160"/>
      <c r="C41" s="32"/>
      <c r="D41" s="161"/>
      <c r="E41" s="161"/>
      <c r="F41" s="160"/>
      <c r="G41" s="152"/>
      <c r="H41" s="152"/>
      <c r="I41" s="152"/>
      <c r="J41" s="152"/>
      <c r="K41" s="108" t="s">
        <v>357</v>
      </c>
      <c r="L41" s="108" t="str">
        <f t="shared" si="7"/>
        <v>R_ES-AP-WatHeat</v>
      </c>
      <c r="M41" s="108" t="s">
        <v>392</v>
      </c>
      <c r="N41" s="108">
        <f>[4]attached_energy_demand_split!A24</f>
        <v>0.0208657701701157</v>
      </c>
      <c r="O41" s="108" t="s">
        <v>18</v>
      </c>
      <c r="P41" s="108" t="s">
        <v>196</v>
      </c>
      <c r="T41" s="108" t="s">
        <v>357</v>
      </c>
      <c r="U41" s="108" t="str">
        <f t="shared" si="5"/>
        <v>R_ES-AP-WatHeat</v>
      </c>
      <c r="V41" s="108" t="str">
        <f t="shared" si="5"/>
        <v>RH18_19</v>
      </c>
      <c r="W41" s="108">
        <f>[4]attached_energy_demand_split!A86</f>
        <v>0.0211344683567324</v>
      </c>
      <c r="X41" s="108" t="s">
        <v>18</v>
      </c>
      <c r="Y41" s="108" t="s">
        <v>191</v>
      </c>
      <c r="AC41" s="108" t="s">
        <v>357</v>
      </c>
      <c r="AD41" s="108" t="str">
        <f t="shared" si="0"/>
        <v>R_ES-AP-WatHeat</v>
      </c>
      <c r="AE41" s="108" t="str">
        <f t="shared" si="0"/>
        <v>RH18_19</v>
      </c>
      <c r="AF41" s="108">
        <f>[4]attached_energy_demand_split!A57</f>
        <v>0.0217155355129377</v>
      </c>
      <c r="AG41" s="108" t="s">
        <v>18</v>
      </c>
      <c r="AH41" s="108" t="s">
        <v>197</v>
      </c>
      <c r="AL41" s="108" t="s">
        <v>357</v>
      </c>
      <c r="AM41" s="108" t="str">
        <f t="shared" si="1"/>
        <v>R_ES-AP-WatHeat</v>
      </c>
      <c r="AN41" s="108" t="str">
        <f t="shared" si="1"/>
        <v>RH18_19</v>
      </c>
      <c r="AO41" s="108">
        <f>[4]attached_energy_demand_summariz!B16</f>
        <v>0.0207724666848622</v>
      </c>
      <c r="AP41" s="108" t="s">
        <v>18</v>
      </c>
      <c r="AQ41" s="108" t="s">
        <v>194</v>
      </c>
      <c r="AU41" s="108" t="s">
        <v>357</v>
      </c>
      <c r="AV41" s="108" t="str">
        <f t="shared" si="2"/>
        <v>R_ES-AP-WatHeat</v>
      </c>
      <c r="AW41" s="108" t="str">
        <f t="shared" si="2"/>
        <v>RH18_19</v>
      </c>
      <c r="AX41" s="108">
        <f>[4]attached_energy_demand_summariz!F16</f>
        <v>0.0204346889564006</v>
      </c>
      <c r="AY41" s="108" t="s">
        <v>18</v>
      </c>
      <c r="AZ41" s="108" t="s">
        <v>193</v>
      </c>
      <c r="BD41" s="108" t="s">
        <v>357</v>
      </c>
      <c r="BE41" s="108" t="str">
        <f t="shared" si="3"/>
        <v>R_ES-AP-WatHeat</v>
      </c>
      <c r="BF41" s="108" t="str">
        <f t="shared" si="3"/>
        <v>RH18_19</v>
      </c>
      <c r="BG41" s="108">
        <f t="shared" si="6"/>
        <v>0.0207724666848622</v>
      </c>
      <c r="BH41" s="108" t="s">
        <v>18</v>
      </c>
      <c r="BI41" s="108" t="s">
        <v>195</v>
      </c>
      <c r="BM41" s="108" t="s">
        <v>357</v>
      </c>
      <c r="BN41" s="108" t="str">
        <f t="shared" si="4"/>
        <v>R_ES-AP-WatHeat</v>
      </c>
      <c r="BO41" s="108" t="str">
        <f t="shared" si="4"/>
        <v>RH18_19</v>
      </c>
      <c r="BP41" s="108">
        <f>[4]attached_energy_demand_summariz!J16</f>
        <v>0.0197118704281246</v>
      </c>
      <c r="BQ41" s="108" t="s">
        <v>18</v>
      </c>
      <c r="BR41" s="108" t="s">
        <v>192</v>
      </c>
    </row>
    <row r="42" spans="2:70">
      <c r="B42" s="160"/>
      <c r="C42" s="32"/>
      <c r="D42" s="161"/>
      <c r="E42" s="161"/>
      <c r="F42" s="160"/>
      <c r="G42" s="153"/>
      <c r="H42" s="153"/>
      <c r="I42" s="153"/>
      <c r="J42" s="153"/>
      <c r="K42" s="108" t="s">
        <v>357</v>
      </c>
      <c r="L42" s="108" t="str">
        <f t="shared" si="7"/>
        <v>R_ES-AP-WatHeat</v>
      </c>
      <c r="M42" s="108" t="s">
        <v>393</v>
      </c>
      <c r="N42" s="108">
        <f>[4]attached_energy_demand_split!A26</f>
        <v>0.0208182800695852</v>
      </c>
      <c r="O42" s="108" t="s">
        <v>18</v>
      </c>
      <c r="P42" s="108" t="s">
        <v>196</v>
      </c>
      <c r="T42" s="108" t="s">
        <v>357</v>
      </c>
      <c r="U42" s="108" t="str">
        <f t="shared" si="5"/>
        <v>R_ES-AP-WatHeat</v>
      </c>
      <c r="V42" s="108" t="str">
        <f t="shared" si="5"/>
        <v>RH20_21</v>
      </c>
      <c r="W42" s="108">
        <f>[4]attached_energy_demand_split!A88</f>
        <v>0.0216015909557287</v>
      </c>
      <c r="X42" s="108" t="s">
        <v>18</v>
      </c>
      <c r="Y42" s="108" t="s">
        <v>191</v>
      </c>
      <c r="AC42" s="108" t="s">
        <v>357</v>
      </c>
      <c r="AD42" s="108" t="str">
        <f t="shared" si="0"/>
        <v>R_ES-AP-WatHeat</v>
      </c>
      <c r="AE42" s="108" t="str">
        <f t="shared" si="0"/>
        <v>RH20_21</v>
      </c>
      <c r="AF42" s="108">
        <f>[4]attached_energy_demand_split!A59</f>
        <v>0.0212535167287306</v>
      </c>
      <c r="AG42" s="108" t="s">
        <v>18</v>
      </c>
      <c r="AH42" s="108" t="s">
        <v>197</v>
      </c>
      <c r="AL42" s="108" t="s">
        <v>357</v>
      </c>
      <c r="AM42" s="108" t="str">
        <f t="shared" si="1"/>
        <v>R_ES-AP-WatHeat</v>
      </c>
      <c r="AN42" s="108" t="str">
        <f t="shared" si="1"/>
        <v>RH20_21</v>
      </c>
      <c r="AO42" s="108">
        <f>[4]attached_energy_demand_summariz!B17</f>
        <v>0.0208717090489964</v>
      </c>
      <c r="AP42" s="108" t="s">
        <v>18</v>
      </c>
      <c r="AQ42" s="108" t="s">
        <v>194</v>
      </c>
      <c r="AU42" s="108" t="s">
        <v>357</v>
      </c>
      <c r="AV42" s="108" t="str">
        <f t="shared" si="2"/>
        <v>R_ES-AP-WatHeat</v>
      </c>
      <c r="AW42" s="108" t="str">
        <f t="shared" si="2"/>
        <v>RH20_21</v>
      </c>
      <c r="AX42" s="108">
        <f>[4]attached_energy_demand_summariz!F17</f>
        <v>0.0208022312711157</v>
      </c>
      <c r="AY42" s="108" t="s">
        <v>18</v>
      </c>
      <c r="AZ42" s="108" t="s">
        <v>193</v>
      </c>
      <c r="BD42" s="108" t="s">
        <v>357</v>
      </c>
      <c r="BE42" s="108" t="str">
        <f t="shared" si="3"/>
        <v>R_ES-AP-WatHeat</v>
      </c>
      <c r="BF42" s="108" t="str">
        <f t="shared" si="3"/>
        <v>RH20_21</v>
      </c>
      <c r="BG42" s="108">
        <f t="shared" si="6"/>
        <v>0.0208717090489964</v>
      </c>
      <c r="BH42" s="108" t="s">
        <v>18</v>
      </c>
      <c r="BI42" s="108" t="s">
        <v>195</v>
      </c>
      <c r="BM42" s="108" t="s">
        <v>357</v>
      </c>
      <c r="BN42" s="108" t="str">
        <f t="shared" si="4"/>
        <v>R_ES-AP-WatHeat</v>
      </c>
      <c r="BO42" s="108" t="str">
        <f t="shared" si="4"/>
        <v>RH20_21</v>
      </c>
      <c r="BP42" s="108">
        <f>[4]attached_energy_demand_summariz!J17</f>
        <v>0.0198829262198221</v>
      </c>
      <c r="BQ42" s="108" t="s">
        <v>18</v>
      </c>
      <c r="BR42" s="108" t="s">
        <v>192</v>
      </c>
    </row>
    <row r="43" spans="2:70">
      <c r="B43" s="160"/>
      <c r="C43" s="32"/>
      <c r="D43" s="161"/>
      <c r="E43" s="161"/>
      <c r="F43" s="160"/>
      <c r="G43" s="153"/>
      <c r="H43" s="153"/>
      <c r="I43" s="153"/>
      <c r="J43" s="153"/>
      <c r="K43" s="175" t="s">
        <v>357</v>
      </c>
      <c r="L43" s="108" t="str">
        <f t="shared" si="7"/>
        <v>R_ES-AP-WatHeat</v>
      </c>
      <c r="M43" s="108" t="s">
        <v>394</v>
      </c>
      <c r="N43" s="108">
        <f>[4]attached_energy_demand_split!A28</f>
        <v>0.0209309345114678</v>
      </c>
      <c r="O43" s="108" t="s">
        <v>18</v>
      </c>
      <c r="P43" s="108" t="s">
        <v>196</v>
      </c>
      <c r="T43" s="108" t="s">
        <v>357</v>
      </c>
      <c r="U43" s="108" t="str">
        <f t="shared" si="5"/>
        <v>R_ES-AP-WatHeat</v>
      </c>
      <c r="V43" s="108" t="str">
        <f t="shared" si="5"/>
        <v>RH22_23</v>
      </c>
      <c r="W43" s="108">
        <f>[4]attached_energy_demand_split!A90</f>
        <v>0.0217726786365968</v>
      </c>
      <c r="X43" s="108" t="s">
        <v>18</v>
      </c>
      <c r="Y43" s="108" t="s">
        <v>191</v>
      </c>
      <c r="AC43" s="108" t="s">
        <v>357</v>
      </c>
      <c r="AD43" s="108" t="str">
        <f t="shared" si="0"/>
        <v>R_ES-AP-WatHeat</v>
      </c>
      <c r="AE43" s="108" t="str">
        <f t="shared" si="0"/>
        <v>RH22_23</v>
      </c>
      <c r="AF43" s="108">
        <f>[4]attached_energy_demand_split!A61</f>
        <v>0.0210192787763135</v>
      </c>
      <c r="AG43" s="108" t="s">
        <v>18</v>
      </c>
      <c r="AH43" s="108" t="s">
        <v>197</v>
      </c>
      <c r="AL43" s="108" t="s">
        <v>357</v>
      </c>
      <c r="AM43" s="108" t="str">
        <f t="shared" si="1"/>
        <v>R_ES-AP-WatHeat</v>
      </c>
      <c r="AN43" s="108" t="str">
        <f t="shared" si="1"/>
        <v>RH22_23</v>
      </c>
      <c r="AO43" s="108">
        <f>[4]attached_energy_demand_summariz!B18</f>
        <v>0.0210488298607682</v>
      </c>
      <c r="AP43" s="108" t="s">
        <v>18</v>
      </c>
      <c r="AQ43" s="108" t="s">
        <v>194</v>
      </c>
      <c r="AU43" s="108" t="s">
        <v>357</v>
      </c>
      <c r="AV43" s="108" t="str">
        <f t="shared" si="2"/>
        <v>R_ES-AP-WatHeat</v>
      </c>
      <c r="AW43" s="108" t="str">
        <f t="shared" si="2"/>
        <v>RH22_23</v>
      </c>
      <c r="AX43" s="108">
        <f>[4]attached_energy_demand_summariz!F18</f>
        <v>0.0211656433177729</v>
      </c>
      <c r="AY43" s="108" t="s">
        <v>18</v>
      </c>
      <c r="AZ43" s="108" t="s">
        <v>193</v>
      </c>
      <c r="BD43" s="108" t="s">
        <v>357</v>
      </c>
      <c r="BE43" s="108" t="str">
        <f t="shared" si="3"/>
        <v>R_ES-AP-WatHeat</v>
      </c>
      <c r="BF43" s="108" t="str">
        <f t="shared" si="3"/>
        <v>RH22_23</v>
      </c>
      <c r="BG43" s="108">
        <f t="shared" si="6"/>
        <v>0.0210488298607682</v>
      </c>
      <c r="BH43" s="108" t="s">
        <v>18</v>
      </c>
      <c r="BI43" s="108" t="s">
        <v>195</v>
      </c>
      <c r="BM43" s="108" t="s">
        <v>357</v>
      </c>
      <c r="BN43" s="108" t="str">
        <f t="shared" si="4"/>
        <v>R_ES-AP-WatHeat</v>
      </c>
      <c r="BO43" s="108" t="str">
        <f t="shared" si="4"/>
        <v>RH22_23</v>
      </c>
      <c r="BP43" s="108">
        <f>[4]attached_energy_demand_summariz!J18</f>
        <v>0.0203556140616899</v>
      </c>
      <c r="BQ43" s="108" t="s">
        <v>18</v>
      </c>
      <c r="BR43" s="108" t="s">
        <v>192</v>
      </c>
    </row>
    <row r="44" spans="2:70">
      <c r="B44" s="160"/>
      <c r="C44" s="32"/>
      <c r="D44" s="161"/>
      <c r="E44" s="161"/>
      <c r="F44" s="160"/>
      <c r="G44" s="153"/>
      <c r="H44" s="153"/>
      <c r="I44" s="153"/>
      <c r="J44" s="153"/>
      <c r="K44" s="108" t="s">
        <v>357</v>
      </c>
      <c r="L44" s="108" t="str">
        <f t="shared" si="7"/>
        <v>R_ES-AP-WatHeat</v>
      </c>
      <c r="M44" s="108" t="s">
        <v>395</v>
      </c>
      <c r="N44" s="108">
        <f>[4]attached_energy_demand_split!B6</f>
        <v>0.0216934658061337</v>
      </c>
      <c r="O44" s="108" t="s">
        <v>18</v>
      </c>
      <c r="P44" s="108" t="s">
        <v>196</v>
      </c>
      <c r="T44" s="108" t="s">
        <v>357</v>
      </c>
      <c r="U44" s="108" t="str">
        <f t="shared" si="5"/>
        <v>R_ES-AP-WatHeat</v>
      </c>
      <c r="V44" s="108" t="str">
        <f t="shared" si="5"/>
        <v>SH0_1</v>
      </c>
      <c r="W44" s="108">
        <f>[4]attached_energy_demand_split!B68</f>
        <v>0.0174477618854123</v>
      </c>
      <c r="X44" s="108" t="s">
        <v>18</v>
      </c>
      <c r="Y44" s="108" t="s">
        <v>191</v>
      </c>
      <c r="AC44" s="108" t="s">
        <v>357</v>
      </c>
      <c r="AD44" s="108" t="str">
        <f t="shared" si="0"/>
        <v>R_ES-AP-WatHeat</v>
      </c>
      <c r="AE44" s="108" t="str">
        <f t="shared" si="0"/>
        <v>SH0_1</v>
      </c>
      <c r="AF44" s="108">
        <f>[4]attached_energy_demand_split!B39</f>
        <v>0.020811553801597</v>
      </c>
      <c r="AG44" s="108" t="s">
        <v>18</v>
      </c>
      <c r="AH44" s="108" t="s">
        <v>197</v>
      </c>
      <c r="AL44" s="108" t="s">
        <v>357</v>
      </c>
      <c r="AM44" s="108" t="str">
        <f t="shared" si="1"/>
        <v>R_ES-AP-WatHeat</v>
      </c>
      <c r="AN44" s="108" t="str">
        <f t="shared" si="1"/>
        <v>SH0_1</v>
      </c>
      <c r="AO44" s="108">
        <f>[4]attached_energy_demand_summariz!B19</f>
        <v>0.0202895899307037</v>
      </c>
      <c r="AP44" s="108" t="s">
        <v>18</v>
      </c>
      <c r="AQ44" s="108" t="s">
        <v>194</v>
      </c>
      <c r="AU44" s="108" t="s">
        <v>357</v>
      </c>
      <c r="AV44" s="108" t="str">
        <f t="shared" si="2"/>
        <v>R_ES-AP-WatHeat</v>
      </c>
      <c r="AW44" s="108" t="str">
        <f t="shared" si="2"/>
        <v>SH0_1</v>
      </c>
      <c r="AX44" s="108">
        <f>[4]attached_energy_demand_summariz!F19</f>
        <v>0.0235399975380162</v>
      </c>
      <c r="AY44" s="108" t="s">
        <v>18</v>
      </c>
      <c r="AZ44" s="108" t="s">
        <v>193</v>
      </c>
      <c r="BD44" s="108" t="s">
        <v>357</v>
      </c>
      <c r="BE44" s="108" t="str">
        <f t="shared" si="3"/>
        <v>R_ES-AP-WatHeat</v>
      </c>
      <c r="BF44" s="108" t="str">
        <f t="shared" si="3"/>
        <v>SH0_1</v>
      </c>
      <c r="BG44" s="108">
        <f t="shared" si="6"/>
        <v>0.0202895899307037</v>
      </c>
      <c r="BH44" s="108" t="s">
        <v>18</v>
      </c>
      <c r="BI44" s="108" t="s">
        <v>195</v>
      </c>
      <c r="BM44" s="108" t="s">
        <v>357</v>
      </c>
      <c r="BN44" s="108" t="str">
        <f t="shared" si="4"/>
        <v>R_ES-AP-WatHeat</v>
      </c>
      <c r="BO44" s="108" t="str">
        <f t="shared" si="4"/>
        <v>SH0_1</v>
      </c>
      <c r="BP44" s="108">
        <f>[4]attached_energy_demand_summariz!J19</f>
        <v>0.0179551706223591</v>
      </c>
      <c r="BQ44" s="108" t="s">
        <v>18</v>
      </c>
      <c r="BR44" s="108" t="s">
        <v>192</v>
      </c>
    </row>
    <row r="45" spans="2:70">
      <c r="B45" s="160"/>
      <c r="C45" s="32"/>
      <c r="D45" s="161"/>
      <c r="E45" s="161"/>
      <c r="F45" s="160"/>
      <c r="G45" s="153"/>
      <c r="H45" s="153"/>
      <c r="I45" s="153"/>
      <c r="J45" s="153"/>
      <c r="K45" s="108" t="s">
        <v>357</v>
      </c>
      <c r="L45" s="108" t="str">
        <f t="shared" si="7"/>
        <v>R_ES-AP-WatHeat</v>
      </c>
      <c r="M45" s="108" t="s">
        <v>396</v>
      </c>
      <c r="N45" s="108">
        <f>[4]attached_energy_demand_split!B8</f>
        <v>0.0210916294485409</v>
      </c>
      <c r="O45" s="108" t="s">
        <v>18</v>
      </c>
      <c r="P45" s="108" t="s">
        <v>196</v>
      </c>
      <c r="T45" s="108" t="s">
        <v>357</v>
      </c>
      <c r="U45" s="108" t="str">
        <f t="shared" si="5"/>
        <v>R_ES-AP-WatHeat</v>
      </c>
      <c r="V45" s="108" t="str">
        <f t="shared" si="5"/>
        <v>SH2_3</v>
      </c>
      <c r="W45" s="108">
        <f>[4]attached_energy_demand_split!B70</f>
        <v>0.0152457918759897</v>
      </c>
      <c r="X45" s="108" t="s">
        <v>18</v>
      </c>
      <c r="Y45" s="108" t="s">
        <v>191</v>
      </c>
      <c r="AC45" s="108" t="s">
        <v>357</v>
      </c>
      <c r="AD45" s="108" t="str">
        <f t="shared" si="0"/>
        <v>R_ES-AP-WatHeat</v>
      </c>
      <c r="AE45" s="108" t="str">
        <f t="shared" si="0"/>
        <v>SH2_3</v>
      </c>
      <c r="AF45" s="108">
        <f>[4]attached_energy_demand_split!B41</f>
        <v>0.0201796299239725</v>
      </c>
      <c r="AG45" s="108" t="s">
        <v>18</v>
      </c>
      <c r="AH45" s="108" t="s">
        <v>197</v>
      </c>
      <c r="AL45" s="108" t="s">
        <v>357</v>
      </c>
      <c r="AM45" s="108" t="str">
        <f t="shared" si="1"/>
        <v>R_ES-AP-WatHeat</v>
      </c>
      <c r="AN45" s="108" t="str">
        <f t="shared" si="1"/>
        <v>SH2_3</v>
      </c>
      <c r="AO45" s="108">
        <f>[4]attached_energy_demand_summariz!B20</f>
        <v>0.0188706568826577</v>
      </c>
      <c r="AP45" s="108" t="s">
        <v>18</v>
      </c>
      <c r="AQ45" s="108" t="s">
        <v>194</v>
      </c>
      <c r="AU45" s="108" t="s">
        <v>357</v>
      </c>
      <c r="AV45" s="108" t="str">
        <f t="shared" si="2"/>
        <v>R_ES-AP-WatHeat</v>
      </c>
      <c r="AW45" s="108" t="str">
        <f t="shared" si="2"/>
        <v>SH2_3</v>
      </c>
      <c r="AX45" s="108">
        <f>[4]attached_energy_demand_summariz!F20</f>
        <v>0.0213085433268016</v>
      </c>
      <c r="AY45" s="108" t="s">
        <v>18</v>
      </c>
      <c r="AZ45" s="108" t="s">
        <v>193</v>
      </c>
      <c r="BD45" s="108" t="s">
        <v>357</v>
      </c>
      <c r="BE45" s="108" t="str">
        <f t="shared" si="3"/>
        <v>R_ES-AP-WatHeat</v>
      </c>
      <c r="BF45" s="108" t="str">
        <f t="shared" si="3"/>
        <v>SH2_3</v>
      </c>
      <c r="BG45" s="108">
        <f t="shared" si="6"/>
        <v>0.0188706568826577</v>
      </c>
      <c r="BH45" s="108" t="s">
        <v>18</v>
      </c>
      <c r="BI45" s="108" t="s">
        <v>195</v>
      </c>
      <c r="BM45" s="108" t="s">
        <v>357</v>
      </c>
      <c r="BN45" s="108" t="str">
        <f t="shared" si="4"/>
        <v>R_ES-AP-WatHeat</v>
      </c>
      <c r="BO45" s="108" t="str">
        <f t="shared" si="4"/>
        <v>SH2_3</v>
      </c>
      <c r="BP45" s="108">
        <f>[4]attached_energy_demand_summariz!J20</f>
        <v>0.0165276898379839</v>
      </c>
      <c r="BQ45" s="108" t="s">
        <v>18</v>
      </c>
      <c r="BR45" s="108" t="s">
        <v>192</v>
      </c>
    </row>
    <row r="46" spans="2:70">
      <c r="B46" s="160"/>
      <c r="C46" s="32"/>
      <c r="D46" s="161"/>
      <c r="E46" s="161"/>
      <c r="F46" s="160"/>
      <c r="G46" s="153"/>
      <c r="H46" s="153"/>
      <c r="I46" s="153"/>
      <c r="J46" s="153"/>
      <c r="K46" s="108" t="s">
        <v>357</v>
      </c>
      <c r="L46" s="108" t="str">
        <f t="shared" si="7"/>
        <v>R_ES-AP-WatHeat</v>
      </c>
      <c r="M46" s="108" t="s">
        <v>397</v>
      </c>
      <c r="N46" s="108">
        <f>[4]attached_energy_demand_split!B10</f>
        <v>0.0202885549117574</v>
      </c>
      <c r="O46" s="108" t="s">
        <v>18</v>
      </c>
      <c r="P46" s="108" t="s">
        <v>196</v>
      </c>
      <c r="T46" s="108" t="s">
        <v>357</v>
      </c>
      <c r="U46" s="108" t="str">
        <f t="shared" si="5"/>
        <v>R_ES-AP-WatHeat</v>
      </c>
      <c r="V46" s="108" t="str">
        <f t="shared" si="5"/>
        <v>SH4_5</v>
      </c>
      <c r="W46" s="108">
        <f>[4]attached_energy_demand_split!B72</f>
        <v>0.0140147850596432</v>
      </c>
      <c r="X46" s="108" t="s">
        <v>18</v>
      </c>
      <c r="Y46" s="108" t="s">
        <v>191</v>
      </c>
      <c r="AC46" s="108" t="s">
        <v>357</v>
      </c>
      <c r="AD46" s="108" t="str">
        <f t="shared" si="0"/>
        <v>R_ES-AP-WatHeat</v>
      </c>
      <c r="AE46" s="108" t="str">
        <f t="shared" si="0"/>
        <v>SH4_5</v>
      </c>
      <c r="AF46" s="108">
        <f>[4]attached_energy_demand_split!B43</f>
        <v>0.0196148395220663</v>
      </c>
      <c r="AG46" s="108" t="s">
        <v>18</v>
      </c>
      <c r="AH46" s="108" t="s">
        <v>197</v>
      </c>
      <c r="AL46" s="108" t="s">
        <v>357</v>
      </c>
      <c r="AM46" s="108" t="str">
        <f t="shared" si="1"/>
        <v>R_ES-AP-WatHeat</v>
      </c>
      <c r="AN46" s="108" t="str">
        <f t="shared" si="1"/>
        <v>SH4_5</v>
      </c>
      <c r="AO46" s="108">
        <f>[4]attached_energy_demand_summariz!B21</f>
        <v>0.017500502969476</v>
      </c>
      <c r="AP46" s="108" t="s">
        <v>18</v>
      </c>
      <c r="AQ46" s="108" t="s">
        <v>194</v>
      </c>
      <c r="AU46" s="108" t="s">
        <v>357</v>
      </c>
      <c r="AV46" s="108" t="str">
        <f t="shared" si="2"/>
        <v>R_ES-AP-WatHeat</v>
      </c>
      <c r="AW46" s="108" t="str">
        <f t="shared" si="2"/>
        <v>SH4_5</v>
      </c>
      <c r="AX46" s="108">
        <f>[4]attached_energy_demand_summariz!F21</f>
        <v>0.0184793639312763</v>
      </c>
      <c r="AY46" s="108" t="s">
        <v>18</v>
      </c>
      <c r="AZ46" s="108" t="s">
        <v>193</v>
      </c>
      <c r="BD46" s="108" t="s">
        <v>357</v>
      </c>
      <c r="BE46" s="108" t="str">
        <f t="shared" si="3"/>
        <v>R_ES-AP-WatHeat</v>
      </c>
      <c r="BF46" s="108" t="str">
        <f t="shared" si="3"/>
        <v>SH4_5</v>
      </c>
      <c r="BG46" s="108">
        <f t="shared" si="6"/>
        <v>0.017500502969476</v>
      </c>
      <c r="BH46" s="108" t="s">
        <v>18</v>
      </c>
      <c r="BI46" s="108" t="s">
        <v>195</v>
      </c>
      <c r="BM46" s="108" t="s">
        <v>357</v>
      </c>
      <c r="BN46" s="108" t="str">
        <f t="shared" si="4"/>
        <v>R_ES-AP-WatHeat</v>
      </c>
      <c r="BO46" s="108" t="str">
        <f t="shared" si="4"/>
        <v>SH4_5</v>
      </c>
      <c r="BP46" s="108">
        <f>[4]attached_energy_demand_summariz!J21</f>
        <v>0.0151049714226367</v>
      </c>
      <c r="BQ46" s="108" t="s">
        <v>18</v>
      </c>
      <c r="BR46" s="108" t="s">
        <v>192</v>
      </c>
    </row>
    <row r="47" spans="2:70">
      <c r="B47" s="160"/>
      <c r="C47" s="32"/>
      <c r="D47" s="161"/>
      <c r="E47" s="161"/>
      <c r="F47" s="160"/>
      <c r="G47" s="153"/>
      <c r="H47" s="153"/>
      <c r="I47" s="153"/>
      <c r="J47" s="153"/>
      <c r="K47" s="175" t="s">
        <v>357</v>
      </c>
      <c r="L47" s="108" t="str">
        <f t="shared" si="7"/>
        <v>R_ES-AP-WatHeat</v>
      </c>
      <c r="M47" s="108" t="s">
        <v>398</v>
      </c>
      <c r="N47" s="108">
        <f>[4]attached_energy_demand_split!B12</f>
        <v>0.0192322364169783</v>
      </c>
      <c r="O47" s="108" t="s">
        <v>18</v>
      </c>
      <c r="P47" s="108" t="s">
        <v>196</v>
      </c>
      <c r="T47" s="108" t="s">
        <v>357</v>
      </c>
      <c r="U47" s="108" t="str">
        <f t="shared" si="5"/>
        <v>R_ES-AP-WatHeat</v>
      </c>
      <c r="V47" s="108" t="str">
        <f t="shared" si="5"/>
        <v>SH6_7</v>
      </c>
      <c r="W47" s="108">
        <f>[4]attached_energy_demand_split!B74</f>
        <v>0.0138604432096002</v>
      </c>
      <c r="X47" s="108" t="s">
        <v>18</v>
      </c>
      <c r="Y47" s="108" t="s">
        <v>191</v>
      </c>
      <c r="AC47" s="108" t="s">
        <v>357</v>
      </c>
      <c r="AD47" s="108" t="str">
        <f t="shared" si="0"/>
        <v>R_ES-AP-WatHeat</v>
      </c>
      <c r="AE47" s="108" t="str">
        <f t="shared" si="0"/>
        <v>SH6_7</v>
      </c>
      <c r="AF47" s="108">
        <f>[4]attached_energy_demand_split!B45</f>
        <v>0.0172789981084644</v>
      </c>
      <c r="AG47" s="108" t="s">
        <v>18</v>
      </c>
      <c r="AH47" s="108" t="s">
        <v>197</v>
      </c>
      <c r="AL47" s="108" t="s">
        <v>357</v>
      </c>
      <c r="AM47" s="108" t="str">
        <f t="shared" si="1"/>
        <v>R_ES-AP-WatHeat</v>
      </c>
      <c r="AN47" s="108" t="str">
        <f t="shared" si="1"/>
        <v>SH6_7</v>
      </c>
      <c r="AO47" s="108">
        <f>[4]attached_energy_demand_summariz!B22</f>
        <v>0.016421193779789</v>
      </c>
      <c r="AP47" s="108" t="s">
        <v>18</v>
      </c>
      <c r="AQ47" s="108" t="s">
        <v>194</v>
      </c>
      <c r="AU47" s="108" t="s">
        <v>357</v>
      </c>
      <c r="AV47" s="108" t="str">
        <f t="shared" si="2"/>
        <v>R_ES-AP-WatHeat</v>
      </c>
      <c r="AW47" s="108" t="str">
        <f t="shared" si="2"/>
        <v>SH6_7</v>
      </c>
      <c r="AX47" s="108">
        <f>[4]attached_energy_demand_summariz!F22</f>
        <v>0.0171996217128879</v>
      </c>
      <c r="AY47" s="108" t="s">
        <v>18</v>
      </c>
      <c r="AZ47" s="108" t="s">
        <v>193</v>
      </c>
      <c r="BD47" s="108" t="s">
        <v>357</v>
      </c>
      <c r="BE47" s="108" t="str">
        <f t="shared" si="3"/>
        <v>R_ES-AP-WatHeat</v>
      </c>
      <c r="BF47" s="108" t="str">
        <f t="shared" si="3"/>
        <v>SH6_7</v>
      </c>
      <c r="BG47" s="108">
        <f t="shared" si="6"/>
        <v>0.016421193779789</v>
      </c>
      <c r="BH47" s="108" t="s">
        <v>18</v>
      </c>
      <c r="BI47" s="108" t="s">
        <v>195</v>
      </c>
      <c r="BM47" s="108" t="s">
        <v>357</v>
      </c>
      <c r="BN47" s="108" t="str">
        <f t="shared" si="4"/>
        <v>R_ES-AP-WatHeat</v>
      </c>
      <c r="BO47" s="108" t="str">
        <f t="shared" si="4"/>
        <v>SH6_7</v>
      </c>
      <c r="BP47" s="108">
        <f>[4]attached_energy_demand_summariz!J22</f>
        <v>0.0145346694510143</v>
      </c>
      <c r="BQ47" s="108" t="s">
        <v>18</v>
      </c>
      <c r="BR47" s="108" t="s">
        <v>192</v>
      </c>
    </row>
    <row r="48" spans="2:70">
      <c r="B48" s="160"/>
      <c r="C48" s="32"/>
      <c r="D48" s="161"/>
      <c r="E48" s="161"/>
      <c r="F48" s="160"/>
      <c r="G48" s="153"/>
      <c r="H48" s="153"/>
      <c r="I48" s="153"/>
      <c r="J48" s="153"/>
      <c r="K48" s="108" t="s">
        <v>357</v>
      </c>
      <c r="L48" s="108" t="str">
        <f t="shared" si="7"/>
        <v>R_ES-AP-WatHeat</v>
      </c>
      <c r="M48" s="108" t="s">
        <v>399</v>
      </c>
      <c r="N48" s="108">
        <f>[4]attached_energy_demand_split!B14</f>
        <v>0.0187485070114251</v>
      </c>
      <c r="O48" s="108" t="s">
        <v>18</v>
      </c>
      <c r="P48" s="108" t="s">
        <v>196</v>
      </c>
      <c r="T48" s="108" t="s">
        <v>357</v>
      </c>
      <c r="U48" s="108" t="str">
        <f t="shared" si="5"/>
        <v>R_ES-AP-WatHeat</v>
      </c>
      <c r="V48" s="108" t="str">
        <f t="shared" si="5"/>
        <v>SH8_9</v>
      </c>
      <c r="W48" s="108">
        <f>[4]attached_energy_demand_split!B76</f>
        <v>0.0147551071793505</v>
      </c>
      <c r="X48" s="108" t="s">
        <v>18</v>
      </c>
      <c r="Y48" s="108" t="s">
        <v>191</v>
      </c>
      <c r="AC48" s="108" t="s">
        <v>357</v>
      </c>
      <c r="AD48" s="108" t="str">
        <f t="shared" si="0"/>
        <v>R_ES-AP-WatHeat</v>
      </c>
      <c r="AE48" s="108" t="str">
        <f t="shared" si="0"/>
        <v>SH8_9</v>
      </c>
      <c r="AF48" s="108">
        <f>[4]attached_energy_demand_split!B47</f>
        <v>0.0155886992614423</v>
      </c>
      <c r="AG48" s="108" t="s">
        <v>18</v>
      </c>
      <c r="AH48" s="108" t="s">
        <v>197</v>
      </c>
      <c r="AL48" s="108" t="s">
        <v>357</v>
      </c>
      <c r="AM48" s="108" t="str">
        <f t="shared" si="1"/>
        <v>R_ES-AP-WatHeat</v>
      </c>
      <c r="AN48" s="108" t="str">
        <f t="shared" si="1"/>
        <v>SH8_9</v>
      </c>
      <c r="AO48" s="108">
        <f>[4]attached_energy_demand_summariz!B23</f>
        <v>0.0161398429577345</v>
      </c>
      <c r="AP48" s="108" t="s">
        <v>18</v>
      </c>
      <c r="AQ48" s="108" t="s">
        <v>194</v>
      </c>
      <c r="AU48" s="108" t="s">
        <v>357</v>
      </c>
      <c r="AV48" s="108" t="str">
        <f t="shared" si="2"/>
        <v>R_ES-AP-WatHeat</v>
      </c>
      <c r="AW48" s="108" t="str">
        <f t="shared" si="2"/>
        <v>SH8_9</v>
      </c>
      <c r="AX48" s="108">
        <f>[4]attached_energy_demand_summariz!F23</f>
        <v>0.017030245273227</v>
      </c>
      <c r="AY48" s="108" t="s">
        <v>18</v>
      </c>
      <c r="AZ48" s="108" t="s">
        <v>193</v>
      </c>
      <c r="BD48" s="108" t="s">
        <v>357</v>
      </c>
      <c r="BE48" s="108" t="str">
        <f t="shared" si="3"/>
        <v>R_ES-AP-WatHeat</v>
      </c>
      <c r="BF48" s="108" t="str">
        <f t="shared" si="3"/>
        <v>SH8_9</v>
      </c>
      <c r="BG48" s="108">
        <f t="shared" si="6"/>
        <v>0.0161398429577345</v>
      </c>
      <c r="BH48" s="108" t="s">
        <v>18</v>
      </c>
      <c r="BI48" s="108" t="s">
        <v>195</v>
      </c>
      <c r="BM48" s="108" t="s">
        <v>357</v>
      </c>
      <c r="BN48" s="108" t="str">
        <f t="shared" si="4"/>
        <v>R_ES-AP-WatHeat</v>
      </c>
      <c r="BO48" s="108" t="str">
        <f t="shared" si="4"/>
        <v>SH8_9</v>
      </c>
      <c r="BP48" s="108">
        <f>[4]attached_energy_demand_summariz!J23</f>
        <v>0.0145766560632275</v>
      </c>
      <c r="BQ48" s="108" t="s">
        <v>18</v>
      </c>
      <c r="BR48" s="108" t="s">
        <v>192</v>
      </c>
    </row>
    <row r="49" spans="2:70">
      <c r="B49" s="160"/>
      <c r="C49" s="32"/>
      <c r="D49" s="161"/>
      <c r="E49" s="161"/>
      <c r="F49" s="160"/>
      <c r="G49" s="153"/>
      <c r="H49" s="153"/>
      <c r="I49" s="153"/>
      <c r="J49" s="153"/>
      <c r="K49" s="108" t="s">
        <v>357</v>
      </c>
      <c r="L49" s="108" t="str">
        <f t="shared" si="7"/>
        <v>R_ES-AP-WatHeat</v>
      </c>
      <c r="M49" s="108" t="s">
        <v>400</v>
      </c>
      <c r="N49" s="108">
        <f>[4]attached_energy_demand_split!B16</f>
        <v>0.0186780472400084</v>
      </c>
      <c r="O49" s="108" t="s">
        <v>18</v>
      </c>
      <c r="P49" s="108" t="s">
        <v>196</v>
      </c>
      <c r="T49" s="108" t="s">
        <v>357</v>
      </c>
      <c r="U49" s="108" t="str">
        <f t="shared" si="5"/>
        <v>R_ES-AP-WatHeat</v>
      </c>
      <c r="V49" s="108" t="str">
        <f t="shared" si="5"/>
        <v>SH10_11</v>
      </c>
      <c r="W49" s="108">
        <f>[4]attached_energy_demand_split!B78</f>
        <v>0.0171866616430302</v>
      </c>
      <c r="X49" s="108" t="s">
        <v>18</v>
      </c>
      <c r="Y49" s="108" t="s">
        <v>191</v>
      </c>
      <c r="AC49" s="108" t="s">
        <v>357</v>
      </c>
      <c r="AD49" s="108" t="str">
        <f t="shared" si="0"/>
        <v>R_ES-AP-WatHeat</v>
      </c>
      <c r="AE49" s="108" t="str">
        <f t="shared" si="0"/>
        <v>SH10_11</v>
      </c>
      <c r="AF49" s="108">
        <f>[4]attached_energy_demand_split!B49</f>
        <v>0.0150973156957682</v>
      </c>
      <c r="AG49" s="108" t="s">
        <v>18</v>
      </c>
      <c r="AH49" s="108" t="s">
        <v>197</v>
      </c>
      <c r="AL49" s="108" t="s">
        <v>357</v>
      </c>
      <c r="AM49" s="108" t="str">
        <f t="shared" si="1"/>
        <v>R_ES-AP-WatHeat</v>
      </c>
      <c r="AN49" s="108" t="str">
        <f t="shared" si="1"/>
        <v>SH10_11</v>
      </c>
      <c r="AO49" s="108">
        <f>[4]attached_energy_demand_summariz!B24</f>
        <v>0.0171295457469424</v>
      </c>
      <c r="AP49" s="108" t="s">
        <v>18</v>
      </c>
      <c r="AQ49" s="108" t="s">
        <v>194</v>
      </c>
      <c r="AU49" s="108" t="s">
        <v>357</v>
      </c>
      <c r="AV49" s="108" t="str">
        <f t="shared" si="2"/>
        <v>R_ES-AP-WatHeat</v>
      </c>
      <c r="AW49" s="108" t="str">
        <f t="shared" si="2"/>
        <v>SH10_11</v>
      </c>
      <c r="AX49" s="108">
        <f>[4]attached_energy_demand_summariz!F24</f>
        <v>0.0187148851387562</v>
      </c>
      <c r="AY49" s="108" t="s">
        <v>18</v>
      </c>
      <c r="AZ49" s="108" t="s">
        <v>193</v>
      </c>
      <c r="BD49" s="108" t="s">
        <v>357</v>
      </c>
      <c r="BE49" s="108" t="str">
        <f t="shared" si="3"/>
        <v>R_ES-AP-WatHeat</v>
      </c>
      <c r="BF49" s="108" t="str">
        <f t="shared" si="3"/>
        <v>SH10_11</v>
      </c>
      <c r="BG49" s="108">
        <f t="shared" si="6"/>
        <v>0.0171295457469424</v>
      </c>
      <c r="BH49" s="108" t="s">
        <v>18</v>
      </c>
      <c r="BI49" s="108" t="s">
        <v>195</v>
      </c>
      <c r="BM49" s="108" t="s">
        <v>357</v>
      </c>
      <c r="BN49" s="108" t="str">
        <f t="shared" si="4"/>
        <v>R_ES-AP-WatHeat</v>
      </c>
      <c r="BO49" s="108" t="str">
        <f t="shared" si="4"/>
        <v>SH10_11</v>
      </c>
      <c r="BP49" s="108">
        <f>[4]attached_energy_demand_summariz!J24</f>
        <v>0.0159708190171488</v>
      </c>
      <c r="BQ49" s="108" t="s">
        <v>18</v>
      </c>
      <c r="BR49" s="108" t="s">
        <v>192</v>
      </c>
    </row>
    <row r="50" spans="2:70">
      <c r="B50" s="160"/>
      <c r="C50" s="32"/>
      <c r="D50" s="161"/>
      <c r="E50" s="161"/>
      <c r="F50" s="160"/>
      <c r="G50" s="153"/>
      <c r="H50" s="153"/>
      <c r="I50" s="153"/>
      <c r="J50" s="153"/>
      <c r="K50" s="108" t="s">
        <v>357</v>
      </c>
      <c r="L50" s="108" t="str">
        <f t="shared" si="7"/>
        <v>R_ES-AP-WatHeat</v>
      </c>
      <c r="M50" s="108" t="s">
        <v>401</v>
      </c>
      <c r="N50" s="108">
        <f>[4]attached_energy_demand_split!B18</f>
        <v>0.0193543241840057</v>
      </c>
      <c r="O50" s="108" t="s">
        <v>18</v>
      </c>
      <c r="P50" s="108" t="s">
        <v>196</v>
      </c>
      <c r="T50" s="108" t="s">
        <v>357</v>
      </c>
      <c r="U50" s="108" t="str">
        <f t="shared" si="5"/>
        <v>R_ES-AP-WatHeat</v>
      </c>
      <c r="V50" s="108" t="str">
        <f t="shared" si="5"/>
        <v>SH12_13</v>
      </c>
      <c r="W50" s="108">
        <f>[4]attached_energy_demand_split!B80</f>
        <v>0.0185329663536096</v>
      </c>
      <c r="X50" s="108" t="s">
        <v>18</v>
      </c>
      <c r="Y50" s="108" t="s">
        <v>191</v>
      </c>
      <c r="AC50" s="108" t="s">
        <v>357</v>
      </c>
      <c r="AD50" s="108" t="str">
        <f t="shared" si="0"/>
        <v>R_ES-AP-WatHeat</v>
      </c>
      <c r="AE50" s="108" t="str">
        <f t="shared" si="0"/>
        <v>SH12_13</v>
      </c>
      <c r="AF50" s="108">
        <f>[4]attached_energy_demand_split!B51</f>
        <v>0.0157162719062912</v>
      </c>
      <c r="AG50" s="108" t="s">
        <v>18</v>
      </c>
      <c r="AH50" s="108" t="s">
        <v>197</v>
      </c>
      <c r="AL50" s="108" t="s">
        <v>357</v>
      </c>
      <c r="AM50" s="108" t="str">
        <f t="shared" si="1"/>
        <v>R_ES-AP-WatHeat</v>
      </c>
      <c r="AN50" s="108" t="str">
        <f t="shared" si="1"/>
        <v>SH12_13</v>
      </c>
      <c r="AO50" s="108">
        <f>[4]attached_energy_demand_summariz!B25</f>
        <v>0.0184909585816698</v>
      </c>
      <c r="AP50" s="108" t="s">
        <v>18</v>
      </c>
      <c r="AQ50" s="108" t="s">
        <v>194</v>
      </c>
      <c r="AU50" s="108" t="s">
        <v>357</v>
      </c>
      <c r="AV50" s="108" t="str">
        <f t="shared" si="2"/>
        <v>R_ES-AP-WatHeat</v>
      </c>
      <c r="AW50" s="108" t="str">
        <f t="shared" si="2"/>
        <v>SH12_13</v>
      </c>
      <c r="AX50" s="108">
        <f>[4]attached_energy_demand_summariz!F25</f>
        <v>0.0213435574080405</v>
      </c>
      <c r="AY50" s="108" t="s">
        <v>18</v>
      </c>
      <c r="AZ50" s="108" t="s">
        <v>193</v>
      </c>
      <c r="BD50" s="108" t="s">
        <v>357</v>
      </c>
      <c r="BE50" s="108" t="str">
        <f t="shared" si="3"/>
        <v>R_ES-AP-WatHeat</v>
      </c>
      <c r="BF50" s="108" t="str">
        <f t="shared" si="3"/>
        <v>SH12_13</v>
      </c>
      <c r="BG50" s="108">
        <f t="shared" si="6"/>
        <v>0.0184909585816698</v>
      </c>
      <c r="BH50" s="108" t="s">
        <v>18</v>
      </c>
      <c r="BI50" s="108" t="s">
        <v>195</v>
      </c>
      <c r="BM50" s="108" t="s">
        <v>357</v>
      </c>
      <c r="BN50" s="108" t="str">
        <f t="shared" si="4"/>
        <v>R_ES-AP-WatHeat</v>
      </c>
      <c r="BO50" s="108" t="str">
        <f t="shared" si="4"/>
        <v>SH12_13</v>
      </c>
      <c r="BP50" s="108">
        <f>[4]attached_energy_demand_summariz!J25</f>
        <v>0.017507673056402</v>
      </c>
      <c r="BQ50" s="108" t="s">
        <v>18</v>
      </c>
      <c r="BR50" s="108" t="s">
        <v>192</v>
      </c>
    </row>
    <row r="51" spans="2:70">
      <c r="B51" s="160"/>
      <c r="C51" s="32"/>
      <c r="D51" s="161"/>
      <c r="E51" s="161"/>
      <c r="F51" s="160"/>
      <c r="G51" s="32"/>
      <c r="H51" s="32"/>
      <c r="K51" s="175" t="s">
        <v>357</v>
      </c>
      <c r="L51" s="108" t="str">
        <f t="shared" si="7"/>
        <v>R_ES-AP-WatHeat</v>
      </c>
      <c r="M51" s="108" t="s">
        <v>402</v>
      </c>
      <c r="N51" s="108">
        <f>[4]attached_energy_demand_split!B20</f>
        <v>0.0204723701496402</v>
      </c>
      <c r="O51" s="108" t="s">
        <v>18</v>
      </c>
      <c r="P51" s="108" t="s">
        <v>196</v>
      </c>
      <c r="T51" s="108" t="s">
        <v>357</v>
      </c>
      <c r="U51" s="108" t="str">
        <f t="shared" si="5"/>
        <v>R_ES-AP-WatHeat</v>
      </c>
      <c r="V51" s="108" t="str">
        <f t="shared" si="5"/>
        <v>SH14_15</v>
      </c>
      <c r="W51" s="108">
        <f>[4]attached_energy_demand_split!B82</f>
        <v>0.0189446065338263</v>
      </c>
      <c r="X51" s="108" t="s">
        <v>18</v>
      </c>
      <c r="Y51" s="108" t="s">
        <v>191</v>
      </c>
      <c r="AC51" s="108" t="s">
        <v>357</v>
      </c>
      <c r="AD51" s="108" t="str">
        <f t="shared" si="0"/>
        <v>R_ES-AP-WatHeat</v>
      </c>
      <c r="AE51" s="108" t="str">
        <f t="shared" si="0"/>
        <v>SH14_15</v>
      </c>
      <c r="AF51" s="108">
        <f>[4]attached_energy_demand_split!B53</f>
        <v>0.0181694864820914</v>
      </c>
      <c r="AG51" s="108" t="s">
        <v>18</v>
      </c>
      <c r="AH51" s="108" t="s">
        <v>197</v>
      </c>
      <c r="AL51" s="108" t="s">
        <v>357</v>
      </c>
      <c r="AM51" s="108" t="str">
        <f t="shared" si="1"/>
        <v>R_ES-AP-WatHeat</v>
      </c>
      <c r="AN51" s="108" t="str">
        <f t="shared" si="1"/>
        <v>SH14_15</v>
      </c>
      <c r="AO51" s="108">
        <f>[4]attached_energy_demand_summariz!B26</f>
        <v>0.019740368004096</v>
      </c>
      <c r="AP51" s="108" t="s">
        <v>18</v>
      </c>
      <c r="AQ51" s="108" t="s">
        <v>194</v>
      </c>
      <c r="AU51" s="108" t="s">
        <v>357</v>
      </c>
      <c r="AV51" s="108" t="str">
        <f t="shared" si="2"/>
        <v>R_ES-AP-WatHeat</v>
      </c>
      <c r="AW51" s="108" t="str">
        <f t="shared" si="2"/>
        <v>SH14_15</v>
      </c>
      <c r="AX51" s="108">
        <f>[4]attached_energy_demand_summariz!F26</f>
        <v>0.022952067498314</v>
      </c>
      <c r="AY51" s="108" t="s">
        <v>18</v>
      </c>
      <c r="AZ51" s="108" t="s">
        <v>193</v>
      </c>
      <c r="BD51" s="108" t="s">
        <v>357</v>
      </c>
      <c r="BE51" s="108" t="str">
        <f t="shared" si="3"/>
        <v>R_ES-AP-WatHeat</v>
      </c>
      <c r="BF51" s="108" t="str">
        <f t="shared" si="3"/>
        <v>SH14_15</v>
      </c>
      <c r="BG51" s="108">
        <f t="shared" si="6"/>
        <v>0.019740368004096</v>
      </c>
      <c r="BH51" s="108" t="s">
        <v>18</v>
      </c>
      <c r="BI51" s="108" t="s">
        <v>195</v>
      </c>
      <c r="BM51" s="108" t="s">
        <v>357</v>
      </c>
      <c r="BN51" s="108" t="str">
        <f t="shared" si="4"/>
        <v>R_ES-AP-WatHeat</v>
      </c>
      <c r="BO51" s="108" t="str">
        <f t="shared" si="4"/>
        <v>SH14_15</v>
      </c>
      <c r="BP51" s="108">
        <f>[4]attached_energy_demand_summariz!J26</f>
        <v>0.0181633093566083</v>
      </c>
      <c r="BQ51" s="108" t="s">
        <v>18</v>
      </c>
      <c r="BR51" s="108" t="s">
        <v>192</v>
      </c>
    </row>
    <row r="52" spans="2:70">
      <c r="B52" s="160"/>
      <c r="C52" s="32"/>
      <c r="D52" s="161"/>
      <c r="E52" s="161"/>
      <c r="F52" s="160"/>
      <c r="G52" s="32"/>
      <c r="H52" s="32"/>
      <c r="K52" s="108" t="s">
        <v>357</v>
      </c>
      <c r="L52" s="108" t="str">
        <f t="shared" si="7"/>
        <v>R_ES-AP-WatHeat</v>
      </c>
      <c r="M52" s="108" t="s">
        <v>403</v>
      </c>
      <c r="N52" s="108">
        <f>[4]attached_energy_demand_split!B22</f>
        <v>0.021278922422278</v>
      </c>
      <c r="O52" s="108" t="s">
        <v>18</v>
      </c>
      <c r="P52" s="108" t="s">
        <v>196</v>
      </c>
      <c r="T52" s="108" t="s">
        <v>357</v>
      </c>
      <c r="U52" s="108" t="str">
        <f t="shared" si="5"/>
        <v>R_ES-AP-WatHeat</v>
      </c>
      <c r="V52" s="108" t="str">
        <f t="shared" si="5"/>
        <v>SH16_17</v>
      </c>
      <c r="W52" s="108">
        <f>[4]attached_energy_demand_split!B84</f>
        <v>0.0187938640201366</v>
      </c>
      <c r="X52" s="108" t="s">
        <v>18</v>
      </c>
      <c r="Y52" s="108" t="s">
        <v>191</v>
      </c>
      <c r="AC52" s="108" t="s">
        <v>357</v>
      </c>
      <c r="AD52" s="108" t="str">
        <f t="shared" si="0"/>
        <v>R_ES-AP-WatHeat</v>
      </c>
      <c r="AE52" s="108" t="str">
        <f t="shared" si="0"/>
        <v>SH16_17</v>
      </c>
      <c r="AF52" s="108">
        <f>[4]attached_energy_demand_split!B55</f>
        <v>0.0199388030090388</v>
      </c>
      <c r="AG52" s="108" t="s">
        <v>18</v>
      </c>
      <c r="AH52" s="108" t="s">
        <v>197</v>
      </c>
      <c r="AL52" s="108" t="s">
        <v>357</v>
      </c>
      <c r="AM52" s="108" t="str">
        <f t="shared" si="1"/>
        <v>R_ES-AP-WatHeat</v>
      </c>
      <c r="AN52" s="108" t="str">
        <f t="shared" si="1"/>
        <v>SH16_17</v>
      </c>
      <c r="AO52" s="108">
        <f>[4]attached_energy_demand_summariz!B27</f>
        <v>0.0204205397465977</v>
      </c>
      <c r="AP52" s="108" t="s">
        <v>18</v>
      </c>
      <c r="AQ52" s="108" t="s">
        <v>194</v>
      </c>
      <c r="AU52" s="108" t="s">
        <v>357</v>
      </c>
      <c r="AV52" s="108" t="str">
        <f t="shared" si="2"/>
        <v>R_ES-AP-WatHeat</v>
      </c>
      <c r="AW52" s="108" t="str">
        <f t="shared" si="2"/>
        <v>SH16_17</v>
      </c>
      <c r="AX52" s="108">
        <f>[4]attached_energy_demand_summariz!F27</f>
        <v>0.0237104459107458</v>
      </c>
      <c r="AY52" s="108" t="s">
        <v>18</v>
      </c>
      <c r="AZ52" s="108" t="s">
        <v>193</v>
      </c>
      <c r="BD52" s="108" t="s">
        <v>357</v>
      </c>
      <c r="BE52" s="108" t="str">
        <f t="shared" si="3"/>
        <v>R_ES-AP-WatHeat</v>
      </c>
      <c r="BF52" s="108" t="str">
        <f t="shared" si="3"/>
        <v>SH16_17</v>
      </c>
      <c r="BG52" s="108">
        <f t="shared" si="6"/>
        <v>0.0204205397465977</v>
      </c>
      <c r="BH52" s="108" t="s">
        <v>18</v>
      </c>
      <c r="BI52" s="108" t="s">
        <v>195</v>
      </c>
      <c r="BM52" s="108" t="s">
        <v>357</v>
      </c>
      <c r="BN52" s="108" t="str">
        <f t="shared" si="4"/>
        <v>R_ES-AP-WatHeat</v>
      </c>
      <c r="BO52" s="108" t="str">
        <f t="shared" si="4"/>
        <v>SH16_17</v>
      </c>
      <c r="BP52" s="108">
        <f>[4]attached_energy_demand_summariz!J27</f>
        <v>0.0183806633707893</v>
      </c>
      <c r="BQ52" s="108" t="s">
        <v>18</v>
      </c>
      <c r="BR52" s="108" t="s">
        <v>192</v>
      </c>
    </row>
    <row r="53" spans="2:70">
      <c r="B53" s="160"/>
      <c r="C53" s="32"/>
      <c r="D53" s="161"/>
      <c r="E53" s="161"/>
      <c r="F53" s="160"/>
      <c r="G53" s="32"/>
      <c r="H53" s="32"/>
      <c r="K53" s="108" t="s">
        <v>357</v>
      </c>
      <c r="L53" s="108" t="str">
        <f t="shared" si="7"/>
        <v>R_ES-AP-WatHeat</v>
      </c>
      <c r="M53" s="108" t="s">
        <v>404</v>
      </c>
      <c r="N53" s="108">
        <f>[4]attached_energy_demand_split!B24</f>
        <v>0.0217388347288327</v>
      </c>
      <c r="O53" s="108" t="s">
        <v>18</v>
      </c>
      <c r="P53" s="108" t="s">
        <v>196</v>
      </c>
      <c r="T53" s="108" t="s">
        <v>357</v>
      </c>
      <c r="U53" s="108" t="str">
        <f t="shared" si="5"/>
        <v>R_ES-AP-WatHeat</v>
      </c>
      <c r="V53" s="108" t="str">
        <f t="shared" si="5"/>
        <v>SH18_19</v>
      </c>
      <c r="W53" s="108">
        <f>[4]attached_energy_demand_split!B86</f>
        <v>0.0189293212414044</v>
      </c>
      <c r="X53" s="108" t="s">
        <v>18</v>
      </c>
      <c r="Y53" s="108" t="s">
        <v>191</v>
      </c>
      <c r="AC53" s="108" t="s">
        <v>357</v>
      </c>
      <c r="AD53" s="108" t="str">
        <f t="shared" si="0"/>
        <v>R_ES-AP-WatHeat</v>
      </c>
      <c r="AE53" s="108" t="str">
        <f t="shared" si="0"/>
        <v>SH18_19</v>
      </c>
      <c r="AF53" s="108">
        <f>[4]attached_energy_demand_split!B57</f>
        <v>0.0205951831792654</v>
      </c>
      <c r="AG53" s="108" t="s">
        <v>18</v>
      </c>
      <c r="AH53" s="108" t="s">
        <v>197</v>
      </c>
      <c r="AL53" s="108" t="s">
        <v>357</v>
      </c>
      <c r="AM53" s="108" t="str">
        <f t="shared" si="1"/>
        <v>R_ES-AP-WatHeat</v>
      </c>
      <c r="AN53" s="108" t="str">
        <f t="shared" si="1"/>
        <v>SH18_19</v>
      </c>
      <c r="AO53" s="108">
        <f>[4]attached_energy_demand_summariz!B28</f>
        <v>0.0206910653610991</v>
      </c>
      <c r="AP53" s="108" t="s">
        <v>18</v>
      </c>
      <c r="AQ53" s="108" t="s">
        <v>194</v>
      </c>
      <c r="AU53" s="108" t="s">
        <v>357</v>
      </c>
      <c r="AV53" s="108" t="str">
        <f t="shared" si="2"/>
        <v>R_ES-AP-WatHeat</v>
      </c>
      <c r="AW53" s="108" t="str">
        <f t="shared" si="2"/>
        <v>SH18_19</v>
      </c>
      <c r="AX53" s="108">
        <f>[4]attached_energy_demand_summariz!F28</f>
        <v>0.0239937611707896</v>
      </c>
      <c r="AY53" s="108" t="s">
        <v>18</v>
      </c>
      <c r="AZ53" s="108" t="s">
        <v>193</v>
      </c>
      <c r="BD53" s="108" t="s">
        <v>357</v>
      </c>
      <c r="BE53" s="108" t="str">
        <f t="shared" si="3"/>
        <v>R_ES-AP-WatHeat</v>
      </c>
      <c r="BF53" s="108" t="str">
        <f t="shared" si="3"/>
        <v>SH18_19</v>
      </c>
      <c r="BG53" s="108">
        <f t="shared" si="6"/>
        <v>0.0206910653610991</v>
      </c>
      <c r="BH53" s="108" t="s">
        <v>18</v>
      </c>
      <c r="BI53" s="108" t="s">
        <v>195</v>
      </c>
      <c r="BM53" s="108" t="s">
        <v>357</v>
      </c>
      <c r="BN53" s="108" t="str">
        <f t="shared" si="4"/>
        <v>R_ES-AP-WatHeat</v>
      </c>
      <c r="BO53" s="108" t="str">
        <f t="shared" si="4"/>
        <v>SH18_19</v>
      </c>
      <c r="BP53" s="108">
        <f>[4]attached_energy_demand_summariz!J28</f>
        <v>0.0181982264852034</v>
      </c>
      <c r="BQ53" s="108" t="s">
        <v>18</v>
      </c>
      <c r="BR53" s="108" t="s">
        <v>192</v>
      </c>
    </row>
    <row r="54" spans="2:70">
      <c r="B54" s="160"/>
      <c r="C54" s="32"/>
      <c r="D54" s="161"/>
      <c r="E54" s="161"/>
      <c r="F54" s="160"/>
      <c r="G54" s="32"/>
      <c r="H54" s="32"/>
      <c r="K54" s="108" t="s">
        <v>357</v>
      </c>
      <c r="L54" s="108" t="str">
        <f t="shared" si="7"/>
        <v>R_ES-AP-WatHeat</v>
      </c>
      <c r="M54" s="108" t="s">
        <v>405</v>
      </c>
      <c r="N54" s="108">
        <f>[4]attached_energy_demand_split!B26</f>
        <v>0.0219554256218374</v>
      </c>
      <c r="O54" s="108" t="s">
        <v>18</v>
      </c>
      <c r="P54" s="108" t="s">
        <v>196</v>
      </c>
      <c r="T54" s="108" t="s">
        <v>357</v>
      </c>
      <c r="U54" s="108" t="str">
        <f t="shared" si="5"/>
        <v>R_ES-AP-WatHeat</v>
      </c>
      <c r="V54" s="108" t="str">
        <f t="shared" si="5"/>
        <v>SH20_21</v>
      </c>
      <c r="W54" s="108">
        <f>[4]attached_energy_demand_split!B88</f>
        <v>0.0190946892738074</v>
      </c>
      <c r="X54" s="108" t="s">
        <v>18</v>
      </c>
      <c r="Y54" s="108" t="s">
        <v>191</v>
      </c>
      <c r="AC54" s="108" t="s">
        <v>357</v>
      </c>
      <c r="AD54" s="108" t="str">
        <f t="shared" si="0"/>
        <v>R_ES-AP-WatHeat</v>
      </c>
      <c r="AE54" s="108" t="str">
        <f t="shared" si="0"/>
        <v>SH20_21</v>
      </c>
      <c r="AF54" s="108">
        <f>[4]attached_energy_demand_split!B59</f>
        <v>0.0207273778877354</v>
      </c>
      <c r="AG54" s="108" t="s">
        <v>18</v>
      </c>
      <c r="AH54" s="108" t="s">
        <v>197</v>
      </c>
      <c r="AL54" s="108" t="s">
        <v>357</v>
      </c>
      <c r="AM54" s="108" t="str">
        <f t="shared" si="1"/>
        <v>R_ES-AP-WatHeat</v>
      </c>
      <c r="AN54" s="108" t="str">
        <f t="shared" si="1"/>
        <v>SH20_21</v>
      </c>
      <c r="AO54" s="108">
        <f>[4]attached_energy_demand_summariz!B29</f>
        <v>0.0209631637065674</v>
      </c>
      <c r="AP54" s="108" t="s">
        <v>18</v>
      </c>
      <c r="AQ54" s="108" t="s">
        <v>194</v>
      </c>
      <c r="AU54" s="108" t="s">
        <v>357</v>
      </c>
      <c r="AV54" s="108" t="str">
        <f t="shared" si="2"/>
        <v>R_ES-AP-WatHeat</v>
      </c>
      <c r="AW54" s="108" t="str">
        <f t="shared" si="2"/>
        <v>SH20_21</v>
      </c>
      <c r="AX54" s="108">
        <f>[4]attached_energy_demand_summariz!F29</f>
        <v>0.0244748252753431</v>
      </c>
      <c r="AY54" s="108" t="s">
        <v>18</v>
      </c>
      <c r="AZ54" s="108" t="s">
        <v>193</v>
      </c>
      <c r="BD54" s="108" t="s">
        <v>357</v>
      </c>
      <c r="BE54" s="108" t="str">
        <f t="shared" si="3"/>
        <v>R_ES-AP-WatHeat</v>
      </c>
      <c r="BF54" s="108" t="str">
        <f t="shared" si="3"/>
        <v>SH20_21</v>
      </c>
      <c r="BG54" s="108">
        <f t="shared" si="6"/>
        <v>0.0209631637065674</v>
      </c>
      <c r="BH54" s="108" t="s">
        <v>18</v>
      </c>
      <c r="BI54" s="108" t="s">
        <v>195</v>
      </c>
      <c r="BM54" s="108" t="s">
        <v>357</v>
      </c>
      <c r="BN54" s="108" t="str">
        <f t="shared" si="4"/>
        <v>R_ES-AP-WatHeat</v>
      </c>
      <c r="BO54" s="108" t="str">
        <f t="shared" si="4"/>
        <v>SH20_21</v>
      </c>
      <c r="BP54" s="108">
        <f>[4]attached_energy_demand_summariz!J29</f>
        <v>0.0185635004741136</v>
      </c>
      <c r="BQ54" s="108" t="s">
        <v>18</v>
      </c>
      <c r="BR54" s="108" t="s">
        <v>192</v>
      </c>
    </row>
    <row r="55" spans="2:70">
      <c r="B55" s="160"/>
      <c r="C55" s="32"/>
      <c r="D55" s="161"/>
      <c r="E55" s="161"/>
      <c r="F55" s="160"/>
      <c r="G55" s="32"/>
      <c r="H55" s="32"/>
      <c r="K55" s="175" t="s">
        <v>357</v>
      </c>
      <c r="L55" s="108" t="str">
        <f t="shared" si="7"/>
        <v>R_ES-AP-WatHeat</v>
      </c>
      <c r="M55" s="108" t="s">
        <v>406</v>
      </c>
      <c r="N55" s="108">
        <f>[4]attached_energy_demand_split!B28</f>
        <v>0.0221215642248193</v>
      </c>
      <c r="O55" s="108" t="s">
        <v>18</v>
      </c>
      <c r="P55" s="108" t="s">
        <v>196</v>
      </c>
      <c r="T55" s="108" t="s">
        <v>357</v>
      </c>
      <c r="U55" s="108" t="str">
        <f t="shared" si="5"/>
        <v>R_ES-AP-WatHeat</v>
      </c>
      <c r="V55" s="108" t="str">
        <f t="shared" si="5"/>
        <v>SH22_23</v>
      </c>
      <c r="W55" s="108">
        <f>[4]attached_energy_demand_split!B90</f>
        <v>0.0183466180817403</v>
      </c>
      <c r="X55" s="108" t="s">
        <v>18</v>
      </c>
      <c r="Y55" s="108" t="s">
        <v>191</v>
      </c>
      <c r="AC55" s="108" t="s">
        <v>357</v>
      </c>
      <c r="AD55" s="108" t="str">
        <f t="shared" si="0"/>
        <v>R_ES-AP-WatHeat</v>
      </c>
      <c r="AE55" s="108" t="str">
        <f t="shared" si="0"/>
        <v>SH22_23</v>
      </c>
      <c r="AF55" s="108">
        <f>[4]attached_energy_demand_split!B61</f>
        <v>0.0207157550987243</v>
      </c>
      <c r="AG55" s="108" t="s">
        <v>18</v>
      </c>
      <c r="AH55" s="108" t="s">
        <v>197</v>
      </c>
      <c r="AL55" s="108" t="s">
        <v>357</v>
      </c>
      <c r="AM55" s="108" t="str">
        <f t="shared" si="1"/>
        <v>R_ES-AP-WatHeat</v>
      </c>
      <c r="AN55" s="108" t="str">
        <f t="shared" si="1"/>
        <v>SH22_23</v>
      </c>
      <c r="AO55" s="108">
        <f>[4]attached_energy_demand_summariz!B30</f>
        <v>0.02077782488644</v>
      </c>
      <c r="AP55" s="108" t="s">
        <v>18</v>
      </c>
      <c r="AQ55" s="108" t="s">
        <v>194</v>
      </c>
      <c r="AU55" s="108" t="s">
        <v>357</v>
      </c>
      <c r="AV55" s="108" t="str">
        <f t="shared" si="2"/>
        <v>R_ES-AP-WatHeat</v>
      </c>
      <c r="AW55" s="108" t="str">
        <f t="shared" si="2"/>
        <v>SH22_23</v>
      </c>
      <c r="AX55" s="108">
        <f>[4]attached_energy_demand_summariz!F30</f>
        <v>0.0241373966840562</v>
      </c>
      <c r="AY55" s="108" t="s">
        <v>18</v>
      </c>
      <c r="AZ55" s="108" t="s">
        <v>193</v>
      </c>
      <c r="BD55" s="108" t="s">
        <v>357</v>
      </c>
      <c r="BE55" s="108" t="str">
        <f t="shared" si="3"/>
        <v>R_ES-AP-WatHeat</v>
      </c>
      <c r="BF55" s="108" t="str">
        <f t="shared" si="3"/>
        <v>SH22_23</v>
      </c>
      <c r="BG55" s="108">
        <f t="shared" si="6"/>
        <v>0.02077782488644</v>
      </c>
      <c r="BH55" s="108" t="s">
        <v>18</v>
      </c>
      <c r="BI55" s="108" t="s">
        <v>195</v>
      </c>
      <c r="BM55" s="108" t="s">
        <v>357</v>
      </c>
      <c r="BN55" s="108" t="str">
        <f t="shared" si="4"/>
        <v>R_ES-AP-WatHeat</v>
      </c>
      <c r="BO55" s="108" t="str">
        <f t="shared" si="4"/>
        <v>SH22_23</v>
      </c>
      <c r="BP55" s="108">
        <f>[4]attached_energy_demand_summariz!J30</f>
        <v>0.0185677903428599</v>
      </c>
      <c r="BQ55" s="108" t="s">
        <v>18</v>
      </c>
      <c r="BR55" s="108" t="s">
        <v>192</v>
      </c>
    </row>
    <row r="56" spans="2:70">
      <c r="B56" s="160"/>
      <c r="C56" s="32"/>
      <c r="D56" s="161"/>
      <c r="E56" s="161"/>
      <c r="F56" s="160"/>
      <c r="G56" s="32"/>
      <c r="H56" s="32"/>
      <c r="K56" s="108" t="s">
        <v>357</v>
      </c>
      <c r="L56" s="108" t="str">
        <f t="shared" si="7"/>
        <v>R_ES-AP-WatHeat</v>
      </c>
      <c r="M56" s="108" t="s">
        <v>407</v>
      </c>
      <c r="N56" s="108">
        <f>[4]attached_energy_demand_split!C6</f>
        <v>0.0213934931755858</v>
      </c>
      <c r="O56" s="108" t="s">
        <v>18</v>
      </c>
      <c r="P56" s="108" t="s">
        <v>196</v>
      </c>
      <c r="T56" s="108" t="s">
        <v>357</v>
      </c>
      <c r="U56" s="108" t="str">
        <f t="shared" si="5"/>
        <v>R_ES-AP-WatHeat</v>
      </c>
      <c r="V56" s="108" t="str">
        <f t="shared" si="5"/>
        <v>FH0_1</v>
      </c>
      <c r="W56" s="108">
        <f>[4]attached_energy_demand_split!C68</f>
        <v>0.0189900151087194</v>
      </c>
      <c r="X56" s="108" t="s">
        <v>18</v>
      </c>
      <c r="Y56" s="108" t="s">
        <v>191</v>
      </c>
      <c r="AC56" s="108" t="s">
        <v>357</v>
      </c>
      <c r="AD56" s="108" t="str">
        <f t="shared" si="0"/>
        <v>R_ES-AP-WatHeat</v>
      </c>
      <c r="AE56" s="108" t="str">
        <f t="shared" si="0"/>
        <v>FH0_1</v>
      </c>
      <c r="AF56" s="108">
        <f>[4]attached_energy_demand_split!C39</f>
        <v>0.0225377088372482</v>
      </c>
      <c r="AG56" s="108" t="s">
        <v>18</v>
      </c>
      <c r="AH56" s="108" t="s">
        <v>197</v>
      </c>
      <c r="AL56" s="108" t="s">
        <v>357</v>
      </c>
      <c r="AM56" s="108" t="str">
        <f t="shared" si="1"/>
        <v>R_ES-AP-WatHeat</v>
      </c>
      <c r="AN56" s="108" t="str">
        <f t="shared" si="1"/>
        <v>FH0_1</v>
      </c>
      <c r="AO56" s="108">
        <f>[4]attached_energy_demand_summariz!B31</f>
        <v>0.02082812933826</v>
      </c>
      <c r="AP56" s="108" t="s">
        <v>18</v>
      </c>
      <c r="AQ56" s="108" t="s">
        <v>194</v>
      </c>
      <c r="AU56" s="108" t="s">
        <v>357</v>
      </c>
      <c r="AV56" s="108" t="str">
        <f t="shared" si="2"/>
        <v>R_ES-AP-WatHeat</v>
      </c>
      <c r="AW56" s="108" t="str">
        <f t="shared" si="2"/>
        <v>FH0_1</v>
      </c>
      <c r="AX56" s="108">
        <f>[4]attached_energy_demand_summariz!F31</f>
        <v>0.0222158485714042</v>
      </c>
      <c r="AY56" s="108" t="s">
        <v>18</v>
      </c>
      <c r="AZ56" s="108" t="s">
        <v>193</v>
      </c>
      <c r="BD56" s="108" t="s">
        <v>357</v>
      </c>
      <c r="BE56" s="108" t="str">
        <f t="shared" si="3"/>
        <v>R_ES-AP-WatHeat</v>
      </c>
      <c r="BF56" s="108" t="str">
        <f t="shared" si="3"/>
        <v>FH0_1</v>
      </c>
      <c r="BG56" s="108">
        <f t="shared" si="6"/>
        <v>0.02082812933826</v>
      </c>
      <c r="BH56" s="108" t="s">
        <v>18</v>
      </c>
      <c r="BI56" s="108" t="s">
        <v>195</v>
      </c>
      <c r="BM56" s="108" t="s">
        <v>357</v>
      </c>
      <c r="BN56" s="108" t="str">
        <f t="shared" si="4"/>
        <v>R_ES-AP-WatHeat</v>
      </c>
      <c r="BO56" s="108" t="str">
        <f t="shared" si="4"/>
        <v>FH0_1</v>
      </c>
      <c r="BP56" s="108">
        <f>[4]attached_energy_demand_summariz!J31</f>
        <v>0.0190035809983424</v>
      </c>
      <c r="BQ56" s="108" t="s">
        <v>18</v>
      </c>
      <c r="BR56" s="108" t="s">
        <v>192</v>
      </c>
    </row>
    <row r="57" spans="2:70">
      <c r="B57" s="160"/>
      <c r="C57" s="32"/>
      <c r="D57" s="161"/>
      <c r="E57" s="161"/>
      <c r="F57" s="160"/>
      <c r="G57" s="32"/>
      <c r="H57" s="32"/>
      <c r="K57" s="108" t="s">
        <v>357</v>
      </c>
      <c r="L57" s="108" t="str">
        <f t="shared" si="7"/>
        <v>R_ES-AP-WatHeat</v>
      </c>
      <c r="M57" s="108" t="s">
        <v>408</v>
      </c>
      <c r="N57" s="108">
        <f>[4]attached_energy_demand_split!C8</f>
        <v>0.02102967448633</v>
      </c>
      <c r="O57" s="108" t="s">
        <v>18</v>
      </c>
      <c r="P57" s="108" t="s">
        <v>196</v>
      </c>
      <c r="T57" s="108" t="s">
        <v>357</v>
      </c>
      <c r="U57" s="108" t="str">
        <f t="shared" si="5"/>
        <v>R_ES-AP-WatHeat</v>
      </c>
      <c r="V57" s="108" t="str">
        <f t="shared" si="5"/>
        <v>FH2_3</v>
      </c>
      <c r="W57" s="108">
        <f>[4]attached_energy_demand_split!C70</f>
        <v>0.0166572327084534</v>
      </c>
      <c r="X57" s="108" t="s">
        <v>18</v>
      </c>
      <c r="Y57" s="108" t="s">
        <v>191</v>
      </c>
      <c r="AC57" s="108" t="s">
        <v>357</v>
      </c>
      <c r="AD57" s="108" t="str">
        <f t="shared" si="0"/>
        <v>R_ES-AP-WatHeat</v>
      </c>
      <c r="AE57" s="108" t="str">
        <f t="shared" si="0"/>
        <v>FH2_3</v>
      </c>
      <c r="AF57" s="108">
        <f>[4]attached_energy_demand_split!C41</f>
        <v>0.022471121655479</v>
      </c>
      <c r="AG57" s="108" t="s">
        <v>18</v>
      </c>
      <c r="AH57" s="108" t="s">
        <v>197</v>
      </c>
      <c r="AL57" s="108" t="s">
        <v>357</v>
      </c>
      <c r="AM57" s="108" t="str">
        <f t="shared" si="1"/>
        <v>R_ES-AP-WatHeat</v>
      </c>
      <c r="AN57" s="108" t="str">
        <f t="shared" si="1"/>
        <v>FH2_3</v>
      </c>
      <c r="AO57" s="108">
        <f>[4]attached_energy_demand_summariz!B32</f>
        <v>0.0196922594663782</v>
      </c>
      <c r="AP57" s="108" t="s">
        <v>18</v>
      </c>
      <c r="AQ57" s="108" t="s">
        <v>194</v>
      </c>
      <c r="AU57" s="108" t="s">
        <v>357</v>
      </c>
      <c r="AV57" s="108" t="str">
        <f t="shared" si="2"/>
        <v>R_ES-AP-WatHeat</v>
      </c>
      <c r="AW57" s="108" t="str">
        <f t="shared" si="2"/>
        <v>FH2_3</v>
      </c>
      <c r="AX57" s="108">
        <f>[4]attached_energy_demand_summariz!F32</f>
        <v>0.0200672016482474</v>
      </c>
      <c r="AY57" s="108" t="s">
        <v>18</v>
      </c>
      <c r="AZ57" s="108" t="s">
        <v>193</v>
      </c>
      <c r="BD57" s="108" t="s">
        <v>357</v>
      </c>
      <c r="BE57" s="108" t="str">
        <f t="shared" si="3"/>
        <v>R_ES-AP-WatHeat</v>
      </c>
      <c r="BF57" s="108" t="str">
        <f t="shared" si="3"/>
        <v>FH2_3</v>
      </c>
      <c r="BG57" s="108">
        <f t="shared" si="6"/>
        <v>0.0196922594663782</v>
      </c>
      <c r="BH57" s="108" t="s">
        <v>18</v>
      </c>
      <c r="BI57" s="108" t="s">
        <v>195</v>
      </c>
      <c r="BM57" s="108" t="s">
        <v>357</v>
      </c>
      <c r="BN57" s="108" t="str">
        <f t="shared" si="4"/>
        <v>R_ES-AP-WatHeat</v>
      </c>
      <c r="BO57" s="108" t="str">
        <f t="shared" si="4"/>
        <v>FH2_3</v>
      </c>
      <c r="BP57" s="108">
        <f>[4]attached_energy_demand_summariz!J32</f>
        <v>0.0182360668333811</v>
      </c>
      <c r="BQ57" s="108" t="s">
        <v>18</v>
      </c>
      <c r="BR57" s="108" t="s">
        <v>192</v>
      </c>
    </row>
    <row r="58" spans="2:70">
      <c r="B58" s="160"/>
      <c r="C58" s="32"/>
      <c r="D58" s="161"/>
      <c r="E58" s="161"/>
      <c r="F58" s="160"/>
      <c r="G58" s="32"/>
      <c r="H58" s="32"/>
      <c r="K58" s="108" t="s">
        <v>357</v>
      </c>
      <c r="L58" s="108" t="str">
        <f t="shared" si="7"/>
        <v>R_ES-AP-WatHeat</v>
      </c>
      <c r="M58" s="108" t="s">
        <v>409</v>
      </c>
      <c r="N58" s="108">
        <f>[4]attached_energy_demand_split!C10</f>
        <v>0.0201116701113584</v>
      </c>
      <c r="O58" s="108" t="s">
        <v>18</v>
      </c>
      <c r="P58" s="108" t="s">
        <v>196</v>
      </c>
      <c r="T58" s="108" t="s">
        <v>357</v>
      </c>
      <c r="U58" s="108" t="str">
        <f t="shared" si="5"/>
        <v>R_ES-AP-WatHeat</v>
      </c>
      <c r="V58" s="108" t="str">
        <f t="shared" si="5"/>
        <v>FH4_5</v>
      </c>
      <c r="W58" s="108">
        <f>[4]attached_energy_demand_split!C72</f>
        <v>0.0158290452354489</v>
      </c>
      <c r="X58" s="108" t="s">
        <v>18</v>
      </c>
      <c r="Y58" s="108" t="s">
        <v>191</v>
      </c>
      <c r="AC58" s="108" t="s">
        <v>357</v>
      </c>
      <c r="AD58" s="108" t="str">
        <f t="shared" si="0"/>
        <v>R_ES-AP-WatHeat</v>
      </c>
      <c r="AE58" s="108" t="str">
        <f t="shared" si="0"/>
        <v>FH4_5</v>
      </c>
      <c r="AF58" s="108">
        <f>[4]attached_energy_demand_split!C43</f>
        <v>0.0209246883499341</v>
      </c>
      <c r="AG58" s="108" t="s">
        <v>18</v>
      </c>
      <c r="AH58" s="108" t="s">
        <v>197</v>
      </c>
      <c r="AL58" s="108" t="s">
        <v>357</v>
      </c>
      <c r="AM58" s="108" t="str">
        <f t="shared" si="1"/>
        <v>R_ES-AP-WatHeat</v>
      </c>
      <c r="AN58" s="108" t="str">
        <f t="shared" si="1"/>
        <v>FH4_5</v>
      </c>
      <c r="AO58" s="108">
        <f>[4]attached_energy_demand_summariz!B33</f>
        <v>0.0185404013701219</v>
      </c>
      <c r="AP58" s="108" t="s">
        <v>18</v>
      </c>
      <c r="AQ58" s="108" t="s">
        <v>194</v>
      </c>
      <c r="AU58" s="108" t="s">
        <v>357</v>
      </c>
      <c r="AV58" s="108" t="str">
        <f t="shared" si="2"/>
        <v>R_ES-AP-WatHeat</v>
      </c>
      <c r="AW58" s="108" t="str">
        <f t="shared" si="2"/>
        <v>FH4_5</v>
      </c>
      <c r="AX58" s="108">
        <f>[4]attached_energy_demand_summariz!F33</f>
        <v>0.0177877243294525</v>
      </c>
      <c r="AY58" s="108" t="s">
        <v>18</v>
      </c>
      <c r="AZ58" s="108" t="s">
        <v>193</v>
      </c>
      <c r="BD58" s="108" t="s">
        <v>357</v>
      </c>
      <c r="BE58" s="108" t="str">
        <f t="shared" si="3"/>
        <v>R_ES-AP-WatHeat</v>
      </c>
      <c r="BF58" s="108" t="str">
        <f t="shared" si="3"/>
        <v>FH4_5</v>
      </c>
      <c r="BG58" s="108">
        <f t="shared" si="6"/>
        <v>0.0185404013701219</v>
      </c>
      <c r="BH58" s="108" t="s">
        <v>18</v>
      </c>
      <c r="BI58" s="108" t="s">
        <v>195</v>
      </c>
      <c r="BM58" s="108" t="s">
        <v>357</v>
      </c>
      <c r="BN58" s="108" t="str">
        <f t="shared" si="4"/>
        <v>R_ES-AP-WatHeat</v>
      </c>
      <c r="BO58" s="108" t="str">
        <f t="shared" si="4"/>
        <v>FH4_5</v>
      </c>
      <c r="BP58" s="108">
        <f>[4]attached_energy_demand_summariz!J33</f>
        <v>0.0180488788244157</v>
      </c>
      <c r="BQ58" s="108" t="s">
        <v>18</v>
      </c>
      <c r="BR58" s="108" t="s">
        <v>192</v>
      </c>
    </row>
    <row r="59" spans="2:70">
      <c r="B59" s="160"/>
      <c r="C59" s="32"/>
      <c r="D59" s="161"/>
      <c r="E59" s="161"/>
      <c r="F59" s="160"/>
      <c r="G59" s="32"/>
      <c r="H59" s="32"/>
      <c r="K59" s="175" t="s">
        <v>357</v>
      </c>
      <c r="L59" s="108" t="str">
        <f t="shared" si="7"/>
        <v>R_ES-AP-WatHeat</v>
      </c>
      <c r="M59" s="108" t="s">
        <v>410</v>
      </c>
      <c r="N59" s="108">
        <f>[4]attached_energy_demand_split!C12</f>
        <v>0.0192099222047578</v>
      </c>
      <c r="O59" s="108" t="s">
        <v>18</v>
      </c>
      <c r="P59" s="108" t="s">
        <v>196</v>
      </c>
      <c r="T59" s="108" t="s">
        <v>357</v>
      </c>
      <c r="U59" s="108" t="str">
        <f t="shared" si="5"/>
        <v>R_ES-AP-WatHeat</v>
      </c>
      <c r="V59" s="108" t="str">
        <f t="shared" si="5"/>
        <v>FH6_7</v>
      </c>
      <c r="W59" s="108">
        <f>[4]attached_energy_demand_split!C74</f>
        <v>0.0159024621248745</v>
      </c>
      <c r="X59" s="108" t="s">
        <v>18</v>
      </c>
      <c r="Y59" s="108" t="s">
        <v>191</v>
      </c>
      <c r="AC59" s="108" t="s">
        <v>357</v>
      </c>
      <c r="AD59" s="108" t="str">
        <f t="shared" si="0"/>
        <v>R_ES-AP-WatHeat</v>
      </c>
      <c r="AE59" s="108" t="str">
        <f t="shared" si="0"/>
        <v>FH6_7</v>
      </c>
      <c r="AF59" s="108">
        <f>[4]attached_energy_demand_split!C45</f>
        <v>0.0184080758697192</v>
      </c>
      <c r="AG59" s="108" t="s">
        <v>18</v>
      </c>
      <c r="AH59" s="108" t="s">
        <v>197</v>
      </c>
      <c r="AL59" s="108" t="s">
        <v>357</v>
      </c>
      <c r="AM59" s="108" t="str">
        <f t="shared" si="1"/>
        <v>R_ES-AP-WatHeat</v>
      </c>
      <c r="AN59" s="108" t="str">
        <f t="shared" si="1"/>
        <v>FH6_7</v>
      </c>
      <c r="AO59" s="108">
        <f>[4]attached_energy_demand_summariz!B34</f>
        <v>0.0175903530927638</v>
      </c>
      <c r="AP59" s="108" t="s">
        <v>18</v>
      </c>
      <c r="AQ59" s="108" t="s">
        <v>194</v>
      </c>
      <c r="AU59" s="108" t="s">
        <v>357</v>
      </c>
      <c r="AV59" s="108" t="str">
        <f t="shared" si="2"/>
        <v>R_ES-AP-WatHeat</v>
      </c>
      <c r="AW59" s="108" t="str">
        <f t="shared" si="2"/>
        <v>FH6_7</v>
      </c>
      <c r="AX59" s="108">
        <f>[4]attached_energy_demand_summariz!F34</f>
        <v>0.0165945078402487</v>
      </c>
      <c r="AY59" s="108" t="s">
        <v>18</v>
      </c>
      <c r="AZ59" s="108" t="s">
        <v>193</v>
      </c>
      <c r="BD59" s="108" t="s">
        <v>357</v>
      </c>
      <c r="BE59" s="108" t="str">
        <f t="shared" si="3"/>
        <v>R_ES-AP-WatHeat</v>
      </c>
      <c r="BF59" s="108" t="str">
        <f t="shared" si="3"/>
        <v>FH6_7</v>
      </c>
      <c r="BG59" s="108">
        <f t="shared" si="6"/>
        <v>0.0175903530927638</v>
      </c>
      <c r="BH59" s="108" t="s">
        <v>18</v>
      </c>
      <c r="BI59" s="108" t="s">
        <v>195</v>
      </c>
      <c r="BM59" s="108" t="s">
        <v>357</v>
      </c>
      <c r="BN59" s="108" t="str">
        <f t="shared" si="4"/>
        <v>R_ES-AP-WatHeat</v>
      </c>
      <c r="BO59" s="108" t="str">
        <f t="shared" si="4"/>
        <v>FH6_7</v>
      </c>
      <c r="BP59" s="108">
        <f>[4]attached_energy_demand_summariz!J34</f>
        <v>0.0178367974242188</v>
      </c>
      <c r="BQ59" s="108" t="s">
        <v>18</v>
      </c>
      <c r="BR59" s="108" t="s">
        <v>192</v>
      </c>
    </row>
    <row r="60" spans="2:70">
      <c r="B60" s="160"/>
      <c r="C60" s="32"/>
      <c r="D60" s="161"/>
      <c r="E60" s="161"/>
      <c r="F60" s="160"/>
      <c r="G60" s="32"/>
      <c r="H60" s="32"/>
      <c r="K60" s="108" t="s">
        <v>357</v>
      </c>
      <c r="L60" s="108" t="str">
        <f t="shared" si="7"/>
        <v>R_ES-AP-WatHeat</v>
      </c>
      <c r="M60" s="108" t="s">
        <v>411</v>
      </c>
      <c r="N60" s="108">
        <f>[4]attached_energy_demand_split!C14</f>
        <v>0.018841834190357</v>
      </c>
      <c r="O60" s="108" t="s">
        <v>18</v>
      </c>
      <c r="P60" s="108" t="s">
        <v>196</v>
      </c>
      <c r="T60" s="108" t="s">
        <v>357</v>
      </c>
      <c r="U60" s="108" t="str">
        <f t="shared" si="5"/>
        <v>R_ES-AP-WatHeat</v>
      </c>
      <c r="V60" s="108" t="str">
        <f t="shared" si="5"/>
        <v>FH8_9</v>
      </c>
      <c r="W60" s="108">
        <f>[4]attached_energy_demand_split!C76</f>
        <v>0.0171052366659126</v>
      </c>
      <c r="X60" s="108" t="s">
        <v>18</v>
      </c>
      <c r="Y60" s="108" t="s">
        <v>191</v>
      </c>
      <c r="AC60" s="108" t="s">
        <v>357</v>
      </c>
      <c r="AD60" s="108" t="str">
        <f t="shared" si="0"/>
        <v>R_ES-AP-WatHeat</v>
      </c>
      <c r="AE60" s="108" t="str">
        <f t="shared" si="0"/>
        <v>FH8_9</v>
      </c>
      <c r="AF60" s="108">
        <f>[4]attached_energy_demand_split!C47</f>
        <v>0.0169703204195258</v>
      </c>
      <c r="AG60" s="108" t="s">
        <v>18</v>
      </c>
      <c r="AH60" s="108" t="s">
        <v>197</v>
      </c>
      <c r="AL60" s="108" t="s">
        <v>357</v>
      </c>
      <c r="AM60" s="108" t="str">
        <f t="shared" si="1"/>
        <v>R_ES-AP-WatHeat</v>
      </c>
      <c r="AN60" s="108" t="str">
        <f t="shared" si="1"/>
        <v>FH8_9</v>
      </c>
      <c r="AO60" s="108">
        <f>[4]attached_energy_demand_summariz!B35</f>
        <v>0.0174698671638847</v>
      </c>
      <c r="AP60" s="108" t="s">
        <v>18</v>
      </c>
      <c r="AQ60" s="108" t="s">
        <v>194</v>
      </c>
      <c r="AU60" s="108" t="s">
        <v>357</v>
      </c>
      <c r="AV60" s="108" t="str">
        <f t="shared" si="2"/>
        <v>R_ES-AP-WatHeat</v>
      </c>
      <c r="AW60" s="108" t="str">
        <f t="shared" si="2"/>
        <v>FH8_9</v>
      </c>
      <c r="AX60" s="108">
        <f>[4]attached_energy_demand_summariz!F35</f>
        <v>0.0165122579121173</v>
      </c>
      <c r="AY60" s="108" t="s">
        <v>18</v>
      </c>
      <c r="AZ60" s="108" t="s">
        <v>193</v>
      </c>
      <c r="BD60" s="108" t="s">
        <v>357</v>
      </c>
      <c r="BE60" s="108" t="str">
        <f t="shared" si="3"/>
        <v>R_ES-AP-WatHeat</v>
      </c>
      <c r="BF60" s="108" t="str">
        <f t="shared" si="3"/>
        <v>FH8_9</v>
      </c>
      <c r="BG60" s="108">
        <f t="shared" si="6"/>
        <v>0.0174698671638847</v>
      </c>
      <c r="BH60" s="108" t="s">
        <v>18</v>
      </c>
      <c r="BI60" s="108" t="s">
        <v>195</v>
      </c>
      <c r="BM60" s="108" t="s">
        <v>357</v>
      </c>
      <c r="BN60" s="108" t="str">
        <f t="shared" si="4"/>
        <v>R_ES-AP-WatHeat</v>
      </c>
      <c r="BO60" s="108" t="str">
        <f t="shared" si="4"/>
        <v>FH8_9</v>
      </c>
      <c r="BP60" s="108">
        <f>[4]attached_energy_demand_summariz!J35</f>
        <v>0.0179196866315109</v>
      </c>
      <c r="BQ60" s="108" t="s">
        <v>18</v>
      </c>
      <c r="BR60" s="108" t="s">
        <v>192</v>
      </c>
    </row>
    <row r="61" spans="2:70">
      <c r="B61" s="160"/>
      <c r="C61" s="32"/>
      <c r="D61" s="161"/>
      <c r="E61" s="161"/>
      <c r="F61" s="160"/>
      <c r="G61" s="32"/>
      <c r="H61" s="32"/>
      <c r="K61" s="108" t="s">
        <v>357</v>
      </c>
      <c r="L61" s="108" t="str">
        <f t="shared" si="7"/>
        <v>R_ES-AP-WatHeat</v>
      </c>
      <c r="M61" s="108" t="s">
        <v>412</v>
      </c>
      <c r="N61" s="108">
        <f>[4]attached_energy_demand_split!C16</f>
        <v>0.0189356699331529</v>
      </c>
      <c r="O61" s="108" t="s">
        <v>18</v>
      </c>
      <c r="P61" s="108" t="s">
        <v>196</v>
      </c>
      <c r="T61" s="108" t="s">
        <v>357</v>
      </c>
      <c r="U61" s="108" t="str">
        <f t="shared" si="5"/>
        <v>R_ES-AP-WatHeat</v>
      </c>
      <c r="V61" s="108" t="str">
        <f t="shared" si="5"/>
        <v>FH10_11</v>
      </c>
      <c r="W61" s="108">
        <f>[4]attached_energy_demand_split!C78</f>
        <v>0.0198225161188549</v>
      </c>
      <c r="X61" s="108" t="s">
        <v>18</v>
      </c>
      <c r="Y61" s="108" t="s">
        <v>191</v>
      </c>
      <c r="AC61" s="108" t="s">
        <v>357</v>
      </c>
      <c r="AD61" s="108" t="str">
        <f t="shared" si="0"/>
        <v>R_ES-AP-WatHeat</v>
      </c>
      <c r="AE61" s="108" t="str">
        <f t="shared" si="0"/>
        <v>FH10_11</v>
      </c>
      <c r="AF61" s="108">
        <f>[4]attached_energy_demand_split!C49</f>
        <v>0.0166723480117681</v>
      </c>
      <c r="AG61" s="108" t="s">
        <v>18</v>
      </c>
      <c r="AH61" s="108" t="s">
        <v>197</v>
      </c>
      <c r="AL61" s="108" t="s">
        <v>357</v>
      </c>
      <c r="AM61" s="108" t="str">
        <f t="shared" si="1"/>
        <v>R_ES-AP-WatHeat</v>
      </c>
      <c r="AN61" s="108" t="str">
        <f t="shared" si="1"/>
        <v>FH10_11</v>
      </c>
      <c r="AO61" s="108">
        <f>[4]attached_energy_demand_summariz!B36</f>
        <v>0.0185481158114173</v>
      </c>
      <c r="AP61" s="108" t="s">
        <v>18</v>
      </c>
      <c r="AQ61" s="108" t="s">
        <v>194</v>
      </c>
      <c r="AU61" s="108" t="s">
        <v>357</v>
      </c>
      <c r="AV61" s="108" t="str">
        <f t="shared" si="2"/>
        <v>R_ES-AP-WatHeat</v>
      </c>
      <c r="AW61" s="108" t="str">
        <f t="shared" si="2"/>
        <v>FH10_11</v>
      </c>
      <c r="AX61" s="108">
        <f>[4]attached_energy_demand_summariz!F36</f>
        <v>0.0182536626877173</v>
      </c>
      <c r="AY61" s="108" t="s">
        <v>18</v>
      </c>
      <c r="AZ61" s="108" t="s">
        <v>193</v>
      </c>
      <c r="BD61" s="108" t="s">
        <v>357</v>
      </c>
      <c r="BE61" s="108" t="str">
        <f t="shared" si="3"/>
        <v>R_ES-AP-WatHeat</v>
      </c>
      <c r="BF61" s="108" t="str">
        <f t="shared" si="3"/>
        <v>FH10_11</v>
      </c>
      <c r="BG61" s="108">
        <f t="shared" si="6"/>
        <v>0.0185481158114173</v>
      </c>
      <c r="BH61" s="108" t="s">
        <v>18</v>
      </c>
      <c r="BI61" s="108" t="s">
        <v>195</v>
      </c>
      <c r="BM61" s="108" t="s">
        <v>357</v>
      </c>
      <c r="BN61" s="108" t="str">
        <f t="shared" si="4"/>
        <v>R_ES-AP-WatHeat</v>
      </c>
      <c r="BO61" s="108" t="str">
        <f t="shared" si="4"/>
        <v>FH10_11</v>
      </c>
      <c r="BP61" s="108">
        <f>[4]attached_energy_demand_summariz!J36</f>
        <v>0.0190563823055931</v>
      </c>
      <c r="BQ61" s="108" t="s">
        <v>18</v>
      </c>
      <c r="BR61" s="108" t="s">
        <v>192</v>
      </c>
    </row>
    <row r="62" spans="2:70">
      <c r="B62" s="160"/>
      <c r="C62" s="32"/>
      <c r="D62" s="161"/>
      <c r="E62" s="161"/>
      <c r="F62" s="160"/>
      <c r="G62" s="32"/>
      <c r="H62" s="32"/>
      <c r="K62" s="108" t="s">
        <v>357</v>
      </c>
      <c r="L62" s="108" t="str">
        <f t="shared" si="7"/>
        <v>R_ES-AP-WatHeat</v>
      </c>
      <c r="M62" s="108" t="s">
        <v>413</v>
      </c>
      <c r="N62" s="108">
        <f>[4]attached_energy_demand_split!C18</f>
        <v>0.0198847069007047</v>
      </c>
      <c r="O62" s="108" t="s">
        <v>18</v>
      </c>
      <c r="P62" s="108" t="s">
        <v>196</v>
      </c>
      <c r="T62" s="108" t="s">
        <v>357</v>
      </c>
      <c r="U62" s="108" t="str">
        <f t="shared" si="5"/>
        <v>R_ES-AP-WatHeat</v>
      </c>
      <c r="V62" s="108" t="str">
        <f t="shared" si="5"/>
        <v>FH12_13</v>
      </c>
      <c r="W62" s="108">
        <f>[4]attached_energy_demand_split!C80</f>
        <v>0.0205767152130325</v>
      </c>
      <c r="X62" s="108" t="s">
        <v>18</v>
      </c>
      <c r="Y62" s="108" t="s">
        <v>191</v>
      </c>
      <c r="AC62" s="108" t="s">
        <v>357</v>
      </c>
      <c r="AD62" s="108" t="str">
        <f t="shared" si="0"/>
        <v>R_ES-AP-WatHeat</v>
      </c>
      <c r="AE62" s="108" t="str">
        <f t="shared" si="0"/>
        <v>FH12_13</v>
      </c>
      <c r="AF62" s="108">
        <f>[4]attached_energy_demand_split!C51</f>
        <v>0.0178993947669431</v>
      </c>
      <c r="AG62" s="108" t="s">
        <v>18</v>
      </c>
      <c r="AH62" s="108" t="s">
        <v>197</v>
      </c>
      <c r="AL62" s="108" t="s">
        <v>357</v>
      </c>
      <c r="AM62" s="108" t="str">
        <f t="shared" si="1"/>
        <v>R_ES-AP-WatHeat</v>
      </c>
      <c r="AN62" s="108" t="str">
        <f t="shared" si="1"/>
        <v>FH12_13</v>
      </c>
      <c r="AO62" s="108">
        <f>[4]attached_energy_demand_summariz!B37</f>
        <v>0.0197346377775574</v>
      </c>
      <c r="AP62" s="108" t="s">
        <v>18</v>
      </c>
      <c r="AQ62" s="108" t="s">
        <v>194</v>
      </c>
      <c r="AU62" s="108" t="s">
        <v>357</v>
      </c>
      <c r="AV62" s="108" t="str">
        <f t="shared" si="2"/>
        <v>R_ES-AP-WatHeat</v>
      </c>
      <c r="AW62" s="108" t="str">
        <f t="shared" si="2"/>
        <v>FH12_13</v>
      </c>
      <c r="AX62" s="108">
        <f>[4]attached_energy_demand_summariz!F37</f>
        <v>0.0202626994046479</v>
      </c>
      <c r="AY62" s="108" t="s">
        <v>18</v>
      </c>
      <c r="AZ62" s="108" t="s">
        <v>193</v>
      </c>
      <c r="BD62" s="108" t="s">
        <v>357</v>
      </c>
      <c r="BE62" s="108" t="str">
        <f t="shared" si="3"/>
        <v>R_ES-AP-WatHeat</v>
      </c>
      <c r="BF62" s="108" t="str">
        <f t="shared" si="3"/>
        <v>FH12_13</v>
      </c>
      <c r="BG62" s="108">
        <f t="shared" si="6"/>
        <v>0.0197346377775574</v>
      </c>
      <c r="BH62" s="108" t="s">
        <v>18</v>
      </c>
      <c r="BI62" s="108" t="s">
        <v>195</v>
      </c>
      <c r="BM62" s="108" t="s">
        <v>357</v>
      </c>
      <c r="BN62" s="108" t="str">
        <f t="shared" si="4"/>
        <v>R_ES-AP-WatHeat</v>
      </c>
      <c r="BO62" s="108" t="str">
        <f t="shared" si="4"/>
        <v>FH12_13</v>
      </c>
      <c r="BP62" s="108">
        <f>[4]attached_energy_demand_summariz!J37</f>
        <v>0.0200496726024586</v>
      </c>
      <c r="BQ62" s="108" t="s">
        <v>18</v>
      </c>
      <c r="BR62" s="108" t="s">
        <v>192</v>
      </c>
    </row>
    <row r="63" spans="2:70">
      <c r="B63" s="160"/>
      <c r="C63" s="32"/>
      <c r="D63" s="161"/>
      <c r="E63" s="161"/>
      <c r="F63" s="160"/>
      <c r="G63" s="32"/>
      <c r="H63" s="32"/>
      <c r="K63" s="175" t="s">
        <v>357</v>
      </c>
      <c r="L63" s="108" t="str">
        <f t="shared" si="7"/>
        <v>R_ES-AP-WatHeat</v>
      </c>
      <c r="M63" s="108" t="s">
        <v>414</v>
      </c>
      <c r="N63" s="108">
        <f>[4]attached_energy_demand_split!C20</f>
        <v>0.0208389906197208</v>
      </c>
      <c r="O63" s="108" t="s">
        <v>18</v>
      </c>
      <c r="P63" s="108" t="s">
        <v>196</v>
      </c>
      <c r="T63" s="108" t="s">
        <v>357</v>
      </c>
      <c r="U63" s="108" t="str">
        <f t="shared" si="5"/>
        <v>R_ES-AP-WatHeat</v>
      </c>
      <c r="V63" s="108" t="str">
        <f t="shared" si="5"/>
        <v>FH14_15</v>
      </c>
      <c r="W63" s="108">
        <f>[4]attached_energy_demand_split!C82</f>
        <v>0.0201344120759709</v>
      </c>
      <c r="X63" s="108" t="s">
        <v>18</v>
      </c>
      <c r="Y63" s="108" t="s">
        <v>191</v>
      </c>
      <c r="AC63" s="108" t="s">
        <v>357</v>
      </c>
      <c r="AD63" s="108" t="str">
        <f t="shared" si="0"/>
        <v>R_ES-AP-WatHeat</v>
      </c>
      <c r="AE63" s="108" t="str">
        <f t="shared" si="0"/>
        <v>FH14_15</v>
      </c>
      <c r="AF63" s="108">
        <f>[4]attached_energy_demand_split!C53</f>
        <v>0.0207530234250215</v>
      </c>
      <c r="AG63" s="108" t="s">
        <v>18</v>
      </c>
      <c r="AH63" s="108" t="s">
        <v>197</v>
      </c>
      <c r="AL63" s="108" t="s">
        <v>357</v>
      </c>
      <c r="AM63" s="108" t="str">
        <f t="shared" si="1"/>
        <v>R_ES-AP-WatHeat</v>
      </c>
      <c r="AN63" s="108" t="str">
        <f t="shared" si="1"/>
        <v>FH14_15</v>
      </c>
      <c r="AO63" s="108">
        <f>[4]attached_energy_demand_summariz!B38</f>
        <v>0.0206212544677413</v>
      </c>
      <c r="AP63" s="108" t="s">
        <v>18</v>
      </c>
      <c r="AQ63" s="108" t="s">
        <v>194</v>
      </c>
      <c r="AU63" s="108" t="s">
        <v>357</v>
      </c>
      <c r="AV63" s="108" t="str">
        <f t="shared" si="2"/>
        <v>R_ES-AP-WatHeat</v>
      </c>
      <c r="AW63" s="108" t="str">
        <f t="shared" si="2"/>
        <v>FH14_15</v>
      </c>
      <c r="AX63" s="108">
        <f>[4]attached_energy_demand_summariz!F38</f>
        <v>0.0211728179792687</v>
      </c>
      <c r="AY63" s="108" t="s">
        <v>18</v>
      </c>
      <c r="AZ63" s="108" t="s">
        <v>193</v>
      </c>
      <c r="BD63" s="108" t="s">
        <v>357</v>
      </c>
      <c r="BE63" s="108" t="str">
        <f t="shared" si="3"/>
        <v>R_ES-AP-WatHeat</v>
      </c>
      <c r="BF63" s="108" t="str">
        <f t="shared" si="3"/>
        <v>FH14_15</v>
      </c>
      <c r="BG63" s="108">
        <f t="shared" si="6"/>
        <v>0.0206212544677413</v>
      </c>
      <c r="BH63" s="108" t="s">
        <v>18</v>
      </c>
      <c r="BI63" s="108" t="s">
        <v>195</v>
      </c>
      <c r="BM63" s="108" t="s">
        <v>357</v>
      </c>
      <c r="BN63" s="108" t="str">
        <f t="shared" si="4"/>
        <v>R_ES-AP-WatHeat</v>
      </c>
      <c r="BO63" s="108" t="str">
        <f t="shared" si="4"/>
        <v>FH14_15</v>
      </c>
      <c r="BP63" s="108">
        <f>[4]attached_energy_demand_summariz!J38</f>
        <v>0.0202070282387246</v>
      </c>
      <c r="BQ63" s="108" t="s">
        <v>18</v>
      </c>
      <c r="BR63" s="108" t="s">
        <v>192</v>
      </c>
    </row>
    <row r="64" spans="2:70">
      <c r="B64" s="160"/>
      <c r="C64" s="32"/>
      <c r="D64" s="161"/>
      <c r="E64" s="161"/>
      <c r="F64" s="160"/>
      <c r="G64" s="32"/>
      <c r="H64" s="32"/>
      <c r="K64" s="108" t="s">
        <v>357</v>
      </c>
      <c r="L64" s="108" t="str">
        <f t="shared" si="7"/>
        <v>R_ES-AP-WatHeat</v>
      </c>
      <c r="M64" s="108" t="s">
        <v>415</v>
      </c>
      <c r="N64" s="108">
        <f>[4]attached_energy_demand_split!C22</f>
        <v>0.0211595818818846</v>
      </c>
      <c r="O64" s="108" t="s">
        <v>18</v>
      </c>
      <c r="P64" s="108" t="s">
        <v>196</v>
      </c>
      <c r="T64" s="108" t="s">
        <v>357</v>
      </c>
      <c r="U64" s="108" t="str">
        <f t="shared" si="5"/>
        <v>R_ES-AP-WatHeat</v>
      </c>
      <c r="V64" s="108" t="str">
        <f t="shared" si="5"/>
        <v>FH16_17</v>
      </c>
      <c r="W64" s="108">
        <f>[4]attached_energy_demand_split!C84</f>
        <v>0.019900470527556</v>
      </c>
      <c r="X64" s="108" t="s">
        <v>18</v>
      </c>
      <c r="Y64" s="108" t="s">
        <v>191</v>
      </c>
      <c r="AC64" s="108" t="s">
        <v>357</v>
      </c>
      <c r="AD64" s="108" t="str">
        <f t="shared" si="0"/>
        <v>R_ES-AP-WatHeat</v>
      </c>
      <c r="AE64" s="108" t="str">
        <f t="shared" si="0"/>
        <v>FH16_17</v>
      </c>
      <c r="AF64" s="108">
        <f>[4]attached_energy_demand_split!C55</f>
        <v>0.021834856434323</v>
      </c>
      <c r="AG64" s="108" t="s">
        <v>18</v>
      </c>
      <c r="AH64" s="108" t="s">
        <v>197</v>
      </c>
      <c r="AL64" s="108" t="s">
        <v>357</v>
      </c>
      <c r="AM64" s="108" t="str">
        <f t="shared" si="1"/>
        <v>R_ES-AP-WatHeat</v>
      </c>
      <c r="AN64" s="108" t="str">
        <f t="shared" si="1"/>
        <v>FH16_17</v>
      </c>
      <c r="AO64" s="108">
        <f>[4]attached_energy_demand_summariz!B39</f>
        <v>0.0208617629033817</v>
      </c>
      <c r="AP64" s="108" t="s">
        <v>18</v>
      </c>
      <c r="AQ64" s="108" t="s">
        <v>194</v>
      </c>
      <c r="AU64" s="108" t="s">
        <v>357</v>
      </c>
      <c r="AV64" s="108" t="str">
        <f t="shared" si="2"/>
        <v>R_ES-AP-WatHeat</v>
      </c>
      <c r="AW64" s="108" t="str">
        <f t="shared" si="2"/>
        <v>FH16_17</v>
      </c>
      <c r="AX64" s="108">
        <f>[4]attached_energy_demand_summariz!F39</f>
        <v>0.0213427940914599</v>
      </c>
      <c r="AY64" s="108" t="s">
        <v>18</v>
      </c>
      <c r="AZ64" s="108" t="s">
        <v>193</v>
      </c>
      <c r="BD64" s="108" t="s">
        <v>357</v>
      </c>
      <c r="BE64" s="108" t="str">
        <f t="shared" si="3"/>
        <v>R_ES-AP-WatHeat</v>
      </c>
      <c r="BF64" s="108" t="str">
        <f t="shared" si="3"/>
        <v>FH16_17</v>
      </c>
      <c r="BG64" s="108">
        <f t="shared" si="6"/>
        <v>0.0208617629033817</v>
      </c>
      <c r="BH64" s="108" t="s">
        <v>18</v>
      </c>
      <c r="BI64" s="108" t="s">
        <v>195</v>
      </c>
      <c r="BM64" s="108" t="s">
        <v>357</v>
      </c>
      <c r="BN64" s="108" t="str">
        <f t="shared" si="4"/>
        <v>R_ES-AP-WatHeat</v>
      </c>
      <c r="BO64" s="108" t="str">
        <f t="shared" si="4"/>
        <v>FH16_17</v>
      </c>
      <c r="BP64" s="108">
        <f>[4]attached_energy_demand_summariz!J39</f>
        <v>0.0200711115816849</v>
      </c>
      <c r="BQ64" s="108" t="s">
        <v>18</v>
      </c>
      <c r="BR64" s="108" t="s">
        <v>192</v>
      </c>
    </row>
    <row r="65" spans="2:70">
      <c r="B65" s="160"/>
      <c r="C65" s="32"/>
      <c r="D65" s="161"/>
      <c r="E65" s="161"/>
      <c r="F65" s="160"/>
      <c r="G65" s="32"/>
      <c r="H65" s="32"/>
      <c r="K65" s="108" t="s">
        <v>357</v>
      </c>
      <c r="L65" s="108" t="str">
        <f t="shared" si="7"/>
        <v>R_ES-AP-WatHeat</v>
      </c>
      <c r="M65" s="108" t="s">
        <v>416</v>
      </c>
      <c r="N65" s="108">
        <f>[4]attached_energy_demand_split!C24</f>
        <v>0.0212246785407572</v>
      </c>
      <c r="O65" s="108" t="s">
        <v>18</v>
      </c>
      <c r="P65" s="108" t="s">
        <v>196</v>
      </c>
      <c r="T65" s="108" t="s">
        <v>357</v>
      </c>
      <c r="U65" s="108" t="str">
        <f t="shared" si="5"/>
        <v>R_ES-AP-WatHeat</v>
      </c>
      <c r="V65" s="108" t="str">
        <f t="shared" si="5"/>
        <v>FH18_19</v>
      </c>
      <c r="W65" s="108">
        <f>[4]attached_energy_demand_split!C86</f>
        <v>0.02010785636109</v>
      </c>
      <c r="X65" s="108" t="s">
        <v>18</v>
      </c>
      <c r="Y65" s="108" t="s">
        <v>191</v>
      </c>
      <c r="AC65" s="108" t="s">
        <v>357</v>
      </c>
      <c r="AD65" s="108" t="str">
        <f t="shared" si="0"/>
        <v>R_ES-AP-WatHeat</v>
      </c>
      <c r="AE65" s="108" t="str">
        <f t="shared" si="0"/>
        <v>FH18_19</v>
      </c>
      <c r="AF65" s="108">
        <f>[4]attached_energy_demand_split!C57</f>
        <v>0.0218516633411387</v>
      </c>
      <c r="AG65" s="108" t="s">
        <v>18</v>
      </c>
      <c r="AH65" s="108" t="s">
        <v>197</v>
      </c>
      <c r="AL65" s="108" t="s">
        <v>357</v>
      </c>
      <c r="AM65" s="108" t="str">
        <f t="shared" si="1"/>
        <v>R_ES-AP-WatHeat</v>
      </c>
      <c r="AN65" s="108" t="str">
        <f t="shared" si="1"/>
        <v>FH18_19</v>
      </c>
      <c r="AO65" s="108">
        <f>[4]attached_energy_demand_summariz!B40</f>
        <v>0.0207872227642541</v>
      </c>
      <c r="AP65" s="108" t="s">
        <v>18</v>
      </c>
      <c r="AQ65" s="108" t="s">
        <v>194</v>
      </c>
      <c r="AU65" s="108" t="s">
        <v>357</v>
      </c>
      <c r="AV65" s="108" t="str">
        <f t="shared" si="2"/>
        <v>R_ES-AP-WatHeat</v>
      </c>
      <c r="AW65" s="108" t="str">
        <f t="shared" si="2"/>
        <v>FH18_19</v>
      </c>
      <c r="AX65" s="108">
        <f>[4]attached_energy_demand_summariz!F40</f>
        <v>0.021302546509601</v>
      </c>
      <c r="AY65" s="108" t="s">
        <v>18</v>
      </c>
      <c r="AZ65" s="108" t="s">
        <v>193</v>
      </c>
      <c r="BD65" s="108" t="s">
        <v>357</v>
      </c>
      <c r="BE65" s="108" t="str">
        <f t="shared" si="3"/>
        <v>R_ES-AP-WatHeat</v>
      </c>
      <c r="BF65" s="108" t="str">
        <f t="shared" si="3"/>
        <v>FH18_19</v>
      </c>
      <c r="BG65" s="108">
        <f t="shared" si="6"/>
        <v>0.0207872227642541</v>
      </c>
      <c r="BH65" s="108" t="s">
        <v>18</v>
      </c>
      <c r="BI65" s="108" t="s">
        <v>195</v>
      </c>
      <c r="BM65" s="108" t="s">
        <v>357</v>
      </c>
      <c r="BN65" s="108" t="str">
        <f t="shared" si="4"/>
        <v>R_ES-AP-WatHeat</v>
      </c>
      <c r="BO65" s="108" t="str">
        <f t="shared" si="4"/>
        <v>FH18_19</v>
      </c>
      <c r="BP65" s="108">
        <f>[4]attached_energy_demand_summariz!J40</f>
        <v>0.0194493690686834</v>
      </c>
      <c r="BQ65" s="108" t="s">
        <v>18</v>
      </c>
      <c r="BR65" s="108" t="s">
        <v>192</v>
      </c>
    </row>
    <row r="66" spans="2:70">
      <c r="B66" s="160"/>
      <c r="C66" s="32"/>
      <c r="D66" s="161"/>
      <c r="E66" s="161"/>
      <c r="F66" s="160"/>
      <c r="G66" s="32"/>
      <c r="H66" s="32"/>
      <c r="K66" s="108" t="s">
        <v>357</v>
      </c>
      <c r="L66" s="108" t="str">
        <f t="shared" si="7"/>
        <v>R_ES-AP-WatHeat</v>
      </c>
      <c r="M66" s="108" t="s">
        <v>417</v>
      </c>
      <c r="N66" s="108">
        <f>[4]attached_energy_demand_split!C26</f>
        <v>0.021196759693815</v>
      </c>
      <c r="O66" s="108" t="s">
        <v>18</v>
      </c>
      <c r="P66" s="108" t="s">
        <v>196</v>
      </c>
      <c r="T66" s="108" t="s">
        <v>357</v>
      </c>
      <c r="U66" s="108" t="str">
        <f t="shared" si="5"/>
        <v>R_ES-AP-WatHeat</v>
      </c>
      <c r="V66" s="108" t="str">
        <f t="shared" si="5"/>
        <v>FH20_21</v>
      </c>
      <c r="W66" s="108">
        <f>[4]attached_energy_demand_split!C88</f>
        <v>0.0209690367288275</v>
      </c>
      <c r="X66" s="108" t="s">
        <v>18</v>
      </c>
      <c r="Y66" s="108" t="s">
        <v>191</v>
      </c>
      <c r="AC66" s="108" t="s">
        <v>357</v>
      </c>
      <c r="AD66" s="108" t="str">
        <f t="shared" si="0"/>
        <v>R_ES-AP-WatHeat</v>
      </c>
      <c r="AE66" s="108" t="str">
        <f t="shared" si="0"/>
        <v>FH20_21</v>
      </c>
      <c r="AF66" s="108">
        <f>[4]attached_energy_demand_split!C59</f>
        <v>0.0215704297529681</v>
      </c>
      <c r="AG66" s="108" t="s">
        <v>18</v>
      </c>
      <c r="AH66" s="108" t="s">
        <v>197</v>
      </c>
      <c r="AL66" s="108" t="s">
        <v>357</v>
      </c>
      <c r="AM66" s="108" t="str">
        <f t="shared" si="1"/>
        <v>R_ES-AP-WatHeat</v>
      </c>
      <c r="AN66" s="108" t="str">
        <f t="shared" si="1"/>
        <v>FH20_21</v>
      </c>
      <c r="AO66" s="108">
        <f>[4]attached_energy_demand_summariz!B41</f>
        <v>0.0209999265660562</v>
      </c>
      <c r="AP66" s="108" t="s">
        <v>18</v>
      </c>
      <c r="AQ66" s="108" t="s">
        <v>194</v>
      </c>
      <c r="AU66" s="108" t="s">
        <v>357</v>
      </c>
      <c r="AV66" s="108" t="str">
        <f t="shared" si="2"/>
        <v>R_ES-AP-WatHeat</v>
      </c>
      <c r="AW66" s="108" t="str">
        <f t="shared" si="2"/>
        <v>FH20_21</v>
      </c>
      <c r="AX66" s="108">
        <f>[4]attached_energy_demand_summariz!F41</f>
        <v>0.0217291485724036</v>
      </c>
      <c r="AY66" s="108" t="s">
        <v>18</v>
      </c>
      <c r="AZ66" s="108" t="s">
        <v>193</v>
      </c>
      <c r="BD66" s="108" t="s">
        <v>357</v>
      </c>
      <c r="BE66" s="108" t="str">
        <f t="shared" si="3"/>
        <v>R_ES-AP-WatHeat</v>
      </c>
      <c r="BF66" s="108" t="str">
        <f t="shared" si="3"/>
        <v>FH20_21</v>
      </c>
      <c r="BG66" s="108">
        <f t="shared" si="6"/>
        <v>0.0209999265660562</v>
      </c>
      <c r="BH66" s="108" t="s">
        <v>18</v>
      </c>
      <c r="BI66" s="108" t="s">
        <v>195</v>
      </c>
      <c r="BM66" s="108" t="s">
        <v>357</v>
      </c>
      <c r="BN66" s="108" t="str">
        <f t="shared" si="4"/>
        <v>R_ES-AP-WatHeat</v>
      </c>
      <c r="BO66" s="108" t="str">
        <f t="shared" si="4"/>
        <v>FH20_21</v>
      </c>
      <c r="BP66" s="108">
        <f>[4]attached_energy_demand_summariz!J41</f>
        <v>0.0195342580822668</v>
      </c>
      <c r="BQ66" s="108" t="s">
        <v>18</v>
      </c>
      <c r="BR66" s="108" t="s">
        <v>192</v>
      </c>
    </row>
    <row r="67" spans="2:70">
      <c r="B67" s="160"/>
      <c r="C67" s="32"/>
      <c r="D67" s="161"/>
      <c r="E67" s="161"/>
      <c r="F67" s="160"/>
      <c r="G67" s="32"/>
      <c r="H67" s="32"/>
      <c r="K67" s="175" t="s">
        <v>357</v>
      </c>
      <c r="L67" s="108" t="str">
        <f t="shared" si="7"/>
        <v>R_ES-AP-WatHeat</v>
      </c>
      <c r="M67" s="108" t="s">
        <v>418</v>
      </c>
      <c r="N67" s="108">
        <f>[4]attached_energy_demand_split!C28</f>
        <v>0.0213786036359911</v>
      </c>
      <c r="O67" s="108" t="s">
        <v>18</v>
      </c>
      <c r="P67" s="108" t="s">
        <v>196</v>
      </c>
      <c r="T67" s="108" t="s">
        <v>357</v>
      </c>
      <c r="U67" s="108" t="str">
        <f t="shared" si="5"/>
        <v>R_ES-AP-WatHeat</v>
      </c>
      <c r="V67" s="108" t="str">
        <f t="shared" si="5"/>
        <v>FH22_23</v>
      </c>
      <c r="W67" s="108">
        <f>[4]attached_energy_demand_split!C90</f>
        <v>0.0206911985722815</v>
      </c>
      <c r="X67" s="108" t="s">
        <v>18</v>
      </c>
      <c r="Y67" s="108" t="s">
        <v>191</v>
      </c>
      <c r="AC67" s="108" t="s">
        <v>357</v>
      </c>
      <c r="AD67" s="108" t="str">
        <f t="shared" si="0"/>
        <v>R_ES-AP-WatHeat</v>
      </c>
      <c r="AE67" s="108" t="str">
        <f t="shared" si="0"/>
        <v>FH22_23</v>
      </c>
      <c r="AF67" s="108">
        <f>[4]attached_energy_demand_split!C61</f>
        <v>0.0217091411685177</v>
      </c>
      <c r="AG67" s="108" t="s">
        <v>18</v>
      </c>
      <c r="AH67" s="108" t="s">
        <v>197</v>
      </c>
      <c r="AL67" s="108" t="s">
        <v>357</v>
      </c>
      <c r="AM67" s="108" t="str">
        <f t="shared" si="1"/>
        <v>R_ES-AP-WatHeat</v>
      </c>
      <c r="AN67" s="108" t="str">
        <f t="shared" si="1"/>
        <v>FH22_23</v>
      </c>
      <c r="AO67" s="108">
        <f>[4]attached_energy_demand_summariz!B42</f>
        <v>0.0212075715419054</v>
      </c>
      <c r="AP67" s="108" t="s">
        <v>18</v>
      </c>
      <c r="AQ67" s="108" t="s">
        <v>194</v>
      </c>
      <c r="AU67" s="108" t="s">
        <v>357</v>
      </c>
      <c r="AV67" s="108" t="str">
        <f t="shared" si="2"/>
        <v>R_ES-AP-WatHeat</v>
      </c>
      <c r="AW67" s="108" t="str">
        <f t="shared" si="2"/>
        <v>FH22_23</v>
      </c>
      <c r="AX67" s="108">
        <f>[4]attached_energy_demand_summariz!F42</f>
        <v>0.0225545958608362</v>
      </c>
      <c r="AY67" s="108" t="s">
        <v>18</v>
      </c>
      <c r="AZ67" s="108" t="s">
        <v>193</v>
      </c>
      <c r="BD67" s="108" t="s">
        <v>357</v>
      </c>
      <c r="BE67" s="108" t="str">
        <f t="shared" si="3"/>
        <v>R_ES-AP-WatHeat</v>
      </c>
      <c r="BF67" s="108" t="str">
        <f t="shared" si="3"/>
        <v>FH22_23</v>
      </c>
      <c r="BG67" s="108">
        <f t="shared" si="6"/>
        <v>0.0212075715419054</v>
      </c>
      <c r="BH67" s="108" t="s">
        <v>18</v>
      </c>
      <c r="BI67" s="108" t="s">
        <v>195</v>
      </c>
      <c r="BM67" s="108" t="s">
        <v>357</v>
      </c>
      <c r="BN67" s="108" t="str">
        <f t="shared" si="4"/>
        <v>R_ES-AP-WatHeat</v>
      </c>
      <c r="BO67" s="108" t="str">
        <f t="shared" si="4"/>
        <v>FH22_23</v>
      </c>
      <c r="BP67" s="108">
        <f>[4]attached_energy_demand_summariz!J42</f>
        <v>0.0197043184719007</v>
      </c>
      <c r="BQ67" s="108" t="s">
        <v>18</v>
      </c>
      <c r="BR67" s="108" t="s">
        <v>192</v>
      </c>
    </row>
    <row r="68" spans="2:70">
      <c r="B68" s="160"/>
      <c r="C68" s="32"/>
      <c r="D68" s="161"/>
      <c r="E68" s="161"/>
      <c r="F68" s="160"/>
      <c r="G68" s="32"/>
      <c r="H68" s="32"/>
      <c r="K68" s="108" t="s">
        <v>357</v>
      </c>
      <c r="L68" s="108" t="str">
        <f t="shared" si="7"/>
        <v>R_ES-AP-WatHeat</v>
      </c>
      <c r="M68" s="108" t="s">
        <v>419</v>
      </c>
      <c r="N68" s="108">
        <f>[4]attached_energy_demand_split!D6</f>
        <v>0.0233000948138204</v>
      </c>
      <c r="O68" s="108" t="s">
        <v>18</v>
      </c>
      <c r="P68" s="108" t="s">
        <v>196</v>
      </c>
      <c r="T68" s="108" t="s">
        <v>357</v>
      </c>
      <c r="U68" s="108" t="str">
        <f t="shared" si="5"/>
        <v>R_ES-AP-WatHeat</v>
      </c>
      <c r="V68" s="108" t="str">
        <f t="shared" si="5"/>
        <v>WH0_1</v>
      </c>
      <c r="W68" s="108">
        <f>[4]attached_energy_demand_split!D68</f>
        <v>0.027052832396289</v>
      </c>
      <c r="X68" s="108" t="s">
        <v>18</v>
      </c>
      <c r="Y68" s="108" t="s">
        <v>191</v>
      </c>
      <c r="AC68" s="108" t="s">
        <v>357</v>
      </c>
      <c r="AD68" s="108" t="str">
        <f t="shared" si="0"/>
        <v>R_ES-AP-WatHeat</v>
      </c>
      <c r="AE68" s="108" t="str">
        <f t="shared" si="0"/>
        <v>WH0_1</v>
      </c>
      <c r="AF68" s="108">
        <f>[4]attached_energy_demand_split!D39</f>
        <v>0.0269775312483662</v>
      </c>
      <c r="AG68" s="108" t="s">
        <v>18</v>
      </c>
      <c r="AH68" s="108" t="s">
        <v>197</v>
      </c>
      <c r="AL68" s="108" t="s">
        <v>357</v>
      </c>
      <c r="AM68" s="108" t="str">
        <f t="shared" si="1"/>
        <v>R_ES-AP-WatHeat</v>
      </c>
      <c r="AN68" s="108" t="str">
        <f t="shared" si="1"/>
        <v>WH0_1</v>
      </c>
      <c r="AO68" s="108">
        <f>[4]attached_energy_demand_summariz!B43</f>
        <v>0.0260079601453114</v>
      </c>
      <c r="AP68" s="108" t="s">
        <v>18</v>
      </c>
      <c r="AQ68" s="108" t="s">
        <v>194</v>
      </c>
      <c r="AU68" s="108" t="s">
        <v>357</v>
      </c>
      <c r="AV68" s="108" t="str">
        <f t="shared" si="2"/>
        <v>R_ES-AP-WatHeat</v>
      </c>
      <c r="AW68" s="108" t="str">
        <f t="shared" si="2"/>
        <v>WH0_1</v>
      </c>
      <c r="AX68" s="108">
        <f>[4]attached_energy_demand_summariz!F43</f>
        <v>0.0251920133192881</v>
      </c>
      <c r="AY68" s="108" t="s">
        <v>18</v>
      </c>
      <c r="AZ68" s="108" t="s">
        <v>193</v>
      </c>
      <c r="BD68" s="108" t="s">
        <v>357</v>
      </c>
      <c r="BE68" s="108" t="str">
        <f t="shared" si="3"/>
        <v>R_ES-AP-WatHeat</v>
      </c>
      <c r="BF68" s="108" t="str">
        <f t="shared" si="3"/>
        <v>WH0_1</v>
      </c>
      <c r="BG68" s="108">
        <f t="shared" si="6"/>
        <v>0.0260079601453114</v>
      </c>
      <c r="BH68" s="108" t="s">
        <v>18</v>
      </c>
      <c r="BI68" s="108" t="s">
        <v>195</v>
      </c>
      <c r="BM68" s="108" t="s">
        <v>357</v>
      </c>
      <c r="BN68" s="108" t="str">
        <f t="shared" si="4"/>
        <v>R_ES-AP-WatHeat</v>
      </c>
      <c r="BO68" s="108" t="str">
        <f t="shared" si="4"/>
        <v>WH0_1</v>
      </c>
      <c r="BP68" s="108">
        <f>[4]attached_energy_demand_summariz!J43</f>
        <v>0.0275173289487935</v>
      </c>
      <c r="BQ68" s="108" t="s">
        <v>18</v>
      </c>
      <c r="BR68" s="108" t="s">
        <v>192</v>
      </c>
    </row>
    <row r="69" spans="2:70">
      <c r="B69" s="160"/>
      <c r="C69" s="32"/>
      <c r="D69" s="161"/>
      <c r="E69" s="161"/>
      <c r="F69" s="160"/>
      <c r="G69" s="32"/>
      <c r="H69" s="32"/>
      <c r="K69" s="108" t="s">
        <v>357</v>
      </c>
      <c r="L69" s="108" t="str">
        <f t="shared" si="7"/>
        <v>R_ES-AP-WatHeat</v>
      </c>
      <c r="M69" s="108" t="s">
        <v>420</v>
      </c>
      <c r="N69" s="108">
        <f>[4]attached_energy_demand_split!D8</f>
        <v>0.0229492798370929</v>
      </c>
      <c r="O69" s="108" t="s">
        <v>18</v>
      </c>
      <c r="P69" s="108" t="s">
        <v>196</v>
      </c>
      <c r="T69" s="108" t="s">
        <v>357</v>
      </c>
      <c r="U69" s="108" t="str">
        <f t="shared" si="5"/>
        <v>R_ES-AP-WatHeat</v>
      </c>
      <c r="V69" s="108" t="str">
        <f t="shared" si="5"/>
        <v>WH2_3</v>
      </c>
      <c r="W69" s="108">
        <f>[4]attached_energy_demand_split!D70</f>
        <v>0.025013577036883</v>
      </c>
      <c r="X69" s="108" t="s">
        <v>18</v>
      </c>
      <c r="Y69" s="108" t="s">
        <v>191</v>
      </c>
      <c r="AC69" s="108" t="s">
        <v>357</v>
      </c>
      <c r="AD69" s="108" t="str">
        <f t="shared" si="0"/>
        <v>R_ES-AP-WatHeat</v>
      </c>
      <c r="AE69" s="108" t="str">
        <f t="shared" si="0"/>
        <v>WH2_3</v>
      </c>
      <c r="AF69" s="108">
        <f>[4]attached_energy_demand_split!D41</f>
        <v>0.026652958693426</v>
      </c>
      <c r="AG69" s="108" t="s">
        <v>18</v>
      </c>
      <c r="AH69" s="108" t="s">
        <v>197</v>
      </c>
      <c r="AL69" s="108" t="s">
        <v>357</v>
      </c>
      <c r="AM69" s="108" t="str">
        <f t="shared" si="1"/>
        <v>R_ES-AP-WatHeat</v>
      </c>
      <c r="AN69" s="108" t="str">
        <f t="shared" si="1"/>
        <v>WH2_3</v>
      </c>
      <c r="AO69" s="108">
        <f>[4]attached_energy_demand_summariz!B44</f>
        <v>0.0252822319214758</v>
      </c>
      <c r="AP69" s="108" t="s">
        <v>18</v>
      </c>
      <c r="AQ69" s="108" t="s">
        <v>194</v>
      </c>
      <c r="AU69" s="108" t="s">
        <v>357</v>
      </c>
      <c r="AV69" s="108" t="str">
        <f t="shared" si="2"/>
        <v>R_ES-AP-WatHeat</v>
      </c>
      <c r="AW69" s="108" t="str">
        <f t="shared" si="2"/>
        <v>WH2_3</v>
      </c>
      <c r="AX69" s="108">
        <f>[4]attached_energy_demand_summariz!F44</f>
        <v>0.0240114562974125</v>
      </c>
      <c r="AY69" s="108" t="s">
        <v>18</v>
      </c>
      <c r="AZ69" s="108" t="s">
        <v>193</v>
      </c>
      <c r="BD69" s="108" t="s">
        <v>357</v>
      </c>
      <c r="BE69" s="108" t="str">
        <f t="shared" si="3"/>
        <v>R_ES-AP-WatHeat</v>
      </c>
      <c r="BF69" s="108" t="str">
        <f t="shared" si="3"/>
        <v>WH2_3</v>
      </c>
      <c r="BG69" s="108">
        <f t="shared" si="6"/>
        <v>0.0252822319214758</v>
      </c>
      <c r="BH69" s="108" t="s">
        <v>18</v>
      </c>
      <c r="BI69" s="108" t="s">
        <v>195</v>
      </c>
      <c r="BM69" s="108" t="s">
        <v>357</v>
      </c>
      <c r="BN69" s="108" t="str">
        <f t="shared" si="4"/>
        <v>R_ES-AP-WatHeat</v>
      </c>
      <c r="BO69" s="108" t="str">
        <f t="shared" si="4"/>
        <v>WH2_3</v>
      </c>
      <c r="BP69" s="108">
        <f>[4]attached_energy_demand_summariz!J44</f>
        <v>0.0277838877425648</v>
      </c>
      <c r="BQ69" s="108" t="s">
        <v>18</v>
      </c>
      <c r="BR69" s="108" t="s">
        <v>192</v>
      </c>
    </row>
    <row r="70" spans="2:70">
      <c r="B70" s="160"/>
      <c r="C70" s="32"/>
      <c r="D70" s="161"/>
      <c r="E70" s="161"/>
      <c r="F70" s="160"/>
      <c r="G70" s="32"/>
      <c r="H70" s="32"/>
      <c r="K70" s="108" t="s">
        <v>357</v>
      </c>
      <c r="L70" s="108" t="str">
        <f t="shared" si="7"/>
        <v>R_ES-AP-WatHeat</v>
      </c>
      <c r="M70" s="108" t="s">
        <v>421</v>
      </c>
      <c r="N70" s="108">
        <f>[4]attached_energy_demand_split!D10</f>
        <v>0.0222223809455457</v>
      </c>
      <c r="O70" s="108" t="s">
        <v>18</v>
      </c>
      <c r="P70" s="108" t="s">
        <v>196</v>
      </c>
      <c r="T70" s="108" t="s">
        <v>357</v>
      </c>
      <c r="U70" s="108" t="str">
        <f t="shared" si="5"/>
        <v>R_ES-AP-WatHeat</v>
      </c>
      <c r="V70" s="108" t="str">
        <f t="shared" si="5"/>
        <v>WH4_5</v>
      </c>
      <c r="W70" s="108">
        <f>[4]attached_energy_demand_split!D72</f>
        <v>0.023696203770169</v>
      </c>
      <c r="X70" s="108" t="s">
        <v>18</v>
      </c>
      <c r="Y70" s="108" t="s">
        <v>191</v>
      </c>
      <c r="AC70" s="108" t="s">
        <v>357</v>
      </c>
      <c r="AD70" s="108" t="str">
        <f t="shared" si="0"/>
        <v>R_ES-AP-WatHeat</v>
      </c>
      <c r="AE70" s="108" t="str">
        <f t="shared" si="0"/>
        <v>WH4_5</v>
      </c>
      <c r="AF70" s="108">
        <f>[4]attached_energy_demand_split!D43</f>
        <v>0.0249170715686325</v>
      </c>
      <c r="AG70" s="108" t="s">
        <v>18</v>
      </c>
      <c r="AH70" s="108" t="s">
        <v>197</v>
      </c>
      <c r="AL70" s="108" t="s">
        <v>357</v>
      </c>
      <c r="AM70" s="108" t="str">
        <f t="shared" si="1"/>
        <v>R_ES-AP-WatHeat</v>
      </c>
      <c r="AN70" s="108" t="str">
        <f t="shared" si="1"/>
        <v>WH4_5</v>
      </c>
      <c r="AO70" s="108">
        <f>[4]attached_energy_demand_summariz!B45</f>
        <v>0.0239165993198236</v>
      </c>
      <c r="AP70" s="108" t="s">
        <v>18</v>
      </c>
      <c r="AQ70" s="108" t="s">
        <v>194</v>
      </c>
      <c r="AU70" s="108" t="s">
        <v>357</v>
      </c>
      <c r="AV70" s="108" t="str">
        <f t="shared" si="2"/>
        <v>R_ES-AP-WatHeat</v>
      </c>
      <c r="AW70" s="108" t="str">
        <f t="shared" si="2"/>
        <v>WH4_5</v>
      </c>
      <c r="AX70" s="108">
        <f>[4]attached_energy_demand_summariz!F45</f>
        <v>0.021583935635486</v>
      </c>
      <c r="AY70" s="108" t="s">
        <v>18</v>
      </c>
      <c r="AZ70" s="108" t="s">
        <v>193</v>
      </c>
      <c r="BD70" s="108" t="s">
        <v>357</v>
      </c>
      <c r="BE70" s="108" t="str">
        <f t="shared" si="3"/>
        <v>R_ES-AP-WatHeat</v>
      </c>
      <c r="BF70" s="108" t="str">
        <f t="shared" si="3"/>
        <v>WH4_5</v>
      </c>
      <c r="BG70" s="108">
        <f t="shared" si="6"/>
        <v>0.0239165993198236</v>
      </c>
      <c r="BH70" s="108" t="s">
        <v>18</v>
      </c>
      <c r="BI70" s="108" t="s">
        <v>195</v>
      </c>
      <c r="BM70" s="108" t="s">
        <v>357</v>
      </c>
      <c r="BN70" s="108" t="str">
        <f t="shared" si="4"/>
        <v>R_ES-AP-WatHeat</v>
      </c>
      <c r="BO70" s="108" t="str">
        <f t="shared" si="4"/>
        <v>WH4_5</v>
      </c>
      <c r="BP70" s="108">
        <f>[4]attached_energy_demand_summariz!J45</f>
        <v>0.0271634046792845</v>
      </c>
      <c r="BQ70" s="108" t="s">
        <v>18</v>
      </c>
      <c r="BR70" s="108" t="s">
        <v>192</v>
      </c>
    </row>
    <row r="71" spans="2:70">
      <c r="B71" s="160"/>
      <c r="C71" s="32"/>
      <c r="D71" s="161"/>
      <c r="E71" s="161"/>
      <c r="F71" s="160"/>
      <c r="G71" s="32"/>
      <c r="H71" s="32"/>
      <c r="K71" s="175" t="s">
        <v>357</v>
      </c>
      <c r="L71" s="108" t="str">
        <f t="shared" si="7"/>
        <v>R_ES-AP-WatHeat</v>
      </c>
      <c r="M71" s="108" t="s">
        <v>422</v>
      </c>
      <c r="N71" s="108">
        <f>[4]attached_energy_demand_split!D12</f>
        <v>0.0212585220509218</v>
      </c>
      <c r="O71" s="108" t="s">
        <v>18</v>
      </c>
      <c r="P71" s="108" t="s">
        <v>196</v>
      </c>
      <c r="T71" s="108" t="s">
        <v>357</v>
      </c>
      <c r="U71" s="108" t="str">
        <f t="shared" si="5"/>
        <v>R_ES-AP-WatHeat</v>
      </c>
      <c r="V71" s="108" t="str">
        <f t="shared" si="5"/>
        <v>WH6_7</v>
      </c>
      <c r="W71" s="108">
        <f>[4]attached_energy_demand_split!D74</f>
        <v>0.0235544674010497</v>
      </c>
      <c r="X71" s="108" t="s">
        <v>18</v>
      </c>
      <c r="Y71" s="108" t="s">
        <v>191</v>
      </c>
      <c r="AC71" s="108" t="s">
        <v>357</v>
      </c>
      <c r="AD71" s="108" t="str">
        <f t="shared" si="0"/>
        <v>R_ES-AP-WatHeat</v>
      </c>
      <c r="AE71" s="108" t="str">
        <f t="shared" si="0"/>
        <v>WH6_7</v>
      </c>
      <c r="AF71" s="108">
        <f>[4]attached_energy_demand_split!D45</f>
        <v>0.0223149487779418</v>
      </c>
      <c r="AG71" s="108" t="s">
        <v>18</v>
      </c>
      <c r="AH71" s="108" t="s">
        <v>197</v>
      </c>
      <c r="AL71" s="108" t="s">
        <v>357</v>
      </c>
      <c r="AM71" s="108" t="str">
        <f t="shared" si="1"/>
        <v>R_ES-AP-WatHeat</v>
      </c>
      <c r="AN71" s="108" t="str">
        <f t="shared" si="1"/>
        <v>WH6_7</v>
      </c>
      <c r="AO71" s="108">
        <f>[4]attached_energy_demand_summariz!B46</f>
        <v>0.0226308904433103</v>
      </c>
      <c r="AP71" s="108" t="s">
        <v>18</v>
      </c>
      <c r="AQ71" s="108" t="s">
        <v>194</v>
      </c>
      <c r="AU71" s="108" t="s">
        <v>357</v>
      </c>
      <c r="AV71" s="108" t="str">
        <f t="shared" si="2"/>
        <v>R_ES-AP-WatHeat</v>
      </c>
      <c r="AW71" s="108" t="str">
        <f t="shared" si="2"/>
        <v>WH6_7</v>
      </c>
      <c r="AX71" s="108">
        <f>[4]attached_energy_demand_summariz!F46</f>
        <v>0.0195664574996017</v>
      </c>
      <c r="AY71" s="108" t="s">
        <v>18</v>
      </c>
      <c r="AZ71" s="108" t="s">
        <v>193</v>
      </c>
      <c r="BD71" s="108" t="s">
        <v>357</v>
      </c>
      <c r="BE71" s="108" t="str">
        <f t="shared" si="3"/>
        <v>R_ES-AP-WatHeat</v>
      </c>
      <c r="BF71" s="108" t="str">
        <f t="shared" si="3"/>
        <v>WH6_7</v>
      </c>
      <c r="BG71" s="108">
        <f t="shared" si="6"/>
        <v>0.0226308904433103</v>
      </c>
      <c r="BH71" s="108" t="s">
        <v>18</v>
      </c>
      <c r="BI71" s="108" t="s">
        <v>195</v>
      </c>
      <c r="BM71" s="108" t="s">
        <v>357</v>
      </c>
      <c r="BN71" s="108" t="str">
        <f t="shared" si="4"/>
        <v>R_ES-AP-WatHeat</v>
      </c>
      <c r="BO71" s="108" t="str">
        <f t="shared" si="4"/>
        <v>WH6_7</v>
      </c>
      <c r="BP71" s="108">
        <f>[4]attached_energy_demand_summariz!J46</f>
        <v>0.0264600564870365</v>
      </c>
      <c r="BQ71" s="108" t="s">
        <v>18</v>
      </c>
      <c r="BR71" s="108" t="s">
        <v>192</v>
      </c>
    </row>
    <row r="72" spans="2:70">
      <c r="B72" s="160"/>
      <c r="C72" s="32"/>
      <c r="D72" s="161"/>
      <c r="E72" s="161"/>
      <c r="F72" s="160"/>
      <c r="G72" s="32"/>
      <c r="H72" s="32"/>
      <c r="K72" s="108" t="s">
        <v>357</v>
      </c>
      <c r="L72" s="108" t="str">
        <f t="shared" si="7"/>
        <v>R_ES-AP-WatHeat</v>
      </c>
      <c r="M72" s="108" t="s">
        <v>423</v>
      </c>
      <c r="N72" s="108">
        <f>[4]attached_energy_demand_split!D14</f>
        <v>0.0207811308875425</v>
      </c>
      <c r="O72" s="108" t="s">
        <v>18</v>
      </c>
      <c r="P72" s="108" t="s">
        <v>196</v>
      </c>
      <c r="T72" s="108" t="s">
        <v>357</v>
      </c>
      <c r="U72" s="108" t="str">
        <f t="shared" si="5"/>
        <v>R_ES-AP-WatHeat</v>
      </c>
      <c r="V72" s="108" t="str">
        <f t="shared" si="5"/>
        <v>WH8_9</v>
      </c>
      <c r="W72" s="108">
        <f>[4]attached_energy_demand_split!D76</f>
        <v>0.0243002057667018</v>
      </c>
      <c r="X72" s="108" t="s">
        <v>18</v>
      </c>
      <c r="Y72" s="108" t="s">
        <v>191</v>
      </c>
      <c r="AC72" s="108" t="s">
        <v>357</v>
      </c>
      <c r="AD72" s="108" t="str">
        <f t="shared" si="0"/>
        <v>R_ES-AP-WatHeat</v>
      </c>
      <c r="AE72" s="108" t="str">
        <f t="shared" si="0"/>
        <v>WH8_9</v>
      </c>
      <c r="AF72" s="108">
        <f>[4]attached_energy_demand_split!D47</f>
        <v>0.0206945793819697</v>
      </c>
      <c r="AG72" s="108" t="s">
        <v>18</v>
      </c>
      <c r="AH72" s="108" t="s">
        <v>197</v>
      </c>
      <c r="AL72" s="108" t="s">
        <v>357</v>
      </c>
      <c r="AM72" s="108" t="str">
        <f t="shared" si="1"/>
        <v>R_ES-AP-WatHeat</v>
      </c>
      <c r="AN72" s="108" t="str">
        <f t="shared" si="1"/>
        <v>WH8_9</v>
      </c>
      <c r="AO72" s="108">
        <f>[4]attached_energy_demand_summariz!B47</f>
        <v>0.0221985165054664</v>
      </c>
      <c r="AP72" s="108" t="s">
        <v>18</v>
      </c>
      <c r="AQ72" s="108" t="s">
        <v>194</v>
      </c>
      <c r="AU72" s="108" t="s">
        <v>357</v>
      </c>
      <c r="AV72" s="108" t="str">
        <f t="shared" si="2"/>
        <v>R_ES-AP-WatHeat</v>
      </c>
      <c r="AW72" s="108" t="str">
        <f t="shared" si="2"/>
        <v>WH8_9</v>
      </c>
      <c r="AX72" s="108">
        <f>[4]attached_energy_demand_summariz!F47</f>
        <v>0.0189268898351184</v>
      </c>
      <c r="AY72" s="108" t="s">
        <v>18</v>
      </c>
      <c r="AZ72" s="108" t="s">
        <v>193</v>
      </c>
      <c r="BD72" s="108" t="s">
        <v>357</v>
      </c>
      <c r="BE72" s="108" t="str">
        <f t="shared" si="3"/>
        <v>R_ES-AP-WatHeat</v>
      </c>
      <c r="BF72" s="108" t="str">
        <f t="shared" si="3"/>
        <v>WH8_9</v>
      </c>
      <c r="BG72" s="108">
        <f t="shared" si="6"/>
        <v>0.0221985165054664</v>
      </c>
      <c r="BH72" s="108" t="s">
        <v>18</v>
      </c>
      <c r="BI72" s="108" t="s">
        <v>195</v>
      </c>
      <c r="BM72" s="108" t="s">
        <v>357</v>
      </c>
      <c r="BN72" s="108" t="str">
        <f t="shared" si="4"/>
        <v>R_ES-AP-WatHeat</v>
      </c>
      <c r="BO72" s="108" t="str">
        <f t="shared" si="4"/>
        <v>WH8_9</v>
      </c>
      <c r="BP72" s="108">
        <f>[4]attached_energy_demand_summariz!J47</f>
        <v>0.0262897766559996</v>
      </c>
      <c r="BQ72" s="108" t="s">
        <v>18</v>
      </c>
      <c r="BR72" s="108" t="s">
        <v>192</v>
      </c>
    </row>
    <row r="73" spans="2:70">
      <c r="B73" s="160"/>
      <c r="C73" s="32"/>
      <c r="D73" s="161"/>
      <c r="E73" s="161"/>
      <c r="F73" s="160"/>
      <c r="G73" s="32"/>
      <c r="H73" s="32"/>
      <c r="K73" s="108" t="s">
        <v>357</v>
      </c>
      <c r="L73" s="108" t="str">
        <f t="shared" si="7"/>
        <v>R_ES-AP-WatHeat</v>
      </c>
      <c r="M73" s="108" t="s">
        <v>424</v>
      </c>
      <c r="N73" s="108">
        <f>[4]attached_energy_demand_split!D16</f>
        <v>0.0207247431264493</v>
      </c>
      <c r="O73" s="108" t="s">
        <v>18</v>
      </c>
      <c r="P73" s="108" t="s">
        <v>196</v>
      </c>
      <c r="T73" s="108" t="s">
        <v>357</v>
      </c>
      <c r="U73" s="108" t="str">
        <f t="shared" si="5"/>
        <v>R_ES-AP-WatHeat</v>
      </c>
      <c r="V73" s="108" t="str">
        <f t="shared" si="5"/>
        <v>WH10_11</v>
      </c>
      <c r="W73" s="108">
        <f>[4]attached_energy_demand_split!D78</f>
        <v>0.0269606064596627</v>
      </c>
      <c r="X73" s="108" t="s">
        <v>18</v>
      </c>
      <c r="Y73" s="108" t="s">
        <v>191</v>
      </c>
      <c r="AC73" s="108" t="s">
        <v>357</v>
      </c>
      <c r="AD73" s="108" t="str">
        <f t="shared" si="0"/>
        <v>R_ES-AP-WatHeat</v>
      </c>
      <c r="AE73" s="108" t="str">
        <f t="shared" si="0"/>
        <v>WH10_11</v>
      </c>
      <c r="AF73" s="108">
        <f>[4]attached_energy_demand_split!D49</f>
        <v>0.0203373562220637</v>
      </c>
      <c r="AG73" s="108" t="s">
        <v>18</v>
      </c>
      <c r="AH73" s="108" t="s">
        <v>197</v>
      </c>
      <c r="AL73" s="108" t="s">
        <v>357</v>
      </c>
      <c r="AM73" s="108" t="str">
        <f t="shared" si="1"/>
        <v>R_ES-AP-WatHeat</v>
      </c>
      <c r="AN73" s="108" t="str">
        <f t="shared" si="1"/>
        <v>WH10_11</v>
      </c>
      <c r="AO73" s="108">
        <f>[4]attached_energy_demand_summariz!B48</f>
        <v>0.0228944317474162</v>
      </c>
      <c r="AP73" s="108" t="s">
        <v>18</v>
      </c>
      <c r="AQ73" s="108" t="s">
        <v>194</v>
      </c>
      <c r="AU73" s="108" t="s">
        <v>357</v>
      </c>
      <c r="AV73" s="108" t="str">
        <f t="shared" si="2"/>
        <v>R_ES-AP-WatHeat</v>
      </c>
      <c r="AW73" s="108" t="str">
        <f t="shared" si="2"/>
        <v>WH10_11</v>
      </c>
      <c r="AX73" s="108">
        <f>[4]attached_energy_demand_summariz!F48</f>
        <v>0.0193167729407143</v>
      </c>
      <c r="AY73" s="108" t="s">
        <v>18</v>
      </c>
      <c r="AZ73" s="108" t="s">
        <v>193</v>
      </c>
      <c r="BD73" s="108" t="s">
        <v>357</v>
      </c>
      <c r="BE73" s="108" t="str">
        <f t="shared" si="3"/>
        <v>R_ES-AP-WatHeat</v>
      </c>
      <c r="BF73" s="108" t="str">
        <f t="shared" si="3"/>
        <v>WH10_11</v>
      </c>
      <c r="BG73" s="108">
        <f t="shared" si="6"/>
        <v>0.0228944317474162</v>
      </c>
      <c r="BH73" s="108" t="s">
        <v>18</v>
      </c>
      <c r="BI73" s="108" t="s">
        <v>195</v>
      </c>
      <c r="BM73" s="108" t="s">
        <v>357</v>
      </c>
      <c r="BN73" s="108" t="str">
        <f t="shared" si="4"/>
        <v>R_ES-AP-WatHeat</v>
      </c>
      <c r="BO73" s="108" t="str">
        <f t="shared" si="4"/>
        <v>WH10_11</v>
      </c>
      <c r="BP73" s="108">
        <f>[4]attached_energy_demand_summariz!J48</f>
        <v>0.0271326799881913</v>
      </c>
      <c r="BQ73" s="108" t="s">
        <v>18</v>
      </c>
      <c r="BR73" s="108" t="s">
        <v>192</v>
      </c>
    </row>
    <row r="74" spans="2:70">
      <c r="B74" s="160"/>
      <c r="C74" s="32"/>
      <c r="D74" s="161"/>
      <c r="E74" s="161"/>
      <c r="F74" s="160"/>
      <c r="G74" s="32"/>
      <c r="H74" s="32"/>
      <c r="K74" s="108" t="s">
        <v>357</v>
      </c>
      <c r="L74" s="108" t="str">
        <f t="shared" si="7"/>
        <v>R_ES-AP-WatHeat</v>
      </c>
      <c r="M74" s="108" t="s">
        <v>425</v>
      </c>
      <c r="N74" s="108">
        <f>[4]attached_energy_demand_split!D18</f>
        <v>0.0213134263086159</v>
      </c>
      <c r="O74" s="108" t="s">
        <v>18</v>
      </c>
      <c r="P74" s="108" t="s">
        <v>196</v>
      </c>
      <c r="T74" s="108" t="s">
        <v>357</v>
      </c>
      <c r="U74" s="108" t="str">
        <f t="shared" si="5"/>
        <v>R_ES-AP-WatHeat</v>
      </c>
      <c r="V74" s="108" t="str">
        <f t="shared" si="5"/>
        <v>WH12_13</v>
      </c>
      <c r="W74" s="108">
        <f>[4]attached_energy_demand_split!D80</f>
        <v>0.0281941532212526</v>
      </c>
      <c r="X74" s="108" t="s">
        <v>18</v>
      </c>
      <c r="Y74" s="108" t="s">
        <v>191</v>
      </c>
      <c r="AC74" s="108" t="s">
        <v>357</v>
      </c>
      <c r="AD74" s="108" t="str">
        <f t="shared" si="0"/>
        <v>R_ES-AP-WatHeat</v>
      </c>
      <c r="AE74" s="108" t="str">
        <f t="shared" si="0"/>
        <v>WH12_13</v>
      </c>
      <c r="AF74" s="108">
        <f>[4]attached_energy_demand_split!D51</f>
        <v>0.0215779233299048</v>
      </c>
      <c r="AG74" s="108" t="s">
        <v>18</v>
      </c>
      <c r="AH74" s="108" t="s">
        <v>197</v>
      </c>
      <c r="AL74" s="108" t="s">
        <v>357</v>
      </c>
      <c r="AM74" s="108" t="str">
        <f t="shared" si="1"/>
        <v>R_ES-AP-WatHeat</v>
      </c>
      <c r="AN74" s="108" t="str">
        <f t="shared" si="1"/>
        <v>WH12_13</v>
      </c>
      <c r="AO74" s="108">
        <f>[4]attached_energy_demand_summariz!B49</f>
        <v>0.0243699220566265</v>
      </c>
      <c r="AP74" s="108" t="s">
        <v>18</v>
      </c>
      <c r="AQ74" s="108" t="s">
        <v>194</v>
      </c>
      <c r="AU74" s="108" t="s">
        <v>357</v>
      </c>
      <c r="AV74" s="108" t="str">
        <f t="shared" si="2"/>
        <v>R_ES-AP-WatHeat</v>
      </c>
      <c r="AW74" s="108" t="str">
        <f t="shared" si="2"/>
        <v>WH12_13</v>
      </c>
      <c r="AX74" s="108">
        <f>[4]attached_energy_demand_summariz!F49</f>
        <v>0.0217136791659968</v>
      </c>
      <c r="AY74" s="108" t="s">
        <v>18</v>
      </c>
      <c r="AZ74" s="108" t="s">
        <v>193</v>
      </c>
      <c r="BD74" s="108" t="s">
        <v>357</v>
      </c>
      <c r="BE74" s="108" t="str">
        <f t="shared" si="3"/>
        <v>R_ES-AP-WatHeat</v>
      </c>
      <c r="BF74" s="108" t="str">
        <f t="shared" si="3"/>
        <v>WH12_13</v>
      </c>
      <c r="BG74" s="108">
        <f t="shared" si="6"/>
        <v>0.0243699220566265</v>
      </c>
      <c r="BH74" s="108" t="s">
        <v>18</v>
      </c>
      <c r="BI74" s="108" t="s">
        <v>195</v>
      </c>
      <c r="BM74" s="108" t="s">
        <v>357</v>
      </c>
      <c r="BN74" s="108" t="str">
        <f t="shared" si="4"/>
        <v>R_ES-AP-WatHeat</v>
      </c>
      <c r="BO74" s="108" t="str">
        <f t="shared" si="4"/>
        <v>WH12_13</v>
      </c>
      <c r="BP74" s="108">
        <f>[4]attached_energy_demand_summariz!J49</f>
        <v>0.0290504282573624</v>
      </c>
      <c r="BQ74" s="108" t="s">
        <v>18</v>
      </c>
      <c r="BR74" s="108" t="s">
        <v>192</v>
      </c>
    </row>
    <row r="75" spans="2:70">
      <c r="B75" s="160"/>
      <c r="C75" s="32"/>
      <c r="D75" s="161"/>
      <c r="E75" s="161"/>
      <c r="F75" s="160"/>
      <c r="G75" s="32"/>
      <c r="H75" s="32"/>
      <c r="K75" s="175" t="s">
        <v>357</v>
      </c>
      <c r="L75" s="108" t="str">
        <f t="shared" si="7"/>
        <v>R_ES-AP-WatHeat</v>
      </c>
      <c r="M75" s="108" t="s">
        <v>426</v>
      </c>
      <c r="N75" s="108">
        <f>[4]attached_energy_demand_split!D20</f>
        <v>0.0224691056303517</v>
      </c>
      <c r="O75" s="108" t="s">
        <v>18</v>
      </c>
      <c r="P75" s="108" t="s">
        <v>196</v>
      </c>
      <c r="T75" s="108" t="s">
        <v>357</v>
      </c>
      <c r="U75" s="108" t="str">
        <f t="shared" si="5"/>
        <v>R_ES-AP-WatHeat</v>
      </c>
      <c r="V75" s="108" t="str">
        <f t="shared" si="5"/>
        <v>WH14_15</v>
      </c>
      <c r="W75" s="108">
        <f>[4]attached_energy_demand_split!D82</f>
        <v>0.0277591077183275</v>
      </c>
      <c r="X75" s="108" t="s">
        <v>18</v>
      </c>
      <c r="Y75" s="108" t="s">
        <v>191</v>
      </c>
      <c r="AC75" s="108" t="s">
        <v>357</v>
      </c>
      <c r="AD75" s="108" t="str">
        <f t="shared" si="0"/>
        <v>R_ES-AP-WatHeat</v>
      </c>
      <c r="AE75" s="108" t="str">
        <f t="shared" si="0"/>
        <v>WH14_15</v>
      </c>
      <c r="AF75" s="108">
        <f>[4]attached_energy_demand_split!D53</f>
        <v>0.0244372230846757</v>
      </c>
      <c r="AG75" s="108" t="s">
        <v>18</v>
      </c>
      <c r="AH75" s="108" t="s">
        <v>197</v>
      </c>
      <c r="AL75" s="108" t="s">
        <v>357</v>
      </c>
      <c r="AM75" s="108" t="str">
        <f t="shared" si="1"/>
        <v>R_ES-AP-WatHeat</v>
      </c>
      <c r="AN75" s="108" t="str">
        <f t="shared" si="1"/>
        <v>WH14_15</v>
      </c>
      <c r="AO75" s="108">
        <f>[4]attached_energy_demand_summariz!B50</f>
        <v>0.0252966565536165</v>
      </c>
      <c r="AP75" s="108" t="s">
        <v>18</v>
      </c>
      <c r="AQ75" s="108" t="s">
        <v>194</v>
      </c>
      <c r="AU75" s="108" t="s">
        <v>357</v>
      </c>
      <c r="AV75" s="108" t="str">
        <f t="shared" si="2"/>
        <v>R_ES-AP-WatHeat</v>
      </c>
      <c r="AW75" s="108" t="str">
        <f t="shared" si="2"/>
        <v>WH14_15</v>
      </c>
      <c r="AX75" s="108">
        <f>[4]attached_energy_demand_summariz!F50</f>
        <v>0.0231546162990083</v>
      </c>
      <c r="AY75" s="108" t="s">
        <v>18</v>
      </c>
      <c r="AZ75" s="108" t="s">
        <v>193</v>
      </c>
      <c r="BD75" s="108" t="s">
        <v>357</v>
      </c>
      <c r="BE75" s="108" t="str">
        <f t="shared" si="3"/>
        <v>R_ES-AP-WatHeat</v>
      </c>
      <c r="BF75" s="108" t="str">
        <f t="shared" si="3"/>
        <v>WH14_15</v>
      </c>
      <c r="BG75" s="108">
        <f t="shared" si="6"/>
        <v>0.0252966565536165</v>
      </c>
      <c r="BH75" s="108" t="s">
        <v>18</v>
      </c>
      <c r="BI75" s="108" t="s">
        <v>195</v>
      </c>
      <c r="BM75" s="108" t="s">
        <v>357</v>
      </c>
      <c r="BN75" s="108" t="str">
        <f t="shared" si="4"/>
        <v>R_ES-AP-WatHeat</v>
      </c>
      <c r="BO75" s="108" t="str">
        <f t="shared" si="4"/>
        <v>WH14_15</v>
      </c>
      <c r="BP75" s="108">
        <f>[4]attached_energy_demand_summariz!J50</f>
        <v>0.0286632300357195</v>
      </c>
      <c r="BQ75" s="108" t="s">
        <v>18</v>
      </c>
      <c r="BR75" s="108" t="s">
        <v>192</v>
      </c>
    </row>
    <row r="76" spans="2:70">
      <c r="B76" s="160"/>
      <c r="C76" s="32"/>
      <c r="D76" s="161"/>
      <c r="E76" s="161"/>
      <c r="F76" s="160"/>
      <c r="G76" s="32"/>
      <c r="H76" s="32"/>
      <c r="K76" s="108" t="s">
        <v>357</v>
      </c>
      <c r="L76" s="108" t="str">
        <f t="shared" si="7"/>
        <v>R_ES-AP-WatHeat</v>
      </c>
      <c r="M76" s="108" t="s">
        <v>427</v>
      </c>
      <c r="N76" s="108">
        <f>[4]attached_energy_demand_split!D22</f>
        <v>0.0228058793544892</v>
      </c>
      <c r="O76" s="108" t="s">
        <v>18</v>
      </c>
      <c r="P76" s="108" t="s">
        <v>196</v>
      </c>
      <c r="T76" s="108" t="s">
        <v>357</v>
      </c>
      <c r="U76" s="108" t="str">
        <f t="shared" si="5"/>
        <v>R_ES-AP-WatHeat</v>
      </c>
      <c r="V76" s="108" t="str">
        <f t="shared" si="5"/>
        <v>WH16_17</v>
      </c>
      <c r="W76" s="108">
        <f>[4]attached_energy_demand_split!D84</f>
        <v>0.0270225001421144</v>
      </c>
      <c r="X76" s="108" t="s">
        <v>18</v>
      </c>
      <c r="Y76" s="108" t="s">
        <v>191</v>
      </c>
      <c r="AC76" s="108" t="s">
        <v>357</v>
      </c>
      <c r="AD76" s="108" t="str">
        <f t="shared" si="0"/>
        <v>R_ES-AP-WatHeat</v>
      </c>
      <c r="AE76" s="108" t="str">
        <f t="shared" si="0"/>
        <v>WH16_17</v>
      </c>
      <c r="AF76" s="108">
        <f>[4]attached_energy_demand_split!D55</f>
        <v>0.0257055276901567</v>
      </c>
      <c r="AG76" s="108" t="s">
        <v>18</v>
      </c>
      <c r="AH76" s="108" t="s">
        <v>197</v>
      </c>
      <c r="AL76" s="108" t="s">
        <v>357</v>
      </c>
      <c r="AM76" s="108" t="str">
        <f t="shared" si="1"/>
        <v>R_ES-AP-WatHeat</v>
      </c>
      <c r="AN76" s="108" t="str">
        <f t="shared" si="1"/>
        <v>WH16_17</v>
      </c>
      <c r="AO76" s="108">
        <f>[4]attached_energy_demand_summariz!B51</f>
        <v>0.0253035348263485</v>
      </c>
      <c r="AP76" s="108" t="s">
        <v>18</v>
      </c>
      <c r="AQ76" s="108" t="s">
        <v>194</v>
      </c>
      <c r="AU76" s="108" t="s">
        <v>357</v>
      </c>
      <c r="AV76" s="108" t="str">
        <f t="shared" si="2"/>
        <v>R_ES-AP-WatHeat</v>
      </c>
      <c r="AW76" s="108" t="str">
        <f t="shared" si="2"/>
        <v>WH16_17</v>
      </c>
      <c r="AX76" s="108">
        <f>[4]attached_energy_demand_summariz!F51</f>
        <v>0.0233585702637121</v>
      </c>
      <c r="AY76" s="108" t="s">
        <v>18</v>
      </c>
      <c r="AZ76" s="108" t="s">
        <v>193</v>
      </c>
      <c r="BD76" s="108" t="s">
        <v>357</v>
      </c>
      <c r="BE76" s="108" t="str">
        <f t="shared" si="3"/>
        <v>R_ES-AP-WatHeat</v>
      </c>
      <c r="BF76" s="108" t="str">
        <f t="shared" si="3"/>
        <v>WH16_17</v>
      </c>
      <c r="BG76" s="108">
        <f t="shared" si="6"/>
        <v>0.0253035348263485</v>
      </c>
      <c r="BH76" s="108" t="s">
        <v>18</v>
      </c>
      <c r="BI76" s="108" t="s">
        <v>195</v>
      </c>
      <c r="BM76" s="108" t="s">
        <v>357</v>
      </c>
      <c r="BN76" s="108" t="str">
        <f t="shared" si="4"/>
        <v>R_ES-AP-WatHeat</v>
      </c>
      <c r="BO76" s="108" t="str">
        <f t="shared" si="4"/>
        <v>WH16_17</v>
      </c>
      <c r="BP76" s="108">
        <f>[4]attached_energy_demand_summariz!J51</f>
        <v>0.0276251966812703</v>
      </c>
      <c r="BQ76" s="108" t="s">
        <v>18</v>
      </c>
      <c r="BR76" s="108" t="s">
        <v>192</v>
      </c>
    </row>
    <row r="77" spans="2:70">
      <c r="B77" s="160"/>
      <c r="C77" s="32"/>
      <c r="D77" s="161"/>
      <c r="E77" s="161"/>
      <c r="F77" s="160"/>
      <c r="G77" s="32"/>
      <c r="H77" s="32"/>
      <c r="K77" s="108" t="s">
        <v>357</v>
      </c>
      <c r="L77" s="108" t="str">
        <f t="shared" si="7"/>
        <v>R_ES-AP-WatHeat</v>
      </c>
      <c r="M77" s="108" t="s">
        <v>428</v>
      </c>
      <c r="N77" s="108">
        <f>[4]attached_energy_demand_split!D24</f>
        <v>0.0228335510535675</v>
      </c>
      <c r="O77" s="108" t="s">
        <v>18</v>
      </c>
      <c r="P77" s="108" t="s">
        <v>196</v>
      </c>
      <c r="T77" s="108" t="s">
        <v>357</v>
      </c>
      <c r="U77" s="108" t="str">
        <f t="shared" si="5"/>
        <v>R_ES-AP-WatHeat</v>
      </c>
      <c r="V77" s="108" t="str">
        <f t="shared" si="5"/>
        <v>WH18_19</v>
      </c>
      <c r="W77" s="108">
        <f>[4]attached_energy_demand_split!D86</f>
        <v>0.0267517944660614</v>
      </c>
      <c r="X77" s="108" t="s">
        <v>18</v>
      </c>
      <c r="Y77" s="108" t="s">
        <v>191</v>
      </c>
      <c r="AC77" s="108" t="s">
        <v>357</v>
      </c>
      <c r="AD77" s="108" t="str">
        <f t="shared" si="0"/>
        <v>R_ES-AP-WatHeat</v>
      </c>
      <c r="AE77" s="108" t="str">
        <f t="shared" si="0"/>
        <v>WH18_19</v>
      </c>
      <c r="AF77" s="108">
        <f>[4]attached_energy_demand_split!D57</f>
        <v>0.0255927943653416</v>
      </c>
      <c r="AG77" s="108" t="s">
        <v>18</v>
      </c>
      <c r="AH77" s="108" t="s">
        <v>197</v>
      </c>
      <c r="AL77" s="108" t="s">
        <v>357</v>
      </c>
      <c r="AM77" s="108" t="str">
        <f t="shared" si="1"/>
        <v>R_ES-AP-WatHeat</v>
      </c>
      <c r="AN77" s="108" t="str">
        <f t="shared" si="1"/>
        <v>WH18_19</v>
      </c>
      <c r="AO77" s="108">
        <f>[4]attached_energy_demand_summariz!B52</f>
        <v>0.0249695860312862</v>
      </c>
      <c r="AP77" s="108" t="s">
        <v>18</v>
      </c>
      <c r="AQ77" s="108" t="s">
        <v>194</v>
      </c>
      <c r="AU77" s="108" t="s">
        <v>357</v>
      </c>
      <c r="AV77" s="108" t="str">
        <f t="shared" si="2"/>
        <v>R_ES-AP-WatHeat</v>
      </c>
      <c r="AW77" s="108" t="str">
        <f t="shared" si="2"/>
        <v>WH18_19</v>
      </c>
      <c r="AX77" s="108">
        <f>[4]attached_energy_demand_summariz!F52</f>
        <v>0.023127630615324</v>
      </c>
      <c r="AY77" s="108" t="s">
        <v>18</v>
      </c>
      <c r="AZ77" s="108" t="s">
        <v>193</v>
      </c>
      <c r="BD77" s="108" t="s">
        <v>357</v>
      </c>
      <c r="BE77" s="108" t="str">
        <f t="shared" si="3"/>
        <v>R_ES-AP-WatHeat</v>
      </c>
      <c r="BF77" s="108" t="str">
        <f t="shared" si="3"/>
        <v>WH18_19</v>
      </c>
      <c r="BG77" s="108">
        <f t="shared" si="6"/>
        <v>0.0249695860312862</v>
      </c>
      <c r="BH77" s="108" t="s">
        <v>18</v>
      </c>
      <c r="BI77" s="108" t="s">
        <v>195</v>
      </c>
      <c r="BM77" s="108" t="s">
        <v>357</v>
      </c>
      <c r="BN77" s="108" t="str">
        <f t="shared" si="4"/>
        <v>R_ES-AP-WatHeat</v>
      </c>
      <c r="BO77" s="108" t="str">
        <f t="shared" si="4"/>
        <v>WH18_19</v>
      </c>
      <c r="BP77" s="108">
        <f>[4]attached_energy_demand_summariz!J52</f>
        <v>0.0265421596561366</v>
      </c>
      <c r="BQ77" s="108" t="s">
        <v>18</v>
      </c>
      <c r="BR77" s="108" t="s">
        <v>192</v>
      </c>
    </row>
    <row r="78" spans="2:70">
      <c r="B78" s="160"/>
      <c r="C78" s="32"/>
      <c r="D78" s="161"/>
      <c r="E78" s="161"/>
      <c r="F78" s="160"/>
      <c r="G78" s="32"/>
      <c r="H78" s="32"/>
      <c r="K78" s="108" t="s">
        <v>357</v>
      </c>
      <c r="L78" s="108" t="str">
        <f t="shared" si="7"/>
        <v>R_ES-AP-WatHeat</v>
      </c>
      <c r="M78" s="108" t="s">
        <v>429</v>
      </c>
      <c r="N78" s="108">
        <f>[4]attached_energy_demand_split!D26</f>
        <v>0.0227154557821904</v>
      </c>
      <c r="O78" s="108" t="s">
        <v>18</v>
      </c>
      <c r="P78" s="108" t="s">
        <v>196</v>
      </c>
      <c r="T78" s="108" t="s">
        <v>357</v>
      </c>
      <c r="U78" s="108" t="str">
        <f t="shared" si="5"/>
        <v>R_ES-AP-WatHeat</v>
      </c>
      <c r="V78" s="108" t="str">
        <f t="shared" si="5"/>
        <v>WH20_21</v>
      </c>
      <c r="W78" s="108">
        <f>[4]attached_energy_demand_split!D88</f>
        <v>0.0283933513791526</v>
      </c>
      <c r="X78" s="108" t="s">
        <v>18</v>
      </c>
      <c r="Y78" s="108" t="s">
        <v>191</v>
      </c>
      <c r="AC78" s="108" t="s">
        <v>357</v>
      </c>
      <c r="AD78" s="108" t="str">
        <f t="shared" si="0"/>
        <v>R_ES-AP-WatHeat</v>
      </c>
      <c r="AE78" s="108" t="str">
        <f t="shared" si="0"/>
        <v>WH20_21</v>
      </c>
      <c r="AF78" s="108">
        <f>[4]attached_energy_demand_split!D59</f>
        <v>0.0251280963570105</v>
      </c>
      <c r="AG78" s="108" t="s">
        <v>18</v>
      </c>
      <c r="AH78" s="108" t="s">
        <v>197</v>
      </c>
      <c r="AL78" s="108" t="s">
        <v>357</v>
      </c>
      <c r="AM78" s="108" t="str">
        <f t="shared" si="1"/>
        <v>R_ES-AP-WatHeat</v>
      </c>
      <c r="AN78" s="108" t="str">
        <f t="shared" si="1"/>
        <v>WH20_21</v>
      </c>
      <c r="AO78" s="108">
        <f>[4]attached_energy_demand_summariz!B53</f>
        <v>0.0251936667769471</v>
      </c>
      <c r="AP78" s="108" t="s">
        <v>18</v>
      </c>
      <c r="AQ78" s="108" t="s">
        <v>194</v>
      </c>
      <c r="AU78" s="108" t="s">
        <v>357</v>
      </c>
      <c r="AV78" s="108" t="str">
        <f t="shared" si="2"/>
        <v>R_ES-AP-WatHeat</v>
      </c>
      <c r="AW78" s="108" t="str">
        <f t="shared" si="2"/>
        <v>WH20_21</v>
      </c>
      <c r="AX78" s="108">
        <f>[4]attached_energy_demand_summariz!F53</f>
        <v>0.0230669226777415</v>
      </c>
      <c r="AY78" s="108" t="s">
        <v>18</v>
      </c>
      <c r="AZ78" s="108" t="s">
        <v>193</v>
      </c>
      <c r="BD78" s="108" t="s">
        <v>357</v>
      </c>
      <c r="BE78" s="108" t="str">
        <f t="shared" si="3"/>
        <v>R_ES-AP-WatHeat</v>
      </c>
      <c r="BF78" s="108" t="str">
        <f t="shared" si="3"/>
        <v>WH20_21</v>
      </c>
      <c r="BG78" s="108">
        <f t="shared" si="6"/>
        <v>0.0251936667769471</v>
      </c>
      <c r="BH78" s="108" t="s">
        <v>18</v>
      </c>
      <c r="BI78" s="108" t="s">
        <v>195</v>
      </c>
      <c r="BM78" s="108" t="s">
        <v>357</v>
      </c>
      <c r="BN78" s="108" t="str">
        <f t="shared" si="4"/>
        <v>R_ES-AP-WatHeat</v>
      </c>
      <c r="BO78" s="108" t="str">
        <f t="shared" si="4"/>
        <v>WH20_21</v>
      </c>
      <c r="BP78" s="108">
        <f>[4]attached_energy_demand_summariz!J53</f>
        <v>0.0266645076886405</v>
      </c>
      <c r="BQ78" s="108" t="s">
        <v>18</v>
      </c>
      <c r="BR78" s="108" t="s">
        <v>192</v>
      </c>
    </row>
    <row r="79" spans="2:70">
      <c r="B79" s="160"/>
      <c r="C79" s="32"/>
      <c r="D79" s="161"/>
      <c r="E79" s="161"/>
      <c r="F79" s="160"/>
      <c r="G79" s="32"/>
      <c r="H79" s="32"/>
      <c r="K79" s="175" t="s">
        <v>357</v>
      </c>
      <c r="L79" s="108" t="str">
        <f t="shared" si="7"/>
        <v>R_ES-AP-WatHeat</v>
      </c>
      <c r="M79" s="108" t="s">
        <v>430</v>
      </c>
      <c r="N79" s="108">
        <f>[4]attached_energy_demand_split!D28</f>
        <v>0.0228898262899369</v>
      </c>
      <c r="O79" s="108" t="s">
        <v>18</v>
      </c>
      <c r="P79" s="108" t="s">
        <v>196</v>
      </c>
      <c r="T79" s="108" t="s">
        <v>357</v>
      </c>
      <c r="U79" s="108" t="str">
        <f t="shared" si="5"/>
        <v>R_ES-AP-WatHeat</v>
      </c>
      <c r="V79" s="108" t="str">
        <f t="shared" si="5"/>
        <v>WH22_23</v>
      </c>
      <c r="W79" s="108">
        <f>[4]attached_energy_demand_split!D90</f>
        <v>0.0283097816617008</v>
      </c>
      <c r="X79" s="108" t="s">
        <v>18</v>
      </c>
      <c r="Y79" s="108" t="s">
        <v>191</v>
      </c>
      <c r="AC79" s="108" t="s">
        <v>357</v>
      </c>
      <c r="AD79" s="108" t="str">
        <f t="shared" si="0"/>
        <v>R_ES-AP-WatHeat</v>
      </c>
      <c r="AE79" s="108" t="str">
        <f t="shared" si="0"/>
        <v>WH22_23</v>
      </c>
      <c r="AF79" s="108">
        <f>[4]attached_energy_demand_split!D61</f>
        <v>0.0254920738775338</v>
      </c>
      <c r="AG79" s="108" t="s">
        <v>18</v>
      </c>
      <c r="AH79" s="108" t="s">
        <v>197</v>
      </c>
      <c r="AL79" s="108" t="s">
        <v>357</v>
      </c>
      <c r="AM79" s="108" t="str">
        <f t="shared" si="1"/>
        <v>R_ES-AP-WatHeat</v>
      </c>
      <c r="AN79" s="108" t="str">
        <f t="shared" si="1"/>
        <v>WH22_23</v>
      </c>
      <c r="AO79" s="108">
        <f>[4]attached_energy_demand_summariz!B54</f>
        <v>0.025793097568826</v>
      </c>
      <c r="AP79" s="108" t="s">
        <v>18</v>
      </c>
      <c r="AQ79" s="108" t="s">
        <v>194</v>
      </c>
      <c r="AU79" s="108" t="s">
        <v>357</v>
      </c>
      <c r="AV79" s="108" t="str">
        <f t="shared" si="2"/>
        <v>R_ES-AP-WatHeat</v>
      </c>
      <c r="AW79" s="108" t="str">
        <f t="shared" si="2"/>
        <v>WH22_23</v>
      </c>
      <c r="AX79" s="108">
        <f>[4]attached_energy_demand_summariz!F54</f>
        <v>0.0246581494217923</v>
      </c>
      <c r="AY79" s="108" t="s">
        <v>18</v>
      </c>
      <c r="AZ79" s="108" t="s">
        <v>193</v>
      </c>
      <c r="BD79" s="108" t="s">
        <v>357</v>
      </c>
      <c r="BE79" s="108" t="str">
        <f t="shared" si="3"/>
        <v>R_ES-AP-WatHeat</v>
      </c>
      <c r="BF79" s="108" t="str">
        <f t="shared" si="3"/>
        <v>WH22_23</v>
      </c>
      <c r="BG79" s="108">
        <f t="shared" si="6"/>
        <v>0.025793097568826</v>
      </c>
      <c r="BH79" s="108" t="s">
        <v>18</v>
      </c>
      <c r="BI79" s="108" t="s">
        <v>195</v>
      </c>
      <c r="BM79" s="108" t="s">
        <v>357</v>
      </c>
      <c r="BN79" s="108" t="str">
        <f t="shared" si="4"/>
        <v>R_ES-AP-WatHeat</v>
      </c>
      <c r="BO79" s="108" t="str">
        <f t="shared" si="4"/>
        <v>WH22_23</v>
      </c>
      <c r="BP79" s="108">
        <f>[4]attached_energy_demand_summariz!J54</f>
        <v>0.0276156565931663</v>
      </c>
      <c r="BQ79" s="108" t="s">
        <v>18</v>
      </c>
      <c r="BR79" s="108" t="s">
        <v>192</v>
      </c>
    </row>
    <row r="80" spans="2:70">
      <c r="B80" s="160"/>
      <c r="C80" s="32"/>
      <c r="D80" s="161"/>
      <c r="E80" s="161"/>
      <c r="F80" s="160"/>
      <c r="G80" s="32"/>
      <c r="H80" s="32"/>
      <c r="K80" s="108" t="s">
        <v>357</v>
      </c>
      <c r="L80" s="108" t="str">
        <f>C10</f>
        <v>R_ES-MOB-WatHeat</v>
      </c>
      <c r="M80" s="108" t="s">
        <v>383</v>
      </c>
      <c r="N80" s="108">
        <f t="shared" ref="N80:N143" si="8">N32</f>
        <v>0.0207246590371655</v>
      </c>
      <c r="O80" s="108" t="s">
        <v>18</v>
      </c>
      <c r="P80" s="108" t="s">
        <v>196</v>
      </c>
      <c r="T80" s="108" t="s">
        <v>357</v>
      </c>
      <c r="U80" s="108" t="str">
        <f t="shared" ref="U80:V112" si="9">L80</f>
        <v>R_ES-MOB-WatHeat</v>
      </c>
      <c r="V80" s="108" t="str">
        <f t="shared" si="9"/>
        <v>RH0_1</v>
      </c>
      <c r="W80" s="108">
        <f t="shared" ref="W80:W143" si="10">W32</f>
        <v>0.0211149417251545</v>
      </c>
      <c r="X80" s="108" t="s">
        <v>18</v>
      </c>
      <c r="Y80" s="108" t="s">
        <v>191</v>
      </c>
      <c r="AC80" s="108" t="s">
        <v>357</v>
      </c>
      <c r="AD80" s="108" t="str">
        <f t="shared" ref="AD80:AE111" si="11">U80</f>
        <v>R_ES-MOB-WatHeat</v>
      </c>
      <c r="AE80" s="108" t="str">
        <f t="shared" si="11"/>
        <v>RH0_1</v>
      </c>
      <c r="AF80" s="108">
        <f t="shared" ref="AF80:AF143" si="12">AF32</f>
        <v>0.0215588607712188</v>
      </c>
      <c r="AG80" s="108" t="s">
        <v>18</v>
      </c>
      <c r="AH80" s="108" t="s">
        <v>197</v>
      </c>
      <c r="AL80" s="108" t="s">
        <v>357</v>
      </c>
      <c r="AM80" s="108" t="str">
        <f t="shared" ref="AM80:AN111" si="13">AD80</f>
        <v>R_ES-MOB-WatHeat</v>
      </c>
      <c r="AN80" s="108" t="str">
        <f t="shared" si="13"/>
        <v>RH0_1</v>
      </c>
      <c r="AO80" s="108">
        <f t="shared" ref="AO80:AO143" si="14">AO32</f>
        <v>0.0211002816156798</v>
      </c>
      <c r="AP80" s="108" t="s">
        <v>18</v>
      </c>
      <c r="AQ80" s="108" t="s">
        <v>194</v>
      </c>
      <c r="AU80" s="108" t="s">
        <v>357</v>
      </c>
      <c r="AV80" s="108" t="str">
        <f t="shared" ref="AV80:AW111" si="15">AM80</f>
        <v>R_ES-MOB-WatHeat</v>
      </c>
      <c r="AW80" s="108" t="str">
        <f t="shared" si="15"/>
        <v>RH0_1</v>
      </c>
      <c r="AX80" s="108">
        <f t="shared" ref="AX80:AX143" si="16">AX32</f>
        <v>0.0216553453978117</v>
      </c>
      <c r="AY80" s="108" t="s">
        <v>18</v>
      </c>
      <c r="AZ80" s="108" t="s">
        <v>193</v>
      </c>
      <c r="BD80" s="108" t="s">
        <v>357</v>
      </c>
      <c r="BE80" s="108" t="str">
        <f t="shared" ref="BE80:BF111" si="17">AV80</f>
        <v>R_ES-MOB-WatHeat</v>
      </c>
      <c r="BF80" s="108" t="str">
        <f t="shared" si="17"/>
        <v>RH0_1</v>
      </c>
      <c r="BG80" s="108">
        <f t="shared" si="6"/>
        <v>0.0211002816156798</v>
      </c>
      <c r="BH80" s="108" t="s">
        <v>18</v>
      </c>
      <c r="BI80" s="108" t="s">
        <v>195</v>
      </c>
      <c r="BM80" s="108" t="s">
        <v>357</v>
      </c>
      <c r="BN80" s="108" t="str">
        <f t="shared" ref="BN80:BO111" si="18">BE80</f>
        <v>R_ES-MOB-WatHeat</v>
      </c>
      <c r="BO80" s="108" t="str">
        <f t="shared" si="18"/>
        <v>RH0_1</v>
      </c>
      <c r="BP80" s="108">
        <f t="shared" ref="BP80:BP143" si="19">AX80</f>
        <v>0.0216553453978117</v>
      </c>
      <c r="BQ80" s="108" t="s">
        <v>18</v>
      </c>
      <c r="BR80" s="108" t="s">
        <v>192</v>
      </c>
    </row>
    <row r="81" spans="2:70">
      <c r="B81" s="160"/>
      <c r="C81" s="32"/>
      <c r="D81" s="161"/>
      <c r="E81" s="161"/>
      <c r="F81" s="160"/>
      <c r="G81" s="32"/>
      <c r="H81" s="32"/>
      <c r="K81" s="108" t="s">
        <v>357</v>
      </c>
      <c r="L81" s="108" t="str">
        <f t="shared" ref="L81:L127" si="20">L80</f>
        <v>R_ES-MOB-WatHeat</v>
      </c>
      <c r="M81" s="108" t="s">
        <v>384</v>
      </c>
      <c r="N81" s="108">
        <f t="shared" si="8"/>
        <v>0.0206069139508455</v>
      </c>
      <c r="O81" s="108" t="s">
        <v>18</v>
      </c>
      <c r="P81" s="108" t="s">
        <v>196</v>
      </c>
      <c r="T81" s="108" t="s">
        <v>357</v>
      </c>
      <c r="U81" s="108" t="str">
        <f t="shared" si="9"/>
        <v>R_ES-MOB-WatHeat</v>
      </c>
      <c r="V81" s="108" t="str">
        <f t="shared" si="9"/>
        <v>RH2_3</v>
      </c>
      <c r="W81" s="108">
        <f t="shared" si="10"/>
        <v>0.019269377650939</v>
      </c>
      <c r="X81" s="108" t="s">
        <v>18</v>
      </c>
      <c r="Y81" s="108" t="s">
        <v>191</v>
      </c>
      <c r="AC81" s="108" t="s">
        <v>357</v>
      </c>
      <c r="AD81" s="108" t="str">
        <f t="shared" si="11"/>
        <v>R_ES-MOB-WatHeat</v>
      </c>
      <c r="AE81" s="108" t="str">
        <f t="shared" si="11"/>
        <v>RH2_3</v>
      </c>
      <c r="AF81" s="108">
        <f t="shared" si="12"/>
        <v>0.021716461727875</v>
      </c>
      <c r="AG81" s="108" t="s">
        <v>18</v>
      </c>
      <c r="AH81" s="108" t="s">
        <v>197</v>
      </c>
      <c r="AL81" s="108" t="s">
        <v>357</v>
      </c>
      <c r="AM81" s="108" t="str">
        <f t="shared" si="13"/>
        <v>R_ES-MOB-WatHeat</v>
      </c>
      <c r="AN81" s="108" t="str">
        <f t="shared" si="13"/>
        <v>RH2_3</v>
      </c>
      <c r="AO81" s="108">
        <f t="shared" si="14"/>
        <v>0.0202044634746338</v>
      </c>
      <c r="AP81" s="108" t="s">
        <v>18</v>
      </c>
      <c r="AQ81" s="108" t="s">
        <v>194</v>
      </c>
      <c r="AU81" s="108" t="s">
        <v>357</v>
      </c>
      <c r="AV81" s="108" t="str">
        <f t="shared" si="15"/>
        <v>R_ES-MOB-WatHeat</v>
      </c>
      <c r="AW81" s="108" t="str">
        <f t="shared" si="15"/>
        <v>RH2_3</v>
      </c>
      <c r="AX81" s="108">
        <f t="shared" si="16"/>
        <v>0.0197617928172299</v>
      </c>
      <c r="AY81" s="108" t="s">
        <v>18</v>
      </c>
      <c r="AZ81" s="108" t="s">
        <v>193</v>
      </c>
      <c r="BD81" s="108" t="s">
        <v>357</v>
      </c>
      <c r="BE81" s="108" t="str">
        <f t="shared" si="17"/>
        <v>R_ES-MOB-WatHeat</v>
      </c>
      <c r="BF81" s="108" t="str">
        <f t="shared" si="17"/>
        <v>RH2_3</v>
      </c>
      <c r="BG81" s="108">
        <f t="shared" si="6"/>
        <v>0.0202044634746338</v>
      </c>
      <c r="BH81" s="108" t="s">
        <v>18</v>
      </c>
      <c r="BI81" s="108" t="s">
        <v>195</v>
      </c>
      <c r="BM81" s="108" t="s">
        <v>357</v>
      </c>
      <c r="BN81" s="108" t="str">
        <f t="shared" si="18"/>
        <v>R_ES-MOB-WatHeat</v>
      </c>
      <c r="BO81" s="108" t="str">
        <f t="shared" si="18"/>
        <v>RH2_3</v>
      </c>
      <c r="BP81" s="108">
        <f t="shared" si="19"/>
        <v>0.0197617928172299</v>
      </c>
      <c r="BQ81" s="108" t="s">
        <v>18</v>
      </c>
      <c r="BR81" s="108" t="s">
        <v>192</v>
      </c>
    </row>
    <row r="82" spans="2:70">
      <c r="B82" s="160"/>
      <c r="C82" s="32"/>
      <c r="D82" s="161"/>
      <c r="E82" s="161"/>
      <c r="F82" s="160"/>
      <c r="G82" s="32"/>
      <c r="H82" s="32"/>
      <c r="K82" s="108" t="s">
        <v>357</v>
      </c>
      <c r="L82" s="108" t="str">
        <f t="shared" si="20"/>
        <v>R_ES-MOB-WatHeat</v>
      </c>
      <c r="M82" s="108" t="s">
        <v>385</v>
      </c>
      <c r="N82" s="108">
        <f t="shared" si="8"/>
        <v>0.0199087438710615</v>
      </c>
      <c r="O82" s="108" t="s">
        <v>18</v>
      </c>
      <c r="P82" s="108" t="s">
        <v>196</v>
      </c>
      <c r="T82" s="108" t="s">
        <v>357</v>
      </c>
      <c r="U82" s="108" t="str">
        <f t="shared" si="9"/>
        <v>R_ES-MOB-WatHeat</v>
      </c>
      <c r="V82" s="108" t="str">
        <f t="shared" si="9"/>
        <v>RH4_5</v>
      </c>
      <c r="W82" s="108">
        <f t="shared" si="10"/>
        <v>0.0185538915735157</v>
      </c>
      <c r="X82" s="108" t="s">
        <v>18</v>
      </c>
      <c r="Y82" s="108" t="s">
        <v>191</v>
      </c>
      <c r="AC82" s="108" t="s">
        <v>357</v>
      </c>
      <c r="AD82" s="108" t="str">
        <f t="shared" si="11"/>
        <v>R_ES-MOB-WatHeat</v>
      </c>
      <c r="AE82" s="108" t="str">
        <f t="shared" si="11"/>
        <v>RH4_5</v>
      </c>
      <c r="AF82" s="108">
        <f t="shared" si="12"/>
        <v>0.0210410330240004</v>
      </c>
      <c r="AG82" s="108" t="s">
        <v>18</v>
      </c>
      <c r="AH82" s="108" t="s">
        <v>197</v>
      </c>
      <c r="AL82" s="108" t="s">
        <v>357</v>
      </c>
      <c r="AM82" s="108" t="str">
        <f t="shared" si="13"/>
        <v>R_ES-MOB-WatHeat</v>
      </c>
      <c r="AN82" s="108" t="str">
        <f t="shared" si="13"/>
        <v>RH4_5</v>
      </c>
      <c r="AO82" s="108">
        <f t="shared" si="14"/>
        <v>0.0191598666763358</v>
      </c>
      <c r="AP82" s="108" t="s">
        <v>18</v>
      </c>
      <c r="AQ82" s="108" t="s">
        <v>194</v>
      </c>
      <c r="AU82" s="108" t="s">
        <v>357</v>
      </c>
      <c r="AV82" s="108" t="str">
        <f t="shared" si="15"/>
        <v>R_ES-MOB-WatHeat</v>
      </c>
      <c r="AW82" s="108" t="str">
        <f t="shared" si="15"/>
        <v>RH4_5</v>
      </c>
      <c r="AX82" s="108">
        <f t="shared" si="16"/>
        <v>0.0176014946901204</v>
      </c>
      <c r="AY82" s="108" t="s">
        <v>18</v>
      </c>
      <c r="AZ82" s="108" t="s">
        <v>193</v>
      </c>
      <c r="BD82" s="108" t="s">
        <v>357</v>
      </c>
      <c r="BE82" s="108" t="str">
        <f t="shared" si="17"/>
        <v>R_ES-MOB-WatHeat</v>
      </c>
      <c r="BF82" s="108" t="str">
        <f t="shared" si="17"/>
        <v>RH4_5</v>
      </c>
      <c r="BG82" s="108">
        <f t="shared" si="6"/>
        <v>0.0191598666763358</v>
      </c>
      <c r="BH82" s="108" t="s">
        <v>18</v>
      </c>
      <c r="BI82" s="108" t="s">
        <v>195</v>
      </c>
      <c r="BM82" s="108" t="s">
        <v>357</v>
      </c>
      <c r="BN82" s="108" t="str">
        <f t="shared" si="18"/>
        <v>R_ES-MOB-WatHeat</v>
      </c>
      <c r="BO82" s="108" t="str">
        <f t="shared" si="18"/>
        <v>RH4_5</v>
      </c>
      <c r="BP82" s="108">
        <f t="shared" si="19"/>
        <v>0.0176014946901204</v>
      </c>
      <c r="BQ82" s="108" t="s">
        <v>18</v>
      </c>
      <c r="BR82" s="108" t="s">
        <v>192</v>
      </c>
    </row>
    <row r="83" spans="2:70">
      <c r="B83" s="160"/>
      <c r="C83" s="32"/>
      <c r="D83" s="161"/>
      <c r="E83" s="161"/>
      <c r="F83" s="160"/>
      <c r="G83" s="32"/>
      <c r="H83" s="32"/>
      <c r="K83" s="175" t="s">
        <v>357</v>
      </c>
      <c r="L83" s="108" t="str">
        <f t="shared" si="20"/>
        <v>R_ES-MOB-WatHeat</v>
      </c>
      <c r="M83" s="108" t="s">
        <v>386</v>
      </c>
      <c r="N83" s="108">
        <f t="shared" si="8"/>
        <v>0.019131142691048</v>
      </c>
      <c r="O83" s="108" t="s">
        <v>18</v>
      </c>
      <c r="P83" s="108" t="s">
        <v>196</v>
      </c>
      <c r="T83" s="108" t="s">
        <v>357</v>
      </c>
      <c r="U83" s="108" t="str">
        <f t="shared" si="9"/>
        <v>R_ES-MOB-WatHeat</v>
      </c>
      <c r="V83" s="108" t="str">
        <f t="shared" si="9"/>
        <v>RH6_7</v>
      </c>
      <c r="W83" s="108">
        <f t="shared" si="10"/>
        <v>0.0188033521186996</v>
      </c>
      <c r="X83" s="108" t="s">
        <v>18</v>
      </c>
      <c r="Y83" s="108" t="s">
        <v>191</v>
      </c>
      <c r="AC83" s="108" t="s">
        <v>357</v>
      </c>
      <c r="AD83" s="108" t="str">
        <f t="shared" si="11"/>
        <v>R_ES-MOB-WatHeat</v>
      </c>
      <c r="AE83" s="108" t="str">
        <f t="shared" si="11"/>
        <v>RH6_7</v>
      </c>
      <c r="AF83" s="108">
        <f t="shared" si="12"/>
        <v>0.0186236423856643</v>
      </c>
      <c r="AG83" s="108" t="s">
        <v>18</v>
      </c>
      <c r="AH83" s="108" t="s">
        <v>197</v>
      </c>
      <c r="AL83" s="108" t="s">
        <v>357</v>
      </c>
      <c r="AM83" s="108" t="str">
        <f t="shared" si="13"/>
        <v>R_ES-MOB-WatHeat</v>
      </c>
      <c r="AN83" s="108" t="str">
        <f t="shared" si="13"/>
        <v>RH6_7</v>
      </c>
      <c r="AO83" s="108">
        <f t="shared" si="14"/>
        <v>0.0183190275812949</v>
      </c>
      <c r="AP83" s="108" t="s">
        <v>18</v>
      </c>
      <c r="AQ83" s="108" t="s">
        <v>194</v>
      </c>
      <c r="AU83" s="108" t="s">
        <v>357</v>
      </c>
      <c r="AV83" s="108" t="str">
        <f t="shared" si="15"/>
        <v>R_ES-MOB-WatHeat</v>
      </c>
      <c r="AW83" s="108" t="str">
        <f t="shared" si="15"/>
        <v>RH6_7</v>
      </c>
      <c r="AX83" s="108">
        <f t="shared" si="16"/>
        <v>0.0167442934477807</v>
      </c>
      <c r="AY83" s="108" t="s">
        <v>18</v>
      </c>
      <c r="AZ83" s="108" t="s">
        <v>193</v>
      </c>
      <c r="BD83" s="108" t="s">
        <v>357</v>
      </c>
      <c r="BE83" s="108" t="str">
        <f t="shared" si="17"/>
        <v>R_ES-MOB-WatHeat</v>
      </c>
      <c r="BF83" s="108" t="str">
        <f t="shared" si="17"/>
        <v>RH6_7</v>
      </c>
      <c r="BG83" s="108">
        <f t="shared" si="6"/>
        <v>0.0183190275812949</v>
      </c>
      <c r="BH83" s="108" t="s">
        <v>18</v>
      </c>
      <c r="BI83" s="108" t="s">
        <v>195</v>
      </c>
      <c r="BM83" s="108" t="s">
        <v>357</v>
      </c>
      <c r="BN83" s="108" t="str">
        <f t="shared" si="18"/>
        <v>R_ES-MOB-WatHeat</v>
      </c>
      <c r="BO83" s="108" t="str">
        <f t="shared" si="18"/>
        <v>RH6_7</v>
      </c>
      <c r="BP83" s="108">
        <f t="shared" si="19"/>
        <v>0.0167442934477807</v>
      </c>
      <c r="BQ83" s="108" t="s">
        <v>18</v>
      </c>
      <c r="BR83" s="108" t="s">
        <v>192</v>
      </c>
    </row>
    <row r="84" spans="2:70">
      <c r="B84" s="160"/>
      <c r="C84" s="32"/>
      <c r="D84" s="161"/>
      <c r="E84" s="161"/>
      <c r="F84" s="160"/>
      <c r="G84" s="32"/>
      <c r="H84" s="32"/>
      <c r="K84" s="108" t="s">
        <v>357</v>
      </c>
      <c r="L84" s="108" t="str">
        <f t="shared" si="20"/>
        <v>R_ES-MOB-WatHeat</v>
      </c>
      <c r="M84" s="108" t="s">
        <v>387</v>
      </c>
      <c r="N84" s="108">
        <f t="shared" si="8"/>
        <v>0.0188308994526831</v>
      </c>
      <c r="O84" s="108" t="s">
        <v>18</v>
      </c>
      <c r="P84" s="108" t="s">
        <v>196</v>
      </c>
      <c r="T84" s="108" t="s">
        <v>357</v>
      </c>
      <c r="U84" s="108" t="str">
        <f t="shared" si="9"/>
        <v>R_ES-MOB-WatHeat</v>
      </c>
      <c r="V84" s="108" t="str">
        <f t="shared" si="9"/>
        <v>RH8_9</v>
      </c>
      <c r="W84" s="108">
        <f t="shared" si="10"/>
        <v>0.0202757842956449</v>
      </c>
      <c r="X84" s="108" t="s">
        <v>18</v>
      </c>
      <c r="Y84" s="108" t="s">
        <v>191</v>
      </c>
      <c r="AC84" s="108" t="s">
        <v>357</v>
      </c>
      <c r="AD84" s="108" t="str">
        <f t="shared" si="11"/>
        <v>R_ES-MOB-WatHeat</v>
      </c>
      <c r="AE84" s="108" t="str">
        <f t="shared" si="11"/>
        <v>RH8_9</v>
      </c>
      <c r="AF84" s="108">
        <f t="shared" si="12"/>
        <v>0.0171569347582401</v>
      </c>
      <c r="AG84" s="108" t="s">
        <v>18</v>
      </c>
      <c r="AH84" s="108" t="s">
        <v>197</v>
      </c>
      <c r="AL84" s="108" t="s">
        <v>357</v>
      </c>
      <c r="AM84" s="108" t="str">
        <f t="shared" si="13"/>
        <v>R_ES-MOB-WatHeat</v>
      </c>
      <c r="AN84" s="108" t="str">
        <f t="shared" si="13"/>
        <v>RH8_9</v>
      </c>
      <c r="AO84" s="108">
        <f t="shared" si="14"/>
        <v>0.0183672329720752</v>
      </c>
      <c r="AP84" s="108" t="s">
        <v>18</v>
      </c>
      <c r="AQ84" s="108" t="s">
        <v>194</v>
      </c>
      <c r="AU84" s="108" t="s">
        <v>357</v>
      </c>
      <c r="AV84" s="108" t="str">
        <f t="shared" si="15"/>
        <v>R_ES-MOB-WatHeat</v>
      </c>
      <c r="AW84" s="108" t="str">
        <f t="shared" si="15"/>
        <v>RH8_9</v>
      </c>
      <c r="AX84" s="108">
        <f t="shared" si="16"/>
        <v>0.0168878417223846</v>
      </c>
      <c r="AY84" s="108" t="s">
        <v>18</v>
      </c>
      <c r="AZ84" s="108" t="s">
        <v>193</v>
      </c>
      <c r="BD84" s="108" t="s">
        <v>357</v>
      </c>
      <c r="BE84" s="108" t="str">
        <f t="shared" si="17"/>
        <v>R_ES-MOB-WatHeat</v>
      </c>
      <c r="BF84" s="108" t="str">
        <f t="shared" si="17"/>
        <v>RH8_9</v>
      </c>
      <c r="BG84" s="108">
        <f t="shared" si="6"/>
        <v>0.0183672329720752</v>
      </c>
      <c r="BH84" s="108" t="s">
        <v>18</v>
      </c>
      <c r="BI84" s="108" t="s">
        <v>195</v>
      </c>
      <c r="BM84" s="108" t="s">
        <v>357</v>
      </c>
      <c r="BN84" s="108" t="str">
        <f t="shared" si="18"/>
        <v>R_ES-MOB-WatHeat</v>
      </c>
      <c r="BO84" s="108" t="str">
        <f t="shared" si="18"/>
        <v>RH8_9</v>
      </c>
      <c r="BP84" s="108">
        <f t="shared" si="19"/>
        <v>0.0168878417223846</v>
      </c>
      <c r="BQ84" s="108" t="s">
        <v>18</v>
      </c>
      <c r="BR84" s="108" t="s">
        <v>192</v>
      </c>
    </row>
    <row r="85" spans="2:70">
      <c r="B85" s="160"/>
      <c r="C85" s="32"/>
      <c r="D85" s="161"/>
      <c r="E85" s="161"/>
      <c r="F85" s="160"/>
      <c r="G85" s="32"/>
      <c r="H85" s="32"/>
      <c r="K85" s="108" t="s">
        <v>357</v>
      </c>
      <c r="L85" s="108" t="str">
        <f t="shared" si="20"/>
        <v>R_ES-MOB-WatHeat</v>
      </c>
      <c r="M85" s="108" t="s">
        <v>388</v>
      </c>
      <c r="N85" s="108">
        <f t="shared" si="8"/>
        <v>0.0188922096207154</v>
      </c>
      <c r="O85" s="108" t="s">
        <v>18</v>
      </c>
      <c r="P85" s="108" t="s">
        <v>196</v>
      </c>
      <c r="T85" s="108" t="s">
        <v>357</v>
      </c>
      <c r="U85" s="108" t="str">
        <f t="shared" si="9"/>
        <v>R_ES-MOB-WatHeat</v>
      </c>
      <c r="V85" s="108" t="str">
        <f t="shared" si="9"/>
        <v>RH10_11</v>
      </c>
      <c r="W85" s="108">
        <f t="shared" si="10"/>
        <v>0.0226727094068072</v>
      </c>
      <c r="X85" s="108" t="s">
        <v>18</v>
      </c>
      <c r="Y85" s="108" t="s">
        <v>191</v>
      </c>
      <c r="AC85" s="108" t="s">
        <v>357</v>
      </c>
      <c r="AD85" s="108" t="str">
        <f t="shared" si="11"/>
        <v>R_ES-MOB-WatHeat</v>
      </c>
      <c r="AE85" s="108" t="str">
        <f t="shared" si="11"/>
        <v>RH10_11</v>
      </c>
      <c r="AF85" s="108">
        <f t="shared" si="12"/>
        <v>0.016996069788382</v>
      </c>
      <c r="AG85" s="108" t="s">
        <v>18</v>
      </c>
      <c r="AH85" s="108" t="s">
        <v>197</v>
      </c>
      <c r="AL85" s="108" t="s">
        <v>357</v>
      </c>
      <c r="AM85" s="108" t="str">
        <f t="shared" si="13"/>
        <v>R_ES-MOB-WatHeat</v>
      </c>
      <c r="AN85" s="108" t="str">
        <f t="shared" si="13"/>
        <v>RH10_11</v>
      </c>
      <c r="AO85" s="108">
        <f t="shared" si="14"/>
        <v>0.0195161233742294</v>
      </c>
      <c r="AP85" s="108" t="s">
        <v>18</v>
      </c>
      <c r="AQ85" s="108" t="s">
        <v>194</v>
      </c>
      <c r="AU85" s="108" t="s">
        <v>357</v>
      </c>
      <c r="AV85" s="108" t="str">
        <f t="shared" si="15"/>
        <v>R_ES-MOB-WatHeat</v>
      </c>
      <c r="AW85" s="108" t="str">
        <f t="shared" si="15"/>
        <v>RH10_11</v>
      </c>
      <c r="AX85" s="108">
        <f t="shared" si="16"/>
        <v>0.0187422674180833</v>
      </c>
      <c r="AY85" s="108" t="s">
        <v>18</v>
      </c>
      <c r="AZ85" s="108" t="s">
        <v>193</v>
      </c>
      <c r="BD85" s="108" t="s">
        <v>357</v>
      </c>
      <c r="BE85" s="108" t="str">
        <f t="shared" si="17"/>
        <v>R_ES-MOB-WatHeat</v>
      </c>
      <c r="BF85" s="108" t="str">
        <f t="shared" si="17"/>
        <v>RH10_11</v>
      </c>
      <c r="BG85" s="108">
        <f t="shared" si="6"/>
        <v>0.0195161233742294</v>
      </c>
      <c r="BH85" s="108" t="s">
        <v>18</v>
      </c>
      <c r="BI85" s="108" t="s">
        <v>195</v>
      </c>
      <c r="BM85" s="108" t="s">
        <v>357</v>
      </c>
      <c r="BN85" s="108" t="str">
        <f t="shared" si="18"/>
        <v>R_ES-MOB-WatHeat</v>
      </c>
      <c r="BO85" s="108" t="str">
        <f t="shared" si="18"/>
        <v>RH10_11</v>
      </c>
      <c r="BP85" s="108">
        <f t="shared" si="19"/>
        <v>0.0187422674180833</v>
      </c>
      <c r="BQ85" s="108" t="s">
        <v>18</v>
      </c>
      <c r="BR85" s="108" t="s">
        <v>192</v>
      </c>
    </row>
    <row r="86" spans="2:70">
      <c r="B86" s="160"/>
      <c r="C86" s="32"/>
      <c r="D86" s="161"/>
      <c r="E86" s="161"/>
      <c r="F86" s="160"/>
      <c r="G86" s="32"/>
      <c r="H86" s="32"/>
      <c r="K86" s="108" t="s">
        <v>357</v>
      </c>
      <c r="L86" s="108" t="str">
        <f t="shared" si="20"/>
        <v>R_ES-MOB-WatHeat</v>
      </c>
      <c r="M86" s="108" t="s">
        <v>389</v>
      </c>
      <c r="N86" s="108">
        <f t="shared" si="8"/>
        <v>0.0197356728752531</v>
      </c>
      <c r="O86" s="108" t="s">
        <v>18</v>
      </c>
      <c r="P86" s="108" t="s">
        <v>196</v>
      </c>
      <c r="T86" s="108" t="s">
        <v>357</v>
      </c>
      <c r="U86" s="108" t="str">
        <f t="shared" si="9"/>
        <v>R_ES-MOB-WatHeat</v>
      </c>
      <c r="V86" s="108" t="str">
        <f t="shared" si="9"/>
        <v>RH12_13</v>
      </c>
      <c r="W86" s="108">
        <f t="shared" si="10"/>
        <v>0.0227084613240583</v>
      </c>
      <c r="X86" s="108" t="s">
        <v>18</v>
      </c>
      <c r="Y86" s="108" t="s">
        <v>191</v>
      </c>
      <c r="AC86" s="108" t="s">
        <v>357</v>
      </c>
      <c r="AD86" s="108" t="str">
        <f t="shared" si="11"/>
        <v>R_ES-MOB-WatHeat</v>
      </c>
      <c r="AE86" s="108" t="str">
        <f t="shared" si="11"/>
        <v>RH12_13</v>
      </c>
      <c r="AF86" s="108">
        <f t="shared" si="12"/>
        <v>0.0181900219421491</v>
      </c>
      <c r="AG86" s="108" t="s">
        <v>18</v>
      </c>
      <c r="AH86" s="108" t="s">
        <v>197</v>
      </c>
      <c r="AL86" s="108" t="s">
        <v>357</v>
      </c>
      <c r="AM86" s="108" t="str">
        <f t="shared" si="13"/>
        <v>R_ES-MOB-WatHeat</v>
      </c>
      <c r="AN86" s="108" t="str">
        <f t="shared" si="13"/>
        <v>RH12_13</v>
      </c>
      <c r="AO86" s="108">
        <f t="shared" si="14"/>
        <v>0.0203929774116346</v>
      </c>
      <c r="AP86" s="108" t="s">
        <v>18</v>
      </c>
      <c r="AQ86" s="108" t="s">
        <v>194</v>
      </c>
      <c r="AU86" s="108" t="s">
        <v>357</v>
      </c>
      <c r="AV86" s="108" t="str">
        <f t="shared" si="15"/>
        <v>R_ES-MOB-WatHeat</v>
      </c>
      <c r="AW86" s="108" t="str">
        <f t="shared" si="15"/>
        <v>RH12_13</v>
      </c>
      <c r="AX86" s="108">
        <f t="shared" si="16"/>
        <v>0.0203766512243404</v>
      </c>
      <c r="AY86" s="108" t="s">
        <v>18</v>
      </c>
      <c r="AZ86" s="108" t="s">
        <v>193</v>
      </c>
      <c r="BD86" s="108" t="s">
        <v>357</v>
      </c>
      <c r="BE86" s="108" t="str">
        <f t="shared" si="17"/>
        <v>R_ES-MOB-WatHeat</v>
      </c>
      <c r="BF86" s="108" t="str">
        <f t="shared" si="17"/>
        <v>RH12_13</v>
      </c>
      <c r="BG86" s="108">
        <f t="shared" si="6"/>
        <v>0.0203929774116346</v>
      </c>
      <c r="BH86" s="108" t="s">
        <v>18</v>
      </c>
      <c r="BI86" s="108" t="s">
        <v>195</v>
      </c>
      <c r="BM86" s="108" t="s">
        <v>357</v>
      </c>
      <c r="BN86" s="108" t="str">
        <f t="shared" si="18"/>
        <v>R_ES-MOB-WatHeat</v>
      </c>
      <c r="BO86" s="108" t="str">
        <f t="shared" si="18"/>
        <v>RH12_13</v>
      </c>
      <c r="BP86" s="108">
        <f t="shared" si="19"/>
        <v>0.0203766512243404</v>
      </c>
      <c r="BQ86" s="108" t="s">
        <v>18</v>
      </c>
      <c r="BR86" s="108" t="s">
        <v>192</v>
      </c>
    </row>
    <row r="87" spans="2:70">
      <c r="B87" s="160"/>
      <c r="C87" s="32"/>
      <c r="D87" s="161"/>
      <c r="E87" s="161"/>
      <c r="F87" s="160"/>
      <c r="G87" s="32"/>
      <c r="H87" s="32"/>
      <c r="K87" s="175" t="s">
        <v>357</v>
      </c>
      <c r="L87" s="108" t="str">
        <f t="shared" si="20"/>
        <v>R_ES-MOB-WatHeat</v>
      </c>
      <c r="M87" s="108" t="s">
        <v>390</v>
      </c>
      <c r="N87" s="108">
        <f t="shared" si="8"/>
        <v>0.0205351902664844</v>
      </c>
      <c r="O87" s="108" t="s">
        <v>18</v>
      </c>
      <c r="P87" s="108" t="s">
        <v>196</v>
      </c>
      <c r="T87" s="108" t="s">
        <v>357</v>
      </c>
      <c r="U87" s="108" t="str">
        <f t="shared" si="9"/>
        <v>R_ES-MOB-WatHeat</v>
      </c>
      <c r="V87" s="108" t="str">
        <f t="shared" si="9"/>
        <v>RH14_15</v>
      </c>
      <c r="W87" s="108">
        <f t="shared" si="10"/>
        <v>0.0220528299189836</v>
      </c>
      <c r="X87" s="108" t="s">
        <v>18</v>
      </c>
      <c r="Y87" s="108" t="s">
        <v>191</v>
      </c>
      <c r="AC87" s="108" t="s">
        <v>357</v>
      </c>
      <c r="AD87" s="108" t="str">
        <f t="shared" si="11"/>
        <v>R_ES-MOB-WatHeat</v>
      </c>
      <c r="AE87" s="108" t="str">
        <f t="shared" si="11"/>
        <v>RH14_15</v>
      </c>
      <c r="AF87" s="108">
        <f t="shared" si="12"/>
        <v>0.0209674919745702</v>
      </c>
      <c r="AG87" s="108" t="s">
        <v>18</v>
      </c>
      <c r="AH87" s="108" t="s">
        <v>197</v>
      </c>
      <c r="AL87" s="108" t="s">
        <v>357</v>
      </c>
      <c r="AM87" s="108" t="str">
        <f t="shared" si="13"/>
        <v>R_ES-MOB-WatHeat</v>
      </c>
      <c r="AN87" s="108" t="str">
        <f t="shared" si="13"/>
        <v>RH14_15</v>
      </c>
      <c r="AO87" s="108">
        <f t="shared" si="14"/>
        <v>0.0210417023326588</v>
      </c>
      <c r="AP87" s="108" t="s">
        <v>18</v>
      </c>
      <c r="AQ87" s="108" t="s">
        <v>194</v>
      </c>
      <c r="AU87" s="108" t="s">
        <v>357</v>
      </c>
      <c r="AV87" s="108" t="str">
        <f t="shared" si="15"/>
        <v>R_ES-MOB-WatHeat</v>
      </c>
      <c r="AW87" s="108" t="str">
        <f t="shared" si="15"/>
        <v>RH14_15</v>
      </c>
      <c r="AX87" s="108">
        <f t="shared" si="16"/>
        <v>0.0207782387307691</v>
      </c>
      <c r="AY87" s="108" t="s">
        <v>18</v>
      </c>
      <c r="AZ87" s="108" t="s">
        <v>193</v>
      </c>
      <c r="BD87" s="108" t="s">
        <v>357</v>
      </c>
      <c r="BE87" s="108" t="str">
        <f t="shared" si="17"/>
        <v>R_ES-MOB-WatHeat</v>
      </c>
      <c r="BF87" s="108" t="str">
        <f t="shared" si="17"/>
        <v>RH14_15</v>
      </c>
      <c r="BG87" s="108">
        <f t="shared" si="6"/>
        <v>0.0210417023326588</v>
      </c>
      <c r="BH87" s="108" t="s">
        <v>18</v>
      </c>
      <c r="BI87" s="108" t="s">
        <v>195</v>
      </c>
      <c r="BM87" s="108" t="s">
        <v>357</v>
      </c>
      <c r="BN87" s="108" t="str">
        <f t="shared" si="18"/>
        <v>R_ES-MOB-WatHeat</v>
      </c>
      <c r="BO87" s="108" t="str">
        <f t="shared" si="18"/>
        <v>RH14_15</v>
      </c>
      <c r="BP87" s="108">
        <f t="shared" si="19"/>
        <v>0.0207782387307691</v>
      </c>
      <c r="BQ87" s="108" t="s">
        <v>18</v>
      </c>
      <c r="BR87" s="108" t="s">
        <v>192</v>
      </c>
    </row>
    <row r="88" spans="2:70">
      <c r="B88" s="160"/>
      <c r="C88" s="32"/>
      <c r="D88" s="161"/>
      <c r="E88" s="161"/>
      <c r="F88" s="160"/>
      <c r="G88" s="32"/>
      <c r="H88" s="32"/>
      <c r="K88" s="108" t="s">
        <v>357</v>
      </c>
      <c r="L88" s="108" t="str">
        <f t="shared" si="20"/>
        <v>R_ES-MOB-WatHeat</v>
      </c>
      <c r="M88" s="108" t="s">
        <v>391</v>
      </c>
      <c r="N88" s="108">
        <f t="shared" si="8"/>
        <v>0.0208967198623784</v>
      </c>
      <c r="O88" s="108" t="s">
        <v>18</v>
      </c>
      <c r="P88" s="108" t="s">
        <v>196</v>
      </c>
      <c r="T88" s="108" t="s">
        <v>357</v>
      </c>
      <c r="U88" s="108" t="str">
        <f t="shared" si="9"/>
        <v>R_ES-MOB-WatHeat</v>
      </c>
      <c r="V88" s="108" t="str">
        <f t="shared" si="9"/>
        <v>RH16_17</v>
      </c>
      <c r="W88" s="108">
        <f t="shared" si="10"/>
        <v>0.0211925188192021</v>
      </c>
      <c r="X88" s="108" t="s">
        <v>18</v>
      </c>
      <c r="Y88" s="108" t="s">
        <v>191</v>
      </c>
      <c r="AC88" s="108" t="s">
        <v>357</v>
      </c>
      <c r="AD88" s="108" t="str">
        <f t="shared" si="11"/>
        <v>R_ES-MOB-WatHeat</v>
      </c>
      <c r="AE88" s="108" t="str">
        <f t="shared" si="11"/>
        <v>RH16_17</v>
      </c>
      <c r="AF88" s="108">
        <f t="shared" si="12"/>
        <v>0.0218963821038514</v>
      </c>
      <c r="AG88" s="108" t="s">
        <v>18</v>
      </c>
      <c r="AH88" s="108" t="s">
        <v>197</v>
      </c>
      <c r="AL88" s="108" t="s">
        <v>357</v>
      </c>
      <c r="AM88" s="108" t="str">
        <f t="shared" si="13"/>
        <v>R_ES-MOB-WatHeat</v>
      </c>
      <c r="AN88" s="108" t="str">
        <f t="shared" si="13"/>
        <v>RH16_17</v>
      </c>
      <c r="AO88" s="108">
        <f t="shared" si="14"/>
        <v>0.0210314702528813</v>
      </c>
      <c r="AP88" s="108" t="s">
        <v>18</v>
      </c>
      <c r="AQ88" s="108" t="s">
        <v>194</v>
      </c>
      <c r="AU88" s="108" t="s">
        <v>357</v>
      </c>
      <c r="AV88" s="108" t="str">
        <f t="shared" si="15"/>
        <v>R_ES-MOB-WatHeat</v>
      </c>
      <c r="AW88" s="108" t="str">
        <f t="shared" si="15"/>
        <v>RH16_17</v>
      </c>
      <c r="AX88" s="108">
        <f t="shared" si="16"/>
        <v>0.0206919007593365</v>
      </c>
      <c r="AY88" s="108" t="s">
        <v>18</v>
      </c>
      <c r="AZ88" s="108" t="s">
        <v>193</v>
      </c>
      <c r="BD88" s="108" t="s">
        <v>357</v>
      </c>
      <c r="BE88" s="108" t="str">
        <f t="shared" si="17"/>
        <v>R_ES-MOB-WatHeat</v>
      </c>
      <c r="BF88" s="108" t="str">
        <f t="shared" si="17"/>
        <v>RH16_17</v>
      </c>
      <c r="BG88" s="108">
        <f t="shared" si="6"/>
        <v>0.0210314702528813</v>
      </c>
      <c r="BH88" s="108" t="s">
        <v>18</v>
      </c>
      <c r="BI88" s="108" t="s">
        <v>195</v>
      </c>
      <c r="BM88" s="108" t="s">
        <v>357</v>
      </c>
      <c r="BN88" s="108" t="str">
        <f t="shared" si="18"/>
        <v>R_ES-MOB-WatHeat</v>
      </c>
      <c r="BO88" s="108" t="str">
        <f t="shared" si="18"/>
        <v>RH16_17</v>
      </c>
      <c r="BP88" s="108">
        <f t="shared" si="19"/>
        <v>0.0206919007593365</v>
      </c>
      <c r="BQ88" s="108" t="s">
        <v>18</v>
      </c>
      <c r="BR88" s="108" t="s">
        <v>192</v>
      </c>
    </row>
    <row r="89" spans="2:70">
      <c r="B89" s="160"/>
      <c r="C89" s="32"/>
      <c r="D89" s="161"/>
      <c r="E89" s="161"/>
      <c r="F89" s="160"/>
      <c r="G89" s="32"/>
      <c r="H89" s="32"/>
      <c r="K89" s="108" t="s">
        <v>357</v>
      </c>
      <c r="L89" s="108" t="str">
        <f t="shared" si="20"/>
        <v>R_ES-MOB-WatHeat</v>
      </c>
      <c r="M89" s="108" t="s">
        <v>392</v>
      </c>
      <c r="N89" s="108">
        <f t="shared" si="8"/>
        <v>0.0208657701701157</v>
      </c>
      <c r="O89" s="108" t="s">
        <v>18</v>
      </c>
      <c r="P89" s="108" t="s">
        <v>196</v>
      </c>
      <c r="T89" s="108" t="s">
        <v>357</v>
      </c>
      <c r="U89" s="108" t="str">
        <f t="shared" si="9"/>
        <v>R_ES-MOB-WatHeat</v>
      </c>
      <c r="V89" s="108" t="str">
        <f t="shared" si="9"/>
        <v>RH18_19</v>
      </c>
      <c r="W89" s="108">
        <f t="shared" si="10"/>
        <v>0.0211344683567324</v>
      </c>
      <c r="X89" s="108" t="s">
        <v>18</v>
      </c>
      <c r="Y89" s="108" t="s">
        <v>191</v>
      </c>
      <c r="AC89" s="108" t="s">
        <v>357</v>
      </c>
      <c r="AD89" s="108" t="str">
        <f t="shared" si="11"/>
        <v>R_ES-MOB-WatHeat</v>
      </c>
      <c r="AE89" s="108" t="str">
        <f t="shared" si="11"/>
        <v>RH18_19</v>
      </c>
      <c r="AF89" s="108">
        <f t="shared" si="12"/>
        <v>0.0217155355129377</v>
      </c>
      <c r="AG89" s="108" t="s">
        <v>18</v>
      </c>
      <c r="AH89" s="108" t="s">
        <v>197</v>
      </c>
      <c r="AL89" s="108" t="s">
        <v>357</v>
      </c>
      <c r="AM89" s="108" t="str">
        <f t="shared" si="13"/>
        <v>R_ES-MOB-WatHeat</v>
      </c>
      <c r="AN89" s="108" t="str">
        <f t="shared" si="13"/>
        <v>RH18_19</v>
      </c>
      <c r="AO89" s="108">
        <f t="shared" si="14"/>
        <v>0.0207724666848622</v>
      </c>
      <c r="AP89" s="108" t="s">
        <v>18</v>
      </c>
      <c r="AQ89" s="108" t="s">
        <v>194</v>
      </c>
      <c r="AU89" s="108" t="s">
        <v>357</v>
      </c>
      <c r="AV89" s="108" t="str">
        <f t="shared" si="15"/>
        <v>R_ES-MOB-WatHeat</v>
      </c>
      <c r="AW89" s="108" t="str">
        <f t="shared" si="15"/>
        <v>RH18_19</v>
      </c>
      <c r="AX89" s="108">
        <f t="shared" si="16"/>
        <v>0.0204346889564006</v>
      </c>
      <c r="AY89" s="108" t="s">
        <v>18</v>
      </c>
      <c r="AZ89" s="108" t="s">
        <v>193</v>
      </c>
      <c r="BD89" s="108" t="s">
        <v>357</v>
      </c>
      <c r="BE89" s="108" t="str">
        <f t="shared" si="17"/>
        <v>R_ES-MOB-WatHeat</v>
      </c>
      <c r="BF89" s="108" t="str">
        <f t="shared" si="17"/>
        <v>RH18_19</v>
      </c>
      <c r="BG89" s="108">
        <f t="shared" si="6"/>
        <v>0.0207724666848622</v>
      </c>
      <c r="BH89" s="108" t="s">
        <v>18</v>
      </c>
      <c r="BI89" s="108" t="s">
        <v>195</v>
      </c>
      <c r="BM89" s="108" t="s">
        <v>357</v>
      </c>
      <c r="BN89" s="108" t="str">
        <f t="shared" si="18"/>
        <v>R_ES-MOB-WatHeat</v>
      </c>
      <c r="BO89" s="108" t="str">
        <f t="shared" si="18"/>
        <v>RH18_19</v>
      </c>
      <c r="BP89" s="108">
        <f t="shared" si="19"/>
        <v>0.0204346889564006</v>
      </c>
      <c r="BQ89" s="108" t="s">
        <v>18</v>
      </c>
      <c r="BR89" s="108" t="s">
        <v>192</v>
      </c>
    </row>
    <row r="90" spans="2:70">
      <c r="B90" s="160"/>
      <c r="C90" s="32"/>
      <c r="D90" s="161"/>
      <c r="E90" s="161"/>
      <c r="F90" s="160"/>
      <c r="G90" s="32"/>
      <c r="H90" s="32"/>
      <c r="K90" s="108" t="s">
        <v>357</v>
      </c>
      <c r="L90" s="108" t="str">
        <f t="shared" si="20"/>
        <v>R_ES-MOB-WatHeat</v>
      </c>
      <c r="M90" s="108" t="s">
        <v>393</v>
      </c>
      <c r="N90" s="108">
        <f t="shared" si="8"/>
        <v>0.0208182800695852</v>
      </c>
      <c r="O90" s="108" t="s">
        <v>18</v>
      </c>
      <c r="P90" s="108" t="s">
        <v>196</v>
      </c>
      <c r="T90" s="108" t="s">
        <v>357</v>
      </c>
      <c r="U90" s="108" t="str">
        <f t="shared" si="9"/>
        <v>R_ES-MOB-WatHeat</v>
      </c>
      <c r="V90" s="108" t="str">
        <f t="shared" si="9"/>
        <v>RH20_21</v>
      </c>
      <c r="W90" s="108">
        <f t="shared" si="10"/>
        <v>0.0216015909557287</v>
      </c>
      <c r="X90" s="108" t="s">
        <v>18</v>
      </c>
      <c r="Y90" s="108" t="s">
        <v>191</v>
      </c>
      <c r="AC90" s="108" t="s">
        <v>357</v>
      </c>
      <c r="AD90" s="108" t="str">
        <f t="shared" si="11"/>
        <v>R_ES-MOB-WatHeat</v>
      </c>
      <c r="AE90" s="108" t="str">
        <f t="shared" si="11"/>
        <v>RH20_21</v>
      </c>
      <c r="AF90" s="108">
        <f t="shared" si="12"/>
        <v>0.0212535167287306</v>
      </c>
      <c r="AG90" s="108" t="s">
        <v>18</v>
      </c>
      <c r="AH90" s="108" t="s">
        <v>197</v>
      </c>
      <c r="AL90" s="108" t="s">
        <v>357</v>
      </c>
      <c r="AM90" s="108" t="str">
        <f t="shared" si="13"/>
        <v>R_ES-MOB-WatHeat</v>
      </c>
      <c r="AN90" s="108" t="str">
        <f t="shared" si="13"/>
        <v>RH20_21</v>
      </c>
      <c r="AO90" s="108">
        <f t="shared" si="14"/>
        <v>0.0208717090489964</v>
      </c>
      <c r="AP90" s="108" t="s">
        <v>18</v>
      </c>
      <c r="AQ90" s="108" t="s">
        <v>194</v>
      </c>
      <c r="AU90" s="108" t="s">
        <v>357</v>
      </c>
      <c r="AV90" s="108" t="str">
        <f t="shared" si="15"/>
        <v>R_ES-MOB-WatHeat</v>
      </c>
      <c r="AW90" s="108" t="str">
        <f t="shared" si="15"/>
        <v>RH20_21</v>
      </c>
      <c r="AX90" s="108">
        <f t="shared" si="16"/>
        <v>0.0208022312711157</v>
      </c>
      <c r="AY90" s="108" t="s">
        <v>18</v>
      </c>
      <c r="AZ90" s="108" t="s">
        <v>193</v>
      </c>
      <c r="BD90" s="108" t="s">
        <v>357</v>
      </c>
      <c r="BE90" s="108" t="str">
        <f t="shared" si="17"/>
        <v>R_ES-MOB-WatHeat</v>
      </c>
      <c r="BF90" s="108" t="str">
        <f t="shared" si="17"/>
        <v>RH20_21</v>
      </c>
      <c r="BG90" s="108">
        <f t="shared" si="6"/>
        <v>0.0208717090489964</v>
      </c>
      <c r="BH90" s="108" t="s">
        <v>18</v>
      </c>
      <c r="BI90" s="108" t="s">
        <v>195</v>
      </c>
      <c r="BM90" s="108" t="s">
        <v>357</v>
      </c>
      <c r="BN90" s="108" t="str">
        <f t="shared" si="18"/>
        <v>R_ES-MOB-WatHeat</v>
      </c>
      <c r="BO90" s="108" t="str">
        <f t="shared" si="18"/>
        <v>RH20_21</v>
      </c>
      <c r="BP90" s="108">
        <f t="shared" si="19"/>
        <v>0.0208022312711157</v>
      </c>
      <c r="BQ90" s="108" t="s">
        <v>18</v>
      </c>
      <c r="BR90" s="108" t="s">
        <v>192</v>
      </c>
    </row>
    <row r="91" spans="2:70">
      <c r="B91" s="160"/>
      <c r="C91" s="32"/>
      <c r="D91" s="161"/>
      <c r="E91" s="161"/>
      <c r="F91" s="160"/>
      <c r="G91" s="32"/>
      <c r="H91" s="32"/>
      <c r="K91" s="175" t="s">
        <v>357</v>
      </c>
      <c r="L91" s="108" t="str">
        <f t="shared" si="20"/>
        <v>R_ES-MOB-WatHeat</v>
      </c>
      <c r="M91" s="108" t="s">
        <v>394</v>
      </c>
      <c r="N91" s="108">
        <f t="shared" si="8"/>
        <v>0.0209309345114678</v>
      </c>
      <c r="O91" s="108" t="s">
        <v>18</v>
      </c>
      <c r="P91" s="108" t="s">
        <v>196</v>
      </c>
      <c r="T91" s="108" t="s">
        <v>357</v>
      </c>
      <c r="U91" s="108" t="str">
        <f t="shared" si="9"/>
        <v>R_ES-MOB-WatHeat</v>
      </c>
      <c r="V91" s="108" t="str">
        <f t="shared" si="9"/>
        <v>RH22_23</v>
      </c>
      <c r="W91" s="108">
        <f t="shared" si="10"/>
        <v>0.0217726786365968</v>
      </c>
      <c r="X91" s="108" t="s">
        <v>18</v>
      </c>
      <c r="Y91" s="108" t="s">
        <v>191</v>
      </c>
      <c r="AC91" s="108" t="s">
        <v>357</v>
      </c>
      <c r="AD91" s="108" t="str">
        <f t="shared" si="11"/>
        <v>R_ES-MOB-WatHeat</v>
      </c>
      <c r="AE91" s="108" t="str">
        <f t="shared" si="11"/>
        <v>RH22_23</v>
      </c>
      <c r="AF91" s="108">
        <f t="shared" si="12"/>
        <v>0.0210192787763135</v>
      </c>
      <c r="AG91" s="108" t="s">
        <v>18</v>
      </c>
      <c r="AH91" s="108" t="s">
        <v>197</v>
      </c>
      <c r="AL91" s="108" t="s">
        <v>357</v>
      </c>
      <c r="AM91" s="108" t="str">
        <f t="shared" si="13"/>
        <v>R_ES-MOB-WatHeat</v>
      </c>
      <c r="AN91" s="108" t="str">
        <f t="shared" si="13"/>
        <v>RH22_23</v>
      </c>
      <c r="AO91" s="108">
        <f t="shared" si="14"/>
        <v>0.0210488298607682</v>
      </c>
      <c r="AP91" s="108" t="s">
        <v>18</v>
      </c>
      <c r="AQ91" s="108" t="s">
        <v>194</v>
      </c>
      <c r="AU91" s="108" t="s">
        <v>357</v>
      </c>
      <c r="AV91" s="108" t="str">
        <f t="shared" si="15"/>
        <v>R_ES-MOB-WatHeat</v>
      </c>
      <c r="AW91" s="108" t="str">
        <f t="shared" si="15"/>
        <v>RH22_23</v>
      </c>
      <c r="AX91" s="108">
        <f t="shared" si="16"/>
        <v>0.0211656433177729</v>
      </c>
      <c r="AY91" s="108" t="s">
        <v>18</v>
      </c>
      <c r="AZ91" s="108" t="s">
        <v>193</v>
      </c>
      <c r="BD91" s="108" t="s">
        <v>357</v>
      </c>
      <c r="BE91" s="108" t="str">
        <f t="shared" si="17"/>
        <v>R_ES-MOB-WatHeat</v>
      </c>
      <c r="BF91" s="108" t="str">
        <f t="shared" si="17"/>
        <v>RH22_23</v>
      </c>
      <c r="BG91" s="108">
        <f t="shared" si="6"/>
        <v>0.0210488298607682</v>
      </c>
      <c r="BH91" s="108" t="s">
        <v>18</v>
      </c>
      <c r="BI91" s="108" t="s">
        <v>195</v>
      </c>
      <c r="BM91" s="108" t="s">
        <v>357</v>
      </c>
      <c r="BN91" s="108" t="str">
        <f t="shared" si="18"/>
        <v>R_ES-MOB-WatHeat</v>
      </c>
      <c r="BO91" s="108" t="str">
        <f t="shared" si="18"/>
        <v>RH22_23</v>
      </c>
      <c r="BP91" s="108">
        <f t="shared" si="19"/>
        <v>0.0211656433177729</v>
      </c>
      <c r="BQ91" s="108" t="s">
        <v>18</v>
      </c>
      <c r="BR91" s="108" t="s">
        <v>192</v>
      </c>
    </row>
    <row r="92" spans="2:70">
      <c r="B92" s="160"/>
      <c r="C92" s="32"/>
      <c r="D92" s="161"/>
      <c r="E92" s="161"/>
      <c r="F92" s="160"/>
      <c r="G92" s="32"/>
      <c r="H92" s="32"/>
      <c r="K92" s="108" t="s">
        <v>357</v>
      </c>
      <c r="L92" s="108" t="str">
        <f t="shared" si="20"/>
        <v>R_ES-MOB-WatHeat</v>
      </c>
      <c r="M92" s="108" t="s">
        <v>395</v>
      </c>
      <c r="N92" s="108">
        <f t="shared" si="8"/>
        <v>0.0216934658061337</v>
      </c>
      <c r="O92" s="108" t="s">
        <v>18</v>
      </c>
      <c r="P92" s="108" t="s">
        <v>196</v>
      </c>
      <c r="T92" s="108" t="s">
        <v>357</v>
      </c>
      <c r="U92" s="108" t="str">
        <f t="shared" si="9"/>
        <v>R_ES-MOB-WatHeat</v>
      </c>
      <c r="V92" s="108" t="str">
        <f t="shared" si="9"/>
        <v>SH0_1</v>
      </c>
      <c r="W92" s="108">
        <f t="shared" si="10"/>
        <v>0.0174477618854123</v>
      </c>
      <c r="X92" s="108" t="s">
        <v>18</v>
      </c>
      <c r="Y92" s="108" t="s">
        <v>191</v>
      </c>
      <c r="AC92" s="108" t="s">
        <v>357</v>
      </c>
      <c r="AD92" s="108" t="str">
        <f t="shared" si="11"/>
        <v>R_ES-MOB-WatHeat</v>
      </c>
      <c r="AE92" s="108" t="str">
        <f t="shared" si="11"/>
        <v>SH0_1</v>
      </c>
      <c r="AF92" s="108">
        <f t="shared" si="12"/>
        <v>0.020811553801597</v>
      </c>
      <c r="AG92" s="108" t="s">
        <v>18</v>
      </c>
      <c r="AH92" s="108" t="s">
        <v>197</v>
      </c>
      <c r="AL92" s="108" t="s">
        <v>357</v>
      </c>
      <c r="AM92" s="108" t="str">
        <f t="shared" si="13"/>
        <v>R_ES-MOB-WatHeat</v>
      </c>
      <c r="AN92" s="108" t="str">
        <f t="shared" si="13"/>
        <v>SH0_1</v>
      </c>
      <c r="AO92" s="108">
        <f t="shared" si="14"/>
        <v>0.0202895899307037</v>
      </c>
      <c r="AP92" s="108" t="s">
        <v>18</v>
      </c>
      <c r="AQ92" s="108" t="s">
        <v>194</v>
      </c>
      <c r="AU92" s="108" t="s">
        <v>357</v>
      </c>
      <c r="AV92" s="108" t="str">
        <f t="shared" si="15"/>
        <v>R_ES-MOB-WatHeat</v>
      </c>
      <c r="AW92" s="108" t="str">
        <f t="shared" si="15"/>
        <v>SH0_1</v>
      </c>
      <c r="AX92" s="108">
        <f t="shared" si="16"/>
        <v>0.0235399975380162</v>
      </c>
      <c r="AY92" s="108" t="s">
        <v>18</v>
      </c>
      <c r="AZ92" s="108" t="s">
        <v>193</v>
      </c>
      <c r="BD92" s="108" t="s">
        <v>357</v>
      </c>
      <c r="BE92" s="108" t="str">
        <f t="shared" si="17"/>
        <v>R_ES-MOB-WatHeat</v>
      </c>
      <c r="BF92" s="108" t="str">
        <f t="shared" si="17"/>
        <v>SH0_1</v>
      </c>
      <c r="BG92" s="108">
        <f t="shared" si="6"/>
        <v>0.0202895899307037</v>
      </c>
      <c r="BH92" s="108" t="s">
        <v>18</v>
      </c>
      <c r="BI92" s="108" t="s">
        <v>195</v>
      </c>
      <c r="BM92" s="108" t="s">
        <v>357</v>
      </c>
      <c r="BN92" s="108" t="str">
        <f t="shared" si="18"/>
        <v>R_ES-MOB-WatHeat</v>
      </c>
      <c r="BO92" s="108" t="str">
        <f t="shared" si="18"/>
        <v>SH0_1</v>
      </c>
      <c r="BP92" s="108">
        <f t="shared" si="19"/>
        <v>0.0235399975380162</v>
      </c>
      <c r="BQ92" s="108" t="s">
        <v>18</v>
      </c>
      <c r="BR92" s="108" t="s">
        <v>192</v>
      </c>
    </row>
    <row r="93" spans="2:70">
      <c r="B93" s="160"/>
      <c r="C93" s="32"/>
      <c r="D93" s="161"/>
      <c r="E93" s="161"/>
      <c r="F93" s="160"/>
      <c r="G93" s="32"/>
      <c r="H93" s="32"/>
      <c r="K93" s="108" t="s">
        <v>357</v>
      </c>
      <c r="L93" s="108" t="str">
        <f t="shared" si="20"/>
        <v>R_ES-MOB-WatHeat</v>
      </c>
      <c r="M93" s="108" t="s">
        <v>396</v>
      </c>
      <c r="N93" s="108">
        <f t="shared" si="8"/>
        <v>0.0210916294485409</v>
      </c>
      <c r="O93" s="108" t="s">
        <v>18</v>
      </c>
      <c r="P93" s="108" t="s">
        <v>196</v>
      </c>
      <c r="T93" s="108" t="s">
        <v>357</v>
      </c>
      <c r="U93" s="108" t="str">
        <f t="shared" si="9"/>
        <v>R_ES-MOB-WatHeat</v>
      </c>
      <c r="V93" s="108" t="str">
        <f t="shared" si="9"/>
        <v>SH2_3</v>
      </c>
      <c r="W93" s="108">
        <f t="shared" si="10"/>
        <v>0.0152457918759897</v>
      </c>
      <c r="X93" s="108" t="s">
        <v>18</v>
      </c>
      <c r="Y93" s="108" t="s">
        <v>191</v>
      </c>
      <c r="AC93" s="108" t="s">
        <v>357</v>
      </c>
      <c r="AD93" s="108" t="str">
        <f t="shared" si="11"/>
        <v>R_ES-MOB-WatHeat</v>
      </c>
      <c r="AE93" s="108" t="str">
        <f t="shared" si="11"/>
        <v>SH2_3</v>
      </c>
      <c r="AF93" s="108">
        <f t="shared" si="12"/>
        <v>0.0201796299239725</v>
      </c>
      <c r="AG93" s="108" t="s">
        <v>18</v>
      </c>
      <c r="AH93" s="108" t="s">
        <v>197</v>
      </c>
      <c r="AL93" s="108" t="s">
        <v>357</v>
      </c>
      <c r="AM93" s="108" t="str">
        <f t="shared" si="13"/>
        <v>R_ES-MOB-WatHeat</v>
      </c>
      <c r="AN93" s="108" t="str">
        <f t="shared" si="13"/>
        <v>SH2_3</v>
      </c>
      <c r="AO93" s="108">
        <f t="shared" si="14"/>
        <v>0.0188706568826577</v>
      </c>
      <c r="AP93" s="108" t="s">
        <v>18</v>
      </c>
      <c r="AQ93" s="108" t="s">
        <v>194</v>
      </c>
      <c r="AU93" s="108" t="s">
        <v>357</v>
      </c>
      <c r="AV93" s="108" t="str">
        <f t="shared" si="15"/>
        <v>R_ES-MOB-WatHeat</v>
      </c>
      <c r="AW93" s="108" t="str">
        <f t="shared" si="15"/>
        <v>SH2_3</v>
      </c>
      <c r="AX93" s="108">
        <f t="shared" si="16"/>
        <v>0.0213085433268016</v>
      </c>
      <c r="AY93" s="108" t="s">
        <v>18</v>
      </c>
      <c r="AZ93" s="108" t="s">
        <v>193</v>
      </c>
      <c r="BD93" s="108" t="s">
        <v>357</v>
      </c>
      <c r="BE93" s="108" t="str">
        <f t="shared" si="17"/>
        <v>R_ES-MOB-WatHeat</v>
      </c>
      <c r="BF93" s="108" t="str">
        <f t="shared" si="17"/>
        <v>SH2_3</v>
      </c>
      <c r="BG93" s="108">
        <f t="shared" si="6"/>
        <v>0.0188706568826577</v>
      </c>
      <c r="BH93" s="108" t="s">
        <v>18</v>
      </c>
      <c r="BI93" s="108" t="s">
        <v>195</v>
      </c>
      <c r="BM93" s="108" t="s">
        <v>357</v>
      </c>
      <c r="BN93" s="108" t="str">
        <f t="shared" si="18"/>
        <v>R_ES-MOB-WatHeat</v>
      </c>
      <c r="BO93" s="108" t="str">
        <f t="shared" si="18"/>
        <v>SH2_3</v>
      </c>
      <c r="BP93" s="108">
        <f t="shared" si="19"/>
        <v>0.0213085433268016</v>
      </c>
      <c r="BQ93" s="108" t="s">
        <v>18</v>
      </c>
      <c r="BR93" s="108" t="s">
        <v>192</v>
      </c>
    </row>
    <row r="94" spans="2:70">
      <c r="B94" s="160"/>
      <c r="C94" s="32"/>
      <c r="D94" s="161"/>
      <c r="E94" s="161"/>
      <c r="F94" s="160"/>
      <c r="G94" s="32"/>
      <c r="H94" s="32"/>
      <c r="K94" s="108" t="s">
        <v>357</v>
      </c>
      <c r="L94" s="108" t="str">
        <f t="shared" si="20"/>
        <v>R_ES-MOB-WatHeat</v>
      </c>
      <c r="M94" s="108" t="s">
        <v>397</v>
      </c>
      <c r="N94" s="108">
        <f t="shared" si="8"/>
        <v>0.0202885549117574</v>
      </c>
      <c r="O94" s="108" t="s">
        <v>18</v>
      </c>
      <c r="P94" s="108" t="s">
        <v>196</v>
      </c>
      <c r="T94" s="108" t="s">
        <v>357</v>
      </c>
      <c r="U94" s="108" t="str">
        <f t="shared" si="9"/>
        <v>R_ES-MOB-WatHeat</v>
      </c>
      <c r="V94" s="108" t="str">
        <f t="shared" si="9"/>
        <v>SH4_5</v>
      </c>
      <c r="W94" s="108">
        <f t="shared" si="10"/>
        <v>0.0140147850596432</v>
      </c>
      <c r="X94" s="108" t="s">
        <v>18</v>
      </c>
      <c r="Y94" s="108" t="s">
        <v>191</v>
      </c>
      <c r="AC94" s="108" t="s">
        <v>357</v>
      </c>
      <c r="AD94" s="108" t="str">
        <f t="shared" si="11"/>
        <v>R_ES-MOB-WatHeat</v>
      </c>
      <c r="AE94" s="108" t="str">
        <f t="shared" si="11"/>
        <v>SH4_5</v>
      </c>
      <c r="AF94" s="108">
        <f t="shared" si="12"/>
        <v>0.0196148395220663</v>
      </c>
      <c r="AG94" s="108" t="s">
        <v>18</v>
      </c>
      <c r="AH94" s="108" t="s">
        <v>197</v>
      </c>
      <c r="AL94" s="108" t="s">
        <v>357</v>
      </c>
      <c r="AM94" s="108" t="str">
        <f t="shared" si="13"/>
        <v>R_ES-MOB-WatHeat</v>
      </c>
      <c r="AN94" s="108" t="str">
        <f t="shared" si="13"/>
        <v>SH4_5</v>
      </c>
      <c r="AO94" s="108">
        <f t="shared" si="14"/>
        <v>0.017500502969476</v>
      </c>
      <c r="AP94" s="108" t="s">
        <v>18</v>
      </c>
      <c r="AQ94" s="108" t="s">
        <v>194</v>
      </c>
      <c r="AU94" s="108" t="s">
        <v>357</v>
      </c>
      <c r="AV94" s="108" t="str">
        <f t="shared" si="15"/>
        <v>R_ES-MOB-WatHeat</v>
      </c>
      <c r="AW94" s="108" t="str">
        <f t="shared" si="15"/>
        <v>SH4_5</v>
      </c>
      <c r="AX94" s="108">
        <f t="shared" si="16"/>
        <v>0.0184793639312763</v>
      </c>
      <c r="AY94" s="108" t="s">
        <v>18</v>
      </c>
      <c r="AZ94" s="108" t="s">
        <v>193</v>
      </c>
      <c r="BD94" s="108" t="s">
        <v>357</v>
      </c>
      <c r="BE94" s="108" t="str">
        <f t="shared" si="17"/>
        <v>R_ES-MOB-WatHeat</v>
      </c>
      <c r="BF94" s="108" t="str">
        <f t="shared" si="17"/>
        <v>SH4_5</v>
      </c>
      <c r="BG94" s="108">
        <f t="shared" si="6"/>
        <v>0.017500502969476</v>
      </c>
      <c r="BH94" s="108" t="s">
        <v>18</v>
      </c>
      <c r="BI94" s="108" t="s">
        <v>195</v>
      </c>
      <c r="BM94" s="108" t="s">
        <v>357</v>
      </c>
      <c r="BN94" s="108" t="str">
        <f t="shared" si="18"/>
        <v>R_ES-MOB-WatHeat</v>
      </c>
      <c r="BO94" s="108" t="str">
        <f t="shared" si="18"/>
        <v>SH4_5</v>
      </c>
      <c r="BP94" s="108">
        <f t="shared" si="19"/>
        <v>0.0184793639312763</v>
      </c>
      <c r="BQ94" s="108" t="s">
        <v>18</v>
      </c>
      <c r="BR94" s="108" t="s">
        <v>192</v>
      </c>
    </row>
    <row r="95" spans="2:70">
      <c r="B95" s="160"/>
      <c r="C95" s="32"/>
      <c r="D95" s="161"/>
      <c r="E95" s="161"/>
      <c r="F95" s="160"/>
      <c r="G95" s="32"/>
      <c r="H95" s="32"/>
      <c r="K95" s="175" t="s">
        <v>357</v>
      </c>
      <c r="L95" s="108" t="str">
        <f t="shared" si="20"/>
        <v>R_ES-MOB-WatHeat</v>
      </c>
      <c r="M95" s="108" t="s">
        <v>398</v>
      </c>
      <c r="N95" s="108">
        <f t="shared" si="8"/>
        <v>0.0192322364169783</v>
      </c>
      <c r="O95" s="108" t="s">
        <v>18</v>
      </c>
      <c r="P95" s="108" t="s">
        <v>196</v>
      </c>
      <c r="T95" s="108" t="s">
        <v>357</v>
      </c>
      <c r="U95" s="108" t="str">
        <f t="shared" si="9"/>
        <v>R_ES-MOB-WatHeat</v>
      </c>
      <c r="V95" s="108" t="str">
        <f t="shared" si="9"/>
        <v>SH6_7</v>
      </c>
      <c r="W95" s="108">
        <f t="shared" si="10"/>
        <v>0.0138604432096002</v>
      </c>
      <c r="X95" s="108" t="s">
        <v>18</v>
      </c>
      <c r="Y95" s="108" t="s">
        <v>191</v>
      </c>
      <c r="AC95" s="108" t="s">
        <v>357</v>
      </c>
      <c r="AD95" s="108" t="str">
        <f t="shared" si="11"/>
        <v>R_ES-MOB-WatHeat</v>
      </c>
      <c r="AE95" s="108" t="str">
        <f t="shared" si="11"/>
        <v>SH6_7</v>
      </c>
      <c r="AF95" s="108">
        <f t="shared" si="12"/>
        <v>0.0172789981084644</v>
      </c>
      <c r="AG95" s="108" t="s">
        <v>18</v>
      </c>
      <c r="AH95" s="108" t="s">
        <v>197</v>
      </c>
      <c r="AL95" s="108" t="s">
        <v>357</v>
      </c>
      <c r="AM95" s="108" t="str">
        <f t="shared" si="13"/>
        <v>R_ES-MOB-WatHeat</v>
      </c>
      <c r="AN95" s="108" t="str">
        <f t="shared" si="13"/>
        <v>SH6_7</v>
      </c>
      <c r="AO95" s="108">
        <f t="shared" si="14"/>
        <v>0.016421193779789</v>
      </c>
      <c r="AP95" s="108" t="s">
        <v>18</v>
      </c>
      <c r="AQ95" s="108" t="s">
        <v>194</v>
      </c>
      <c r="AU95" s="108" t="s">
        <v>357</v>
      </c>
      <c r="AV95" s="108" t="str">
        <f t="shared" si="15"/>
        <v>R_ES-MOB-WatHeat</v>
      </c>
      <c r="AW95" s="108" t="str">
        <f t="shared" si="15"/>
        <v>SH6_7</v>
      </c>
      <c r="AX95" s="108">
        <f t="shared" si="16"/>
        <v>0.0171996217128879</v>
      </c>
      <c r="AY95" s="108" t="s">
        <v>18</v>
      </c>
      <c r="AZ95" s="108" t="s">
        <v>193</v>
      </c>
      <c r="BD95" s="108" t="s">
        <v>357</v>
      </c>
      <c r="BE95" s="108" t="str">
        <f t="shared" si="17"/>
        <v>R_ES-MOB-WatHeat</v>
      </c>
      <c r="BF95" s="108" t="str">
        <f t="shared" si="17"/>
        <v>SH6_7</v>
      </c>
      <c r="BG95" s="108">
        <f t="shared" si="6"/>
        <v>0.016421193779789</v>
      </c>
      <c r="BH95" s="108" t="s">
        <v>18</v>
      </c>
      <c r="BI95" s="108" t="s">
        <v>195</v>
      </c>
      <c r="BM95" s="108" t="s">
        <v>357</v>
      </c>
      <c r="BN95" s="108" t="str">
        <f t="shared" si="18"/>
        <v>R_ES-MOB-WatHeat</v>
      </c>
      <c r="BO95" s="108" t="str">
        <f t="shared" si="18"/>
        <v>SH6_7</v>
      </c>
      <c r="BP95" s="108">
        <f t="shared" si="19"/>
        <v>0.0171996217128879</v>
      </c>
      <c r="BQ95" s="108" t="s">
        <v>18</v>
      </c>
      <c r="BR95" s="108" t="s">
        <v>192</v>
      </c>
    </row>
    <row r="96" spans="2:70">
      <c r="B96" s="160"/>
      <c r="C96" s="32"/>
      <c r="D96" s="161"/>
      <c r="E96" s="161"/>
      <c r="F96" s="160"/>
      <c r="G96" s="32"/>
      <c r="H96" s="32"/>
      <c r="K96" s="108" t="s">
        <v>357</v>
      </c>
      <c r="L96" s="108" t="str">
        <f t="shared" si="20"/>
        <v>R_ES-MOB-WatHeat</v>
      </c>
      <c r="M96" s="108" t="s">
        <v>399</v>
      </c>
      <c r="N96" s="108">
        <f t="shared" si="8"/>
        <v>0.0187485070114251</v>
      </c>
      <c r="O96" s="108" t="s">
        <v>18</v>
      </c>
      <c r="P96" s="108" t="s">
        <v>196</v>
      </c>
      <c r="T96" s="108" t="s">
        <v>357</v>
      </c>
      <c r="U96" s="108" t="str">
        <f t="shared" si="9"/>
        <v>R_ES-MOB-WatHeat</v>
      </c>
      <c r="V96" s="108" t="str">
        <f t="shared" si="9"/>
        <v>SH8_9</v>
      </c>
      <c r="W96" s="108">
        <f t="shared" si="10"/>
        <v>0.0147551071793505</v>
      </c>
      <c r="X96" s="108" t="s">
        <v>18</v>
      </c>
      <c r="Y96" s="108" t="s">
        <v>191</v>
      </c>
      <c r="AC96" s="108" t="s">
        <v>357</v>
      </c>
      <c r="AD96" s="108" t="str">
        <f t="shared" si="11"/>
        <v>R_ES-MOB-WatHeat</v>
      </c>
      <c r="AE96" s="108" t="str">
        <f t="shared" si="11"/>
        <v>SH8_9</v>
      </c>
      <c r="AF96" s="108">
        <f t="shared" si="12"/>
        <v>0.0155886992614423</v>
      </c>
      <c r="AG96" s="108" t="s">
        <v>18</v>
      </c>
      <c r="AH96" s="108" t="s">
        <v>197</v>
      </c>
      <c r="AL96" s="108" t="s">
        <v>357</v>
      </c>
      <c r="AM96" s="108" t="str">
        <f t="shared" si="13"/>
        <v>R_ES-MOB-WatHeat</v>
      </c>
      <c r="AN96" s="108" t="str">
        <f t="shared" si="13"/>
        <v>SH8_9</v>
      </c>
      <c r="AO96" s="108">
        <f t="shared" si="14"/>
        <v>0.0161398429577345</v>
      </c>
      <c r="AP96" s="108" t="s">
        <v>18</v>
      </c>
      <c r="AQ96" s="108" t="s">
        <v>194</v>
      </c>
      <c r="AU96" s="108" t="s">
        <v>357</v>
      </c>
      <c r="AV96" s="108" t="str">
        <f t="shared" si="15"/>
        <v>R_ES-MOB-WatHeat</v>
      </c>
      <c r="AW96" s="108" t="str">
        <f t="shared" si="15"/>
        <v>SH8_9</v>
      </c>
      <c r="AX96" s="108">
        <f t="shared" si="16"/>
        <v>0.017030245273227</v>
      </c>
      <c r="AY96" s="108" t="s">
        <v>18</v>
      </c>
      <c r="AZ96" s="108" t="s">
        <v>193</v>
      </c>
      <c r="BD96" s="108" t="s">
        <v>357</v>
      </c>
      <c r="BE96" s="108" t="str">
        <f t="shared" si="17"/>
        <v>R_ES-MOB-WatHeat</v>
      </c>
      <c r="BF96" s="108" t="str">
        <f t="shared" si="17"/>
        <v>SH8_9</v>
      </c>
      <c r="BG96" s="108">
        <f t="shared" si="6"/>
        <v>0.0161398429577345</v>
      </c>
      <c r="BH96" s="108" t="s">
        <v>18</v>
      </c>
      <c r="BI96" s="108" t="s">
        <v>195</v>
      </c>
      <c r="BM96" s="108" t="s">
        <v>357</v>
      </c>
      <c r="BN96" s="108" t="str">
        <f t="shared" si="18"/>
        <v>R_ES-MOB-WatHeat</v>
      </c>
      <c r="BO96" s="108" t="str">
        <f t="shared" si="18"/>
        <v>SH8_9</v>
      </c>
      <c r="BP96" s="108">
        <f t="shared" si="19"/>
        <v>0.017030245273227</v>
      </c>
      <c r="BQ96" s="108" t="s">
        <v>18</v>
      </c>
      <c r="BR96" s="108" t="s">
        <v>192</v>
      </c>
    </row>
    <row r="97" spans="2:70">
      <c r="B97" s="160"/>
      <c r="C97" s="32"/>
      <c r="D97" s="161"/>
      <c r="E97" s="161"/>
      <c r="F97" s="160"/>
      <c r="G97" s="32"/>
      <c r="H97" s="32"/>
      <c r="K97" s="108" t="s">
        <v>357</v>
      </c>
      <c r="L97" s="108" t="str">
        <f t="shared" si="20"/>
        <v>R_ES-MOB-WatHeat</v>
      </c>
      <c r="M97" s="108" t="s">
        <v>400</v>
      </c>
      <c r="N97" s="108">
        <f t="shared" si="8"/>
        <v>0.0186780472400084</v>
      </c>
      <c r="O97" s="108" t="s">
        <v>18</v>
      </c>
      <c r="P97" s="108" t="s">
        <v>196</v>
      </c>
      <c r="T97" s="108" t="s">
        <v>357</v>
      </c>
      <c r="U97" s="108" t="str">
        <f t="shared" si="9"/>
        <v>R_ES-MOB-WatHeat</v>
      </c>
      <c r="V97" s="108" t="str">
        <f t="shared" si="9"/>
        <v>SH10_11</v>
      </c>
      <c r="W97" s="108">
        <f t="shared" si="10"/>
        <v>0.0171866616430302</v>
      </c>
      <c r="X97" s="108" t="s">
        <v>18</v>
      </c>
      <c r="Y97" s="108" t="s">
        <v>191</v>
      </c>
      <c r="AC97" s="108" t="s">
        <v>357</v>
      </c>
      <c r="AD97" s="108" t="str">
        <f t="shared" si="11"/>
        <v>R_ES-MOB-WatHeat</v>
      </c>
      <c r="AE97" s="108" t="str">
        <f t="shared" si="11"/>
        <v>SH10_11</v>
      </c>
      <c r="AF97" s="108">
        <f t="shared" si="12"/>
        <v>0.0150973156957682</v>
      </c>
      <c r="AG97" s="108" t="s">
        <v>18</v>
      </c>
      <c r="AH97" s="108" t="s">
        <v>197</v>
      </c>
      <c r="AL97" s="108" t="s">
        <v>357</v>
      </c>
      <c r="AM97" s="108" t="str">
        <f t="shared" si="13"/>
        <v>R_ES-MOB-WatHeat</v>
      </c>
      <c r="AN97" s="108" t="str">
        <f t="shared" si="13"/>
        <v>SH10_11</v>
      </c>
      <c r="AO97" s="108">
        <f t="shared" si="14"/>
        <v>0.0171295457469424</v>
      </c>
      <c r="AP97" s="108" t="s">
        <v>18</v>
      </c>
      <c r="AQ97" s="108" t="s">
        <v>194</v>
      </c>
      <c r="AU97" s="108" t="s">
        <v>357</v>
      </c>
      <c r="AV97" s="108" t="str">
        <f t="shared" si="15"/>
        <v>R_ES-MOB-WatHeat</v>
      </c>
      <c r="AW97" s="108" t="str">
        <f t="shared" si="15"/>
        <v>SH10_11</v>
      </c>
      <c r="AX97" s="108">
        <f t="shared" si="16"/>
        <v>0.0187148851387562</v>
      </c>
      <c r="AY97" s="108" t="s">
        <v>18</v>
      </c>
      <c r="AZ97" s="108" t="s">
        <v>193</v>
      </c>
      <c r="BD97" s="108" t="s">
        <v>357</v>
      </c>
      <c r="BE97" s="108" t="str">
        <f t="shared" si="17"/>
        <v>R_ES-MOB-WatHeat</v>
      </c>
      <c r="BF97" s="108" t="str">
        <f t="shared" si="17"/>
        <v>SH10_11</v>
      </c>
      <c r="BG97" s="108">
        <f t="shared" ref="BG97:BG160" si="21">AO97</f>
        <v>0.0171295457469424</v>
      </c>
      <c r="BH97" s="108" t="s">
        <v>18</v>
      </c>
      <c r="BI97" s="108" t="s">
        <v>195</v>
      </c>
      <c r="BM97" s="108" t="s">
        <v>357</v>
      </c>
      <c r="BN97" s="108" t="str">
        <f t="shared" si="18"/>
        <v>R_ES-MOB-WatHeat</v>
      </c>
      <c r="BO97" s="108" t="str">
        <f t="shared" si="18"/>
        <v>SH10_11</v>
      </c>
      <c r="BP97" s="108">
        <f t="shared" si="19"/>
        <v>0.0187148851387562</v>
      </c>
      <c r="BQ97" s="108" t="s">
        <v>18</v>
      </c>
      <c r="BR97" s="108" t="s">
        <v>192</v>
      </c>
    </row>
    <row r="98" spans="2:70">
      <c r="B98" s="160"/>
      <c r="C98" s="32"/>
      <c r="D98" s="161"/>
      <c r="E98" s="161"/>
      <c r="F98" s="160"/>
      <c r="G98" s="32"/>
      <c r="H98" s="32"/>
      <c r="K98" s="108" t="s">
        <v>357</v>
      </c>
      <c r="L98" s="108" t="str">
        <f t="shared" si="20"/>
        <v>R_ES-MOB-WatHeat</v>
      </c>
      <c r="M98" s="108" t="s">
        <v>401</v>
      </c>
      <c r="N98" s="108">
        <f t="shared" si="8"/>
        <v>0.0193543241840057</v>
      </c>
      <c r="O98" s="108" t="s">
        <v>18</v>
      </c>
      <c r="P98" s="108" t="s">
        <v>196</v>
      </c>
      <c r="T98" s="108" t="s">
        <v>357</v>
      </c>
      <c r="U98" s="108" t="str">
        <f t="shared" si="9"/>
        <v>R_ES-MOB-WatHeat</v>
      </c>
      <c r="V98" s="108" t="str">
        <f t="shared" si="9"/>
        <v>SH12_13</v>
      </c>
      <c r="W98" s="108">
        <f t="shared" si="10"/>
        <v>0.0185329663536096</v>
      </c>
      <c r="X98" s="108" t="s">
        <v>18</v>
      </c>
      <c r="Y98" s="108" t="s">
        <v>191</v>
      </c>
      <c r="AC98" s="108" t="s">
        <v>357</v>
      </c>
      <c r="AD98" s="108" t="str">
        <f t="shared" si="11"/>
        <v>R_ES-MOB-WatHeat</v>
      </c>
      <c r="AE98" s="108" t="str">
        <f t="shared" si="11"/>
        <v>SH12_13</v>
      </c>
      <c r="AF98" s="108">
        <f t="shared" si="12"/>
        <v>0.0157162719062912</v>
      </c>
      <c r="AG98" s="108" t="s">
        <v>18</v>
      </c>
      <c r="AH98" s="108" t="s">
        <v>197</v>
      </c>
      <c r="AL98" s="108" t="s">
        <v>357</v>
      </c>
      <c r="AM98" s="108" t="str">
        <f t="shared" si="13"/>
        <v>R_ES-MOB-WatHeat</v>
      </c>
      <c r="AN98" s="108" t="str">
        <f t="shared" si="13"/>
        <v>SH12_13</v>
      </c>
      <c r="AO98" s="108">
        <f t="shared" si="14"/>
        <v>0.0184909585816698</v>
      </c>
      <c r="AP98" s="108" t="s">
        <v>18</v>
      </c>
      <c r="AQ98" s="108" t="s">
        <v>194</v>
      </c>
      <c r="AU98" s="108" t="s">
        <v>357</v>
      </c>
      <c r="AV98" s="108" t="str">
        <f t="shared" si="15"/>
        <v>R_ES-MOB-WatHeat</v>
      </c>
      <c r="AW98" s="108" t="str">
        <f t="shared" si="15"/>
        <v>SH12_13</v>
      </c>
      <c r="AX98" s="108">
        <f t="shared" si="16"/>
        <v>0.0213435574080405</v>
      </c>
      <c r="AY98" s="108" t="s">
        <v>18</v>
      </c>
      <c r="AZ98" s="108" t="s">
        <v>193</v>
      </c>
      <c r="BD98" s="108" t="s">
        <v>357</v>
      </c>
      <c r="BE98" s="108" t="str">
        <f t="shared" si="17"/>
        <v>R_ES-MOB-WatHeat</v>
      </c>
      <c r="BF98" s="108" t="str">
        <f t="shared" si="17"/>
        <v>SH12_13</v>
      </c>
      <c r="BG98" s="108">
        <f t="shared" si="21"/>
        <v>0.0184909585816698</v>
      </c>
      <c r="BH98" s="108" t="s">
        <v>18</v>
      </c>
      <c r="BI98" s="108" t="s">
        <v>195</v>
      </c>
      <c r="BM98" s="108" t="s">
        <v>357</v>
      </c>
      <c r="BN98" s="108" t="str">
        <f t="shared" si="18"/>
        <v>R_ES-MOB-WatHeat</v>
      </c>
      <c r="BO98" s="108" t="str">
        <f t="shared" si="18"/>
        <v>SH12_13</v>
      </c>
      <c r="BP98" s="108">
        <f t="shared" si="19"/>
        <v>0.0213435574080405</v>
      </c>
      <c r="BQ98" s="108" t="s">
        <v>18</v>
      </c>
      <c r="BR98" s="108" t="s">
        <v>192</v>
      </c>
    </row>
    <row r="99" spans="2:70">
      <c r="B99" s="160"/>
      <c r="C99" s="32"/>
      <c r="D99" s="161"/>
      <c r="E99" s="161"/>
      <c r="F99" s="160"/>
      <c r="G99" s="32"/>
      <c r="H99" s="32"/>
      <c r="K99" s="175" t="s">
        <v>357</v>
      </c>
      <c r="L99" s="108" t="str">
        <f t="shared" si="20"/>
        <v>R_ES-MOB-WatHeat</v>
      </c>
      <c r="M99" s="108" t="s">
        <v>402</v>
      </c>
      <c r="N99" s="108">
        <f t="shared" si="8"/>
        <v>0.0204723701496402</v>
      </c>
      <c r="O99" s="108" t="s">
        <v>18</v>
      </c>
      <c r="P99" s="108" t="s">
        <v>196</v>
      </c>
      <c r="T99" s="108" t="s">
        <v>357</v>
      </c>
      <c r="U99" s="108" t="str">
        <f t="shared" si="9"/>
        <v>R_ES-MOB-WatHeat</v>
      </c>
      <c r="V99" s="108" t="str">
        <f t="shared" si="9"/>
        <v>SH14_15</v>
      </c>
      <c r="W99" s="108">
        <f t="shared" si="10"/>
        <v>0.0189446065338263</v>
      </c>
      <c r="X99" s="108" t="s">
        <v>18</v>
      </c>
      <c r="Y99" s="108" t="s">
        <v>191</v>
      </c>
      <c r="AC99" s="108" t="s">
        <v>357</v>
      </c>
      <c r="AD99" s="108" t="str">
        <f t="shared" si="11"/>
        <v>R_ES-MOB-WatHeat</v>
      </c>
      <c r="AE99" s="108" t="str">
        <f t="shared" si="11"/>
        <v>SH14_15</v>
      </c>
      <c r="AF99" s="108">
        <f t="shared" si="12"/>
        <v>0.0181694864820914</v>
      </c>
      <c r="AG99" s="108" t="s">
        <v>18</v>
      </c>
      <c r="AH99" s="108" t="s">
        <v>197</v>
      </c>
      <c r="AL99" s="108" t="s">
        <v>357</v>
      </c>
      <c r="AM99" s="108" t="str">
        <f t="shared" si="13"/>
        <v>R_ES-MOB-WatHeat</v>
      </c>
      <c r="AN99" s="108" t="str">
        <f t="shared" si="13"/>
        <v>SH14_15</v>
      </c>
      <c r="AO99" s="108">
        <f t="shared" si="14"/>
        <v>0.019740368004096</v>
      </c>
      <c r="AP99" s="108" t="s">
        <v>18</v>
      </c>
      <c r="AQ99" s="108" t="s">
        <v>194</v>
      </c>
      <c r="AU99" s="108" t="s">
        <v>357</v>
      </c>
      <c r="AV99" s="108" t="str">
        <f t="shared" si="15"/>
        <v>R_ES-MOB-WatHeat</v>
      </c>
      <c r="AW99" s="108" t="str">
        <f t="shared" si="15"/>
        <v>SH14_15</v>
      </c>
      <c r="AX99" s="108">
        <f t="shared" si="16"/>
        <v>0.022952067498314</v>
      </c>
      <c r="AY99" s="108" t="s">
        <v>18</v>
      </c>
      <c r="AZ99" s="108" t="s">
        <v>193</v>
      </c>
      <c r="BD99" s="108" t="s">
        <v>357</v>
      </c>
      <c r="BE99" s="108" t="str">
        <f t="shared" si="17"/>
        <v>R_ES-MOB-WatHeat</v>
      </c>
      <c r="BF99" s="108" t="str">
        <f t="shared" si="17"/>
        <v>SH14_15</v>
      </c>
      <c r="BG99" s="108">
        <f t="shared" si="21"/>
        <v>0.019740368004096</v>
      </c>
      <c r="BH99" s="108" t="s">
        <v>18</v>
      </c>
      <c r="BI99" s="108" t="s">
        <v>195</v>
      </c>
      <c r="BM99" s="108" t="s">
        <v>357</v>
      </c>
      <c r="BN99" s="108" t="str">
        <f t="shared" si="18"/>
        <v>R_ES-MOB-WatHeat</v>
      </c>
      <c r="BO99" s="108" t="str">
        <f t="shared" si="18"/>
        <v>SH14_15</v>
      </c>
      <c r="BP99" s="108">
        <f t="shared" si="19"/>
        <v>0.022952067498314</v>
      </c>
      <c r="BQ99" s="108" t="s">
        <v>18</v>
      </c>
      <c r="BR99" s="108" t="s">
        <v>192</v>
      </c>
    </row>
    <row r="100" spans="2:70">
      <c r="B100" s="160"/>
      <c r="C100" s="32"/>
      <c r="D100" s="161"/>
      <c r="E100" s="161"/>
      <c r="F100" s="160"/>
      <c r="G100" s="32"/>
      <c r="H100" s="32"/>
      <c r="K100" s="108" t="s">
        <v>357</v>
      </c>
      <c r="L100" s="108" t="str">
        <f t="shared" si="20"/>
        <v>R_ES-MOB-WatHeat</v>
      </c>
      <c r="M100" s="108" t="s">
        <v>403</v>
      </c>
      <c r="N100" s="108">
        <f t="shared" si="8"/>
        <v>0.021278922422278</v>
      </c>
      <c r="O100" s="108" t="s">
        <v>18</v>
      </c>
      <c r="P100" s="108" t="s">
        <v>196</v>
      </c>
      <c r="T100" s="108" t="s">
        <v>357</v>
      </c>
      <c r="U100" s="108" t="str">
        <f t="shared" si="9"/>
        <v>R_ES-MOB-WatHeat</v>
      </c>
      <c r="V100" s="108" t="str">
        <f t="shared" si="9"/>
        <v>SH16_17</v>
      </c>
      <c r="W100" s="108">
        <f t="shared" si="10"/>
        <v>0.0187938640201366</v>
      </c>
      <c r="X100" s="108" t="s">
        <v>18</v>
      </c>
      <c r="Y100" s="108" t="s">
        <v>191</v>
      </c>
      <c r="AC100" s="108" t="s">
        <v>357</v>
      </c>
      <c r="AD100" s="108" t="str">
        <f t="shared" si="11"/>
        <v>R_ES-MOB-WatHeat</v>
      </c>
      <c r="AE100" s="108" t="str">
        <f t="shared" si="11"/>
        <v>SH16_17</v>
      </c>
      <c r="AF100" s="108">
        <f t="shared" si="12"/>
        <v>0.0199388030090388</v>
      </c>
      <c r="AG100" s="108" t="s">
        <v>18</v>
      </c>
      <c r="AH100" s="108" t="s">
        <v>197</v>
      </c>
      <c r="AL100" s="108" t="s">
        <v>357</v>
      </c>
      <c r="AM100" s="108" t="str">
        <f t="shared" si="13"/>
        <v>R_ES-MOB-WatHeat</v>
      </c>
      <c r="AN100" s="108" t="str">
        <f t="shared" si="13"/>
        <v>SH16_17</v>
      </c>
      <c r="AO100" s="108">
        <f t="shared" si="14"/>
        <v>0.0204205397465977</v>
      </c>
      <c r="AP100" s="108" t="s">
        <v>18</v>
      </c>
      <c r="AQ100" s="108" t="s">
        <v>194</v>
      </c>
      <c r="AU100" s="108" t="s">
        <v>357</v>
      </c>
      <c r="AV100" s="108" t="str">
        <f t="shared" si="15"/>
        <v>R_ES-MOB-WatHeat</v>
      </c>
      <c r="AW100" s="108" t="str">
        <f t="shared" si="15"/>
        <v>SH16_17</v>
      </c>
      <c r="AX100" s="108">
        <f t="shared" si="16"/>
        <v>0.0237104459107458</v>
      </c>
      <c r="AY100" s="108" t="s">
        <v>18</v>
      </c>
      <c r="AZ100" s="108" t="s">
        <v>193</v>
      </c>
      <c r="BD100" s="108" t="s">
        <v>357</v>
      </c>
      <c r="BE100" s="108" t="str">
        <f t="shared" si="17"/>
        <v>R_ES-MOB-WatHeat</v>
      </c>
      <c r="BF100" s="108" t="str">
        <f t="shared" si="17"/>
        <v>SH16_17</v>
      </c>
      <c r="BG100" s="108">
        <f t="shared" si="21"/>
        <v>0.0204205397465977</v>
      </c>
      <c r="BH100" s="108" t="s">
        <v>18</v>
      </c>
      <c r="BI100" s="108" t="s">
        <v>195</v>
      </c>
      <c r="BM100" s="108" t="s">
        <v>357</v>
      </c>
      <c r="BN100" s="108" t="str">
        <f t="shared" si="18"/>
        <v>R_ES-MOB-WatHeat</v>
      </c>
      <c r="BO100" s="108" t="str">
        <f t="shared" si="18"/>
        <v>SH16_17</v>
      </c>
      <c r="BP100" s="108">
        <f t="shared" si="19"/>
        <v>0.0237104459107458</v>
      </c>
      <c r="BQ100" s="108" t="s">
        <v>18</v>
      </c>
      <c r="BR100" s="108" t="s">
        <v>192</v>
      </c>
    </row>
    <row r="101" spans="2:70">
      <c r="B101" s="160"/>
      <c r="C101" s="32"/>
      <c r="D101" s="161"/>
      <c r="E101" s="161"/>
      <c r="F101" s="160"/>
      <c r="G101" s="32"/>
      <c r="H101" s="32"/>
      <c r="K101" s="108" t="s">
        <v>357</v>
      </c>
      <c r="L101" s="108" t="str">
        <f t="shared" si="20"/>
        <v>R_ES-MOB-WatHeat</v>
      </c>
      <c r="M101" s="108" t="s">
        <v>404</v>
      </c>
      <c r="N101" s="108">
        <f t="shared" si="8"/>
        <v>0.0217388347288327</v>
      </c>
      <c r="O101" s="108" t="s">
        <v>18</v>
      </c>
      <c r="P101" s="108" t="s">
        <v>196</v>
      </c>
      <c r="T101" s="108" t="s">
        <v>357</v>
      </c>
      <c r="U101" s="108" t="str">
        <f t="shared" si="9"/>
        <v>R_ES-MOB-WatHeat</v>
      </c>
      <c r="V101" s="108" t="str">
        <f t="shared" si="9"/>
        <v>SH18_19</v>
      </c>
      <c r="W101" s="108">
        <f t="shared" si="10"/>
        <v>0.0189293212414044</v>
      </c>
      <c r="X101" s="108" t="s">
        <v>18</v>
      </c>
      <c r="Y101" s="108" t="s">
        <v>191</v>
      </c>
      <c r="AC101" s="108" t="s">
        <v>357</v>
      </c>
      <c r="AD101" s="108" t="str">
        <f t="shared" si="11"/>
        <v>R_ES-MOB-WatHeat</v>
      </c>
      <c r="AE101" s="108" t="str">
        <f t="shared" si="11"/>
        <v>SH18_19</v>
      </c>
      <c r="AF101" s="108">
        <f t="shared" si="12"/>
        <v>0.0205951831792654</v>
      </c>
      <c r="AG101" s="108" t="s">
        <v>18</v>
      </c>
      <c r="AH101" s="108" t="s">
        <v>197</v>
      </c>
      <c r="AL101" s="108" t="s">
        <v>357</v>
      </c>
      <c r="AM101" s="108" t="str">
        <f t="shared" si="13"/>
        <v>R_ES-MOB-WatHeat</v>
      </c>
      <c r="AN101" s="108" t="str">
        <f t="shared" si="13"/>
        <v>SH18_19</v>
      </c>
      <c r="AO101" s="108">
        <f t="shared" si="14"/>
        <v>0.0206910653610991</v>
      </c>
      <c r="AP101" s="108" t="s">
        <v>18</v>
      </c>
      <c r="AQ101" s="108" t="s">
        <v>194</v>
      </c>
      <c r="AU101" s="108" t="s">
        <v>357</v>
      </c>
      <c r="AV101" s="108" t="str">
        <f t="shared" si="15"/>
        <v>R_ES-MOB-WatHeat</v>
      </c>
      <c r="AW101" s="108" t="str">
        <f t="shared" si="15"/>
        <v>SH18_19</v>
      </c>
      <c r="AX101" s="108">
        <f t="shared" si="16"/>
        <v>0.0239937611707896</v>
      </c>
      <c r="AY101" s="108" t="s">
        <v>18</v>
      </c>
      <c r="AZ101" s="108" t="s">
        <v>193</v>
      </c>
      <c r="BD101" s="108" t="s">
        <v>357</v>
      </c>
      <c r="BE101" s="108" t="str">
        <f t="shared" si="17"/>
        <v>R_ES-MOB-WatHeat</v>
      </c>
      <c r="BF101" s="108" t="str">
        <f t="shared" si="17"/>
        <v>SH18_19</v>
      </c>
      <c r="BG101" s="108">
        <f t="shared" si="21"/>
        <v>0.0206910653610991</v>
      </c>
      <c r="BH101" s="108" t="s">
        <v>18</v>
      </c>
      <c r="BI101" s="108" t="s">
        <v>195</v>
      </c>
      <c r="BM101" s="108" t="s">
        <v>357</v>
      </c>
      <c r="BN101" s="108" t="str">
        <f t="shared" si="18"/>
        <v>R_ES-MOB-WatHeat</v>
      </c>
      <c r="BO101" s="108" t="str">
        <f t="shared" si="18"/>
        <v>SH18_19</v>
      </c>
      <c r="BP101" s="108">
        <f t="shared" si="19"/>
        <v>0.0239937611707896</v>
      </c>
      <c r="BQ101" s="108" t="s">
        <v>18</v>
      </c>
      <c r="BR101" s="108" t="s">
        <v>192</v>
      </c>
    </row>
    <row r="102" spans="2:70">
      <c r="B102" s="160"/>
      <c r="C102" s="32"/>
      <c r="D102" s="161"/>
      <c r="E102" s="161"/>
      <c r="F102" s="160"/>
      <c r="G102" s="32"/>
      <c r="H102" s="32"/>
      <c r="K102" s="108" t="s">
        <v>357</v>
      </c>
      <c r="L102" s="108" t="str">
        <f t="shared" si="20"/>
        <v>R_ES-MOB-WatHeat</v>
      </c>
      <c r="M102" s="108" t="s">
        <v>405</v>
      </c>
      <c r="N102" s="108">
        <f t="shared" si="8"/>
        <v>0.0219554256218374</v>
      </c>
      <c r="O102" s="108" t="s">
        <v>18</v>
      </c>
      <c r="P102" s="108" t="s">
        <v>196</v>
      </c>
      <c r="T102" s="108" t="s">
        <v>357</v>
      </c>
      <c r="U102" s="108" t="str">
        <f t="shared" si="9"/>
        <v>R_ES-MOB-WatHeat</v>
      </c>
      <c r="V102" s="108" t="str">
        <f t="shared" si="9"/>
        <v>SH20_21</v>
      </c>
      <c r="W102" s="108">
        <f t="shared" si="10"/>
        <v>0.0190946892738074</v>
      </c>
      <c r="X102" s="108" t="s">
        <v>18</v>
      </c>
      <c r="Y102" s="108" t="s">
        <v>191</v>
      </c>
      <c r="AC102" s="108" t="s">
        <v>357</v>
      </c>
      <c r="AD102" s="108" t="str">
        <f t="shared" si="11"/>
        <v>R_ES-MOB-WatHeat</v>
      </c>
      <c r="AE102" s="108" t="str">
        <f t="shared" si="11"/>
        <v>SH20_21</v>
      </c>
      <c r="AF102" s="108">
        <f t="shared" si="12"/>
        <v>0.0207273778877354</v>
      </c>
      <c r="AG102" s="108" t="s">
        <v>18</v>
      </c>
      <c r="AH102" s="108" t="s">
        <v>197</v>
      </c>
      <c r="AL102" s="108" t="s">
        <v>357</v>
      </c>
      <c r="AM102" s="108" t="str">
        <f t="shared" si="13"/>
        <v>R_ES-MOB-WatHeat</v>
      </c>
      <c r="AN102" s="108" t="str">
        <f t="shared" si="13"/>
        <v>SH20_21</v>
      </c>
      <c r="AO102" s="108">
        <f t="shared" si="14"/>
        <v>0.0209631637065674</v>
      </c>
      <c r="AP102" s="108" t="s">
        <v>18</v>
      </c>
      <c r="AQ102" s="108" t="s">
        <v>194</v>
      </c>
      <c r="AU102" s="108" t="s">
        <v>357</v>
      </c>
      <c r="AV102" s="108" t="str">
        <f t="shared" si="15"/>
        <v>R_ES-MOB-WatHeat</v>
      </c>
      <c r="AW102" s="108" t="str">
        <f t="shared" si="15"/>
        <v>SH20_21</v>
      </c>
      <c r="AX102" s="108">
        <f t="shared" si="16"/>
        <v>0.0244748252753431</v>
      </c>
      <c r="AY102" s="108" t="s">
        <v>18</v>
      </c>
      <c r="AZ102" s="108" t="s">
        <v>193</v>
      </c>
      <c r="BD102" s="108" t="s">
        <v>357</v>
      </c>
      <c r="BE102" s="108" t="str">
        <f t="shared" si="17"/>
        <v>R_ES-MOB-WatHeat</v>
      </c>
      <c r="BF102" s="108" t="str">
        <f t="shared" si="17"/>
        <v>SH20_21</v>
      </c>
      <c r="BG102" s="108">
        <f t="shared" si="21"/>
        <v>0.0209631637065674</v>
      </c>
      <c r="BH102" s="108" t="s">
        <v>18</v>
      </c>
      <c r="BI102" s="108" t="s">
        <v>195</v>
      </c>
      <c r="BM102" s="108" t="s">
        <v>357</v>
      </c>
      <c r="BN102" s="108" t="str">
        <f t="shared" si="18"/>
        <v>R_ES-MOB-WatHeat</v>
      </c>
      <c r="BO102" s="108" t="str">
        <f t="shared" si="18"/>
        <v>SH20_21</v>
      </c>
      <c r="BP102" s="108">
        <f t="shared" si="19"/>
        <v>0.0244748252753431</v>
      </c>
      <c r="BQ102" s="108" t="s">
        <v>18</v>
      </c>
      <c r="BR102" s="108" t="s">
        <v>192</v>
      </c>
    </row>
    <row r="103" spans="2:70">
      <c r="B103" s="160"/>
      <c r="C103" s="32"/>
      <c r="D103" s="161"/>
      <c r="E103" s="161"/>
      <c r="F103" s="160"/>
      <c r="G103" s="32"/>
      <c r="H103" s="32"/>
      <c r="K103" s="175" t="s">
        <v>357</v>
      </c>
      <c r="L103" s="108" t="str">
        <f t="shared" si="20"/>
        <v>R_ES-MOB-WatHeat</v>
      </c>
      <c r="M103" s="108" t="s">
        <v>406</v>
      </c>
      <c r="N103" s="108">
        <f t="shared" si="8"/>
        <v>0.0221215642248193</v>
      </c>
      <c r="O103" s="108" t="s">
        <v>18</v>
      </c>
      <c r="P103" s="108" t="s">
        <v>196</v>
      </c>
      <c r="T103" s="108" t="s">
        <v>357</v>
      </c>
      <c r="U103" s="108" t="str">
        <f t="shared" si="9"/>
        <v>R_ES-MOB-WatHeat</v>
      </c>
      <c r="V103" s="108" t="str">
        <f t="shared" si="9"/>
        <v>SH22_23</v>
      </c>
      <c r="W103" s="108">
        <f t="shared" si="10"/>
        <v>0.0183466180817403</v>
      </c>
      <c r="X103" s="108" t="s">
        <v>18</v>
      </c>
      <c r="Y103" s="108" t="s">
        <v>191</v>
      </c>
      <c r="AC103" s="108" t="s">
        <v>357</v>
      </c>
      <c r="AD103" s="108" t="str">
        <f t="shared" si="11"/>
        <v>R_ES-MOB-WatHeat</v>
      </c>
      <c r="AE103" s="108" t="str">
        <f t="shared" si="11"/>
        <v>SH22_23</v>
      </c>
      <c r="AF103" s="108">
        <f t="shared" si="12"/>
        <v>0.0207157550987243</v>
      </c>
      <c r="AG103" s="108" t="s">
        <v>18</v>
      </c>
      <c r="AH103" s="108" t="s">
        <v>197</v>
      </c>
      <c r="AL103" s="108" t="s">
        <v>357</v>
      </c>
      <c r="AM103" s="108" t="str">
        <f t="shared" si="13"/>
        <v>R_ES-MOB-WatHeat</v>
      </c>
      <c r="AN103" s="108" t="str">
        <f t="shared" si="13"/>
        <v>SH22_23</v>
      </c>
      <c r="AO103" s="108">
        <f t="shared" si="14"/>
        <v>0.02077782488644</v>
      </c>
      <c r="AP103" s="108" t="s">
        <v>18</v>
      </c>
      <c r="AQ103" s="108" t="s">
        <v>194</v>
      </c>
      <c r="AU103" s="108" t="s">
        <v>357</v>
      </c>
      <c r="AV103" s="108" t="str">
        <f t="shared" si="15"/>
        <v>R_ES-MOB-WatHeat</v>
      </c>
      <c r="AW103" s="108" t="str">
        <f t="shared" si="15"/>
        <v>SH22_23</v>
      </c>
      <c r="AX103" s="108">
        <f t="shared" si="16"/>
        <v>0.0241373966840562</v>
      </c>
      <c r="AY103" s="108" t="s">
        <v>18</v>
      </c>
      <c r="AZ103" s="108" t="s">
        <v>193</v>
      </c>
      <c r="BD103" s="108" t="s">
        <v>357</v>
      </c>
      <c r="BE103" s="108" t="str">
        <f t="shared" si="17"/>
        <v>R_ES-MOB-WatHeat</v>
      </c>
      <c r="BF103" s="108" t="str">
        <f t="shared" si="17"/>
        <v>SH22_23</v>
      </c>
      <c r="BG103" s="108">
        <f t="shared" si="21"/>
        <v>0.02077782488644</v>
      </c>
      <c r="BH103" s="108" t="s">
        <v>18</v>
      </c>
      <c r="BI103" s="108" t="s">
        <v>195</v>
      </c>
      <c r="BM103" s="108" t="s">
        <v>357</v>
      </c>
      <c r="BN103" s="108" t="str">
        <f t="shared" si="18"/>
        <v>R_ES-MOB-WatHeat</v>
      </c>
      <c r="BO103" s="108" t="str">
        <f t="shared" si="18"/>
        <v>SH22_23</v>
      </c>
      <c r="BP103" s="108">
        <f t="shared" si="19"/>
        <v>0.0241373966840562</v>
      </c>
      <c r="BQ103" s="108" t="s">
        <v>18</v>
      </c>
      <c r="BR103" s="108" t="s">
        <v>192</v>
      </c>
    </row>
    <row r="104" spans="2:70">
      <c r="B104" s="160"/>
      <c r="C104" s="32"/>
      <c r="D104" s="161"/>
      <c r="E104" s="161"/>
      <c r="F104" s="160"/>
      <c r="G104" s="32"/>
      <c r="H104" s="32"/>
      <c r="K104" s="108" t="s">
        <v>357</v>
      </c>
      <c r="L104" s="108" t="str">
        <f t="shared" si="20"/>
        <v>R_ES-MOB-WatHeat</v>
      </c>
      <c r="M104" s="108" t="s">
        <v>407</v>
      </c>
      <c r="N104" s="108">
        <f t="shared" si="8"/>
        <v>0.0213934931755858</v>
      </c>
      <c r="O104" s="108" t="s">
        <v>18</v>
      </c>
      <c r="P104" s="108" t="s">
        <v>196</v>
      </c>
      <c r="T104" s="108" t="s">
        <v>357</v>
      </c>
      <c r="U104" s="108" t="str">
        <f t="shared" si="9"/>
        <v>R_ES-MOB-WatHeat</v>
      </c>
      <c r="V104" s="108" t="str">
        <f t="shared" si="9"/>
        <v>FH0_1</v>
      </c>
      <c r="W104" s="108">
        <f t="shared" si="10"/>
        <v>0.0189900151087194</v>
      </c>
      <c r="X104" s="108" t="s">
        <v>18</v>
      </c>
      <c r="Y104" s="108" t="s">
        <v>191</v>
      </c>
      <c r="AC104" s="108" t="s">
        <v>357</v>
      </c>
      <c r="AD104" s="108" t="str">
        <f t="shared" si="11"/>
        <v>R_ES-MOB-WatHeat</v>
      </c>
      <c r="AE104" s="108" t="str">
        <f t="shared" si="11"/>
        <v>FH0_1</v>
      </c>
      <c r="AF104" s="108">
        <f t="shared" si="12"/>
        <v>0.0225377088372482</v>
      </c>
      <c r="AG104" s="108" t="s">
        <v>18</v>
      </c>
      <c r="AH104" s="108" t="s">
        <v>197</v>
      </c>
      <c r="AL104" s="108" t="s">
        <v>357</v>
      </c>
      <c r="AM104" s="108" t="str">
        <f t="shared" si="13"/>
        <v>R_ES-MOB-WatHeat</v>
      </c>
      <c r="AN104" s="108" t="str">
        <f t="shared" si="13"/>
        <v>FH0_1</v>
      </c>
      <c r="AO104" s="108">
        <f t="shared" si="14"/>
        <v>0.02082812933826</v>
      </c>
      <c r="AP104" s="108" t="s">
        <v>18</v>
      </c>
      <c r="AQ104" s="108" t="s">
        <v>194</v>
      </c>
      <c r="AU104" s="108" t="s">
        <v>357</v>
      </c>
      <c r="AV104" s="108" t="str">
        <f t="shared" si="15"/>
        <v>R_ES-MOB-WatHeat</v>
      </c>
      <c r="AW104" s="108" t="str">
        <f t="shared" si="15"/>
        <v>FH0_1</v>
      </c>
      <c r="AX104" s="108">
        <f t="shared" si="16"/>
        <v>0.0222158485714042</v>
      </c>
      <c r="AY104" s="108" t="s">
        <v>18</v>
      </c>
      <c r="AZ104" s="108" t="s">
        <v>193</v>
      </c>
      <c r="BD104" s="108" t="s">
        <v>357</v>
      </c>
      <c r="BE104" s="108" t="str">
        <f t="shared" si="17"/>
        <v>R_ES-MOB-WatHeat</v>
      </c>
      <c r="BF104" s="108" t="str">
        <f t="shared" si="17"/>
        <v>FH0_1</v>
      </c>
      <c r="BG104" s="108">
        <f t="shared" si="21"/>
        <v>0.02082812933826</v>
      </c>
      <c r="BH104" s="108" t="s">
        <v>18</v>
      </c>
      <c r="BI104" s="108" t="s">
        <v>195</v>
      </c>
      <c r="BM104" s="108" t="s">
        <v>357</v>
      </c>
      <c r="BN104" s="108" t="str">
        <f t="shared" si="18"/>
        <v>R_ES-MOB-WatHeat</v>
      </c>
      <c r="BO104" s="108" t="str">
        <f t="shared" si="18"/>
        <v>FH0_1</v>
      </c>
      <c r="BP104" s="108">
        <f t="shared" si="19"/>
        <v>0.0222158485714042</v>
      </c>
      <c r="BQ104" s="108" t="s">
        <v>18</v>
      </c>
      <c r="BR104" s="108" t="s">
        <v>192</v>
      </c>
    </row>
    <row r="105" spans="2:70">
      <c r="B105" s="160"/>
      <c r="C105" s="32"/>
      <c r="D105" s="161"/>
      <c r="E105" s="161"/>
      <c r="F105" s="160"/>
      <c r="G105" s="32"/>
      <c r="H105" s="32"/>
      <c r="K105" s="108" t="s">
        <v>357</v>
      </c>
      <c r="L105" s="108" t="str">
        <f t="shared" si="20"/>
        <v>R_ES-MOB-WatHeat</v>
      </c>
      <c r="M105" s="108" t="s">
        <v>408</v>
      </c>
      <c r="N105" s="108">
        <f t="shared" si="8"/>
        <v>0.02102967448633</v>
      </c>
      <c r="O105" s="108" t="s">
        <v>18</v>
      </c>
      <c r="P105" s="108" t="s">
        <v>196</v>
      </c>
      <c r="T105" s="108" t="s">
        <v>357</v>
      </c>
      <c r="U105" s="108" t="str">
        <f t="shared" si="9"/>
        <v>R_ES-MOB-WatHeat</v>
      </c>
      <c r="V105" s="108" t="str">
        <f t="shared" si="9"/>
        <v>FH2_3</v>
      </c>
      <c r="W105" s="108">
        <f t="shared" si="10"/>
        <v>0.0166572327084534</v>
      </c>
      <c r="X105" s="108" t="s">
        <v>18</v>
      </c>
      <c r="Y105" s="108" t="s">
        <v>191</v>
      </c>
      <c r="AC105" s="108" t="s">
        <v>357</v>
      </c>
      <c r="AD105" s="108" t="str">
        <f t="shared" si="11"/>
        <v>R_ES-MOB-WatHeat</v>
      </c>
      <c r="AE105" s="108" t="str">
        <f t="shared" si="11"/>
        <v>FH2_3</v>
      </c>
      <c r="AF105" s="108">
        <f t="shared" si="12"/>
        <v>0.022471121655479</v>
      </c>
      <c r="AG105" s="108" t="s">
        <v>18</v>
      </c>
      <c r="AH105" s="108" t="s">
        <v>197</v>
      </c>
      <c r="AL105" s="108" t="s">
        <v>357</v>
      </c>
      <c r="AM105" s="108" t="str">
        <f t="shared" si="13"/>
        <v>R_ES-MOB-WatHeat</v>
      </c>
      <c r="AN105" s="108" t="str">
        <f t="shared" si="13"/>
        <v>FH2_3</v>
      </c>
      <c r="AO105" s="108">
        <f t="shared" si="14"/>
        <v>0.0196922594663782</v>
      </c>
      <c r="AP105" s="108" t="s">
        <v>18</v>
      </c>
      <c r="AQ105" s="108" t="s">
        <v>194</v>
      </c>
      <c r="AU105" s="108" t="s">
        <v>357</v>
      </c>
      <c r="AV105" s="108" t="str">
        <f t="shared" si="15"/>
        <v>R_ES-MOB-WatHeat</v>
      </c>
      <c r="AW105" s="108" t="str">
        <f t="shared" si="15"/>
        <v>FH2_3</v>
      </c>
      <c r="AX105" s="108">
        <f t="shared" si="16"/>
        <v>0.0200672016482474</v>
      </c>
      <c r="AY105" s="108" t="s">
        <v>18</v>
      </c>
      <c r="AZ105" s="108" t="s">
        <v>193</v>
      </c>
      <c r="BD105" s="108" t="s">
        <v>357</v>
      </c>
      <c r="BE105" s="108" t="str">
        <f t="shared" si="17"/>
        <v>R_ES-MOB-WatHeat</v>
      </c>
      <c r="BF105" s="108" t="str">
        <f t="shared" si="17"/>
        <v>FH2_3</v>
      </c>
      <c r="BG105" s="108">
        <f t="shared" si="21"/>
        <v>0.0196922594663782</v>
      </c>
      <c r="BH105" s="108" t="s">
        <v>18</v>
      </c>
      <c r="BI105" s="108" t="s">
        <v>195</v>
      </c>
      <c r="BM105" s="108" t="s">
        <v>357</v>
      </c>
      <c r="BN105" s="108" t="str">
        <f t="shared" si="18"/>
        <v>R_ES-MOB-WatHeat</v>
      </c>
      <c r="BO105" s="108" t="str">
        <f t="shared" si="18"/>
        <v>FH2_3</v>
      </c>
      <c r="BP105" s="108">
        <f t="shared" si="19"/>
        <v>0.0200672016482474</v>
      </c>
      <c r="BQ105" s="108" t="s">
        <v>18</v>
      </c>
      <c r="BR105" s="108" t="s">
        <v>192</v>
      </c>
    </row>
    <row r="106" spans="2:70">
      <c r="B106" s="160"/>
      <c r="C106" s="32"/>
      <c r="D106" s="161"/>
      <c r="E106" s="161"/>
      <c r="F106" s="160"/>
      <c r="G106" s="32"/>
      <c r="H106" s="32"/>
      <c r="K106" s="108" t="s">
        <v>357</v>
      </c>
      <c r="L106" s="108" t="str">
        <f t="shared" si="20"/>
        <v>R_ES-MOB-WatHeat</v>
      </c>
      <c r="M106" s="108" t="s">
        <v>409</v>
      </c>
      <c r="N106" s="108">
        <f t="shared" si="8"/>
        <v>0.0201116701113584</v>
      </c>
      <c r="O106" s="108" t="s">
        <v>18</v>
      </c>
      <c r="P106" s="108" t="s">
        <v>196</v>
      </c>
      <c r="T106" s="108" t="s">
        <v>357</v>
      </c>
      <c r="U106" s="108" t="str">
        <f t="shared" si="9"/>
        <v>R_ES-MOB-WatHeat</v>
      </c>
      <c r="V106" s="108" t="str">
        <f t="shared" si="9"/>
        <v>FH4_5</v>
      </c>
      <c r="W106" s="108">
        <f t="shared" si="10"/>
        <v>0.0158290452354489</v>
      </c>
      <c r="X106" s="108" t="s">
        <v>18</v>
      </c>
      <c r="Y106" s="108" t="s">
        <v>191</v>
      </c>
      <c r="AC106" s="108" t="s">
        <v>357</v>
      </c>
      <c r="AD106" s="108" t="str">
        <f t="shared" si="11"/>
        <v>R_ES-MOB-WatHeat</v>
      </c>
      <c r="AE106" s="108" t="str">
        <f t="shared" si="11"/>
        <v>FH4_5</v>
      </c>
      <c r="AF106" s="108">
        <f t="shared" si="12"/>
        <v>0.0209246883499341</v>
      </c>
      <c r="AG106" s="108" t="s">
        <v>18</v>
      </c>
      <c r="AH106" s="108" t="s">
        <v>197</v>
      </c>
      <c r="AL106" s="108" t="s">
        <v>357</v>
      </c>
      <c r="AM106" s="108" t="str">
        <f t="shared" si="13"/>
        <v>R_ES-MOB-WatHeat</v>
      </c>
      <c r="AN106" s="108" t="str">
        <f t="shared" si="13"/>
        <v>FH4_5</v>
      </c>
      <c r="AO106" s="108">
        <f t="shared" si="14"/>
        <v>0.0185404013701219</v>
      </c>
      <c r="AP106" s="108" t="s">
        <v>18</v>
      </c>
      <c r="AQ106" s="108" t="s">
        <v>194</v>
      </c>
      <c r="AU106" s="108" t="s">
        <v>357</v>
      </c>
      <c r="AV106" s="108" t="str">
        <f t="shared" si="15"/>
        <v>R_ES-MOB-WatHeat</v>
      </c>
      <c r="AW106" s="108" t="str">
        <f t="shared" si="15"/>
        <v>FH4_5</v>
      </c>
      <c r="AX106" s="108">
        <f t="shared" si="16"/>
        <v>0.0177877243294525</v>
      </c>
      <c r="AY106" s="108" t="s">
        <v>18</v>
      </c>
      <c r="AZ106" s="108" t="s">
        <v>193</v>
      </c>
      <c r="BD106" s="108" t="s">
        <v>357</v>
      </c>
      <c r="BE106" s="108" t="str">
        <f t="shared" si="17"/>
        <v>R_ES-MOB-WatHeat</v>
      </c>
      <c r="BF106" s="108" t="str">
        <f t="shared" si="17"/>
        <v>FH4_5</v>
      </c>
      <c r="BG106" s="108">
        <f t="shared" si="21"/>
        <v>0.0185404013701219</v>
      </c>
      <c r="BH106" s="108" t="s">
        <v>18</v>
      </c>
      <c r="BI106" s="108" t="s">
        <v>195</v>
      </c>
      <c r="BM106" s="108" t="s">
        <v>357</v>
      </c>
      <c r="BN106" s="108" t="str">
        <f t="shared" si="18"/>
        <v>R_ES-MOB-WatHeat</v>
      </c>
      <c r="BO106" s="108" t="str">
        <f t="shared" si="18"/>
        <v>FH4_5</v>
      </c>
      <c r="BP106" s="108">
        <f t="shared" si="19"/>
        <v>0.0177877243294525</v>
      </c>
      <c r="BQ106" s="108" t="s">
        <v>18</v>
      </c>
      <c r="BR106" s="108" t="s">
        <v>192</v>
      </c>
    </row>
    <row r="107" spans="2:70">
      <c r="B107" s="160"/>
      <c r="C107" s="32"/>
      <c r="D107" s="161"/>
      <c r="E107" s="161"/>
      <c r="F107" s="160"/>
      <c r="G107" s="32"/>
      <c r="H107" s="32"/>
      <c r="K107" s="175" t="s">
        <v>357</v>
      </c>
      <c r="L107" s="108" t="str">
        <f t="shared" si="20"/>
        <v>R_ES-MOB-WatHeat</v>
      </c>
      <c r="M107" s="108" t="s">
        <v>410</v>
      </c>
      <c r="N107" s="108">
        <f t="shared" si="8"/>
        <v>0.0192099222047578</v>
      </c>
      <c r="O107" s="108" t="s">
        <v>18</v>
      </c>
      <c r="P107" s="108" t="s">
        <v>196</v>
      </c>
      <c r="T107" s="108" t="s">
        <v>357</v>
      </c>
      <c r="U107" s="108" t="str">
        <f t="shared" si="9"/>
        <v>R_ES-MOB-WatHeat</v>
      </c>
      <c r="V107" s="108" t="str">
        <f t="shared" si="9"/>
        <v>FH6_7</v>
      </c>
      <c r="W107" s="108">
        <f t="shared" si="10"/>
        <v>0.0159024621248745</v>
      </c>
      <c r="X107" s="108" t="s">
        <v>18</v>
      </c>
      <c r="Y107" s="108" t="s">
        <v>191</v>
      </c>
      <c r="AC107" s="108" t="s">
        <v>357</v>
      </c>
      <c r="AD107" s="108" t="str">
        <f t="shared" si="11"/>
        <v>R_ES-MOB-WatHeat</v>
      </c>
      <c r="AE107" s="108" t="str">
        <f t="shared" si="11"/>
        <v>FH6_7</v>
      </c>
      <c r="AF107" s="108">
        <f t="shared" si="12"/>
        <v>0.0184080758697192</v>
      </c>
      <c r="AG107" s="108" t="s">
        <v>18</v>
      </c>
      <c r="AH107" s="108" t="s">
        <v>197</v>
      </c>
      <c r="AL107" s="108" t="s">
        <v>357</v>
      </c>
      <c r="AM107" s="108" t="str">
        <f t="shared" si="13"/>
        <v>R_ES-MOB-WatHeat</v>
      </c>
      <c r="AN107" s="108" t="str">
        <f t="shared" si="13"/>
        <v>FH6_7</v>
      </c>
      <c r="AO107" s="108">
        <f t="shared" si="14"/>
        <v>0.0175903530927638</v>
      </c>
      <c r="AP107" s="108" t="s">
        <v>18</v>
      </c>
      <c r="AQ107" s="108" t="s">
        <v>194</v>
      </c>
      <c r="AU107" s="108" t="s">
        <v>357</v>
      </c>
      <c r="AV107" s="108" t="str">
        <f t="shared" si="15"/>
        <v>R_ES-MOB-WatHeat</v>
      </c>
      <c r="AW107" s="108" t="str">
        <f t="shared" si="15"/>
        <v>FH6_7</v>
      </c>
      <c r="AX107" s="108">
        <f t="shared" si="16"/>
        <v>0.0165945078402487</v>
      </c>
      <c r="AY107" s="108" t="s">
        <v>18</v>
      </c>
      <c r="AZ107" s="108" t="s">
        <v>193</v>
      </c>
      <c r="BD107" s="108" t="s">
        <v>357</v>
      </c>
      <c r="BE107" s="108" t="str">
        <f t="shared" si="17"/>
        <v>R_ES-MOB-WatHeat</v>
      </c>
      <c r="BF107" s="108" t="str">
        <f t="shared" si="17"/>
        <v>FH6_7</v>
      </c>
      <c r="BG107" s="108">
        <f t="shared" si="21"/>
        <v>0.0175903530927638</v>
      </c>
      <c r="BH107" s="108" t="s">
        <v>18</v>
      </c>
      <c r="BI107" s="108" t="s">
        <v>195</v>
      </c>
      <c r="BM107" s="108" t="s">
        <v>357</v>
      </c>
      <c r="BN107" s="108" t="str">
        <f t="shared" si="18"/>
        <v>R_ES-MOB-WatHeat</v>
      </c>
      <c r="BO107" s="108" t="str">
        <f t="shared" si="18"/>
        <v>FH6_7</v>
      </c>
      <c r="BP107" s="108">
        <f t="shared" si="19"/>
        <v>0.0165945078402487</v>
      </c>
      <c r="BQ107" s="108" t="s">
        <v>18</v>
      </c>
      <c r="BR107" s="108" t="s">
        <v>192</v>
      </c>
    </row>
    <row r="108" spans="2:70">
      <c r="B108" s="160"/>
      <c r="C108" s="32"/>
      <c r="D108" s="161"/>
      <c r="E108" s="161"/>
      <c r="F108" s="160"/>
      <c r="G108" s="32"/>
      <c r="H108" s="32"/>
      <c r="K108" s="108" t="s">
        <v>357</v>
      </c>
      <c r="L108" s="108" t="str">
        <f t="shared" si="20"/>
        <v>R_ES-MOB-WatHeat</v>
      </c>
      <c r="M108" s="108" t="s">
        <v>411</v>
      </c>
      <c r="N108" s="108">
        <f t="shared" si="8"/>
        <v>0.018841834190357</v>
      </c>
      <c r="O108" s="108" t="s">
        <v>18</v>
      </c>
      <c r="P108" s="108" t="s">
        <v>196</v>
      </c>
      <c r="T108" s="108" t="s">
        <v>357</v>
      </c>
      <c r="U108" s="108" t="str">
        <f t="shared" si="9"/>
        <v>R_ES-MOB-WatHeat</v>
      </c>
      <c r="V108" s="108" t="str">
        <f t="shared" si="9"/>
        <v>FH8_9</v>
      </c>
      <c r="W108" s="108">
        <f t="shared" si="10"/>
        <v>0.0171052366659126</v>
      </c>
      <c r="X108" s="108" t="s">
        <v>18</v>
      </c>
      <c r="Y108" s="108" t="s">
        <v>191</v>
      </c>
      <c r="AC108" s="108" t="s">
        <v>357</v>
      </c>
      <c r="AD108" s="108" t="str">
        <f t="shared" si="11"/>
        <v>R_ES-MOB-WatHeat</v>
      </c>
      <c r="AE108" s="108" t="str">
        <f t="shared" si="11"/>
        <v>FH8_9</v>
      </c>
      <c r="AF108" s="108">
        <f t="shared" si="12"/>
        <v>0.0169703204195258</v>
      </c>
      <c r="AG108" s="108" t="s">
        <v>18</v>
      </c>
      <c r="AH108" s="108" t="s">
        <v>197</v>
      </c>
      <c r="AL108" s="108" t="s">
        <v>357</v>
      </c>
      <c r="AM108" s="108" t="str">
        <f t="shared" si="13"/>
        <v>R_ES-MOB-WatHeat</v>
      </c>
      <c r="AN108" s="108" t="str">
        <f t="shared" si="13"/>
        <v>FH8_9</v>
      </c>
      <c r="AO108" s="108">
        <f t="shared" si="14"/>
        <v>0.0174698671638847</v>
      </c>
      <c r="AP108" s="108" t="s">
        <v>18</v>
      </c>
      <c r="AQ108" s="108" t="s">
        <v>194</v>
      </c>
      <c r="AU108" s="108" t="s">
        <v>357</v>
      </c>
      <c r="AV108" s="108" t="str">
        <f t="shared" si="15"/>
        <v>R_ES-MOB-WatHeat</v>
      </c>
      <c r="AW108" s="108" t="str">
        <f t="shared" si="15"/>
        <v>FH8_9</v>
      </c>
      <c r="AX108" s="108">
        <f t="shared" si="16"/>
        <v>0.0165122579121173</v>
      </c>
      <c r="AY108" s="108" t="s">
        <v>18</v>
      </c>
      <c r="AZ108" s="108" t="s">
        <v>193</v>
      </c>
      <c r="BD108" s="108" t="s">
        <v>357</v>
      </c>
      <c r="BE108" s="108" t="str">
        <f t="shared" si="17"/>
        <v>R_ES-MOB-WatHeat</v>
      </c>
      <c r="BF108" s="108" t="str">
        <f t="shared" si="17"/>
        <v>FH8_9</v>
      </c>
      <c r="BG108" s="108">
        <f t="shared" si="21"/>
        <v>0.0174698671638847</v>
      </c>
      <c r="BH108" s="108" t="s">
        <v>18</v>
      </c>
      <c r="BI108" s="108" t="s">
        <v>195</v>
      </c>
      <c r="BM108" s="108" t="s">
        <v>357</v>
      </c>
      <c r="BN108" s="108" t="str">
        <f t="shared" si="18"/>
        <v>R_ES-MOB-WatHeat</v>
      </c>
      <c r="BO108" s="108" t="str">
        <f t="shared" si="18"/>
        <v>FH8_9</v>
      </c>
      <c r="BP108" s="108">
        <f t="shared" si="19"/>
        <v>0.0165122579121173</v>
      </c>
      <c r="BQ108" s="108" t="s">
        <v>18</v>
      </c>
      <c r="BR108" s="108" t="s">
        <v>192</v>
      </c>
    </row>
    <row r="109" spans="2:70">
      <c r="B109" s="160"/>
      <c r="C109" s="32"/>
      <c r="D109" s="161"/>
      <c r="E109" s="161"/>
      <c r="F109" s="160"/>
      <c r="G109" s="32"/>
      <c r="H109" s="32"/>
      <c r="K109" s="108" t="s">
        <v>357</v>
      </c>
      <c r="L109" s="108" t="str">
        <f t="shared" si="20"/>
        <v>R_ES-MOB-WatHeat</v>
      </c>
      <c r="M109" s="108" t="s">
        <v>412</v>
      </c>
      <c r="N109" s="108">
        <f t="shared" si="8"/>
        <v>0.0189356699331529</v>
      </c>
      <c r="O109" s="108" t="s">
        <v>18</v>
      </c>
      <c r="P109" s="108" t="s">
        <v>196</v>
      </c>
      <c r="T109" s="108" t="s">
        <v>357</v>
      </c>
      <c r="U109" s="108" t="str">
        <f t="shared" si="9"/>
        <v>R_ES-MOB-WatHeat</v>
      </c>
      <c r="V109" s="108" t="str">
        <f t="shared" si="9"/>
        <v>FH10_11</v>
      </c>
      <c r="W109" s="108">
        <f t="shared" si="10"/>
        <v>0.0198225161188549</v>
      </c>
      <c r="X109" s="108" t="s">
        <v>18</v>
      </c>
      <c r="Y109" s="108" t="s">
        <v>191</v>
      </c>
      <c r="AC109" s="108" t="s">
        <v>357</v>
      </c>
      <c r="AD109" s="108" t="str">
        <f t="shared" si="11"/>
        <v>R_ES-MOB-WatHeat</v>
      </c>
      <c r="AE109" s="108" t="str">
        <f t="shared" si="11"/>
        <v>FH10_11</v>
      </c>
      <c r="AF109" s="108">
        <f t="shared" si="12"/>
        <v>0.0166723480117681</v>
      </c>
      <c r="AG109" s="108" t="s">
        <v>18</v>
      </c>
      <c r="AH109" s="108" t="s">
        <v>197</v>
      </c>
      <c r="AL109" s="108" t="s">
        <v>357</v>
      </c>
      <c r="AM109" s="108" t="str">
        <f t="shared" si="13"/>
        <v>R_ES-MOB-WatHeat</v>
      </c>
      <c r="AN109" s="108" t="str">
        <f t="shared" si="13"/>
        <v>FH10_11</v>
      </c>
      <c r="AO109" s="108">
        <f t="shared" si="14"/>
        <v>0.0185481158114173</v>
      </c>
      <c r="AP109" s="108" t="s">
        <v>18</v>
      </c>
      <c r="AQ109" s="108" t="s">
        <v>194</v>
      </c>
      <c r="AU109" s="108" t="s">
        <v>357</v>
      </c>
      <c r="AV109" s="108" t="str">
        <f t="shared" si="15"/>
        <v>R_ES-MOB-WatHeat</v>
      </c>
      <c r="AW109" s="108" t="str">
        <f t="shared" si="15"/>
        <v>FH10_11</v>
      </c>
      <c r="AX109" s="108">
        <f t="shared" si="16"/>
        <v>0.0182536626877173</v>
      </c>
      <c r="AY109" s="108" t="s">
        <v>18</v>
      </c>
      <c r="AZ109" s="108" t="s">
        <v>193</v>
      </c>
      <c r="BD109" s="108" t="s">
        <v>357</v>
      </c>
      <c r="BE109" s="108" t="str">
        <f t="shared" si="17"/>
        <v>R_ES-MOB-WatHeat</v>
      </c>
      <c r="BF109" s="108" t="str">
        <f t="shared" si="17"/>
        <v>FH10_11</v>
      </c>
      <c r="BG109" s="108">
        <f t="shared" si="21"/>
        <v>0.0185481158114173</v>
      </c>
      <c r="BH109" s="108" t="s">
        <v>18</v>
      </c>
      <c r="BI109" s="108" t="s">
        <v>195</v>
      </c>
      <c r="BM109" s="108" t="s">
        <v>357</v>
      </c>
      <c r="BN109" s="108" t="str">
        <f t="shared" si="18"/>
        <v>R_ES-MOB-WatHeat</v>
      </c>
      <c r="BO109" s="108" t="str">
        <f t="shared" si="18"/>
        <v>FH10_11</v>
      </c>
      <c r="BP109" s="108">
        <f t="shared" si="19"/>
        <v>0.0182536626877173</v>
      </c>
      <c r="BQ109" s="108" t="s">
        <v>18</v>
      </c>
      <c r="BR109" s="108" t="s">
        <v>192</v>
      </c>
    </row>
    <row r="110" spans="2:70">
      <c r="B110" s="160"/>
      <c r="C110" s="32"/>
      <c r="D110" s="161"/>
      <c r="E110" s="161"/>
      <c r="F110" s="160"/>
      <c r="G110" s="32"/>
      <c r="H110" s="32"/>
      <c r="K110" s="108" t="s">
        <v>357</v>
      </c>
      <c r="L110" s="108" t="str">
        <f t="shared" si="20"/>
        <v>R_ES-MOB-WatHeat</v>
      </c>
      <c r="M110" s="108" t="s">
        <v>413</v>
      </c>
      <c r="N110" s="108">
        <f t="shared" si="8"/>
        <v>0.0198847069007047</v>
      </c>
      <c r="O110" s="108" t="s">
        <v>18</v>
      </c>
      <c r="P110" s="108" t="s">
        <v>196</v>
      </c>
      <c r="T110" s="108" t="s">
        <v>357</v>
      </c>
      <c r="U110" s="108" t="str">
        <f t="shared" si="9"/>
        <v>R_ES-MOB-WatHeat</v>
      </c>
      <c r="V110" s="108" t="str">
        <f t="shared" si="9"/>
        <v>FH12_13</v>
      </c>
      <c r="W110" s="108">
        <f t="shared" si="10"/>
        <v>0.0205767152130325</v>
      </c>
      <c r="X110" s="108" t="s">
        <v>18</v>
      </c>
      <c r="Y110" s="108" t="s">
        <v>191</v>
      </c>
      <c r="AC110" s="108" t="s">
        <v>357</v>
      </c>
      <c r="AD110" s="108" t="str">
        <f t="shared" si="11"/>
        <v>R_ES-MOB-WatHeat</v>
      </c>
      <c r="AE110" s="108" t="str">
        <f t="shared" si="11"/>
        <v>FH12_13</v>
      </c>
      <c r="AF110" s="108">
        <f t="shared" si="12"/>
        <v>0.0178993947669431</v>
      </c>
      <c r="AG110" s="108" t="s">
        <v>18</v>
      </c>
      <c r="AH110" s="108" t="s">
        <v>197</v>
      </c>
      <c r="AL110" s="108" t="s">
        <v>357</v>
      </c>
      <c r="AM110" s="108" t="str">
        <f t="shared" si="13"/>
        <v>R_ES-MOB-WatHeat</v>
      </c>
      <c r="AN110" s="108" t="str">
        <f t="shared" si="13"/>
        <v>FH12_13</v>
      </c>
      <c r="AO110" s="108">
        <f t="shared" si="14"/>
        <v>0.0197346377775574</v>
      </c>
      <c r="AP110" s="108" t="s">
        <v>18</v>
      </c>
      <c r="AQ110" s="108" t="s">
        <v>194</v>
      </c>
      <c r="AU110" s="108" t="s">
        <v>357</v>
      </c>
      <c r="AV110" s="108" t="str">
        <f t="shared" si="15"/>
        <v>R_ES-MOB-WatHeat</v>
      </c>
      <c r="AW110" s="108" t="str">
        <f t="shared" si="15"/>
        <v>FH12_13</v>
      </c>
      <c r="AX110" s="108">
        <f t="shared" si="16"/>
        <v>0.0202626994046479</v>
      </c>
      <c r="AY110" s="108" t="s">
        <v>18</v>
      </c>
      <c r="AZ110" s="108" t="s">
        <v>193</v>
      </c>
      <c r="BD110" s="108" t="s">
        <v>357</v>
      </c>
      <c r="BE110" s="108" t="str">
        <f t="shared" si="17"/>
        <v>R_ES-MOB-WatHeat</v>
      </c>
      <c r="BF110" s="108" t="str">
        <f t="shared" si="17"/>
        <v>FH12_13</v>
      </c>
      <c r="BG110" s="108">
        <f t="shared" si="21"/>
        <v>0.0197346377775574</v>
      </c>
      <c r="BH110" s="108" t="s">
        <v>18</v>
      </c>
      <c r="BI110" s="108" t="s">
        <v>195</v>
      </c>
      <c r="BM110" s="108" t="s">
        <v>357</v>
      </c>
      <c r="BN110" s="108" t="str">
        <f t="shared" si="18"/>
        <v>R_ES-MOB-WatHeat</v>
      </c>
      <c r="BO110" s="108" t="str">
        <f t="shared" si="18"/>
        <v>FH12_13</v>
      </c>
      <c r="BP110" s="108">
        <f t="shared" si="19"/>
        <v>0.0202626994046479</v>
      </c>
      <c r="BQ110" s="108" t="s">
        <v>18</v>
      </c>
      <c r="BR110" s="108" t="s">
        <v>192</v>
      </c>
    </row>
    <row r="111" spans="2:70">
      <c r="B111" s="160"/>
      <c r="C111" s="32"/>
      <c r="D111" s="161"/>
      <c r="E111" s="161"/>
      <c r="F111" s="160"/>
      <c r="G111" s="32"/>
      <c r="H111" s="32"/>
      <c r="K111" s="175" t="s">
        <v>357</v>
      </c>
      <c r="L111" s="108" t="str">
        <f t="shared" si="20"/>
        <v>R_ES-MOB-WatHeat</v>
      </c>
      <c r="M111" s="108" t="s">
        <v>414</v>
      </c>
      <c r="N111" s="108">
        <f t="shared" si="8"/>
        <v>0.0208389906197208</v>
      </c>
      <c r="O111" s="108" t="s">
        <v>18</v>
      </c>
      <c r="P111" s="108" t="s">
        <v>196</v>
      </c>
      <c r="T111" s="108" t="s">
        <v>357</v>
      </c>
      <c r="U111" s="108" t="str">
        <f t="shared" si="9"/>
        <v>R_ES-MOB-WatHeat</v>
      </c>
      <c r="V111" s="108" t="str">
        <f t="shared" si="9"/>
        <v>FH14_15</v>
      </c>
      <c r="W111" s="108">
        <f t="shared" si="10"/>
        <v>0.0201344120759709</v>
      </c>
      <c r="X111" s="108" t="s">
        <v>18</v>
      </c>
      <c r="Y111" s="108" t="s">
        <v>191</v>
      </c>
      <c r="AC111" s="108" t="s">
        <v>357</v>
      </c>
      <c r="AD111" s="108" t="str">
        <f t="shared" si="11"/>
        <v>R_ES-MOB-WatHeat</v>
      </c>
      <c r="AE111" s="108" t="str">
        <f t="shared" si="11"/>
        <v>FH14_15</v>
      </c>
      <c r="AF111" s="108">
        <f t="shared" si="12"/>
        <v>0.0207530234250215</v>
      </c>
      <c r="AG111" s="108" t="s">
        <v>18</v>
      </c>
      <c r="AH111" s="108" t="s">
        <v>197</v>
      </c>
      <c r="AL111" s="108" t="s">
        <v>357</v>
      </c>
      <c r="AM111" s="108" t="str">
        <f t="shared" si="13"/>
        <v>R_ES-MOB-WatHeat</v>
      </c>
      <c r="AN111" s="108" t="str">
        <f t="shared" si="13"/>
        <v>FH14_15</v>
      </c>
      <c r="AO111" s="108">
        <f t="shared" si="14"/>
        <v>0.0206212544677413</v>
      </c>
      <c r="AP111" s="108" t="s">
        <v>18</v>
      </c>
      <c r="AQ111" s="108" t="s">
        <v>194</v>
      </c>
      <c r="AU111" s="108" t="s">
        <v>357</v>
      </c>
      <c r="AV111" s="108" t="str">
        <f t="shared" si="15"/>
        <v>R_ES-MOB-WatHeat</v>
      </c>
      <c r="AW111" s="108" t="str">
        <f t="shared" si="15"/>
        <v>FH14_15</v>
      </c>
      <c r="AX111" s="108">
        <f t="shared" si="16"/>
        <v>0.0211728179792687</v>
      </c>
      <c r="AY111" s="108" t="s">
        <v>18</v>
      </c>
      <c r="AZ111" s="108" t="s">
        <v>193</v>
      </c>
      <c r="BD111" s="108" t="s">
        <v>357</v>
      </c>
      <c r="BE111" s="108" t="str">
        <f t="shared" si="17"/>
        <v>R_ES-MOB-WatHeat</v>
      </c>
      <c r="BF111" s="108" t="str">
        <f t="shared" si="17"/>
        <v>FH14_15</v>
      </c>
      <c r="BG111" s="108">
        <f t="shared" si="21"/>
        <v>0.0206212544677413</v>
      </c>
      <c r="BH111" s="108" t="s">
        <v>18</v>
      </c>
      <c r="BI111" s="108" t="s">
        <v>195</v>
      </c>
      <c r="BM111" s="108" t="s">
        <v>357</v>
      </c>
      <c r="BN111" s="108" t="str">
        <f t="shared" si="18"/>
        <v>R_ES-MOB-WatHeat</v>
      </c>
      <c r="BO111" s="108" t="str">
        <f t="shared" si="18"/>
        <v>FH14_15</v>
      </c>
      <c r="BP111" s="108">
        <f t="shared" si="19"/>
        <v>0.0211728179792687</v>
      </c>
      <c r="BQ111" s="108" t="s">
        <v>18</v>
      </c>
      <c r="BR111" s="108" t="s">
        <v>192</v>
      </c>
    </row>
    <row r="112" spans="2:70">
      <c r="B112" s="160"/>
      <c r="C112" s="32"/>
      <c r="D112" s="161"/>
      <c r="E112" s="161"/>
      <c r="F112" s="160"/>
      <c r="G112" s="32"/>
      <c r="H112" s="32"/>
      <c r="K112" s="108" t="s">
        <v>357</v>
      </c>
      <c r="L112" s="108" t="str">
        <f t="shared" si="20"/>
        <v>R_ES-MOB-WatHeat</v>
      </c>
      <c r="M112" s="108" t="s">
        <v>415</v>
      </c>
      <c r="N112" s="108">
        <f t="shared" si="8"/>
        <v>0.0211595818818846</v>
      </c>
      <c r="O112" s="108" t="s">
        <v>18</v>
      </c>
      <c r="P112" s="108" t="s">
        <v>196</v>
      </c>
      <c r="T112" s="108" t="s">
        <v>357</v>
      </c>
      <c r="U112" s="108" t="str">
        <f t="shared" si="9"/>
        <v>R_ES-MOB-WatHeat</v>
      </c>
      <c r="V112" s="108" t="str">
        <f t="shared" si="9"/>
        <v>FH16_17</v>
      </c>
      <c r="W112" s="108">
        <f t="shared" si="10"/>
        <v>0.019900470527556</v>
      </c>
      <c r="X112" s="108" t="s">
        <v>18</v>
      </c>
      <c r="Y112" s="108" t="s">
        <v>191</v>
      </c>
      <c r="AC112" s="108" t="s">
        <v>357</v>
      </c>
      <c r="AD112" s="108" t="str">
        <f t="shared" ref="AD112:AE127" si="22">U112</f>
        <v>R_ES-MOB-WatHeat</v>
      </c>
      <c r="AE112" s="108" t="str">
        <f t="shared" si="22"/>
        <v>FH16_17</v>
      </c>
      <c r="AF112" s="108">
        <f t="shared" si="12"/>
        <v>0.021834856434323</v>
      </c>
      <c r="AG112" s="108" t="s">
        <v>18</v>
      </c>
      <c r="AH112" s="108" t="s">
        <v>197</v>
      </c>
      <c r="AL112" s="108" t="s">
        <v>357</v>
      </c>
      <c r="AM112" s="108" t="str">
        <f t="shared" ref="AM112:AN127" si="23">AD112</f>
        <v>R_ES-MOB-WatHeat</v>
      </c>
      <c r="AN112" s="108" t="str">
        <f t="shared" si="23"/>
        <v>FH16_17</v>
      </c>
      <c r="AO112" s="108">
        <f t="shared" si="14"/>
        <v>0.0208617629033817</v>
      </c>
      <c r="AP112" s="108" t="s">
        <v>18</v>
      </c>
      <c r="AQ112" s="108" t="s">
        <v>194</v>
      </c>
      <c r="AU112" s="108" t="s">
        <v>357</v>
      </c>
      <c r="AV112" s="108" t="str">
        <f t="shared" ref="AV112:AW127" si="24">AM112</f>
        <v>R_ES-MOB-WatHeat</v>
      </c>
      <c r="AW112" s="108" t="str">
        <f t="shared" si="24"/>
        <v>FH16_17</v>
      </c>
      <c r="AX112" s="108">
        <f t="shared" si="16"/>
        <v>0.0213427940914599</v>
      </c>
      <c r="AY112" s="108" t="s">
        <v>18</v>
      </c>
      <c r="AZ112" s="108" t="s">
        <v>193</v>
      </c>
      <c r="BD112" s="108" t="s">
        <v>357</v>
      </c>
      <c r="BE112" s="108" t="str">
        <f t="shared" ref="BE112:BF127" si="25">AV112</f>
        <v>R_ES-MOB-WatHeat</v>
      </c>
      <c r="BF112" s="108" t="str">
        <f t="shared" si="25"/>
        <v>FH16_17</v>
      </c>
      <c r="BG112" s="108">
        <f t="shared" si="21"/>
        <v>0.0208617629033817</v>
      </c>
      <c r="BH112" s="108" t="s">
        <v>18</v>
      </c>
      <c r="BI112" s="108" t="s">
        <v>195</v>
      </c>
      <c r="BM112" s="108" t="s">
        <v>357</v>
      </c>
      <c r="BN112" s="108" t="str">
        <f t="shared" ref="BN112:BO127" si="26">BE112</f>
        <v>R_ES-MOB-WatHeat</v>
      </c>
      <c r="BO112" s="108" t="str">
        <f t="shared" si="26"/>
        <v>FH16_17</v>
      </c>
      <c r="BP112" s="108">
        <f t="shared" si="19"/>
        <v>0.0213427940914599</v>
      </c>
      <c r="BQ112" s="108" t="s">
        <v>18</v>
      </c>
      <c r="BR112" s="108" t="s">
        <v>192</v>
      </c>
    </row>
    <row r="113" spans="2:70">
      <c r="B113" s="160"/>
      <c r="C113" s="32"/>
      <c r="D113" s="161"/>
      <c r="E113" s="161"/>
      <c r="F113" s="160"/>
      <c r="G113" s="32"/>
      <c r="H113" s="32"/>
      <c r="K113" s="108" t="s">
        <v>357</v>
      </c>
      <c r="L113" s="108" t="str">
        <f t="shared" si="20"/>
        <v>R_ES-MOB-WatHeat</v>
      </c>
      <c r="M113" s="108" t="s">
        <v>416</v>
      </c>
      <c r="N113" s="108">
        <f t="shared" si="8"/>
        <v>0.0212246785407572</v>
      </c>
      <c r="O113" s="108" t="s">
        <v>18</v>
      </c>
      <c r="P113" s="108" t="s">
        <v>196</v>
      </c>
      <c r="T113" s="108" t="s">
        <v>357</v>
      </c>
      <c r="U113" s="108" t="str">
        <f t="shared" ref="U113:V128" si="27">L113</f>
        <v>R_ES-MOB-WatHeat</v>
      </c>
      <c r="V113" s="108" t="str">
        <f t="shared" si="27"/>
        <v>FH18_19</v>
      </c>
      <c r="W113" s="108">
        <f t="shared" si="10"/>
        <v>0.02010785636109</v>
      </c>
      <c r="X113" s="108" t="s">
        <v>18</v>
      </c>
      <c r="Y113" s="108" t="s">
        <v>191</v>
      </c>
      <c r="AC113" s="108" t="s">
        <v>357</v>
      </c>
      <c r="AD113" s="108" t="str">
        <f t="shared" si="22"/>
        <v>R_ES-MOB-WatHeat</v>
      </c>
      <c r="AE113" s="108" t="str">
        <f t="shared" si="22"/>
        <v>FH18_19</v>
      </c>
      <c r="AF113" s="108">
        <f t="shared" si="12"/>
        <v>0.0218516633411387</v>
      </c>
      <c r="AG113" s="108" t="s">
        <v>18</v>
      </c>
      <c r="AH113" s="108" t="s">
        <v>197</v>
      </c>
      <c r="AL113" s="108" t="s">
        <v>357</v>
      </c>
      <c r="AM113" s="108" t="str">
        <f t="shared" si="23"/>
        <v>R_ES-MOB-WatHeat</v>
      </c>
      <c r="AN113" s="108" t="str">
        <f t="shared" si="23"/>
        <v>FH18_19</v>
      </c>
      <c r="AO113" s="108">
        <f t="shared" si="14"/>
        <v>0.0207872227642541</v>
      </c>
      <c r="AP113" s="108" t="s">
        <v>18</v>
      </c>
      <c r="AQ113" s="108" t="s">
        <v>194</v>
      </c>
      <c r="AU113" s="108" t="s">
        <v>357</v>
      </c>
      <c r="AV113" s="108" t="str">
        <f t="shared" si="24"/>
        <v>R_ES-MOB-WatHeat</v>
      </c>
      <c r="AW113" s="108" t="str">
        <f t="shared" si="24"/>
        <v>FH18_19</v>
      </c>
      <c r="AX113" s="108">
        <f t="shared" si="16"/>
        <v>0.021302546509601</v>
      </c>
      <c r="AY113" s="108" t="s">
        <v>18</v>
      </c>
      <c r="AZ113" s="108" t="s">
        <v>193</v>
      </c>
      <c r="BD113" s="108" t="s">
        <v>357</v>
      </c>
      <c r="BE113" s="108" t="str">
        <f t="shared" si="25"/>
        <v>R_ES-MOB-WatHeat</v>
      </c>
      <c r="BF113" s="108" t="str">
        <f t="shared" si="25"/>
        <v>FH18_19</v>
      </c>
      <c r="BG113" s="108">
        <f t="shared" si="21"/>
        <v>0.0207872227642541</v>
      </c>
      <c r="BH113" s="108" t="s">
        <v>18</v>
      </c>
      <c r="BI113" s="108" t="s">
        <v>195</v>
      </c>
      <c r="BM113" s="108" t="s">
        <v>357</v>
      </c>
      <c r="BN113" s="108" t="str">
        <f t="shared" si="26"/>
        <v>R_ES-MOB-WatHeat</v>
      </c>
      <c r="BO113" s="108" t="str">
        <f t="shared" si="26"/>
        <v>FH18_19</v>
      </c>
      <c r="BP113" s="108">
        <f t="shared" si="19"/>
        <v>0.021302546509601</v>
      </c>
      <c r="BQ113" s="108" t="s">
        <v>18</v>
      </c>
      <c r="BR113" s="108" t="s">
        <v>192</v>
      </c>
    </row>
    <row r="114" spans="2:70">
      <c r="B114" s="160"/>
      <c r="C114" s="32"/>
      <c r="D114" s="161"/>
      <c r="E114" s="161"/>
      <c r="F114" s="160"/>
      <c r="G114" s="32"/>
      <c r="H114" s="32"/>
      <c r="K114" s="108" t="s">
        <v>357</v>
      </c>
      <c r="L114" s="108" t="str">
        <f t="shared" si="20"/>
        <v>R_ES-MOB-WatHeat</v>
      </c>
      <c r="M114" s="108" t="s">
        <v>417</v>
      </c>
      <c r="N114" s="108">
        <f t="shared" si="8"/>
        <v>0.021196759693815</v>
      </c>
      <c r="O114" s="108" t="s">
        <v>18</v>
      </c>
      <c r="P114" s="108" t="s">
        <v>196</v>
      </c>
      <c r="T114" s="108" t="s">
        <v>357</v>
      </c>
      <c r="U114" s="108" t="str">
        <f t="shared" si="27"/>
        <v>R_ES-MOB-WatHeat</v>
      </c>
      <c r="V114" s="108" t="str">
        <f t="shared" si="27"/>
        <v>FH20_21</v>
      </c>
      <c r="W114" s="108">
        <f t="shared" si="10"/>
        <v>0.0209690367288275</v>
      </c>
      <c r="X114" s="108" t="s">
        <v>18</v>
      </c>
      <c r="Y114" s="108" t="s">
        <v>191</v>
      </c>
      <c r="AC114" s="108" t="s">
        <v>357</v>
      </c>
      <c r="AD114" s="108" t="str">
        <f t="shared" si="22"/>
        <v>R_ES-MOB-WatHeat</v>
      </c>
      <c r="AE114" s="108" t="str">
        <f t="shared" si="22"/>
        <v>FH20_21</v>
      </c>
      <c r="AF114" s="108">
        <f t="shared" si="12"/>
        <v>0.0215704297529681</v>
      </c>
      <c r="AG114" s="108" t="s">
        <v>18</v>
      </c>
      <c r="AH114" s="108" t="s">
        <v>197</v>
      </c>
      <c r="AL114" s="108" t="s">
        <v>357</v>
      </c>
      <c r="AM114" s="108" t="str">
        <f t="shared" si="23"/>
        <v>R_ES-MOB-WatHeat</v>
      </c>
      <c r="AN114" s="108" t="str">
        <f t="shared" si="23"/>
        <v>FH20_21</v>
      </c>
      <c r="AO114" s="108">
        <f t="shared" si="14"/>
        <v>0.0209999265660562</v>
      </c>
      <c r="AP114" s="108" t="s">
        <v>18</v>
      </c>
      <c r="AQ114" s="108" t="s">
        <v>194</v>
      </c>
      <c r="AU114" s="108" t="s">
        <v>357</v>
      </c>
      <c r="AV114" s="108" t="str">
        <f t="shared" si="24"/>
        <v>R_ES-MOB-WatHeat</v>
      </c>
      <c r="AW114" s="108" t="str">
        <f t="shared" si="24"/>
        <v>FH20_21</v>
      </c>
      <c r="AX114" s="108">
        <f t="shared" si="16"/>
        <v>0.0217291485724036</v>
      </c>
      <c r="AY114" s="108" t="s">
        <v>18</v>
      </c>
      <c r="AZ114" s="108" t="s">
        <v>193</v>
      </c>
      <c r="BD114" s="108" t="s">
        <v>357</v>
      </c>
      <c r="BE114" s="108" t="str">
        <f t="shared" si="25"/>
        <v>R_ES-MOB-WatHeat</v>
      </c>
      <c r="BF114" s="108" t="str">
        <f t="shared" si="25"/>
        <v>FH20_21</v>
      </c>
      <c r="BG114" s="108">
        <f t="shared" si="21"/>
        <v>0.0209999265660562</v>
      </c>
      <c r="BH114" s="108" t="s">
        <v>18</v>
      </c>
      <c r="BI114" s="108" t="s">
        <v>195</v>
      </c>
      <c r="BM114" s="108" t="s">
        <v>357</v>
      </c>
      <c r="BN114" s="108" t="str">
        <f t="shared" si="26"/>
        <v>R_ES-MOB-WatHeat</v>
      </c>
      <c r="BO114" s="108" t="str">
        <f t="shared" si="26"/>
        <v>FH20_21</v>
      </c>
      <c r="BP114" s="108">
        <f t="shared" si="19"/>
        <v>0.0217291485724036</v>
      </c>
      <c r="BQ114" s="108" t="s">
        <v>18</v>
      </c>
      <c r="BR114" s="108" t="s">
        <v>192</v>
      </c>
    </row>
    <row r="115" spans="2:70">
      <c r="B115" s="160"/>
      <c r="C115" s="32"/>
      <c r="D115" s="161"/>
      <c r="E115" s="161"/>
      <c r="F115" s="160"/>
      <c r="G115" s="32"/>
      <c r="H115" s="32"/>
      <c r="K115" s="175" t="s">
        <v>357</v>
      </c>
      <c r="L115" s="108" t="str">
        <f t="shared" si="20"/>
        <v>R_ES-MOB-WatHeat</v>
      </c>
      <c r="M115" s="108" t="s">
        <v>418</v>
      </c>
      <c r="N115" s="108">
        <f t="shared" si="8"/>
        <v>0.0213786036359911</v>
      </c>
      <c r="O115" s="108" t="s">
        <v>18</v>
      </c>
      <c r="P115" s="108" t="s">
        <v>196</v>
      </c>
      <c r="T115" s="108" t="s">
        <v>357</v>
      </c>
      <c r="U115" s="108" t="str">
        <f t="shared" si="27"/>
        <v>R_ES-MOB-WatHeat</v>
      </c>
      <c r="V115" s="108" t="str">
        <f t="shared" si="27"/>
        <v>FH22_23</v>
      </c>
      <c r="W115" s="108">
        <f t="shared" si="10"/>
        <v>0.0206911985722815</v>
      </c>
      <c r="X115" s="108" t="s">
        <v>18</v>
      </c>
      <c r="Y115" s="108" t="s">
        <v>191</v>
      </c>
      <c r="AC115" s="108" t="s">
        <v>357</v>
      </c>
      <c r="AD115" s="108" t="str">
        <f t="shared" si="22"/>
        <v>R_ES-MOB-WatHeat</v>
      </c>
      <c r="AE115" s="108" t="str">
        <f t="shared" si="22"/>
        <v>FH22_23</v>
      </c>
      <c r="AF115" s="108">
        <f t="shared" si="12"/>
        <v>0.0217091411685177</v>
      </c>
      <c r="AG115" s="108" t="s">
        <v>18</v>
      </c>
      <c r="AH115" s="108" t="s">
        <v>197</v>
      </c>
      <c r="AL115" s="108" t="s">
        <v>357</v>
      </c>
      <c r="AM115" s="108" t="str">
        <f t="shared" si="23"/>
        <v>R_ES-MOB-WatHeat</v>
      </c>
      <c r="AN115" s="108" t="str">
        <f t="shared" si="23"/>
        <v>FH22_23</v>
      </c>
      <c r="AO115" s="108">
        <f t="shared" si="14"/>
        <v>0.0212075715419054</v>
      </c>
      <c r="AP115" s="108" t="s">
        <v>18</v>
      </c>
      <c r="AQ115" s="108" t="s">
        <v>194</v>
      </c>
      <c r="AU115" s="108" t="s">
        <v>357</v>
      </c>
      <c r="AV115" s="108" t="str">
        <f t="shared" si="24"/>
        <v>R_ES-MOB-WatHeat</v>
      </c>
      <c r="AW115" s="108" t="str">
        <f t="shared" si="24"/>
        <v>FH22_23</v>
      </c>
      <c r="AX115" s="108">
        <f t="shared" si="16"/>
        <v>0.0225545958608362</v>
      </c>
      <c r="AY115" s="108" t="s">
        <v>18</v>
      </c>
      <c r="AZ115" s="108" t="s">
        <v>193</v>
      </c>
      <c r="BD115" s="108" t="s">
        <v>357</v>
      </c>
      <c r="BE115" s="108" t="str">
        <f t="shared" si="25"/>
        <v>R_ES-MOB-WatHeat</v>
      </c>
      <c r="BF115" s="108" t="str">
        <f t="shared" si="25"/>
        <v>FH22_23</v>
      </c>
      <c r="BG115" s="108">
        <f t="shared" si="21"/>
        <v>0.0212075715419054</v>
      </c>
      <c r="BH115" s="108" t="s">
        <v>18</v>
      </c>
      <c r="BI115" s="108" t="s">
        <v>195</v>
      </c>
      <c r="BM115" s="108" t="s">
        <v>357</v>
      </c>
      <c r="BN115" s="108" t="str">
        <f t="shared" si="26"/>
        <v>R_ES-MOB-WatHeat</v>
      </c>
      <c r="BO115" s="108" t="str">
        <f t="shared" si="26"/>
        <v>FH22_23</v>
      </c>
      <c r="BP115" s="108">
        <f t="shared" si="19"/>
        <v>0.0225545958608362</v>
      </c>
      <c r="BQ115" s="108" t="s">
        <v>18</v>
      </c>
      <c r="BR115" s="108" t="s">
        <v>192</v>
      </c>
    </row>
    <row r="116" spans="2:70">
      <c r="B116" s="160"/>
      <c r="C116" s="32"/>
      <c r="D116" s="161"/>
      <c r="E116" s="161"/>
      <c r="F116" s="160"/>
      <c r="G116" s="32"/>
      <c r="H116" s="32"/>
      <c r="K116" s="108" t="s">
        <v>357</v>
      </c>
      <c r="L116" s="108" t="str">
        <f t="shared" si="20"/>
        <v>R_ES-MOB-WatHeat</v>
      </c>
      <c r="M116" s="108" t="s">
        <v>419</v>
      </c>
      <c r="N116" s="108">
        <f t="shared" si="8"/>
        <v>0.0233000948138204</v>
      </c>
      <c r="O116" s="108" t="s">
        <v>18</v>
      </c>
      <c r="P116" s="108" t="s">
        <v>196</v>
      </c>
      <c r="T116" s="108" t="s">
        <v>357</v>
      </c>
      <c r="U116" s="108" t="str">
        <f t="shared" si="27"/>
        <v>R_ES-MOB-WatHeat</v>
      </c>
      <c r="V116" s="108" t="str">
        <f t="shared" si="27"/>
        <v>WH0_1</v>
      </c>
      <c r="W116" s="108">
        <f t="shared" si="10"/>
        <v>0.027052832396289</v>
      </c>
      <c r="X116" s="108" t="s">
        <v>18</v>
      </c>
      <c r="Y116" s="108" t="s">
        <v>191</v>
      </c>
      <c r="AC116" s="108" t="s">
        <v>357</v>
      </c>
      <c r="AD116" s="108" t="str">
        <f t="shared" si="22"/>
        <v>R_ES-MOB-WatHeat</v>
      </c>
      <c r="AE116" s="108" t="str">
        <f t="shared" si="22"/>
        <v>WH0_1</v>
      </c>
      <c r="AF116" s="108">
        <f t="shared" si="12"/>
        <v>0.0269775312483662</v>
      </c>
      <c r="AG116" s="108" t="s">
        <v>18</v>
      </c>
      <c r="AH116" s="108" t="s">
        <v>197</v>
      </c>
      <c r="AL116" s="108" t="s">
        <v>357</v>
      </c>
      <c r="AM116" s="108" t="str">
        <f t="shared" si="23"/>
        <v>R_ES-MOB-WatHeat</v>
      </c>
      <c r="AN116" s="108" t="str">
        <f t="shared" si="23"/>
        <v>WH0_1</v>
      </c>
      <c r="AO116" s="108">
        <f t="shared" si="14"/>
        <v>0.0260079601453114</v>
      </c>
      <c r="AP116" s="108" t="s">
        <v>18</v>
      </c>
      <c r="AQ116" s="108" t="s">
        <v>194</v>
      </c>
      <c r="AU116" s="108" t="s">
        <v>357</v>
      </c>
      <c r="AV116" s="108" t="str">
        <f t="shared" si="24"/>
        <v>R_ES-MOB-WatHeat</v>
      </c>
      <c r="AW116" s="108" t="str">
        <f t="shared" si="24"/>
        <v>WH0_1</v>
      </c>
      <c r="AX116" s="108">
        <f t="shared" si="16"/>
        <v>0.0251920133192881</v>
      </c>
      <c r="AY116" s="108" t="s">
        <v>18</v>
      </c>
      <c r="AZ116" s="108" t="s">
        <v>193</v>
      </c>
      <c r="BD116" s="108" t="s">
        <v>357</v>
      </c>
      <c r="BE116" s="108" t="str">
        <f t="shared" si="25"/>
        <v>R_ES-MOB-WatHeat</v>
      </c>
      <c r="BF116" s="108" t="str">
        <f t="shared" si="25"/>
        <v>WH0_1</v>
      </c>
      <c r="BG116" s="108">
        <f t="shared" si="21"/>
        <v>0.0260079601453114</v>
      </c>
      <c r="BH116" s="108" t="s">
        <v>18</v>
      </c>
      <c r="BI116" s="108" t="s">
        <v>195</v>
      </c>
      <c r="BM116" s="108" t="s">
        <v>357</v>
      </c>
      <c r="BN116" s="108" t="str">
        <f t="shared" si="26"/>
        <v>R_ES-MOB-WatHeat</v>
      </c>
      <c r="BO116" s="108" t="str">
        <f t="shared" si="26"/>
        <v>WH0_1</v>
      </c>
      <c r="BP116" s="108">
        <f t="shared" si="19"/>
        <v>0.0251920133192881</v>
      </c>
      <c r="BQ116" s="108" t="s">
        <v>18</v>
      </c>
      <c r="BR116" s="108" t="s">
        <v>192</v>
      </c>
    </row>
    <row r="117" spans="2:70">
      <c r="B117" s="160"/>
      <c r="C117" s="32"/>
      <c r="D117" s="161"/>
      <c r="E117" s="161"/>
      <c r="F117" s="160"/>
      <c r="G117" s="32"/>
      <c r="H117" s="32"/>
      <c r="K117" s="108" t="s">
        <v>357</v>
      </c>
      <c r="L117" s="108" t="str">
        <f t="shared" si="20"/>
        <v>R_ES-MOB-WatHeat</v>
      </c>
      <c r="M117" s="108" t="s">
        <v>420</v>
      </c>
      <c r="N117" s="108">
        <f t="shared" si="8"/>
        <v>0.0229492798370929</v>
      </c>
      <c r="O117" s="108" t="s">
        <v>18</v>
      </c>
      <c r="P117" s="108" t="s">
        <v>196</v>
      </c>
      <c r="T117" s="108" t="s">
        <v>357</v>
      </c>
      <c r="U117" s="108" t="str">
        <f t="shared" si="27"/>
        <v>R_ES-MOB-WatHeat</v>
      </c>
      <c r="V117" s="108" t="str">
        <f t="shared" si="27"/>
        <v>WH2_3</v>
      </c>
      <c r="W117" s="108">
        <f t="shared" si="10"/>
        <v>0.025013577036883</v>
      </c>
      <c r="X117" s="108" t="s">
        <v>18</v>
      </c>
      <c r="Y117" s="108" t="s">
        <v>191</v>
      </c>
      <c r="AC117" s="108" t="s">
        <v>357</v>
      </c>
      <c r="AD117" s="108" t="str">
        <f t="shared" si="22"/>
        <v>R_ES-MOB-WatHeat</v>
      </c>
      <c r="AE117" s="108" t="str">
        <f t="shared" si="22"/>
        <v>WH2_3</v>
      </c>
      <c r="AF117" s="108">
        <f t="shared" si="12"/>
        <v>0.026652958693426</v>
      </c>
      <c r="AG117" s="108" t="s">
        <v>18</v>
      </c>
      <c r="AH117" s="108" t="s">
        <v>197</v>
      </c>
      <c r="AL117" s="108" t="s">
        <v>357</v>
      </c>
      <c r="AM117" s="108" t="str">
        <f t="shared" si="23"/>
        <v>R_ES-MOB-WatHeat</v>
      </c>
      <c r="AN117" s="108" t="str">
        <f t="shared" si="23"/>
        <v>WH2_3</v>
      </c>
      <c r="AO117" s="108">
        <f t="shared" si="14"/>
        <v>0.0252822319214758</v>
      </c>
      <c r="AP117" s="108" t="s">
        <v>18</v>
      </c>
      <c r="AQ117" s="108" t="s">
        <v>194</v>
      </c>
      <c r="AU117" s="108" t="s">
        <v>357</v>
      </c>
      <c r="AV117" s="108" t="str">
        <f t="shared" si="24"/>
        <v>R_ES-MOB-WatHeat</v>
      </c>
      <c r="AW117" s="108" t="str">
        <f t="shared" si="24"/>
        <v>WH2_3</v>
      </c>
      <c r="AX117" s="108">
        <f t="shared" si="16"/>
        <v>0.0240114562974125</v>
      </c>
      <c r="AY117" s="108" t="s">
        <v>18</v>
      </c>
      <c r="AZ117" s="108" t="s">
        <v>193</v>
      </c>
      <c r="BD117" s="108" t="s">
        <v>357</v>
      </c>
      <c r="BE117" s="108" t="str">
        <f t="shared" si="25"/>
        <v>R_ES-MOB-WatHeat</v>
      </c>
      <c r="BF117" s="108" t="str">
        <f t="shared" si="25"/>
        <v>WH2_3</v>
      </c>
      <c r="BG117" s="108">
        <f t="shared" si="21"/>
        <v>0.0252822319214758</v>
      </c>
      <c r="BH117" s="108" t="s">
        <v>18</v>
      </c>
      <c r="BI117" s="108" t="s">
        <v>195</v>
      </c>
      <c r="BM117" s="108" t="s">
        <v>357</v>
      </c>
      <c r="BN117" s="108" t="str">
        <f t="shared" si="26"/>
        <v>R_ES-MOB-WatHeat</v>
      </c>
      <c r="BO117" s="108" t="str">
        <f t="shared" si="26"/>
        <v>WH2_3</v>
      </c>
      <c r="BP117" s="108">
        <f t="shared" si="19"/>
        <v>0.0240114562974125</v>
      </c>
      <c r="BQ117" s="108" t="s">
        <v>18</v>
      </c>
      <c r="BR117" s="108" t="s">
        <v>192</v>
      </c>
    </row>
    <row r="118" spans="2:70">
      <c r="B118" s="160"/>
      <c r="C118" s="32"/>
      <c r="D118" s="161"/>
      <c r="E118" s="161"/>
      <c r="F118" s="160"/>
      <c r="G118" s="32"/>
      <c r="H118" s="32"/>
      <c r="K118" s="108" t="s">
        <v>357</v>
      </c>
      <c r="L118" s="108" t="str">
        <f t="shared" si="20"/>
        <v>R_ES-MOB-WatHeat</v>
      </c>
      <c r="M118" s="108" t="s">
        <v>421</v>
      </c>
      <c r="N118" s="108">
        <f t="shared" si="8"/>
        <v>0.0222223809455457</v>
      </c>
      <c r="O118" s="108" t="s">
        <v>18</v>
      </c>
      <c r="P118" s="108" t="s">
        <v>196</v>
      </c>
      <c r="T118" s="108" t="s">
        <v>357</v>
      </c>
      <c r="U118" s="108" t="str">
        <f t="shared" si="27"/>
        <v>R_ES-MOB-WatHeat</v>
      </c>
      <c r="V118" s="108" t="str">
        <f t="shared" si="27"/>
        <v>WH4_5</v>
      </c>
      <c r="W118" s="108">
        <f t="shared" si="10"/>
        <v>0.023696203770169</v>
      </c>
      <c r="X118" s="108" t="s">
        <v>18</v>
      </c>
      <c r="Y118" s="108" t="s">
        <v>191</v>
      </c>
      <c r="AC118" s="108" t="s">
        <v>357</v>
      </c>
      <c r="AD118" s="108" t="str">
        <f t="shared" si="22"/>
        <v>R_ES-MOB-WatHeat</v>
      </c>
      <c r="AE118" s="108" t="str">
        <f t="shared" si="22"/>
        <v>WH4_5</v>
      </c>
      <c r="AF118" s="108">
        <f t="shared" si="12"/>
        <v>0.0249170715686325</v>
      </c>
      <c r="AG118" s="108" t="s">
        <v>18</v>
      </c>
      <c r="AH118" s="108" t="s">
        <v>197</v>
      </c>
      <c r="AL118" s="108" t="s">
        <v>357</v>
      </c>
      <c r="AM118" s="108" t="str">
        <f t="shared" si="23"/>
        <v>R_ES-MOB-WatHeat</v>
      </c>
      <c r="AN118" s="108" t="str">
        <f t="shared" si="23"/>
        <v>WH4_5</v>
      </c>
      <c r="AO118" s="108">
        <f t="shared" si="14"/>
        <v>0.0239165993198236</v>
      </c>
      <c r="AP118" s="108" t="s">
        <v>18</v>
      </c>
      <c r="AQ118" s="108" t="s">
        <v>194</v>
      </c>
      <c r="AU118" s="108" t="s">
        <v>357</v>
      </c>
      <c r="AV118" s="108" t="str">
        <f t="shared" si="24"/>
        <v>R_ES-MOB-WatHeat</v>
      </c>
      <c r="AW118" s="108" t="str">
        <f t="shared" si="24"/>
        <v>WH4_5</v>
      </c>
      <c r="AX118" s="108">
        <f t="shared" si="16"/>
        <v>0.021583935635486</v>
      </c>
      <c r="AY118" s="108" t="s">
        <v>18</v>
      </c>
      <c r="AZ118" s="108" t="s">
        <v>193</v>
      </c>
      <c r="BD118" s="108" t="s">
        <v>357</v>
      </c>
      <c r="BE118" s="108" t="str">
        <f t="shared" si="25"/>
        <v>R_ES-MOB-WatHeat</v>
      </c>
      <c r="BF118" s="108" t="str">
        <f t="shared" si="25"/>
        <v>WH4_5</v>
      </c>
      <c r="BG118" s="108">
        <f t="shared" si="21"/>
        <v>0.0239165993198236</v>
      </c>
      <c r="BH118" s="108" t="s">
        <v>18</v>
      </c>
      <c r="BI118" s="108" t="s">
        <v>195</v>
      </c>
      <c r="BM118" s="108" t="s">
        <v>357</v>
      </c>
      <c r="BN118" s="108" t="str">
        <f t="shared" si="26"/>
        <v>R_ES-MOB-WatHeat</v>
      </c>
      <c r="BO118" s="108" t="str">
        <f t="shared" si="26"/>
        <v>WH4_5</v>
      </c>
      <c r="BP118" s="108">
        <f t="shared" si="19"/>
        <v>0.021583935635486</v>
      </c>
      <c r="BQ118" s="108" t="s">
        <v>18</v>
      </c>
      <c r="BR118" s="108" t="s">
        <v>192</v>
      </c>
    </row>
    <row r="119" spans="2:70">
      <c r="B119" s="160"/>
      <c r="C119" s="32"/>
      <c r="D119" s="161"/>
      <c r="E119" s="161"/>
      <c r="F119" s="160"/>
      <c r="G119" s="32"/>
      <c r="H119" s="32"/>
      <c r="K119" s="175" t="s">
        <v>357</v>
      </c>
      <c r="L119" s="108" t="str">
        <f t="shared" si="20"/>
        <v>R_ES-MOB-WatHeat</v>
      </c>
      <c r="M119" s="108" t="s">
        <v>422</v>
      </c>
      <c r="N119" s="108">
        <f t="shared" si="8"/>
        <v>0.0212585220509218</v>
      </c>
      <c r="O119" s="108" t="s">
        <v>18</v>
      </c>
      <c r="P119" s="108" t="s">
        <v>196</v>
      </c>
      <c r="T119" s="108" t="s">
        <v>357</v>
      </c>
      <c r="U119" s="108" t="str">
        <f t="shared" si="27"/>
        <v>R_ES-MOB-WatHeat</v>
      </c>
      <c r="V119" s="108" t="str">
        <f t="shared" si="27"/>
        <v>WH6_7</v>
      </c>
      <c r="W119" s="108">
        <f t="shared" si="10"/>
        <v>0.0235544674010497</v>
      </c>
      <c r="X119" s="108" t="s">
        <v>18</v>
      </c>
      <c r="Y119" s="108" t="s">
        <v>191</v>
      </c>
      <c r="AC119" s="108" t="s">
        <v>357</v>
      </c>
      <c r="AD119" s="108" t="str">
        <f t="shared" si="22"/>
        <v>R_ES-MOB-WatHeat</v>
      </c>
      <c r="AE119" s="108" t="str">
        <f t="shared" si="22"/>
        <v>WH6_7</v>
      </c>
      <c r="AF119" s="108">
        <f t="shared" si="12"/>
        <v>0.0223149487779418</v>
      </c>
      <c r="AG119" s="108" t="s">
        <v>18</v>
      </c>
      <c r="AH119" s="108" t="s">
        <v>197</v>
      </c>
      <c r="AL119" s="108" t="s">
        <v>357</v>
      </c>
      <c r="AM119" s="108" t="str">
        <f t="shared" si="23"/>
        <v>R_ES-MOB-WatHeat</v>
      </c>
      <c r="AN119" s="108" t="str">
        <f t="shared" si="23"/>
        <v>WH6_7</v>
      </c>
      <c r="AO119" s="108">
        <f t="shared" si="14"/>
        <v>0.0226308904433103</v>
      </c>
      <c r="AP119" s="108" t="s">
        <v>18</v>
      </c>
      <c r="AQ119" s="108" t="s">
        <v>194</v>
      </c>
      <c r="AU119" s="108" t="s">
        <v>357</v>
      </c>
      <c r="AV119" s="108" t="str">
        <f t="shared" si="24"/>
        <v>R_ES-MOB-WatHeat</v>
      </c>
      <c r="AW119" s="108" t="str">
        <f t="shared" si="24"/>
        <v>WH6_7</v>
      </c>
      <c r="AX119" s="108">
        <f t="shared" si="16"/>
        <v>0.0195664574996017</v>
      </c>
      <c r="AY119" s="108" t="s">
        <v>18</v>
      </c>
      <c r="AZ119" s="108" t="s">
        <v>193</v>
      </c>
      <c r="BD119" s="108" t="s">
        <v>357</v>
      </c>
      <c r="BE119" s="108" t="str">
        <f t="shared" si="25"/>
        <v>R_ES-MOB-WatHeat</v>
      </c>
      <c r="BF119" s="108" t="str">
        <f t="shared" si="25"/>
        <v>WH6_7</v>
      </c>
      <c r="BG119" s="108">
        <f t="shared" si="21"/>
        <v>0.0226308904433103</v>
      </c>
      <c r="BH119" s="108" t="s">
        <v>18</v>
      </c>
      <c r="BI119" s="108" t="s">
        <v>195</v>
      </c>
      <c r="BM119" s="108" t="s">
        <v>357</v>
      </c>
      <c r="BN119" s="108" t="str">
        <f t="shared" si="26"/>
        <v>R_ES-MOB-WatHeat</v>
      </c>
      <c r="BO119" s="108" t="str">
        <f t="shared" si="26"/>
        <v>WH6_7</v>
      </c>
      <c r="BP119" s="108">
        <f t="shared" si="19"/>
        <v>0.0195664574996017</v>
      </c>
      <c r="BQ119" s="108" t="s">
        <v>18</v>
      </c>
      <c r="BR119" s="108" t="s">
        <v>192</v>
      </c>
    </row>
    <row r="120" spans="2:70">
      <c r="B120" s="160"/>
      <c r="C120" s="32"/>
      <c r="D120" s="161"/>
      <c r="E120" s="161"/>
      <c r="F120" s="160"/>
      <c r="G120" s="32"/>
      <c r="H120" s="32"/>
      <c r="K120" s="108" t="s">
        <v>357</v>
      </c>
      <c r="L120" s="108" t="str">
        <f t="shared" si="20"/>
        <v>R_ES-MOB-WatHeat</v>
      </c>
      <c r="M120" s="108" t="s">
        <v>423</v>
      </c>
      <c r="N120" s="108">
        <f t="shared" si="8"/>
        <v>0.0207811308875425</v>
      </c>
      <c r="O120" s="108" t="s">
        <v>18</v>
      </c>
      <c r="P120" s="108" t="s">
        <v>196</v>
      </c>
      <c r="T120" s="108" t="s">
        <v>357</v>
      </c>
      <c r="U120" s="108" t="str">
        <f t="shared" si="27"/>
        <v>R_ES-MOB-WatHeat</v>
      </c>
      <c r="V120" s="108" t="str">
        <f t="shared" si="27"/>
        <v>WH8_9</v>
      </c>
      <c r="W120" s="108">
        <f t="shared" si="10"/>
        <v>0.0243002057667018</v>
      </c>
      <c r="X120" s="108" t="s">
        <v>18</v>
      </c>
      <c r="Y120" s="108" t="s">
        <v>191</v>
      </c>
      <c r="AC120" s="108" t="s">
        <v>357</v>
      </c>
      <c r="AD120" s="108" t="str">
        <f t="shared" si="22"/>
        <v>R_ES-MOB-WatHeat</v>
      </c>
      <c r="AE120" s="108" t="str">
        <f t="shared" si="22"/>
        <v>WH8_9</v>
      </c>
      <c r="AF120" s="108">
        <f t="shared" si="12"/>
        <v>0.0206945793819697</v>
      </c>
      <c r="AG120" s="108" t="s">
        <v>18</v>
      </c>
      <c r="AH120" s="108" t="s">
        <v>197</v>
      </c>
      <c r="AL120" s="108" t="s">
        <v>357</v>
      </c>
      <c r="AM120" s="108" t="str">
        <f t="shared" si="23"/>
        <v>R_ES-MOB-WatHeat</v>
      </c>
      <c r="AN120" s="108" t="str">
        <f t="shared" si="23"/>
        <v>WH8_9</v>
      </c>
      <c r="AO120" s="108">
        <f t="shared" si="14"/>
        <v>0.0221985165054664</v>
      </c>
      <c r="AP120" s="108" t="s">
        <v>18</v>
      </c>
      <c r="AQ120" s="108" t="s">
        <v>194</v>
      </c>
      <c r="AU120" s="108" t="s">
        <v>357</v>
      </c>
      <c r="AV120" s="108" t="str">
        <f t="shared" si="24"/>
        <v>R_ES-MOB-WatHeat</v>
      </c>
      <c r="AW120" s="108" t="str">
        <f t="shared" si="24"/>
        <v>WH8_9</v>
      </c>
      <c r="AX120" s="108">
        <f t="shared" si="16"/>
        <v>0.0189268898351184</v>
      </c>
      <c r="AY120" s="108" t="s">
        <v>18</v>
      </c>
      <c r="AZ120" s="108" t="s">
        <v>193</v>
      </c>
      <c r="BD120" s="108" t="s">
        <v>357</v>
      </c>
      <c r="BE120" s="108" t="str">
        <f t="shared" si="25"/>
        <v>R_ES-MOB-WatHeat</v>
      </c>
      <c r="BF120" s="108" t="str">
        <f t="shared" si="25"/>
        <v>WH8_9</v>
      </c>
      <c r="BG120" s="108">
        <f t="shared" si="21"/>
        <v>0.0221985165054664</v>
      </c>
      <c r="BH120" s="108" t="s">
        <v>18</v>
      </c>
      <c r="BI120" s="108" t="s">
        <v>195</v>
      </c>
      <c r="BM120" s="108" t="s">
        <v>357</v>
      </c>
      <c r="BN120" s="108" t="str">
        <f t="shared" si="26"/>
        <v>R_ES-MOB-WatHeat</v>
      </c>
      <c r="BO120" s="108" t="str">
        <f t="shared" si="26"/>
        <v>WH8_9</v>
      </c>
      <c r="BP120" s="108">
        <f t="shared" si="19"/>
        <v>0.0189268898351184</v>
      </c>
      <c r="BQ120" s="108" t="s">
        <v>18</v>
      </c>
      <c r="BR120" s="108" t="s">
        <v>192</v>
      </c>
    </row>
    <row r="121" spans="2:70">
      <c r="B121" s="160"/>
      <c r="C121" s="32"/>
      <c r="D121" s="161"/>
      <c r="E121" s="161"/>
      <c r="F121" s="160"/>
      <c r="G121" s="32"/>
      <c r="H121" s="32"/>
      <c r="K121" s="108" t="s">
        <v>357</v>
      </c>
      <c r="L121" s="108" t="str">
        <f t="shared" si="20"/>
        <v>R_ES-MOB-WatHeat</v>
      </c>
      <c r="M121" s="108" t="s">
        <v>424</v>
      </c>
      <c r="N121" s="108">
        <f t="shared" si="8"/>
        <v>0.0207247431264493</v>
      </c>
      <c r="O121" s="108" t="s">
        <v>18</v>
      </c>
      <c r="P121" s="108" t="s">
        <v>196</v>
      </c>
      <c r="T121" s="108" t="s">
        <v>357</v>
      </c>
      <c r="U121" s="108" t="str">
        <f t="shared" si="27"/>
        <v>R_ES-MOB-WatHeat</v>
      </c>
      <c r="V121" s="108" t="str">
        <f t="shared" si="27"/>
        <v>WH10_11</v>
      </c>
      <c r="W121" s="108">
        <f t="shared" si="10"/>
        <v>0.0269606064596627</v>
      </c>
      <c r="X121" s="108" t="s">
        <v>18</v>
      </c>
      <c r="Y121" s="108" t="s">
        <v>191</v>
      </c>
      <c r="AC121" s="108" t="s">
        <v>357</v>
      </c>
      <c r="AD121" s="108" t="str">
        <f t="shared" si="22"/>
        <v>R_ES-MOB-WatHeat</v>
      </c>
      <c r="AE121" s="108" t="str">
        <f t="shared" si="22"/>
        <v>WH10_11</v>
      </c>
      <c r="AF121" s="108">
        <f t="shared" si="12"/>
        <v>0.0203373562220637</v>
      </c>
      <c r="AG121" s="108" t="s">
        <v>18</v>
      </c>
      <c r="AH121" s="108" t="s">
        <v>197</v>
      </c>
      <c r="AL121" s="108" t="s">
        <v>357</v>
      </c>
      <c r="AM121" s="108" t="str">
        <f t="shared" si="23"/>
        <v>R_ES-MOB-WatHeat</v>
      </c>
      <c r="AN121" s="108" t="str">
        <f t="shared" si="23"/>
        <v>WH10_11</v>
      </c>
      <c r="AO121" s="108">
        <f t="shared" si="14"/>
        <v>0.0228944317474162</v>
      </c>
      <c r="AP121" s="108" t="s">
        <v>18</v>
      </c>
      <c r="AQ121" s="108" t="s">
        <v>194</v>
      </c>
      <c r="AU121" s="108" t="s">
        <v>357</v>
      </c>
      <c r="AV121" s="108" t="str">
        <f t="shared" si="24"/>
        <v>R_ES-MOB-WatHeat</v>
      </c>
      <c r="AW121" s="108" t="str">
        <f t="shared" si="24"/>
        <v>WH10_11</v>
      </c>
      <c r="AX121" s="108">
        <f t="shared" si="16"/>
        <v>0.0193167729407143</v>
      </c>
      <c r="AY121" s="108" t="s">
        <v>18</v>
      </c>
      <c r="AZ121" s="108" t="s">
        <v>193</v>
      </c>
      <c r="BD121" s="108" t="s">
        <v>357</v>
      </c>
      <c r="BE121" s="108" t="str">
        <f t="shared" si="25"/>
        <v>R_ES-MOB-WatHeat</v>
      </c>
      <c r="BF121" s="108" t="str">
        <f t="shared" si="25"/>
        <v>WH10_11</v>
      </c>
      <c r="BG121" s="108">
        <f t="shared" si="21"/>
        <v>0.0228944317474162</v>
      </c>
      <c r="BH121" s="108" t="s">
        <v>18</v>
      </c>
      <c r="BI121" s="108" t="s">
        <v>195</v>
      </c>
      <c r="BM121" s="108" t="s">
        <v>357</v>
      </c>
      <c r="BN121" s="108" t="str">
        <f t="shared" si="26"/>
        <v>R_ES-MOB-WatHeat</v>
      </c>
      <c r="BO121" s="108" t="str">
        <f t="shared" si="26"/>
        <v>WH10_11</v>
      </c>
      <c r="BP121" s="108">
        <f t="shared" si="19"/>
        <v>0.0193167729407143</v>
      </c>
      <c r="BQ121" s="108" t="s">
        <v>18</v>
      </c>
      <c r="BR121" s="108" t="s">
        <v>192</v>
      </c>
    </row>
    <row r="122" spans="2:70">
      <c r="B122" s="160"/>
      <c r="C122" s="32"/>
      <c r="D122" s="161"/>
      <c r="E122" s="161"/>
      <c r="F122" s="160"/>
      <c r="G122" s="32"/>
      <c r="H122" s="32"/>
      <c r="K122" s="108" t="s">
        <v>357</v>
      </c>
      <c r="L122" s="108" t="str">
        <f t="shared" si="20"/>
        <v>R_ES-MOB-WatHeat</v>
      </c>
      <c r="M122" s="108" t="s">
        <v>425</v>
      </c>
      <c r="N122" s="108">
        <f t="shared" si="8"/>
        <v>0.0213134263086159</v>
      </c>
      <c r="O122" s="108" t="s">
        <v>18</v>
      </c>
      <c r="P122" s="108" t="s">
        <v>196</v>
      </c>
      <c r="T122" s="108" t="s">
        <v>357</v>
      </c>
      <c r="U122" s="108" t="str">
        <f t="shared" si="27"/>
        <v>R_ES-MOB-WatHeat</v>
      </c>
      <c r="V122" s="108" t="str">
        <f t="shared" si="27"/>
        <v>WH12_13</v>
      </c>
      <c r="W122" s="108">
        <f t="shared" si="10"/>
        <v>0.0281941532212526</v>
      </c>
      <c r="X122" s="108" t="s">
        <v>18</v>
      </c>
      <c r="Y122" s="108" t="s">
        <v>191</v>
      </c>
      <c r="AC122" s="108" t="s">
        <v>357</v>
      </c>
      <c r="AD122" s="108" t="str">
        <f t="shared" si="22"/>
        <v>R_ES-MOB-WatHeat</v>
      </c>
      <c r="AE122" s="108" t="str">
        <f t="shared" si="22"/>
        <v>WH12_13</v>
      </c>
      <c r="AF122" s="108">
        <f t="shared" si="12"/>
        <v>0.0215779233299048</v>
      </c>
      <c r="AG122" s="108" t="s">
        <v>18</v>
      </c>
      <c r="AH122" s="108" t="s">
        <v>197</v>
      </c>
      <c r="AL122" s="108" t="s">
        <v>357</v>
      </c>
      <c r="AM122" s="108" t="str">
        <f t="shared" si="23"/>
        <v>R_ES-MOB-WatHeat</v>
      </c>
      <c r="AN122" s="108" t="str">
        <f t="shared" si="23"/>
        <v>WH12_13</v>
      </c>
      <c r="AO122" s="108">
        <f t="shared" si="14"/>
        <v>0.0243699220566265</v>
      </c>
      <c r="AP122" s="108" t="s">
        <v>18</v>
      </c>
      <c r="AQ122" s="108" t="s">
        <v>194</v>
      </c>
      <c r="AU122" s="108" t="s">
        <v>357</v>
      </c>
      <c r="AV122" s="108" t="str">
        <f t="shared" si="24"/>
        <v>R_ES-MOB-WatHeat</v>
      </c>
      <c r="AW122" s="108" t="str">
        <f t="shared" si="24"/>
        <v>WH12_13</v>
      </c>
      <c r="AX122" s="108">
        <f t="shared" si="16"/>
        <v>0.0217136791659968</v>
      </c>
      <c r="AY122" s="108" t="s">
        <v>18</v>
      </c>
      <c r="AZ122" s="108" t="s">
        <v>193</v>
      </c>
      <c r="BD122" s="108" t="s">
        <v>357</v>
      </c>
      <c r="BE122" s="108" t="str">
        <f t="shared" si="25"/>
        <v>R_ES-MOB-WatHeat</v>
      </c>
      <c r="BF122" s="108" t="str">
        <f t="shared" si="25"/>
        <v>WH12_13</v>
      </c>
      <c r="BG122" s="108">
        <f t="shared" si="21"/>
        <v>0.0243699220566265</v>
      </c>
      <c r="BH122" s="108" t="s">
        <v>18</v>
      </c>
      <c r="BI122" s="108" t="s">
        <v>195</v>
      </c>
      <c r="BM122" s="108" t="s">
        <v>357</v>
      </c>
      <c r="BN122" s="108" t="str">
        <f t="shared" si="26"/>
        <v>R_ES-MOB-WatHeat</v>
      </c>
      <c r="BO122" s="108" t="str">
        <f t="shared" si="26"/>
        <v>WH12_13</v>
      </c>
      <c r="BP122" s="108">
        <f t="shared" si="19"/>
        <v>0.0217136791659968</v>
      </c>
      <c r="BQ122" s="108" t="s">
        <v>18</v>
      </c>
      <c r="BR122" s="108" t="s">
        <v>192</v>
      </c>
    </row>
    <row r="123" spans="2:70">
      <c r="B123" s="160"/>
      <c r="C123" s="32"/>
      <c r="D123" s="161"/>
      <c r="E123" s="161"/>
      <c r="F123" s="160"/>
      <c r="G123" s="32"/>
      <c r="H123" s="32"/>
      <c r="K123" s="175" t="s">
        <v>357</v>
      </c>
      <c r="L123" s="108" t="str">
        <f t="shared" si="20"/>
        <v>R_ES-MOB-WatHeat</v>
      </c>
      <c r="M123" s="108" t="s">
        <v>426</v>
      </c>
      <c r="N123" s="108">
        <f t="shared" si="8"/>
        <v>0.0224691056303517</v>
      </c>
      <c r="O123" s="108" t="s">
        <v>18</v>
      </c>
      <c r="P123" s="108" t="s">
        <v>196</v>
      </c>
      <c r="T123" s="108" t="s">
        <v>357</v>
      </c>
      <c r="U123" s="108" t="str">
        <f t="shared" si="27"/>
        <v>R_ES-MOB-WatHeat</v>
      </c>
      <c r="V123" s="108" t="str">
        <f t="shared" si="27"/>
        <v>WH14_15</v>
      </c>
      <c r="W123" s="108">
        <f t="shared" si="10"/>
        <v>0.0277591077183275</v>
      </c>
      <c r="X123" s="108" t="s">
        <v>18</v>
      </c>
      <c r="Y123" s="108" t="s">
        <v>191</v>
      </c>
      <c r="AC123" s="108" t="s">
        <v>357</v>
      </c>
      <c r="AD123" s="108" t="str">
        <f t="shared" si="22"/>
        <v>R_ES-MOB-WatHeat</v>
      </c>
      <c r="AE123" s="108" t="str">
        <f t="shared" si="22"/>
        <v>WH14_15</v>
      </c>
      <c r="AF123" s="108">
        <f t="shared" si="12"/>
        <v>0.0244372230846757</v>
      </c>
      <c r="AG123" s="108" t="s">
        <v>18</v>
      </c>
      <c r="AH123" s="108" t="s">
        <v>197</v>
      </c>
      <c r="AL123" s="108" t="s">
        <v>357</v>
      </c>
      <c r="AM123" s="108" t="str">
        <f t="shared" si="23"/>
        <v>R_ES-MOB-WatHeat</v>
      </c>
      <c r="AN123" s="108" t="str">
        <f t="shared" si="23"/>
        <v>WH14_15</v>
      </c>
      <c r="AO123" s="108">
        <f t="shared" si="14"/>
        <v>0.0252966565536165</v>
      </c>
      <c r="AP123" s="108" t="s">
        <v>18</v>
      </c>
      <c r="AQ123" s="108" t="s">
        <v>194</v>
      </c>
      <c r="AU123" s="108" t="s">
        <v>357</v>
      </c>
      <c r="AV123" s="108" t="str">
        <f t="shared" si="24"/>
        <v>R_ES-MOB-WatHeat</v>
      </c>
      <c r="AW123" s="108" t="str">
        <f t="shared" si="24"/>
        <v>WH14_15</v>
      </c>
      <c r="AX123" s="108">
        <f t="shared" si="16"/>
        <v>0.0231546162990083</v>
      </c>
      <c r="AY123" s="108" t="s">
        <v>18</v>
      </c>
      <c r="AZ123" s="108" t="s">
        <v>193</v>
      </c>
      <c r="BD123" s="108" t="s">
        <v>357</v>
      </c>
      <c r="BE123" s="108" t="str">
        <f t="shared" si="25"/>
        <v>R_ES-MOB-WatHeat</v>
      </c>
      <c r="BF123" s="108" t="str">
        <f t="shared" si="25"/>
        <v>WH14_15</v>
      </c>
      <c r="BG123" s="108">
        <f t="shared" si="21"/>
        <v>0.0252966565536165</v>
      </c>
      <c r="BH123" s="108" t="s">
        <v>18</v>
      </c>
      <c r="BI123" s="108" t="s">
        <v>195</v>
      </c>
      <c r="BM123" s="108" t="s">
        <v>357</v>
      </c>
      <c r="BN123" s="108" t="str">
        <f t="shared" si="26"/>
        <v>R_ES-MOB-WatHeat</v>
      </c>
      <c r="BO123" s="108" t="str">
        <f t="shared" si="26"/>
        <v>WH14_15</v>
      </c>
      <c r="BP123" s="108">
        <f t="shared" si="19"/>
        <v>0.0231546162990083</v>
      </c>
      <c r="BQ123" s="108" t="s">
        <v>18</v>
      </c>
      <c r="BR123" s="108" t="s">
        <v>192</v>
      </c>
    </row>
    <row r="124" spans="2:70">
      <c r="B124" s="160"/>
      <c r="C124" s="32"/>
      <c r="D124" s="161"/>
      <c r="E124" s="161"/>
      <c r="F124" s="160"/>
      <c r="G124" s="32"/>
      <c r="H124" s="32"/>
      <c r="K124" s="108" t="s">
        <v>357</v>
      </c>
      <c r="L124" s="108" t="str">
        <f t="shared" si="20"/>
        <v>R_ES-MOB-WatHeat</v>
      </c>
      <c r="M124" s="108" t="s">
        <v>427</v>
      </c>
      <c r="N124" s="108">
        <f t="shared" si="8"/>
        <v>0.0228058793544892</v>
      </c>
      <c r="O124" s="108" t="s">
        <v>18</v>
      </c>
      <c r="P124" s="108" t="s">
        <v>196</v>
      </c>
      <c r="T124" s="108" t="s">
        <v>357</v>
      </c>
      <c r="U124" s="108" t="str">
        <f t="shared" si="27"/>
        <v>R_ES-MOB-WatHeat</v>
      </c>
      <c r="V124" s="108" t="str">
        <f t="shared" si="27"/>
        <v>WH16_17</v>
      </c>
      <c r="W124" s="108">
        <f t="shared" si="10"/>
        <v>0.0270225001421144</v>
      </c>
      <c r="X124" s="108" t="s">
        <v>18</v>
      </c>
      <c r="Y124" s="108" t="s">
        <v>191</v>
      </c>
      <c r="AC124" s="108" t="s">
        <v>357</v>
      </c>
      <c r="AD124" s="108" t="str">
        <f t="shared" si="22"/>
        <v>R_ES-MOB-WatHeat</v>
      </c>
      <c r="AE124" s="108" t="str">
        <f t="shared" si="22"/>
        <v>WH16_17</v>
      </c>
      <c r="AF124" s="108">
        <f t="shared" si="12"/>
        <v>0.0257055276901567</v>
      </c>
      <c r="AG124" s="108" t="s">
        <v>18</v>
      </c>
      <c r="AH124" s="108" t="s">
        <v>197</v>
      </c>
      <c r="AL124" s="108" t="s">
        <v>357</v>
      </c>
      <c r="AM124" s="108" t="str">
        <f t="shared" si="23"/>
        <v>R_ES-MOB-WatHeat</v>
      </c>
      <c r="AN124" s="108" t="str">
        <f t="shared" si="23"/>
        <v>WH16_17</v>
      </c>
      <c r="AO124" s="108">
        <f t="shared" si="14"/>
        <v>0.0253035348263485</v>
      </c>
      <c r="AP124" s="108" t="s">
        <v>18</v>
      </c>
      <c r="AQ124" s="108" t="s">
        <v>194</v>
      </c>
      <c r="AU124" s="108" t="s">
        <v>357</v>
      </c>
      <c r="AV124" s="108" t="str">
        <f t="shared" si="24"/>
        <v>R_ES-MOB-WatHeat</v>
      </c>
      <c r="AW124" s="108" t="str">
        <f t="shared" si="24"/>
        <v>WH16_17</v>
      </c>
      <c r="AX124" s="108">
        <f t="shared" si="16"/>
        <v>0.0233585702637121</v>
      </c>
      <c r="AY124" s="108" t="s">
        <v>18</v>
      </c>
      <c r="AZ124" s="108" t="s">
        <v>193</v>
      </c>
      <c r="BD124" s="108" t="s">
        <v>357</v>
      </c>
      <c r="BE124" s="108" t="str">
        <f t="shared" si="25"/>
        <v>R_ES-MOB-WatHeat</v>
      </c>
      <c r="BF124" s="108" t="str">
        <f t="shared" si="25"/>
        <v>WH16_17</v>
      </c>
      <c r="BG124" s="108">
        <f t="shared" si="21"/>
        <v>0.0253035348263485</v>
      </c>
      <c r="BH124" s="108" t="s">
        <v>18</v>
      </c>
      <c r="BI124" s="108" t="s">
        <v>195</v>
      </c>
      <c r="BM124" s="108" t="s">
        <v>357</v>
      </c>
      <c r="BN124" s="108" t="str">
        <f t="shared" si="26"/>
        <v>R_ES-MOB-WatHeat</v>
      </c>
      <c r="BO124" s="108" t="str">
        <f t="shared" si="26"/>
        <v>WH16_17</v>
      </c>
      <c r="BP124" s="108">
        <f t="shared" si="19"/>
        <v>0.0233585702637121</v>
      </c>
      <c r="BQ124" s="108" t="s">
        <v>18</v>
      </c>
      <c r="BR124" s="108" t="s">
        <v>192</v>
      </c>
    </row>
    <row r="125" spans="2:70">
      <c r="B125" s="160"/>
      <c r="C125" s="32"/>
      <c r="D125" s="161"/>
      <c r="E125" s="161"/>
      <c r="F125" s="160"/>
      <c r="G125" s="32"/>
      <c r="H125" s="32"/>
      <c r="K125" s="108" t="s">
        <v>357</v>
      </c>
      <c r="L125" s="108" t="str">
        <f t="shared" si="20"/>
        <v>R_ES-MOB-WatHeat</v>
      </c>
      <c r="M125" s="108" t="s">
        <v>428</v>
      </c>
      <c r="N125" s="108">
        <f t="shared" si="8"/>
        <v>0.0228335510535675</v>
      </c>
      <c r="O125" s="108" t="s">
        <v>18</v>
      </c>
      <c r="P125" s="108" t="s">
        <v>196</v>
      </c>
      <c r="T125" s="108" t="s">
        <v>357</v>
      </c>
      <c r="U125" s="108" t="str">
        <f t="shared" si="27"/>
        <v>R_ES-MOB-WatHeat</v>
      </c>
      <c r="V125" s="108" t="str">
        <f t="shared" si="27"/>
        <v>WH18_19</v>
      </c>
      <c r="W125" s="108">
        <f t="shared" si="10"/>
        <v>0.0267517944660614</v>
      </c>
      <c r="X125" s="108" t="s">
        <v>18</v>
      </c>
      <c r="Y125" s="108" t="s">
        <v>191</v>
      </c>
      <c r="AC125" s="108" t="s">
        <v>357</v>
      </c>
      <c r="AD125" s="108" t="str">
        <f t="shared" si="22"/>
        <v>R_ES-MOB-WatHeat</v>
      </c>
      <c r="AE125" s="108" t="str">
        <f t="shared" si="22"/>
        <v>WH18_19</v>
      </c>
      <c r="AF125" s="108">
        <f t="shared" si="12"/>
        <v>0.0255927943653416</v>
      </c>
      <c r="AG125" s="108" t="s">
        <v>18</v>
      </c>
      <c r="AH125" s="108" t="s">
        <v>197</v>
      </c>
      <c r="AL125" s="108" t="s">
        <v>357</v>
      </c>
      <c r="AM125" s="108" t="str">
        <f t="shared" si="23"/>
        <v>R_ES-MOB-WatHeat</v>
      </c>
      <c r="AN125" s="108" t="str">
        <f t="shared" si="23"/>
        <v>WH18_19</v>
      </c>
      <c r="AO125" s="108">
        <f t="shared" si="14"/>
        <v>0.0249695860312862</v>
      </c>
      <c r="AP125" s="108" t="s">
        <v>18</v>
      </c>
      <c r="AQ125" s="108" t="s">
        <v>194</v>
      </c>
      <c r="AU125" s="108" t="s">
        <v>357</v>
      </c>
      <c r="AV125" s="108" t="str">
        <f t="shared" si="24"/>
        <v>R_ES-MOB-WatHeat</v>
      </c>
      <c r="AW125" s="108" t="str">
        <f t="shared" si="24"/>
        <v>WH18_19</v>
      </c>
      <c r="AX125" s="108">
        <f t="shared" si="16"/>
        <v>0.023127630615324</v>
      </c>
      <c r="AY125" s="108" t="s">
        <v>18</v>
      </c>
      <c r="AZ125" s="108" t="s">
        <v>193</v>
      </c>
      <c r="BD125" s="108" t="s">
        <v>357</v>
      </c>
      <c r="BE125" s="108" t="str">
        <f t="shared" si="25"/>
        <v>R_ES-MOB-WatHeat</v>
      </c>
      <c r="BF125" s="108" t="str">
        <f t="shared" si="25"/>
        <v>WH18_19</v>
      </c>
      <c r="BG125" s="108">
        <f t="shared" si="21"/>
        <v>0.0249695860312862</v>
      </c>
      <c r="BH125" s="108" t="s">
        <v>18</v>
      </c>
      <c r="BI125" s="108" t="s">
        <v>195</v>
      </c>
      <c r="BM125" s="108" t="s">
        <v>357</v>
      </c>
      <c r="BN125" s="108" t="str">
        <f t="shared" si="26"/>
        <v>R_ES-MOB-WatHeat</v>
      </c>
      <c r="BO125" s="108" t="str">
        <f t="shared" si="26"/>
        <v>WH18_19</v>
      </c>
      <c r="BP125" s="108">
        <f t="shared" si="19"/>
        <v>0.023127630615324</v>
      </c>
      <c r="BQ125" s="108" t="s">
        <v>18</v>
      </c>
      <c r="BR125" s="108" t="s">
        <v>192</v>
      </c>
    </row>
    <row r="126" spans="2:70">
      <c r="B126" s="160"/>
      <c r="C126" s="32"/>
      <c r="D126" s="161"/>
      <c r="E126" s="161"/>
      <c r="F126" s="160"/>
      <c r="G126" s="32"/>
      <c r="H126" s="32"/>
      <c r="K126" s="108" t="s">
        <v>357</v>
      </c>
      <c r="L126" s="108" t="str">
        <f t="shared" si="20"/>
        <v>R_ES-MOB-WatHeat</v>
      </c>
      <c r="M126" s="108" t="s">
        <v>429</v>
      </c>
      <c r="N126" s="108">
        <f t="shared" si="8"/>
        <v>0.0227154557821904</v>
      </c>
      <c r="O126" s="108" t="s">
        <v>18</v>
      </c>
      <c r="P126" s="108" t="s">
        <v>196</v>
      </c>
      <c r="T126" s="108" t="s">
        <v>357</v>
      </c>
      <c r="U126" s="108" t="str">
        <f t="shared" si="27"/>
        <v>R_ES-MOB-WatHeat</v>
      </c>
      <c r="V126" s="108" t="str">
        <f t="shared" si="27"/>
        <v>WH20_21</v>
      </c>
      <c r="W126" s="108">
        <f t="shared" si="10"/>
        <v>0.0283933513791526</v>
      </c>
      <c r="X126" s="108" t="s">
        <v>18</v>
      </c>
      <c r="Y126" s="108" t="s">
        <v>191</v>
      </c>
      <c r="AC126" s="108" t="s">
        <v>357</v>
      </c>
      <c r="AD126" s="108" t="str">
        <f t="shared" si="22"/>
        <v>R_ES-MOB-WatHeat</v>
      </c>
      <c r="AE126" s="108" t="str">
        <f t="shared" si="22"/>
        <v>WH20_21</v>
      </c>
      <c r="AF126" s="108">
        <f t="shared" si="12"/>
        <v>0.0251280963570105</v>
      </c>
      <c r="AG126" s="108" t="s">
        <v>18</v>
      </c>
      <c r="AH126" s="108" t="s">
        <v>197</v>
      </c>
      <c r="AL126" s="108" t="s">
        <v>357</v>
      </c>
      <c r="AM126" s="108" t="str">
        <f t="shared" si="23"/>
        <v>R_ES-MOB-WatHeat</v>
      </c>
      <c r="AN126" s="108" t="str">
        <f t="shared" si="23"/>
        <v>WH20_21</v>
      </c>
      <c r="AO126" s="108">
        <f t="shared" si="14"/>
        <v>0.0251936667769471</v>
      </c>
      <c r="AP126" s="108" t="s">
        <v>18</v>
      </c>
      <c r="AQ126" s="108" t="s">
        <v>194</v>
      </c>
      <c r="AU126" s="108" t="s">
        <v>357</v>
      </c>
      <c r="AV126" s="108" t="str">
        <f t="shared" si="24"/>
        <v>R_ES-MOB-WatHeat</v>
      </c>
      <c r="AW126" s="108" t="str">
        <f t="shared" si="24"/>
        <v>WH20_21</v>
      </c>
      <c r="AX126" s="108">
        <f t="shared" si="16"/>
        <v>0.0230669226777415</v>
      </c>
      <c r="AY126" s="108" t="s">
        <v>18</v>
      </c>
      <c r="AZ126" s="108" t="s">
        <v>193</v>
      </c>
      <c r="BD126" s="108" t="s">
        <v>357</v>
      </c>
      <c r="BE126" s="108" t="str">
        <f t="shared" si="25"/>
        <v>R_ES-MOB-WatHeat</v>
      </c>
      <c r="BF126" s="108" t="str">
        <f t="shared" si="25"/>
        <v>WH20_21</v>
      </c>
      <c r="BG126" s="108">
        <f t="shared" si="21"/>
        <v>0.0251936667769471</v>
      </c>
      <c r="BH126" s="108" t="s">
        <v>18</v>
      </c>
      <c r="BI126" s="108" t="s">
        <v>195</v>
      </c>
      <c r="BM126" s="108" t="s">
        <v>357</v>
      </c>
      <c r="BN126" s="108" t="str">
        <f t="shared" si="26"/>
        <v>R_ES-MOB-WatHeat</v>
      </c>
      <c r="BO126" s="108" t="str">
        <f t="shared" si="26"/>
        <v>WH20_21</v>
      </c>
      <c r="BP126" s="108">
        <f t="shared" si="19"/>
        <v>0.0230669226777415</v>
      </c>
      <c r="BQ126" s="108" t="s">
        <v>18</v>
      </c>
      <c r="BR126" s="108" t="s">
        <v>192</v>
      </c>
    </row>
    <row r="127" spans="2:70">
      <c r="B127" s="160"/>
      <c r="C127" s="32"/>
      <c r="D127" s="161"/>
      <c r="E127" s="161"/>
      <c r="F127" s="160"/>
      <c r="G127" s="32"/>
      <c r="H127" s="32"/>
      <c r="K127" s="175" t="s">
        <v>357</v>
      </c>
      <c r="L127" s="108" t="str">
        <f t="shared" si="20"/>
        <v>R_ES-MOB-WatHeat</v>
      </c>
      <c r="M127" s="108" t="s">
        <v>430</v>
      </c>
      <c r="N127" s="108">
        <f t="shared" si="8"/>
        <v>0.0228898262899369</v>
      </c>
      <c r="O127" s="108" t="s">
        <v>18</v>
      </c>
      <c r="P127" s="108" t="s">
        <v>196</v>
      </c>
      <c r="T127" s="108" t="s">
        <v>357</v>
      </c>
      <c r="U127" s="108" t="str">
        <f t="shared" si="27"/>
        <v>R_ES-MOB-WatHeat</v>
      </c>
      <c r="V127" s="108" t="str">
        <f t="shared" si="27"/>
        <v>WH22_23</v>
      </c>
      <c r="W127" s="108">
        <f t="shared" si="10"/>
        <v>0.0283097816617008</v>
      </c>
      <c r="X127" s="108" t="s">
        <v>18</v>
      </c>
      <c r="Y127" s="108" t="s">
        <v>191</v>
      </c>
      <c r="AC127" s="108" t="s">
        <v>357</v>
      </c>
      <c r="AD127" s="108" t="str">
        <f t="shared" si="22"/>
        <v>R_ES-MOB-WatHeat</v>
      </c>
      <c r="AE127" s="108" t="str">
        <f t="shared" si="22"/>
        <v>WH22_23</v>
      </c>
      <c r="AF127" s="108">
        <f t="shared" si="12"/>
        <v>0.0254920738775338</v>
      </c>
      <c r="AG127" s="108" t="s">
        <v>18</v>
      </c>
      <c r="AH127" s="108" t="s">
        <v>197</v>
      </c>
      <c r="AL127" s="108" t="s">
        <v>357</v>
      </c>
      <c r="AM127" s="108" t="str">
        <f t="shared" si="23"/>
        <v>R_ES-MOB-WatHeat</v>
      </c>
      <c r="AN127" s="108" t="str">
        <f t="shared" si="23"/>
        <v>WH22_23</v>
      </c>
      <c r="AO127" s="108">
        <f t="shared" si="14"/>
        <v>0.025793097568826</v>
      </c>
      <c r="AP127" s="108" t="s">
        <v>18</v>
      </c>
      <c r="AQ127" s="108" t="s">
        <v>194</v>
      </c>
      <c r="AU127" s="108" t="s">
        <v>357</v>
      </c>
      <c r="AV127" s="108" t="str">
        <f t="shared" si="24"/>
        <v>R_ES-MOB-WatHeat</v>
      </c>
      <c r="AW127" s="108" t="str">
        <f t="shared" si="24"/>
        <v>WH22_23</v>
      </c>
      <c r="AX127" s="108">
        <f t="shared" si="16"/>
        <v>0.0246581494217923</v>
      </c>
      <c r="AY127" s="108" t="s">
        <v>18</v>
      </c>
      <c r="AZ127" s="108" t="s">
        <v>193</v>
      </c>
      <c r="BD127" s="108" t="s">
        <v>357</v>
      </c>
      <c r="BE127" s="108" t="str">
        <f t="shared" si="25"/>
        <v>R_ES-MOB-WatHeat</v>
      </c>
      <c r="BF127" s="108" t="str">
        <f t="shared" si="25"/>
        <v>WH22_23</v>
      </c>
      <c r="BG127" s="108">
        <f t="shared" si="21"/>
        <v>0.025793097568826</v>
      </c>
      <c r="BH127" s="108" t="s">
        <v>18</v>
      </c>
      <c r="BI127" s="108" t="s">
        <v>195</v>
      </c>
      <c r="BM127" s="108" t="s">
        <v>357</v>
      </c>
      <c r="BN127" s="108" t="str">
        <f t="shared" si="26"/>
        <v>R_ES-MOB-WatHeat</v>
      </c>
      <c r="BO127" s="108" t="str">
        <f t="shared" si="26"/>
        <v>WH22_23</v>
      </c>
      <c r="BP127" s="108">
        <f t="shared" si="19"/>
        <v>0.0246581494217923</v>
      </c>
      <c r="BQ127" s="108" t="s">
        <v>18</v>
      </c>
      <c r="BR127" s="108" t="s">
        <v>192</v>
      </c>
    </row>
    <row r="128" spans="2:70">
      <c r="B128" s="160"/>
      <c r="C128" s="32"/>
      <c r="D128" s="161"/>
      <c r="E128" s="161"/>
      <c r="F128" s="160"/>
      <c r="G128" s="32"/>
      <c r="H128" s="32"/>
      <c r="K128" s="108" t="s">
        <v>357</v>
      </c>
      <c r="L128" s="108" t="str">
        <f>C11</f>
        <v>R_ES-APP-RE</v>
      </c>
      <c r="M128" s="108" t="str">
        <f t="shared" ref="M128:M191" si="28">M80</f>
        <v>RH0_1</v>
      </c>
      <c r="N128" s="108">
        <f t="shared" si="8"/>
        <v>0.0207246590371655</v>
      </c>
      <c r="O128" s="108" t="s">
        <v>18</v>
      </c>
      <c r="P128" s="108" t="s">
        <v>196</v>
      </c>
      <c r="T128" s="108" t="s">
        <v>357</v>
      </c>
      <c r="U128" s="108" t="str">
        <f t="shared" si="27"/>
        <v>R_ES-APP-RE</v>
      </c>
      <c r="V128" s="108" t="str">
        <f t="shared" si="27"/>
        <v>RH0_1</v>
      </c>
      <c r="W128" s="108">
        <f t="shared" si="10"/>
        <v>0.0211149417251545</v>
      </c>
      <c r="X128" s="108" t="s">
        <v>18</v>
      </c>
      <c r="Y128" s="108" t="s">
        <v>191</v>
      </c>
      <c r="AC128" s="108" t="s">
        <v>357</v>
      </c>
      <c r="AD128" s="108" t="str">
        <f t="shared" ref="AD128:AE175" si="29">U128</f>
        <v>R_ES-APP-RE</v>
      </c>
      <c r="AE128" s="108" t="str">
        <f t="shared" si="29"/>
        <v>RH0_1</v>
      </c>
      <c r="AF128" s="108">
        <f t="shared" si="12"/>
        <v>0.0215588607712188</v>
      </c>
      <c r="AG128" s="108" t="s">
        <v>18</v>
      </c>
      <c r="AH128" s="108" t="s">
        <v>197</v>
      </c>
      <c r="AL128" s="108" t="s">
        <v>357</v>
      </c>
      <c r="AM128" s="108" t="str">
        <f t="shared" ref="AM128:AN175" si="30">AD128</f>
        <v>R_ES-APP-RE</v>
      </c>
      <c r="AN128" s="108" t="str">
        <f t="shared" si="30"/>
        <v>RH0_1</v>
      </c>
      <c r="AO128" s="108">
        <f t="shared" si="14"/>
        <v>0.0211002816156798</v>
      </c>
      <c r="AP128" s="108" t="s">
        <v>18</v>
      </c>
      <c r="AQ128" s="108" t="s">
        <v>194</v>
      </c>
      <c r="AU128" s="108" t="s">
        <v>357</v>
      </c>
      <c r="AV128" s="108" t="str">
        <f t="shared" ref="AV128:AW175" si="31">AM128</f>
        <v>R_ES-APP-RE</v>
      </c>
      <c r="AW128" s="108" t="str">
        <f t="shared" si="31"/>
        <v>RH0_1</v>
      </c>
      <c r="AX128" s="108">
        <f t="shared" si="16"/>
        <v>0.0216553453978117</v>
      </c>
      <c r="AY128" s="108" t="s">
        <v>18</v>
      </c>
      <c r="AZ128" s="108" t="s">
        <v>193</v>
      </c>
      <c r="BD128" s="108" t="s">
        <v>357</v>
      </c>
      <c r="BE128" s="108" t="str">
        <f t="shared" ref="BE128:BF175" si="32">AV128</f>
        <v>R_ES-APP-RE</v>
      </c>
      <c r="BF128" s="108" t="str">
        <f t="shared" si="32"/>
        <v>RH0_1</v>
      </c>
      <c r="BG128" s="108">
        <f t="shared" si="21"/>
        <v>0.0211002816156798</v>
      </c>
      <c r="BH128" s="108" t="s">
        <v>18</v>
      </c>
      <c r="BI128" s="108" t="s">
        <v>195</v>
      </c>
      <c r="BM128" s="108" t="s">
        <v>357</v>
      </c>
      <c r="BN128" s="108" t="str">
        <f t="shared" ref="BN128:BO175" si="33">BE128</f>
        <v>R_ES-APP-RE</v>
      </c>
      <c r="BO128" s="108" t="str">
        <f t="shared" si="33"/>
        <v>RH0_1</v>
      </c>
      <c r="BP128" s="108">
        <f t="shared" si="19"/>
        <v>0.0216553453978117</v>
      </c>
      <c r="BQ128" s="108" t="s">
        <v>18</v>
      </c>
      <c r="BR128" s="108" t="s">
        <v>192</v>
      </c>
    </row>
    <row r="129" spans="2:70">
      <c r="B129" s="160"/>
      <c r="C129" s="32"/>
      <c r="D129" s="161"/>
      <c r="E129" s="161"/>
      <c r="F129" s="160"/>
      <c r="G129" s="32"/>
      <c r="H129" s="32"/>
      <c r="K129" s="108" t="s">
        <v>357</v>
      </c>
      <c r="L129" s="108" t="str">
        <f t="shared" ref="L129:L175" si="34">L128</f>
        <v>R_ES-APP-RE</v>
      </c>
      <c r="M129" s="108" t="str">
        <f t="shared" si="28"/>
        <v>RH2_3</v>
      </c>
      <c r="N129" s="108">
        <f t="shared" si="8"/>
        <v>0.0206069139508455</v>
      </c>
      <c r="O129" s="108" t="s">
        <v>18</v>
      </c>
      <c r="P129" s="108" t="s">
        <v>196</v>
      </c>
      <c r="T129" s="108" t="s">
        <v>357</v>
      </c>
      <c r="U129" s="108" t="str">
        <f t="shared" ref="U129:V175" si="35">L129</f>
        <v>R_ES-APP-RE</v>
      </c>
      <c r="V129" s="108" t="str">
        <f t="shared" si="35"/>
        <v>RH2_3</v>
      </c>
      <c r="W129" s="108">
        <f t="shared" si="10"/>
        <v>0.019269377650939</v>
      </c>
      <c r="X129" s="108" t="s">
        <v>18</v>
      </c>
      <c r="Y129" s="108" t="s">
        <v>191</v>
      </c>
      <c r="AC129" s="108" t="s">
        <v>357</v>
      </c>
      <c r="AD129" s="108" t="str">
        <f t="shared" si="29"/>
        <v>R_ES-APP-RE</v>
      </c>
      <c r="AE129" s="108" t="str">
        <f t="shared" si="29"/>
        <v>RH2_3</v>
      </c>
      <c r="AF129" s="108">
        <f t="shared" si="12"/>
        <v>0.021716461727875</v>
      </c>
      <c r="AG129" s="108" t="s">
        <v>18</v>
      </c>
      <c r="AH129" s="108" t="s">
        <v>197</v>
      </c>
      <c r="AL129" s="108" t="s">
        <v>357</v>
      </c>
      <c r="AM129" s="108" t="str">
        <f t="shared" si="30"/>
        <v>R_ES-APP-RE</v>
      </c>
      <c r="AN129" s="108" t="str">
        <f t="shared" si="30"/>
        <v>RH2_3</v>
      </c>
      <c r="AO129" s="108">
        <f t="shared" si="14"/>
        <v>0.0202044634746338</v>
      </c>
      <c r="AP129" s="108" t="s">
        <v>18</v>
      </c>
      <c r="AQ129" s="108" t="s">
        <v>194</v>
      </c>
      <c r="AU129" s="108" t="s">
        <v>357</v>
      </c>
      <c r="AV129" s="108" t="str">
        <f t="shared" si="31"/>
        <v>R_ES-APP-RE</v>
      </c>
      <c r="AW129" s="108" t="str">
        <f t="shared" si="31"/>
        <v>RH2_3</v>
      </c>
      <c r="AX129" s="108">
        <f t="shared" si="16"/>
        <v>0.0197617928172299</v>
      </c>
      <c r="AY129" s="108" t="s">
        <v>18</v>
      </c>
      <c r="AZ129" s="108" t="s">
        <v>193</v>
      </c>
      <c r="BD129" s="108" t="s">
        <v>357</v>
      </c>
      <c r="BE129" s="108" t="str">
        <f t="shared" si="32"/>
        <v>R_ES-APP-RE</v>
      </c>
      <c r="BF129" s="108" t="str">
        <f t="shared" si="32"/>
        <v>RH2_3</v>
      </c>
      <c r="BG129" s="108">
        <f t="shared" si="21"/>
        <v>0.0202044634746338</v>
      </c>
      <c r="BH129" s="108" t="s">
        <v>18</v>
      </c>
      <c r="BI129" s="108" t="s">
        <v>195</v>
      </c>
      <c r="BM129" s="108" t="s">
        <v>357</v>
      </c>
      <c r="BN129" s="108" t="str">
        <f t="shared" si="33"/>
        <v>R_ES-APP-RE</v>
      </c>
      <c r="BO129" s="108" t="str">
        <f t="shared" si="33"/>
        <v>RH2_3</v>
      </c>
      <c r="BP129" s="108">
        <f t="shared" si="19"/>
        <v>0.0197617928172299</v>
      </c>
      <c r="BQ129" s="108" t="s">
        <v>18</v>
      </c>
      <c r="BR129" s="108" t="s">
        <v>192</v>
      </c>
    </row>
    <row r="130" spans="2:70">
      <c r="B130" s="160"/>
      <c r="C130" s="32"/>
      <c r="D130" s="161"/>
      <c r="E130" s="161"/>
      <c r="F130" s="160"/>
      <c r="G130" s="32"/>
      <c r="H130" s="32"/>
      <c r="K130" s="108" t="s">
        <v>357</v>
      </c>
      <c r="L130" s="108" t="str">
        <f t="shared" si="34"/>
        <v>R_ES-APP-RE</v>
      </c>
      <c r="M130" s="108" t="str">
        <f t="shared" si="28"/>
        <v>RH4_5</v>
      </c>
      <c r="N130" s="108">
        <f t="shared" si="8"/>
        <v>0.0199087438710615</v>
      </c>
      <c r="O130" s="108" t="s">
        <v>18</v>
      </c>
      <c r="P130" s="108" t="s">
        <v>196</v>
      </c>
      <c r="T130" s="108" t="s">
        <v>357</v>
      </c>
      <c r="U130" s="108" t="str">
        <f t="shared" si="35"/>
        <v>R_ES-APP-RE</v>
      </c>
      <c r="V130" s="108" t="str">
        <f t="shared" si="35"/>
        <v>RH4_5</v>
      </c>
      <c r="W130" s="108">
        <f t="shared" si="10"/>
        <v>0.0185538915735157</v>
      </c>
      <c r="X130" s="108" t="s">
        <v>18</v>
      </c>
      <c r="Y130" s="108" t="s">
        <v>191</v>
      </c>
      <c r="AC130" s="108" t="s">
        <v>357</v>
      </c>
      <c r="AD130" s="108" t="str">
        <f t="shared" si="29"/>
        <v>R_ES-APP-RE</v>
      </c>
      <c r="AE130" s="108" t="str">
        <f t="shared" si="29"/>
        <v>RH4_5</v>
      </c>
      <c r="AF130" s="108">
        <f t="shared" si="12"/>
        <v>0.0210410330240004</v>
      </c>
      <c r="AG130" s="108" t="s">
        <v>18</v>
      </c>
      <c r="AH130" s="108" t="s">
        <v>197</v>
      </c>
      <c r="AL130" s="108" t="s">
        <v>357</v>
      </c>
      <c r="AM130" s="108" t="str">
        <f t="shared" si="30"/>
        <v>R_ES-APP-RE</v>
      </c>
      <c r="AN130" s="108" t="str">
        <f t="shared" si="30"/>
        <v>RH4_5</v>
      </c>
      <c r="AO130" s="108">
        <f t="shared" si="14"/>
        <v>0.0191598666763358</v>
      </c>
      <c r="AP130" s="108" t="s">
        <v>18</v>
      </c>
      <c r="AQ130" s="108" t="s">
        <v>194</v>
      </c>
      <c r="AU130" s="108" t="s">
        <v>357</v>
      </c>
      <c r="AV130" s="108" t="str">
        <f t="shared" si="31"/>
        <v>R_ES-APP-RE</v>
      </c>
      <c r="AW130" s="108" t="str">
        <f t="shared" si="31"/>
        <v>RH4_5</v>
      </c>
      <c r="AX130" s="108">
        <f t="shared" si="16"/>
        <v>0.0176014946901204</v>
      </c>
      <c r="AY130" s="108" t="s">
        <v>18</v>
      </c>
      <c r="AZ130" s="108" t="s">
        <v>193</v>
      </c>
      <c r="BD130" s="108" t="s">
        <v>357</v>
      </c>
      <c r="BE130" s="108" t="str">
        <f t="shared" si="32"/>
        <v>R_ES-APP-RE</v>
      </c>
      <c r="BF130" s="108" t="str">
        <f t="shared" si="32"/>
        <v>RH4_5</v>
      </c>
      <c r="BG130" s="108">
        <f t="shared" si="21"/>
        <v>0.0191598666763358</v>
      </c>
      <c r="BH130" s="108" t="s">
        <v>18</v>
      </c>
      <c r="BI130" s="108" t="s">
        <v>195</v>
      </c>
      <c r="BM130" s="108" t="s">
        <v>357</v>
      </c>
      <c r="BN130" s="108" t="str">
        <f t="shared" si="33"/>
        <v>R_ES-APP-RE</v>
      </c>
      <c r="BO130" s="108" t="str">
        <f t="shared" si="33"/>
        <v>RH4_5</v>
      </c>
      <c r="BP130" s="108">
        <f t="shared" si="19"/>
        <v>0.0176014946901204</v>
      </c>
      <c r="BQ130" s="108" t="s">
        <v>18</v>
      </c>
      <c r="BR130" s="108" t="s">
        <v>192</v>
      </c>
    </row>
    <row r="131" spans="2:70">
      <c r="B131" s="160"/>
      <c r="C131" s="32"/>
      <c r="D131" s="161"/>
      <c r="E131" s="161"/>
      <c r="F131" s="160"/>
      <c r="G131" s="32"/>
      <c r="H131" s="32"/>
      <c r="K131" s="175" t="s">
        <v>357</v>
      </c>
      <c r="L131" s="108" t="str">
        <f t="shared" si="34"/>
        <v>R_ES-APP-RE</v>
      </c>
      <c r="M131" s="108" t="str">
        <f t="shared" si="28"/>
        <v>RH6_7</v>
      </c>
      <c r="N131" s="108">
        <f t="shared" si="8"/>
        <v>0.019131142691048</v>
      </c>
      <c r="O131" s="108" t="s">
        <v>18</v>
      </c>
      <c r="P131" s="108" t="s">
        <v>196</v>
      </c>
      <c r="T131" s="108" t="s">
        <v>357</v>
      </c>
      <c r="U131" s="108" t="str">
        <f t="shared" si="35"/>
        <v>R_ES-APP-RE</v>
      </c>
      <c r="V131" s="108" t="str">
        <f t="shared" si="35"/>
        <v>RH6_7</v>
      </c>
      <c r="W131" s="108">
        <f t="shared" si="10"/>
        <v>0.0188033521186996</v>
      </c>
      <c r="X131" s="108" t="s">
        <v>18</v>
      </c>
      <c r="Y131" s="108" t="s">
        <v>191</v>
      </c>
      <c r="AC131" s="108" t="s">
        <v>357</v>
      </c>
      <c r="AD131" s="108" t="str">
        <f t="shared" si="29"/>
        <v>R_ES-APP-RE</v>
      </c>
      <c r="AE131" s="108" t="str">
        <f t="shared" si="29"/>
        <v>RH6_7</v>
      </c>
      <c r="AF131" s="108">
        <f t="shared" si="12"/>
        <v>0.0186236423856643</v>
      </c>
      <c r="AG131" s="108" t="s">
        <v>18</v>
      </c>
      <c r="AH131" s="108" t="s">
        <v>197</v>
      </c>
      <c r="AL131" s="108" t="s">
        <v>357</v>
      </c>
      <c r="AM131" s="108" t="str">
        <f t="shared" si="30"/>
        <v>R_ES-APP-RE</v>
      </c>
      <c r="AN131" s="108" t="str">
        <f t="shared" si="30"/>
        <v>RH6_7</v>
      </c>
      <c r="AO131" s="108">
        <f t="shared" si="14"/>
        <v>0.0183190275812949</v>
      </c>
      <c r="AP131" s="108" t="s">
        <v>18</v>
      </c>
      <c r="AQ131" s="108" t="s">
        <v>194</v>
      </c>
      <c r="AU131" s="108" t="s">
        <v>357</v>
      </c>
      <c r="AV131" s="108" t="str">
        <f t="shared" si="31"/>
        <v>R_ES-APP-RE</v>
      </c>
      <c r="AW131" s="108" t="str">
        <f t="shared" si="31"/>
        <v>RH6_7</v>
      </c>
      <c r="AX131" s="108">
        <f t="shared" si="16"/>
        <v>0.0167442934477807</v>
      </c>
      <c r="AY131" s="108" t="s">
        <v>18</v>
      </c>
      <c r="AZ131" s="108" t="s">
        <v>193</v>
      </c>
      <c r="BD131" s="108" t="s">
        <v>357</v>
      </c>
      <c r="BE131" s="108" t="str">
        <f t="shared" si="32"/>
        <v>R_ES-APP-RE</v>
      </c>
      <c r="BF131" s="108" t="str">
        <f t="shared" si="32"/>
        <v>RH6_7</v>
      </c>
      <c r="BG131" s="108">
        <f t="shared" si="21"/>
        <v>0.0183190275812949</v>
      </c>
      <c r="BH131" s="108" t="s">
        <v>18</v>
      </c>
      <c r="BI131" s="108" t="s">
        <v>195</v>
      </c>
      <c r="BM131" s="108" t="s">
        <v>357</v>
      </c>
      <c r="BN131" s="108" t="str">
        <f t="shared" si="33"/>
        <v>R_ES-APP-RE</v>
      </c>
      <c r="BO131" s="108" t="str">
        <f t="shared" si="33"/>
        <v>RH6_7</v>
      </c>
      <c r="BP131" s="108">
        <f t="shared" si="19"/>
        <v>0.0167442934477807</v>
      </c>
      <c r="BQ131" s="108" t="s">
        <v>18</v>
      </c>
      <c r="BR131" s="108" t="s">
        <v>192</v>
      </c>
    </row>
    <row r="132" spans="2:70">
      <c r="B132" s="160"/>
      <c r="C132" s="32"/>
      <c r="D132" s="161"/>
      <c r="E132" s="161"/>
      <c r="F132" s="160"/>
      <c r="G132" s="32"/>
      <c r="H132" s="32"/>
      <c r="K132" s="108" t="s">
        <v>357</v>
      </c>
      <c r="L132" s="108" t="str">
        <f t="shared" si="34"/>
        <v>R_ES-APP-RE</v>
      </c>
      <c r="M132" s="108" t="str">
        <f t="shared" si="28"/>
        <v>RH8_9</v>
      </c>
      <c r="N132" s="108">
        <f t="shared" si="8"/>
        <v>0.0188308994526831</v>
      </c>
      <c r="O132" s="108" t="s">
        <v>18</v>
      </c>
      <c r="P132" s="108" t="s">
        <v>196</v>
      </c>
      <c r="T132" s="108" t="s">
        <v>357</v>
      </c>
      <c r="U132" s="108" t="str">
        <f t="shared" si="35"/>
        <v>R_ES-APP-RE</v>
      </c>
      <c r="V132" s="108" t="str">
        <f t="shared" si="35"/>
        <v>RH8_9</v>
      </c>
      <c r="W132" s="108">
        <f t="shared" si="10"/>
        <v>0.0202757842956449</v>
      </c>
      <c r="X132" s="108" t="s">
        <v>18</v>
      </c>
      <c r="Y132" s="108" t="s">
        <v>191</v>
      </c>
      <c r="AC132" s="108" t="s">
        <v>357</v>
      </c>
      <c r="AD132" s="108" t="str">
        <f t="shared" si="29"/>
        <v>R_ES-APP-RE</v>
      </c>
      <c r="AE132" s="108" t="str">
        <f t="shared" si="29"/>
        <v>RH8_9</v>
      </c>
      <c r="AF132" s="108">
        <f t="shared" si="12"/>
        <v>0.0171569347582401</v>
      </c>
      <c r="AG132" s="108" t="s">
        <v>18</v>
      </c>
      <c r="AH132" s="108" t="s">
        <v>197</v>
      </c>
      <c r="AL132" s="108" t="s">
        <v>357</v>
      </c>
      <c r="AM132" s="108" t="str">
        <f t="shared" si="30"/>
        <v>R_ES-APP-RE</v>
      </c>
      <c r="AN132" s="108" t="str">
        <f t="shared" si="30"/>
        <v>RH8_9</v>
      </c>
      <c r="AO132" s="108">
        <f t="shared" si="14"/>
        <v>0.0183672329720752</v>
      </c>
      <c r="AP132" s="108" t="s">
        <v>18</v>
      </c>
      <c r="AQ132" s="108" t="s">
        <v>194</v>
      </c>
      <c r="AU132" s="108" t="s">
        <v>357</v>
      </c>
      <c r="AV132" s="108" t="str">
        <f t="shared" si="31"/>
        <v>R_ES-APP-RE</v>
      </c>
      <c r="AW132" s="108" t="str">
        <f t="shared" si="31"/>
        <v>RH8_9</v>
      </c>
      <c r="AX132" s="108">
        <f t="shared" si="16"/>
        <v>0.0168878417223846</v>
      </c>
      <c r="AY132" s="108" t="s">
        <v>18</v>
      </c>
      <c r="AZ132" s="108" t="s">
        <v>193</v>
      </c>
      <c r="BD132" s="108" t="s">
        <v>357</v>
      </c>
      <c r="BE132" s="108" t="str">
        <f t="shared" si="32"/>
        <v>R_ES-APP-RE</v>
      </c>
      <c r="BF132" s="108" t="str">
        <f t="shared" si="32"/>
        <v>RH8_9</v>
      </c>
      <c r="BG132" s="108">
        <f t="shared" si="21"/>
        <v>0.0183672329720752</v>
      </c>
      <c r="BH132" s="108" t="s">
        <v>18</v>
      </c>
      <c r="BI132" s="108" t="s">
        <v>195</v>
      </c>
      <c r="BM132" s="108" t="s">
        <v>357</v>
      </c>
      <c r="BN132" s="108" t="str">
        <f t="shared" si="33"/>
        <v>R_ES-APP-RE</v>
      </c>
      <c r="BO132" s="108" t="str">
        <f t="shared" si="33"/>
        <v>RH8_9</v>
      </c>
      <c r="BP132" s="108">
        <f t="shared" si="19"/>
        <v>0.0168878417223846</v>
      </c>
      <c r="BQ132" s="108" t="s">
        <v>18</v>
      </c>
      <c r="BR132" s="108" t="s">
        <v>192</v>
      </c>
    </row>
    <row r="133" spans="2:70">
      <c r="B133" s="160"/>
      <c r="C133" s="32"/>
      <c r="D133" s="161"/>
      <c r="E133" s="161"/>
      <c r="F133" s="160"/>
      <c r="G133" s="32"/>
      <c r="H133" s="32"/>
      <c r="K133" s="108" t="s">
        <v>357</v>
      </c>
      <c r="L133" s="108" t="str">
        <f t="shared" si="34"/>
        <v>R_ES-APP-RE</v>
      </c>
      <c r="M133" s="108" t="str">
        <f t="shared" si="28"/>
        <v>RH10_11</v>
      </c>
      <c r="N133" s="108">
        <f t="shared" si="8"/>
        <v>0.0188922096207154</v>
      </c>
      <c r="O133" s="108" t="s">
        <v>18</v>
      </c>
      <c r="P133" s="108" t="s">
        <v>196</v>
      </c>
      <c r="T133" s="108" t="s">
        <v>357</v>
      </c>
      <c r="U133" s="108" t="str">
        <f t="shared" si="35"/>
        <v>R_ES-APP-RE</v>
      </c>
      <c r="V133" s="108" t="str">
        <f t="shared" si="35"/>
        <v>RH10_11</v>
      </c>
      <c r="W133" s="108">
        <f t="shared" si="10"/>
        <v>0.0226727094068072</v>
      </c>
      <c r="X133" s="108" t="s">
        <v>18</v>
      </c>
      <c r="Y133" s="108" t="s">
        <v>191</v>
      </c>
      <c r="AC133" s="108" t="s">
        <v>357</v>
      </c>
      <c r="AD133" s="108" t="str">
        <f t="shared" si="29"/>
        <v>R_ES-APP-RE</v>
      </c>
      <c r="AE133" s="108" t="str">
        <f t="shared" si="29"/>
        <v>RH10_11</v>
      </c>
      <c r="AF133" s="108">
        <f t="shared" si="12"/>
        <v>0.016996069788382</v>
      </c>
      <c r="AG133" s="108" t="s">
        <v>18</v>
      </c>
      <c r="AH133" s="108" t="s">
        <v>197</v>
      </c>
      <c r="AL133" s="108" t="s">
        <v>357</v>
      </c>
      <c r="AM133" s="108" t="str">
        <f t="shared" si="30"/>
        <v>R_ES-APP-RE</v>
      </c>
      <c r="AN133" s="108" t="str">
        <f t="shared" si="30"/>
        <v>RH10_11</v>
      </c>
      <c r="AO133" s="108">
        <f t="shared" si="14"/>
        <v>0.0195161233742294</v>
      </c>
      <c r="AP133" s="108" t="s">
        <v>18</v>
      </c>
      <c r="AQ133" s="108" t="s">
        <v>194</v>
      </c>
      <c r="AU133" s="108" t="s">
        <v>357</v>
      </c>
      <c r="AV133" s="108" t="str">
        <f t="shared" si="31"/>
        <v>R_ES-APP-RE</v>
      </c>
      <c r="AW133" s="108" t="str">
        <f t="shared" si="31"/>
        <v>RH10_11</v>
      </c>
      <c r="AX133" s="108">
        <f t="shared" si="16"/>
        <v>0.0187422674180833</v>
      </c>
      <c r="AY133" s="108" t="s">
        <v>18</v>
      </c>
      <c r="AZ133" s="108" t="s">
        <v>193</v>
      </c>
      <c r="BD133" s="108" t="s">
        <v>357</v>
      </c>
      <c r="BE133" s="108" t="str">
        <f t="shared" si="32"/>
        <v>R_ES-APP-RE</v>
      </c>
      <c r="BF133" s="108" t="str">
        <f t="shared" si="32"/>
        <v>RH10_11</v>
      </c>
      <c r="BG133" s="108">
        <f t="shared" si="21"/>
        <v>0.0195161233742294</v>
      </c>
      <c r="BH133" s="108" t="s">
        <v>18</v>
      </c>
      <c r="BI133" s="108" t="s">
        <v>195</v>
      </c>
      <c r="BM133" s="108" t="s">
        <v>357</v>
      </c>
      <c r="BN133" s="108" t="str">
        <f t="shared" si="33"/>
        <v>R_ES-APP-RE</v>
      </c>
      <c r="BO133" s="108" t="str">
        <f t="shared" si="33"/>
        <v>RH10_11</v>
      </c>
      <c r="BP133" s="108">
        <f t="shared" si="19"/>
        <v>0.0187422674180833</v>
      </c>
      <c r="BQ133" s="108" t="s">
        <v>18</v>
      </c>
      <c r="BR133" s="108" t="s">
        <v>192</v>
      </c>
    </row>
    <row r="134" spans="2:70">
      <c r="B134" s="160"/>
      <c r="C134" s="32"/>
      <c r="D134" s="161"/>
      <c r="E134" s="161"/>
      <c r="F134" s="160"/>
      <c r="G134" s="32"/>
      <c r="H134" s="32"/>
      <c r="K134" s="108" t="s">
        <v>357</v>
      </c>
      <c r="L134" s="108" t="str">
        <f t="shared" si="34"/>
        <v>R_ES-APP-RE</v>
      </c>
      <c r="M134" s="108" t="str">
        <f t="shared" si="28"/>
        <v>RH12_13</v>
      </c>
      <c r="N134" s="108">
        <f t="shared" si="8"/>
        <v>0.0197356728752531</v>
      </c>
      <c r="O134" s="108" t="s">
        <v>18</v>
      </c>
      <c r="P134" s="108" t="s">
        <v>196</v>
      </c>
      <c r="T134" s="108" t="s">
        <v>357</v>
      </c>
      <c r="U134" s="108" t="str">
        <f t="shared" si="35"/>
        <v>R_ES-APP-RE</v>
      </c>
      <c r="V134" s="108" t="str">
        <f t="shared" si="35"/>
        <v>RH12_13</v>
      </c>
      <c r="W134" s="108">
        <f t="shared" si="10"/>
        <v>0.0227084613240583</v>
      </c>
      <c r="X134" s="108" t="s">
        <v>18</v>
      </c>
      <c r="Y134" s="108" t="s">
        <v>191</v>
      </c>
      <c r="AC134" s="108" t="s">
        <v>357</v>
      </c>
      <c r="AD134" s="108" t="str">
        <f t="shared" si="29"/>
        <v>R_ES-APP-RE</v>
      </c>
      <c r="AE134" s="108" t="str">
        <f t="shared" si="29"/>
        <v>RH12_13</v>
      </c>
      <c r="AF134" s="108">
        <f t="shared" si="12"/>
        <v>0.0181900219421491</v>
      </c>
      <c r="AG134" s="108" t="s">
        <v>18</v>
      </c>
      <c r="AH134" s="108" t="s">
        <v>197</v>
      </c>
      <c r="AL134" s="108" t="s">
        <v>357</v>
      </c>
      <c r="AM134" s="108" t="str">
        <f t="shared" si="30"/>
        <v>R_ES-APP-RE</v>
      </c>
      <c r="AN134" s="108" t="str">
        <f t="shared" si="30"/>
        <v>RH12_13</v>
      </c>
      <c r="AO134" s="108">
        <f t="shared" si="14"/>
        <v>0.0203929774116346</v>
      </c>
      <c r="AP134" s="108" t="s">
        <v>18</v>
      </c>
      <c r="AQ134" s="108" t="s">
        <v>194</v>
      </c>
      <c r="AU134" s="108" t="s">
        <v>357</v>
      </c>
      <c r="AV134" s="108" t="str">
        <f t="shared" si="31"/>
        <v>R_ES-APP-RE</v>
      </c>
      <c r="AW134" s="108" t="str">
        <f t="shared" si="31"/>
        <v>RH12_13</v>
      </c>
      <c r="AX134" s="108">
        <f t="shared" si="16"/>
        <v>0.0203766512243404</v>
      </c>
      <c r="AY134" s="108" t="s">
        <v>18</v>
      </c>
      <c r="AZ134" s="108" t="s">
        <v>193</v>
      </c>
      <c r="BD134" s="108" t="s">
        <v>357</v>
      </c>
      <c r="BE134" s="108" t="str">
        <f t="shared" si="32"/>
        <v>R_ES-APP-RE</v>
      </c>
      <c r="BF134" s="108" t="str">
        <f t="shared" si="32"/>
        <v>RH12_13</v>
      </c>
      <c r="BG134" s="108">
        <f t="shared" si="21"/>
        <v>0.0203929774116346</v>
      </c>
      <c r="BH134" s="108" t="s">
        <v>18</v>
      </c>
      <c r="BI134" s="108" t="s">
        <v>195</v>
      </c>
      <c r="BM134" s="108" t="s">
        <v>357</v>
      </c>
      <c r="BN134" s="108" t="str">
        <f t="shared" si="33"/>
        <v>R_ES-APP-RE</v>
      </c>
      <c r="BO134" s="108" t="str">
        <f t="shared" si="33"/>
        <v>RH12_13</v>
      </c>
      <c r="BP134" s="108">
        <f t="shared" si="19"/>
        <v>0.0203766512243404</v>
      </c>
      <c r="BQ134" s="108" t="s">
        <v>18</v>
      </c>
      <c r="BR134" s="108" t="s">
        <v>192</v>
      </c>
    </row>
    <row r="135" spans="2:70">
      <c r="B135" s="160"/>
      <c r="C135" s="32"/>
      <c r="D135" s="161"/>
      <c r="E135" s="161"/>
      <c r="F135" s="160"/>
      <c r="G135" s="32"/>
      <c r="H135" s="32"/>
      <c r="K135" s="175" t="s">
        <v>357</v>
      </c>
      <c r="L135" s="108" t="str">
        <f t="shared" si="34"/>
        <v>R_ES-APP-RE</v>
      </c>
      <c r="M135" s="108" t="str">
        <f t="shared" si="28"/>
        <v>RH14_15</v>
      </c>
      <c r="N135" s="108">
        <f t="shared" si="8"/>
        <v>0.0205351902664844</v>
      </c>
      <c r="O135" s="108" t="s">
        <v>18</v>
      </c>
      <c r="P135" s="108" t="s">
        <v>196</v>
      </c>
      <c r="T135" s="108" t="s">
        <v>357</v>
      </c>
      <c r="U135" s="108" t="str">
        <f t="shared" si="35"/>
        <v>R_ES-APP-RE</v>
      </c>
      <c r="V135" s="108" t="str">
        <f t="shared" si="35"/>
        <v>RH14_15</v>
      </c>
      <c r="W135" s="108">
        <f t="shared" si="10"/>
        <v>0.0220528299189836</v>
      </c>
      <c r="X135" s="108" t="s">
        <v>18</v>
      </c>
      <c r="Y135" s="108" t="s">
        <v>191</v>
      </c>
      <c r="AC135" s="108" t="s">
        <v>357</v>
      </c>
      <c r="AD135" s="108" t="str">
        <f t="shared" si="29"/>
        <v>R_ES-APP-RE</v>
      </c>
      <c r="AE135" s="108" t="str">
        <f t="shared" si="29"/>
        <v>RH14_15</v>
      </c>
      <c r="AF135" s="108">
        <f t="shared" si="12"/>
        <v>0.0209674919745702</v>
      </c>
      <c r="AG135" s="108" t="s">
        <v>18</v>
      </c>
      <c r="AH135" s="108" t="s">
        <v>197</v>
      </c>
      <c r="AL135" s="108" t="s">
        <v>357</v>
      </c>
      <c r="AM135" s="108" t="str">
        <f t="shared" si="30"/>
        <v>R_ES-APP-RE</v>
      </c>
      <c r="AN135" s="108" t="str">
        <f t="shared" si="30"/>
        <v>RH14_15</v>
      </c>
      <c r="AO135" s="108">
        <f t="shared" si="14"/>
        <v>0.0210417023326588</v>
      </c>
      <c r="AP135" s="108" t="s">
        <v>18</v>
      </c>
      <c r="AQ135" s="108" t="s">
        <v>194</v>
      </c>
      <c r="AU135" s="108" t="s">
        <v>357</v>
      </c>
      <c r="AV135" s="108" t="str">
        <f t="shared" si="31"/>
        <v>R_ES-APP-RE</v>
      </c>
      <c r="AW135" s="108" t="str">
        <f t="shared" si="31"/>
        <v>RH14_15</v>
      </c>
      <c r="AX135" s="108">
        <f t="shared" si="16"/>
        <v>0.0207782387307691</v>
      </c>
      <c r="AY135" s="108" t="s">
        <v>18</v>
      </c>
      <c r="AZ135" s="108" t="s">
        <v>193</v>
      </c>
      <c r="BD135" s="108" t="s">
        <v>357</v>
      </c>
      <c r="BE135" s="108" t="str">
        <f t="shared" si="32"/>
        <v>R_ES-APP-RE</v>
      </c>
      <c r="BF135" s="108" t="str">
        <f t="shared" si="32"/>
        <v>RH14_15</v>
      </c>
      <c r="BG135" s="108">
        <f t="shared" si="21"/>
        <v>0.0210417023326588</v>
      </c>
      <c r="BH135" s="108" t="s">
        <v>18</v>
      </c>
      <c r="BI135" s="108" t="s">
        <v>195</v>
      </c>
      <c r="BM135" s="108" t="s">
        <v>357</v>
      </c>
      <c r="BN135" s="108" t="str">
        <f t="shared" si="33"/>
        <v>R_ES-APP-RE</v>
      </c>
      <c r="BO135" s="108" t="str">
        <f t="shared" si="33"/>
        <v>RH14_15</v>
      </c>
      <c r="BP135" s="108">
        <f t="shared" si="19"/>
        <v>0.0207782387307691</v>
      </c>
      <c r="BQ135" s="108" t="s">
        <v>18</v>
      </c>
      <c r="BR135" s="108" t="s">
        <v>192</v>
      </c>
    </row>
    <row r="136" spans="2:70">
      <c r="B136" s="160"/>
      <c r="C136" s="32"/>
      <c r="D136" s="161"/>
      <c r="E136" s="161"/>
      <c r="F136" s="160"/>
      <c r="G136" s="32"/>
      <c r="H136" s="32"/>
      <c r="K136" s="108" t="s">
        <v>357</v>
      </c>
      <c r="L136" s="108" t="str">
        <f t="shared" si="34"/>
        <v>R_ES-APP-RE</v>
      </c>
      <c r="M136" s="108" t="str">
        <f t="shared" si="28"/>
        <v>RH16_17</v>
      </c>
      <c r="N136" s="108">
        <f t="shared" si="8"/>
        <v>0.0208967198623784</v>
      </c>
      <c r="O136" s="108" t="s">
        <v>18</v>
      </c>
      <c r="P136" s="108" t="s">
        <v>196</v>
      </c>
      <c r="T136" s="108" t="s">
        <v>357</v>
      </c>
      <c r="U136" s="108" t="str">
        <f t="shared" si="35"/>
        <v>R_ES-APP-RE</v>
      </c>
      <c r="V136" s="108" t="str">
        <f t="shared" si="35"/>
        <v>RH16_17</v>
      </c>
      <c r="W136" s="108">
        <f t="shared" si="10"/>
        <v>0.0211925188192021</v>
      </c>
      <c r="X136" s="108" t="s">
        <v>18</v>
      </c>
      <c r="Y136" s="108" t="s">
        <v>191</v>
      </c>
      <c r="AC136" s="108" t="s">
        <v>357</v>
      </c>
      <c r="AD136" s="108" t="str">
        <f t="shared" si="29"/>
        <v>R_ES-APP-RE</v>
      </c>
      <c r="AE136" s="108" t="str">
        <f t="shared" si="29"/>
        <v>RH16_17</v>
      </c>
      <c r="AF136" s="108">
        <f t="shared" si="12"/>
        <v>0.0218963821038514</v>
      </c>
      <c r="AG136" s="108" t="s">
        <v>18</v>
      </c>
      <c r="AH136" s="108" t="s">
        <v>197</v>
      </c>
      <c r="AL136" s="108" t="s">
        <v>357</v>
      </c>
      <c r="AM136" s="108" t="str">
        <f t="shared" si="30"/>
        <v>R_ES-APP-RE</v>
      </c>
      <c r="AN136" s="108" t="str">
        <f t="shared" si="30"/>
        <v>RH16_17</v>
      </c>
      <c r="AO136" s="108">
        <f t="shared" si="14"/>
        <v>0.0210314702528813</v>
      </c>
      <c r="AP136" s="108" t="s">
        <v>18</v>
      </c>
      <c r="AQ136" s="108" t="s">
        <v>194</v>
      </c>
      <c r="AU136" s="108" t="s">
        <v>357</v>
      </c>
      <c r="AV136" s="108" t="str">
        <f t="shared" si="31"/>
        <v>R_ES-APP-RE</v>
      </c>
      <c r="AW136" s="108" t="str">
        <f t="shared" si="31"/>
        <v>RH16_17</v>
      </c>
      <c r="AX136" s="108">
        <f t="shared" si="16"/>
        <v>0.0206919007593365</v>
      </c>
      <c r="AY136" s="108" t="s">
        <v>18</v>
      </c>
      <c r="AZ136" s="108" t="s">
        <v>193</v>
      </c>
      <c r="BD136" s="108" t="s">
        <v>357</v>
      </c>
      <c r="BE136" s="108" t="str">
        <f t="shared" si="32"/>
        <v>R_ES-APP-RE</v>
      </c>
      <c r="BF136" s="108" t="str">
        <f t="shared" si="32"/>
        <v>RH16_17</v>
      </c>
      <c r="BG136" s="108">
        <f t="shared" si="21"/>
        <v>0.0210314702528813</v>
      </c>
      <c r="BH136" s="108" t="s">
        <v>18</v>
      </c>
      <c r="BI136" s="108" t="s">
        <v>195</v>
      </c>
      <c r="BM136" s="108" t="s">
        <v>357</v>
      </c>
      <c r="BN136" s="108" t="str">
        <f t="shared" si="33"/>
        <v>R_ES-APP-RE</v>
      </c>
      <c r="BO136" s="108" t="str">
        <f t="shared" si="33"/>
        <v>RH16_17</v>
      </c>
      <c r="BP136" s="108">
        <f t="shared" si="19"/>
        <v>0.0206919007593365</v>
      </c>
      <c r="BQ136" s="108" t="s">
        <v>18</v>
      </c>
      <c r="BR136" s="108" t="s">
        <v>192</v>
      </c>
    </row>
    <row r="137" spans="2:70">
      <c r="B137" s="160"/>
      <c r="C137" s="32"/>
      <c r="D137" s="161"/>
      <c r="E137" s="161"/>
      <c r="F137" s="160"/>
      <c r="G137" s="32"/>
      <c r="H137" s="32"/>
      <c r="K137" s="108" t="s">
        <v>357</v>
      </c>
      <c r="L137" s="108" t="str">
        <f t="shared" si="34"/>
        <v>R_ES-APP-RE</v>
      </c>
      <c r="M137" s="108" t="str">
        <f t="shared" si="28"/>
        <v>RH18_19</v>
      </c>
      <c r="N137" s="108">
        <f t="shared" si="8"/>
        <v>0.0208657701701157</v>
      </c>
      <c r="O137" s="108" t="s">
        <v>18</v>
      </c>
      <c r="P137" s="108" t="s">
        <v>196</v>
      </c>
      <c r="T137" s="108" t="s">
        <v>357</v>
      </c>
      <c r="U137" s="108" t="str">
        <f t="shared" si="35"/>
        <v>R_ES-APP-RE</v>
      </c>
      <c r="V137" s="108" t="str">
        <f t="shared" si="35"/>
        <v>RH18_19</v>
      </c>
      <c r="W137" s="108">
        <f t="shared" si="10"/>
        <v>0.0211344683567324</v>
      </c>
      <c r="X137" s="108" t="s">
        <v>18</v>
      </c>
      <c r="Y137" s="108" t="s">
        <v>191</v>
      </c>
      <c r="AC137" s="108" t="s">
        <v>357</v>
      </c>
      <c r="AD137" s="108" t="str">
        <f t="shared" si="29"/>
        <v>R_ES-APP-RE</v>
      </c>
      <c r="AE137" s="108" t="str">
        <f t="shared" si="29"/>
        <v>RH18_19</v>
      </c>
      <c r="AF137" s="108">
        <f t="shared" si="12"/>
        <v>0.0217155355129377</v>
      </c>
      <c r="AG137" s="108" t="s">
        <v>18</v>
      </c>
      <c r="AH137" s="108" t="s">
        <v>197</v>
      </c>
      <c r="AL137" s="108" t="s">
        <v>357</v>
      </c>
      <c r="AM137" s="108" t="str">
        <f t="shared" si="30"/>
        <v>R_ES-APP-RE</v>
      </c>
      <c r="AN137" s="108" t="str">
        <f t="shared" si="30"/>
        <v>RH18_19</v>
      </c>
      <c r="AO137" s="108">
        <f t="shared" si="14"/>
        <v>0.0207724666848622</v>
      </c>
      <c r="AP137" s="108" t="s">
        <v>18</v>
      </c>
      <c r="AQ137" s="108" t="s">
        <v>194</v>
      </c>
      <c r="AU137" s="108" t="s">
        <v>357</v>
      </c>
      <c r="AV137" s="108" t="str">
        <f t="shared" si="31"/>
        <v>R_ES-APP-RE</v>
      </c>
      <c r="AW137" s="108" t="str">
        <f t="shared" si="31"/>
        <v>RH18_19</v>
      </c>
      <c r="AX137" s="108">
        <f t="shared" si="16"/>
        <v>0.0204346889564006</v>
      </c>
      <c r="AY137" s="108" t="s">
        <v>18</v>
      </c>
      <c r="AZ137" s="108" t="s">
        <v>193</v>
      </c>
      <c r="BD137" s="108" t="s">
        <v>357</v>
      </c>
      <c r="BE137" s="108" t="str">
        <f t="shared" si="32"/>
        <v>R_ES-APP-RE</v>
      </c>
      <c r="BF137" s="108" t="str">
        <f t="shared" si="32"/>
        <v>RH18_19</v>
      </c>
      <c r="BG137" s="108">
        <f t="shared" si="21"/>
        <v>0.0207724666848622</v>
      </c>
      <c r="BH137" s="108" t="s">
        <v>18</v>
      </c>
      <c r="BI137" s="108" t="s">
        <v>195</v>
      </c>
      <c r="BM137" s="108" t="s">
        <v>357</v>
      </c>
      <c r="BN137" s="108" t="str">
        <f t="shared" si="33"/>
        <v>R_ES-APP-RE</v>
      </c>
      <c r="BO137" s="108" t="str">
        <f t="shared" si="33"/>
        <v>RH18_19</v>
      </c>
      <c r="BP137" s="108">
        <f t="shared" si="19"/>
        <v>0.0204346889564006</v>
      </c>
      <c r="BQ137" s="108" t="s">
        <v>18</v>
      </c>
      <c r="BR137" s="108" t="s">
        <v>192</v>
      </c>
    </row>
    <row r="138" spans="2:70">
      <c r="B138" s="160"/>
      <c r="C138" s="32"/>
      <c r="D138" s="161"/>
      <c r="E138" s="161"/>
      <c r="F138" s="160"/>
      <c r="G138" s="32"/>
      <c r="H138" s="32"/>
      <c r="K138" s="108" t="s">
        <v>357</v>
      </c>
      <c r="L138" s="108" t="str">
        <f t="shared" si="34"/>
        <v>R_ES-APP-RE</v>
      </c>
      <c r="M138" s="108" t="str">
        <f t="shared" si="28"/>
        <v>RH20_21</v>
      </c>
      <c r="N138" s="108">
        <f t="shared" si="8"/>
        <v>0.0208182800695852</v>
      </c>
      <c r="O138" s="108" t="s">
        <v>18</v>
      </c>
      <c r="P138" s="108" t="s">
        <v>196</v>
      </c>
      <c r="T138" s="108" t="s">
        <v>357</v>
      </c>
      <c r="U138" s="108" t="str">
        <f t="shared" si="35"/>
        <v>R_ES-APP-RE</v>
      </c>
      <c r="V138" s="108" t="str">
        <f t="shared" si="35"/>
        <v>RH20_21</v>
      </c>
      <c r="W138" s="108">
        <f t="shared" si="10"/>
        <v>0.0216015909557287</v>
      </c>
      <c r="X138" s="108" t="s">
        <v>18</v>
      </c>
      <c r="Y138" s="108" t="s">
        <v>191</v>
      </c>
      <c r="AC138" s="108" t="s">
        <v>357</v>
      </c>
      <c r="AD138" s="108" t="str">
        <f t="shared" si="29"/>
        <v>R_ES-APP-RE</v>
      </c>
      <c r="AE138" s="108" t="str">
        <f t="shared" si="29"/>
        <v>RH20_21</v>
      </c>
      <c r="AF138" s="108">
        <f t="shared" si="12"/>
        <v>0.0212535167287306</v>
      </c>
      <c r="AG138" s="108" t="s">
        <v>18</v>
      </c>
      <c r="AH138" s="108" t="s">
        <v>197</v>
      </c>
      <c r="AL138" s="108" t="s">
        <v>357</v>
      </c>
      <c r="AM138" s="108" t="str">
        <f t="shared" si="30"/>
        <v>R_ES-APP-RE</v>
      </c>
      <c r="AN138" s="108" t="str">
        <f t="shared" si="30"/>
        <v>RH20_21</v>
      </c>
      <c r="AO138" s="108">
        <f t="shared" si="14"/>
        <v>0.0208717090489964</v>
      </c>
      <c r="AP138" s="108" t="s">
        <v>18</v>
      </c>
      <c r="AQ138" s="108" t="s">
        <v>194</v>
      </c>
      <c r="AU138" s="108" t="s">
        <v>357</v>
      </c>
      <c r="AV138" s="108" t="str">
        <f t="shared" si="31"/>
        <v>R_ES-APP-RE</v>
      </c>
      <c r="AW138" s="108" t="str">
        <f t="shared" si="31"/>
        <v>RH20_21</v>
      </c>
      <c r="AX138" s="108">
        <f t="shared" si="16"/>
        <v>0.0208022312711157</v>
      </c>
      <c r="AY138" s="108" t="s">
        <v>18</v>
      </c>
      <c r="AZ138" s="108" t="s">
        <v>193</v>
      </c>
      <c r="BD138" s="108" t="s">
        <v>357</v>
      </c>
      <c r="BE138" s="108" t="str">
        <f t="shared" si="32"/>
        <v>R_ES-APP-RE</v>
      </c>
      <c r="BF138" s="108" t="str">
        <f t="shared" si="32"/>
        <v>RH20_21</v>
      </c>
      <c r="BG138" s="108">
        <f t="shared" si="21"/>
        <v>0.0208717090489964</v>
      </c>
      <c r="BH138" s="108" t="s">
        <v>18</v>
      </c>
      <c r="BI138" s="108" t="s">
        <v>195</v>
      </c>
      <c r="BM138" s="108" t="s">
        <v>357</v>
      </c>
      <c r="BN138" s="108" t="str">
        <f t="shared" si="33"/>
        <v>R_ES-APP-RE</v>
      </c>
      <c r="BO138" s="108" t="str">
        <f t="shared" si="33"/>
        <v>RH20_21</v>
      </c>
      <c r="BP138" s="108">
        <f t="shared" si="19"/>
        <v>0.0208022312711157</v>
      </c>
      <c r="BQ138" s="108" t="s">
        <v>18</v>
      </c>
      <c r="BR138" s="108" t="s">
        <v>192</v>
      </c>
    </row>
    <row r="139" spans="2:70">
      <c r="B139" s="160"/>
      <c r="C139" s="32"/>
      <c r="D139" s="161"/>
      <c r="E139" s="161"/>
      <c r="F139" s="160"/>
      <c r="G139" s="32"/>
      <c r="H139" s="32"/>
      <c r="K139" s="175" t="s">
        <v>357</v>
      </c>
      <c r="L139" s="108" t="str">
        <f t="shared" si="34"/>
        <v>R_ES-APP-RE</v>
      </c>
      <c r="M139" s="108" t="str">
        <f t="shared" si="28"/>
        <v>RH22_23</v>
      </c>
      <c r="N139" s="108">
        <f t="shared" si="8"/>
        <v>0.0209309345114678</v>
      </c>
      <c r="O139" s="108" t="s">
        <v>18</v>
      </c>
      <c r="P139" s="108" t="s">
        <v>196</v>
      </c>
      <c r="T139" s="108" t="s">
        <v>357</v>
      </c>
      <c r="U139" s="108" t="str">
        <f t="shared" si="35"/>
        <v>R_ES-APP-RE</v>
      </c>
      <c r="V139" s="108" t="str">
        <f t="shared" si="35"/>
        <v>RH22_23</v>
      </c>
      <c r="W139" s="108">
        <f t="shared" si="10"/>
        <v>0.0217726786365968</v>
      </c>
      <c r="X139" s="108" t="s">
        <v>18</v>
      </c>
      <c r="Y139" s="108" t="s">
        <v>191</v>
      </c>
      <c r="AC139" s="108" t="s">
        <v>357</v>
      </c>
      <c r="AD139" s="108" t="str">
        <f t="shared" si="29"/>
        <v>R_ES-APP-RE</v>
      </c>
      <c r="AE139" s="108" t="str">
        <f t="shared" si="29"/>
        <v>RH22_23</v>
      </c>
      <c r="AF139" s="108">
        <f t="shared" si="12"/>
        <v>0.0210192787763135</v>
      </c>
      <c r="AG139" s="108" t="s">
        <v>18</v>
      </c>
      <c r="AH139" s="108" t="s">
        <v>197</v>
      </c>
      <c r="AL139" s="108" t="s">
        <v>357</v>
      </c>
      <c r="AM139" s="108" t="str">
        <f t="shared" si="30"/>
        <v>R_ES-APP-RE</v>
      </c>
      <c r="AN139" s="108" t="str">
        <f t="shared" si="30"/>
        <v>RH22_23</v>
      </c>
      <c r="AO139" s="108">
        <f t="shared" si="14"/>
        <v>0.0210488298607682</v>
      </c>
      <c r="AP139" s="108" t="s">
        <v>18</v>
      </c>
      <c r="AQ139" s="108" t="s">
        <v>194</v>
      </c>
      <c r="AU139" s="108" t="s">
        <v>357</v>
      </c>
      <c r="AV139" s="108" t="str">
        <f t="shared" si="31"/>
        <v>R_ES-APP-RE</v>
      </c>
      <c r="AW139" s="108" t="str">
        <f t="shared" si="31"/>
        <v>RH22_23</v>
      </c>
      <c r="AX139" s="108">
        <f t="shared" si="16"/>
        <v>0.0211656433177729</v>
      </c>
      <c r="AY139" s="108" t="s">
        <v>18</v>
      </c>
      <c r="AZ139" s="108" t="s">
        <v>193</v>
      </c>
      <c r="BD139" s="108" t="s">
        <v>357</v>
      </c>
      <c r="BE139" s="108" t="str">
        <f t="shared" si="32"/>
        <v>R_ES-APP-RE</v>
      </c>
      <c r="BF139" s="108" t="str">
        <f t="shared" si="32"/>
        <v>RH22_23</v>
      </c>
      <c r="BG139" s="108">
        <f t="shared" si="21"/>
        <v>0.0210488298607682</v>
      </c>
      <c r="BH139" s="108" t="s">
        <v>18</v>
      </c>
      <c r="BI139" s="108" t="s">
        <v>195</v>
      </c>
      <c r="BM139" s="108" t="s">
        <v>357</v>
      </c>
      <c r="BN139" s="108" t="str">
        <f t="shared" si="33"/>
        <v>R_ES-APP-RE</v>
      </c>
      <c r="BO139" s="108" t="str">
        <f t="shared" si="33"/>
        <v>RH22_23</v>
      </c>
      <c r="BP139" s="108">
        <f t="shared" si="19"/>
        <v>0.0211656433177729</v>
      </c>
      <c r="BQ139" s="108" t="s">
        <v>18</v>
      </c>
      <c r="BR139" s="108" t="s">
        <v>192</v>
      </c>
    </row>
    <row r="140" spans="2:70">
      <c r="B140" s="160"/>
      <c r="C140" s="32"/>
      <c r="D140" s="161"/>
      <c r="E140" s="161"/>
      <c r="F140" s="160"/>
      <c r="G140" s="32"/>
      <c r="H140" s="32"/>
      <c r="K140" s="108" t="s">
        <v>357</v>
      </c>
      <c r="L140" s="108" t="str">
        <f t="shared" si="34"/>
        <v>R_ES-APP-RE</v>
      </c>
      <c r="M140" s="108" t="str">
        <f t="shared" si="28"/>
        <v>SH0_1</v>
      </c>
      <c r="N140" s="108">
        <f t="shared" si="8"/>
        <v>0.0216934658061337</v>
      </c>
      <c r="O140" s="108" t="s">
        <v>18</v>
      </c>
      <c r="P140" s="108" t="s">
        <v>196</v>
      </c>
      <c r="T140" s="108" t="s">
        <v>357</v>
      </c>
      <c r="U140" s="108" t="str">
        <f t="shared" si="35"/>
        <v>R_ES-APP-RE</v>
      </c>
      <c r="V140" s="108" t="str">
        <f t="shared" si="35"/>
        <v>SH0_1</v>
      </c>
      <c r="W140" s="108">
        <f t="shared" si="10"/>
        <v>0.0174477618854123</v>
      </c>
      <c r="X140" s="108" t="s">
        <v>18</v>
      </c>
      <c r="Y140" s="108" t="s">
        <v>191</v>
      </c>
      <c r="AC140" s="108" t="s">
        <v>357</v>
      </c>
      <c r="AD140" s="108" t="str">
        <f t="shared" si="29"/>
        <v>R_ES-APP-RE</v>
      </c>
      <c r="AE140" s="108" t="str">
        <f t="shared" si="29"/>
        <v>SH0_1</v>
      </c>
      <c r="AF140" s="108">
        <f t="shared" si="12"/>
        <v>0.020811553801597</v>
      </c>
      <c r="AG140" s="108" t="s">
        <v>18</v>
      </c>
      <c r="AH140" s="108" t="s">
        <v>197</v>
      </c>
      <c r="AL140" s="108" t="s">
        <v>357</v>
      </c>
      <c r="AM140" s="108" t="str">
        <f t="shared" si="30"/>
        <v>R_ES-APP-RE</v>
      </c>
      <c r="AN140" s="108" t="str">
        <f t="shared" si="30"/>
        <v>SH0_1</v>
      </c>
      <c r="AO140" s="108">
        <f t="shared" si="14"/>
        <v>0.0202895899307037</v>
      </c>
      <c r="AP140" s="108" t="s">
        <v>18</v>
      </c>
      <c r="AQ140" s="108" t="s">
        <v>194</v>
      </c>
      <c r="AU140" s="108" t="s">
        <v>357</v>
      </c>
      <c r="AV140" s="108" t="str">
        <f t="shared" si="31"/>
        <v>R_ES-APP-RE</v>
      </c>
      <c r="AW140" s="108" t="str">
        <f t="shared" si="31"/>
        <v>SH0_1</v>
      </c>
      <c r="AX140" s="108">
        <f t="shared" si="16"/>
        <v>0.0235399975380162</v>
      </c>
      <c r="AY140" s="108" t="s">
        <v>18</v>
      </c>
      <c r="AZ140" s="108" t="s">
        <v>193</v>
      </c>
      <c r="BD140" s="108" t="s">
        <v>357</v>
      </c>
      <c r="BE140" s="108" t="str">
        <f t="shared" si="32"/>
        <v>R_ES-APP-RE</v>
      </c>
      <c r="BF140" s="108" t="str">
        <f t="shared" si="32"/>
        <v>SH0_1</v>
      </c>
      <c r="BG140" s="108">
        <f t="shared" si="21"/>
        <v>0.0202895899307037</v>
      </c>
      <c r="BH140" s="108" t="s">
        <v>18</v>
      </c>
      <c r="BI140" s="108" t="s">
        <v>195</v>
      </c>
      <c r="BM140" s="108" t="s">
        <v>357</v>
      </c>
      <c r="BN140" s="108" t="str">
        <f t="shared" si="33"/>
        <v>R_ES-APP-RE</v>
      </c>
      <c r="BO140" s="108" t="str">
        <f t="shared" si="33"/>
        <v>SH0_1</v>
      </c>
      <c r="BP140" s="108">
        <f t="shared" si="19"/>
        <v>0.0235399975380162</v>
      </c>
      <c r="BQ140" s="108" t="s">
        <v>18</v>
      </c>
      <c r="BR140" s="108" t="s">
        <v>192</v>
      </c>
    </row>
    <row r="141" spans="2:70">
      <c r="B141" s="160"/>
      <c r="C141" s="32"/>
      <c r="D141" s="161"/>
      <c r="E141" s="161"/>
      <c r="F141" s="160"/>
      <c r="G141" s="32"/>
      <c r="H141" s="32"/>
      <c r="K141" s="108" t="s">
        <v>357</v>
      </c>
      <c r="L141" s="108" t="str">
        <f t="shared" si="34"/>
        <v>R_ES-APP-RE</v>
      </c>
      <c r="M141" s="108" t="str">
        <f t="shared" si="28"/>
        <v>SH2_3</v>
      </c>
      <c r="N141" s="108">
        <f t="shared" si="8"/>
        <v>0.0210916294485409</v>
      </c>
      <c r="O141" s="108" t="s">
        <v>18</v>
      </c>
      <c r="P141" s="108" t="s">
        <v>196</v>
      </c>
      <c r="T141" s="108" t="s">
        <v>357</v>
      </c>
      <c r="U141" s="108" t="str">
        <f t="shared" si="35"/>
        <v>R_ES-APP-RE</v>
      </c>
      <c r="V141" s="108" t="str">
        <f t="shared" si="35"/>
        <v>SH2_3</v>
      </c>
      <c r="W141" s="108">
        <f t="shared" si="10"/>
        <v>0.0152457918759897</v>
      </c>
      <c r="X141" s="108" t="s">
        <v>18</v>
      </c>
      <c r="Y141" s="108" t="s">
        <v>191</v>
      </c>
      <c r="AC141" s="108" t="s">
        <v>357</v>
      </c>
      <c r="AD141" s="108" t="str">
        <f t="shared" si="29"/>
        <v>R_ES-APP-RE</v>
      </c>
      <c r="AE141" s="108" t="str">
        <f t="shared" si="29"/>
        <v>SH2_3</v>
      </c>
      <c r="AF141" s="108">
        <f t="shared" si="12"/>
        <v>0.0201796299239725</v>
      </c>
      <c r="AG141" s="108" t="s">
        <v>18</v>
      </c>
      <c r="AH141" s="108" t="s">
        <v>197</v>
      </c>
      <c r="AL141" s="108" t="s">
        <v>357</v>
      </c>
      <c r="AM141" s="108" t="str">
        <f t="shared" si="30"/>
        <v>R_ES-APP-RE</v>
      </c>
      <c r="AN141" s="108" t="str">
        <f t="shared" si="30"/>
        <v>SH2_3</v>
      </c>
      <c r="AO141" s="108">
        <f t="shared" si="14"/>
        <v>0.0188706568826577</v>
      </c>
      <c r="AP141" s="108" t="s">
        <v>18</v>
      </c>
      <c r="AQ141" s="108" t="s">
        <v>194</v>
      </c>
      <c r="AU141" s="108" t="s">
        <v>357</v>
      </c>
      <c r="AV141" s="108" t="str">
        <f t="shared" si="31"/>
        <v>R_ES-APP-RE</v>
      </c>
      <c r="AW141" s="108" t="str">
        <f t="shared" si="31"/>
        <v>SH2_3</v>
      </c>
      <c r="AX141" s="108">
        <f t="shared" si="16"/>
        <v>0.0213085433268016</v>
      </c>
      <c r="AY141" s="108" t="s">
        <v>18</v>
      </c>
      <c r="AZ141" s="108" t="s">
        <v>193</v>
      </c>
      <c r="BD141" s="108" t="s">
        <v>357</v>
      </c>
      <c r="BE141" s="108" t="str">
        <f t="shared" si="32"/>
        <v>R_ES-APP-RE</v>
      </c>
      <c r="BF141" s="108" t="str">
        <f t="shared" si="32"/>
        <v>SH2_3</v>
      </c>
      <c r="BG141" s="108">
        <f t="shared" si="21"/>
        <v>0.0188706568826577</v>
      </c>
      <c r="BH141" s="108" t="s">
        <v>18</v>
      </c>
      <c r="BI141" s="108" t="s">
        <v>195</v>
      </c>
      <c r="BM141" s="108" t="s">
        <v>357</v>
      </c>
      <c r="BN141" s="108" t="str">
        <f t="shared" si="33"/>
        <v>R_ES-APP-RE</v>
      </c>
      <c r="BO141" s="108" t="str">
        <f t="shared" si="33"/>
        <v>SH2_3</v>
      </c>
      <c r="BP141" s="108">
        <f t="shared" si="19"/>
        <v>0.0213085433268016</v>
      </c>
      <c r="BQ141" s="108" t="s">
        <v>18</v>
      </c>
      <c r="BR141" s="108" t="s">
        <v>192</v>
      </c>
    </row>
    <row r="142" spans="2:70">
      <c r="B142" s="160"/>
      <c r="C142" s="32"/>
      <c r="D142" s="161"/>
      <c r="E142" s="161"/>
      <c r="F142" s="160"/>
      <c r="G142" s="32"/>
      <c r="H142" s="32"/>
      <c r="K142" s="108" t="s">
        <v>357</v>
      </c>
      <c r="L142" s="108" t="str">
        <f t="shared" si="34"/>
        <v>R_ES-APP-RE</v>
      </c>
      <c r="M142" s="108" t="str">
        <f t="shared" si="28"/>
        <v>SH4_5</v>
      </c>
      <c r="N142" s="108">
        <f t="shared" si="8"/>
        <v>0.0202885549117574</v>
      </c>
      <c r="O142" s="108" t="s">
        <v>18</v>
      </c>
      <c r="P142" s="108" t="s">
        <v>196</v>
      </c>
      <c r="T142" s="108" t="s">
        <v>357</v>
      </c>
      <c r="U142" s="108" t="str">
        <f t="shared" si="35"/>
        <v>R_ES-APP-RE</v>
      </c>
      <c r="V142" s="108" t="str">
        <f t="shared" si="35"/>
        <v>SH4_5</v>
      </c>
      <c r="W142" s="108">
        <f t="shared" si="10"/>
        <v>0.0140147850596432</v>
      </c>
      <c r="X142" s="108" t="s">
        <v>18</v>
      </c>
      <c r="Y142" s="108" t="s">
        <v>191</v>
      </c>
      <c r="AC142" s="108" t="s">
        <v>357</v>
      </c>
      <c r="AD142" s="108" t="str">
        <f t="shared" si="29"/>
        <v>R_ES-APP-RE</v>
      </c>
      <c r="AE142" s="108" t="str">
        <f t="shared" si="29"/>
        <v>SH4_5</v>
      </c>
      <c r="AF142" s="108">
        <f t="shared" si="12"/>
        <v>0.0196148395220663</v>
      </c>
      <c r="AG142" s="108" t="s">
        <v>18</v>
      </c>
      <c r="AH142" s="108" t="s">
        <v>197</v>
      </c>
      <c r="AL142" s="108" t="s">
        <v>357</v>
      </c>
      <c r="AM142" s="108" t="str">
        <f t="shared" si="30"/>
        <v>R_ES-APP-RE</v>
      </c>
      <c r="AN142" s="108" t="str">
        <f t="shared" si="30"/>
        <v>SH4_5</v>
      </c>
      <c r="AO142" s="108">
        <f t="shared" si="14"/>
        <v>0.017500502969476</v>
      </c>
      <c r="AP142" s="108" t="s">
        <v>18</v>
      </c>
      <c r="AQ142" s="108" t="s">
        <v>194</v>
      </c>
      <c r="AU142" s="108" t="s">
        <v>357</v>
      </c>
      <c r="AV142" s="108" t="str">
        <f t="shared" si="31"/>
        <v>R_ES-APP-RE</v>
      </c>
      <c r="AW142" s="108" t="str">
        <f t="shared" si="31"/>
        <v>SH4_5</v>
      </c>
      <c r="AX142" s="108">
        <f t="shared" si="16"/>
        <v>0.0184793639312763</v>
      </c>
      <c r="AY142" s="108" t="s">
        <v>18</v>
      </c>
      <c r="AZ142" s="108" t="s">
        <v>193</v>
      </c>
      <c r="BD142" s="108" t="s">
        <v>357</v>
      </c>
      <c r="BE142" s="108" t="str">
        <f t="shared" si="32"/>
        <v>R_ES-APP-RE</v>
      </c>
      <c r="BF142" s="108" t="str">
        <f t="shared" si="32"/>
        <v>SH4_5</v>
      </c>
      <c r="BG142" s="108">
        <f t="shared" si="21"/>
        <v>0.017500502969476</v>
      </c>
      <c r="BH142" s="108" t="s">
        <v>18</v>
      </c>
      <c r="BI142" s="108" t="s">
        <v>195</v>
      </c>
      <c r="BM142" s="108" t="s">
        <v>357</v>
      </c>
      <c r="BN142" s="108" t="str">
        <f t="shared" si="33"/>
        <v>R_ES-APP-RE</v>
      </c>
      <c r="BO142" s="108" t="str">
        <f t="shared" si="33"/>
        <v>SH4_5</v>
      </c>
      <c r="BP142" s="108">
        <f t="shared" si="19"/>
        <v>0.0184793639312763</v>
      </c>
      <c r="BQ142" s="108" t="s">
        <v>18</v>
      </c>
      <c r="BR142" s="108" t="s">
        <v>192</v>
      </c>
    </row>
    <row r="143" spans="2:70">
      <c r="B143" s="160"/>
      <c r="C143" s="32"/>
      <c r="D143" s="161"/>
      <c r="E143" s="161"/>
      <c r="F143" s="160"/>
      <c r="G143" s="32"/>
      <c r="H143" s="32"/>
      <c r="K143" s="175" t="s">
        <v>357</v>
      </c>
      <c r="L143" s="108" t="str">
        <f t="shared" si="34"/>
        <v>R_ES-APP-RE</v>
      </c>
      <c r="M143" s="108" t="str">
        <f t="shared" si="28"/>
        <v>SH6_7</v>
      </c>
      <c r="N143" s="108">
        <f t="shared" si="8"/>
        <v>0.0192322364169783</v>
      </c>
      <c r="O143" s="108" t="s">
        <v>18</v>
      </c>
      <c r="P143" s="108" t="s">
        <v>196</v>
      </c>
      <c r="T143" s="108" t="s">
        <v>357</v>
      </c>
      <c r="U143" s="108" t="str">
        <f t="shared" si="35"/>
        <v>R_ES-APP-RE</v>
      </c>
      <c r="V143" s="108" t="str">
        <f t="shared" si="35"/>
        <v>SH6_7</v>
      </c>
      <c r="W143" s="108">
        <f t="shared" si="10"/>
        <v>0.0138604432096002</v>
      </c>
      <c r="X143" s="108" t="s">
        <v>18</v>
      </c>
      <c r="Y143" s="108" t="s">
        <v>191</v>
      </c>
      <c r="AC143" s="108" t="s">
        <v>357</v>
      </c>
      <c r="AD143" s="108" t="str">
        <f t="shared" si="29"/>
        <v>R_ES-APP-RE</v>
      </c>
      <c r="AE143" s="108" t="str">
        <f t="shared" si="29"/>
        <v>SH6_7</v>
      </c>
      <c r="AF143" s="108">
        <f t="shared" si="12"/>
        <v>0.0172789981084644</v>
      </c>
      <c r="AG143" s="108" t="s">
        <v>18</v>
      </c>
      <c r="AH143" s="108" t="s">
        <v>197</v>
      </c>
      <c r="AL143" s="108" t="s">
        <v>357</v>
      </c>
      <c r="AM143" s="108" t="str">
        <f t="shared" si="30"/>
        <v>R_ES-APP-RE</v>
      </c>
      <c r="AN143" s="108" t="str">
        <f t="shared" si="30"/>
        <v>SH6_7</v>
      </c>
      <c r="AO143" s="108">
        <f t="shared" si="14"/>
        <v>0.016421193779789</v>
      </c>
      <c r="AP143" s="108" t="s">
        <v>18</v>
      </c>
      <c r="AQ143" s="108" t="s">
        <v>194</v>
      </c>
      <c r="AU143" s="108" t="s">
        <v>357</v>
      </c>
      <c r="AV143" s="108" t="str">
        <f t="shared" si="31"/>
        <v>R_ES-APP-RE</v>
      </c>
      <c r="AW143" s="108" t="str">
        <f t="shared" si="31"/>
        <v>SH6_7</v>
      </c>
      <c r="AX143" s="108">
        <f t="shared" si="16"/>
        <v>0.0171996217128879</v>
      </c>
      <c r="AY143" s="108" t="s">
        <v>18</v>
      </c>
      <c r="AZ143" s="108" t="s">
        <v>193</v>
      </c>
      <c r="BD143" s="108" t="s">
        <v>357</v>
      </c>
      <c r="BE143" s="108" t="str">
        <f t="shared" si="32"/>
        <v>R_ES-APP-RE</v>
      </c>
      <c r="BF143" s="108" t="str">
        <f t="shared" si="32"/>
        <v>SH6_7</v>
      </c>
      <c r="BG143" s="108">
        <f t="shared" si="21"/>
        <v>0.016421193779789</v>
      </c>
      <c r="BH143" s="108" t="s">
        <v>18</v>
      </c>
      <c r="BI143" s="108" t="s">
        <v>195</v>
      </c>
      <c r="BM143" s="108" t="s">
        <v>357</v>
      </c>
      <c r="BN143" s="108" t="str">
        <f t="shared" si="33"/>
        <v>R_ES-APP-RE</v>
      </c>
      <c r="BO143" s="108" t="str">
        <f t="shared" si="33"/>
        <v>SH6_7</v>
      </c>
      <c r="BP143" s="108">
        <f t="shared" si="19"/>
        <v>0.0171996217128879</v>
      </c>
      <c r="BQ143" s="108" t="s">
        <v>18</v>
      </c>
      <c r="BR143" s="108" t="s">
        <v>192</v>
      </c>
    </row>
    <row r="144" spans="2:70">
      <c r="B144" s="160"/>
      <c r="C144" s="32"/>
      <c r="D144" s="161"/>
      <c r="E144" s="161"/>
      <c r="F144" s="160"/>
      <c r="G144" s="32"/>
      <c r="H144" s="32"/>
      <c r="K144" s="108" t="s">
        <v>357</v>
      </c>
      <c r="L144" s="108" t="str">
        <f t="shared" si="34"/>
        <v>R_ES-APP-RE</v>
      </c>
      <c r="M144" s="108" t="str">
        <f t="shared" si="28"/>
        <v>SH8_9</v>
      </c>
      <c r="N144" s="108">
        <f t="shared" ref="N144:N207" si="36">N96</f>
        <v>0.0187485070114251</v>
      </c>
      <c r="O144" s="108" t="s">
        <v>18</v>
      </c>
      <c r="P144" s="108" t="s">
        <v>196</v>
      </c>
      <c r="T144" s="108" t="s">
        <v>357</v>
      </c>
      <c r="U144" s="108" t="str">
        <f t="shared" si="35"/>
        <v>R_ES-APP-RE</v>
      </c>
      <c r="V144" s="108" t="str">
        <f t="shared" si="35"/>
        <v>SH8_9</v>
      </c>
      <c r="W144" s="108">
        <f t="shared" ref="W144:W207" si="37">W96</f>
        <v>0.0147551071793505</v>
      </c>
      <c r="X144" s="108" t="s">
        <v>18</v>
      </c>
      <c r="Y144" s="108" t="s">
        <v>191</v>
      </c>
      <c r="AC144" s="108" t="s">
        <v>357</v>
      </c>
      <c r="AD144" s="108" t="str">
        <f t="shared" si="29"/>
        <v>R_ES-APP-RE</v>
      </c>
      <c r="AE144" s="108" t="str">
        <f t="shared" si="29"/>
        <v>SH8_9</v>
      </c>
      <c r="AF144" s="108">
        <f t="shared" ref="AF144:AF207" si="38">AF96</f>
        <v>0.0155886992614423</v>
      </c>
      <c r="AG144" s="108" t="s">
        <v>18</v>
      </c>
      <c r="AH144" s="108" t="s">
        <v>197</v>
      </c>
      <c r="AL144" s="108" t="s">
        <v>357</v>
      </c>
      <c r="AM144" s="108" t="str">
        <f t="shared" si="30"/>
        <v>R_ES-APP-RE</v>
      </c>
      <c r="AN144" s="108" t="str">
        <f t="shared" si="30"/>
        <v>SH8_9</v>
      </c>
      <c r="AO144" s="108">
        <f t="shared" ref="AO144:AO207" si="39">AO96</f>
        <v>0.0161398429577345</v>
      </c>
      <c r="AP144" s="108" t="s">
        <v>18</v>
      </c>
      <c r="AQ144" s="108" t="s">
        <v>194</v>
      </c>
      <c r="AU144" s="108" t="s">
        <v>357</v>
      </c>
      <c r="AV144" s="108" t="str">
        <f t="shared" si="31"/>
        <v>R_ES-APP-RE</v>
      </c>
      <c r="AW144" s="108" t="str">
        <f t="shared" si="31"/>
        <v>SH8_9</v>
      </c>
      <c r="AX144" s="108">
        <f t="shared" ref="AX144:AX207" si="40">AX96</f>
        <v>0.017030245273227</v>
      </c>
      <c r="AY144" s="108" t="s">
        <v>18</v>
      </c>
      <c r="AZ144" s="108" t="s">
        <v>193</v>
      </c>
      <c r="BD144" s="108" t="s">
        <v>357</v>
      </c>
      <c r="BE144" s="108" t="str">
        <f t="shared" si="32"/>
        <v>R_ES-APP-RE</v>
      </c>
      <c r="BF144" s="108" t="str">
        <f t="shared" si="32"/>
        <v>SH8_9</v>
      </c>
      <c r="BG144" s="108">
        <f t="shared" si="21"/>
        <v>0.0161398429577345</v>
      </c>
      <c r="BH144" s="108" t="s">
        <v>18</v>
      </c>
      <c r="BI144" s="108" t="s">
        <v>195</v>
      </c>
      <c r="BM144" s="108" t="s">
        <v>357</v>
      </c>
      <c r="BN144" s="108" t="str">
        <f t="shared" si="33"/>
        <v>R_ES-APP-RE</v>
      </c>
      <c r="BO144" s="108" t="str">
        <f t="shared" si="33"/>
        <v>SH8_9</v>
      </c>
      <c r="BP144" s="108">
        <f t="shared" ref="BP144:BP207" si="41">AX144</f>
        <v>0.017030245273227</v>
      </c>
      <c r="BQ144" s="108" t="s">
        <v>18</v>
      </c>
      <c r="BR144" s="108" t="s">
        <v>192</v>
      </c>
    </row>
    <row r="145" spans="2:70">
      <c r="B145" s="160"/>
      <c r="C145" s="32"/>
      <c r="D145" s="161"/>
      <c r="E145" s="161"/>
      <c r="F145" s="160"/>
      <c r="G145" s="32"/>
      <c r="H145" s="32"/>
      <c r="K145" s="108" t="s">
        <v>357</v>
      </c>
      <c r="L145" s="108" t="str">
        <f t="shared" si="34"/>
        <v>R_ES-APP-RE</v>
      </c>
      <c r="M145" s="108" t="str">
        <f t="shared" si="28"/>
        <v>SH10_11</v>
      </c>
      <c r="N145" s="108">
        <f t="shared" si="36"/>
        <v>0.0186780472400084</v>
      </c>
      <c r="O145" s="108" t="s">
        <v>18</v>
      </c>
      <c r="P145" s="108" t="s">
        <v>196</v>
      </c>
      <c r="T145" s="108" t="s">
        <v>357</v>
      </c>
      <c r="U145" s="108" t="str">
        <f t="shared" si="35"/>
        <v>R_ES-APP-RE</v>
      </c>
      <c r="V145" s="108" t="str">
        <f t="shared" si="35"/>
        <v>SH10_11</v>
      </c>
      <c r="W145" s="108">
        <f t="shared" si="37"/>
        <v>0.0171866616430302</v>
      </c>
      <c r="X145" s="108" t="s">
        <v>18</v>
      </c>
      <c r="Y145" s="108" t="s">
        <v>191</v>
      </c>
      <c r="AC145" s="108" t="s">
        <v>357</v>
      </c>
      <c r="AD145" s="108" t="str">
        <f t="shared" si="29"/>
        <v>R_ES-APP-RE</v>
      </c>
      <c r="AE145" s="108" t="str">
        <f t="shared" si="29"/>
        <v>SH10_11</v>
      </c>
      <c r="AF145" s="108">
        <f t="shared" si="38"/>
        <v>0.0150973156957682</v>
      </c>
      <c r="AG145" s="108" t="s">
        <v>18</v>
      </c>
      <c r="AH145" s="108" t="s">
        <v>197</v>
      </c>
      <c r="AL145" s="108" t="s">
        <v>357</v>
      </c>
      <c r="AM145" s="108" t="str">
        <f t="shared" si="30"/>
        <v>R_ES-APP-RE</v>
      </c>
      <c r="AN145" s="108" t="str">
        <f t="shared" si="30"/>
        <v>SH10_11</v>
      </c>
      <c r="AO145" s="108">
        <f t="shared" si="39"/>
        <v>0.0171295457469424</v>
      </c>
      <c r="AP145" s="108" t="s">
        <v>18</v>
      </c>
      <c r="AQ145" s="108" t="s">
        <v>194</v>
      </c>
      <c r="AU145" s="108" t="s">
        <v>357</v>
      </c>
      <c r="AV145" s="108" t="str">
        <f t="shared" si="31"/>
        <v>R_ES-APP-RE</v>
      </c>
      <c r="AW145" s="108" t="str">
        <f t="shared" si="31"/>
        <v>SH10_11</v>
      </c>
      <c r="AX145" s="108">
        <f t="shared" si="40"/>
        <v>0.0187148851387562</v>
      </c>
      <c r="AY145" s="108" t="s">
        <v>18</v>
      </c>
      <c r="AZ145" s="108" t="s">
        <v>193</v>
      </c>
      <c r="BD145" s="108" t="s">
        <v>357</v>
      </c>
      <c r="BE145" s="108" t="str">
        <f t="shared" si="32"/>
        <v>R_ES-APP-RE</v>
      </c>
      <c r="BF145" s="108" t="str">
        <f t="shared" si="32"/>
        <v>SH10_11</v>
      </c>
      <c r="BG145" s="108">
        <f t="shared" si="21"/>
        <v>0.0171295457469424</v>
      </c>
      <c r="BH145" s="108" t="s">
        <v>18</v>
      </c>
      <c r="BI145" s="108" t="s">
        <v>195</v>
      </c>
      <c r="BM145" s="108" t="s">
        <v>357</v>
      </c>
      <c r="BN145" s="108" t="str">
        <f t="shared" si="33"/>
        <v>R_ES-APP-RE</v>
      </c>
      <c r="BO145" s="108" t="str">
        <f t="shared" si="33"/>
        <v>SH10_11</v>
      </c>
      <c r="BP145" s="108">
        <f t="shared" si="41"/>
        <v>0.0187148851387562</v>
      </c>
      <c r="BQ145" s="108" t="s">
        <v>18</v>
      </c>
      <c r="BR145" s="108" t="s">
        <v>192</v>
      </c>
    </row>
    <row r="146" spans="2:70">
      <c r="B146" s="160"/>
      <c r="C146" s="32"/>
      <c r="D146" s="161"/>
      <c r="E146" s="161"/>
      <c r="F146" s="160"/>
      <c r="G146" s="32"/>
      <c r="H146" s="32"/>
      <c r="K146" s="108" t="s">
        <v>357</v>
      </c>
      <c r="L146" s="108" t="str">
        <f t="shared" si="34"/>
        <v>R_ES-APP-RE</v>
      </c>
      <c r="M146" s="108" t="str">
        <f t="shared" si="28"/>
        <v>SH12_13</v>
      </c>
      <c r="N146" s="108">
        <f t="shared" si="36"/>
        <v>0.0193543241840057</v>
      </c>
      <c r="O146" s="108" t="s">
        <v>18</v>
      </c>
      <c r="P146" s="108" t="s">
        <v>196</v>
      </c>
      <c r="T146" s="108" t="s">
        <v>357</v>
      </c>
      <c r="U146" s="108" t="str">
        <f t="shared" si="35"/>
        <v>R_ES-APP-RE</v>
      </c>
      <c r="V146" s="108" t="str">
        <f t="shared" si="35"/>
        <v>SH12_13</v>
      </c>
      <c r="W146" s="108">
        <f t="shared" si="37"/>
        <v>0.0185329663536096</v>
      </c>
      <c r="X146" s="108" t="s">
        <v>18</v>
      </c>
      <c r="Y146" s="108" t="s">
        <v>191</v>
      </c>
      <c r="AC146" s="108" t="s">
        <v>357</v>
      </c>
      <c r="AD146" s="108" t="str">
        <f t="shared" si="29"/>
        <v>R_ES-APP-RE</v>
      </c>
      <c r="AE146" s="108" t="str">
        <f t="shared" si="29"/>
        <v>SH12_13</v>
      </c>
      <c r="AF146" s="108">
        <f t="shared" si="38"/>
        <v>0.0157162719062912</v>
      </c>
      <c r="AG146" s="108" t="s">
        <v>18</v>
      </c>
      <c r="AH146" s="108" t="s">
        <v>197</v>
      </c>
      <c r="AL146" s="108" t="s">
        <v>357</v>
      </c>
      <c r="AM146" s="108" t="str">
        <f t="shared" si="30"/>
        <v>R_ES-APP-RE</v>
      </c>
      <c r="AN146" s="108" t="str">
        <f t="shared" si="30"/>
        <v>SH12_13</v>
      </c>
      <c r="AO146" s="108">
        <f t="shared" si="39"/>
        <v>0.0184909585816698</v>
      </c>
      <c r="AP146" s="108" t="s">
        <v>18</v>
      </c>
      <c r="AQ146" s="108" t="s">
        <v>194</v>
      </c>
      <c r="AU146" s="108" t="s">
        <v>357</v>
      </c>
      <c r="AV146" s="108" t="str">
        <f t="shared" si="31"/>
        <v>R_ES-APP-RE</v>
      </c>
      <c r="AW146" s="108" t="str">
        <f t="shared" si="31"/>
        <v>SH12_13</v>
      </c>
      <c r="AX146" s="108">
        <f t="shared" si="40"/>
        <v>0.0213435574080405</v>
      </c>
      <c r="AY146" s="108" t="s">
        <v>18</v>
      </c>
      <c r="AZ146" s="108" t="s">
        <v>193</v>
      </c>
      <c r="BD146" s="108" t="s">
        <v>357</v>
      </c>
      <c r="BE146" s="108" t="str">
        <f t="shared" si="32"/>
        <v>R_ES-APP-RE</v>
      </c>
      <c r="BF146" s="108" t="str">
        <f t="shared" si="32"/>
        <v>SH12_13</v>
      </c>
      <c r="BG146" s="108">
        <f t="shared" si="21"/>
        <v>0.0184909585816698</v>
      </c>
      <c r="BH146" s="108" t="s">
        <v>18</v>
      </c>
      <c r="BI146" s="108" t="s">
        <v>195</v>
      </c>
      <c r="BM146" s="108" t="s">
        <v>357</v>
      </c>
      <c r="BN146" s="108" t="str">
        <f t="shared" si="33"/>
        <v>R_ES-APP-RE</v>
      </c>
      <c r="BO146" s="108" t="str">
        <f t="shared" si="33"/>
        <v>SH12_13</v>
      </c>
      <c r="BP146" s="108">
        <f t="shared" si="41"/>
        <v>0.0213435574080405</v>
      </c>
      <c r="BQ146" s="108" t="s">
        <v>18</v>
      </c>
      <c r="BR146" s="108" t="s">
        <v>192</v>
      </c>
    </row>
    <row r="147" spans="2:70">
      <c r="B147" s="160"/>
      <c r="C147" s="32"/>
      <c r="D147" s="161"/>
      <c r="E147" s="161"/>
      <c r="F147" s="160"/>
      <c r="G147" s="32"/>
      <c r="H147" s="32"/>
      <c r="K147" s="175" t="s">
        <v>357</v>
      </c>
      <c r="L147" s="108" t="str">
        <f t="shared" si="34"/>
        <v>R_ES-APP-RE</v>
      </c>
      <c r="M147" s="108" t="str">
        <f t="shared" si="28"/>
        <v>SH14_15</v>
      </c>
      <c r="N147" s="108">
        <f t="shared" si="36"/>
        <v>0.0204723701496402</v>
      </c>
      <c r="O147" s="108" t="s">
        <v>18</v>
      </c>
      <c r="P147" s="108" t="s">
        <v>196</v>
      </c>
      <c r="T147" s="108" t="s">
        <v>357</v>
      </c>
      <c r="U147" s="108" t="str">
        <f t="shared" si="35"/>
        <v>R_ES-APP-RE</v>
      </c>
      <c r="V147" s="108" t="str">
        <f t="shared" si="35"/>
        <v>SH14_15</v>
      </c>
      <c r="W147" s="108">
        <f t="shared" si="37"/>
        <v>0.0189446065338263</v>
      </c>
      <c r="X147" s="108" t="s">
        <v>18</v>
      </c>
      <c r="Y147" s="108" t="s">
        <v>191</v>
      </c>
      <c r="AC147" s="108" t="s">
        <v>357</v>
      </c>
      <c r="AD147" s="108" t="str">
        <f t="shared" si="29"/>
        <v>R_ES-APP-RE</v>
      </c>
      <c r="AE147" s="108" t="str">
        <f t="shared" si="29"/>
        <v>SH14_15</v>
      </c>
      <c r="AF147" s="108">
        <f t="shared" si="38"/>
        <v>0.0181694864820914</v>
      </c>
      <c r="AG147" s="108" t="s">
        <v>18</v>
      </c>
      <c r="AH147" s="108" t="s">
        <v>197</v>
      </c>
      <c r="AL147" s="108" t="s">
        <v>357</v>
      </c>
      <c r="AM147" s="108" t="str">
        <f t="shared" si="30"/>
        <v>R_ES-APP-RE</v>
      </c>
      <c r="AN147" s="108" t="str">
        <f t="shared" si="30"/>
        <v>SH14_15</v>
      </c>
      <c r="AO147" s="108">
        <f t="shared" si="39"/>
        <v>0.019740368004096</v>
      </c>
      <c r="AP147" s="108" t="s">
        <v>18</v>
      </c>
      <c r="AQ147" s="108" t="s">
        <v>194</v>
      </c>
      <c r="AU147" s="108" t="s">
        <v>357</v>
      </c>
      <c r="AV147" s="108" t="str">
        <f t="shared" si="31"/>
        <v>R_ES-APP-RE</v>
      </c>
      <c r="AW147" s="108" t="str">
        <f t="shared" si="31"/>
        <v>SH14_15</v>
      </c>
      <c r="AX147" s="108">
        <f t="shared" si="40"/>
        <v>0.022952067498314</v>
      </c>
      <c r="AY147" s="108" t="s">
        <v>18</v>
      </c>
      <c r="AZ147" s="108" t="s">
        <v>193</v>
      </c>
      <c r="BD147" s="108" t="s">
        <v>357</v>
      </c>
      <c r="BE147" s="108" t="str">
        <f t="shared" si="32"/>
        <v>R_ES-APP-RE</v>
      </c>
      <c r="BF147" s="108" t="str">
        <f t="shared" si="32"/>
        <v>SH14_15</v>
      </c>
      <c r="BG147" s="108">
        <f t="shared" si="21"/>
        <v>0.019740368004096</v>
      </c>
      <c r="BH147" s="108" t="s">
        <v>18</v>
      </c>
      <c r="BI147" s="108" t="s">
        <v>195</v>
      </c>
      <c r="BM147" s="108" t="s">
        <v>357</v>
      </c>
      <c r="BN147" s="108" t="str">
        <f t="shared" si="33"/>
        <v>R_ES-APP-RE</v>
      </c>
      <c r="BO147" s="108" t="str">
        <f t="shared" si="33"/>
        <v>SH14_15</v>
      </c>
      <c r="BP147" s="108">
        <f t="shared" si="41"/>
        <v>0.022952067498314</v>
      </c>
      <c r="BQ147" s="108" t="s">
        <v>18</v>
      </c>
      <c r="BR147" s="108" t="s">
        <v>192</v>
      </c>
    </row>
    <row r="148" spans="2:70">
      <c r="B148" s="160"/>
      <c r="C148" s="32"/>
      <c r="D148" s="161"/>
      <c r="E148" s="161"/>
      <c r="F148" s="160"/>
      <c r="G148" s="32"/>
      <c r="H148" s="32"/>
      <c r="K148" s="108" t="s">
        <v>357</v>
      </c>
      <c r="L148" s="108" t="str">
        <f t="shared" si="34"/>
        <v>R_ES-APP-RE</v>
      </c>
      <c r="M148" s="108" t="str">
        <f t="shared" si="28"/>
        <v>SH16_17</v>
      </c>
      <c r="N148" s="108">
        <f t="shared" si="36"/>
        <v>0.021278922422278</v>
      </c>
      <c r="O148" s="108" t="s">
        <v>18</v>
      </c>
      <c r="P148" s="108" t="s">
        <v>196</v>
      </c>
      <c r="T148" s="108" t="s">
        <v>357</v>
      </c>
      <c r="U148" s="108" t="str">
        <f t="shared" si="35"/>
        <v>R_ES-APP-RE</v>
      </c>
      <c r="V148" s="108" t="str">
        <f t="shared" si="35"/>
        <v>SH16_17</v>
      </c>
      <c r="W148" s="108">
        <f t="shared" si="37"/>
        <v>0.0187938640201366</v>
      </c>
      <c r="X148" s="108" t="s">
        <v>18</v>
      </c>
      <c r="Y148" s="108" t="s">
        <v>191</v>
      </c>
      <c r="AC148" s="108" t="s">
        <v>357</v>
      </c>
      <c r="AD148" s="108" t="str">
        <f t="shared" si="29"/>
        <v>R_ES-APP-RE</v>
      </c>
      <c r="AE148" s="108" t="str">
        <f t="shared" si="29"/>
        <v>SH16_17</v>
      </c>
      <c r="AF148" s="108">
        <f t="shared" si="38"/>
        <v>0.0199388030090388</v>
      </c>
      <c r="AG148" s="108" t="s">
        <v>18</v>
      </c>
      <c r="AH148" s="108" t="s">
        <v>197</v>
      </c>
      <c r="AL148" s="108" t="s">
        <v>357</v>
      </c>
      <c r="AM148" s="108" t="str">
        <f t="shared" si="30"/>
        <v>R_ES-APP-RE</v>
      </c>
      <c r="AN148" s="108" t="str">
        <f t="shared" si="30"/>
        <v>SH16_17</v>
      </c>
      <c r="AO148" s="108">
        <f t="shared" si="39"/>
        <v>0.0204205397465977</v>
      </c>
      <c r="AP148" s="108" t="s">
        <v>18</v>
      </c>
      <c r="AQ148" s="108" t="s">
        <v>194</v>
      </c>
      <c r="AU148" s="108" t="s">
        <v>357</v>
      </c>
      <c r="AV148" s="108" t="str">
        <f t="shared" si="31"/>
        <v>R_ES-APP-RE</v>
      </c>
      <c r="AW148" s="108" t="str">
        <f t="shared" si="31"/>
        <v>SH16_17</v>
      </c>
      <c r="AX148" s="108">
        <f t="shared" si="40"/>
        <v>0.0237104459107458</v>
      </c>
      <c r="AY148" s="108" t="s">
        <v>18</v>
      </c>
      <c r="AZ148" s="108" t="s">
        <v>193</v>
      </c>
      <c r="BD148" s="108" t="s">
        <v>357</v>
      </c>
      <c r="BE148" s="108" t="str">
        <f t="shared" si="32"/>
        <v>R_ES-APP-RE</v>
      </c>
      <c r="BF148" s="108" t="str">
        <f t="shared" si="32"/>
        <v>SH16_17</v>
      </c>
      <c r="BG148" s="108">
        <f t="shared" si="21"/>
        <v>0.0204205397465977</v>
      </c>
      <c r="BH148" s="108" t="s">
        <v>18</v>
      </c>
      <c r="BI148" s="108" t="s">
        <v>195</v>
      </c>
      <c r="BM148" s="108" t="s">
        <v>357</v>
      </c>
      <c r="BN148" s="108" t="str">
        <f t="shared" si="33"/>
        <v>R_ES-APP-RE</v>
      </c>
      <c r="BO148" s="108" t="str">
        <f t="shared" si="33"/>
        <v>SH16_17</v>
      </c>
      <c r="BP148" s="108">
        <f t="shared" si="41"/>
        <v>0.0237104459107458</v>
      </c>
      <c r="BQ148" s="108" t="s">
        <v>18</v>
      </c>
      <c r="BR148" s="108" t="s">
        <v>192</v>
      </c>
    </row>
    <row r="149" spans="2:70">
      <c r="B149" s="160"/>
      <c r="C149" s="32"/>
      <c r="D149" s="161"/>
      <c r="E149" s="161"/>
      <c r="F149" s="160"/>
      <c r="G149" s="32"/>
      <c r="H149" s="32"/>
      <c r="K149" s="108" t="s">
        <v>357</v>
      </c>
      <c r="L149" s="108" t="str">
        <f t="shared" si="34"/>
        <v>R_ES-APP-RE</v>
      </c>
      <c r="M149" s="108" t="str">
        <f t="shared" si="28"/>
        <v>SH18_19</v>
      </c>
      <c r="N149" s="108">
        <f t="shared" si="36"/>
        <v>0.0217388347288327</v>
      </c>
      <c r="O149" s="108" t="s">
        <v>18</v>
      </c>
      <c r="P149" s="108" t="s">
        <v>196</v>
      </c>
      <c r="T149" s="108" t="s">
        <v>357</v>
      </c>
      <c r="U149" s="108" t="str">
        <f t="shared" si="35"/>
        <v>R_ES-APP-RE</v>
      </c>
      <c r="V149" s="108" t="str">
        <f t="shared" si="35"/>
        <v>SH18_19</v>
      </c>
      <c r="W149" s="108">
        <f t="shared" si="37"/>
        <v>0.0189293212414044</v>
      </c>
      <c r="X149" s="108" t="s">
        <v>18</v>
      </c>
      <c r="Y149" s="108" t="s">
        <v>191</v>
      </c>
      <c r="AC149" s="108" t="s">
        <v>357</v>
      </c>
      <c r="AD149" s="108" t="str">
        <f t="shared" si="29"/>
        <v>R_ES-APP-RE</v>
      </c>
      <c r="AE149" s="108" t="str">
        <f t="shared" si="29"/>
        <v>SH18_19</v>
      </c>
      <c r="AF149" s="108">
        <f t="shared" si="38"/>
        <v>0.0205951831792654</v>
      </c>
      <c r="AG149" s="108" t="s">
        <v>18</v>
      </c>
      <c r="AH149" s="108" t="s">
        <v>197</v>
      </c>
      <c r="AL149" s="108" t="s">
        <v>357</v>
      </c>
      <c r="AM149" s="108" t="str">
        <f t="shared" si="30"/>
        <v>R_ES-APP-RE</v>
      </c>
      <c r="AN149" s="108" t="str">
        <f t="shared" si="30"/>
        <v>SH18_19</v>
      </c>
      <c r="AO149" s="108">
        <f t="shared" si="39"/>
        <v>0.0206910653610991</v>
      </c>
      <c r="AP149" s="108" t="s">
        <v>18</v>
      </c>
      <c r="AQ149" s="108" t="s">
        <v>194</v>
      </c>
      <c r="AU149" s="108" t="s">
        <v>357</v>
      </c>
      <c r="AV149" s="108" t="str">
        <f t="shared" si="31"/>
        <v>R_ES-APP-RE</v>
      </c>
      <c r="AW149" s="108" t="str">
        <f t="shared" si="31"/>
        <v>SH18_19</v>
      </c>
      <c r="AX149" s="108">
        <f t="shared" si="40"/>
        <v>0.0239937611707896</v>
      </c>
      <c r="AY149" s="108" t="s">
        <v>18</v>
      </c>
      <c r="AZ149" s="108" t="s">
        <v>193</v>
      </c>
      <c r="BD149" s="108" t="s">
        <v>357</v>
      </c>
      <c r="BE149" s="108" t="str">
        <f t="shared" si="32"/>
        <v>R_ES-APP-RE</v>
      </c>
      <c r="BF149" s="108" t="str">
        <f t="shared" si="32"/>
        <v>SH18_19</v>
      </c>
      <c r="BG149" s="108">
        <f t="shared" si="21"/>
        <v>0.0206910653610991</v>
      </c>
      <c r="BH149" s="108" t="s">
        <v>18</v>
      </c>
      <c r="BI149" s="108" t="s">
        <v>195</v>
      </c>
      <c r="BM149" s="108" t="s">
        <v>357</v>
      </c>
      <c r="BN149" s="108" t="str">
        <f t="shared" si="33"/>
        <v>R_ES-APP-RE</v>
      </c>
      <c r="BO149" s="108" t="str">
        <f t="shared" si="33"/>
        <v>SH18_19</v>
      </c>
      <c r="BP149" s="108">
        <f t="shared" si="41"/>
        <v>0.0239937611707896</v>
      </c>
      <c r="BQ149" s="108" t="s">
        <v>18</v>
      </c>
      <c r="BR149" s="108" t="s">
        <v>192</v>
      </c>
    </row>
    <row r="150" spans="2:70">
      <c r="B150" s="160"/>
      <c r="C150" s="32"/>
      <c r="D150" s="161"/>
      <c r="E150" s="161"/>
      <c r="F150" s="160"/>
      <c r="G150" s="32"/>
      <c r="H150" s="32"/>
      <c r="K150" s="108" t="s">
        <v>357</v>
      </c>
      <c r="L150" s="108" t="str">
        <f t="shared" si="34"/>
        <v>R_ES-APP-RE</v>
      </c>
      <c r="M150" s="108" t="str">
        <f t="shared" si="28"/>
        <v>SH20_21</v>
      </c>
      <c r="N150" s="108">
        <f t="shared" si="36"/>
        <v>0.0219554256218374</v>
      </c>
      <c r="O150" s="108" t="s">
        <v>18</v>
      </c>
      <c r="P150" s="108" t="s">
        <v>196</v>
      </c>
      <c r="T150" s="108" t="s">
        <v>357</v>
      </c>
      <c r="U150" s="108" t="str">
        <f t="shared" si="35"/>
        <v>R_ES-APP-RE</v>
      </c>
      <c r="V150" s="108" t="str">
        <f t="shared" si="35"/>
        <v>SH20_21</v>
      </c>
      <c r="W150" s="108">
        <f t="shared" si="37"/>
        <v>0.0190946892738074</v>
      </c>
      <c r="X150" s="108" t="s">
        <v>18</v>
      </c>
      <c r="Y150" s="108" t="s">
        <v>191</v>
      </c>
      <c r="AC150" s="108" t="s">
        <v>357</v>
      </c>
      <c r="AD150" s="108" t="str">
        <f t="shared" si="29"/>
        <v>R_ES-APP-RE</v>
      </c>
      <c r="AE150" s="108" t="str">
        <f t="shared" si="29"/>
        <v>SH20_21</v>
      </c>
      <c r="AF150" s="108">
        <f t="shared" si="38"/>
        <v>0.0207273778877354</v>
      </c>
      <c r="AG150" s="108" t="s">
        <v>18</v>
      </c>
      <c r="AH150" s="108" t="s">
        <v>197</v>
      </c>
      <c r="AL150" s="108" t="s">
        <v>357</v>
      </c>
      <c r="AM150" s="108" t="str">
        <f t="shared" si="30"/>
        <v>R_ES-APP-RE</v>
      </c>
      <c r="AN150" s="108" t="str">
        <f t="shared" si="30"/>
        <v>SH20_21</v>
      </c>
      <c r="AO150" s="108">
        <f t="shared" si="39"/>
        <v>0.0209631637065674</v>
      </c>
      <c r="AP150" s="108" t="s">
        <v>18</v>
      </c>
      <c r="AQ150" s="108" t="s">
        <v>194</v>
      </c>
      <c r="AU150" s="108" t="s">
        <v>357</v>
      </c>
      <c r="AV150" s="108" t="str">
        <f t="shared" si="31"/>
        <v>R_ES-APP-RE</v>
      </c>
      <c r="AW150" s="108" t="str">
        <f t="shared" si="31"/>
        <v>SH20_21</v>
      </c>
      <c r="AX150" s="108">
        <f t="shared" si="40"/>
        <v>0.0244748252753431</v>
      </c>
      <c r="AY150" s="108" t="s">
        <v>18</v>
      </c>
      <c r="AZ150" s="108" t="s">
        <v>193</v>
      </c>
      <c r="BD150" s="108" t="s">
        <v>357</v>
      </c>
      <c r="BE150" s="108" t="str">
        <f t="shared" si="32"/>
        <v>R_ES-APP-RE</v>
      </c>
      <c r="BF150" s="108" t="str">
        <f t="shared" si="32"/>
        <v>SH20_21</v>
      </c>
      <c r="BG150" s="108">
        <f t="shared" si="21"/>
        <v>0.0209631637065674</v>
      </c>
      <c r="BH150" s="108" t="s">
        <v>18</v>
      </c>
      <c r="BI150" s="108" t="s">
        <v>195</v>
      </c>
      <c r="BM150" s="108" t="s">
        <v>357</v>
      </c>
      <c r="BN150" s="108" t="str">
        <f t="shared" si="33"/>
        <v>R_ES-APP-RE</v>
      </c>
      <c r="BO150" s="108" t="str">
        <f t="shared" si="33"/>
        <v>SH20_21</v>
      </c>
      <c r="BP150" s="108">
        <f t="shared" si="41"/>
        <v>0.0244748252753431</v>
      </c>
      <c r="BQ150" s="108" t="s">
        <v>18</v>
      </c>
      <c r="BR150" s="108" t="s">
        <v>192</v>
      </c>
    </row>
    <row r="151" spans="2:70">
      <c r="B151" s="160"/>
      <c r="C151" s="32"/>
      <c r="D151" s="161"/>
      <c r="E151" s="161"/>
      <c r="F151" s="160"/>
      <c r="G151" s="32"/>
      <c r="H151" s="32"/>
      <c r="K151" s="175" t="s">
        <v>357</v>
      </c>
      <c r="L151" s="108" t="str">
        <f t="shared" si="34"/>
        <v>R_ES-APP-RE</v>
      </c>
      <c r="M151" s="108" t="str">
        <f t="shared" si="28"/>
        <v>SH22_23</v>
      </c>
      <c r="N151" s="108">
        <f t="shared" si="36"/>
        <v>0.0221215642248193</v>
      </c>
      <c r="O151" s="108" t="s">
        <v>18</v>
      </c>
      <c r="P151" s="108" t="s">
        <v>196</v>
      </c>
      <c r="T151" s="108" t="s">
        <v>357</v>
      </c>
      <c r="U151" s="108" t="str">
        <f t="shared" si="35"/>
        <v>R_ES-APP-RE</v>
      </c>
      <c r="V151" s="108" t="str">
        <f t="shared" si="35"/>
        <v>SH22_23</v>
      </c>
      <c r="W151" s="108">
        <f t="shared" si="37"/>
        <v>0.0183466180817403</v>
      </c>
      <c r="X151" s="108" t="s">
        <v>18</v>
      </c>
      <c r="Y151" s="108" t="s">
        <v>191</v>
      </c>
      <c r="AC151" s="108" t="s">
        <v>357</v>
      </c>
      <c r="AD151" s="108" t="str">
        <f t="shared" si="29"/>
        <v>R_ES-APP-RE</v>
      </c>
      <c r="AE151" s="108" t="str">
        <f t="shared" si="29"/>
        <v>SH22_23</v>
      </c>
      <c r="AF151" s="108">
        <f t="shared" si="38"/>
        <v>0.0207157550987243</v>
      </c>
      <c r="AG151" s="108" t="s">
        <v>18</v>
      </c>
      <c r="AH151" s="108" t="s">
        <v>197</v>
      </c>
      <c r="AL151" s="108" t="s">
        <v>357</v>
      </c>
      <c r="AM151" s="108" t="str">
        <f t="shared" si="30"/>
        <v>R_ES-APP-RE</v>
      </c>
      <c r="AN151" s="108" t="str">
        <f t="shared" si="30"/>
        <v>SH22_23</v>
      </c>
      <c r="AO151" s="108">
        <f t="shared" si="39"/>
        <v>0.02077782488644</v>
      </c>
      <c r="AP151" s="108" t="s">
        <v>18</v>
      </c>
      <c r="AQ151" s="108" t="s">
        <v>194</v>
      </c>
      <c r="AU151" s="108" t="s">
        <v>357</v>
      </c>
      <c r="AV151" s="108" t="str">
        <f t="shared" si="31"/>
        <v>R_ES-APP-RE</v>
      </c>
      <c r="AW151" s="108" t="str">
        <f t="shared" si="31"/>
        <v>SH22_23</v>
      </c>
      <c r="AX151" s="108">
        <f t="shared" si="40"/>
        <v>0.0241373966840562</v>
      </c>
      <c r="AY151" s="108" t="s">
        <v>18</v>
      </c>
      <c r="AZ151" s="108" t="s">
        <v>193</v>
      </c>
      <c r="BD151" s="108" t="s">
        <v>357</v>
      </c>
      <c r="BE151" s="108" t="str">
        <f t="shared" si="32"/>
        <v>R_ES-APP-RE</v>
      </c>
      <c r="BF151" s="108" t="str">
        <f t="shared" si="32"/>
        <v>SH22_23</v>
      </c>
      <c r="BG151" s="108">
        <f t="shared" si="21"/>
        <v>0.02077782488644</v>
      </c>
      <c r="BH151" s="108" t="s">
        <v>18</v>
      </c>
      <c r="BI151" s="108" t="s">
        <v>195</v>
      </c>
      <c r="BM151" s="108" t="s">
        <v>357</v>
      </c>
      <c r="BN151" s="108" t="str">
        <f t="shared" si="33"/>
        <v>R_ES-APP-RE</v>
      </c>
      <c r="BO151" s="108" t="str">
        <f t="shared" si="33"/>
        <v>SH22_23</v>
      </c>
      <c r="BP151" s="108">
        <f t="shared" si="41"/>
        <v>0.0241373966840562</v>
      </c>
      <c r="BQ151" s="108" t="s">
        <v>18</v>
      </c>
      <c r="BR151" s="108" t="s">
        <v>192</v>
      </c>
    </row>
    <row r="152" spans="2:70">
      <c r="B152" s="32"/>
      <c r="C152" s="32"/>
      <c r="D152" s="32"/>
      <c r="E152" s="32"/>
      <c r="F152" s="32"/>
      <c r="G152" s="32"/>
      <c r="H152" s="32"/>
      <c r="K152" s="108" t="s">
        <v>357</v>
      </c>
      <c r="L152" s="108" t="str">
        <f t="shared" si="34"/>
        <v>R_ES-APP-RE</v>
      </c>
      <c r="M152" s="108" t="str">
        <f t="shared" si="28"/>
        <v>FH0_1</v>
      </c>
      <c r="N152" s="108">
        <f t="shared" si="36"/>
        <v>0.0213934931755858</v>
      </c>
      <c r="O152" s="108" t="s">
        <v>18</v>
      </c>
      <c r="P152" s="108" t="s">
        <v>196</v>
      </c>
      <c r="T152" s="108" t="s">
        <v>357</v>
      </c>
      <c r="U152" s="108" t="str">
        <f t="shared" si="35"/>
        <v>R_ES-APP-RE</v>
      </c>
      <c r="V152" s="108" t="str">
        <f t="shared" si="35"/>
        <v>FH0_1</v>
      </c>
      <c r="W152" s="108">
        <f t="shared" si="37"/>
        <v>0.0189900151087194</v>
      </c>
      <c r="X152" s="108" t="s">
        <v>18</v>
      </c>
      <c r="Y152" s="108" t="s">
        <v>191</v>
      </c>
      <c r="AC152" s="108" t="s">
        <v>357</v>
      </c>
      <c r="AD152" s="108" t="str">
        <f t="shared" si="29"/>
        <v>R_ES-APP-RE</v>
      </c>
      <c r="AE152" s="108" t="str">
        <f t="shared" si="29"/>
        <v>FH0_1</v>
      </c>
      <c r="AF152" s="108">
        <f t="shared" si="38"/>
        <v>0.0225377088372482</v>
      </c>
      <c r="AG152" s="108" t="s">
        <v>18</v>
      </c>
      <c r="AH152" s="108" t="s">
        <v>197</v>
      </c>
      <c r="AL152" s="108" t="s">
        <v>357</v>
      </c>
      <c r="AM152" s="108" t="str">
        <f t="shared" si="30"/>
        <v>R_ES-APP-RE</v>
      </c>
      <c r="AN152" s="108" t="str">
        <f t="shared" si="30"/>
        <v>FH0_1</v>
      </c>
      <c r="AO152" s="108">
        <f t="shared" si="39"/>
        <v>0.02082812933826</v>
      </c>
      <c r="AP152" s="108" t="s">
        <v>18</v>
      </c>
      <c r="AQ152" s="108" t="s">
        <v>194</v>
      </c>
      <c r="AU152" s="108" t="s">
        <v>357</v>
      </c>
      <c r="AV152" s="108" t="str">
        <f t="shared" si="31"/>
        <v>R_ES-APP-RE</v>
      </c>
      <c r="AW152" s="108" t="str">
        <f t="shared" si="31"/>
        <v>FH0_1</v>
      </c>
      <c r="AX152" s="108">
        <f t="shared" si="40"/>
        <v>0.0222158485714042</v>
      </c>
      <c r="AY152" s="108" t="s">
        <v>18</v>
      </c>
      <c r="AZ152" s="108" t="s">
        <v>193</v>
      </c>
      <c r="BD152" s="108" t="s">
        <v>357</v>
      </c>
      <c r="BE152" s="108" t="str">
        <f t="shared" si="32"/>
        <v>R_ES-APP-RE</v>
      </c>
      <c r="BF152" s="108" t="str">
        <f t="shared" si="32"/>
        <v>FH0_1</v>
      </c>
      <c r="BG152" s="108">
        <f t="shared" si="21"/>
        <v>0.02082812933826</v>
      </c>
      <c r="BH152" s="108" t="s">
        <v>18</v>
      </c>
      <c r="BI152" s="108" t="s">
        <v>195</v>
      </c>
      <c r="BM152" s="108" t="s">
        <v>357</v>
      </c>
      <c r="BN152" s="108" t="str">
        <f t="shared" si="33"/>
        <v>R_ES-APP-RE</v>
      </c>
      <c r="BO152" s="108" t="str">
        <f t="shared" si="33"/>
        <v>FH0_1</v>
      </c>
      <c r="BP152" s="108">
        <f t="shared" si="41"/>
        <v>0.0222158485714042</v>
      </c>
      <c r="BQ152" s="108" t="s">
        <v>18</v>
      </c>
      <c r="BR152" s="108" t="s">
        <v>192</v>
      </c>
    </row>
    <row r="153" spans="2:70">
      <c r="B153" s="32"/>
      <c r="C153" s="32"/>
      <c r="D153" s="32"/>
      <c r="E153" s="32"/>
      <c r="F153" s="32"/>
      <c r="G153" s="32"/>
      <c r="H153" s="32"/>
      <c r="K153" s="108" t="s">
        <v>357</v>
      </c>
      <c r="L153" s="108" t="str">
        <f t="shared" si="34"/>
        <v>R_ES-APP-RE</v>
      </c>
      <c r="M153" s="108" t="str">
        <f t="shared" si="28"/>
        <v>FH2_3</v>
      </c>
      <c r="N153" s="108">
        <f t="shared" si="36"/>
        <v>0.02102967448633</v>
      </c>
      <c r="O153" s="108" t="s">
        <v>18</v>
      </c>
      <c r="P153" s="108" t="s">
        <v>196</v>
      </c>
      <c r="T153" s="108" t="s">
        <v>357</v>
      </c>
      <c r="U153" s="108" t="str">
        <f t="shared" si="35"/>
        <v>R_ES-APP-RE</v>
      </c>
      <c r="V153" s="108" t="str">
        <f t="shared" si="35"/>
        <v>FH2_3</v>
      </c>
      <c r="W153" s="108">
        <f t="shared" si="37"/>
        <v>0.0166572327084534</v>
      </c>
      <c r="X153" s="108" t="s">
        <v>18</v>
      </c>
      <c r="Y153" s="108" t="s">
        <v>191</v>
      </c>
      <c r="AC153" s="108" t="s">
        <v>357</v>
      </c>
      <c r="AD153" s="108" t="str">
        <f t="shared" si="29"/>
        <v>R_ES-APP-RE</v>
      </c>
      <c r="AE153" s="108" t="str">
        <f t="shared" si="29"/>
        <v>FH2_3</v>
      </c>
      <c r="AF153" s="108">
        <f t="shared" si="38"/>
        <v>0.022471121655479</v>
      </c>
      <c r="AG153" s="108" t="s">
        <v>18</v>
      </c>
      <c r="AH153" s="108" t="s">
        <v>197</v>
      </c>
      <c r="AL153" s="108" t="s">
        <v>357</v>
      </c>
      <c r="AM153" s="108" t="str">
        <f t="shared" si="30"/>
        <v>R_ES-APP-RE</v>
      </c>
      <c r="AN153" s="108" t="str">
        <f t="shared" si="30"/>
        <v>FH2_3</v>
      </c>
      <c r="AO153" s="108">
        <f t="shared" si="39"/>
        <v>0.0196922594663782</v>
      </c>
      <c r="AP153" s="108" t="s">
        <v>18</v>
      </c>
      <c r="AQ153" s="108" t="s">
        <v>194</v>
      </c>
      <c r="AU153" s="108" t="s">
        <v>357</v>
      </c>
      <c r="AV153" s="108" t="str">
        <f t="shared" si="31"/>
        <v>R_ES-APP-RE</v>
      </c>
      <c r="AW153" s="108" t="str">
        <f t="shared" si="31"/>
        <v>FH2_3</v>
      </c>
      <c r="AX153" s="108">
        <f t="shared" si="40"/>
        <v>0.0200672016482474</v>
      </c>
      <c r="AY153" s="108" t="s">
        <v>18</v>
      </c>
      <c r="AZ153" s="108" t="s">
        <v>193</v>
      </c>
      <c r="BD153" s="108" t="s">
        <v>357</v>
      </c>
      <c r="BE153" s="108" t="str">
        <f t="shared" si="32"/>
        <v>R_ES-APP-RE</v>
      </c>
      <c r="BF153" s="108" t="str">
        <f t="shared" si="32"/>
        <v>FH2_3</v>
      </c>
      <c r="BG153" s="108">
        <f t="shared" si="21"/>
        <v>0.0196922594663782</v>
      </c>
      <c r="BH153" s="108" t="s">
        <v>18</v>
      </c>
      <c r="BI153" s="108" t="s">
        <v>195</v>
      </c>
      <c r="BM153" s="108" t="s">
        <v>357</v>
      </c>
      <c r="BN153" s="108" t="str">
        <f t="shared" si="33"/>
        <v>R_ES-APP-RE</v>
      </c>
      <c r="BO153" s="108" t="str">
        <f t="shared" si="33"/>
        <v>FH2_3</v>
      </c>
      <c r="BP153" s="108">
        <f t="shared" si="41"/>
        <v>0.0200672016482474</v>
      </c>
      <c r="BQ153" s="108" t="s">
        <v>18</v>
      </c>
      <c r="BR153" s="108" t="s">
        <v>192</v>
      </c>
    </row>
    <row r="154" spans="2:70">
      <c r="B154" s="32"/>
      <c r="C154" s="32"/>
      <c r="D154" s="32"/>
      <c r="E154" s="32"/>
      <c r="F154" s="32"/>
      <c r="G154" s="32"/>
      <c r="H154" s="32"/>
      <c r="K154" s="108" t="s">
        <v>357</v>
      </c>
      <c r="L154" s="108" t="str">
        <f t="shared" si="34"/>
        <v>R_ES-APP-RE</v>
      </c>
      <c r="M154" s="108" t="str">
        <f t="shared" si="28"/>
        <v>FH4_5</v>
      </c>
      <c r="N154" s="108">
        <f t="shared" si="36"/>
        <v>0.0201116701113584</v>
      </c>
      <c r="O154" s="108" t="s">
        <v>18</v>
      </c>
      <c r="P154" s="108" t="s">
        <v>196</v>
      </c>
      <c r="T154" s="108" t="s">
        <v>357</v>
      </c>
      <c r="U154" s="108" t="str">
        <f t="shared" si="35"/>
        <v>R_ES-APP-RE</v>
      </c>
      <c r="V154" s="108" t="str">
        <f t="shared" si="35"/>
        <v>FH4_5</v>
      </c>
      <c r="W154" s="108">
        <f t="shared" si="37"/>
        <v>0.0158290452354489</v>
      </c>
      <c r="X154" s="108" t="s">
        <v>18</v>
      </c>
      <c r="Y154" s="108" t="s">
        <v>191</v>
      </c>
      <c r="AC154" s="108" t="s">
        <v>357</v>
      </c>
      <c r="AD154" s="108" t="str">
        <f t="shared" si="29"/>
        <v>R_ES-APP-RE</v>
      </c>
      <c r="AE154" s="108" t="str">
        <f t="shared" si="29"/>
        <v>FH4_5</v>
      </c>
      <c r="AF154" s="108">
        <f t="shared" si="38"/>
        <v>0.0209246883499341</v>
      </c>
      <c r="AG154" s="108" t="s">
        <v>18</v>
      </c>
      <c r="AH154" s="108" t="s">
        <v>197</v>
      </c>
      <c r="AL154" s="108" t="s">
        <v>357</v>
      </c>
      <c r="AM154" s="108" t="str">
        <f t="shared" si="30"/>
        <v>R_ES-APP-RE</v>
      </c>
      <c r="AN154" s="108" t="str">
        <f t="shared" si="30"/>
        <v>FH4_5</v>
      </c>
      <c r="AO154" s="108">
        <f t="shared" si="39"/>
        <v>0.0185404013701219</v>
      </c>
      <c r="AP154" s="108" t="s">
        <v>18</v>
      </c>
      <c r="AQ154" s="108" t="s">
        <v>194</v>
      </c>
      <c r="AU154" s="108" t="s">
        <v>357</v>
      </c>
      <c r="AV154" s="108" t="str">
        <f t="shared" si="31"/>
        <v>R_ES-APP-RE</v>
      </c>
      <c r="AW154" s="108" t="str">
        <f t="shared" si="31"/>
        <v>FH4_5</v>
      </c>
      <c r="AX154" s="108">
        <f t="shared" si="40"/>
        <v>0.0177877243294525</v>
      </c>
      <c r="AY154" s="108" t="s">
        <v>18</v>
      </c>
      <c r="AZ154" s="108" t="s">
        <v>193</v>
      </c>
      <c r="BD154" s="108" t="s">
        <v>357</v>
      </c>
      <c r="BE154" s="108" t="str">
        <f t="shared" si="32"/>
        <v>R_ES-APP-RE</v>
      </c>
      <c r="BF154" s="108" t="str">
        <f t="shared" si="32"/>
        <v>FH4_5</v>
      </c>
      <c r="BG154" s="108">
        <f t="shared" si="21"/>
        <v>0.0185404013701219</v>
      </c>
      <c r="BH154" s="108" t="s">
        <v>18</v>
      </c>
      <c r="BI154" s="108" t="s">
        <v>195</v>
      </c>
      <c r="BM154" s="108" t="s">
        <v>357</v>
      </c>
      <c r="BN154" s="108" t="str">
        <f t="shared" si="33"/>
        <v>R_ES-APP-RE</v>
      </c>
      <c r="BO154" s="108" t="str">
        <f t="shared" si="33"/>
        <v>FH4_5</v>
      </c>
      <c r="BP154" s="108">
        <f t="shared" si="41"/>
        <v>0.0177877243294525</v>
      </c>
      <c r="BQ154" s="108" t="s">
        <v>18</v>
      </c>
      <c r="BR154" s="108" t="s">
        <v>192</v>
      </c>
    </row>
    <row r="155" spans="2:70">
      <c r="B155" s="32"/>
      <c r="C155" s="32"/>
      <c r="D155" s="32"/>
      <c r="E155" s="32"/>
      <c r="F155" s="32"/>
      <c r="G155" s="32"/>
      <c r="H155" s="32"/>
      <c r="K155" s="175" t="s">
        <v>357</v>
      </c>
      <c r="L155" s="108" t="str">
        <f t="shared" si="34"/>
        <v>R_ES-APP-RE</v>
      </c>
      <c r="M155" s="108" t="str">
        <f t="shared" si="28"/>
        <v>FH6_7</v>
      </c>
      <c r="N155" s="108">
        <f t="shared" si="36"/>
        <v>0.0192099222047578</v>
      </c>
      <c r="O155" s="108" t="s">
        <v>18</v>
      </c>
      <c r="P155" s="108" t="s">
        <v>196</v>
      </c>
      <c r="T155" s="108" t="s">
        <v>357</v>
      </c>
      <c r="U155" s="108" t="str">
        <f t="shared" si="35"/>
        <v>R_ES-APP-RE</v>
      </c>
      <c r="V155" s="108" t="str">
        <f t="shared" si="35"/>
        <v>FH6_7</v>
      </c>
      <c r="W155" s="108">
        <f t="shared" si="37"/>
        <v>0.0159024621248745</v>
      </c>
      <c r="X155" s="108" t="s">
        <v>18</v>
      </c>
      <c r="Y155" s="108" t="s">
        <v>191</v>
      </c>
      <c r="AC155" s="108" t="s">
        <v>357</v>
      </c>
      <c r="AD155" s="108" t="str">
        <f t="shared" si="29"/>
        <v>R_ES-APP-RE</v>
      </c>
      <c r="AE155" s="108" t="str">
        <f t="shared" si="29"/>
        <v>FH6_7</v>
      </c>
      <c r="AF155" s="108">
        <f t="shared" si="38"/>
        <v>0.0184080758697192</v>
      </c>
      <c r="AG155" s="108" t="s">
        <v>18</v>
      </c>
      <c r="AH155" s="108" t="s">
        <v>197</v>
      </c>
      <c r="AL155" s="108" t="s">
        <v>357</v>
      </c>
      <c r="AM155" s="108" t="str">
        <f t="shared" si="30"/>
        <v>R_ES-APP-RE</v>
      </c>
      <c r="AN155" s="108" t="str">
        <f t="shared" si="30"/>
        <v>FH6_7</v>
      </c>
      <c r="AO155" s="108">
        <f t="shared" si="39"/>
        <v>0.0175903530927638</v>
      </c>
      <c r="AP155" s="108" t="s">
        <v>18</v>
      </c>
      <c r="AQ155" s="108" t="s">
        <v>194</v>
      </c>
      <c r="AU155" s="108" t="s">
        <v>357</v>
      </c>
      <c r="AV155" s="108" t="str">
        <f t="shared" si="31"/>
        <v>R_ES-APP-RE</v>
      </c>
      <c r="AW155" s="108" t="str">
        <f t="shared" si="31"/>
        <v>FH6_7</v>
      </c>
      <c r="AX155" s="108">
        <f t="shared" si="40"/>
        <v>0.0165945078402487</v>
      </c>
      <c r="AY155" s="108" t="s">
        <v>18</v>
      </c>
      <c r="AZ155" s="108" t="s">
        <v>193</v>
      </c>
      <c r="BD155" s="108" t="s">
        <v>357</v>
      </c>
      <c r="BE155" s="108" t="str">
        <f t="shared" si="32"/>
        <v>R_ES-APP-RE</v>
      </c>
      <c r="BF155" s="108" t="str">
        <f t="shared" si="32"/>
        <v>FH6_7</v>
      </c>
      <c r="BG155" s="108">
        <f t="shared" si="21"/>
        <v>0.0175903530927638</v>
      </c>
      <c r="BH155" s="108" t="s">
        <v>18</v>
      </c>
      <c r="BI155" s="108" t="s">
        <v>195</v>
      </c>
      <c r="BM155" s="108" t="s">
        <v>357</v>
      </c>
      <c r="BN155" s="108" t="str">
        <f t="shared" si="33"/>
        <v>R_ES-APP-RE</v>
      </c>
      <c r="BO155" s="108" t="str">
        <f t="shared" si="33"/>
        <v>FH6_7</v>
      </c>
      <c r="BP155" s="108">
        <f t="shared" si="41"/>
        <v>0.0165945078402487</v>
      </c>
      <c r="BQ155" s="108" t="s">
        <v>18</v>
      </c>
      <c r="BR155" s="108" t="s">
        <v>192</v>
      </c>
    </row>
    <row r="156" spans="2:70">
      <c r="B156" s="32"/>
      <c r="C156" s="32"/>
      <c r="D156" s="32"/>
      <c r="E156" s="32"/>
      <c r="F156" s="32"/>
      <c r="G156" s="32"/>
      <c r="H156" s="32"/>
      <c r="K156" s="108" t="s">
        <v>357</v>
      </c>
      <c r="L156" s="108" t="str">
        <f t="shared" si="34"/>
        <v>R_ES-APP-RE</v>
      </c>
      <c r="M156" s="108" t="str">
        <f t="shared" si="28"/>
        <v>FH8_9</v>
      </c>
      <c r="N156" s="108">
        <f t="shared" si="36"/>
        <v>0.018841834190357</v>
      </c>
      <c r="O156" s="108" t="s">
        <v>18</v>
      </c>
      <c r="P156" s="108" t="s">
        <v>196</v>
      </c>
      <c r="T156" s="108" t="s">
        <v>357</v>
      </c>
      <c r="U156" s="108" t="str">
        <f t="shared" si="35"/>
        <v>R_ES-APP-RE</v>
      </c>
      <c r="V156" s="108" t="str">
        <f t="shared" si="35"/>
        <v>FH8_9</v>
      </c>
      <c r="W156" s="108">
        <f t="shared" si="37"/>
        <v>0.0171052366659126</v>
      </c>
      <c r="X156" s="108" t="s">
        <v>18</v>
      </c>
      <c r="Y156" s="108" t="s">
        <v>191</v>
      </c>
      <c r="AC156" s="108" t="s">
        <v>357</v>
      </c>
      <c r="AD156" s="108" t="str">
        <f t="shared" si="29"/>
        <v>R_ES-APP-RE</v>
      </c>
      <c r="AE156" s="108" t="str">
        <f t="shared" si="29"/>
        <v>FH8_9</v>
      </c>
      <c r="AF156" s="108">
        <f t="shared" si="38"/>
        <v>0.0169703204195258</v>
      </c>
      <c r="AG156" s="108" t="s">
        <v>18</v>
      </c>
      <c r="AH156" s="108" t="s">
        <v>197</v>
      </c>
      <c r="AL156" s="108" t="s">
        <v>357</v>
      </c>
      <c r="AM156" s="108" t="str">
        <f t="shared" si="30"/>
        <v>R_ES-APP-RE</v>
      </c>
      <c r="AN156" s="108" t="str">
        <f t="shared" si="30"/>
        <v>FH8_9</v>
      </c>
      <c r="AO156" s="108">
        <f t="shared" si="39"/>
        <v>0.0174698671638847</v>
      </c>
      <c r="AP156" s="108" t="s">
        <v>18</v>
      </c>
      <c r="AQ156" s="108" t="s">
        <v>194</v>
      </c>
      <c r="AU156" s="108" t="s">
        <v>357</v>
      </c>
      <c r="AV156" s="108" t="str">
        <f t="shared" si="31"/>
        <v>R_ES-APP-RE</v>
      </c>
      <c r="AW156" s="108" t="str">
        <f t="shared" si="31"/>
        <v>FH8_9</v>
      </c>
      <c r="AX156" s="108">
        <f t="shared" si="40"/>
        <v>0.0165122579121173</v>
      </c>
      <c r="AY156" s="108" t="s">
        <v>18</v>
      </c>
      <c r="AZ156" s="108" t="s">
        <v>193</v>
      </c>
      <c r="BD156" s="108" t="s">
        <v>357</v>
      </c>
      <c r="BE156" s="108" t="str">
        <f t="shared" si="32"/>
        <v>R_ES-APP-RE</v>
      </c>
      <c r="BF156" s="108" t="str">
        <f t="shared" si="32"/>
        <v>FH8_9</v>
      </c>
      <c r="BG156" s="108">
        <f t="shared" si="21"/>
        <v>0.0174698671638847</v>
      </c>
      <c r="BH156" s="108" t="s">
        <v>18</v>
      </c>
      <c r="BI156" s="108" t="s">
        <v>195</v>
      </c>
      <c r="BM156" s="108" t="s">
        <v>357</v>
      </c>
      <c r="BN156" s="108" t="str">
        <f t="shared" si="33"/>
        <v>R_ES-APP-RE</v>
      </c>
      <c r="BO156" s="108" t="str">
        <f t="shared" si="33"/>
        <v>FH8_9</v>
      </c>
      <c r="BP156" s="108">
        <f t="shared" si="41"/>
        <v>0.0165122579121173</v>
      </c>
      <c r="BQ156" s="108" t="s">
        <v>18</v>
      </c>
      <c r="BR156" s="108" t="s">
        <v>192</v>
      </c>
    </row>
    <row r="157" spans="2:70">
      <c r="B157" s="32"/>
      <c r="C157" s="32"/>
      <c r="D157" s="32"/>
      <c r="E157" s="32"/>
      <c r="F157" s="32"/>
      <c r="G157" s="32"/>
      <c r="H157" s="32"/>
      <c r="K157" s="108" t="s">
        <v>357</v>
      </c>
      <c r="L157" s="108" t="str">
        <f t="shared" si="34"/>
        <v>R_ES-APP-RE</v>
      </c>
      <c r="M157" s="108" t="str">
        <f t="shared" si="28"/>
        <v>FH10_11</v>
      </c>
      <c r="N157" s="108">
        <f t="shared" si="36"/>
        <v>0.0189356699331529</v>
      </c>
      <c r="O157" s="108" t="s">
        <v>18</v>
      </c>
      <c r="P157" s="108" t="s">
        <v>196</v>
      </c>
      <c r="T157" s="108" t="s">
        <v>357</v>
      </c>
      <c r="U157" s="108" t="str">
        <f t="shared" si="35"/>
        <v>R_ES-APP-RE</v>
      </c>
      <c r="V157" s="108" t="str">
        <f t="shared" si="35"/>
        <v>FH10_11</v>
      </c>
      <c r="W157" s="108">
        <f t="shared" si="37"/>
        <v>0.0198225161188549</v>
      </c>
      <c r="X157" s="108" t="s">
        <v>18</v>
      </c>
      <c r="Y157" s="108" t="s">
        <v>191</v>
      </c>
      <c r="AC157" s="108" t="s">
        <v>357</v>
      </c>
      <c r="AD157" s="108" t="str">
        <f t="shared" si="29"/>
        <v>R_ES-APP-RE</v>
      </c>
      <c r="AE157" s="108" t="str">
        <f t="shared" si="29"/>
        <v>FH10_11</v>
      </c>
      <c r="AF157" s="108">
        <f t="shared" si="38"/>
        <v>0.0166723480117681</v>
      </c>
      <c r="AG157" s="108" t="s">
        <v>18</v>
      </c>
      <c r="AH157" s="108" t="s">
        <v>197</v>
      </c>
      <c r="AL157" s="108" t="s">
        <v>357</v>
      </c>
      <c r="AM157" s="108" t="str">
        <f t="shared" si="30"/>
        <v>R_ES-APP-RE</v>
      </c>
      <c r="AN157" s="108" t="str">
        <f t="shared" si="30"/>
        <v>FH10_11</v>
      </c>
      <c r="AO157" s="108">
        <f t="shared" si="39"/>
        <v>0.0185481158114173</v>
      </c>
      <c r="AP157" s="108" t="s">
        <v>18</v>
      </c>
      <c r="AQ157" s="108" t="s">
        <v>194</v>
      </c>
      <c r="AU157" s="108" t="s">
        <v>357</v>
      </c>
      <c r="AV157" s="108" t="str">
        <f t="shared" si="31"/>
        <v>R_ES-APP-RE</v>
      </c>
      <c r="AW157" s="108" t="str">
        <f t="shared" si="31"/>
        <v>FH10_11</v>
      </c>
      <c r="AX157" s="108">
        <f t="shared" si="40"/>
        <v>0.0182536626877173</v>
      </c>
      <c r="AY157" s="108" t="s">
        <v>18</v>
      </c>
      <c r="AZ157" s="108" t="s">
        <v>193</v>
      </c>
      <c r="BD157" s="108" t="s">
        <v>357</v>
      </c>
      <c r="BE157" s="108" t="str">
        <f t="shared" si="32"/>
        <v>R_ES-APP-RE</v>
      </c>
      <c r="BF157" s="108" t="str">
        <f t="shared" si="32"/>
        <v>FH10_11</v>
      </c>
      <c r="BG157" s="108">
        <f t="shared" si="21"/>
        <v>0.0185481158114173</v>
      </c>
      <c r="BH157" s="108" t="s">
        <v>18</v>
      </c>
      <c r="BI157" s="108" t="s">
        <v>195</v>
      </c>
      <c r="BM157" s="108" t="s">
        <v>357</v>
      </c>
      <c r="BN157" s="108" t="str">
        <f t="shared" si="33"/>
        <v>R_ES-APP-RE</v>
      </c>
      <c r="BO157" s="108" t="str">
        <f t="shared" si="33"/>
        <v>FH10_11</v>
      </c>
      <c r="BP157" s="108">
        <f t="shared" si="41"/>
        <v>0.0182536626877173</v>
      </c>
      <c r="BQ157" s="108" t="s">
        <v>18</v>
      </c>
      <c r="BR157" s="108" t="s">
        <v>192</v>
      </c>
    </row>
    <row r="158" spans="2:70">
      <c r="B158" s="32"/>
      <c r="C158" s="32"/>
      <c r="D158" s="32"/>
      <c r="E158" s="32"/>
      <c r="F158" s="32"/>
      <c r="G158" s="32"/>
      <c r="H158" s="32"/>
      <c r="K158" s="108" t="s">
        <v>357</v>
      </c>
      <c r="L158" s="108" t="str">
        <f t="shared" si="34"/>
        <v>R_ES-APP-RE</v>
      </c>
      <c r="M158" s="108" t="str">
        <f t="shared" si="28"/>
        <v>FH12_13</v>
      </c>
      <c r="N158" s="108">
        <f t="shared" si="36"/>
        <v>0.0198847069007047</v>
      </c>
      <c r="O158" s="108" t="s">
        <v>18</v>
      </c>
      <c r="P158" s="108" t="s">
        <v>196</v>
      </c>
      <c r="T158" s="108" t="s">
        <v>357</v>
      </c>
      <c r="U158" s="108" t="str">
        <f t="shared" si="35"/>
        <v>R_ES-APP-RE</v>
      </c>
      <c r="V158" s="108" t="str">
        <f t="shared" si="35"/>
        <v>FH12_13</v>
      </c>
      <c r="W158" s="108">
        <f t="shared" si="37"/>
        <v>0.0205767152130325</v>
      </c>
      <c r="X158" s="108" t="s">
        <v>18</v>
      </c>
      <c r="Y158" s="108" t="s">
        <v>191</v>
      </c>
      <c r="AC158" s="108" t="s">
        <v>357</v>
      </c>
      <c r="AD158" s="108" t="str">
        <f t="shared" si="29"/>
        <v>R_ES-APP-RE</v>
      </c>
      <c r="AE158" s="108" t="str">
        <f t="shared" si="29"/>
        <v>FH12_13</v>
      </c>
      <c r="AF158" s="108">
        <f t="shared" si="38"/>
        <v>0.0178993947669431</v>
      </c>
      <c r="AG158" s="108" t="s">
        <v>18</v>
      </c>
      <c r="AH158" s="108" t="s">
        <v>197</v>
      </c>
      <c r="AL158" s="108" t="s">
        <v>357</v>
      </c>
      <c r="AM158" s="108" t="str">
        <f t="shared" si="30"/>
        <v>R_ES-APP-RE</v>
      </c>
      <c r="AN158" s="108" t="str">
        <f t="shared" si="30"/>
        <v>FH12_13</v>
      </c>
      <c r="AO158" s="108">
        <f t="shared" si="39"/>
        <v>0.0197346377775574</v>
      </c>
      <c r="AP158" s="108" t="s">
        <v>18</v>
      </c>
      <c r="AQ158" s="108" t="s">
        <v>194</v>
      </c>
      <c r="AU158" s="108" t="s">
        <v>357</v>
      </c>
      <c r="AV158" s="108" t="str">
        <f t="shared" si="31"/>
        <v>R_ES-APP-RE</v>
      </c>
      <c r="AW158" s="108" t="str">
        <f t="shared" si="31"/>
        <v>FH12_13</v>
      </c>
      <c r="AX158" s="108">
        <f t="shared" si="40"/>
        <v>0.0202626994046479</v>
      </c>
      <c r="AY158" s="108" t="s">
        <v>18</v>
      </c>
      <c r="AZ158" s="108" t="s">
        <v>193</v>
      </c>
      <c r="BD158" s="108" t="s">
        <v>357</v>
      </c>
      <c r="BE158" s="108" t="str">
        <f t="shared" si="32"/>
        <v>R_ES-APP-RE</v>
      </c>
      <c r="BF158" s="108" t="str">
        <f t="shared" si="32"/>
        <v>FH12_13</v>
      </c>
      <c r="BG158" s="108">
        <f t="shared" si="21"/>
        <v>0.0197346377775574</v>
      </c>
      <c r="BH158" s="108" t="s">
        <v>18</v>
      </c>
      <c r="BI158" s="108" t="s">
        <v>195</v>
      </c>
      <c r="BM158" s="108" t="s">
        <v>357</v>
      </c>
      <c r="BN158" s="108" t="str">
        <f t="shared" si="33"/>
        <v>R_ES-APP-RE</v>
      </c>
      <c r="BO158" s="108" t="str">
        <f t="shared" si="33"/>
        <v>FH12_13</v>
      </c>
      <c r="BP158" s="108">
        <f t="shared" si="41"/>
        <v>0.0202626994046479</v>
      </c>
      <c r="BQ158" s="108" t="s">
        <v>18</v>
      </c>
      <c r="BR158" s="108" t="s">
        <v>192</v>
      </c>
    </row>
    <row r="159" spans="2:70">
      <c r="B159" s="32"/>
      <c r="C159" s="32"/>
      <c r="D159" s="32"/>
      <c r="E159" s="32"/>
      <c r="F159" s="32"/>
      <c r="G159" s="32"/>
      <c r="H159" s="32"/>
      <c r="K159" s="175" t="s">
        <v>357</v>
      </c>
      <c r="L159" s="108" t="str">
        <f t="shared" si="34"/>
        <v>R_ES-APP-RE</v>
      </c>
      <c r="M159" s="108" t="str">
        <f t="shared" si="28"/>
        <v>FH14_15</v>
      </c>
      <c r="N159" s="108">
        <f t="shared" si="36"/>
        <v>0.0208389906197208</v>
      </c>
      <c r="O159" s="108" t="s">
        <v>18</v>
      </c>
      <c r="P159" s="108" t="s">
        <v>196</v>
      </c>
      <c r="T159" s="108" t="s">
        <v>357</v>
      </c>
      <c r="U159" s="108" t="str">
        <f t="shared" si="35"/>
        <v>R_ES-APP-RE</v>
      </c>
      <c r="V159" s="108" t="str">
        <f t="shared" si="35"/>
        <v>FH14_15</v>
      </c>
      <c r="W159" s="108">
        <f t="shared" si="37"/>
        <v>0.0201344120759709</v>
      </c>
      <c r="X159" s="108" t="s">
        <v>18</v>
      </c>
      <c r="Y159" s="108" t="s">
        <v>191</v>
      </c>
      <c r="AC159" s="108" t="s">
        <v>357</v>
      </c>
      <c r="AD159" s="108" t="str">
        <f t="shared" si="29"/>
        <v>R_ES-APP-RE</v>
      </c>
      <c r="AE159" s="108" t="str">
        <f t="shared" si="29"/>
        <v>FH14_15</v>
      </c>
      <c r="AF159" s="108">
        <f t="shared" si="38"/>
        <v>0.0207530234250215</v>
      </c>
      <c r="AG159" s="108" t="s">
        <v>18</v>
      </c>
      <c r="AH159" s="108" t="s">
        <v>197</v>
      </c>
      <c r="AL159" s="108" t="s">
        <v>357</v>
      </c>
      <c r="AM159" s="108" t="str">
        <f t="shared" si="30"/>
        <v>R_ES-APP-RE</v>
      </c>
      <c r="AN159" s="108" t="str">
        <f t="shared" si="30"/>
        <v>FH14_15</v>
      </c>
      <c r="AO159" s="108">
        <f t="shared" si="39"/>
        <v>0.0206212544677413</v>
      </c>
      <c r="AP159" s="108" t="s">
        <v>18</v>
      </c>
      <c r="AQ159" s="108" t="s">
        <v>194</v>
      </c>
      <c r="AU159" s="108" t="s">
        <v>357</v>
      </c>
      <c r="AV159" s="108" t="str">
        <f t="shared" si="31"/>
        <v>R_ES-APP-RE</v>
      </c>
      <c r="AW159" s="108" t="str">
        <f t="shared" si="31"/>
        <v>FH14_15</v>
      </c>
      <c r="AX159" s="108">
        <f t="shared" si="40"/>
        <v>0.0211728179792687</v>
      </c>
      <c r="AY159" s="108" t="s">
        <v>18</v>
      </c>
      <c r="AZ159" s="108" t="s">
        <v>193</v>
      </c>
      <c r="BD159" s="108" t="s">
        <v>357</v>
      </c>
      <c r="BE159" s="108" t="str">
        <f t="shared" si="32"/>
        <v>R_ES-APP-RE</v>
      </c>
      <c r="BF159" s="108" t="str">
        <f t="shared" si="32"/>
        <v>FH14_15</v>
      </c>
      <c r="BG159" s="108">
        <f t="shared" si="21"/>
        <v>0.0206212544677413</v>
      </c>
      <c r="BH159" s="108" t="s">
        <v>18</v>
      </c>
      <c r="BI159" s="108" t="s">
        <v>195</v>
      </c>
      <c r="BM159" s="108" t="s">
        <v>357</v>
      </c>
      <c r="BN159" s="108" t="str">
        <f t="shared" si="33"/>
        <v>R_ES-APP-RE</v>
      </c>
      <c r="BO159" s="108" t="str">
        <f t="shared" si="33"/>
        <v>FH14_15</v>
      </c>
      <c r="BP159" s="108">
        <f t="shared" si="41"/>
        <v>0.0211728179792687</v>
      </c>
      <c r="BQ159" s="108" t="s">
        <v>18</v>
      </c>
      <c r="BR159" s="108" t="s">
        <v>192</v>
      </c>
    </row>
    <row r="160" spans="2:70">
      <c r="B160" s="32"/>
      <c r="C160" s="32"/>
      <c r="D160" s="32"/>
      <c r="E160" s="32"/>
      <c r="F160" s="32"/>
      <c r="G160" s="32"/>
      <c r="H160" s="32"/>
      <c r="K160" s="108" t="s">
        <v>357</v>
      </c>
      <c r="L160" s="108" t="str">
        <f t="shared" si="34"/>
        <v>R_ES-APP-RE</v>
      </c>
      <c r="M160" s="108" t="str">
        <f t="shared" si="28"/>
        <v>FH16_17</v>
      </c>
      <c r="N160" s="108">
        <f t="shared" si="36"/>
        <v>0.0211595818818846</v>
      </c>
      <c r="O160" s="108" t="s">
        <v>18</v>
      </c>
      <c r="P160" s="108" t="s">
        <v>196</v>
      </c>
      <c r="T160" s="108" t="s">
        <v>357</v>
      </c>
      <c r="U160" s="108" t="str">
        <f t="shared" si="35"/>
        <v>R_ES-APP-RE</v>
      </c>
      <c r="V160" s="108" t="str">
        <f t="shared" si="35"/>
        <v>FH16_17</v>
      </c>
      <c r="W160" s="108">
        <f t="shared" si="37"/>
        <v>0.019900470527556</v>
      </c>
      <c r="X160" s="108" t="s">
        <v>18</v>
      </c>
      <c r="Y160" s="108" t="s">
        <v>191</v>
      </c>
      <c r="AC160" s="108" t="s">
        <v>357</v>
      </c>
      <c r="AD160" s="108" t="str">
        <f t="shared" si="29"/>
        <v>R_ES-APP-RE</v>
      </c>
      <c r="AE160" s="108" t="str">
        <f t="shared" si="29"/>
        <v>FH16_17</v>
      </c>
      <c r="AF160" s="108">
        <f t="shared" si="38"/>
        <v>0.021834856434323</v>
      </c>
      <c r="AG160" s="108" t="s">
        <v>18</v>
      </c>
      <c r="AH160" s="108" t="s">
        <v>197</v>
      </c>
      <c r="AL160" s="108" t="s">
        <v>357</v>
      </c>
      <c r="AM160" s="108" t="str">
        <f t="shared" si="30"/>
        <v>R_ES-APP-RE</v>
      </c>
      <c r="AN160" s="108" t="str">
        <f t="shared" si="30"/>
        <v>FH16_17</v>
      </c>
      <c r="AO160" s="108">
        <f t="shared" si="39"/>
        <v>0.0208617629033817</v>
      </c>
      <c r="AP160" s="108" t="s">
        <v>18</v>
      </c>
      <c r="AQ160" s="108" t="s">
        <v>194</v>
      </c>
      <c r="AU160" s="108" t="s">
        <v>357</v>
      </c>
      <c r="AV160" s="108" t="str">
        <f t="shared" si="31"/>
        <v>R_ES-APP-RE</v>
      </c>
      <c r="AW160" s="108" t="str">
        <f t="shared" si="31"/>
        <v>FH16_17</v>
      </c>
      <c r="AX160" s="108">
        <f t="shared" si="40"/>
        <v>0.0213427940914599</v>
      </c>
      <c r="AY160" s="108" t="s">
        <v>18</v>
      </c>
      <c r="AZ160" s="108" t="s">
        <v>193</v>
      </c>
      <c r="BD160" s="108" t="s">
        <v>357</v>
      </c>
      <c r="BE160" s="108" t="str">
        <f t="shared" si="32"/>
        <v>R_ES-APP-RE</v>
      </c>
      <c r="BF160" s="108" t="str">
        <f t="shared" si="32"/>
        <v>FH16_17</v>
      </c>
      <c r="BG160" s="108">
        <f t="shared" si="21"/>
        <v>0.0208617629033817</v>
      </c>
      <c r="BH160" s="108" t="s">
        <v>18</v>
      </c>
      <c r="BI160" s="108" t="s">
        <v>195</v>
      </c>
      <c r="BM160" s="108" t="s">
        <v>357</v>
      </c>
      <c r="BN160" s="108" t="str">
        <f t="shared" si="33"/>
        <v>R_ES-APP-RE</v>
      </c>
      <c r="BO160" s="108" t="str">
        <f t="shared" si="33"/>
        <v>FH16_17</v>
      </c>
      <c r="BP160" s="108">
        <f t="shared" si="41"/>
        <v>0.0213427940914599</v>
      </c>
      <c r="BQ160" s="108" t="s">
        <v>18</v>
      </c>
      <c r="BR160" s="108" t="s">
        <v>192</v>
      </c>
    </row>
    <row r="161" spans="2:70">
      <c r="B161" s="32"/>
      <c r="C161" s="32"/>
      <c r="D161" s="32"/>
      <c r="E161" s="32"/>
      <c r="F161" s="32"/>
      <c r="G161" s="32"/>
      <c r="H161" s="32"/>
      <c r="K161" s="108" t="s">
        <v>357</v>
      </c>
      <c r="L161" s="108" t="str">
        <f t="shared" si="34"/>
        <v>R_ES-APP-RE</v>
      </c>
      <c r="M161" s="108" t="str">
        <f t="shared" si="28"/>
        <v>FH18_19</v>
      </c>
      <c r="N161" s="108">
        <f t="shared" si="36"/>
        <v>0.0212246785407572</v>
      </c>
      <c r="O161" s="108" t="s">
        <v>18</v>
      </c>
      <c r="P161" s="108" t="s">
        <v>196</v>
      </c>
      <c r="T161" s="108" t="s">
        <v>357</v>
      </c>
      <c r="U161" s="108" t="str">
        <f t="shared" si="35"/>
        <v>R_ES-APP-RE</v>
      </c>
      <c r="V161" s="108" t="str">
        <f t="shared" si="35"/>
        <v>FH18_19</v>
      </c>
      <c r="W161" s="108">
        <f t="shared" si="37"/>
        <v>0.02010785636109</v>
      </c>
      <c r="X161" s="108" t="s">
        <v>18</v>
      </c>
      <c r="Y161" s="108" t="s">
        <v>191</v>
      </c>
      <c r="AC161" s="108" t="s">
        <v>357</v>
      </c>
      <c r="AD161" s="108" t="str">
        <f t="shared" si="29"/>
        <v>R_ES-APP-RE</v>
      </c>
      <c r="AE161" s="108" t="str">
        <f t="shared" si="29"/>
        <v>FH18_19</v>
      </c>
      <c r="AF161" s="108">
        <f t="shared" si="38"/>
        <v>0.0218516633411387</v>
      </c>
      <c r="AG161" s="108" t="s">
        <v>18</v>
      </c>
      <c r="AH161" s="108" t="s">
        <v>197</v>
      </c>
      <c r="AL161" s="108" t="s">
        <v>357</v>
      </c>
      <c r="AM161" s="108" t="str">
        <f t="shared" si="30"/>
        <v>R_ES-APP-RE</v>
      </c>
      <c r="AN161" s="108" t="str">
        <f t="shared" si="30"/>
        <v>FH18_19</v>
      </c>
      <c r="AO161" s="108">
        <f t="shared" si="39"/>
        <v>0.0207872227642541</v>
      </c>
      <c r="AP161" s="108" t="s">
        <v>18</v>
      </c>
      <c r="AQ161" s="108" t="s">
        <v>194</v>
      </c>
      <c r="AU161" s="108" t="s">
        <v>357</v>
      </c>
      <c r="AV161" s="108" t="str">
        <f t="shared" si="31"/>
        <v>R_ES-APP-RE</v>
      </c>
      <c r="AW161" s="108" t="str">
        <f t="shared" si="31"/>
        <v>FH18_19</v>
      </c>
      <c r="AX161" s="108">
        <f t="shared" si="40"/>
        <v>0.021302546509601</v>
      </c>
      <c r="AY161" s="108" t="s">
        <v>18</v>
      </c>
      <c r="AZ161" s="108" t="s">
        <v>193</v>
      </c>
      <c r="BD161" s="108" t="s">
        <v>357</v>
      </c>
      <c r="BE161" s="108" t="str">
        <f t="shared" si="32"/>
        <v>R_ES-APP-RE</v>
      </c>
      <c r="BF161" s="108" t="str">
        <f t="shared" si="32"/>
        <v>FH18_19</v>
      </c>
      <c r="BG161" s="108">
        <f t="shared" ref="BG161:BG224" si="42">AO161</f>
        <v>0.0207872227642541</v>
      </c>
      <c r="BH161" s="108" t="s">
        <v>18</v>
      </c>
      <c r="BI161" s="108" t="s">
        <v>195</v>
      </c>
      <c r="BM161" s="108" t="s">
        <v>357</v>
      </c>
      <c r="BN161" s="108" t="str">
        <f t="shared" si="33"/>
        <v>R_ES-APP-RE</v>
      </c>
      <c r="BO161" s="108" t="str">
        <f t="shared" si="33"/>
        <v>FH18_19</v>
      </c>
      <c r="BP161" s="108">
        <f t="shared" si="41"/>
        <v>0.021302546509601</v>
      </c>
      <c r="BQ161" s="108" t="s">
        <v>18</v>
      </c>
      <c r="BR161" s="108" t="s">
        <v>192</v>
      </c>
    </row>
    <row r="162" spans="2:70">
      <c r="B162" s="32"/>
      <c r="C162" s="32"/>
      <c r="D162" s="32"/>
      <c r="E162" s="32"/>
      <c r="F162" s="32"/>
      <c r="G162" s="32"/>
      <c r="H162" s="32"/>
      <c r="K162" s="108" t="s">
        <v>357</v>
      </c>
      <c r="L162" s="108" t="str">
        <f t="shared" si="34"/>
        <v>R_ES-APP-RE</v>
      </c>
      <c r="M162" s="108" t="str">
        <f t="shared" si="28"/>
        <v>FH20_21</v>
      </c>
      <c r="N162" s="108">
        <f t="shared" si="36"/>
        <v>0.021196759693815</v>
      </c>
      <c r="O162" s="108" t="s">
        <v>18</v>
      </c>
      <c r="P162" s="108" t="s">
        <v>196</v>
      </c>
      <c r="T162" s="108" t="s">
        <v>357</v>
      </c>
      <c r="U162" s="108" t="str">
        <f t="shared" si="35"/>
        <v>R_ES-APP-RE</v>
      </c>
      <c r="V162" s="108" t="str">
        <f t="shared" si="35"/>
        <v>FH20_21</v>
      </c>
      <c r="W162" s="108">
        <f t="shared" si="37"/>
        <v>0.0209690367288275</v>
      </c>
      <c r="X162" s="108" t="s">
        <v>18</v>
      </c>
      <c r="Y162" s="108" t="s">
        <v>191</v>
      </c>
      <c r="AC162" s="108" t="s">
        <v>357</v>
      </c>
      <c r="AD162" s="108" t="str">
        <f t="shared" si="29"/>
        <v>R_ES-APP-RE</v>
      </c>
      <c r="AE162" s="108" t="str">
        <f t="shared" si="29"/>
        <v>FH20_21</v>
      </c>
      <c r="AF162" s="108">
        <f t="shared" si="38"/>
        <v>0.0215704297529681</v>
      </c>
      <c r="AG162" s="108" t="s">
        <v>18</v>
      </c>
      <c r="AH162" s="108" t="s">
        <v>197</v>
      </c>
      <c r="AL162" s="108" t="s">
        <v>357</v>
      </c>
      <c r="AM162" s="108" t="str">
        <f t="shared" si="30"/>
        <v>R_ES-APP-RE</v>
      </c>
      <c r="AN162" s="108" t="str">
        <f t="shared" si="30"/>
        <v>FH20_21</v>
      </c>
      <c r="AO162" s="108">
        <f t="shared" si="39"/>
        <v>0.0209999265660562</v>
      </c>
      <c r="AP162" s="108" t="s">
        <v>18</v>
      </c>
      <c r="AQ162" s="108" t="s">
        <v>194</v>
      </c>
      <c r="AU162" s="108" t="s">
        <v>357</v>
      </c>
      <c r="AV162" s="108" t="str">
        <f t="shared" si="31"/>
        <v>R_ES-APP-RE</v>
      </c>
      <c r="AW162" s="108" t="str">
        <f t="shared" si="31"/>
        <v>FH20_21</v>
      </c>
      <c r="AX162" s="108">
        <f t="shared" si="40"/>
        <v>0.0217291485724036</v>
      </c>
      <c r="AY162" s="108" t="s">
        <v>18</v>
      </c>
      <c r="AZ162" s="108" t="s">
        <v>193</v>
      </c>
      <c r="BD162" s="108" t="s">
        <v>357</v>
      </c>
      <c r="BE162" s="108" t="str">
        <f t="shared" si="32"/>
        <v>R_ES-APP-RE</v>
      </c>
      <c r="BF162" s="108" t="str">
        <f t="shared" si="32"/>
        <v>FH20_21</v>
      </c>
      <c r="BG162" s="108">
        <f t="shared" si="42"/>
        <v>0.0209999265660562</v>
      </c>
      <c r="BH162" s="108" t="s">
        <v>18</v>
      </c>
      <c r="BI162" s="108" t="s">
        <v>195</v>
      </c>
      <c r="BM162" s="108" t="s">
        <v>357</v>
      </c>
      <c r="BN162" s="108" t="str">
        <f t="shared" si="33"/>
        <v>R_ES-APP-RE</v>
      </c>
      <c r="BO162" s="108" t="str">
        <f t="shared" si="33"/>
        <v>FH20_21</v>
      </c>
      <c r="BP162" s="108">
        <f t="shared" si="41"/>
        <v>0.0217291485724036</v>
      </c>
      <c r="BQ162" s="108" t="s">
        <v>18</v>
      </c>
      <c r="BR162" s="108" t="s">
        <v>192</v>
      </c>
    </row>
    <row r="163" spans="2:70">
      <c r="B163" s="32"/>
      <c r="C163" s="32"/>
      <c r="D163" s="32"/>
      <c r="E163" s="32"/>
      <c r="F163" s="32"/>
      <c r="G163" s="32"/>
      <c r="H163" s="32"/>
      <c r="K163" s="175" t="s">
        <v>357</v>
      </c>
      <c r="L163" s="108" t="str">
        <f t="shared" si="34"/>
        <v>R_ES-APP-RE</v>
      </c>
      <c r="M163" s="108" t="str">
        <f t="shared" si="28"/>
        <v>FH22_23</v>
      </c>
      <c r="N163" s="108">
        <f t="shared" si="36"/>
        <v>0.0213786036359911</v>
      </c>
      <c r="O163" s="108" t="s">
        <v>18</v>
      </c>
      <c r="P163" s="108" t="s">
        <v>196</v>
      </c>
      <c r="T163" s="108" t="s">
        <v>357</v>
      </c>
      <c r="U163" s="108" t="str">
        <f t="shared" si="35"/>
        <v>R_ES-APP-RE</v>
      </c>
      <c r="V163" s="108" t="str">
        <f t="shared" si="35"/>
        <v>FH22_23</v>
      </c>
      <c r="W163" s="108">
        <f t="shared" si="37"/>
        <v>0.0206911985722815</v>
      </c>
      <c r="X163" s="108" t="s">
        <v>18</v>
      </c>
      <c r="Y163" s="108" t="s">
        <v>191</v>
      </c>
      <c r="AC163" s="108" t="s">
        <v>357</v>
      </c>
      <c r="AD163" s="108" t="str">
        <f t="shared" si="29"/>
        <v>R_ES-APP-RE</v>
      </c>
      <c r="AE163" s="108" t="str">
        <f t="shared" si="29"/>
        <v>FH22_23</v>
      </c>
      <c r="AF163" s="108">
        <f t="shared" si="38"/>
        <v>0.0217091411685177</v>
      </c>
      <c r="AG163" s="108" t="s">
        <v>18</v>
      </c>
      <c r="AH163" s="108" t="s">
        <v>197</v>
      </c>
      <c r="AL163" s="108" t="s">
        <v>357</v>
      </c>
      <c r="AM163" s="108" t="str">
        <f t="shared" si="30"/>
        <v>R_ES-APP-RE</v>
      </c>
      <c r="AN163" s="108" t="str">
        <f t="shared" si="30"/>
        <v>FH22_23</v>
      </c>
      <c r="AO163" s="108">
        <f t="shared" si="39"/>
        <v>0.0212075715419054</v>
      </c>
      <c r="AP163" s="108" t="s">
        <v>18</v>
      </c>
      <c r="AQ163" s="108" t="s">
        <v>194</v>
      </c>
      <c r="AU163" s="108" t="s">
        <v>357</v>
      </c>
      <c r="AV163" s="108" t="str">
        <f t="shared" si="31"/>
        <v>R_ES-APP-RE</v>
      </c>
      <c r="AW163" s="108" t="str">
        <f t="shared" si="31"/>
        <v>FH22_23</v>
      </c>
      <c r="AX163" s="108">
        <f t="shared" si="40"/>
        <v>0.0225545958608362</v>
      </c>
      <c r="AY163" s="108" t="s">
        <v>18</v>
      </c>
      <c r="AZ163" s="108" t="s">
        <v>193</v>
      </c>
      <c r="BD163" s="108" t="s">
        <v>357</v>
      </c>
      <c r="BE163" s="108" t="str">
        <f t="shared" si="32"/>
        <v>R_ES-APP-RE</v>
      </c>
      <c r="BF163" s="108" t="str">
        <f t="shared" si="32"/>
        <v>FH22_23</v>
      </c>
      <c r="BG163" s="108">
        <f t="shared" si="42"/>
        <v>0.0212075715419054</v>
      </c>
      <c r="BH163" s="108" t="s">
        <v>18</v>
      </c>
      <c r="BI163" s="108" t="s">
        <v>195</v>
      </c>
      <c r="BM163" s="108" t="s">
        <v>357</v>
      </c>
      <c r="BN163" s="108" t="str">
        <f t="shared" si="33"/>
        <v>R_ES-APP-RE</v>
      </c>
      <c r="BO163" s="108" t="str">
        <f t="shared" si="33"/>
        <v>FH22_23</v>
      </c>
      <c r="BP163" s="108">
        <f t="shared" si="41"/>
        <v>0.0225545958608362</v>
      </c>
      <c r="BQ163" s="108" t="s">
        <v>18</v>
      </c>
      <c r="BR163" s="108" t="s">
        <v>192</v>
      </c>
    </row>
    <row r="164" spans="2:70">
      <c r="B164" s="32"/>
      <c r="C164" s="32"/>
      <c r="D164" s="32"/>
      <c r="E164" s="32"/>
      <c r="F164" s="32"/>
      <c r="G164" s="32"/>
      <c r="H164" s="32"/>
      <c r="K164" s="108" t="s">
        <v>357</v>
      </c>
      <c r="L164" s="108" t="str">
        <f t="shared" si="34"/>
        <v>R_ES-APP-RE</v>
      </c>
      <c r="M164" s="108" t="str">
        <f t="shared" si="28"/>
        <v>WH0_1</v>
      </c>
      <c r="N164" s="108">
        <f t="shared" si="36"/>
        <v>0.0233000948138204</v>
      </c>
      <c r="O164" s="108" t="s">
        <v>18</v>
      </c>
      <c r="P164" s="108" t="s">
        <v>196</v>
      </c>
      <c r="T164" s="108" t="s">
        <v>357</v>
      </c>
      <c r="U164" s="108" t="str">
        <f t="shared" si="35"/>
        <v>R_ES-APP-RE</v>
      </c>
      <c r="V164" s="108" t="str">
        <f t="shared" si="35"/>
        <v>WH0_1</v>
      </c>
      <c r="W164" s="108">
        <f t="shared" si="37"/>
        <v>0.027052832396289</v>
      </c>
      <c r="X164" s="108" t="s">
        <v>18</v>
      </c>
      <c r="Y164" s="108" t="s">
        <v>191</v>
      </c>
      <c r="AC164" s="108" t="s">
        <v>357</v>
      </c>
      <c r="AD164" s="108" t="str">
        <f t="shared" si="29"/>
        <v>R_ES-APP-RE</v>
      </c>
      <c r="AE164" s="108" t="str">
        <f t="shared" si="29"/>
        <v>WH0_1</v>
      </c>
      <c r="AF164" s="108">
        <f t="shared" si="38"/>
        <v>0.0269775312483662</v>
      </c>
      <c r="AG164" s="108" t="s">
        <v>18</v>
      </c>
      <c r="AH164" s="108" t="s">
        <v>197</v>
      </c>
      <c r="AL164" s="108" t="s">
        <v>357</v>
      </c>
      <c r="AM164" s="108" t="str">
        <f t="shared" si="30"/>
        <v>R_ES-APP-RE</v>
      </c>
      <c r="AN164" s="108" t="str">
        <f t="shared" si="30"/>
        <v>WH0_1</v>
      </c>
      <c r="AO164" s="108">
        <f t="shared" si="39"/>
        <v>0.0260079601453114</v>
      </c>
      <c r="AP164" s="108" t="s">
        <v>18</v>
      </c>
      <c r="AQ164" s="108" t="s">
        <v>194</v>
      </c>
      <c r="AU164" s="108" t="s">
        <v>357</v>
      </c>
      <c r="AV164" s="108" t="str">
        <f t="shared" si="31"/>
        <v>R_ES-APP-RE</v>
      </c>
      <c r="AW164" s="108" t="str">
        <f t="shared" si="31"/>
        <v>WH0_1</v>
      </c>
      <c r="AX164" s="108">
        <f t="shared" si="40"/>
        <v>0.0251920133192881</v>
      </c>
      <c r="AY164" s="108" t="s">
        <v>18</v>
      </c>
      <c r="AZ164" s="108" t="s">
        <v>193</v>
      </c>
      <c r="BD164" s="108" t="s">
        <v>357</v>
      </c>
      <c r="BE164" s="108" t="str">
        <f t="shared" si="32"/>
        <v>R_ES-APP-RE</v>
      </c>
      <c r="BF164" s="108" t="str">
        <f t="shared" si="32"/>
        <v>WH0_1</v>
      </c>
      <c r="BG164" s="108">
        <f t="shared" si="42"/>
        <v>0.0260079601453114</v>
      </c>
      <c r="BH164" s="108" t="s">
        <v>18</v>
      </c>
      <c r="BI164" s="108" t="s">
        <v>195</v>
      </c>
      <c r="BM164" s="108" t="s">
        <v>357</v>
      </c>
      <c r="BN164" s="108" t="str">
        <f t="shared" si="33"/>
        <v>R_ES-APP-RE</v>
      </c>
      <c r="BO164" s="108" t="str">
        <f t="shared" si="33"/>
        <v>WH0_1</v>
      </c>
      <c r="BP164" s="108">
        <f t="shared" si="41"/>
        <v>0.0251920133192881</v>
      </c>
      <c r="BQ164" s="108" t="s">
        <v>18</v>
      </c>
      <c r="BR164" s="108" t="s">
        <v>192</v>
      </c>
    </row>
    <row r="165" spans="11:70">
      <c r="K165" s="108" t="s">
        <v>357</v>
      </c>
      <c r="L165" s="108" t="str">
        <f t="shared" si="34"/>
        <v>R_ES-APP-RE</v>
      </c>
      <c r="M165" s="108" t="str">
        <f t="shared" si="28"/>
        <v>WH2_3</v>
      </c>
      <c r="N165" s="108">
        <f t="shared" si="36"/>
        <v>0.0229492798370929</v>
      </c>
      <c r="O165" s="108" t="s">
        <v>18</v>
      </c>
      <c r="P165" s="108" t="s">
        <v>196</v>
      </c>
      <c r="T165" s="108" t="s">
        <v>357</v>
      </c>
      <c r="U165" s="108" t="str">
        <f t="shared" si="35"/>
        <v>R_ES-APP-RE</v>
      </c>
      <c r="V165" s="108" t="str">
        <f t="shared" si="35"/>
        <v>WH2_3</v>
      </c>
      <c r="W165" s="108">
        <f t="shared" si="37"/>
        <v>0.025013577036883</v>
      </c>
      <c r="X165" s="108" t="s">
        <v>18</v>
      </c>
      <c r="Y165" s="108" t="s">
        <v>191</v>
      </c>
      <c r="AC165" s="108" t="s">
        <v>357</v>
      </c>
      <c r="AD165" s="108" t="str">
        <f t="shared" si="29"/>
        <v>R_ES-APP-RE</v>
      </c>
      <c r="AE165" s="108" t="str">
        <f t="shared" si="29"/>
        <v>WH2_3</v>
      </c>
      <c r="AF165" s="108">
        <f t="shared" si="38"/>
        <v>0.026652958693426</v>
      </c>
      <c r="AG165" s="108" t="s">
        <v>18</v>
      </c>
      <c r="AH165" s="108" t="s">
        <v>197</v>
      </c>
      <c r="AL165" s="108" t="s">
        <v>357</v>
      </c>
      <c r="AM165" s="108" t="str">
        <f t="shared" si="30"/>
        <v>R_ES-APP-RE</v>
      </c>
      <c r="AN165" s="108" t="str">
        <f t="shared" si="30"/>
        <v>WH2_3</v>
      </c>
      <c r="AO165" s="108">
        <f t="shared" si="39"/>
        <v>0.0252822319214758</v>
      </c>
      <c r="AP165" s="108" t="s">
        <v>18</v>
      </c>
      <c r="AQ165" s="108" t="s">
        <v>194</v>
      </c>
      <c r="AU165" s="108" t="s">
        <v>357</v>
      </c>
      <c r="AV165" s="108" t="str">
        <f t="shared" si="31"/>
        <v>R_ES-APP-RE</v>
      </c>
      <c r="AW165" s="108" t="str">
        <f t="shared" si="31"/>
        <v>WH2_3</v>
      </c>
      <c r="AX165" s="108">
        <f t="shared" si="40"/>
        <v>0.0240114562974125</v>
      </c>
      <c r="AY165" s="108" t="s">
        <v>18</v>
      </c>
      <c r="AZ165" s="108" t="s">
        <v>193</v>
      </c>
      <c r="BD165" s="108" t="s">
        <v>357</v>
      </c>
      <c r="BE165" s="108" t="str">
        <f t="shared" si="32"/>
        <v>R_ES-APP-RE</v>
      </c>
      <c r="BF165" s="108" t="str">
        <f t="shared" si="32"/>
        <v>WH2_3</v>
      </c>
      <c r="BG165" s="108">
        <f t="shared" si="42"/>
        <v>0.0252822319214758</v>
      </c>
      <c r="BH165" s="108" t="s">
        <v>18</v>
      </c>
      <c r="BI165" s="108" t="s">
        <v>195</v>
      </c>
      <c r="BM165" s="108" t="s">
        <v>357</v>
      </c>
      <c r="BN165" s="108" t="str">
        <f t="shared" si="33"/>
        <v>R_ES-APP-RE</v>
      </c>
      <c r="BO165" s="108" t="str">
        <f t="shared" si="33"/>
        <v>WH2_3</v>
      </c>
      <c r="BP165" s="108">
        <f t="shared" si="41"/>
        <v>0.0240114562974125</v>
      </c>
      <c r="BQ165" s="108" t="s">
        <v>18</v>
      </c>
      <c r="BR165" s="108" t="s">
        <v>192</v>
      </c>
    </row>
    <row r="166" spans="11:70">
      <c r="K166" s="108" t="s">
        <v>357</v>
      </c>
      <c r="L166" s="108" t="str">
        <f t="shared" si="34"/>
        <v>R_ES-APP-RE</v>
      </c>
      <c r="M166" s="108" t="str">
        <f t="shared" si="28"/>
        <v>WH4_5</v>
      </c>
      <c r="N166" s="108">
        <f t="shared" si="36"/>
        <v>0.0222223809455457</v>
      </c>
      <c r="O166" s="108" t="s">
        <v>18</v>
      </c>
      <c r="P166" s="108" t="s">
        <v>196</v>
      </c>
      <c r="T166" s="108" t="s">
        <v>357</v>
      </c>
      <c r="U166" s="108" t="str">
        <f t="shared" si="35"/>
        <v>R_ES-APP-RE</v>
      </c>
      <c r="V166" s="108" t="str">
        <f t="shared" si="35"/>
        <v>WH4_5</v>
      </c>
      <c r="W166" s="108">
        <f t="shared" si="37"/>
        <v>0.023696203770169</v>
      </c>
      <c r="X166" s="108" t="s">
        <v>18</v>
      </c>
      <c r="Y166" s="108" t="s">
        <v>191</v>
      </c>
      <c r="AC166" s="108" t="s">
        <v>357</v>
      </c>
      <c r="AD166" s="108" t="str">
        <f t="shared" si="29"/>
        <v>R_ES-APP-RE</v>
      </c>
      <c r="AE166" s="108" t="str">
        <f t="shared" si="29"/>
        <v>WH4_5</v>
      </c>
      <c r="AF166" s="108">
        <f t="shared" si="38"/>
        <v>0.0249170715686325</v>
      </c>
      <c r="AG166" s="108" t="s">
        <v>18</v>
      </c>
      <c r="AH166" s="108" t="s">
        <v>197</v>
      </c>
      <c r="AL166" s="108" t="s">
        <v>357</v>
      </c>
      <c r="AM166" s="108" t="str">
        <f t="shared" si="30"/>
        <v>R_ES-APP-RE</v>
      </c>
      <c r="AN166" s="108" t="str">
        <f t="shared" si="30"/>
        <v>WH4_5</v>
      </c>
      <c r="AO166" s="108">
        <f t="shared" si="39"/>
        <v>0.0239165993198236</v>
      </c>
      <c r="AP166" s="108" t="s">
        <v>18</v>
      </c>
      <c r="AQ166" s="108" t="s">
        <v>194</v>
      </c>
      <c r="AU166" s="108" t="s">
        <v>357</v>
      </c>
      <c r="AV166" s="108" t="str">
        <f t="shared" si="31"/>
        <v>R_ES-APP-RE</v>
      </c>
      <c r="AW166" s="108" t="str">
        <f t="shared" si="31"/>
        <v>WH4_5</v>
      </c>
      <c r="AX166" s="108">
        <f t="shared" si="40"/>
        <v>0.021583935635486</v>
      </c>
      <c r="AY166" s="108" t="s">
        <v>18</v>
      </c>
      <c r="AZ166" s="108" t="s">
        <v>193</v>
      </c>
      <c r="BD166" s="108" t="s">
        <v>357</v>
      </c>
      <c r="BE166" s="108" t="str">
        <f t="shared" si="32"/>
        <v>R_ES-APP-RE</v>
      </c>
      <c r="BF166" s="108" t="str">
        <f t="shared" si="32"/>
        <v>WH4_5</v>
      </c>
      <c r="BG166" s="108">
        <f t="shared" si="42"/>
        <v>0.0239165993198236</v>
      </c>
      <c r="BH166" s="108" t="s">
        <v>18</v>
      </c>
      <c r="BI166" s="108" t="s">
        <v>195</v>
      </c>
      <c r="BM166" s="108" t="s">
        <v>357</v>
      </c>
      <c r="BN166" s="108" t="str">
        <f t="shared" si="33"/>
        <v>R_ES-APP-RE</v>
      </c>
      <c r="BO166" s="108" t="str">
        <f t="shared" si="33"/>
        <v>WH4_5</v>
      </c>
      <c r="BP166" s="108">
        <f t="shared" si="41"/>
        <v>0.021583935635486</v>
      </c>
      <c r="BQ166" s="108" t="s">
        <v>18</v>
      </c>
      <c r="BR166" s="108" t="s">
        <v>192</v>
      </c>
    </row>
    <row r="167" spans="11:70">
      <c r="K167" s="175" t="s">
        <v>357</v>
      </c>
      <c r="L167" s="108" t="str">
        <f t="shared" si="34"/>
        <v>R_ES-APP-RE</v>
      </c>
      <c r="M167" s="108" t="str">
        <f t="shared" si="28"/>
        <v>WH6_7</v>
      </c>
      <c r="N167" s="108">
        <f t="shared" si="36"/>
        <v>0.0212585220509218</v>
      </c>
      <c r="O167" s="108" t="s">
        <v>18</v>
      </c>
      <c r="P167" s="108" t="s">
        <v>196</v>
      </c>
      <c r="T167" s="108" t="s">
        <v>357</v>
      </c>
      <c r="U167" s="108" t="str">
        <f t="shared" si="35"/>
        <v>R_ES-APP-RE</v>
      </c>
      <c r="V167" s="108" t="str">
        <f t="shared" si="35"/>
        <v>WH6_7</v>
      </c>
      <c r="W167" s="108">
        <f t="shared" si="37"/>
        <v>0.0235544674010497</v>
      </c>
      <c r="X167" s="108" t="s">
        <v>18</v>
      </c>
      <c r="Y167" s="108" t="s">
        <v>191</v>
      </c>
      <c r="AC167" s="108" t="s">
        <v>357</v>
      </c>
      <c r="AD167" s="108" t="str">
        <f t="shared" si="29"/>
        <v>R_ES-APP-RE</v>
      </c>
      <c r="AE167" s="108" t="str">
        <f t="shared" si="29"/>
        <v>WH6_7</v>
      </c>
      <c r="AF167" s="108">
        <f t="shared" si="38"/>
        <v>0.0223149487779418</v>
      </c>
      <c r="AG167" s="108" t="s">
        <v>18</v>
      </c>
      <c r="AH167" s="108" t="s">
        <v>197</v>
      </c>
      <c r="AL167" s="108" t="s">
        <v>357</v>
      </c>
      <c r="AM167" s="108" t="str">
        <f t="shared" si="30"/>
        <v>R_ES-APP-RE</v>
      </c>
      <c r="AN167" s="108" t="str">
        <f t="shared" si="30"/>
        <v>WH6_7</v>
      </c>
      <c r="AO167" s="108">
        <f t="shared" si="39"/>
        <v>0.0226308904433103</v>
      </c>
      <c r="AP167" s="108" t="s">
        <v>18</v>
      </c>
      <c r="AQ167" s="108" t="s">
        <v>194</v>
      </c>
      <c r="AU167" s="108" t="s">
        <v>357</v>
      </c>
      <c r="AV167" s="108" t="str">
        <f t="shared" si="31"/>
        <v>R_ES-APP-RE</v>
      </c>
      <c r="AW167" s="108" t="str">
        <f t="shared" si="31"/>
        <v>WH6_7</v>
      </c>
      <c r="AX167" s="108">
        <f t="shared" si="40"/>
        <v>0.0195664574996017</v>
      </c>
      <c r="AY167" s="108" t="s">
        <v>18</v>
      </c>
      <c r="AZ167" s="108" t="s">
        <v>193</v>
      </c>
      <c r="BD167" s="108" t="s">
        <v>357</v>
      </c>
      <c r="BE167" s="108" t="str">
        <f t="shared" si="32"/>
        <v>R_ES-APP-RE</v>
      </c>
      <c r="BF167" s="108" t="str">
        <f t="shared" si="32"/>
        <v>WH6_7</v>
      </c>
      <c r="BG167" s="108">
        <f t="shared" si="42"/>
        <v>0.0226308904433103</v>
      </c>
      <c r="BH167" s="108" t="s">
        <v>18</v>
      </c>
      <c r="BI167" s="108" t="s">
        <v>195</v>
      </c>
      <c r="BM167" s="108" t="s">
        <v>357</v>
      </c>
      <c r="BN167" s="108" t="str">
        <f t="shared" si="33"/>
        <v>R_ES-APP-RE</v>
      </c>
      <c r="BO167" s="108" t="str">
        <f t="shared" si="33"/>
        <v>WH6_7</v>
      </c>
      <c r="BP167" s="108">
        <f t="shared" si="41"/>
        <v>0.0195664574996017</v>
      </c>
      <c r="BQ167" s="108" t="s">
        <v>18</v>
      </c>
      <c r="BR167" s="108" t="s">
        <v>192</v>
      </c>
    </row>
    <row r="168" spans="11:70">
      <c r="K168" s="108" t="s">
        <v>357</v>
      </c>
      <c r="L168" s="108" t="str">
        <f t="shared" si="34"/>
        <v>R_ES-APP-RE</v>
      </c>
      <c r="M168" s="108" t="str">
        <f t="shared" si="28"/>
        <v>WH8_9</v>
      </c>
      <c r="N168" s="108">
        <f t="shared" si="36"/>
        <v>0.0207811308875425</v>
      </c>
      <c r="O168" s="108" t="s">
        <v>18</v>
      </c>
      <c r="P168" s="108" t="s">
        <v>196</v>
      </c>
      <c r="T168" s="108" t="s">
        <v>357</v>
      </c>
      <c r="U168" s="108" t="str">
        <f t="shared" si="35"/>
        <v>R_ES-APP-RE</v>
      </c>
      <c r="V168" s="108" t="str">
        <f t="shared" si="35"/>
        <v>WH8_9</v>
      </c>
      <c r="W168" s="108">
        <f t="shared" si="37"/>
        <v>0.0243002057667018</v>
      </c>
      <c r="X168" s="108" t="s">
        <v>18</v>
      </c>
      <c r="Y168" s="108" t="s">
        <v>191</v>
      </c>
      <c r="AC168" s="108" t="s">
        <v>357</v>
      </c>
      <c r="AD168" s="108" t="str">
        <f t="shared" si="29"/>
        <v>R_ES-APP-RE</v>
      </c>
      <c r="AE168" s="108" t="str">
        <f t="shared" si="29"/>
        <v>WH8_9</v>
      </c>
      <c r="AF168" s="108">
        <f t="shared" si="38"/>
        <v>0.0206945793819697</v>
      </c>
      <c r="AG168" s="108" t="s">
        <v>18</v>
      </c>
      <c r="AH168" s="108" t="s">
        <v>197</v>
      </c>
      <c r="AL168" s="108" t="s">
        <v>357</v>
      </c>
      <c r="AM168" s="108" t="str">
        <f t="shared" si="30"/>
        <v>R_ES-APP-RE</v>
      </c>
      <c r="AN168" s="108" t="str">
        <f t="shared" si="30"/>
        <v>WH8_9</v>
      </c>
      <c r="AO168" s="108">
        <f t="shared" si="39"/>
        <v>0.0221985165054664</v>
      </c>
      <c r="AP168" s="108" t="s">
        <v>18</v>
      </c>
      <c r="AQ168" s="108" t="s">
        <v>194</v>
      </c>
      <c r="AU168" s="108" t="s">
        <v>357</v>
      </c>
      <c r="AV168" s="108" t="str">
        <f t="shared" si="31"/>
        <v>R_ES-APP-RE</v>
      </c>
      <c r="AW168" s="108" t="str">
        <f t="shared" si="31"/>
        <v>WH8_9</v>
      </c>
      <c r="AX168" s="108">
        <f t="shared" si="40"/>
        <v>0.0189268898351184</v>
      </c>
      <c r="AY168" s="108" t="s">
        <v>18</v>
      </c>
      <c r="AZ168" s="108" t="s">
        <v>193</v>
      </c>
      <c r="BD168" s="108" t="s">
        <v>357</v>
      </c>
      <c r="BE168" s="108" t="str">
        <f t="shared" si="32"/>
        <v>R_ES-APP-RE</v>
      </c>
      <c r="BF168" s="108" t="str">
        <f t="shared" si="32"/>
        <v>WH8_9</v>
      </c>
      <c r="BG168" s="108">
        <f t="shared" si="42"/>
        <v>0.0221985165054664</v>
      </c>
      <c r="BH168" s="108" t="s">
        <v>18</v>
      </c>
      <c r="BI168" s="108" t="s">
        <v>195</v>
      </c>
      <c r="BM168" s="108" t="s">
        <v>357</v>
      </c>
      <c r="BN168" s="108" t="str">
        <f t="shared" si="33"/>
        <v>R_ES-APP-RE</v>
      </c>
      <c r="BO168" s="108" t="str">
        <f t="shared" si="33"/>
        <v>WH8_9</v>
      </c>
      <c r="BP168" s="108">
        <f t="shared" si="41"/>
        <v>0.0189268898351184</v>
      </c>
      <c r="BQ168" s="108" t="s">
        <v>18</v>
      </c>
      <c r="BR168" s="108" t="s">
        <v>192</v>
      </c>
    </row>
    <row r="169" spans="11:70">
      <c r="K169" s="108" t="s">
        <v>357</v>
      </c>
      <c r="L169" s="108" t="str">
        <f t="shared" si="34"/>
        <v>R_ES-APP-RE</v>
      </c>
      <c r="M169" s="108" t="str">
        <f t="shared" si="28"/>
        <v>WH10_11</v>
      </c>
      <c r="N169" s="108">
        <f t="shared" si="36"/>
        <v>0.0207247431264493</v>
      </c>
      <c r="O169" s="108" t="s">
        <v>18</v>
      </c>
      <c r="P169" s="108" t="s">
        <v>196</v>
      </c>
      <c r="T169" s="108" t="s">
        <v>357</v>
      </c>
      <c r="U169" s="108" t="str">
        <f t="shared" si="35"/>
        <v>R_ES-APP-RE</v>
      </c>
      <c r="V169" s="108" t="str">
        <f t="shared" si="35"/>
        <v>WH10_11</v>
      </c>
      <c r="W169" s="108">
        <f t="shared" si="37"/>
        <v>0.0269606064596627</v>
      </c>
      <c r="X169" s="108" t="s">
        <v>18</v>
      </c>
      <c r="Y169" s="108" t="s">
        <v>191</v>
      </c>
      <c r="AC169" s="108" t="s">
        <v>357</v>
      </c>
      <c r="AD169" s="108" t="str">
        <f t="shared" si="29"/>
        <v>R_ES-APP-RE</v>
      </c>
      <c r="AE169" s="108" t="str">
        <f t="shared" si="29"/>
        <v>WH10_11</v>
      </c>
      <c r="AF169" s="108">
        <f t="shared" si="38"/>
        <v>0.0203373562220637</v>
      </c>
      <c r="AG169" s="108" t="s">
        <v>18</v>
      </c>
      <c r="AH169" s="108" t="s">
        <v>197</v>
      </c>
      <c r="AL169" s="108" t="s">
        <v>357</v>
      </c>
      <c r="AM169" s="108" t="str">
        <f t="shared" si="30"/>
        <v>R_ES-APP-RE</v>
      </c>
      <c r="AN169" s="108" t="str">
        <f t="shared" si="30"/>
        <v>WH10_11</v>
      </c>
      <c r="AO169" s="108">
        <f t="shared" si="39"/>
        <v>0.0228944317474162</v>
      </c>
      <c r="AP169" s="108" t="s">
        <v>18</v>
      </c>
      <c r="AQ169" s="108" t="s">
        <v>194</v>
      </c>
      <c r="AU169" s="108" t="s">
        <v>357</v>
      </c>
      <c r="AV169" s="108" t="str">
        <f t="shared" si="31"/>
        <v>R_ES-APP-RE</v>
      </c>
      <c r="AW169" s="108" t="str">
        <f t="shared" si="31"/>
        <v>WH10_11</v>
      </c>
      <c r="AX169" s="108">
        <f t="shared" si="40"/>
        <v>0.0193167729407143</v>
      </c>
      <c r="AY169" s="108" t="s">
        <v>18</v>
      </c>
      <c r="AZ169" s="108" t="s">
        <v>193</v>
      </c>
      <c r="BD169" s="108" t="s">
        <v>357</v>
      </c>
      <c r="BE169" s="108" t="str">
        <f t="shared" si="32"/>
        <v>R_ES-APP-RE</v>
      </c>
      <c r="BF169" s="108" t="str">
        <f t="shared" si="32"/>
        <v>WH10_11</v>
      </c>
      <c r="BG169" s="108">
        <f t="shared" si="42"/>
        <v>0.0228944317474162</v>
      </c>
      <c r="BH169" s="108" t="s">
        <v>18</v>
      </c>
      <c r="BI169" s="108" t="s">
        <v>195</v>
      </c>
      <c r="BM169" s="108" t="s">
        <v>357</v>
      </c>
      <c r="BN169" s="108" t="str">
        <f t="shared" si="33"/>
        <v>R_ES-APP-RE</v>
      </c>
      <c r="BO169" s="108" t="str">
        <f t="shared" si="33"/>
        <v>WH10_11</v>
      </c>
      <c r="BP169" s="108">
        <f t="shared" si="41"/>
        <v>0.0193167729407143</v>
      </c>
      <c r="BQ169" s="108" t="s">
        <v>18</v>
      </c>
      <c r="BR169" s="108" t="s">
        <v>192</v>
      </c>
    </row>
    <row r="170" spans="11:70">
      <c r="K170" s="108" t="s">
        <v>357</v>
      </c>
      <c r="L170" s="108" t="str">
        <f t="shared" si="34"/>
        <v>R_ES-APP-RE</v>
      </c>
      <c r="M170" s="108" t="str">
        <f t="shared" si="28"/>
        <v>WH12_13</v>
      </c>
      <c r="N170" s="108">
        <f t="shared" si="36"/>
        <v>0.0213134263086159</v>
      </c>
      <c r="O170" s="108" t="s">
        <v>18</v>
      </c>
      <c r="P170" s="108" t="s">
        <v>196</v>
      </c>
      <c r="T170" s="108" t="s">
        <v>357</v>
      </c>
      <c r="U170" s="108" t="str">
        <f t="shared" si="35"/>
        <v>R_ES-APP-RE</v>
      </c>
      <c r="V170" s="108" t="str">
        <f t="shared" si="35"/>
        <v>WH12_13</v>
      </c>
      <c r="W170" s="108">
        <f t="shared" si="37"/>
        <v>0.0281941532212526</v>
      </c>
      <c r="X170" s="108" t="s">
        <v>18</v>
      </c>
      <c r="Y170" s="108" t="s">
        <v>191</v>
      </c>
      <c r="AC170" s="108" t="s">
        <v>357</v>
      </c>
      <c r="AD170" s="108" t="str">
        <f t="shared" si="29"/>
        <v>R_ES-APP-RE</v>
      </c>
      <c r="AE170" s="108" t="str">
        <f t="shared" si="29"/>
        <v>WH12_13</v>
      </c>
      <c r="AF170" s="108">
        <f t="shared" si="38"/>
        <v>0.0215779233299048</v>
      </c>
      <c r="AG170" s="108" t="s">
        <v>18</v>
      </c>
      <c r="AH170" s="108" t="s">
        <v>197</v>
      </c>
      <c r="AL170" s="108" t="s">
        <v>357</v>
      </c>
      <c r="AM170" s="108" t="str">
        <f t="shared" si="30"/>
        <v>R_ES-APP-RE</v>
      </c>
      <c r="AN170" s="108" t="str">
        <f t="shared" si="30"/>
        <v>WH12_13</v>
      </c>
      <c r="AO170" s="108">
        <f t="shared" si="39"/>
        <v>0.0243699220566265</v>
      </c>
      <c r="AP170" s="108" t="s">
        <v>18</v>
      </c>
      <c r="AQ170" s="108" t="s">
        <v>194</v>
      </c>
      <c r="AU170" s="108" t="s">
        <v>357</v>
      </c>
      <c r="AV170" s="108" t="str">
        <f t="shared" si="31"/>
        <v>R_ES-APP-RE</v>
      </c>
      <c r="AW170" s="108" t="str">
        <f t="shared" si="31"/>
        <v>WH12_13</v>
      </c>
      <c r="AX170" s="108">
        <f t="shared" si="40"/>
        <v>0.0217136791659968</v>
      </c>
      <c r="AY170" s="108" t="s">
        <v>18</v>
      </c>
      <c r="AZ170" s="108" t="s">
        <v>193</v>
      </c>
      <c r="BD170" s="108" t="s">
        <v>357</v>
      </c>
      <c r="BE170" s="108" t="str">
        <f t="shared" si="32"/>
        <v>R_ES-APP-RE</v>
      </c>
      <c r="BF170" s="108" t="str">
        <f t="shared" si="32"/>
        <v>WH12_13</v>
      </c>
      <c r="BG170" s="108">
        <f t="shared" si="42"/>
        <v>0.0243699220566265</v>
      </c>
      <c r="BH170" s="108" t="s">
        <v>18</v>
      </c>
      <c r="BI170" s="108" t="s">
        <v>195</v>
      </c>
      <c r="BM170" s="108" t="s">
        <v>357</v>
      </c>
      <c r="BN170" s="108" t="str">
        <f t="shared" si="33"/>
        <v>R_ES-APP-RE</v>
      </c>
      <c r="BO170" s="108" t="str">
        <f t="shared" si="33"/>
        <v>WH12_13</v>
      </c>
      <c r="BP170" s="108">
        <f t="shared" si="41"/>
        <v>0.0217136791659968</v>
      </c>
      <c r="BQ170" s="108" t="s">
        <v>18</v>
      </c>
      <c r="BR170" s="108" t="s">
        <v>192</v>
      </c>
    </row>
    <row r="171" spans="11:70">
      <c r="K171" s="175" t="s">
        <v>357</v>
      </c>
      <c r="L171" s="108" t="str">
        <f t="shared" si="34"/>
        <v>R_ES-APP-RE</v>
      </c>
      <c r="M171" s="108" t="str">
        <f t="shared" si="28"/>
        <v>WH14_15</v>
      </c>
      <c r="N171" s="108">
        <f t="shared" si="36"/>
        <v>0.0224691056303517</v>
      </c>
      <c r="O171" s="108" t="s">
        <v>18</v>
      </c>
      <c r="P171" s="108" t="s">
        <v>196</v>
      </c>
      <c r="T171" s="108" t="s">
        <v>357</v>
      </c>
      <c r="U171" s="108" t="str">
        <f t="shared" si="35"/>
        <v>R_ES-APP-RE</v>
      </c>
      <c r="V171" s="108" t="str">
        <f t="shared" si="35"/>
        <v>WH14_15</v>
      </c>
      <c r="W171" s="108">
        <f t="shared" si="37"/>
        <v>0.0277591077183275</v>
      </c>
      <c r="X171" s="108" t="s">
        <v>18</v>
      </c>
      <c r="Y171" s="108" t="s">
        <v>191</v>
      </c>
      <c r="AC171" s="108" t="s">
        <v>357</v>
      </c>
      <c r="AD171" s="108" t="str">
        <f t="shared" si="29"/>
        <v>R_ES-APP-RE</v>
      </c>
      <c r="AE171" s="108" t="str">
        <f t="shared" si="29"/>
        <v>WH14_15</v>
      </c>
      <c r="AF171" s="108">
        <f t="shared" si="38"/>
        <v>0.0244372230846757</v>
      </c>
      <c r="AG171" s="108" t="s">
        <v>18</v>
      </c>
      <c r="AH171" s="108" t="s">
        <v>197</v>
      </c>
      <c r="AL171" s="108" t="s">
        <v>357</v>
      </c>
      <c r="AM171" s="108" t="str">
        <f t="shared" si="30"/>
        <v>R_ES-APP-RE</v>
      </c>
      <c r="AN171" s="108" t="str">
        <f t="shared" si="30"/>
        <v>WH14_15</v>
      </c>
      <c r="AO171" s="108">
        <f t="shared" si="39"/>
        <v>0.0252966565536165</v>
      </c>
      <c r="AP171" s="108" t="s">
        <v>18</v>
      </c>
      <c r="AQ171" s="108" t="s">
        <v>194</v>
      </c>
      <c r="AU171" s="108" t="s">
        <v>357</v>
      </c>
      <c r="AV171" s="108" t="str">
        <f t="shared" si="31"/>
        <v>R_ES-APP-RE</v>
      </c>
      <c r="AW171" s="108" t="str">
        <f t="shared" si="31"/>
        <v>WH14_15</v>
      </c>
      <c r="AX171" s="108">
        <f t="shared" si="40"/>
        <v>0.0231546162990083</v>
      </c>
      <c r="AY171" s="108" t="s">
        <v>18</v>
      </c>
      <c r="AZ171" s="108" t="s">
        <v>193</v>
      </c>
      <c r="BD171" s="108" t="s">
        <v>357</v>
      </c>
      <c r="BE171" s="108" t="str">
        <f t="shared" si="32"/>
        <v>R_ES-APP-RE</v>
      </c>
      <c r="BF171" s="108" t="str">
        <f t="shared" si="32"/>
        <v>WH14_15</v>
      </c>
      <c r="BG171" s="108">
        <f t="shared" si="42"/>
        <v>0.0252966565536165</v>
      </c>
      <c r="BH171" s="108" t="s">
        <v>18</v>
      </c>
      <c r="BI171" s="108" t="s">
        <v>195</v>
      </c>
      <c r="BM171" s="108" t="s">
        <v>357</v>
      </c>
      <c r="BN171" s="108" t="str">
        <f t="shared" si="33"/>
        <v>R_ES-APP-RE</v>
      </c>
      <c r="BO171" s="108" t="str">
        <f t="shared" si="33"/>
        <v>WH14_15</v>
      </c>
      <c r="BP171" s="108">
        <f t="shared" si="41"/>
        <v>0.0231546162990083</v>
      </c>
      <c r="BQ171" s="108" t="s">
        <v>18</v>
      </c>
      <c r="BR171" s="108" t="s">
        <v>192</v>
      </c>
    </row>
    <row r="172" spans="11:70">
      <c r="K172" s="108" t="s">
        <v>357</v>
      </c>
      <c r="L172" s="108" t="str">
        <f t="shared" si="34"/>
        <v>R_ES-APP-RE</v>
      </c>
      <c r="M172" s="108" t="str">
        <f t="shared" si="28"/>
        <v>WH16_17</v>
      </c>
      <c r="N172" s="108">
        <f t="shared" si="36"/>
        <v>0.0228058793544892</v>
      </c>
      <c r="O172" s="108" t="s">
        <v>18</v>
      </c>
      <c r="P172" s="108" t="s">
        <v>196</v>
      </c>
      <c r="T172" s="108" t="s">
        <v>357</v>
      </c>
      <c r="U172" s="108" t="str">
        <f t="shared" si="35"/>
        <v>R_ES-APP-RE</v>
      </c>
      <c r="V172" s="108" t="str">
        <f t="shared" si="35"/>
        <v>WH16_17</v>
      </c>
      <c r="W172" s="108">
        <f t="shared" si="37"/>
        <v>0.0270225001421144</v>
      </c>
      <c r="X172" s="108" t="s">
        <v>18</v>
      </c>
      <c r="Y172" s="108" t="s">
        <v>191</v>
      </c>
      <c r="AC172" s="108" t="s">
        <v>357</v>
      </c>
      <c r="AD172" s="108" t="str">
        <f t="shared" si="29"/>
        <v>R_ES-APP-RE</v>
      </c>
      <c r="AE172" s="108" t="str">
        <f t="shared" si="29"/>
        <v>WH16_17</v>
      </c>
      <c r="AF172" s="108">
        <f t="shared" si="38"/>
        <v>0.0257055276901567</v>
      </c>
      <c r="AG172" s="108" t="s">
        <v>18</v>
      </c>
      <c r="AH172" s="108" t="s">
        <v>197</v>
      </c>
      <c r="AL172" s="108" t="s">
        <v>357</v>
      </c>
      <c r="AM172" s="108" t="str">
        <f t="shared" si="30"/>
        <v>R_ES-APP-RE</v>
      </c>
      <c r="AN172" s="108" t="str">
        <f t="shared" si="30"/>
        <v>WH16_17</v>
      </c>
      <c r="AO172" s="108">
        <f t="shared" si="39"/>
        <v>0.0253035348263485</v>
      </c>
      <c r="AP172" s="108" t="s">
        <v>18</v>
      </c>
      <c r="AQ172" s="108" t="s">
        <v>194</v>
      </c>
      <c r="AU172" s="108" t="s">
        <v>357</v>
      </c>
      <c r="AV172" s="108" t="str">
        <f t="shared" si="31"/>
        <v>R_ES-APP-RE</v>
      </c>
      <c r="AW172" s="108" t="str">
        <f t="shared" si="31"/>
        <v>WH16_17</v>
      </c>
      <c r="AX172" s="108">
        <f t="shared" si="40"/>
        <v>0.0233585702637121</v>
      </c>
      <c r="AY172" s="108" t="s">
        <v>18</v>
      </c>
      <c r="AZ172" s="108" t="s">
        <v>193</v>
      </c>
      <c r="BD172" s="108" t="s">
        <v>357</v>
      </c>
      <c r="BE172" s="108" t="str">
        <f t="shared" si="32"/>
        <v>R_ES-APP-RE</v>
      </c>
      <c r="BF172" s="108" t="str">
        <f t="shared" si="32"/>
        <v>WH16_17</v>
      </c>
      <c r="BG172" s="108">
        <f t="shared" si="42"/>
        <v>0.0253035348263485</v>
      </c>
      <c r="BH172" s="108" t="s">
        <v>18</v>
      </c>
      <c r="BI172" s="108" t="s">
        <v>195</v>
      </c>
      <c r="BM172" s="108" t="s">
        <v>357</v>
      </c>
      <c r="BN172" s="108" t="str">
        <f t="shared" si="33"/>
        <v>R_ES-APP-RE</v>
      </c>
      <c r="BO172" s="108" t="str">
        <f t="shared" si="33"/>
        <v>WH16_17</v>
      </c>
      <c r="BP172" s="108">
        <f t="shared" si="41"/>
        <v>0.0233585702637121</v>
      </c>
      <c r="BQ172" s="108" t="s">
        <v>18</v>
      </c>
      <c r="BR172" s="108" t="s">
        <v>192</v>
      </c>
    </row>
    <row r="173" spans="11:70">
      <c r="K173" s="108" t="s">
        <v>357</v>
      </c>
      <c r="L173" s="108" t="str">
        <f t="shared" si="34"/>
        <v>R_ES-APP-RE</v>
      </c>
      <c r="M173" s="108" t="str">
        <f t="shared" si="28"/>
        <v>WH18_19</v>
      </c>
      <c r="N173" s="108">
        <f t="shared" si="36"/>
        <v>0.0228335510535675</v>
      </c>
      <c r="O173" s="108" t="s">
        <v>18</v>
      </c>
      <c r="P173" s="108" t="s">
        <v>196</v>
      </c>
      <c r="T173" s="108" t="s">
        <v>357</v>
      </c>
      <c r="U173" s="108" t="str">
        <f t="shared" si="35"/>
        <v>R_ES-APP-RE</v>
      </c>
      <c r="V173" s="108" t="str">
        <f t="shared" si="35"/>
        <v>WH18_19</v>
      </c>
      <c r="W173" s="108">
        <f t="shared" si="37"/>
        <v>0.0267517944660614</v>
      </c>
      <c r="X173" s="108" t="s">
        <v>18</v>
      </c>
      <c r="Y173" s="108" t="s">
        <v>191</v>
      </c>
      <c r="AC173" s="108" t="s">
        <v>357</v>
      </c>
      <c r="AD173" s="108" t="str">
        <f t="shared" si="29"/>
        <v>R_ES-APP-RE</v>
      </c>
      <c r="AE173" s="108" t="str">
        <f t="shared" si="29"/>
        <v>WH18_19</v>
      </c>
      <c r="AF173" s="108">
        <f t="shared" si="38"/>
        <v>0.0255927943653416</v>
      </c>
      <c r="AG173" s="108" t="s">
        <v>18</v>
      </c>
      <c r="AH173" s="108" t="s">
        <v>197</v>
      </c>
      <c r="AL173" s="108" t="s">
        <v>357</v>
      </c>
      <c r="AM173" s="108" t="str">
        <f t="shared" si="30"/>
        <v>R_ES-APP-RE</v>
      </c>
      <c r="AN173" s="108" t="str">
        <f t="shared" si="30"/>
        <v>WH18_19</v>
      </c>
      <c r="AO173" s="108">
        <f t="shared" si="39"/>
        <v>0.0249695860312862</v>
      </c>
      <c r="AP173" s="108" t="s">
        <v>18</v>
      </c>
      <c r="AQ173" s="108" t="s">
        <v>194</v>
      </c>
      <c r="AU173" s="108" t="s">
        <v>357</v>
      </c>
      <c r="AV173" s="108" t="str">
        <f t="shared" si="31"/>
        <v>R_ES-APP-RE</v>
      </c>
      <c r="AW173" s="108" t="str">
        <f t="shared" si="31"/>
        <v>WH18_19</v>
      </c>
      <c r="AX173" s="108">
        <f t="shared" si="40"/>
        <v>0.023127630615324</v>
      </c>
      <c r="AY173" s="108" t="s">
        <v>18</v>
      </c>
      <c r="AZ173" s="108" t="s">
        <v>193</v>
      </c>
      <c r="BD173" s="108" t="s">
        <v>357</v>
      </c>
      <c r="BE173" s="108" t="str">
        <f t="shared" si="32"/>
        <v>R_ES-APP-RE</v>
      </c>
      <c r="BF173" s="108" t="str">
        <f t="shared" si="32"/>
        <v>WH18_19</v>
      </c>
      <c r="BG173" s="108">
        <f t="shared" si="42"/>
        <v>0.0249695860312862</v>
      </c>
      <c r="BH173" s="108" t="s">
        <v>18</v>
      </c>
      <c r="BI173" s="108" t="s">
        <v>195</v>
      </c>
      <c r="BM173" s="108" t="s">
        <v>357</v>
      </c>
      <c r="BN173" s="108" t="str">
        <f t="shared" si="33"/>
        <v>R_ES-APP-RE</v>
      </c>
      <c r="BO173" s="108" t="str">
        <f t="shared" si="33"/>
        <v>WH18_19</v>
      </c>
      <c r="BP173" s="108">
        <f t="shared" si="41"/>
        <v>0.023127630615324</v>
      </c>
      <c r="BQ173" s="108" t="s">
        <v>18</v>
      </c>
      <c r="BR173" s="108" t="s">
        <v>192</v>
      </c>
    </row>
    <row r="174" spans="11:70">
      <c r="K174" s="108" t="s">
        <v>357</v>
      </c>
      <c r="L174" s="108" t="str">
        <f t="shared" si="34"/>
        <v>R_ES-APP-RE</v>
      </c>
      <c r="M174" s="108" t="str">
        <f t="shared" si="28"/>
        <v>WH20_21</v>
      </c>
      <c r="N174" s="108">
        <f t="shared" si="36"/>
        <v>0.0227154557821904</v>
      </c>
      <c r="O174" s="108" t="s">
        <v>18</v>
      </c>
      <c r="P174" s="108" t="s">
        <v>196</v>
      </c>
      <c r="T174" s="108" t="s">
        <v>357</v>
      </c>
      <c r="U174" s="108" t="str">
        <f t="shared" si="35"/>
        <v>R_ES-APP-RE</v>
      </c>
      <c r="V174" s="108" t="str">
        <f t="shared" si="35"/>
        <v>WH20_21</v>
      </c>
      <c r="W174" s="108">
        <f t="shared" si="37"/>
        <v>0.0283933513791526</v>
      </c>
      <c r="X174" s="108" t="s">
        <v>18</v>
      </c>
      <c r="Y174" s="108" t="s">
        <v>191</v>
      </c>
      <c r="AC174" s="108" t="s">
        <v>357</v>
      </c>
      <c r="AD174" s="108" t="str">
        <f t="shared" si="29"/>
        <v>R_ES-APP-RE</v>
      </c>
      <c r="AE174" s="108" t="str">
        <f t="shared" si="29"/>
        <v>WH20_21</v>
      </c>
      <c r="AF174" s="108">
        <f t="shared" si="38"/>
        <v>0.0251280963570105</v>
      </c>
      <c r="AG174" s="108" t="s">
        <v>18</v>
      </c>
      <c r="AH174" s="108" t="s">
        <v>197</v>
      </c>
      <c r="AL174" s="108" t="s">
        <v>357</v>
      </c>
      <c r="AM174" s="108" t="str">
        <f t="shared" si="30"/>
        <v>R_ES-APP-RE</v>
      </c>
      <c r="AN174" s="108" t="str">
        <f t="shared" si="30"/>
        <v>WH20_21</v>
      </c>
      <c r="AO174" s="108">
        <f t="shared" si="39"/>
        <v>0.0251936667769471</v>
      </c>
      <c r="AP174" s="108" t="s">
        <v>18</v>
      </c>
      <c r="AQ174" s="108" t="s">
        <v>194</v>
      </c>
      <c r="AU174" s="108" t="s">
        <v>357</v>
      </c>
      <c r="AV174" s="108" t="str">
        <f t="shared" si="31"/>
        <v>R_ES-APP-RE</v>
      </c>
      <c r="AW174" s="108" t="str">
        <f t="shared" si="31"/>
        <v>WH20_21</v>
      </c>
      <c r="AX174" s="108">
        <f t="shared" si="40"/>
        <v>0.0230669226777415</v>
      </c>
      <c r="AY174" s="108" t="s">
        <v>18</v>
      </c>
      <c r="AZ174" s="108" t="s">
        <v>193</v>
      </c>
      <c r="BD174" s="108" t="s">
        <v>357</v>
      </c>
      <c r="BE174" s="108" t="str">
        <f t="shared" si="32"/>
        <v>R_ES-APP-RE</v>
      </c>
      <c r="BF174" s="108" t="str">
        <f t="shared" si="32"/>
        <v>WH20_21</v>
      </c>
      <c r="BG174" s="108">
        <f t="shared" si="42"/>
        <v>0.0251936667769471</v>
      </c>
      <c r="BH174" s="108" t="s">
        <v>18</v>
      </c>
      <c r="BI174" s="108" t="s">
        <v>195</v>
      </c>
      <c r="BM174" s="108" t="s">
        <v>357</v>
      </c>
      <c r="BN174" s="108" t="str">
        <f t="shared" si="33"/>
        <v>R_ES-APP-RE</v>
      </c>
      <c r="BO174" s="108" t="str">
        <f t="shared" si="33"/>
        <v>WH20_21</v>
      </c>
      <c r="BP174" s="108">
        <f t="shared" si="41"/>
        <v>0.0230669226777415</v>
      </c>
      <c r="BQ174" s="108" t="s">
        <v>18</v>
      </c>
      <c r="BR174" s="108" t="s">
        <v>192</v>
      </c>
    </row>
    <row r="175" spans="11:70">
      <c r="K175" s="175" t="s">
        <v>357</v>
      </c>
      <c r="L175" s="108" t="str">
        <f t="shared" si="34"/>
        <v>R_ES-APP-RE</v>
      </c>
      <c r="M175" s="108" t="str">
        <f t="shared" si="28"/>
        <v>WH22_23</v>
      </c>
      <c r="N175" s="108">
        <f t="shared" si="36"/>
        <v>0.0228898262899369</v>
      </c>
      <c r="O175" s="108" t="s">
        <v>18</v>
      </c>
      <c r="P175" s="108" t="s">
        <v>196</v>
      </c>
      <c r="T175" s="108" t="s">
        <v>357</v>
      </c>
      <c r="U175" s="108" t="str">
        <f t="shared" si="35"/>
        <v>R_ES-APP-RE</v>
      </c>
      <c r="V175" s="108" t="str">
        <f t="shared" si="35"/>
        <v>WH22_23</v>
      </c>
      <c r="W175" s="108">
        <f t="shared" si="37"/>
        <v>0.0283097816617008</v>
      </c>
      <c r="X175" s="108" t="s">
        <v>18</v>
      </c>
      <c r="Y175" s="108" t="s">
        <v>191</v>
      </c>
      <c r="AC175" s="108" t="s">
        <v>357</v>
      </c>
      <c r="AD175" s="108" t="str">
        <f t="shared" si="29"/>
        <v>R_ES-APP-RE</v>
      </c>
      <c r="AE175" s="108" t="str">
        <f t="shared" si="29"/>
        <v>WH22_23</v>
      </c>
      <c r="AF175" s="108">
        <f t="shared" si="38"/>
        <v>0.0254920738775338</v>
      </c>
      <c r="AG175" s="108" t="s">
        <v>18</v>
      </c>
      <c r="AH175" s="108" t="s">
        <v>197</v>
      </c>
      <c r="AL175" s="108" t="s">
        <v>357</v>
      </c>
      <c r="AM175" s="108" t="str">
        <f t="shared" si="30"/>
        <v>R_ES-APP-RE</v>
      </c>
      <c r="AN175" s="108" t="str">
        <f t="shared" si="30"/>
        <v>WH22_23</v>
      </c>
      <c r="AO175" s="108">
        <f t="shared" si="39"/>
        <v>0.025793097568826</v>
      </c>
      <c r="AP175" s="108" t="s">
        <v>18</v>
      </c>
      <c r="AQ175" s="108" t="s">
        <v>194</v>
      </c>
      <c r="AU175" s="108" t="s">
        <v>357</v>
      </c>
      <c r="AV175" s="108" t="str">
        <f t="shared" si="31"/>
        <v>R_ES-APP-RE</v>
      </c>
      <c r="AW175" s="108" t="str">
        <f t="shared" si="31"/>
        <v>WH22_23</v>
      </c>
      <c r="AX175" s="108">
        <f t="shared" si="40"/>
        <v>0.0246581494217923</v>
      </c>
      <c r="AY175" s="108" t="s">
        <v>18</v>
      </c>
      <c r="AZ175" s="108" t="s">
        <v>193</v>
      </c>
      <c r="BD175" s="108" t="s">
        <v>357</v>
      </c>
      <c r="BE175" s="108" t="str">
        <f t="shared" si="32"/>
        <v>R_ES-APP-RE</v>
      </c>
      <c r="BF175" s="108" t="str">
        <f t="shared" si="32"/>
        <v>WH22_23</v>
      </c>
      <c r="BG175" s="108">
        <f t="shared" si="42"/>
        <v>0.025793097568826</v>
      </c>
      <c r="BH175" s="108" t="s">
        <v>18</v>
      </c>
      <c r="BI175" s="108" t="s">
        <v>195</v>
      </c>
      <c r="BM175" s="108" t="s">
        <v>357</v>
      </c>
      <c r="BN175" s="108" t="str">
        <f t="shared" si="33"/>
        <v>R_ES-APP-RE</v>
      </c>
      <c r="BO175" s="108" t="str">
        <f t="shared" si="33"/>
        <v>WH22_23</v>
      </c>
      <c r="BP175" s="108">
        <f t="shared" si="41"/>
        <v>0.0246581494217923</v>
      </c>
      <c r="BQ175" s="108" t="s">
        <v>18</v>
      </c>
      <c r="BR175" s="108" t="s">
        <v>192</v>
      </c>
    </row>
    <row r="176" spans="11:70">
      <c r="K176" s="108" t="s">
        <v>357</v>
      </c>
      <c r="L176" s="108" t="str">
        <f>C12</f>
        <v>R_ES-APP-FR</v>
      </c>
      <c r="M176" s="108" t="str">
        <f t="shared" si="28"/>
        <v>RH0_1</v>
      </c>
      <c r="N176" s="108">
        <f t="shared" si="36"/>
        <v>0.0207246590371655</v>
      </c>
      <c r="O176" s="108" t="s">
        <v>18</v>
      </c>
      <c r="P176" s="108" t="s">
        <v>196</v>
      </c>
      <c r="T176" s="108" t="s">
        <v>357</v>
      </c>
      <c r="U176" s="108" t="str">
        <f t="shared" ref="U176:V208" si="43">L176</f>
        <v>R_ES-APP-FR</v>
      </c>
      <c r="V176" s="108" t="str">
        <f t="shared" si="43"/>
        <v>RH0_1</v>
      </c>
      <c r="W176" s="108">
        <f t="shared" si="37"/>
        <v>0.0211149417251545</v>
      </c>
      <c r="X176" s="108" t="s">
        <v>18</v>
      </c>
      <c r="Y176" s="108" t="s">
        <v>191</v>
      </c>
      <c r="AC176" s="108" t="s">
        <v>357</v>
      </c>
      <c r="AD176" s="108" t="str">
        <f t="shared" ref="AD176:AE207" si="44">U176</f>
        <v>R_ES-APP-FR</v>
      </c>
      <c r="AE176" s="108" t="str">
        <f t="shared" si="44"/>
        <v>RH0_1</v>
      </c>
      <c r="AF176" s="108">
        <f t="shared" si="38"/>
        <v>0.0215588607712188</v>
      </c>
      <c r="AG176" s="108" t="s">
        <v>18</v>
      </c>
      <c r="AH176" s="108" t="s">
        <v>197</v>
      </c>
      <c r="AL176" s="108" t="s">
        <v>357</v>
      </c>
      <c r="AM176" s="108" t="str">
        <f t="shared" ref="AM176:AN207" si="45">AD176</f>
        <v>R_ES-APP-FR</v>
      </c>
      <c r="AN176" s="108" t="str">
        <f t="shared" si="45"/>
        <v>RH0_1</v>
      </c>
      <c r="AO176" s="108">
        <f t="shared" si="39"/>
        <v>0.0211002816156798</v>
      </c>
      <c r="AP176" s="108" t="s">
        <v>18</v>
      </c>
      <c r="AQ176" s="108" t="s">
        <v>194</v>
      </c>
      <c r="AU176" s="108" t="s">
        <v>357</v>
      </c>
      <c r="AV176" s="108" t="str">
        <f t="shared" ref="AV176:AW207" si="46">AM176</f>
        <v>R_ES-APP-FR</v>
      </c>
      <c r="AW176" s="108" t="str">
        <f t="shared" si="46"/>
        <v>RH0_1</v>
      </c>
      <c r="AX176" s="108">
        <f t="shared" si="40"/>
        <v>0.0216553453978117</v>
      </c>
      <c r="AY176" s="108" t="s">
        <v>18</v>
      </c>
      <c r="AZ176" s="108" t="s">
        <v>193</v>
      </c>
      <c r="BD176" s="108" t="s">
        <v>357</v>
      </c>
      <c r="BE176" s="108" t="str">
        <f t="shared" ref="BE176:BF207" si="47">AV176</f>
        <v>R_ES-APP-FR</v>
      </c>
      <c r="BF176" s="108" t="str">
        <f t="shared" si="47"/>
        <v>RH0_1</v>
      </c>
      <c r="BG176" s="108">
        <f t="shared" si="42"/>
        <v>0.0211002816156798</v>
      </c>
      <c r="BH176" s="108" t="s">
        <v>18</v>
      </c>
      <c r="BI176" s="108" t="s">
        <v>195</v>
      </c>
      <c r="BM176" s="108" t="s">
        <v>357</v>
      </c>
      <c r="BN176" s="108" t="str">
        <f t="shared" ref="BN176:BO207" si="48">BE176</f>
        <v>R_ES-APP-FR</v>
      </c>
      <c r="BO176" s="108" t="str">
        <f t="shared" si="48"/>
        <v>RH0_1</v>
      </c>
      <c r="BP176" s="108">
        <f t="shared" si="41"/>
        <v>0.0216553453978117</v>
      </c>
      <c r="BQ176" s="108" t="s">
        <v>18</v>
      </c>
      <c r="BR176" s="108" t="s">
        <v>192</v>
      </c>
    </row>
    <row r="177" spans="11:70">
      <c r="K177" s="108" t="s">
        <v>357</v>
      </c>
      <c r="L177" s="108" t="str">
        <f t="shared" ref="L177:L223" si="49">L176</f>
        <v>R_ES-APP-FR</v>
      </c>
      <c r="M177" s="108" t="str">
        <f t="shared" si="28"/>
        <v>RH2_3</v>
      </c>
      <c r="N177" s="108">
        <f t="shared" si="36"/>
        <v>0.0206069139508455</v>
      </c>
      <c r="O177" s="108" t="s">
        <v>18</v>
      </c>
      <c r="P177" s="108" t="s">
        <v>196</v>
      </c>
      <c r="T177" s="108" t="s">
        <v>357</v>
      </c>
      <c r="U177" s="108" t="str">
        <f t="shared" si="43"/>
        <v>R_ES-APP-FR</v>
      </c>
      <c r="V177" s="108" t="str">
        <f t="shared" si="43"/>
        <v>RH2_3</v>
      </c>
      <c r="W177" s="108">
        <f t="shared" si="37"/>
        <v>0.019269377650939</v>
      </c>
      <c r="X177" s="108" t="s">
        <v>18</v>
      </c>
      <c r="Y177" s="108" t="s">
        <v>191</v>
      </c>
      <c r="AC177" s="108" t="s">
        <v>357</v>
      </c>
      <c r="AD177" s="108" t="str">
        <f t="shared" si="44"/>
        <v>R_ES-APP-FR</v>
      </c>
      <c r="AE177" s="108" t="str">
        <f t="shared" si="44"/>
        <v>RH2_3</v>
      </c>
      <c r="AF177" s="108">
        <f t="shared" si="38"/>
        <v>0.021716461727875</v>
      </c>
      <c r="AG177" s="108" t="s">
        <v>18</v>
      </c>
      <c r="AH177" s="108" t="s">
        <v>197</v>
      </c>
      <c r="AL177" s="108" t="s">
        <v>357</v>
      </c>
      <c r="AM177" s="108" t="str">
        <f t="shared" si="45"/>
        <v>R_ES-APP-FR</v>
      </c>
      <c r="AN177" s="108" t="str">
        <f t="shared" si="45"/>
        <v>RH2_3</v>
      </c>
      <c r="AO177" s="108">
        <f t="shared" si="39"/>
        <v>0.0202044634746338</v>
      </c>
      <c r="AP177" s="108" t="s">
        <v>18</v>
      </c>
      <c r="AQ177" s="108" t="s">
        <v>194</v>
      </c>
      <c r="AU177" s="108" t="s">
        <v>357</v>
      </c>
      <c r="AV177" s="108" t="str">
        <f t="shared" si="46"/>
        <v>R_ES-APP-FR</v>
      </c>
      <c r="AW177" s="108" t="str">
        <f t="shared" si="46"/>
        <v>RH2_3</v>
      </c>
      <c r="AX177" s="108">
        <f t="shared" si="40"/>
        <v>0.0197617928172299</v>
      </c>
      <c r="AY177" s="108" t="s">
        <v>18</v>
      </c>
      <c r="AZ177" s="108" t="s">
        <v>193</v>
      </c>
      <c r="BD177" s="108" t="s">
        <v>357</v>
      </c>
      <c r="BE177" s="108" t="str">
        <f t="shared" si="47"/>
        <v>R_ES-APP-FR</v>
      </c>
      <c r="BF177" s="108" t="str">
        <f t="shared" si="47"/>
        <v>RH2_3</v>
      </c>
      <c r="BG177" s="108">
        <f t="shared" si="42"/>
        <v>0.0202044634746338</v>
      </c>
      <c r="BH177" s="108" t="s">
        <v>18</v>
      </c>
      <c r="BI177" s="108" t="s">
        <v>195</v>
      </c>
      <c r="BM177" s="108" t="s">
        <v>357</v>
      </c>
      <c r="BN177" s="108" t="str">
        <f t="shared" si="48"/>
        <v>R_ES-APP-FR</v>
      </c>
      <c r="BO177" s="108" t="str">
        <f t="shared" si="48"/>
        <v>RH2_3</v>
      </c>
      <c r="BP177" s="108">
        <f t="shared" si="41"/>
        <v>0.0197617928172299</v>
      </c>
      <c r="BQ177" s="108" t="s">
        <v>18</v>
      </c>
      <c r="BR177" s="108" t="s">
        <v>192</v>
      </c>
    </row>
    <row r="178" spans="11:70">
      <c r="K178" s="108" t="s">
        <v>357</v>
      </c>
      <c r="L178" s="108" t="str">
        <f t="shared" si="49"/>
        <v>R_ES-APP-FR</v>
      </c>
      <c r="M178" s="108" t="str">
        <f t="shared" si="28"/>
        <v>RH4_5</v>
      </c>
      <c r="N178" s="108">
        <f t="shared" si="36"/>
        <v>0.0199087438710615</v>
      </c>
      <c r="O178" s="108" t="s">
        <v>18</v>
      </c>
      <c r="P178" s="108" t="s">
        <v>196</v>
      </c>
      <c r="T178" s="108" t="s">
        <v>357</v>
      </c>
      <c r="U178" s="108" t="str">
        <f t="shared" si="43"/>
        <v>R_ES-APP-FR</v>
      </c>
      <c r="V178" s="108" t="str">
        <f t="shared" si="43"/>
        <v>RH4_5</v>
      </c>
      <c r="W178" s="108">
        <f t="shared" si="37"/>
        <v>0.0185538915735157</v>
      </c>
      <c r="X178" s="108" t="s">
        <v>18</v>
      </c>
      <c r="Y178" s="108" t="s">
        <v>191</v>
      </c>
      <c r="AC178" s="108" t="s">
        <v>357</v>
      </c>
      <c r="AD178" s="108" t="str">
        <f t="shared" si="44"/>
        <v>R_ES-APP-FR</v>
      </c>
      <c r="AE178" s="108" t="str">
        <f t="shared" si="44"/>
        <v>RH4_5</v>
      </c>
      <c r="AF178" s="108">
        <f t="shared" si="38"/>
        <v>0.0210410330240004</v>
      </c>
      <c r="AG178" s="108" t="s">
        <v>18</v>
      </c>
      <c r="AH178" s="108" t="s">
        <v>197</v>
      </c>
      <c r="AL178" s="108" t="s">
        <v>357</v>
      </c>
      <c r="AM178" s="108" t="str">
        <f t="shared" si="45"/>
        <v>R_ES-APP-FR</v>
      </c>
      <c r="AN178" s="108" t="str">
        <f t="shared" si="45"/>
        <v>RH4_5</v>
      </c>
      <c r="AO178" s="108">
        <f t="shared" si="39"/>
        <v>0.0191598666763358</v>
      </c>
      <c r="AP178" s="108" t="s">
        <v>18</v>
      </c>
      <c r="AQ178" s="108" t="s">
        <v>194</v>
      </c>
      <c r="AU178" s="108" t="s">
        <v>357</v>
      </c>
      <c r="AV178" s="108" t="str">
        <f t="shared" si="46"/>
        <v>R_ES-APP-FR</v>
      </c>
      <c r="AW178" s="108" t="str">
        <f t="shared" si="46"/>
        <v>RH4_5</v>
      </c>
      <c r="AX178" s="108">
        <f t="shared" si="40"/>
        <v>0.0176014946901204</v>
      </c>
      <c r="AY178" s="108" t="s">
        <v>18</v>
      </c>
      <c r="AZ178" s="108" t="s">
        <v>193</v>
      </c>
      <c r="BD178" s="108" t="s">
        <v>357</v>
      </c>
      <c r="BE178" s="108" t="str">
        <f t="shared" si="47"/>
        <v>R_ES-APP-FR</v>
      </c>
      <c r="BF178" s="108" t="str">
        <f t="shared" si="47"/>
        <v>RH4_5</v>
      </c>
      <c r="BG178" s="108">
        <f t="shared" si="42"/>
        <v>0.0191598666763358</v>
      </c>
      <c r="BH178" s="108" t="s">
        <v>18</v>
      </c>
      <c r="BI178" s="108" t="s">
        <v>195</v>
      </c>
      <c r="BM178" s="108" t="s">
        <v>357</v>
      </c>
      <c r="BN178" s="108" t="str">
        <f t="shared" si="48"/>
        <v>R_ES-APP-FR</v>
      </c>
      <c r="BO178" s="108" t="str">
        <f t="shared" si="48"/>
        <v>RH4_5</v>
      </c>
      <c r="BP178" s="108">
        <f t="shared" si="41"/>
        <v>0.0176014946901204</v>
      </c>
      <c r="BQ178" s="108" t="s">
        <v>18</v>
      </c>
      <c r="BR178" s="108" t="s">
        <v>192</v>
      </c>
    </row>
    <row r="179" spans="11:70">
      <c r="K179" s="175" t="s">
        <v>357</v>
      </c>
      <c r="L179" s="108" t="str">
        <f t="shared" si="49"/>
        <v>R_ES-APP-FR</v>
      </c>
      <c r="M179" s="108" t="str">
        <f t="shared" si="28"/>
        <v>RH6_7</v>
      </c>
      <c r="N179" s="108">
        <f t="shared" si="36"/>
        <v>0.019131142691048</v>
      </c>
      <c r="O179" s="108" t="s">
        <v>18</v>
      </c>
      <c r="P179" s="108" t="s">
        <v>196</v>
      </c>
      <c r="T179" s="108" t="s">
        <v>357</v>
      </c>
      <c r="U179" s="108" t="str">
        <f t="shared" si="43"/>
        <v>R_ES-APP-FR</v>
      </c>
      <c r="V179" s="108" t="str">
        <f t="shared" si="43"/>
        <v>RH6_7</v>
      </c>
      <c r="W179" s="108">
        <f t="shared" si="37"/>
        <v>0.0188033521186996</v>
      </c>
      <c r="X179" s="108" t="s">
        <v>18</v>
      </c>
      <c r="Y179" s="108" t="s">
        <v>191</v>
      </c>
      <c r="AC179" s="108" t="s">
        <v>357</v>
      </c>
      <c r="AD179" s="108" t="str">
        <f t="shared" si="44"/>
        <v>R_ES-APP-FR</v>
      </c>
      <c r="AE179" s="108" t="str">
        <f t="shared" si="44"/>
        <v>RH6_7</v>
      </c>
      <c r="AF179" s="108">
        <f t="shared" si="38"/>
        <v>0.0186236423856643</v>
      </c>
      <c r="AG179" s="108" t="s">
        <v>18</v>
      </c>
      <c r="AH179" s="108" t="s">
        <v>197</v>
      </c>
      <c r="AL179" s="108" t="s">
        <v>357</v>
      </c>
      <c r="AM179" s="108" t="str">
        <f t="shared" si="45"/>
        <v>R_ES-APP-FR</v>
      </c>
      <c r="AN179" s="108" t="str">
        <f t="shared" si="45"/>
        <v>RH6_7</v>
      </c>
      <c r="AO179" s="108">
        <f t="shared" si="39"/>
        <v>0.0183190275812949</v>
      </c>
      <c r="AP179" s="108" t="s">
        <v>18</v>
      </c>
      <c r="AQ179" s="108" t="s">
        <v>194</v>
      </c>
      <c r="AU179" s="108" t="s">
        <v>357</v>
      </c>
      <c r="AV179" s="108" t="str">
        <f t="shared" si="46"/>
        <v>R_ES-APP-FR</v>
      </c>
      <c r="AW179" s="108" t="str">
        <f t="shared" si="46"/>
        <v>RH6_7</v>
      </c>
      <c r="AX179" s="108">
        <f t="shared" si="40"/>
        <v>0.0167442934477807</v>
      </c>
      <c r="AY179" s="108" t="s">
        <v>18</v>
      </c>
      <c r="AZ179" s="108" t="s">
        <v>193</v>
      </c>
      <c r="BD179" s="108" t="s">
        <v>357</v>
      </c>
      <c r="BE179" s="108" t="str">
        <f t="shared" si="47"/>
        <v>R_ES-APP-FR</v>
      </c>
      <c r="BF179" s="108" t="str">
        <f t="shared" si="47"/>
        <v>RH6_7</v>
      </c>
      <c r="BG179" s="108">
        <f t="shared" si="42"/>
        <v>0.0183190275812949</v>
      </c>
      <c r="BH179" s="108" t="s">
        <v>18</v>
      </c>
      <c r="BI179" s="108" t="s">
        <v>195</v>
      </c>
      <c r="BM179" s="108" t="s">
        <v>357</v>
      </c>
      <c r="BN179" s="108" t="str">
        <f t="shared" si="48"/>
        <v>R_ES-APP-FR</v>
      </c>
      <c r="BO179" s="108" t="str">
        <f t="shared" si="48"/>
        <v>RH6_7</v>
      </c>
      <c r="BP179" s="108">
        <f t="shared" si="41"/>
        <v>0.0167442934477807</v>
      </c>
      <c r="BQ179" s="108" t="s">
        <v>18</v>
      </c>
      <c r="BR179" s="108" t="s">
        <v>192</v>
      </c>
    </row>
    <row r="180" spans="11:70">
      <c r="K180" s="108" t="s">
        <v>357</v>
      </c>
      <c r="L180" s="108" t="str">
        <f t="shared" si="49"/>
        <v>R_ES-APP-FR</v>
      </c>
      <c r="M180" s="108" t="str">
        <f t="shared" si="28"/>
        <v>RH8_9</v>
      </c>
      <c r="N180" s="108">
        <f t="shared" si="36"/>
        <v>0.0188308994526831</v>
      </c>
      <c r="O180" s="108" t="s">
        <v>18</v>
      </c>
      <c r="P180" s="108" t="s">
        <v>196</v>
      </c>
      <c r="T180" s="108" t="s">
        <v>357</v>
      </c>
      <c r="U180" s="108" t="str">
        <f t="shared" si="43"/>
        <v>R_ES-APP-FR</v>
      </c>
      <c r="V180" s="108" t="str">
        <f t="shared" si="43"/>
        <v>RH8_9</v>
      </c>
      <c r="W180" s="108">
        <f t="shared" si="37"/>
        <v>0.0202757842956449</v>
      </c>
      <c r="X180" s="108" t="s">
        <v>18</v>
      </c>
      <c r="Y180" s="108" t="s">
        <v>191</v>
      </c>
      <c r="AC180" s="108" t="s">
        <v>357</v>
      </c>
      <c r="AD180" s="108" t="str">
        <f t="shared" si="44"/>
        <v>R_ES-APP-FR</v>
      </c>
      <c r="AE180" s="108" t="str">
        <f t="shared" si="44"/>
        <v>RH8_9</v>
      </c>
      <c r="AF180" s="108">
        <f t="shared" si="38"/>
        <v>0.0171569347582401</v>
      </c>
      <c r="AG180" s="108" t="s">
        <v>18</v>
      </c>
      <c r="AH180" s="108" t="s">
        <v>197</v>
      </c>
      <c r="AL180" s="108" t="s">
        <v>357</v>
      </c>
      <c r="AM180" s="108" t="str">
        <f t="shared" si="45"/>
        <v>R_ES-APP-FR</v>
      </c>
      <c r="AN180" s="108" t="str">
        <f t="shared" si="45"/>
        <v>RH8_9</v>
      </c>
      <c r="AO180" s="108">
        <f t="shared" si="39"/>
        <v>0.0183672329720752</v>
      </c>
      <c r="AP180" s="108" t="s">
        <v>18</v>
      </c>
      <c r="AQ180" s="108" t="s">
        <v>194</v>
      </c>
      <c r="AU180" s="108" t="s">
        <v>357</v>
      </c>
      <c r="AV180" s="108" t="str">
        <f t="shared" si="46"/>
        <v>R_ES-APP-FR</v>
      </c>
      <c r="AW180" s="108" t="str">
        <f t="shared" si="46"/>
        <v>RH8_9</v>
      </c>
      <c r="AX180" s="108">
        <f t="shared" si="40"/>
        <v>0.0168878417223846</v>
      </c>
      <c r="AY180" s="108" t="s">
        <v>18</v>
      </c>
      <c r="AZ180" s="108" t="s">
        <v>193</v>
      </c>
      <c r="BD180" s="108" t="s">
        <v>357</v>
      </c>
      <c r="BE180" s="108" t="str">
        <f t="shared" si="47"/>
        <v>R_ES-APP-FR</v>
      </c>
      <c r="BF180" s="108" t="str">
        <f t="shared" si="47"/>
        <v>RH8_9</v>
      </c>
      <c r="BG180" s="108">
        <f t="shared" si="42"/>
        <v>0.0183672329720752</v>
      </c>
      <c r="BH180" s="108" t="s">
        <v>18</v>
      </c>
      <c r="BI180" s="108" t="s">
        <v>195</v>
      </c>
      <c r="BM180" s="108" t="s">
        <v>357</v>
      </c>
      <c r="BN180" s="108" t="str">
        <f t="shared" si="48"/>
        <v>R_ES-APP-FR</v>
      </c>
      <c r="BO180" s="108" t="str">
        <f t="shared" si="48"/>
        <v>RH8_9</v>
      </c>
      <c r="BP180" s="108">
        <f t="shared" si="41"/>
        <v>0.0168878417223846</v>
      </c>
      <c r="BQ180" s="108" t="s">
        <v>18</v>
      </c>
      <c r="BR180" s="108" t="s">
        <v>192</v>
      </c>
    </row>
    <row r="181" spans="11:70">
      <c r="K181" s="108" t="s">
        <v>357</v>
      </c>
      <c r="L181" s="108" t="str">
        <f t="shared" si="49"/>
        <v>R_ES-APP-FR</v>
      </c>
      <c r="M181" s="108" t="str">
        <f t="shared" si="28"/>
        <v>RH10_11</v>
      </c>
      <c r="N181" s="108">
        <f t="shared" si="36"/>
        <v>0.0188922096207154</v>
      </c>
      <c r="O181" s="108" t="s">
        <v>18</v>
      </c>
      <c r="P181" s="108" t="s">
        <v>196</v>
      </c>
      <c r="T181" s="108" t="s">
        <v>357</v>
      </c>
      <c r="U181" s="108" t="str">
        <f t="shared" si="43"/>
        <v>R_ES-APP-FR</v>
      </c>
      <c r="V181" s="108" t="str">
        <f t="shared" si="43"/>
        <v>RH10_11</v>
      </c>
      <c r="W181" s="108">
        <f t="shared" si="37"/>
        <v>0.0226727094068072</v>
      </c>
      <c r="X181" s="108" t="s">
        <v>18</v>
      </c>
      <c r="Y181" s="108" t="s">
        <v>191</v>
      </c>
      <c r="AC181" s="108" t="s">
        <v>357</v>
      </c>
      <c r="AD181" s="108" t="str">
        <f t="shared" si="44"/>
        <v>R_ES-APP-FR</v>
      </c>
      <c r="AE181" s="108" t="str">
        <f t="shared" si="44"/>
        <v>RH10_11</v>
      </c>
      <c r="AF181" s="108">
        <f t="shared" si="38"/>
        <v>0.016996069788382</v>
      </c>
      <c r="AG181" s="108" t="s">
        <v>18</v>
      </c>
      <c r="AH181" s="108" t="s">
        <v>197</v>
      </c>
      <c r="AL181" s="108" t="s">
        <v>357</v>
      </c>
      <c r="AM181" s="108" t="str">
        <f t="shared" si="45"/>
        <v>R_ES-APP-FR</v>
      </c>
      <c r="AN181" s="108" t="str">
        <f t="shared" si="45"/>
        <v>RH10_11</v>
      </c>
      <c r="AO181" s="108">
        <f t="shared" si="39"/>
        <v>0.0195161233742294</v>
      </c>
      <c r="AP181" s="108" t="s">
        <v>18</v>
      </c>
      <c r="AQ181" s="108" t="s">
        <v>194</v>
      </c>
      <c r="AU181" s="108" t="s">
        <v>357</v>
      </c>
      <c r="AV181" s="108" t="str">
        <f t="shared" si="46"/>
        <v>R_ES-APP-FR</v>
      </c>
      <c r="AW181" s="108" t="str">
        <f t="shared" si="46"/>
        <v>RH10_11</v>
      </c>
      <c r="AX181" s="108">
        <f t="shared" si="40"/>
        <v>0.0187422674180833</v>
      </c>
      <c r="AY181" s="108" t="s">
        <v>18</v>
      </c>
      <c r="AZ181" s="108" t="s">
        <v>193</v>
      </c>
      <c r="BD181" s="108" t="s">
        <v>357</v>
      </c>
      <c r="BE181" s="108" t="str">
        <f t="shared" si="47"/>
        <v>R_ES-APP-FR</v>
      </c>
      <c r="BF181" s="108" t="str">
        <f t="shared" si="47"/>
        <v>RH10_11</v>
      </c>
      <c r="BG181" s="108">
        <f t="shared" si="42"/>
        <v>0.0195161233742294</v>
      </c>
      <c r="BH181" s="108" t="s">
        <v>18</v>
      </c>
      <c r="BI181" s="108" t="s">
        <v>195</v>
      </c>
      <c r="BM181" s="108" t="s">
        <v>357</v>
      </c>
      <c r="BN181" s="108" t="str">
        <f t="shared" si="48"/>
        <v>R_ES-APP-FR</v>
      </c>
      <c r="BO181" s="108" t="str">
        <f t="shared" si="48"/>
        <v>RH10_11</v>
      </c>
      <c r="BP181" s="108">
        <f t="shared" si="41"/>
        <v>0.0187422674180833</v>
      </c>
      <c r="BQ181" s="108" t="s">
        <v>18</v>
      </c>
      <c r="BR181" s="108" t="s">
        <v>192</v>
      </c>
    </row>
    <row r="182" spans="11:70">
      <c r="K182" s="108" t="s">
        <v>357</v>
      </c>
      <c r="L182" s="108" t="str">
        <f t="shared" si="49"/>
        <v>R_ES-APP-FR</v>
      </c>
      <c r="M182" s="108" t="str">
        <f t="shared" si="28"/>
        <v>RH12_13</v>
      </c>
      <c r="N182" s="108">
        <f t="shared" si="36"/>
        <v>0.0197356728752531</v>
      </c>
      <c r="O182" s="108" t="s">
        <v>18</v>
      </c>
      <c r="P182" s="108" t="s">
        <v>196</v>
      </c>
      <c r="T182" s="108" t="s">
        <v>357</v>
      </c>
      <c r="U182" s="108" t="str">
        <f t="shared" si="43"/>
        <v>R_ES-APP-FR</v>
      </c>
      <c r="V182" s="108" t="str">
        <f t="shared" si="43"/>
        <v>RH12_13</v>
      </c>
      <c r="W182" s="108">
        <f t="shared" si="37"/>
        <v>0.0227084613240583</v>
      </c>
      <c r="X182" s="108" t="s">
        <v>18</v>
      </c>
      <c r="Y182" s="108" t="s">
        <v>191</v>
      </c>
      <c r="AC182" s="108" t="s">
        <v>357</v>
      </c>
      <c r="AD182" s="108" t="str">
        <f t="shared" si="44"/>
        <v>R_ES-APP-FR</v>
      </c>
      <c r="AE182" s="108" t="str">
        <f t="shared" si="44"/>
        <v>RH12_13</v>
      </c>
      <c r="AF182" s="108">
        <f t="shared" si="38"/>
        <v>0.0181900219421491</v>
      </c>
      <c r="AG182" s="108" t="s">
        <v>18</v>
      </c>
      <c r="AH182" s="108" t="s">
        <v>197</v>
      </c>
      <c r="AL182" s="108" t="s">
        <v>357</v>
      </c>
      <c r="AM182" s="108" t="str">
        <f t="shared" si="45"/>
        <v>R_ES-APP-FR</v>
      </c>
      <c r="AN182" s="108" t="str">
        <f t="shared" si="45"/>
        <v>RH12_13</v>
      </c>
      <c r="AO182" s="108">
        <f t="shared" si="39"/>
        <v>0.0203929774116346</v>
      </c>
      <c r="AP182" s="108" t="s">
        <v>18</v>
      </c>
      <c r="AQ182" s="108" t="s">
        <v>194</v>
      </c>
      <c r="AU182" s="108" t="s">
        <v>357</v>
      </c>
      <c r="AV182" s="108" t="str">
        <f t="shared" si="46"/>
        <v>R_ES-APP-FR</v>
      </c>
      <c r="AW182" s="108" t="str">
        <f t="shared" si="46"/>
        <v>RH12_13</v>
      </c>
      <c r="AX182" s="108">
        <f t="shared" si="40"/>
        <v>0.0203766512243404</v>
      </c>
      <c r="AY182" s="108" t="s">
        <v>18</v>
      </c>
      <c r="AZ182" s="108" t="s">
        <v>193</v>
      </c>
      <c r="BD182" s="108" t="s">
        <v>357</v>
      </c>
      <c r="BE182" s="108" t="str">
        <f t="shared" si="47"/>
        <v>R_ES-APP-FR</v>
      </c>
      <c r="BF182" s="108" t="str">
        <f t="shared" si="47"/>
        <v>RH12_13</v>
      </c>
      <c r="BG182" s="108">
        <f t="shared" si="42"/>
        <v>0.0203929774116346</v>
      </c>
      <c r="BH182" s="108" t="s">
        <v>18</v>
      </c>
      <c r="BI182" s="108" t="s">
        <v>195</v>
      </c>
      <c r="BM182" s="108" t="s">
        <v>357</v>
      </c>
      <c r="BN182" s="108" t="str">
        <f t="shared" si="48"/>
        <v>R_ES-APP-FR</v>
      </c>
      <c r="BO182" s="108" t="str">
        <f t="shared" si="48"/>
        <v>RH12_13</v>
      </c>
      <c r="BP182" s="108">
        <f t="shared" si="41"/>
        <v>0.0203766512243404</v>
      </c>
      <c r="BQ182" s="108" t="s">
        <v>18</v>
      </c>
      <c r="BR182" s="108" t="s">
        <v>192</v>
      </c>
    </row>
    <row r="183" spans="11:70">
      <c r="K183" s="175" t="s">
        <v>357</v>
      </c>
      <c r="L183" s="108" t="str">
        <f t="shared" si="49"/>
        <v>R_ES-APP-FR</v>
      </c>
      <c r="M183" s="108" t="str">
        <f t="shared" si="28"/>
        <v>RH14_15</v>
      </c>
      <c r="N183" s="108">
        <f t="shared" si="36"/>
        <v>0.0205351902664844</v>
      </c>
      <c r="O183" s="108" t="s">
        <v>18</v>
      </c>
      <c r="P183" s="108" t="s">
        <v>196</v>
      </c>
      <c r="T183" s="108" t="s">
        <v>357</v>
      </c>
      <c r="U183" s="108" t="str">
        <f t="shared" si="43"/>
        <v>R_ES-APP-FR</v>
      </c>
      <c r="V183" s="108" t="str">
        <f t="shared" si="43"/>
        <v>RH14_15</v>
      </c>
      <c r="W183" s="108">
        <f t="shared" si="37"/>
        <v>0.0220528299189836</v>
      </c>
      <c r="X183" s="108" t="s">
        <v>18</v>
      </c>
      <c r="Y183" s="108" t="s">
        <v>191</v>
      </c>
      <c r="AC183" s="108" t="s">
        <v>357</v>
      </c>
      <c r="AD183" s="108" t="str">
        <f t="shared" si="44"/>
        <v>R_ES-APP-FR</v>
      </c>
      <c r="AE183" s="108" t="str">
        <f t="shared" si="44"/>
        <v>RH14_15</v>
      </c>
      <c r="AF183" s="108">
        <f t="shared" si="38"/>
        <v>0.0209674919745702</v>
      </c>
      <c r="AG183" s="108" t="s">
        <v>18</v>
      </c>
      <c r="AH183" s="108" t="s">
        <v>197</v>
      </c>
      <c r="AL183" s="108" t="s">
        <v>357</v>
      </c>
      <c r="AM183" s="108" t="str">
        <f t="shared" si="45"/>
        <v>R_ES-APP-FR</v>
      </c>
      <c r="AN183" s="108" t="str">
        <f t="shared" si="45"/>
        <v>RH14_15</v>
      </c>
      <c r="AO183" s="108">
        <f t="shared" si="39"/>
        <v>0.0210417023326588</v>
      </c>
      <c r="AP183" s="108" t="s">
        <v>18</v>
      </c>
      <c r="AQ183" s="108" t="s">
        <v>194</v>
      </c>
      <c r="AU183" s="108" t="s">
        <v>357</v>
      </c>
      <c r="AV183" s="108" t="str">
        <f t="shared" si="46"/>
        <v>R_ES-APP-FR</v>
      </c>
      <c r="AW183" s="108" t="str">
        <f t="shared" si="46"/>
        <v>RH14_15</v>
      </c>
      <c r="AX183" s="108">
        <f t="shared" si="40"/>
        <v>0.0207782387307691</v>
      </c>
      <c r="AY183" s="108" t="s">
        <v>18</v>
      </c>
      <c r="AZ183" s="108" t="s">
        <v>193</v>
      </c>
      <c r="BD183" s="108" t="s">
        <v>357</v>
      </c>
      <c r="BE183" s="108" t="str">
        <f t="shared" si="47"/>
        <v>R_ES-APP-FR</v>
      </c>
      <c r="BF183" s="108" t="str">
        <f t="shared" si="47"/>
        <v>RH14_15</v>
      </c>
      <c r="BG183" s="108">
        <f t="shared" si="42"/>
        <v>0.0210417023326588</v>
      </c>
      <c r="BH183" s="108" t="s">
        <v>18</v>
      </c>
      <c r="BI183" s="108" t="s">
        <v>195</v>
      </c>
      <c r="BM183" s="108" t="s">
        <v>357</v>
      </c>
      <c r="BN183" s="108" t="str">
        <f t="shared" si="48"/>
        <v>R_ES-APP-FR</v>
      </c>
      <c r="BO183" s="108" t="str">
        <f t="shared" si="48"/>
        <v>RH14_15</v>
      </c>
      <c r="BP183" s="108">
        <f t="shared" si="41"/>
        <v>0.0207782387307691</v>
      </c>
      <c r="BQ183" s="108" t="s">
        <v>18</v>
      </c>
      <c r="BR183" s="108" t="s">
        <v>192</v>
      </c>
    </row>
    <row r="184" spans="11:70">
      <c r="K184" s="108" t="s">
        <v>357</v>
      </c>
      <c r="L184" s="108" t="str">
        <f t="shared" si="49"/>
        <v>R_ES-APP-FR</v>
      </c>
      <c r="M184" s="108" t="str">
        <f t="shared" si="28"/>
        <v>RH16_17</v>
      </c>
      <c r="N184" s="108">
        <f t="shared" si="36"/>
        <v>0.0208967198623784</v>
      </c>
      <c r="O184" s="108" t="s">
        <v>18</v>
      </c>
      <c r="P184" s="108" t="s">
        <v>196</v>
      </c>
      <c r="T184" s="108" t="s">
        <v>357</v>
      </c>
      <c r="U184" s="108" t="str">
        <f t="shared" si="43"/>
        <v>R_ES-APP-FR</v>
      </c>
      <c r="V184" s="108" t="str">
        <f t="shared" si="43"/>
        <v>RH16_17</v>
      </c>
      <c r="W184" s="108">
        <f t="shared" si="37"/>
        <v>0.0211925188192021</v>
      </c>
      <c r="X184" s="108" t="s">
        <v>18</v>
      </c>
      <c r="Y184" s="108" t="s">
        <v>191</v>
      </c>
      <c r="AC184" s="108" t="s">
        <v>357</v>
      </c>
      <c r="AD184" s="108" t="str">
        <f t="shared" si="44"/>
        <v>R_ES-APP-FR</v>
      </c>
      <c r="AE184" s="108" t="str">
        <f t="shared" si="44"/>
        <v>RH16_17</v>
      </c>
      <c r="AF184" s="108">
        <f t="shared" si="38"/>
        <v>0.0218963821038514</v>
      </c>
      <c r="AG184" s="108" t="s">
        <v>18</v>
      </c>
      <c r="AH184" s="108" t="s">
        <v>197</v>
      </c>
      <c r="AL184" s="108" t="s">
        <v>357</v>
      </c>
      <c r="AM184" s="108" t="str">
        <f t="shared" si="45"/>
        <v>R_ES-APP-FR</v>
      </c>
      <c r="AN184" s="108" t="str">
        <f t="shared" si="45"/>
        <v>RH16_17</v>
      </c>
      <c r="AO184" s="108">
        <f t="shared" si="39"/>
        <v>0.0210314702528813</v>
      </c>
      <c r="AP184" s="108" t="s">
        <v>18</v>
      </c>
      <c r="AQ184" s="108" t="s">
        <v>194</v>
      </c>
      <c r="AU184" s="108" t="s">
        <v>357</v>
      </c>
      <c r="AV184" s="108" t="str">
        <f t="shared" si="46"/>
        <v>R_ES-APP-FR</v>
      </c>
      <c r="AW184" s="108" t="str">
        <f t="shared" si="46"/>
        <v>RH16_17</v>
      </c>
      <c r="AX184" s="108">
        <f t="shared" si="40"/>
        <v>0.0206919007593365</v>
      </c>
      <c r="AY184" s="108" t="s">
        <v>18</v>
      </c>
      <c r="AZ184" s="108" t="s">
        <v>193</v>
      </c>
      <c r="BD184" s="108" t="s">
        <v>357</v>
      </c>
      <c r="BE184" s="108" t="str">
        <f t="shared" si="47"/>
        <v>R_ES-APP-FR</v>
      </c>
      <c r="BF184" s="108" t="str">
        <f t="shared" si="47"/>
        <v>RH16_17</v>
      </c>
      <c r="BG184" s="108">
        <f t="shared" si="42"/>
        <v>0.0210314702528813</v>
      </c>
      <c r="BH184" s="108" t="s">
        <v>18</v>
      </c>
      <c r="BI184" s="108" t="s">
        <v>195</v>
      </c>
      <c r="BM184" s="108" t="s">
        <v>357</v>
      </c>
      <c r="BN184" s="108" t="str">
        <f t="shared" si="48"/>
        <v>R_ES-APP-FR</v>
      </c>
      <c r="BO184" s="108" t="str">
        <f t="shared" si="48"/>
        <v>RH16_17</v>
      </c>
      <c r="BP184" s="108">
        <f t="shared" si="41"/>
        <v>0.0206919007593365</v>
      </c>
      <c r="BQ184" s="108" t="s">
        <v>18</v>
      </c>
      <c r="BR184" s="108" t="s">
        <v>192</v>
      </c>
    </row>
    <row r="185" spans="11:70">
      <c r="K185" s="108" t="s">
        <v>357</v>
      </c>
      <c r="L185" s="108" t="str">
        <f t="shared" si="49"/>
        <v>R_ES-APP-FR</v>
      </c>
      <c r="M185" s="108" t="str">
        <f t="shared" si="28"/>
        <v>RH18_19</v>
      </c>
      <c r="N185" s="108">
        <f t="shared" si="36"/>
        <v>0.0208657701701157</v>
      </c>
      <c r="O185" s="108" t="s">
        <v>18</v>
      </c>
      <c r="P185" s="108" t="s">
        <v>196</v>
      </c>
      <c r="T185" s="108" t="s">
        <v>357</v>
      </c>
      <c r="U185" s="108" t="str">
        <f t="shared" si="43"/>
        <v>R_ES-APP-FR</v>
      </c>
      <c r="V185" s="108" t="str">
        <f t="shared" si="43"/>
        <v>RH18_19</v>
      </c>
      <c r="W185" s="108">
        <f t="shared" si="37"/>
        <v>0.0211344683567324</v>
      </c>
      <c r="X185" s="108" t="s">
        <v>18</v>
      </c>
      <c r="Y185" s="108" t="s">
        <v>191</v>
      </c>
      <c r="AC185" s="108" t="s">
        <v>357</v>
      </c>
      <c r="AD185" s="108" t="str">
        <f t="shared" si="44"/>
        <v>R_ES-APP-FR</v>
      </c>
      <c r="AE185" s="108" t="str">
        <f t="shared" si="44"/>
        <v>RH18_19</v>
      </c>
      <c r="AF185" s="108">
        <f t="shared" si="38"/>
        <v>0.0217155355129377</v>
      </c>
      <c r="AG185" s="108" t="s">
        <v>18</v>
      </c>
      <c r="AH185" s="108" t="s">
        <v>197</v>
      </c>
      <c r="AL185" s="108" t="s">
        <v>357</v>
      </c>
      <c r="AM185" s="108" t="str">
        <f t="shared" si="45"/>
        <v>R_ES-APP-FR</v>
      </c>
      <c r="AN185" s="108" t="str">
        <f t="shared" si="45"/>
        <v>RH18_19</v>
      </c>
      <c r="AO185" s="108">
        <f t="shared" si="39"/>
        <v>0.0207724666848622</v>
      </c>
      <c r="AP185" s="108" t="s">
        <v>18</v>
      </c>
      <c r="AQ185" s="108" t="s">
        <v>194</v>
      </c>
      <c r="AU185" s="108" t="s">
        <v>357</v>
      </c>
      <c r="AV185" s="108" t="str">
        <f t="shared" si="46"/>
        <v>R_ES-APP-FR</v>
      </c>
      <c r="AW185" s="108" t="str">
        <f t="shared" si="46"/>
        <v>RH18_19</v>
      </c>
      <c r="AX185" s="108">
        <f t="shared" si="40"/>
        <v>0.0204346889564006</v>
      </c>
      <c r="AY185" s="108" t="s">
        <v>18</v>
      </c>
      <c r="AZ185" s="108" t="s">
        <v>193</v>
      </c>
      <c r="BD185" s="108" t="s">
        <v>357</v>
      </c>
      <c r="BE185" s="108" t="str">
        <f t="shared" si="47"/>
        <v>R_ES-APP-FR</v>
      </c>
      <c r="BF185" s="108" t="str">
        <f t="shared" si="47"/>
        <v>RH18_19</v>
      </c>
      <c r="BG185" s="108">
        <f t="shared" si="42"/>
        <v>0.0207724666848622</v>
      </c>
      <c r="BH185" s="108" t="s">
        <v>18</v>
      </c>
      <c r="BI185" s="108" t="s">
        <v>195</v>
      </c>
      <c r="BM185" s="108" t="s">
        <v>357</v>
      </c>
      <c r="BN185" s="108" t="str">
        <f t="shared" si="48"/>
        <v>R_ES-APP-FR</v>
      </c>
      <c r="BO185" s="108" t="str">
        <f t="shared" si="48"/>
        <v>RH18_19</v>
      </c>
      <c r="BP185" s="108">
        <f t="shared" si="41"/>
        <v>0.0204346889564006</v>
      </c>
      <c r="BQ185" s="108" t="s">
        <v>18</v>
      </c>
      <c r="BR185" s="108" t="s">
        <v>192</v>
      </c>
    </row>
    <row r="186" spans="11:70">
      <c r="K186" s="108" t="s">
        <v>357</v>
      </c>
      <c r="L186" s="108" t="str">
        <f t="shared" si="49"/>
        <v>R_ES-APP-FR</v>
      </c>
      <c r="M186" s="108" t="str">
        <f t="shared" si="28"/>
        <v>RH20_21</v>
      </c>
      <c r="N186" s="108">
        <f t="shared" si="36"/>
        <v>0.0208182800695852</v>
      </c>
      <c r="O186" s="108" t="s">
        <v>18</v>
      </c>
      <c r="P186" s="108" t="s">
        <v>196</v>
      </c>
      <c r="T186" s="108" t="s">
        <v>357</v>
      </c>
      <c r="U186" s="108" t="str">
        <f t="shared" si="43"/>
        <v>R_ES-APP-FR</v>
      </c>
      <c r="V186" s="108" t="str">
        <f t="shared" si="43"/>
        <v>RH20_21</v>
      </c>
      <c r="W186" s="108">
        <f t="shared" si="37"/>
        <v>0.0216015909557287</v>
      </c>
      <c r="X186" s="108" t="s">
        <v>18</v>
      </c>
      <c r="Y186" s="108" t="s">
        <v>191</v>
      </c>
      <c r="AC186" s="108" t="s">
        <v>357</v>
      </c>
      <c r="AD186" s="108" t="str">
        <f t="shared" si="44"/>
        <v>R_ES-APP-FR</v>
      </c>
      <c r="AE186" s="108" t="str">
        <f t="shared" si="44"/>
        <v>RH20_21</v>
      </c>
      <c r="AF186" s="108">
        <f t="shared" si="38"/>
        <v>0.0212535167287306</v>
      </c>
      <c r="AG186" s="108" t="s">
        <v>18</v>
      </c>
      <c r="AH186" s="108" t="s">
        <v>197</v>
      </c>
      <c r="AL186" s="108" t="s">
        <v>357</v>
      </c>
      <c r="AM186" s="108" t="str">
        <f t="shared" si="45"/>
        <v>R_ES-APP-FR</v>
      </c>
      <c r="AN186" s="108" t="str">
        <f t="shared" si="45"/>
        <v>RH20_21</v>
      </c>
      <c r="AO186" s="108">
        <f t="shared" si="39"/>
        <v>0.0208717090489964</v>
      </c>
      <c r="AP186" s="108" t="s">
        <v>18</v>
      </c>
      <c r="AQ186" s="108" t="s">
        <v>194</v>
      </c>
      <c r="AU186" s="108" t="s">
        <v>357</v>
      </c>
      <c r="AV186" s="108" t="str">
        <f t="shared" si="46"/>
        <v>R_ES-APP-FR</v>
      </c>
      <c r="AW186" s="108" t="str">
        <f t="shared" si="46"/>
        <v>RH20_21</v>
      </c>
      <c r="AX186" s="108">
        <f t="shared" si="40"/>
        <v>0.0208022312711157</v>
      </c>
      <c r="AY186" s="108" t="s">
        <v>18</v>
      </c>
      <c r="AZ186" s="108" t="s">
        <v>193</v>
      </c>
      <c r="BD186" s="108" t="s">
        <v>357</v>
      </c>
      <c r="BE186" s="108" t="str">
        <f t="shared" si="47"/>
        <v>R_ES-APP-FR</v>
      </c>
      <c r="BF186" s="108" t="str">
        <f t="shared" si="47"/>
        <v>RH20_21</v>
      </c>
      <c r="BG186" s="108">
        <f t="shared" si="42"/>
        <v>0.0208717090489964</v>
      </c>
      <c r="BH186" s="108" t="s">
        <v>18</v>
      </c>
      <c r="BI186" s="108" t="s">
        <v>195</v>
      </c>
      <c r="BM186" s="108" t="s">
        <v>357</v>
      </c>
      <c r="BN186" s="108" t="str">
        <f t="shared" si="48"/>
        <v>R_ES-APP-FR</v>
      </c>
      <c r="BO186" s="108" t="str">
        <f t="shared" si="48"/>
        <v>RH20_21</v>
      </c>
      <c r="BP186" s="108">
        <f t="shared" si="41"/>
        <v>0.0208022312711157</v>
      </c>
      <c r="BQ186" s="108" t="s">
        <v>18</v>
      </c>
      <c r="BR186" s="108" t="s">
        <v>192</v>
      </c>
    </row>
    <row r="187" spans="11:70">
      <c r="K187" s="175" t="s">
        <v>357</v>
      </c>
      <c r="L187" s="108" t="str">
        <f t="shared" si="49"/>
        <v>R_ES-APP-FR</v>
      </c>
      <c r="M187" s="108" t="str">
        <f t="shared" si="28"/>
        <v>RH22_23</v>
      </c>
      <c r="N187" s="108">
        <f t="shared" si="36"/>
        <v>0.0209309345114678</v>
      </c>
      <c r="O187" s="108" t="s">
        <v>18</v>
      </c>
      <c r="P187" s="108" t="s">
        <v>196</v>
      </c>
      <c r="T187" s="108" t="s">
        <v>357</v>
      </c>
      <c r="U187" s="108" t="str">
        <f t="shared" si="43"/>
        <v>R_ES-APP-FR</v>
      </c>
      <c r="V187" s="108" t="str">
        <f t="shared" si="43"/>
        <v>RH22_23</v>
      </c>
      <c r="W187" s="108">
        <f t="shared" si="37"/>
        <v>0.0217726786365968</v>
      </c>
      <c r="X187" s="108" t="s">
        <v>18</v>
      </c>
      <c r="Y187" s="108" t="s">
        <v>191</v>
      </c>
      <c r="AC187" s="108" t="s">
        <v>357</v>
      </c>
      <c r="AD187" s="108" t="str">
        <f t="shared" si="44"/>
        <v>R_ES-APP-FR</v>
      </c>
      <c r="AE187" s="108" t="str">
        <f t="shared" si="44"/>
        <v>RH22_23</v>
      </c>
      <c r="AF187" s="108">
        <f t="shared" si="38"/>
        <v>0.0210192787763135</v>
      </c>
      <c r="AG187" s="108" t="s">
        <v>18</v>
      </c>
      <c r="AH187" s="108" t="s">
        <v>197</v>
      </c>
      <c r="AL187" s="108" t="s">
        <v>357</v>
      </c>
      <c r="AM187" s="108" t="str">
        <f t="shared" si="45"/>
        <v>R_ES-APP-FR</v>
      </c>
      <c r="AN187" s="108" t="str">
        <f t="shared" si="45"/>
        <v>RH22_23</v>
      </c>
      <c r="AO187" s="108">
        <f t="shared" si="39"/>
        <v>0.0210488298607682</v>
      </c>
      <c r="AP187" s="108" t="s">
        <v>18</v>
      </c>
      <c r="AQ187" s="108" t="s">
        <v>194</v>
      </c>
      <c r="AU187" s="108" t="s">
        <v>357</v>
      </c>
      <c r="AV187" s="108" t="str">
        <f t="shared" si="46"/>
        <v>R_ES-APP-FR</v>
      </c>
      <c r="AW187" s="108" t="str">
        <f t="shared" si="46"/>
        <v>RH22_23</v>
      </c>
      <c r="AX187" s="108">
        <f t="shared" si="40"/>
        <v>0.0211656433177729</v>
      </c>
      <c r="AY187" s="108" t="s">
        <v>18</v>
      </c>
      <c r="AZ187" s="108" t="s">
        <v>193</v>
      </c>
      <c r="BD187" s="108" t="s">
        <v>357</v>
      </c>
      <c r="BE187" s="108" t="str">
        <f t="shared" si="47"/>
        <v>R_ES-APP-FR</v>
      </c>
      <c r="BF187" s="108" t="str">
        <f t="shared" si="47"/>
        <v>RH22_23</v>
      </c>
      <c r="BG187" s="108">
        <f t="shared" si="42"/>
        <v>0.0210488298607682</v>
      </c>
      <c r="BH187" s="108" t="s">
        <v>18</v>
      </c>
      <c r="BI187" s="108" t="s">
        <v>195</v>
      </c>
      <c r="BM187" s="108" t="s">
        <v>357</v>
      </c>
      <c r="BN187" s="108" t="str">
        <f t="shared" si="48"/>
        <v>R_ES-APP-FR</v>
      </c>
      <c r="BO187" s="108" t="str">
        <f t="shared" si="48"/>
        <v>RH22_23</v>
      </c>
      <c r="BP187" s="108">
        <f t="shared" si="41"/>
        <v>0.0211656433177729</v>
      </c>
      <c r="BQ187" s="108" t="s">
        <v>18</v>
      </c>
      <c r="BR187" s="108" t="s">
        <v>192</v>
      </c>
    </row>
    <row r="188" spans="11:70">
      <c r="K188" s="108" t="s">
        <v>357</v>
      </c>
      <c r="L188" s="108" t="str">
        <f t="shared" si="49"/>
        <v>R_ES-APP-FR</v>
      </c>
      <c r="M188" s="108" t="str">
        <f t="shared" si="28"/>
        <v>SH0_1</v>
      </c>
      <c r="N188" s="108">
        <f t="shared" si="36"/>
        <v>0.0216934658061337</v>
      </c>
      <c r="O188" s="108" t="s">
        <v>18</v>
      </c>
      <c r="P188" s="108" t="s">
        <v>196</v>
      </c>
      <c r="T188" s="108" t="s">
        <v>357</v>
      </c>
      <c r="U188" s="108" t="str">
        <f t="shared" si="43"/>
        <v>R_ES-APP-FR</v>
      </c>
      <c r="V188" s="108" t="str">
        <f t="shared" si="43"/>
        <v>SH0_1</v>
      </c>
      <c r="W188" s="108">
        <f t="shared" si="37"/>
        <v>0.0174477618854123</v>
      </c>
      <c r="X188" s="108" t="s">
        <v>18</v>
      </c>
      <c r="Y188" s="108" t="s">
        <v>191</v>
      </c>
      <c r="AC188" s="108" t="s">
        <v>357</v>
      </c>
      <c r="AD188" s="108" t="str">
        <f t="shared" si="44"/>
        <v>R_ES-APP-FR</v>
      </c>
      <c r="AE188" s="108" t="str">
        <f t="shared" si="44"/>
        <v>SH0_1</v>
      </c>
      <c r="AF188" s="108">
        <f t="shared" si="38"/>
        <v>0.020811553801597</v>
      </c>
      <c r="AG188" s="108" t="s">
        <v>18</v>
      </c>
      <c r="AH188" s="108" t="s">
        <v>197</v>
      </c>
      <c r="AL188" s="108" t="s">
        <v>357</v>
      </c>
      <c r="AM188" s="108" t="str">
        <f t="shared" si="45"/>
        <v>R_ES-APP-FR</v>
      </c>
      <c r="AN188" s="108" t="str">
        <f t="shared" si="45"/>
        <v>SH0_1</v>
      </c>
      <c r="AO188" s="108">
        <f t="shared" si="39"/>
        <v>0.0202895899307037</v>
      </c>
      <c r="AP188" s="108" t="s">
        <v>18</v>
      </c>
      <c r="AQ188" s="108" t="s">
        <v>194</v>
      </c>
      <c r="AU188" s="108" t="s">
        <v>357</v>
      </c>
      <c r="AV188" s="108" t="str">
        <f t="shared" si="46"/>
        <v>R_ES-APP-FR</v>
      </c>
      <c r="AW188" s="108" t="str">
        <f t="shared" si="46"/>
        <v>SH0_1</v>
      </c>
      <c r="AX188" s="108">
        <f t="shared" si="40"/>
        <v>0.0235399975380162</v>
      </c>
      <c r="AY188" s="108" t="s">
        <v>18</v>
      </c>
      <c r="AZ188" s="108" t="s">
        <v>193</v>
      </c>
      <c r="BD188" s="108" t="s">
        <v>357</v>
      </c>
      <c r="BE188" s="108" t="str">
        <f t="shared" si="47"/>
        <v>R_ES-APP-FR</v>
      </c>
      <c r="BF188" s="108" t="str">
        <f t="shared" si="47"/>
        <v>SH0_1</v>
      </c>
      <c r="BG188" s="108">
        <f t="shared" si="42"/>
        <v>0.0202895899307037</v>
      </c>
      <c r="BH188" s="108" t="s">
        <v>18</v>
      </c>
      <c r="BI188" s="108" t="s">
        <v>195</v>
      </c>
      <c r="BM188" s="108" t="s">
        <v>357</v>
      </c>
      <c r="BN188" s="108" t="str">
        <f t="shared" si="48"/>
        <v>R_ES-APP-FR</v>
      </c>
      <c r="BO188" s="108" t="str">
        <f t="shared" si="48"/>
        <v>SH0_1</v>
      </c>
      <c r="BP188" s="108">
        <f t="shared" si="41"/>
        <v>0.0235399975380162</v>
      </c>
      <c r="BQ188" s="108" t="s">
        <v>18</v>
      </c>
      <c r="BR188" s="108" t="s">
        <v>192</v>
      </c>
    </row>
    <row r="189" spans="11:70">
      <c r="K189" s="108" t="s">
        <v>357</v>
      </c>
      <c r="L189" s="108" t="str">
        <f t="shared" si="49"/>
        <v>R_ES-APP-FR</v>
      </c>
      <c r="M189" s="108" t="str">
        <f t="shared" si="28"/>
        <v>SH2_3</v>
      </c>
      <c r="N189" s="108">
        <f t="shared" si="36"/>
        <v>0.0210916294485409</v>
      </c>
      <c r="O189" s="108" t="s">
        <v>18</v>
      </c>
      <c r="P189" s="108" t="s">
        <v>196</v>
      </c>
      <c r="T189" s="108" t="s">
        <v>357</v>
      </c>
      <c r="U189" s="108" t="str">
        <f t="shared" si="43"/>
        <v>R_ES-APP-FR</v>
      </c>
      <c r="V189" s="108" t="str">
        <f t="shared" si="43"/>
        <v>SH2_3</v>
      </c>
      <c r="W189" s="108">
        <f t="shared" si="37"/>
        <v>0.0152457918759897</v>
      </c>
      <c r="X189" s="108" t="s">
        <v>18</v>
      </c>
      <c r="Y189" s="108" t="s">
        <v>191</v>
      </c>
      <c r="AC189" s="108" t="s">
        <v>357</v>
      </c>
      <c r="AD189" s="108" t="str">
        <f t="shared" si="44"/>
        <v>R_ES-APP-FR</v>
      </c>
      <c r="AE189" s="108" t="str">
        <f t="shared" si="44"/>
        <v>SH2_3</v>
      </c>
      <c r="AF189" s="108">
        <f t="shared" si="38"/>
        <v>0.0201796299239725</v>
      </c>
      <c r="AG189" s="108" t="s">
        <v>18</v>
      </c>
      <c r="AH189" s="108" t="s">
        <v>197</v>
      </c>
      <c r="AL189" s="108" t="s">
        <v>357</v>
      </c>
      <c r="AM189" s="108" t="str">
        <f t="shared" si="45"/>
        <v>R_ES-APP-FR</v>
      </c>
      <c r="AN189" s="108" t="str">
        <f t="shared" si="45"/>
        <v>SH2_3</v>
      </c>
      <c r="AO189" s="108">
        <f t="shared" si="39"/>
        <v>0.0188706568826577</v>
      </c>
      <c r="AP189" s="108" t="s">
        <v>18</v>
      </c>
      <c r="AQ189" s="108" t="s">
        <v>194</v>
      </c>
      <c r="AU189" s="108" t="s">
        <v>357</v>
      </c>
      <c r="AV189" s="108" t="str">
        <f t="shared" si="46"/>
        <v>R_ES-APP-FR</v>
      </c>
      <c r="AW189" s="108" t="str">
        <f t="shared" si="46"/>
        <v>SH2_3</v>
      </c>
      <c r="AX189" s="108">
        <f t="shared" si="40"/>
        <v>0.0213085433268016</v>
      </c>
      <c r="AY189" s="108" t="s">
        <v>18</v>
      </c>
      <c r="AZ189" s="108" t="s">
        <v>193</v>
      </c>
      <c r="BD189" s="108" t="s">
        <v>357</v>
      </c>
      <c r="BE189" s="108" t="str">
        <f t="shared" si="47"/>
        <v>R_ES-APP-FR</v>
      </c>
      <c r="BF189" s="108" t="str">
        <f t="shared" si="47"/>
        <v>SH2_3</v>
      </c>
      <c r="BG189" s="108">
        <f t="shared" si="42"/>
        <v>0.0188706568826577</v>
      </c>
      <c r="BH189" s="108" t="s">
        <v>18</v>
      </c>
      <c r="BI189" s="108" t="s">
        <v>195</v>
      </c>
      <c r="BM189" s="108" t="s">
        <v>357</v>
      </c>
      <c r="BN189" s="108" t="str">
        <f t="shared" si="48"/>
        <v>R_ES-APP-FR</v>
      </c>
      <c r="BO189" s="108" t="str">
        <f t="shared" si="48"/>
        <v>SH2_3</v>
      </c>
      <c r="BP189" s="108">
        <f t="shared" si="41"/>
        <v>0.0213085433268016</v>
      </c>
      <c r="BQ189" s="108" t="s">
        <v>18</v>
      </c>
      <c r="BR189" s="108" t="s">
        <v>192</v>
      </c>
    </row>
    <row r="190" spans="11:70">
      <c r="K190" s="108" t="s">
        <v>357</v>
      </c>
      <c r="L190" s="108" t="str">
        <f t="shared" si="49"/>
        <v>R_ES-APP-FR</v>
      </c>
      <c r="M190" s="108" t="str">
        <f t="shared" si="28"/>
        <v>SH4_5</v>
      </c>
      <c r="N190" s="108">
        <f t="shared" si="36"/>
        <v>0.0202885549117574</v>
      </c>
      <c r="O190" s="108" t="s">
        <v>18</v>
      </c>
      <c r="P190" s="108" t="s">
        <v>196</v>
      </c>
      <c r="T190" s="108" t="s">
        <v>357</v>
      </c>
      <c r="U190" s="108" t="str">
        <f t="shared" si="43"/>
        <v>R_ES-APP-FR</v>
      </c>
      <c r="V190" s="108" t="str">
        <f t="shared" si="43"/>
        <v>SH4_5</v>
      </c>
      <c r="W190" s="108">
        <f t="shared" si="37"/>
        <v>0.0140147850596432</v>
      </c>
      <c r="X190" s="108" t="s">
        <v>18</v>
      </c>
      <c r="Y190" s="108" t="s">
        <v>191</v>
      </c>
      <c r="AC190" s="108" t="s">
        <v>357</v>
      </c>
      <c r="AD190" s="108" t="str">
        <f t="shared" si="44"/>
        <v>R_ES-APP-FR</v>
      </c>
      <c r="AE190" s="108" t="str">
        <f t="shared" si="44"/>
        <v>SH4_5</v>
      </c>
      <c r="AF190" s="108">
        <f t="shared" si="38"/>
        <v>0.0196148395220663</v>
      </c>
      <c r="AG190" s="108" t="s">
        <v>18</v>
      </c>
      <c r="AH190" s="108" t="s">
        <v>197</v>
      </c>
      <c r="AL190" s="108" t="s">
        <v>357</v>
      </c>
      <c r="AM190" s="108" t="str">
        <f t="shared" si="45"/>
        <v>R_ES-APP-FR</v>
      </c>
      <c r="AN190" s="108" t="str">
        <f t="shared" si="45"/>
        <v>SH4_5</v>
      </c>
      <c r="AO190" s="108">
        <f t="shared" si="39"/>
        <v>0.017500502969476</v>
      </c>
      <c r="AP190" s="108" t="s">
        <v>18</v>
      </c>
      <c r="AQ190" s="108" t="s">
        <v>194</v>
      </c>
      <c r="AU190" s="108" t="s">
        <v>357</v>
      </c>
      <c r="AV190" s="108" t="str">
        <f t="shared" si="46"/>
        <v>R_ES-APP-FR</v>
      </c>
      <c r="AW190" s="108" t="str">
        <f t="shared" si="46"/>
        <v>SH4_5</v>
      </c>
      <c r="AX190" s="108">
        <f t="shared" si="40"/>
        <v>0.0184793639312763</v>
      </c>
      <c r="AY190" s="108" t="s">
        <v>18</v>
      </c>
      <c r="AZ190" s="108" t="s">
        <v>193</v>
      </c>
      <c r="BD190" s="108" t="s">
        <v>357</v>
      </c>
      <c r="BE190" s="108" t="str">
        <f t="shared" si="47"/>
        <v>R_ES-APP-FR</v>
      </c>
      <c r="BF190" s="108" t="str">
        <f t="shared" si="47"/>
        <v>SH4_5</v>
      </c>
      <c r="BG190" s="108">
        <f t="shared" si="42"/>
        <v>0.017500502969476</v>
      </c>
      <c r="BH190" s="108" t="s">
        <v>18</v>
      </c>
      <c r="BI190" s="108" t="s">
        <v>195</v>
      </c>
      <c r="BM190" s="108" t="s">
        <v>357</v>
      </c>
      <c r="BN190" s="108" t="str">
        <f t="shared" si="48"/>
        <v>R_ES-APP-FR</v>
      </c>
      <c r="BO190" s="108" t="str">
        <f t="shared" si="48"/>
        <v>SH4_5</v>
      </c>
      <c r="BP190" s="108">
        <f t="shared" si="41"/>
        <v>0.0184793639312763</v>
      </c>
      <c r="BQ190" s="108" t="s">
        <v>18</v>
      </c>
      <c r="BR190" s="108" t="s">
        <v>192</v>
      </c>
    </row>
    <row r="191" spans="11:70">
      <c r="K191" s="175" t="s">
        <v>357</v>
      </c>
      <c r="L191" s="108" t="str">
        <f t="shared" si="49"/>
        <v>R_ES-APP-FR</v>
      </c>
      <c r="M191" s="108" t="str">
        <f t="shared" si="28"/>
        <v>SH6_7</v>
      </c>
      <c r="N191" s="108">
        <f t="shared" si="36"/>
        <v>0.0192322364169783</v>
      </c>
      <c r="O191" s="108" t="s">
        <v>18</v>
      </c>
      <c r="P191" s="108" t="s">
        <v>196</v>
      </c>
      <c r="T191" s="108" t="s">
        <v>357</v>
      </c>
      <c r="U191" s="108" t="str">
        <f t="shared" si="43"/>
        <v>R_ES-APP-FR</v>
      </c>
      <c r="V191" s="108" t="str">
        <f t="shared" si="43"/>
        <v>SH6_7</v>
      </c>
      <c r="W191" s="108">
        <f t="shared" si="37"/>
        <v>0.0138604432096002</v>
      </c>
      <c r="X191" s="108" t="s">
        <v>18</v>
      </c>
      <c r="Y191" s="108" t="s">
        <v>191</v>
      </c>
      <c r="AC191" s="108" t="s">
        <v>357</v>
      </c>
      <c r="AD191" s="108" t="str">
        <f t="shared" si="44"/>
        <v>R_ES-APP-FR</v>
      </c>
      <c r="AE191" s="108" t="str">
        <f t="shared" si="44"/>
        <v>SH6_7</v>
      </c>
      <c r="AF191" s="108">
        <f t="shared" si="38"/>
        <v>0.0172789981084644</v>
      </c>
      <c r="AG191" s="108" t="s">
        <v>18</v>
      </c>
      <c r="AH191" s="108" t="s">
        <v>197</v>
      </c>
      <c r="AL191" s="108" t="s">
        <v>357</v>
      </c>
      <c r="AM191" s="108" t="str">
        <f t="shared" si="45"/>
        <v>R_ES-APP-FR</v>
      </c>
      <c r="AN191" s="108" t="str">
        <f t="shared" si="45"/>
        <v>SH6_7</v>
      </c>
      <c r="AO191" s="108">
        <f t="shared" si="39"/>
        <v>0.016421193779789</v>
      </c>
      <c r="AP191" s="108" t="s">
        <v>18</v>
      </c>
      <c r="AQ191" s="108" t="s">
        <v>194</v>
      </c>
      <c r="AU191" s="108" t="s">
        <v>357</v>
      </c>
      <c r="AV191" s="108" t="str">
        <f t="shared" si="46"/>
        <v>R_ES-APP-FR</v>
      </c>
      <c r="AW191" s="108" t="str">
        <f t="shared" si="46"/>
        <v>SH6_7</v>
      </c>
      <c r="AX191" s="108">
        <f t="shared" si="40"/>
        <v>0.0171996217128879</v>
      </c>
      <c r="AY191" s="108" t="s">
        <v>18</v>
      </c>
      <c r="AZ191" s="108" t="s">
        <v>193</v>
      </c>
      <c r="BD191" s="108" t="s">
        <v>357</v>
      </c>
      <c r="BE191" s="108" t="str">
        <f t="shared" si="47"/>
        <v>R_ES-APP-FR</v>
      </c>
      <c r="BF191" s="108" t="str">
        <f t="shared" si="47"/>
        <v>SH6_7</v>
      </c>
      <c r="BG191" s="108">
        <f t="shared" si="42"/>
        <v>0.016421193779789</v>
      </c>
      <c r="BH191" s="108" t="s">
        <v>18</v>
      </c>
      <c r="BI191" s="108" t="s">
        <v>195</v>
      </c>
      <c r="BM191" s="108" t="s">
        <v>357</v>
      </c>
      <c r="BN191" s="108" t="str">
        <f t="shared" si="48"/>
        <v>R_ES-APP-FR</v>
      </c>
      <c r="BO191" s="108" t="str">
        <f t="shared" si="48"/>
        <v>SH6_7</v>
      </c>
      <c r="BP191" s="108">
        <f t="shared" si="41"/>
        <v>0.0171996217128879</v>
      </c>
      <c r="BQ191" s="108" t="s">
        <v>18</v>
      </c>
      <c r="BR191" s="108" t="s">
        <v>192</v>
      </c>
    </row>
    <row r="192" spans="11:70">
      <c r="K192" s="108" t="s">
        <v>357</v>
      </c>
      <c r="L192" s="108" t="str">
        <f t="shared" si="49"/>
        <v>R_ES-APP-FR</v>
      </c>
      <c r="M192" s="108" t="str">
        <f t="shared" ref="M192:M255" si="50">M144</f>
        <v>SH8_9</v>
      </c>
      <c r="N192" s="108">
        <f t="shared" si="36"/>
        <v>0.0187485070114251</v>
      </c>
      <c r="O192" s="108" t="s">
        <v>18</v>
      </c>
      <c r="P192" s="108" t="s">
        <v>196</v>
      </c>
      <c r="T192" s="108" t="s">
        <v>357</v>
      </c>
      <c r="U192" s="108" t="str">
        <f t="shared" si="43"/>
        <v>R_ES-APP-FR</v>
      </c>
      <c r="V192" s="108" t="str">
        <f t="shared" si="43"/>
        <v>SH8_9</v>
      </c>
      <c r="W192" s="108">
        <f t="shared" si="37"/>
        <v>0.0147551071793505</v>
      </c>
      <c r="X192" s="108" t="s">
        <v>18</v>
      </c>
      <c r="Y192" s="108" t="s">
        <v>191</v>
      </c>
      <c r="AC192" s="108" t="s">
        <v>357</v>
      </c>
      <c r="AD192" s="108" t="str">
        <f t="shared" si="44"/>
        <v>R_ES-APP-FR</v>
      </c>
      <c r="AE192" s="108" t="str">
        <f t="shared" si="44"/>
        <v>SH8_9</v>
      </c>
      <c r="AF192" s="108">
        <f t="shared" si="38"/>
        <v>0.0155886992614423</v>
      </c>
      <c r="AG192" s="108" t="s">
        <v>18</v>
      </c>
      <c r="AH192" s="108" t="s">
        <v>197</v>
      </c>
      <c r="AL192" s="108" t="s">
        <v>357</v>
      </c>
      <c r="AM192" s="108" t="str">
        <f t="shared" si="45"/>
        <v>R_ES-APP-FR</v>
      </c>
      <c r="AN192" s="108" t="str">
        <f t="shared" si="45"/>
        <v>SH8_9</v>
      </c>
      <c r="AO192" s="108">
        <f t="shared" si="39"/>
        <v>0.0161398429577345</v>
      </c>
      <c r="AP192" s="108" t="s">
        <v>18</v>
      </c>
      <c r="AQ192" s="108" t="s">
        <v>194</v>
      </c>
      <c r="AU192" s="108" t="s">
        <v>357</v>
      </c>
      <c r="AV192" s="108" t="str">
        <f t="shared" si="46"/>
        <v>R_ES-APP-FR</v>
      </c>
      <c r="AW192" s="108" t="str">
        <f t="shared" si="46"/>
        <v>SH8_9</v>
      </c>
      <c r="AX192" s="108">
        <f t="shared" si="40"/>
        <v>0.017030245273227</v>
      </c>
      <c r="AY192" s="108" t="s">
        <v>18</v>
      </c>
      <c r="AZ192" s="108" t="s">
        <v>193</v>
      </c>
      <c r="BD192" s="108" t="s">
        <v>357</v>
      </c>
      <c r="BE192" s="108" t="str">
        <f t="shared" si="47"/>
        <v>R_ES-APP-FR</v>
      </c>
      <c r="BF192" s="108" t="str">
        <f t="shared" si="47"/>
        <v>SH8_9</v>
      </c>
      <c r="BG192" s="108">
        <f t="shared" si="42"/>
        <v>0.0161398429577345</v>
      </c>
      <c r="BH192" s="108" t="s">
        <v>18</v>
      </c>
      <c r="BI192" s="108" t="s">
        <v>195</v>
      </c>
      <c r="BM192" s="108" t="s">
        <v>357</v>
      </c>
      <c r="BN192" s="108" t="str">
        <f t="shared" si="48"/>
        <v>R_ES-APP-FR</v>
      </c>
      <c r="BO192" s="108" t="str">
        <f t="shared" si="48"/>
        <v>SH8_9</v>
      </c>
      <c r="BP192" s="108">
        <f t="shared" si="41"/>
        <v>0.017030245273227</v>
      </c>
      <c r="BQ192" s="108" t="s">
        <v>18</v>
      </c>
      <c r="BR192" s="108" t="s">
        <v>192</v>
      </c>
    </row>
    <row r="193" spans="11:70">
      <c r="K193" s="108" t="s">
        <v>357</v>
      </c>
      <c r="L193" s="108" t="str">
        <f t="shared" si="49"/>
        <v>R_ES-APP-FR</v>
      </c>
      <c r="M193" s="108" t="str">
        <f t="shared" si="50"/>
        <v>SH10_11</v>
      </c>
      <c r="N193" s="108">
        <f t="shared" si="36"/>
        <v>0.0186780472400084</v>
      </c>
      <c r="O193" s="108" t="s">
        <v>18</v>
      </c>
      <c r="P193" s="108" t="s">
        <v>196</v>
      </c>
      <c r="T193" s="108" t="s">
        <v>357</v>
      </c>
      <c r="U193" s="108" t="str">
        <f t="shared" si="43"/>
        <v>R_ES-APP-FR</v>
      </c>
      <c r="V193" s="108" t="str">
        <f t="shared" si="43"/>
        <v>SH10_11</v>
      </c>
      <c r="W193" s="108">
        <f t="shared" si="37"/>
        <v>0.0171866616430302</v>
      </c>
      <c r="X193" s="108" t="s">
        <v>18</v>
      </c>
      <c r="Y193" s="108" t="s">
        <v>191</v>
      </c>
      <c r="AC193" s="108" t="s">
        <v>357</v>
      </c>
      <c r="AD193" s="108" t="str">
        <f t="shared" si="44"/>
        <v>R_ES-APP-FR</v>
      </c>
      <c r="AE193" s="108" t="str">
        <f t="shared" si="44"/>
        <v>SH10_11</v>
      </c>
      <c r="AF193" s="108">
        <f t="shared" si="38"/>
        <v>0.0150973156957682</v>
      </c>
      <c r="AG193" s="108" t="s">
        <v>18</v>
      </c>
      <c r="AH193" s="108" t="s">
        <v>197</v>
      </c>
      <c r="AL193" s="108" t="s">
        <v>357</v>
      </c>
      <c r="AM193" s="108" t="str">
        <f t="shared" si="45"/>
        <v>R_ES-APP-FR</v>
      </c>
      <c r="AN193" s="108" t="str">
        <f t="shared" si="45"/>
        <v>SH10_11</v>
      </c>
      <c r="AO193" s="108">
        <f t="shared" si="39"/>
        <v>0.0171295457469424</v>
      </c>
      <c r="AP193" s="108" t="s">
        <v>18</v>
      </c>
      <c r="AQ193" s="108" t="s">
        <v>194</v>
      </c>
      <c r="AU193" s="108" t="s">
        <v>357</v>
      </c>
      <c r="AV193" s="108" t="str">
        <f t="shared" si="46"/>
        <v>R_ES-APP-FR</v>
      </c>
      <c r="AW193" s="108" t="str">
        <f t="shared" si="46"/>
        <v>SH10_11</v>
      </c>
      <c r="AX193" s="108">
        <f t="shared" si="40"/>
        <v>0.0187148851387562</v>
      </c>
      <c r="AY193" s="108" t="s">
        <v>18</v>
      </c>
      <c r="AZ193" s="108" t="s">
        <v>193</v>
      </c>
      <c r="BD193" s="108" t="s">
        <v>357</v>
      </c>
      <c r="BE193" s="108" t="str">
        <f t="shared" si="47"/>
        <v>R_ES-APP-FR</v>
      </c>
      <c r="BF193" s="108" t="str">
        <f t="shared" si="47"/>
        <v>SH10_11</v>
      </c>
      <c r="BG193" s="108">
        <f t="shared" si="42"/>
        <v>0.0171295457469424</v>
      </c>
      <c r="BH193" s="108" t="s">
        <v>18</v>
      </c>
      <c r="BI193" s="108" t="s">
        <v>195</v>
      </c>
      <c r="BM193" s="108" t="s">
        <v>357</v>
      </c>
      <c r="BN193" s="108" t="str">
        <f t="shared" si="48"/>
        <v>R_ES-APP-FR</v>
      </c>
      <c r="BO193" s="108" t="str">
        <f t="shared" si="48"/>
        <v>SH10_11</v>
      </c>
      <c r="BP193" s="108">
        <f t="shared" si="41"/>
        <v>0.0187148851387562</v>
      </c>
      <c r="BQ193" s="108" t="s">
        <v>18</v>
      </c>
      <c r="BR193" s="108" t="s">
        <v>192</v>
      </c>
    </row>
    <row r="194" spans="11:70">
      <c r="K194" s="108" t="s">
        <v>357</v>
      </c>
      <c r="L194" s="108" t="str">
        <f t="shared" si="49"/>
        <v>R_ES-APP-FR</v>
      </c>
      <c r="M194" s="108" t="str">
        <f t="shared" si="50"/>
        <v>SH12_13</v>
      </c>
      <c r="N194" s="108">
        <f t="shared" si="36"/>
        <v>0.0193543241840057</v>
      </c>
      <c r="O194" s="108" t="s">
        <v>18</v>
      </c>
      <c r="P194" s="108" t="s">
        <v>196</v>
      </c>
      <c r="T194" s="108" t="s">
        <v>357</v>
      </c>
      <c r="U194" s="108" t="str">
        <f t="shared" si="43"/>
        <v>R_ES-APP-FR</v>
      </c>
      <c r="V194" s="108" t="str">
        <f t="shared" si="43"/>
        <v>SH12_13</v>
      </c>
      <c r="W194" s="108">
        <f t="shared" si="37"/>
        <v>0.0185329663536096</v>
      </c>
      <c r="X194" s="108" t="s">
        <v>18</v>
      </c>
      <c r="Y194" s="108" t="s">
        <v>191</v>
      </c>
      <c r="AC194" s="108" t="s">
        <v>357</v>
      </c>
      <c r="AD194" s="108" t="str">
        <f t="shared" si="44"/>
        <v>R_ES-APP-FR</v>
      </c>
      <c r="AE194" s="108" t="str">
        <f t="shared" si="44"/>
        <v>SH12_13</v>
      </c>
      <c r="AF194" s="108">
        <f t="shared" si="38"/>
        <v>0.0157162719062912</v>
      </c>
      <c r="AG194" s="108" t="s">
        <v>18</v>
      </c>
      <c r="AH194" s="108" t="s">
        <v>197</v>
      </c>
      <c r="AL194" s="108" t="s">
        <v>357</v>
      </c>
      <c r="AM194" s="108" t="str">
        <f t="shared" si="45"/>
        <v>R_ES-APP-FR</v>
      </c>
      <c r="AN194" s="108" t="str">
        <f t="shared" si="45"/>
        <v>SH12_13</v>
      </c>
      <c r="AO194" s="108">
        <f t="shared" si="39"/>
        <v>0.0184909585816698</v>
      </c>
      <c r="AP194" s="108" t="s">
        <v>18</v>
      </c>
      <c r="AQ194" s="108" t="s">
        <v>194</v>
      </c>
      <c r="AU194" s="108" t="s">
        <v>357</v>
      </c>
      <c r="AV194" s="108" t="str">
        <f t="shared" si="46"/>
        <v>R_ES-APP-FR</v>
      </c>
      <c r="AW194" s="108" t="str">
        <f t="shared" si="46"/>
        <v>SH12_13</v>
      </c>
      <c r="AX194" s="108">
        <f t="shared" si="40"/>
        <v>0.0213435574080405</v>
      </c>
      <c r="AY194" s="108" t="s">
        <v>18</v>
      </c>
      <c r="AZ194" s="108" t="s">
        <v>193</v>
      </c>
      <c r="BD194" s="108" t="s">
        <v>357</v>
      </c>
      <c r="BE194" s="108" t="str">
        <f t="shared" si="47"/>
        <v>R_ES-APP-FR</v>
      </c>
      <c r="BF194" s="108" t="str">
        <f t="shared" si="47"/>
        <v>SH12_13</v>
      </c>
      <c r="BG194" s="108">
        <f t="shared" si="42"/>
        <v>0.0184909585816698</v>
      </c>
      <c r="BH194" s="108" t="s">
        <v>18</v>
      </c>
      <c r="BI194" s="108" t="s">
        <v>195</v>
      </c>
      <c r="BM194" s="108" t="s">
        <v>357</v>
      </c>
      <c r="BN194" s="108" t="str">
        <f t="shared" si="48"/>
        <v>R_ES-APP-FR</v>
      </c>
      <c r="BO194" s="108" t="str">
        <f t="shared" si="48"/>
        <v>SH12_13</v>
      </c>
      <c r="BP194" s="108">
        <f t="shared" si="41"/>
        <v>0.0213435574080405</v>
      </c>
      <c r="BQ194" s="108" t="s">
        <v>18</v>
      </c>
      <c r="BR194" s="108" t="s">
        <v>192</v>
      </c>
    </row>
    <row r="195" spans="11:70">
      <c r="K195" s="175" t="s">
        <v>357</v>
      </c>
      <c r="L195" s="108" t="str">
        <f t="shared" si="49"/>
        <v>R_ES-APP-FR</v>
      </c>
      <c r="M195" s="108" t="str">
        <f t="shared" si="50"/>
        <v>SH14_15</v>
      </c>
      <c r="N195" s="108">
        <f t="shared" si="36"/>
        <v>0.0204723701496402</v>
      </c>
      <c r="O195" s="108" t="s">
        <v>18</v>
      </c>
      <c r="P195" s="108" t="s">
        <v>196</v>
      </c>
      <c r="T195" s="108" t="s">
        <v>357</v>
      </c>
      <c r="U195" s="108" t="str">
        <f t="shared" si="43"/>
        <v>R_ES-APP-FR</v>
      </c>
      <c r="V195" s="108" t="str">
        <f t="shared" si="43"/>
        <v>SH14_15</v>
      </c>
      <c r="W195" s="108">
        <f t="shared" si="37"/>
        <v>0.0189446065338263</v>
      </c>
      <c r="X195" s="108" t="s">
        <v>18</v>
      </c>
      <c r="Y195" s="108" t="s">
        <v>191</v>
      </c>
      <c r="AC195" s="108" t="s">
        <v>357</v>
      </c>
      <c r="AD195" s="108" t="str">
        <f t="shared" si="44"/>
        <v>R_ES-APP-FR</v>
      </c>
      <c r="AE195" s="108" t="str">
        <f t="shared" si="44"/>
        <v>SH14_15</v>
      </c>
      <c r="AF195" s="108">
        <f t="shared" si="38"/>
        <v>0.0181694864820914</v>
      </c>
      <c r="AG195" s="108" t="s">
        <v>18</v>
      </c>
      <c r="AH195" s="108" t="s">
        <v>197</v>
      </c>
      <c r="AL195" s="108" t="s">
        <v>357</v>
      </c>
      <c r="AM195" s="108" t="str">
        <f t="shared" si="45"/>
        <v>R_ES-APP-FR</v>
      </c>
      <c r="AN195" s="108" t="str">
        <f t="shared" si="45"/>
        <v>SH14_15</v>
      </c>
      <c r="AO195" s="108">
        <f t="shared" si="39"/>
        <v>0.019740368004096</v>
      </c>
      <c r="AP195" s="108" t="s">
        <v>18</v>
      </c>
      <c r="AQ195" s="108" t="s">
        <v>194</v>
      </c>
      <c r="AU195" s="108" t="s">
        <v>357</v>
      </c>
      <c r="AV195" s="108" t="str">
        <f t="shared" si="46"/>
        <v>R_ES-APP-FR</v>
      </c>
      <c r="AW195" s="108" t="str">
        <f t="shared" si="46"/>
        <v>SH14_15</v>
      </c>
      <c r="AX195" s="108">
        <f t="shared" si="40"/>
        <v>0.022952067498314</v>
      </c>
      <c r="AY195" s="108" t="s">
        <v>18</v>
      </c>
      <c r="AZ195" s="108" t="s">
        <v>193</v>
      </c>
      <c r="BD195" s="108" t="s">
        <v>357</v>
      </c>
      <c r="BE195" s="108" t="str">
        <f t="shared" si="47"/>
        <v>R_ES-APP-FR</v>
      </c>
      <c r="BF195" s="108" t="str">
        <f t="shared" si="47"/>
        <v>SH14_15</v>
      </c>
      <c r="BG195" s="108">
        <f t="shared" si="42"/>
        <v>0.019740368004096</v>
      </c>
      <c r="BH195" s="108" t="s">
        <v>18</v>
      </c>
      <c r="BI195" s="108" t="s">
        <v>195</v>
      </c>
      <c r="BM195" s="108" t="s">
        <v>357</v>
      </c>
      <c r="BN195" s="108" t="str">
        <f t="shared" si="48"/>
        <v>R_ES-APP-FR</v>
      </c>
      <c r="BO195" s="108" t="str">
        <f t="shared" si="48"/>
        <v>SH14_15</v>
      </c>
      <c r="BP195" s="108">
        <f t="shared" si="41"/>
        <v>0.022952067498314</v>
      </c>
      <c r="BQ195" s="108" t="s">
        <v>18</v>
      </c>
      <c r="BR195" s="108" t="s">
        <v>192</v>
      </c>
    </row>
    <row r="196" spans="11:70">
      <c r="K196" s="108" t="s">
        <v>357</v>
      </c>
      <c r="L196" s="108" t="str">
        <f t="shared" si="49"/>
        <v>R_ES-APP-FR</v>
      </c>
      <c r="M196" s="108" t="str">
        <f t="shared" si="50"/>
        <v>SH16_17</v>
      </c>
      <c r="N196" s="108">
        <f t="shared" si="36"/>
        <v>0.021278922422278</v>
      </c>
      <c r="O196" s="108" t="s">
        <v>18</v>
      </c>
      <c r="P196" s="108" t="s">
        <v>196</v>
      </c>
      <c r="T196" s="108" t="s">
        <v>357</v>
      </c>
      <c r="U196" s="108" t="str">
        <f t="shared" si="43"/>
        <v>R_ES-APP-FR</v>
      </c>
      <c r="V196" s="108" t="str">
        <f t="shared" si="43"/>
        <v>SH16_17</v>
      </c>
      <c r="W196" s="108">
        <f t="shared" si="37"/>
        <v>0.0187938640201366</v>
      </c>
      <c r="X196" s="108" t="s">
        <v>18</v>
      </c>
      <c r="Y196" s="108" t="s">
        <v>191</v>
      </c>
      <c r="AC196" s="108" t="s">
        <v>357</v>
      </c>
      <c r="AD196" s="108" t="str">
        <f t="shared" si="44"/>
        <v>R_ES-APP-FR</v>
      </c>
      <c r="AE196" s="108" t="str">
        <f t="shared" si="44"/>
        <v>SH16_17</v>
      </c>
      <c r="AF196" s="108">
        <f t="shared" si="38"/>
        <v>0.0199388030090388</v>
      </c>
      <c r="AG196" s="108" t="s">
        <v>18</v>
      </c>
      <c r="AH196" s="108" t="s">
        <v>197</v>
      </c>
      <c r="AL196" s="108" t="s">
        <v>357</v>
      </c>
      <c r="AM196" s="108" t="str">
        <f t="shared" si="45"/>
        <v>R_ES-APP-FR</v>
      </c>
      <c r="AN196" s="108" t="str">
        <f t="shared" si="45"/>
        <v>SH16_17</v>
      </c>
      <c r="AO196" s="108">
        <f t="shared" si="39"/>
        <v>0.0204205397465977</v>
      </c>
      <c r="AP196" s="108" t="s">
        <v>18</v>
      </c>
      <c r="AQ196" s="108" t="s">
        <v>194</v>
      </c>
      <c r="AU196" s="108" t="s">
        <v>357</v>
      </c>
      <c r="AV196" s="108" t="str">
        <f t="shared" si="46"/>
        <v>R_ES-APP-FR</v>
      </c>
      <c r="AW196" s="108" t="str">
        <f t="shared" si="46"/>
        <v>SH16_17</v>
      </c>
      <c r="AX196" s="108">
        <f t="shared" si="40"/>
        <v>0.0237104459107458</v>
      </c>
      <c r="AY196" s="108" t="s">
        <v>18</v>
      </c>
      <c r="AZ196" s="108" t="s">
        <v>193</v>
      </c>
      <c r="BD196" s="108" t="s">
        <v>357</v>
      </c>
      <c r="BE196" s="108" t="str">
        <f t="shared" si="47"/>
        <v>R_ES-APP-FR</v>
      </c>
      <c r="BF196" s="108" t="str">
        <f t="shared" si="47"/>
        <v>SH16_17</v>
      </c>
      <c r="BG196" s="108">
        <f t="shared" si="42"/>
        <v>0.0204205397465977</v>
      </c>
      <c r="BH196" s="108" t="s">
        <v>18</v>
      </c>
      <c r="BI196" s="108" t="s">
        <v>195</v>
      </c>
      <c r="BM196" s="108" t="s">
        <v>357</v>
      </c>
      <c r="BN196" s="108" t="str">
        <f t="shared" si="48"/>
        <v>R_ES-APP-FR</v>
      </c>
      <c r="BO196" s="108" t="str">
        <f t="shared" si="48"/>
        <v>SH16_17</v>
      </c>
      <c r="BP196" s="108">
        <f t="shared" si="41"/>
        <v>0.0237104459107458</v>
      </c>
      <c r="BQ196" s="108" t="s">
        <v>18</v>
      </c>
      <c r="BR196" s="108" t="s">
        <v>192</v>
      </c>
    </row>
    <row r="197" spans="11:70">
      <c r="K197" s="108" t="s">
        <v>357</v>
      </c>
      <c r="L197" s="108" t="str">
        <f t="shared" si="49"/>
        <v>R_ES-APP-FR</v>
      </c>
      <c r="M197" s="108" t="str">
        <f t="shared" si="50"/>
        <v>SH18_19</v>
      </c>
      <c r="N197" s="108">
        <f t="shared" si="36"/>
        <v>0.0217388347288327</v>
      </c>
      <c r="O197" s="108" t="s">
        <v>18</v>
      </c>
      <c r="P197" s="108" t="s">
        <v>196</v>
      </c>
      <c r="T197" s="108" t="s">
        <v>357</v>
      </c>
      <c r="U197" s="108" t="str">
        <f t="shared" si="43"/>
        <v>R_ES-APP-FR</v>
      </c>
      <c r="V197" s="108" t="str">
        <f t="shared" si="43"/>
        <v>SH18_19</v>
      </c>
      <c r="W197" s="108">
        <f t="shared" si="37"/>
        <v>0.0189293212414044</v>
      </c>
      <c r="X197" s="108" t="s">
        <v>18</v>
      </c>
      <c r="Y197" s="108" t="s">
        <v>191</v>
      </c>
      <c r="AC197" s="108" t="s">
        <v>357</v>
      </c>
      <c r="AD197" s="108" t="str">
        <f t="shared" si="44"/>
        <v>R_ES-APP-FR</v>
      </c>
      <c r="AE197" s="108" t="str">
        <f t="shared" si="44"/>
        <v>SH18_19</v>
      </c>
      <c r="AF197" s="108">
        <f t="shared" si="38"/>
        <v>0.0205951831792654</v>
      </c>
      <c r="AG197" s="108" t="s">
        <v>18</v>
      </c>
      <c r="AH197" s="108" t="s">
        <v>197</v>
      </c>
      <c r="AL197" s="108" t="s">
        <v>357</v>
      </c>
      <c r="AM197" s="108" t="str">
        <f t="shared" si="45"/>
        <v>R_ES-APP-FR</v>
      </c>
      <c r="AN197" s="108" t="str">
        <f t="shared" si="45"/>
        <v>SH18_19</v>
      </c>
      <c r="AO197" s="108">
        <f t="shared" si="39"/>
        <v>0.0206910653610991</v>
      </c>
      <c r="AP197" s="108" t="s">
        <v>18</v>
      </c>
      <c r="AQ197" s="108" t="s">
        <v>194</v>
      </c>
      <c r="AU197" s="108" t="s">
        <v>357</v>
      </c>
      <c r="AV197" s="108" t="str">
        <f t="shared" si="46"/>
        <v>R_ES-APP-FR</v>
      </c>
      <c r="AW197" s="108" t="str">
        <f t="shared" si="46"/>
        <v>SH18_19</v>
      </c>
      <c r="AX197" s="108">
        <f t="shared" si="40"/>
        <v>0.0239937611707896</v>
      </c>
      <c r="AY197" s="108" t="s">
        <v>18</v>
      </c>
      <c r="AZ197" s="108" t="s">
        <v>193</v>
      </c>
      <c r="BD197" s="108" t="s">
        <v>357</v>
      </c>
      <c r="BE197" s="108" t="str">
        <f t="shared" si="47"/>
        <v>R_ES-APP-FR</v>
      </c>
      <c r="BF197" s="108" t="str">
        <f t="shared" si="47"/>
        <v>SH18_19</v>
      </c>
      <c r="BG197" s="108">
        <f t="shared" si="42"/>
        <v>0.0206910653610991</v>
      </c>
      <c r="BH197" s="108" t="s">
        <v>18</v>
      </c>
      <c r="BI197" s="108" t="s">
        <v>195</v>
      </c>
      <c r="BM197" s="108" t="s">
        <v>357</v>
      </c>
      <c r="BN197" s="108" t="str">
        <f t="shared" si="48"/>
        <v>R_ES-APP-FR</v>
      </c>
      <c r="BO197" s="108" t="str">
        <f t="shared" si="48"/>
        <v>SH18_19</v>
      </c>
      <c r="BP197" s="108">
        <f t="shared" si="41"/>
        <v>0.0239937611707896</v>
      </c>
      <c r="BQ197" s="108" t="s">
        <v>18</v>
      </c>
      <c r="BR197" s="108" t="s">
        <v>192</v>
      </c>
    </row>
    <row r="198" spans="11:70">
      <c r="K198" s="108" t="s">
        <v>357</v>
      </c>
      <c r="L198" s="108" t="str">
        <f t="shared" si="49"/>
        <v>R_ES-APP-FR</v>
      </c>
      <c r="M198" s="108" t="str">
        <f t="shared" si="50"/>
        <v>SH20_21</v>
      </c>
      <c r="N198" s="108">
        <f t="shared" si="36"/>
        <v>0.0219554256218374</v>
      </c>
      <c r="O198" s="108" t="s">
        <v>18</v>
      </c>
      <c r="P198" s="108" t="s">
        <v>196</v>
      </c>
      <c r="T198" s="108" t="s">
        <v>357</v>
      </c>
      <c r="U198" s="108" t="str">
        <f t="shared" si="43"/>
        <v>R_ES-APP-FR</v>
      </c>
      <c r="V198" s="108" t="str">
        <f t="shared" si="43"/>
        <v>SH20_21</v>
      </c>
      <c r="W198" s="108">
        <f t="shared" si="37"/>
        <v>0.0190946892738074</v>
      </c>
      <c r="X198" s="108" t="s">
        <v>18</v>
      </c>
      <c r="Y198" s="108" t="s">
        <v>191</v>
      </c>
      <c r="AC198" s="108" t="s">
        <v>357</v>
      </c>
      <c r="AD198" s="108" t="str">
        <f t="shared" si="44"/>
        <v>R_ES-APP-FR</v>
      </c>
      <c r="AE198" s="108" t="str">
        <f t="shared" si="44"/>
        <v>SH20_21</v>
      </c>
      <c r="AF198" s="108">
        <f t="shared" si="38"/>
        <v>0.0207273778877354</v>
      </c>
      <c r="AG198" s="108" t="s">
        <v>18</v>
      </c>
      <c r="AH198" s="108" t="s">
        <v>197</v>
      </c>
      <c r="AL198" s="108" t="s">
        <v>357</v>
      </c>
      <c r="AM198" s="108" t="str">
        <f t="shared" si="45"/>
        <v>R_ES-APP-FR</v>
      </c>
      <c r="AN198" s="108" t="str">
        <f t="shared" si="45"/>
        <v>SH20_21</v>
      </c>
      <c r="AO198" s="108">
        <f t="shared" si="39"/>
        <v>0.0209631637065674</v>
      </c>
      <c r="AP198" s="108" t="s">
        <v>18</v>
      </c>
      <c r="AQ198" s="108" t="s">
        <v>194</v>
      </c>
      <c r="AU198" s="108" t="s">
        <v>357</v>
      </c>
      <c r="AV198" s="108" t="str">
        <f t="shared" si="46"/>
        <v>R_ES-APP-FR</v>
      </c>
      <c r="AW198" s="108" t="str">
        <f t="shared" si="46"/>
        <v>SH20_21</v>
      </c>
      <c r="AX198" s="108">
        <f t="shared" si="40"/>
        <v>0.0244748252753431</v>
      </c>
      <c r="AY198" s="108" t="s">
        <v>18</v>
      </c>
      <c r="AZ198" s="108" t="s">
        <v>193</v>
      </c>
      <c r="BD198" s="108" t="s">
        <v>357</v>
      </c>
      <c r="BE198" s="108" t="str">
        <f t="shared" si="47"/>
        <v>R_ES-APP-FR</v>
      </c>
      <c r="BF198" s="108" t="str">
        <f t="shared" si="47"/>
        <v>SH20_21</v>
      </c>
      <c r="BG198" s="108">
        <f t="shared" si="42"/>
        <v>0.0209631637065674</v>
      </c>
      <c r="BH198" s="108" t="s">
        <v>18</v>
      </c>
      <c r="BI198" s="108" t="s">
        <v>195</v>
      </c>
      <c r="BM198" s="108" t="s">
        <v>357</v>
      </c>
      <c r="BN198" s="108" t="str">
        <f t="shared" si="48"/>
        <v>R_ES-APP-FR</v>
      </c>
      <c r="BO198" s="108" t="str">
        <f t="shared" si="48"/>
        <v>SH20_21</v>
      </c>
      <c r="BP198" s="108">
        <f t="shared" si="41"/>
        <v>0.0244748252753431</v>
      </c>
      <c r="BQ198" s="108" t="s">
        <v>18</v>
      </c>
      <c r="BR198" s="108" t="s">
        <v>192</v>
      </c>
    </row>
    <row r="199" spans="11:70">
      <c r="K199" s="175" t="s">
        <v>357</v>
      </c>
      <c r="L199" s="108" t="str">
        <f t="shared" si="49"/>
        <v>R_ES-APP-FR</v>
      </c>
      <c r="M199" s="108" t="str">
        <f t="shared" si="50"/>
        <v>SH22_23</v>
      </c>
      <c r="N199" s="108">
        <f t="shared" si="36"/>
        <v>0.0221215642248193</v>
      </c>
      <c r="O199" s="108" t="s">
        <v>18</v>
      </c>
      <c r="P199" s="108" t="s">
        <v>196</v>
      </c>
      <c r="T199" s="108" t="s">
        <v>357</v>
      </c>
      <c r="U199" s="108" t="str">
        <f t="shared" si="43"/>
        <v>R_ES-APP-FR</v>
      </c>
      <c r="V199" s="108" t="str">
        <f t="shared" si="43"/>
        <v>SH22_23</v>
      </c>
      <c r="W199" s="108">
        <f t="shared" si="37"/>
        <v>0.0183466180817403</v>
      </c>
      <c r="X199" s="108" t="s">
        <v>18</v>
      </c>
      <c r="Y199" s="108" t="s">
        <v>191</v>
      </c>
      <c r="AC199" s="108" t="s">
        <v>357</v>
      </c>
      <c r="AD199" s="108" t="str">
        <f t="shared" si="44"/>
        <v>R_ES-APP-FR</v>
      </c>
      <c r="AE199" s="108" t="str">
        <f t="shared" si="44"/>
        <v>SH22_23</v>
      </c>
      <c r="AF199" s="108">
        <f t="shared" si="38"/>
        <v>0.0207157550987243</v>
      </c>
      <c r="AG199" s="108" t="s">
        <v>18</v>
      </c>
      <c r="AH199" s="108" t="s">
        <v>197</v>
      </c>
      <c r="AL199" s="108" t="s">
        <v>357</v>
      </c>
      <c r="AM199" s="108" t="str">
        <f t="shared" si="45"/>
        <v>R_ES-APP-FR</v>
      </c>
      <c r="AN199" s="108" t="str">
        <f t="shared" si="45"/>
        <v>SH22_23</v>
      </c>
      <c r="AO199" s="108">
        <f t="shared" si="39"/>
        <v>0.02077782488644</v>
      </c>
      <c r="AP199" s="108" t="s">
        <v>18</v>
      </c>
      <c r="AQ199" s="108" t="s">
        <v>194</v>
      </c>
      <c r="AU199" s="108" t="s">
        <v>357</v>
      </c>
      <c r="AV199" s="108" t="str">
        <f t="shared" si="46"/>
        <v>R_ES-APP-FR</v>
      </c>
      <c r="AW199" s="108" t="str">
        <f t="shared" si="46"/>
        <v>SH22_23</v>
      </c>
      <c r="AX199" s="108">
        <f t="shared" si="40"/>
        <v>0.0241373966840562</v>
      </c>
      <c r="AY199" s="108" t="s">
        <v>18</v>
      </c>
      <c r="AZ199" s="108" t="s">
        <v>193</v>
      </c>
      <c r="BD199" s="108" t="s">
        <v>357</v>
      </c>
      <c r="BE199" s="108" t="str">
        <f t="shared" si="47"/>
        <v>R_ES-APP-FR</v>
      </c>
      <c r="BF199" s="108" t="str">
        <f t="shared" si="47"/>
        <v>SH22_23</v>
      </c>
      <c r="BG199" s="108">
        <f t="shared" si="42"/>
        <v>0.02077782488644</v>
      </c>
      <c r="BH199" s="108" t="s">
        <v>18</v>
      </c>
      <c r="BI199" s="108" t="s">
        <v>195</v>
      </c>
      <c r="BM199" s="108" t="s">
        <v>357</v>
      </c>
      <c r="BN199" s="108" t="str">
        <f t="shared" si="48"/>
        <v>R_ES-APP-FR</v>
      </c>
      <c r="BO199" s="108" t="str">
        <f t="shared" si="48"/>
        <v>SH22_23</v>
      </c>
      <c r="BP199" s="108">
        <f t="shared" si="41"/>
        <v>0.0241373966840562</v>
      </c>
      <c r="BQ199" s="108" t="s">
        <v>18</v>
      </c>
      <c r="BR199" s="108" t="s">
        <v>192</v>
      </c>
    </row>
    <row r="200" spans="11:70">
      <c r="K200" s="108" t="s">
        <v>357</v>
      </c>
      <c r="L200" s="108" t="str">
        <f t="shared" si="49"/>
        <v>R_ES-APP-FR</v>
      </c>
      <c r="M200" s="108" t="str">
        <f t="shared" si="50"/>
        <v>FH0_1</v>
      </c>
      <c r="N200" s="108">
        <f t="shared" si="36"/>
        <v>0.0213934931755858</v>
      </c>
      <c r="O200" s="108" t="s">
        <v>18</v>
      </c>
      <c r="P200" s="108" t="s">
        <v>196</v>
      </c>
      <c r="T200" s="108" t="s">
        <v>357</v>
      </c>
      <c r="U200" s="108" t="str">
        <f t="shared" si="43"/>
        <v>R_ES-APP-FR</v>
      </c>
      <c r="V200" s="108" t="str">
        <f t="shared" si="43"/>
        <v>FH0_1</v>
      </c>
      <c r="W200" s="108">
        <f t="shared" si="37"/>
        <v>0.0189900151087194</v>
      </c>
      <c r="X200" s="108" t="s">
        <v>18</v>
      </c>
      <c r="Y200" s="108" t="s">
        <v>191</v>
      </c>
      <c r="AC200" s="108" t="s">
        <v>357</v>
      </c>
      <c r="AD200" s="108" t="str">
        <f t="shared" si="44"/>
        <v>R_ES-APP-FR</v>
      </c>
      <c r="AE200" s="108" t="str">
        <f t="shared" si="44"/>
        <v>FH0_1</v>
      </c>
      <c r="AF200" s="108">
        <f t="shared" si="38"/>
        <v>0.0225377088372482</v>
      </c>
      <c r="AG200" s="108" t="s">
        <v>18</v>
      </c>
      <c r="AH200" s="108" t="s">
        <v>197</v>
      </c>
      <c r="AL200" s="108" t="s">
        <v>357</v>
      </c>
      <c r="AM200" s="108" t="str">
        <f t="shared" si="45"/>
        <v>R_ES-APP-FR</v>
      </c>
      <c r="AN200" s="108" t="str">
        <f t="shared" si="45"/>
        <v>FH0_1</v>
      </c>
      <c r="AO200" s="108">
        <f t="shared" si="39"/>
        <v>0.02082812933826</v>
      </c>
      <c r="AP200" s="108" t="s">
        <v>18</v>
      </c>
      <c r="AQ200" s="108" t="s">
        <v>194</v>
      </c>
      <c r="AU200" s="108" t="s">
        <v>357</v>
      </c>
      <c r="AV200" s="108" t="str">
        <f t="shared" si="46"/>
        <v>R_ES-APP-FR</v>
      </c>
      <c r="AW200" s="108" t="str">
        <f t="shared" si="46"/>
        <v>FH0_1</v>
      </c>
      <c r="AX200" s="108">
        <f t="shared" si="40"/>
        <v>0.0222158485714042</v>
      </c>
      <c r="AY200" s="108" t="s">
        <v>18</v>
      </c>
      <c r="AZ200" s="108" t="s">
        <v>193</v>
      </c>
      <c r="BD200" s="108" t="s">
        <v>357</v>
      </c>
      <c r="BE200" s="108" t="str">
        <f t="shared" si="47"/>
        <v>R_ES-APP-FR</v>
      </c>
      <c r="BF200" s="108" t="str">
        <f t="shared" si="47"/>
        <v>FH0_1</v>
      </c>
      <c r="BG200" s="108">
        <f t="shared" si="42"/>
        <v>0.02082812933826</v>
      </c>
      <c r="BH200" s="108" t="s">
        <v>18</v>
      </c>
      <c r="BI200" s="108" t="s">
        <v>195</v>
      </c>
      <c r="BM200" s="108" t="s">
        <v>357</v>
      </c>
      <c r="BN200" s="108" t="str">
        <f t="shared" si="48"/>
        <v>R_ES-APP-FR</v>
      </c>
      <c r="BO200" s="108" t="str">
        <f t="shared" si="48"/>
        <v>FH0_1</v>
      </c>
      <c r="BP200" s="108">
        <f t="shared" si="41"/>
        <v>0.0222158485714042</v>
      </c>
      <c r="BQ200" s="108" t="s">
        <v>18</v>
      </c>
      <c r="BR200" s="108" t="s">
        <v>192</v>
      </c>
    </row>
    <row r="201" spans="11:70">
      <c r="K201" s="108" t="s">
        <v>357</v>
      </c>
      <c r="L201" s="108" t="str">
        <f t="shared" si="49"/>
        <v>R_ES-APP-FR</v>
      </c>
      <c r="M201" s="108" t="str">
        <f t="shared" si="50"/>
        <v>FH2_3</v>
      </c>
      <c r="N201" s="108">
        <f t="shared" si="36"/>
        <v>0.02102967448633</v>
      </c>
      <c r="O201" s="108" t="s">
        <v>18</v>
      </c>
      <c r="P201" s="108" t="s">
        <v>196</v>
      </c>
      <c r="T201" s="108" t="s">
        <v>357</v>
      </c>
      <c r="U201" s="108" t="str">
        <f t="shared" si="43"/>
        <v>R_ES-APP-FR</v>
      </c>
      <c r="V201" s="108" t="str">
        <f t="shared" si="43"/>
        <v>FH2_3</v>
      </c>
      <c r="W201" s="108">
        <f t="shared" si="37"/>
        <v>0.0166572327084534</v>
      </c>
      <c r="X201" s="108" t="s">
        <v>18</v>
      </c>
      <c r="Y201" s="108" t="s">
        <v>191</v>
      </c>
      <c r="AC201" s="108" t="s">
        <v>357</v>
      </c>
      <c r="AD201" s="108" t="str">
        <f t="shared" si="44"/>
        <v>R_ES-APP-FR</v>
      </c>
      <c r="AE201" s="108" t="str">
        <f t="shared" si="44"/>
        <v>FH2_3</v>
      </c>
      <c r="AF201" s="108">
        <f t="shared" si="38"/>
        <v>0.022471121655479</v>
      </c>
      <c r="AG201" s="108" t="s">
        <v>18</v>
      </c>
      <c r="AH201" s="108" t="s">
        <v>197</v>
      </c>
      <c r="AL201" s="108" t="s">
        <v>357</v>
      </c>
      <c r="AM201" s="108" t="str">
        <f t="shared" si="45"/>
        <v>R_ES-APP-FR</v>
      </c>
      <c r="AN201" s="108" t="str">
        <f t="shared" si="45"/>
        <v>FH2_3</v>
      </c>
      <c r="AO201" s="108">
        <f t="shared" si="39"/>
        <v>0.0196922594663782</v>
      </c>
      <c r="AP201" s="108" t="s">
        <v>18</v>
      </c>
      <c r="AQ201" s="108" t="s">
        <v>194</v>
      </c>
      <c r="AU201" s="108" t="s">
        <v>357</v>
      </c>
      <c r="AV201" s="108" t="str">
        <f t="shared" si="46"/>
        <v>R_ES-APP-FR</v>
      </c>
      <c r="AW201" s="108" t="str">
        <f t="shared" si="46"/>
        <v>FH2_3</v>
      </c>
      <c r="AX201" s="108">
        <f t="shared" si="40"/>
        <v>0.0200672016482474</v>
      </c>
      <c r="AY201" s="108" t="s">
        <v>18</v>
      </c>
      <c r="AZ201" s="108" t="s">
        <v>193</v>
      </c>
      <c r="BD201" s="108" t="s">
        <v>357</v>
      </c>
      <c r="BE201" s="108" t="str">
        <f t="shared" si="47"/>
        <v>R_ES-APP-FR</v>
      </c>
      <c r="BF201" s="108" t="str">
        <f t="shared" si="47"/>
        <v>FH2_3</v>
      </c>
      <c r="BG201" s="108">
        <f t="shared" si="42"/>
        <v>0.0196922594663782</v>
      </c>
      <c r="BH201" s="108" t="s">
        <v>18</v>
      </c>
      <c r="BI201" s="108" t="s">
        <v>195</v>
      </c>
      <c r="BM201" s="108" t="s">
        <v>357</v>
      </c>
      <c r="BN201" s="108" t="str">
        <f t="shared" si="48"/>
        <v>R_ES-APP-FR</v>
      </c>
      <c r="BO201" s="108" t="str">
        <f t="shared" si="48"/>
        <v>FH2_3</v>
      </c>
      <c r="BP201" s="108">
        <f t="shared" si="41"/>
        <v>0.0200672016482474</v>
      </c>
      <c r="BQ201" s="108" t="s">
        <v>18</v>
      </c>
      <c r="BR201" s="108" t="s">
        <v>192</v>
      </c>
    </row>
    <row r="202" spans="11:70">
      <c r="K202" s="108" t="s">
        <v>357</v>
      </c>
      <c r="L202" s="108" t="str">
        <f t="shared" si="49"/>
        <v>R_ES-APP-FR</v>
      </c>
      <c r="M202" s="108" t="str">
        <f t="shared" si="50"/>
        <v>FH4_5</v>
      </c>
      <c r="N202" s="108">
        <f t="shared" si="36"/>
        <v>0.0201116701113584</v>
      </c>
      <c r="O202" s="108" t="s">
        <v>18</v>
      </c>
      <c r="P202" s="108" t="s">
        <v>196</v>
      </c>
      <c r="T202" s="108" t="s">
        <v>357</v>
      </c>
      <c r="U202" s="108" t="str">
        <f t="shared" si="43"/>
        <v>R_ES-APP-FR</v>
      </c>
      <c r="V202" s="108" t="str">
        <f t="shared" si="43"/>
        <v>FH4_5</v>
      </c>
      <c r="W202" s="108">
        <f t="shared" si="37"/>
        <v>0.0158290452354489</v>
      </c>
      <c r="X202" s="108" t="s">
        <v>18</v>
      </c>
      <c r="Y202" s="108" t="s">
        <v>191</v>
      </c>
      <c r="AC202" s="108" t="s">
        <v>357</v>
      </c>
      <c r="AD202" s="108" t="str">
        <f t="shared" si="44"/>
        <v>R_ES-APP-FR</v>
      </c>
      <c r="AE202" s="108" t="str">
        <f t="shared" si="44"/>
        <v>FH4_5</v>
      </c>
      <c r="AF202" s="108">
        <f t="shared" si="38"/>
        <v>0.0209246883499341</v>
      </c>
      <c r="AG202" s="108" t="s">
        <v>18</v>
      </c>
      <c r="AH202" s="108" t="s">
        <v>197</v>
      </c>
      <c r="AL202" s="108" t="s">
        <v>357</v>
      </c>
      <c r="AM202" s="108" t="str">
        <f t="shared" si="45"/>
        <v>R_ES-APP-FR</v>
      </c>
      <c r="AN202" s="108" t="str">
        <f t="shared" si="45"/>
        <v>FH4_5</v>
      </c>
      <c r="AO202" s="108">
        <f t="shared" si="39"/>
        <v>0.0185404013701219</v>
      </c>
      <c r="AP202" s="108" t="s">
        <v>18</v>
      </c>
      <c r="AQ202" s="108" t="s">
        <v>194</v>
      </c>
      <c r="AU202" s="108" t="s">
        <v>357</v>
      </c>
      <c r="AV202" s="108" t="str">
        <f t="shared" si="46"/>
        <v>R_ES-APP-FR</v>
      </c>
      <c r="AW202" s="108" t="str">
        <f t="shared" si="46"/>
        <v>FH4_5</v>
      </c>
      <c r="AX202" s="108">
        <f t="shared" si="40"/>
        <v>0.0177877243294525</v>
      </c>
      <c r="AY202" s="108" t="s">
        <v>18</v>
      </c>
      <c r="AZ202" s="108" t="s">
        <v>193</v>
      </c>
      <c r="BD202" s="108" t="s">
        <v>357</v>
      </c>
      <c r="BE202" s="108" t="str">
        <f t="shared" si="47"/>
        <v>R_ES-APP-FR</v>
      </c>
      <c r="BF202" s="108" t="str">
        <f t="shared" si="47"/>
        <v>FH4_5</v>
      </c>
      <c r="BG202" s="108">
        <f t="shared" si="42"/>
        <v>0.0185404013701219</v>
      </c>
      <c r="BH202" s="108" t="s">
        <v>18</v>
      </c>
      <c r="BI202" s="108" t="s">
        <v>195</v>
      </c>
      <c r="BM202" s="108" t="s">
        <v>357</v>
      </c>
      <c r="BN202" s="108" t="str">
        <f t="shared" si="48"/>
        <v>R_ES-APP-FR</v>
      </c>
      <c r="BO202" s="108" t="str">
        <f t="shared" si="48"/>
        <v>FH4_5</v>
      </c>
      <c r="BP202" s="108">
        <f t="shared" si="41"/>
        <v>0.0177877243294525</v>
      </c>
      <c r="BQ202" s="108" t="s">
        <v>18</v>
      </c>
      <c r="BR202" s="108" t="s">
        <v>192</v>
      </c>
    </row>
    <row r="203" spans="11:70">
      <c r="K203" s="175" t="s">
        <v>357</v>
      </c>
      <c r="L203" s="108" t="str">
        <f t="shared" si="49"/>
        <v>R_ES-APP-FR</v>
      </c>
      <c r="M203" s="108" t="str">
        <f t="shared" si="50"/>
        <v>FH6_7</v>
      </c>
      <c r="N203" s="108">
        <f t="shared" si="36"/>
        <v>0.0192099222047578</v>
      </c>
      <c r="O203" s="108" t="s">
        <v>18</v>
      </c>
      <c r="P203" s="108" t="s">
        <v>196</v>
      </c>
      <c r="T203" s="108" t="s">
        <v>357</v>
      </c>
      <c r="U203" s="108" t="str">
        <f t="shared" si="43"/>
        <v>R_ES-APP-FR</v>
      </c>
      <c r="V203" s="108" t="str">
        <f t="shared" si="43"/>
        <v>FH6_7</v>
      </c>
      <c r="W203" s="108">
        <f t="shared" si="37"/>
        <v>0.0159024621248745</v>
      </c>
      <c r="X203" s="108" t="s">
        <v>18</v>
      </c>
      <c r="Y203" s="108" t="s">
        <v>191</v>
      </c>
      <c r="AC203" s="108" t="s">
        <v>357</v>
      </c>
      <c r="AD203" s="108" t="str">
        <f t="shared" si="44"/>
        <v>R_ES-APP-FR</v>
      </c>
      <c r="AE203" s="108" t="str">
        <f t="shared" si="44"/>
        <v>FH6_7</v>
      </c>
      <c r="AF203" s="108">
        <f t="shared" si="38"/>
        <v>0.0184080758697192</v>
      </c>
      <c r="AG203" s="108" t="s">
        <v>18</v>
      </c>
      <c r="AH203" s="108" t="s">
        <v>197</v>
      </c>
      <c r="AL203" s="108" t="s">
        <v>357</v>
      </c>
      <c r="AM203" s="108" t="str">
        <f t="shared" si="45"/>
        <v>R_ES-APP-FR</v>
      </c>
      <c r="AN203" s="108" t="str">
        <f t="shared" si="45"/>
        <v>FH6_7</v>
      </c>
      <c r="AO203" s="108">
        <f t="shared" si="39"/>
        <v>0.0175903530927638</v>
      </c>
      <c r="AP203" s="108" t="s">
        <v>18</v>
      </c>
      <c r="AQ203" s="108" t="s">
        <v>194</v>
      </c>
      <c r="AU203" s="108" t="s">
        <v>357</v>
      </c>
      <c r="AV203" s="108" t="str">
        <f t="shared" si="46"/>
        <v>R_ES-APP-FR</v>
      </c>
      <c r="AW203" s="108" t="str">
        <f t="shared" si="46"/>
        <v>FH6_7</v>
      </c>
      <c r="AX203" s="108">
        <f t="shared" si="40"/>
        <v>0.0165945078402487</v>
      </c>
      <c r="AY203" s="108" t="s">
        <v>18</v>
      </c>
      <c r="AZ203" s="108" t="s">
        <v>193</v>
      </c>
      <c r="BD203" s="108" t="s">
        <v>357</v>
      </c>
      <c r="BE203" s="108" t="str">
        <f t="shared" si="47"/>
        <v>R_ES-APP-FR</v>
      </c>
      <c r="BF203" s="108" t="str">
        <f t="shared" si="47"/>
        <v>FH6_7</v>
      </c>
      <c r="BG203" s="108">
        <f t="shared" si="42"/>
        <v>0.0175903530927638</v>
      </c>
      <c r="BH203" s="108" t="s">
        <v>18</v>
      </c>
      <c r="BI203" s="108" t="s">
        <v>195</v>
      </c>
      <c r="BM203" s="108" t="s">
        <v>357</v>
      </c>
      <c r="BN203" s="108" t="str">
        <f t="shared" si="48"/>
        <v>R_ES-APP-FR</v>
      </c>
      <c r="BO203" s="108" t="str">
        <f t="shared" si="48"/>
        <v>FH6_7</v>
      </c>
      <c r="BP203" s="108">
        <f t="shared" si="41"/>
        <v>0.0165945078402487</v>
      </c>
      <c r="BQ203" s="108" t="s">
        <v>18</v>
      </c>
      <c r="BR203" s="108" t="s">
        <v>192</v>
      </c>
    </row>
    <row r="204" spans="11:70">
      <c r="K204" s="108" t="s">
        <v>357</v>
      </c>
      <c r="L204" s="108" t="str">
        <f t="shared" si="49"/>
        <v>R_ES-APP-FR</v>
      </c>
      <c r="M204" s="108" t="str">
        <f t="shared" si="50"/>
        <v>FH8_9</v>
      </c>
      <c r="N204" s="108">
        <f t="shared" si="36"/>
        <v>0.018841834190357</v>
      </c>
      <c r="O204" s="108" t="s">
        <v>18</v>
      </c>
      <c r="P204" s="108" t="s">
        <v>196</v>
      </c>
      <c r="T204" s="108" t="s">
        <v>357</v>
      </c>
      <c r="U204" s="108" t="str">
        <f t="shared" si="43"/>
        <v>R_ES-APP-FR</v>
      </c>
      <c r="V204" s="108" t="str">
        <f t="shared" si="43"/>
        <v>FH8_9</v>
      </c>
      <c r="W204" s="108">
        <f t="shared" si="37"/>
        <v>0.0171052366659126</v>
      </c>
      <c r="X204" s="108" t="s">
        <v>18</v>
      </c>
      <c r="Y204" s="108" t="s">
        <v>191</v>
      </c>
      <c r="AC204" s="108" t="s">
        <v>357</v>
      </c>
      <c r="AD204" s="108" t="str">
        <f t="shared" si="44"/>
        <v>R_ES-APP-FR</v>
      </c>
      <c r="AE204" s="108" t="str">
        <f t="shared" si="44"/>
        <v>FH8_9</v>
      </c>
      <c r="AF204" s="108">
        <f t="shared" si="38"/>
        <v>0.0169703204195258</v>
      </c>
      <c r="AG204" s="108" t="s">
        <v>18</v>
      </c>
      <c r="AH204" s="108" t="s">
        <v>197</v>
      </c>
      <c r="AL204" s="108" t="s">
        <v>357</v>
      </c>
      <c r="AM204" s="108" t="str">
        <f t="shared" si="45"/>
        <v>R_ES-APP-FR</v>
      </c>
      <c r="AN204" s="108" t="str">
        <f t="shared" si="45"/>
        <v>FH8_9</v>
      </c>
      <c r="AO204" s="108">
        <f t="shared" si="39"/>
        <v>0.0174698671638847</v>
      </c>
      <c r="AP204" s="108" t="s">
        <v>18</v>
      </c>
      <c r="AQ204" s="108" t="s">
        <v>194</v>
      </c>
      <c r="AU204" s="108" t="s">
        <v>357</v>
      </c>
      <c r="AV204" s="108" t="str">
        <f t="shared" si="46"/>
        <v>R_ES-APP-FR</v>
      </c>
      <c r="AW204" s="108" t="str">
        <f t="shared" si="46"/>
        <v>FH8_9</v>
      </c>
      <c r="AX204" s="108">
        <f t="shared" si="40"/>
        <v>0.0165122579121173</v>
      </c>
      <c r="AY204" s="108" t="s">
        <v>18</v>
      </c>
      <c r="AZ204" s="108" t="s">
        <v>193</v>
      </c>
      <c r="BD204" s="108" t="s">
        <v>357</v>
      </c>
      <c r="BE204" s="108" t="str">
        <f t="shared" si="47"/>
        <v>R_ES-APP-FR</v>
      </c>
      <c r="BF204" s="108" t="str">
        <f t="shared" si="47"/>
        <v>FH8_9</v>
      </c>
      <c r="BG204" s="108">
        <f t="shared" si="42"/>
        <v>0.0174698671638847</v>
      </c>
      <c r="BH204" s="108" t="s">
        <v>18</v>
      </c>
      <c r="BI204" s="108" t="s">
        <v>195</v>
      </c>
      <c r="BM204" s="108" t="s">
        <v>357</v>
      </c>
      <c r="BN204" s="108" t="str">
        <f t="shared" si="48"/>
        <v>R_ES-APP-FR</v>
      </c>
      <c r="BO204" s="108" t="str">
        <f t="shared" si="48"/>
        <v>FH8_9</v>
      </c>
      <c r="BP204" s="108">
        <f t="shared" si="41"/>
        <v>0.0165122579121173</v>
      </c>
      <c r="BQ204" s="108" t="s">
        <v>18</v>
      </c>
      <c r="BR204" s="108" t="s">
        <v>192</v>
      </c>
    </row>
    <row r="205" spans="11:70">
      <c r="K205" s="108" t="s">
        <v>357</v>
      </c>
      <c r="L205" s="108" t="str">
        <f t="shared" si="49"/>
        <v>R_ES-APP-FR</v>
      </c>
      <c r="M205" s="108" t="str">
        <f t="shared" si="50"/>
        <v>FH10_11</v>
      </c>
      <c r="N205" s="108">
        <f t="shared" si="36"/>
        <v>0.0189356699331529</v>
      </c>
      <c r="O205" s="108" t="s">
        <v>18</v>
      </c>
      <c r="P205" s="108" t="s">
        <v>196</v>
      </c>
      <c r="T205" s="108" t="s">
        <v>357</v>
      </c>
      <c r="U205" s="108" t="str">
        <f t="shared" si="43"/>
        <v>R_ES-APP-FR</v>
      </c>
      <c r="V205" s="108" t="str">
        <f t="shared" si="43"/>
        <v>FH10_11</v>
      </c>
      <c r="W205" s="108">
        <f t="shared" si="37"/>
        <v>0.0198225161188549</v>
      </c>
      <c r="X205" s="108" t="s">
        <v>18</v>
      </c>
      <c r="Y205" s="108" t="s">
        <v>191</v>
      </c>
      <c r="AC205" s="108" t="s">
        <v>357</v>
      </c>
      <c r="AD205" s="108" t="str">
        <f t="shared" si="44"/>
        <v>R_ES-APP-FR</v>
      </c>
      <c r="AE205" s="108" t="str">
        <f t="shared" si="44"/>
        <v>FH10_11</v>
      </c>
      <c r="AF205" s="108">
        <f t="shared" si="38"/>
        <v>0.0166723480117681</v>
      </c>
      <c r="AG205" s="108" t="s">
        <v>18</v>
      </c>
      <c r="AH205" s="108" t="s">
        <v>197</v>
      </c>
      <c r="AL205" s="108" t="s">
        <v>357</v>
      </c>
      <c r="AM205" s="108" t="str">
        <f t="shared" si="45"/>
        <v>R_ES-APP-FR</v>
      </c>
      <c r="AN205" s="108" t="str">
        <f t="shared" si="45"/>
        <v>FH10_11</v>
      </c>
      <c r="AO205" s="108">
        <f t="shared" si="39"/>
        <v>0.0185481158114173</v>
      </c>
      <c r="AP205" s="108" t="s">
        <v>18</v>
      </c>
      <c r="AQ205" s="108" t="s">
        <v>194</v>
      </c>
      <c r="AU205" s="108" t="s">
        <v>357</v>
      </c>
      <c r="AV205" s="108" t="str">
        <f t="shared" si="46"/>
        <v>R_ES-APP-FR</v>
      </c>
      <c r="AW205" s="108" t="str">
        <f t="shared" si="46"/>
        <v>FH10_11</v>
      </c>
      <c r="AX205" s="108">
        <f t="shared" si="40"/>
        <v>0.0182536626877173</v>
      </c>
      <c r="AY205" s="108" t="s">
        <v>18</v>
      </c>
      <c r="AZ205" s="108" t="s">
        <v>193</v>
      </c>
      <c r="BD205" s="108" t="s">
        <v>357</v>
      </c>
      <c r="BE205" s="108" t="str">
        <f t="shared" si="47"/>
        <v>R_ES-APP-FR</v>
      </c>
      <c r="BF205" s="108" t="str">
        <f t="shared" si="47"/>
        <v>FH10_11</v>
      </c>
      <c r="BG205" s="108">
        <f t="shared" si="42"/>
        <v>0.0185481158114173</v>
      </c>
      <c r="BH205" s="108" t="s">
        <v>18</v>
      </c>
      <c r="BI205" s="108" t="s">
        <v>195</v>
      </c>
      <c r="BM205" s="108" t="s">
        <v>357</v>
      </c>
      <c r="BN205" s="108" t="str">
        <f t="shared" si="48"/>
        <v>R_ES-APP-FR</v>
      </c>
      <c r="BO205" s="108" t="str">
        <f t="shared" si="48"/>
        <v>FH10_11</v>
      </c>
      <c r="BP205" s="108">
        <f t="shared" si="41"/>
        <v>0.0182536626877173</v>
      </c>
      <c r="BQ205" s="108" t="s">
        <v>18</v>
      </c>
      <c r="BR205" s="108" t="s">
        <v>192</v>
      </c>
    </row>
    <row r="206" spans="11:70">
      <c r="K206" s="108" t="s">
        <v>357</v>
      </c>
      <c r="L206" s="108" t="str">
        <f t="shared" si="49"/>
        <v>R_ES-APP-FR</v>
      </c>
      <c r="M206" s="108" t="str">
        <f t="shared" si="50"/>
        <v>FH12_13</v>
      </c>
      <c r="N206" s="108">
        <f t="shared" si="36"/>
        <v>0.0198847069007047</v>
      </c>
      <c r="O206" s="108" t="s">
        <v>18</v>
      </c>
      <c r="P206" s="108" t="s">
        <v>196</v>
      </c>
      <c r="T206" s="108" t="s">
        <v>357</v>
      </c>
      <c r="U206" s="108" t="str">
        <f t="shared" si="43"/>
        <v>R_ES-APP-FR</v>
      </c>
      <c r="V206" s="108" t="str">
        <f t="shared" si="43"/>
        <v>FH12_13</v>
      </c>
      <c r="W206" s="108">
        <f t="shared" si="37"/>
        <v>0.0205767152130325</v>
      </c>
      <c r="X206" s="108" t="s">
        <v>18</v>
      </c>
      <c r="Y206" s="108" t="s">
        <v>191</v>
      </c>
      <c r="AC206" s="108" t="s">
        <v>357</v>
      </c>
      <c r="AD206" s="108" t="str">
        <f t="shared" si="44"/>
        <v>R_ES-APP-FR</v>
      </c>
      <c r="AE206" s="108" t="str">
        <f t="shared" si="44"/>
        <v>FH12_13</v>
      </c>
      <c r="AF206" s="108">
        <f t="shared" si="38"/>
        <v>0.0178993947669431</v>
      </c>
      <c r="AG206" s="108" t="s">
        <v>18</v>
      </c>
      <c r="AH206" s="108" t="s">
        <v>197</v>
      </c>
      <c r="AL206" s="108" t="s">
        <v>357</v>
      </c>
      <c r="AM206" s="108" t="str">
        <f t="shared" si="45"/>
        <v>R_ES-APP-FR</v>
      </c>
      <c r="AN206" s="108" t="str">
        <f t="shared" si="45"/>
        <v>FH12_13</v>
      </c>
      <c r="AO206" s="108">
        <f t="shared" si="39"/>
        <v>0.0197346377775574</v>
      </c>
      <c r="AP206" s="108" t="s">
        <v>18</v>
      </c>
      <c r="AQ206" s="108" t="s">
        <v>194</v>
      </c>
      <c r="AU206" s="108" t="s">
        <v>357</v>
      </c>
      <c r="AV206" s="108" t="str">
        <f t="shared" si="46"/>
        <v>R_ES-APP-FR</v>
      </c>
      <c r="AW206" s="108" t="str">
        <f t="shared" si="46"/>
        <v>FH12_13</v>
      </c>
      <c r="AX206" s="108">
        <f t="shared" si="40"/>
        <v>0.0202626994046479</v>
      </c>
      <c r="AY206" s="108" t="s">
        <v>18</v>
      </c>
      <c r="AZ206" s="108" t="s">
        <v>193</v>
      </c>
      <c r="BD206" s="108" t="s">
        <v>357</v>
      </c>
      <c r="BE206" s="108" t="str">
        <f t="shared" si="47"/>
        <v>R_ES-APP-FR</v>
      </c>
      <c r="BF206" s="108" t="str">
        <f t="shared" si="47"/>
        <v>FH12_13</v>
      </c>
      <c r="BG206" s="108">
        <f t="shared" si="42"/>
        <v>0.0197346377775574</v>
      </c>
      <c r="BH206" s="108" t="s">
        <v>18</v>
      </c>
      <c r="BI206" s="108" t="s">
        <v>195</v>
      </c>
      <c r="BM206" s="108" t="s">
        <v>357</v>
      </c>
      <c r="BN206" s="108" t="str">
        <f t="shared" si="48"/>
        <v>R_ES-APP-FR</v>
      </c>
      <c r="BO206" s="108" t="str">
        <f t="shared" si="48"/>
        <v>FH12_13</v>
      </c>
      <c r="BP206" s="108">
        <f t="shared" si="41"/>
        <v>0.0202626994046479</v>
      </c>
      <c r="BQ206" s="108" t="s">
        <v>18</v>
      </c>
      <c r="BR206" s="108" t="s">
        <v>192</v>
      </c>
    </row>
    <row r="207" spans="11:70">
      <c r="K207" s="175" t="s">
        <v>357</v>
      </c>
      <c r="L207" s="108" t="str">
        <f t="shared" si="49"/>
        <v>R_ES-APP-FR</v>
      </c>
      <c r="M207" s="108" t="str">
        <f t="shared" si="50"/>
        <v>FH14_15</v>
      </c>
      <c r="N207" s="108">
        <f t="shared" si="36"/>
        <v>0.0208389906197208</v>
      </c>
      <c r="O207" s="108" t="s">
        <v>18</v>
      </c>
      <c r="P207" s="108" t="s">
        <v>196</v>
      </c>
      <c r="T207" s="108" t="s">
        <v>357</v>
      </c>
      <c r="U207" s="108" t="str">
        <f t="shared" si="43"/>
        <v>R_ES-APP-FR</v>
      </c>
      <c r="V207" s="108" t="str">
        <f t="shared" si="43"/>
        <v>FH14_15</v>
      </c>
      <c r="W207" s="108">
        <f t="shared" si="37"/>
        <v>0.0201344120759709</v>
      </c>
      <c r="X207" s="108" t="s">
        <v>18</v>
      </c>
      <c r="Y207" s="108" t="s">
        <v>191</v>
      </c>
      <c r="AC207" s="108" t="s">
        <v>357</v>
      </c>
      <c r="AD207" s="108" t="str">
        <f t="shared" si="44"/>
        <v>R_ES-APP-FR</v>
      </c>
      <c r="AE207" s="108" t="str">
        <f t="shared" si="44"/>
        <v>FH14_15</v>
      </c>
      <c r="AF207" s="108">
        <f t="shared" si="38"/>
        <v>0.0207530234250215</v>
      </c>
      <c r="AG207" s="108" t="s">
        <v>18</v>
      </c>
      <c r="AH207" s="108" t="s">
        <v>197</v>
      </c>
      <c r="AL207" s="108" t="s">
        <v>357</v>
      </c>
      <c r="AM207" s="108" t="str">
        <f t="shared" si="45"/>
        <v>R_ES-APP-FR</v>
      </c>
      <c r="AN207" s="108" t="str">
        <f t="shared" si="45"/>
        <v>FH14_15</v>
      </c>
      <c r="AO207" s="108">
        <f t="shared" si="39"/>
        <v>0.0206212544677413</v>
      </c>
      <c r="AP207" s="108" t="s">
        <v>18</v>
      </c>
      <c r="AQ207" s="108" t="s">
        <v>194</v>
      </c>
      <c r="AU207" s="108" t="s">
        <v>357</v>
      </c>
      <c r="AV207" s="108" t="str">
        <f t="shared" si="46"/>
        <v>R_ES-APP-FR</v>
      </c>
      <c r="AW207" s="108" t="str">
        <f t="shared" si="46"/>
        <v>FH14_15</v>
      </c>
      <c r="AX207" s="108">
        <f t="shared" si="40"/>
        <v>0.0211728179792687</v>
      </c>
      <c r="AY207" s="108" t="s">
        <v>18</v>
      </c>
      <c r="AZ207" s="108" t="s">
        <v>193</v>
      </c>
      <c r="BD207" s="108" t="s">
        <v>357</v>
      </c>
      <c r="BE207" s="108" t="str">
        <f t="shared" si="47"/>
        <v>R_ES-APP-FR</v>
      </c>
      <c r="BF207" s="108" t="str">
        <f t="shared" si="47"/>
        <v>FH14_15</v>
      </c>
      <c r="BG207" s="108">
        <f t="shared" si="42"/>
        <v>0.0206212544677413</v>
      </c>
      <c r="BH207" s="108" t="s">
        <v>18</v>
      </c>
      <c r="BI207" s="108" t="s">
        <v>195</v>
      </c>
      <c r="BM207" s="108" t="s">
        <v>357</v>
      </c>
      <c r="BN207" s="108" t="str">
        <f t="shared" si="48"/>
        <v>R_ES-APP-FR</v>
      </c>
      <c r="BO207" s="108" t="str">
        <f t="shared" si="48"/>
        <v>FH14_15</v>
      </c>
      <c r="BP207" s="108">
        <f t="shared" si="41"/>
        <v>0.0211728179792687</v>
      </c>
      <c r="BQ207" s="108" t="s">
        <v>18</v>
      </c>
      <c r="BR207" s="108" t="s">
        <v>192</v>
      </c>
    </row>
    <row r="208" spans="11:70">
      <c r="K208" s="108" t="s">
        <v>357</v>
      </c>
      <c r="L208" s="108" t="str">
        <f t="shared" si="49"/>
        <v>R_ES-APP-FR</v>
      </c>
      <c r="M208" s="108" t="str">
        <f t="shared" si="50"/>
        <v>FH16_17</v>
      </c>
      <c r="N208" s="108">
        <f t="shared" ref="N208:N271" si="51">N160</f>
        <v>0.0211595818818846</v>
      </c>
      <c r="O208" s="108" t="s">
        <v>18</v>
      </c>
      <c r="P208" s="108" t="s">
        <v>196</v>
      </c>
      <c r="T208" s="108" t="s">
        <v>357</v>
      </c>
      <c r="U208" s="108" t="str">
        <f t="shared" si="43"/>
        <v>R_ES-APP-FR</v>
      </c>
      <c r="V208" s="108" t="str">
        <f t="shared" si="43"/>
        <v>FH16_17</v>
      </c>
      <c r="W208" s="108">
        <f t="shared" ref="W208:W271" si="52">W160</f>
        <v>0.019900470527556</v>
      </c>
      <c r="X208" s="108" t="s">
        <v>18</v>
      </c>
      <c r="Y208" s="108" t="s">
        <v>191</v>
      </c>
      <c r="AC208" s="108" t="s">
        <v>357</v>
      </c>
      <c r="AD208" s="108" t="str">
        <f t="shared" ref="AD208:AE223" si="53">U208</f>
        <v>R_ES-APP-FR</v>
      </c>
      <c r="AE208" s="108" t="str">
        <f t="shared" si="53"/>
        <v>FH16_17</v>
      </c>
      <c r="AF208" s="108">
        <f t="shared" ref="AF208:AF271" si="54">AF160</f>
        <v>0.021834856434323</v>
      </c>
      <c r="AG208" s="108" t="s">
        <v>18</v>
      </c>
      <c r="AH208" s="108" t="s">
        <v>197</v>
      </c>
      <c r="AL208" s="108" t="s">
        <v>357</v>
      </c>
      <c r="AM208" s="108" t="str">
        <f t="shared" ref="AM208:AN223" si="55">AD208</f>
        <v>R_ES-APP-FR</v>
      </c>
      <c r="AN208" s="108" t="str">
        <f t="shared" si="55"/>
        <v>FH16_17</v>
      </c>
      <c r="AO208" s="108">
        <f t="shared" ref="AO208:AO271" si="56">AO160</f>
        <v>0.0208617629033817</v>
      </c>
      <c r="AP208" s="108" t="s">
        <v>18</v>
      </c>
      <c r="AQ208" s="108" t="s">
        <v>194</v>
      </c>
      <c r="AU208" s="108" t="s">
        <v>357</v>
      </c>
      <c r="AV208" s="108" t="str">
        <f t="shared" ref="AV208:AW223" si="57">AM208</f>
        <v>R_ES-APP-FR</v>
      </c>
      <c r="AW208" s="108" t="str">
        <f t="shared" si="57"/>
        <v>FH16_17</v>
      </c>
      <c r="AX208" s="108">
        <f t="shared" ref="AX208:AX271" si="58">AX160</f>
        <v>0.0213427940914599</v>
      </c>
      <c r="AY208" s="108" t="s">
        <v>18</v>
      </c>
      <c r="AZ208" s="108" t="s">
        <v>193</v>
      </c>
      <c r="BD208" s="108" t="s">
        <v>357</v>
      </c>
      <c r="BE208" s="108" t="str">
        <f t="shared" ref="BE208:BF223" si="59">AV208</f>
        <v>R_ES-APP-FR</v>
      </c>
      <c r="BF208" s="108" t="str">
        <f t="shared" si="59"/>
        <v>FH16_17</v>
      </c>
      <c r="BG208" s="108">
        <f t="shared" si="42"/>
        <v>0.0208617629033817</v>
      </c>
      <c r="BH208" s="108" t="s">
        <v>18</v>
      </c>
      <c r="BI208" s="108" t="s">
        <v>195</v>
      </c>
      <c r="BM208" s="108" t="s">
        <v>357</v>
      </c>
      <c r="BN208" s="108" t="str">
        <f t="shared" ref="BN208:BO223" si="60">BE208</f>
        <v>R_ES-APP-FR</v>
      </c>
      <c r="BO208" s="108" t="str">
        <f t="shared" si="60"/>
        <v>FH16_17</v>
      </c>
      <c r="BP208" s="108">
        <f t="shared" ref="BP208:BP271" si="61">AX208</f>
        <v>0.0213427940914599</v>
      </c>
      <c r="BQ208" s="108" t="s">
        <v>18</v>
      </c>
      <c r="BR208" s="108" t="s">
        <v>192</v>
      </c>
    </row>
    <row r="209" spans="11:70">
      <c r="K209" s="108" t="s">
        <v>357</v>
      </c>
      <c r="L209" s="108" t="str">
        <f t="shared" si="49"/>
        <v>R_ES-APP-FR</v>
      </c>
      <c r="M209" s="108" t="str">
        <f t="shared" si="50"/>
        <v>FH18_19</v>
      </c>
      <c r="N209" s="108">
        <f t="shared" si="51"/>
        <v>0.0212246785407572</v>
      </c>
      <c r="O209" s="108" t="s">
        <v>18</v>
      </c>
      <c r="P209" s="108" t="s">
        <v>196</v>
      </c>
      <c r="T209" s="108" t="s">
        <v>357</v>
      </c>
      <c r="U209" s="108" t="str">
        <f t="shared" ref="U209:V224" si="62">L209</f>
        <v>R_ES-APP-FR</v>
      </c>
      <c r="V209" s="108" t="str">
        <f t="shared" si="62"/>
        <v>FH18_19</v>
      </c>
      <c r="W209" s="108">
        <f t="shared" si="52"/>
        <v>0.02010785636109</v>
      </c>
      <c r="X209" s="108" t="s">
        <v>18</v>
      </c>
      <c r="Y209" s="108" t="s">
        <v>191</v>
      </c>
      <c r="AC209" s="108" t="s">
        <v>357</v>
      </c>
      <c r="AD209" s="108" t="str">
        <f t="shared" si="53"/>
        <v>R_ES-APP-FR</v>
      </c>
      <c r="AE209" s="108" t="str">
        <f t="shared" si="53"/>
        <v>FH18_19</v>
      </c>
      <c r="AF209" s="108">
        <f t="shared" si="54"/>
        <v>0.0218516633411387</v>
      </c>
      <c r="AG209" s="108" t="s">
        <v>18</v>
      </c>
      <c r="AH209" s="108" t="s">
        <v>197</v>
      </c>
      <c r="AL209" s="108" t="s">
        <v>357</v>
      </c>
      <c r="AM209" s="108" t="str">
        <f t="shared" si="55"/>
        <v>R_ES-APP-FR</v>
      </c>
      <c r="AN209" s="108" t="str">
        <f t="shared" si="55"/>
        <v>FH18_19</v>
      </c>
      <c r="AO209" s="108">
        <f t="shared" si="56"/>
        <v>0.0207872227642541</v>
      </c>
      <c r="AP209" s="108" t="s">
        <v>18</v>
      </c>
      <c r="AQ209" s="108" t="s">
        <v>194</v>
      </c>
      <c r="AU209" s="108" t="s">
        <v>357</v>
      </c>
      <c r="AV209" s="108" t="str">
        <f t="shared" si="57"/>
        <v>R_ES-APP-FR</v>
      </c>
      <c r="AW209" s="108" t="str">
        <f t="shared" si="57"/>
        <v>FH18_19</v>
      </c>
      <c r="AX209" s="108">
        <f t="shared" si="58"/>
        <v>0.021302546509601</v>
      </c>
      <c r="AY209" s="108" t="s">
        <v>18</v>
      </c>
      <c r="AZ209" s="108" t="s">
        <v>193</v>
      </c>
      <c r="BD209" s="108" t="s">
        <v>357</v>
      </c>
      <c r="BE209" s="108" t="str">
        <f t="shared" si="59"/>
        <v>R_ES-APP-FR</v>
      </c>
      <c r="BF209" s="108" t="str">
        <f t="shared" si="59"/>
        <v>FH18_19</v>
      </c>
      <c r="BG209" s="108">
        <f t="shared" si="42"/>
        <v>0.0207872227642541</v>
      </c>
      <c r="BH209" s="108" t="s">
        <v>18</v>
      </c>
      <c r="BI209" s="108" t="s">
        <v>195</v>
      </c>
      <c r="BM209" s="108" t="s">
        <v>357</v>
      </c>
      <c r="BN209" s="108" t="str">
        <f t="shared" si="60"/>
        <v>R_ES-APP-FR</v>
      </c>
      <c r="BO209" s="108" t="str">
        <f t="shared" si="60"/>
        <v>FH18_19</v>
      </c>
      <c r="BP209" s="108">
        <f t="shared" si="61"/>
        <v>0.021302546509601</v>
      </c>
      <c r="BQ209" s="108" t="s">
        <v>18</v>
      </c>
      <c r="BR209" s="108" t="s">
        <v>192</v>
      </c>
    </row>
    <row r="210" spans="11:70">
      <c r="K210" s="108" t="s">
        <v>357</v>
      </c>
      <c r="L210" s="108" t="str">
        <f t="shared" si="49"/>
        <v>R_ES-APP-FR</v>
      </c>
      <c r="M210" s="108" t="str">
        <f t="shared" si="50"/>
        <v>FH20_21</v>
      </c>
      <c r="N210" s="108">
        <f t="shared" si="51"/>
        <v>0.021196759693815</v>
      </c>
      <c r="O210" s="108" t="s">
        <v>18</v>
      </c>
      <c r="P210" s="108" t="s">
        <v>196</v>
      </c>
      <c r="T210" s="108" t="s">
        <v>357</v>
      </c>
      <c r="U210" s="108" t="str">
        <f t="shared" si="62"/>
        <v>R_ES-APP-FR</v>
      </c>
      <c r="V210" s="108" t="str">
        <f t="shared" si="62"/>
        <v>FH20_21</v>
      </c>
      <c r="W210" s="108">
        <f t="shared" si="52"/>
        <v>0.0209690367288275</v>
      </c>
      <c r="X210" s="108" t="s">
        <v>18</v>
      </c>
      <c r="Y210" s="108" t="s">
        <v>191</v>
      </c>
      <c r="AC210" s="108" t="s">
        <v>357</v>
      </c>
      <c r="AD210" s="108" t="str">
        <f t="shared" si="53"/>
        <v>R_ES-APP-FR</v>
      </c>
      <c r="AE210" s="108" t="str">
        <f t="shared" si="53"/>
        <v>FH20_21</v>
      </c>
      <c r="AF210" s="108">
        <f t="shared" si="54"/>
        <v>0.0215704297529681</v>
      </c>
      <c r="AG210" s="108" t="s">
        <v>18</v>
      </c>
      <c r="AH210" s="108" t="s">
        <v>197</v>
      </c>
      <c r="AL210" s="108" t="s">
        <v>357</v>
      </c>
      <c r="AM210" s="108" t="str">
        <f t="shared" si="55"/>
        <v>R_ES-APP-FR</v>
      </c>
      <c r="AN210" s="108" t="str">
        <f t="shared" si="55"/>
        <v>FH20_21</v>
      </c>
      <c r="AO210" s="108">
        <f t="shared" si="56"/>
        <v>0.0209999265660562</v>
      </c>
      <c r="AP210" s="108" t="s">
        <v>18</v>
      </c>
      <c r="AQ210" s="108" t="s">
        <v>194</v>
      </c>
      <c r="AU210" s="108" t="s">
        <v>357</v>
      </c>
      <c r="AV210" s="108" t="str">
        <f t="shared" si="57"/>
        <v>R_ES-APP-FR</v>
      </c>
      <c r="AW210" s="108" t="str">
        <f t="shared" si="57"/>
        <v>FH20_21</v>
      </c>
      <c r="AX210" s="108">
        <f t="shared" si="58"/>
        <v>0.0217291485724036</v>
      </c>
      <c r="AY210" s="108" t="s">
        <v>18</v>
      </c>
      <c r="AZ210" s="108" t="s">
        <v>193</v>
      </c>
      <c r="BD210" s="108" t="s">
        <v>357</v>
      </c>
      <c r="BE210" s="108" t="str">
        <f t="shared" si="59"/>
        <v>R_ES-APP-FR</v>
      </c>
      <c r="BF210" s="108" t="str">
        <f t="shared" si="59"/>
        <v>FH20_21</v>
      </c>
      <c r="BG210" s="108">
        <f t="shared" si="42"/>
        <v>0.0209999265660562</v>
      </c>
      <c r="BH210" s="108" t="s">
        <v>18</v>
      </c>
      <c r="BI210" s="108" t="s">
        <v>195</v>
      </c>
      <c r="BM210" s="108" t="s">
        <v>357</v>
      </c>
      <c r="BN210" s="108" t="str">
        <f t="shared" si="60"/>
        <v>R_ES-APP-FR</v>
      </c>
      <c r="BO210" s="108" t="str">
        <f t="shared" si="60"/>
        <v>FH20_21</v>
      </c>
      <c r="BP210" s="108">
        <f t="shared" si="61"/>
        <v>0.0217291485724036</v>
      </c>
      <c r="BQ210" s="108" t="s">
        <v>18</v>
      </c>
      <c r="BR210" s="108" t="s">
        <v>192</v>
      </c>
    </row>
    <row r="211" spans="11:70">
      <c r="K211" s="175" t="s">
        <v>357</v>
      </c>
      <c r="L211" s="108" t="str">
        <f t="shared" si="49"/>
        <v>R_ES-APP-FR</v>
      </c>
      <c r="M211" s="108" t="str">
        <f t="shared" si="50"/>
        <v>FH22_23</v>
      </c>
      <c r="N211" s="108">
        <f t="shared" si="51"/>
        <v>0.0213786036359911</v>
      </c>
      <c r="O211" s="108" t="s">
        <v>18</v>
      </c>
      <c r="P211" s="108" t="s">
        <v>196</v>
      </c>
      <c r="T211" s="108" t="s">
        <v>357</v>
      </c>
      <c r="U211" s="108" t="str">
        <f t="shared" si="62"/>
        <v>R_ES-APP-FR</v>
      </c>
      <c r="V211" s="108" t="str">
        <f t="shared" si="62"/>
        <v>FH22_23</v>
      </c>
      <c r="W211" s="108">
        <f t="shared" si="52"/>
        <v>0.0206911985722815</v>
      </c>
      <c r="X211" s="108" t="s">
        <v>18</v>
      </c>
      <c r="Y211" s="108" t="s">
        <v>191</v>
      </c>
      <c r="AC211" s="108" t="s">
        <v>357</v>
      </c>
      <c r="AD211" s="108" t="str">
        <f t="shared" si="53"/>
        <v>R_ES-APP-FR</v>
      </c>
      <c r="AE211" s="108" t="str">
        <f t="shared" si="53"/>
        <v>FH22_23</v>
      </c>
      <c r="AF211" s="108">
        <f t="shared" si="54"/>
        <v>0.0217091411685177</v>
      </c>
      <c r="AG211" s="108" t="s">
        <v>18</v>
      </c>
      <c r="AH211" s="108" t="s">
        <v>197</v>
      </c>
      <c r="AL211" s="108" t="s">
        <v>357</v>
      </c>
      <c r="AM211" s="108" t="str">
        <f t="shared" si="55"/>
        <v>R_ES-APP-FR</v>
      </c>
      <c r="AN211" s="108" t="str">
        <f t="shared" si="55"/>
        <v>FH22_23</v>
      </c>
      <c r="AO211" s="108">
        <f t="shared" si="56"/>
        <v>0.0212075715419054</v>
      </c>
      <c r="AP211" s="108" t="s">
        <v>18</v>
      </c>
      <c r="AQ211" s="108" t="s">
        <v>194</v>
      </c>
      <c r="AU211" s="108" t="s">
        <v>357</v>
      </c>
      <c r="AV211" s="108" t="str">
        <f t="shared" si="57"/>
        <v>R_ES-APP-FR</v>
      </c>
      <c r="AW211" s="108" t="str">
        <f t="shared" si="57"/>
        <v>FH22_23</v>
      </c>
      <c r="AX211" s="108">
        <f t="shared" si="58"/>
        <v>0.0225545958608362</v>
      </c>
      <c r="AY211" s="108" t="s">
        <v>18</v>
      </c>
      <c r="AZ211" s="108" t="s">
        <v>193</v>
      </c>
      <c r="BD211" s="108" t="s">
        <v>357</v>
      </c>
      <c r="BE211" s="108" t="str">
        <f t="shared" si="59"/>
        <v>R_ES-APP-FR</v>
      </c>
      <c r="BF211" s="108" t="str">
        <f t="shared" si="59"/>
        <v>FH22_23</v>
      </c>
      <c r="BG211" s="108">
        <f t="shared" si="42"/>
        <v>0.0212075715419054</v>
      </c>
      <c r="BH211" s="108" t="s">
        <v>18</v>
      </c>
      <c r="BI211" s="108" t="s">
        <v>195</v>
      </c>
      <c r="BM211" s="108" t="s">
        <v>357</v>
      </c>
      <c r="BN211" s="108" t="str">
        <f t="shared" si="60"/>
        <v>R_ES-APP-FR</v>
      </c>
      <c r="BO211" s="108" t="str">
        <f t="shared" si="60"/>
        <v>FH22_23</v>
      </c>
      <c r="BP211" s="108">
        <f t="shared" si="61"/>
        <v>0.0225545958608362</v>
      </c>
      <c r="BQ211" s="108" t="s">
        <v>18</v>
      </c>
      <c r="BR211" s="108" t="s">
        <v>192</v>
      </c>
    </row>
    <row r="212" spans="11:70">
      <c r="K212" s="108" t="s">
        <v>357</v>
      </c>
      <c r="L212" s="108" t="str">
        <f t="shared" si="49"/>
        <v>R_ES-APP-FR</v>
      </c>
      <c r="M212" s="108" t="str">
        <f t="shared" si="50"/>
        <v>WH0_1</v>
      </c>
      <c r="N212" s="108">
        <f t="shared" si="51"/>
        <v>0.0233000948138204</v>
      </c>
      <c r="O212" s="108" t="s">
        <v>18</v>
      </c>
      <c r="P212" s="108" t="s">
        <v>196</v>
      </c>
      <c r="T212" s="108" t="s">
        <v>357</v>
      </c>
      <c r="U212" s="108" t="str">
        <f t="shared" si="62"/>
        <v>R_ES-APP-FR</v>
      </c>
      <c r="V212" s="108" t="str">
        <f t="shared" si="62"/>
        <v>WH0_1</v>
      </c>
      <c r="W212" s="108">
        <f t="shared" si="52"/>
        <v>0.027052832396289</v>
      </c>
      <c r="X212" s="108" t="s">
        <v>18</v>
      </c>
      <c r="Y212" s="108" t="s">
        <v>191</v>
      </c>
      <c r="AC212" s="108" t="s">
        <v>357</v>
      </c>
      <c r="AD212" s="108" t="str">
        <f t="shared" si="53"/>
        <v>R_ES-APP-FR</v>
      </c>
      <c r="AE212" s="108" t="str">
        <f t="shared" si="53"/>
        <v>WH0_1</v>
      </c>
      <c r="AF212" s="108">
        <f t="shared" si="54"/>
        <v>0.0269775312483662</v>
      </c>
      <c r="AG212" s="108" t="s">
        <v>18</v>
      </c>
      <c r="AH212" s="108" t="s">
        <v>197</v>
      </c>
      <c r="AL212" s="108" t="s">
        <v>357</v>
      </c>
      <c r="AM212" s="108" t="str">
        <f t="shared" si="55"/>
        <v>R_ES-APP-FR</v>
      </c>
      <c r="AN212" s="108" t="str">
        <f t="shared" si="55"/>
        <v>WH0_1</v>
      </c>
      <c r="AO212" s="108">
        <f t="shared" si="56"/>
        <v>0.0260079601453114</v>
      </c>
      <c r="AP212" s="108" t="s">
        <v>18</v>
      </c>
      <c r="AQ212" s="108" t="s">
        <v>194</v>
      </c>
      <c r="AU212" s="108" t="s">
        <v>357</v>
      </c>
      <c r="AV212" s="108" t="str">
        <f t="shared" si="57"/>
        <v>R_ES-APP-FR</v>
      </c>
      <c r="AW212" s="108" t="str">
        <f t="shared" si="57"/>
        <v>WH0_1</v>
      </c>
      <c r="AX212" s="108">
        <f t="shared" si="58"/>
        <v>0.0251920133192881</v>
      </c>
      <c r="AY212" s="108" t="s">
        <v>18</v>
      </c>
      <c r="AZ212" s="108" t="s">
        <v>193</v>
      </c>
      <c r="BD212" s="108" t="s">
        <v>357</v>
      </c>
      <c r="BE212" s="108" t="str">
        <f t="shared" si="59"/>
        <v>R_ES-APP-FR</v>
      </c>
      <c r="BF212" s="108" t="str">
        <f t="shared" si="59"/>
        <v>WH0_1</v>
      </c>
      <c r="BG212" s="108">
        <f t="shared" si="42"/>
        <v>0.0260079601453114</v>
      </c>
      <c r="BH212" s="108" t="s">
        <v>18</v>
      </c>
      <c r="BI212" s="108" t="s">
        <v>195</v>
      </c>
      <c r="BM212" s="108" t="s">
        <v>357</v>
      </c>
      <c r="BN212" s="108" t="str">
        <f t="shared" si="60"/>
        <v>R_ES-APP-FR</v>
      </c>
      <c r="BO212" s="108" t="str">
        <f t="shared" si="60"/>
        <v>WH0_1</v>
      </c>
      <c r="BP212" s="108">
        <f t="shared" si="61"/>
        <v>0.0251920133192881</v>
      </c>
      <c r="BQ212" s="108" t="s">
        <v>18</v>
      </c>
      <c r="BR212" s="108" t="s">
        <v>192</v>
      </c>
    </row>
    <row r="213" spans="11:70">
      <c r="K213" s="108" t="s">
        <v>357</v>
      </c>
      <c r="L213" s="108" t="str">
        <f t="shared" si="49"/>
        <v>R_ES-APP-FR</v>
      </c>
      <c r="M213" s="108" t="str">
        <f t="shared" si="50"/>
        <v>WH2_3</v>
      </c>
      <c r="N213" s="108">
        <f t="shared" si="51"/>
        <v>0.0229492798370929</v>
      </c>
      <c r="O213" s="108" t="s">
        <v>18</v>
      </c>
      <c r="P213" s="108" t="s">
        <v>196</v>
      </c>
      <c r="T213" s="108" t="s">
        <v>357</v>
      </c>
      <c r="U213" s="108" t="str">
        <f t="shared" si="62"/>
        <v>R_ES-APP-FR</v>
      </c>
      <c r="V213" s="108" t="str">
        <f t="shared" si="62"/>
        <v>WH2_3</v>
      </c>
      <c r="W213" s="108">
        <f t="shared" si="52"/>
        <v>0.025013577036883</v>
      </c>
      <c r="X213" s="108" t="s">
        <v>18</v>
      </c>
      <c r="Y213" s="108" t="s">
        <v>191</v>
      </c>
      <c r="AC213" s="108" t="s">
        <v>357</v>
      </c>
      <c r="AD213" s="108" t="str">
        <f t="shared" si="53"/>
        <v>R_ES-APP-FR</v>
      </c>
      <c r="AE213" s="108" t="str">
        <f t="shared" si="53"/>
        <v>WH2_3</v>
      </c>
      <c r="AF213" s="108">
        <f t="shared" si="54"/>
        <v>0.026652958693426</v>
      </c>
      <c r="AG213" s="108" t="s">
        <v>18</v>
      </c>
      <c r="AH213" s="108" t="s">
        <v>197</v>
      </c>
      <c r="AL213" s="108" t="s">
        <v>357</v>
      </c>
      <c r="AM213" s="108" t="str">
        <f t="shared" si="55"/>
        <v>R_ES-APP-FR</v>
      </c>
      <c r="AN213" s="108" t="str">
        <f t="shared" si="55"/>
        <v>WH2_3</v>
      </c>
      <c r="AO213" s="108">
        <f t="shared" si="56"/>
        <v>0.0252822319214758</v>
      </c>
      <c r="AP213" s="108" t="s">
        <v>18</v>
      </c>
      <c r="AQ213" s="108" t="s">
        <v>194</v>
      </c>
      <c r="AU213" s="108" t="s">
        <v>357</v>
      </c>
      <c r="AV213" s="108" t="str">
        <f t="shared" si="57"/>
        <v>R_ES-APP-FR</v>
      </c>
      <c r="AW213" s="108" t="str">
        <f t="shared" si="57"/>
        <v>WH2_3</v>
      </c>
      <c r="AX213" s="108">
        <f t="shared" si="58"/>
        <v>0.0240114562974125</v>
      </c>
      <c r="AY213" s="108" t="s">
        <v>18</v>
      </c>
      <c r="AZ213" s="108" t="s">
        <v>193</v>
      </c>
      <c r="BD213" s="108" t="s">
        <v>357</v>
      </c>
      <c r="BE213" s="108" t="str">
        <f t="shared" si="59"/>
        <v>R_ES-APP-FR</v>
      </c>
      <c r="BF213" s="108" t="str">
        <f t="shared" si="59"/>
        <v>WH2_3</v>
      </c>
      <c r="BG213" s="108">
        <f t="shared" si="42"/>
        <v>0.0252822319214758</v>
      </c>
      <c r="BH213" s="108" t="s">
        <v>18</v>
      </c>
      <c r="BI213" s="108" t="s">
        <v>195</v>
      </c>
      <c r="BM213" s="108" t="s">
        <v>357</v>
      </c>
      <c r="BN213" s="108" t="str">
        <f t="shared" si="60"/>
        <v>R_ES-APP-FR</v>
      </c>
      <c r="BO213" s="108" t="str">
        <f t="shared" si="60"/>
        <v>WH2_3</v>
      </c>
      <c r="BP213" s="108">
        <f t="shared" si="61"/>
        <v>0.0240114562974125</v>
      </c>
      <c r="BQ213" s="108" t="s">
        <v>18</v>
      </c>
      <c r="BR213" s="108" t="s">
        <v>192</v>
      </c>
    </row>
    <row r="214" spans="11:70">
      <c r="K214" s="108" t="s">
        <v>357</v>
      </c>
      <c r="L214" s="108" t="str">
        <f t="shared" si="49"/>
        <v>R_ES-APP-FR</v>
      </c>
      <c r="M214" s="108" t="str">
        <f t="shared" si="50"/>
        <v>WH4_5</v>
      </c>
      <c r="N214" s="108">
        <f t="shared" si="51"/>
        <v>0.0222223809455457</v>
      </c>
      <c r="O214" s="108" t="s">
        <v>18</v>
      </c>
      <c r="P214" s="108" t="s">
        <v>196</v>
      </c>
      <c r="T214" s="108" t="s">
        <v>357</v>
      </c>
      <c r="U214" s="108" t="str">
        <f t="shared" si="62"/>
        <v>R_ES-APP-FR</v>
      </c>
      <c r="V214" s="108" t="str">
        <f t="shared" si="62"/>
        <v>WH4_5</v>
      </c>
      <c r="W214" s="108">
        <f t="shared" si="52"/>
        <v>0.023696203770169</v>
      </c>
      <c r="X214" s="108" t="s">
        <v>18</v>
      </c>
      <c r="Y214" s="108" t="s">
        <v>191</v>
      </c>
      <c r="AC214" s="108" t="s">
        <v>357</v>
      </c>
      <c r="AD214" s="108" t="str">
        <f t="shared" si="53"/>
        <v>R_ES-APP-FR</v>
      </c>
      <c r="AE214" s="108" t="str">
        <f t="shared" si="53"/>
        <v>WH4_5</v>
      </c>
      <c r="AF214" s="108">
        <f t="shared" si="54"/>
        <v>0.0249170715686325</v>
      </c>
      <c r="AG214" s="108" t="s">
        <v>18</v>
      </c>
      <c r="AH214" s="108" t="s">
        <v>197</v>
      </c>
      <c r="AL214" s="108" t="s">
        <v>357</v>
      </c>
      <c r="AM214" s="108" t="str">
        <f t="shared" si="55"/>
        <v>R_ES-APP-FR</v>
      </c>
      <c r="AN214" s="108" t="str">
        <f t="shared" si="55"/>
        <v>WH4_5</v>
      </c>
      <c r="AO214" s="108">
        <f t="shared" si="56"/>
        <v>0.0239165993198236</v>
      </c>
      <c r="AP214" s="108" t="s">
        <v>18</v>
      </c>
      <c r="AQ214" s="108" t="s">
        <v>194</v>
      </c>
      <c r="AU214" s="108" t="s">
        <v>357</v>
      </c>
      <c r="AV214" s="108" t="str">
        <f t="shared" si="57"/>
        <v>R_ES-APP-FR</v>
      </c>
      <c r="AW214" s="108" t="str">
        <f t="shared" si="57"/>
        <v>WH4_5</v>
      </c>
      <c r="AX214" s="108">
        <f t="shared" si="58"/>
        <v>0.021583935635486</v>
      </c>
      <c r="AY214" s="108" t="s">
        <v>18</v>
      </c>
      <c r="AZ214" s="108" t="s">
        <v>193</v>
      </c>
      <c r="BD214" s="108" t="s">
        <v>357</v>
      </c>
      <c r="BE214" s="108" t="str">
        <f t="shared" si="59"/>
        <v>R_ES-APP-FR</v>
      </c>
      <c r="BF214" s="108" t="str">
        <f t="shared" si="59"/>
        <v>WH4_5</v>
      </c>
      <c r="BG214" s="108">
        <f t="shared" si="42"/>
        <v>0.0239165993198236</v>
      </c>
      <c r="BH214" s="108" t="s">
        <v>18</v>
      </c>
      <c r="BI214" s="108" t="s">
        <v>195</v>
      </c>
      <c r="BM214" s="108" t="s">
        <v>357</v>
      </c>
      <c r="BN214" s="108" t="str">
        <f t="shared" si="60"/>
        <v>R_ES-APP-FR</v>
      </c>
      <c r="BO214" s="108" t="str">
        <f t="shared" si="60"/>
        <v>WH4_5</v>
      </c>
      <c r="BP214" s="108">
        <f t="shared" si="61"/>
        <v>0.021583935635486</v>
      </c>
      <c r="BQ214" s="108" t="s">
        <v>18</v>
      </c>
      <c r="BR214" s="108" t="s">
        <v>192</v>
      </c>
    </row>
    <row r="215" spans="11:70">
      <c r="K215" s="175" t="s">
        <v>357</v>
      </c>
      <c r="L215" s="108" t="str">
        <f t="shared" si="49"/>
        <v>R_ES-APP-FR</v>
      </c>
      <c r="M215" s="108" t="str">
        <f t="shared" si="50"/>
        <v>WH6_7</v>
      </c>
      <c r="N215" s="108">
        <f t="shared" si="51"/>
        <v>0.0212585220509218</v>
      </c>
      <c r="O215" s="108" t="s">
        <v>18</v>
      </c>
      <c r="P215" s="108" t="s">
        <v>196</v>
      </c>
      <c r="T215" s="108" t="s">
        <v>357</v>
      </c>
      <c r="U215" s="108" t="str">
        <f t="shared" si="62"/>
        <v>R_ES-APP-FR</v>
      </c>
      <c r="V215" s="108" t="str">
        <f t="shared" si="62"/>
        <v>WH6_7</v>
      </c>
      <c r="W215" s="108">
        <f t="shared" si="52"/>
        <v>0.0235544674010497</v>
      </c>
      <c r="X215" s="108" t="s">
        <v>18</v>
      </c>
      <c r="Y215" s="108" t="s">
        <v>191</v>
      </c>
      <c r="AC215" s="108" t="s">
        <v>357</v>
      </c>
      <c r="AD215" s="108" t="str">
        <f t="shared" si="53"/>
        <v>R_ES-APP-FR</v>
      </c>
      <c r="AE215" s="108" t="str">
        <f t="shared" si="53"/>
        <v>WH6_7</v>
      </c>
      <c r="AF215" s="108">
        <f t="shared" si="54"/>
        <v>0.0223149487779418</v>
      </c>
      <c r="AG215" s="108" t="s">
        <v>18</v>
      </c>
      <c r="AH215" s="108" t="s">
        <v>197</v>
      </c>
      <c r="AL215" s="108" t="s">
        <v>357</v>
      </c>
      <c r="AM215" s="108" t="str">
        <f t="shared" si="55"/>
        <v>R_ES-APP-FR</v>
      </c>
      <c r="AN215" s="108" t="str">
        <f t="shared" si="55"/>
        <v>WH6_7</v>
      </c>
      <c r="AO215" s="108">
        <f t="shared" si="56"/>
        <v>0.0226308904433103</v>
      </c>
      <c r="AP215" s="108" t="s">
        <v>18</v>
      </c>
      <c r="AQ215" s="108" t="s">
        <v>194</v>
      </c>
      <c r="AU215" s="108" t="s">
        <v>357</v>
      </c>
      <c r="AV215" s="108" t="str">
        <f t="shared" si="57"/>
        <v>R_ES-APP-FR</v>
      </c>
      <c r="AW215" s="108" t="str">
        <f t="shared" si="57"/>
        <v>WH6_7</v>
      </c>
      <c r="AX215" s="108">
        <f t="shared" si="58"/>
        <v>0.0195664574996017</v>
      </c>
      <c r="AY215" s="108" t="s">
        <v>18</v>
      </c>
      <c r="AZ215" s="108" t="s">
        <v>193</v>
      </c>
      <c r="BD215" s="108" t="s">
        <v>357</v>
      </c>
      <c r="BE215" s="108" t="str">
        <f t="shared" si="59"/>
        <v>R_ES-APP-FR</v>
      </c>
      <c r="BF215" s="108" t="str">
        <f t="shared" si="59"/>
        <v>WH6_7</v>
      </c>
      <c r="BG215" s="108">
        <f t="shared" si="42"/>
        <v>0.0226308904433103</v>
      </c>
      <c r="BH215" s="108" t="s">
        <v>18</v>
      </c>
      <c r="BI215" s="108" t="s">
        <v>195</v>
      </c>
      <c r="BM215" s="108" t="s">
        <v>357</v>
      </c>
      <c r="BN215" s="108" t="str">
        <f t="shared" si="60"/>
        <v>R_ES-APP-FR</v>
      </c>
      <c r="BO215" s="108" t="str">
        <f t="shared" si="60"/>
        <v>WH6_7</v>
      </c>
      <c r="BP215" s="108">
        <f t="shared" si="61"/>
        <v>0.0195664574996017</v>
      </c>
      <c r="BQ215" s="108" t="s">
        <v>18</v>
      </c>
      <c r="BR215" s="108" t="s">
        <v>192</v>
      </c>
    </row>
    <row r="216" spans="11:70">
      <c r="K216" s="108" t="s">
        <v>357</v>
      </c>
      <c r="L216" s="108" t="str">
        <f t="shared" si="49"/>
        <v>R_ES-APP-FR</v>
      </c>
      <c r="M216" s="108" t="str">
        <f t="shared" si="50"/>
        <v>WH8_9</v>
      </c>
      <c r="N216" s="108">
        <f t="shared" si="51"/>
        <v>0.0207811308875425</v>
      </c>
      <c r="O216" s="108" t="s">
        <v>18</v>
      </c>
      <c r="P216" s="108" t="s">
        <v>196</v>
      </c>
      <c r="T216" s="108" t="s">
        <v>357</v>
      </c>
      <c r="U216" s="108" t="str">
        <f t="shared" si="62"/>
        <v>R_ES-APP-FR</v>
      </c>
      <c r="V216" s="108" t="str">
        <f t="shared" si="62"/>
        <v>WH8_9</v>
      </c>
      <c r="W216" s="108">
        <f t="shared" si="52"/>
        <v>0.0243002057667018</v>
      </c>
      <c r="X216" s="108" t="s">
        <v>18</v>
      </c>
      <c r="Y216" s="108" t="s">
        <v>191</v>
      </c>
      <c r="AC216" s="108" t="s">
        <v>357</v>
      </c>
      <c r="AD216" s="108" t="str">
        <f t="shared" si="53"/>
        <v>R_ES-APP-FR</v>
      </c>
      <c r="AE216" s="108" t="str">
        <f t="shared" si="53"/>
        <v>WH8_9</v>
      </c>
      <c r="AF216" s="108">
        <f t="shared" si="54"/>
        <v>0.0206945793819697</v>
      </c>
      <c r="AG216" s="108" t="s">
        <v>18</v>
      </c>
      <c r="AH216" s="108" t="s">
        <v>197</v>
      </c>
      <c r="AL216" s="108" t="s">
        <v>357</v>
      </c>
      <c r="AM216" s="108" t="str">
        <f t="shared" si="55"/>
        <v>R_ES-APP-FR</v>
      </c>
      <c r="AN216" s="108" t="str">
        <f t="shared" si="55"/>
        <v>WH8_9</v>
      </c>
      <c r="AO216" s="108">
        <f t="shared" si="56"/>
        <v>0.0221985165054664</v>
      </c>
      <c r="AP216" s="108" t="s">
        <v>18</v>
      </c>
      <c r="AQ216" s="108" t="s">
        <v>194</v>
      </c>
      <c r="AU216" s="108" t="s">
        <v>357</v>
      </c>
      <c r="AV216" s="108" t="str">
        <f t="shared" si="57"/>
        <v>R_ES-APP-FR</v>
      </c>
      <c r="AW216" s="108" t="str">
        <f t="shared" si="57"/>
        <v>WH8_9</v>
      </c>
      <c r="AX216" s="108">
        <f t="shared" si="58"/>
        <v>0.0189268898351184</v>
      </c>
      <c r="AY216" s="108" t="s">
        <v>18</v>
      </c>
      <c r="AZ216" s="108" t="s">
        <v>193</v>
      </c>
      <c r="BD216" s="108" t="s">
        <v>357</v>
      </c>
      <c r="BE216" s="108" t="str">
        <f t="shared" si="59"/>
        <v>R_ES-APP-FR</v>
      </c>
      <c r="BF216" s="108" t="str">
        <f t="shared" si="59"/>
        <v>WH8_9</v>
      </c>
      <c r="BG216" s="108">
        <f t="shared" si="42"/>
        <v>0.0221985165054664</v>
      </c>
      <c r="BH216" s="108" t="s">
        <v>18</v>
      </c>
      <c r="BI216" s="108" t="s">
        <v>195</v>
      </c>
      <c r="BM216" s="108" t="s">
        <v>357</v>
      </c>
      <c r="BN216" s="108" t="str">
        <f t="shared" si="60"/>
        <v>R_ES-APP-FR</v>
      </c>
      <c r="BO216" s="108" t="str">
        <f t="shared" si="60"/>
        <v>WH8_9</v>
      </c>
      <c r="BP216" s="108">
        <f t="shared" si="61"/>
        <v>0.0189268898351184</v>
      </c>
      <c r="BQ216" s="108" t="s">
        <v>18</v>
      </c>
      <c r="BR216" s="108" t="s">
        <v>192</v>
      </c>
    </row>
    <row r="217" spans="11:70">
      <c r="K217" s="108" t="s">
        <v>357</v>
      </c>
      <c r="L217" s="108" t="str">
        <f t="shared" si="49"/>
        <v>R_ES-APP-FR</v>
      </c>
      <c r="M217" s="108" t="str">
        <f t="shared" si="50"/>
        <v>WH10_11</v>
      </c>
      <c r="N217" s="108">
        <f t="shared" si="51"/>
        <v>0.0207247431264493</v>
      </c>
      <c r="O217" s="108" t="s">
        <v>18</v>
      </c>
      <c r="P217" s="108" t="s">
        <v>196</v>
      </c>
      <c r="T217" s="108" t="s">
        <v>357</v>
      </c>
      <c r="U217" s="108" t="str">
        <f t="shared" si="62"/>
        <v>R_ES-APP-FR</v>
      </c>
      <c r="V217" s="108" t="str">
        <f t="shared" si="62"/>
        <v>WH10_11</v>
      </c>
      <c r="W217" s="108">
        <f t="shared" si="52"/>
        <v>0.0269606064596627</v>
      </c>
      <c r="X217" s="108" t="s">
        <v>18</v>
      </c>
      <c r="Y217" s="108" t="s">
        <v>191</v>
      </c>
      <c r="AC217" s="108" t="s">
        <v>357</v>
      </c>
      <c r="AD217" s="108" t="str">
        <f t="shared" si="53"/>
        <v>R_ES-APP-FR</v>
      </c>
      <c r="AE217" s="108" t="str">
        <f t="shared" si="53"/>
        <v>WH10_11</v>
      </c>
      <c r="AF217" s="108">
        <f t="shared" si="54"/>
        <v>0.0203373562220637</v>
      </c>
      <c r="AG217" s="108" t="s">
        <v>18</v>
      </c>
      <c r="AH217" s="108" t="s">
        <v>197</v>
      </c>
      <c r="AL217" s="108" t="s">
        <v>357</v>
      </c>
      <c r="AM217" s="108" t="str">
        <f t="shared" si="55"/>
        <v>R_ES-APP-FR</v>
      </c>
      <c r="AN217" s="108" t="str">
        <f t="shared" si="55"/>
        <v>WH10_11</v>
      </c>
      <c r="AO217" s="108">
        <f t="shared" si="56"/>
        <v>0.0228944317474162</v>
      </c>
      <c r="AP217" s="108" t="s">
        <v>18</v>
      </c>
      <c r="AQ217" s="108" t="s">
        <v>194</v>
      </c>
      <c r="AU217" s="108" t="s">
        <v>357</v>
      </c>
      <c r="AV217" s="108" t="str">
        <f t="shared" si="57"/>
        <v>R_ES-APP-FR</v>
      </c>
      <c r="AW217" s="108" t="str">
        <f t="shared" si="57"/>
        <v>WH10_11</v>
      </c>
      <c r="AX217" s="108">
        <f t="shared" si="58"/>
        <v>0.0193167729407143</v>
      </c>
      <c r="AY217" s="108" t="s">
        <v>18</v>
      </c>
      <c r="AZ217" s="108" t="s">
        <v>193</v>
      </c>
      <c r="BD217" s="108" t="s">
        <v>357</v>
      </c>
      <c r="BE217" s="108" t="str">
        <f t="shared" si="59"/>
        <v>R_ES-APP-FR</v>
      </c>
      <c r="BF217" s="108" t="str">
        <f t="shared" si="59"/>
        <v>WH10_11</v>
      </c>
      <c r="BG217" s="108">
        <f t="shared" si="42"/>
        <v>0.0228944317474162</v>
      </c>
      <c r="BH217" s="108" t="s">
        <v>18</v>
      </c>
      <c r="BI217" s="108" t="s">
        <v>195</v>
      </c>
      <c r="BM217" s="108" t="s">
        <v>357</v>
      </c>
      <c r="BN217" s="108" t="str">
        <f t="shared" si="60"/>
        <v>R_ES-APP-FR</v>
      </c>
      <c r="BO217" s="108" t="str">
        <f t="shared" si="60"/>
        <v>WH10_11</v>
      </c>
      <c r="BP217" s="108">
        <f t="shared" si="61"/>
        <v>0.0193167729407143</v>
      </c>
      <c r="BQ217" s="108" t="s">
        <v>18</v>
      </c>
      <c r="BR217" s="108" t="s">
        <v>192</v>
      </c>
    </row>
    <row r="218" spans="11:70">
      <c r="K218" s="108" t="s">
        <v>357</v>
      </c>
      <c r="L218" s="108" t="str">
        <f t="shared" si="49"/>
        <v>R_ES-APP-FR</v>
      </c>
      <c r="M218" s="108" t="str">
        <f t="shared" si="50"/>
        <v>WH12_13</v>
      </c>
      <c r="N218" s="108">
        <f t="shared" si="51"/>
        <v>0.0213134263086159</v>
      </c>
      <c r="O218" s="108" t="s">
        <v>18</v>
      </c>
      <c r="P218" s="108" t="s">
        <v>196</v>
      </c>
      <c r="T218" s="108" t="s">
        <v>357</v>
      </c>
      <c r="U218" s="108" t="str">
        <f t="shared" si="62"/>
        <v>R_ES-APP-FR</v>
      </c>
      <c r="V218" s="108" t="str">
        <f t="shared" si="62"/>
        <v>WH12_13</v>
      </c>
      <c r="W218" s="108">
        <f t="shared" si="52"/>
        <v>0.0281941532212526</v>
      </c>
      <c r="X218" s="108" t="s">
        <v>18</v>
      </c>
      <c r="Y218" s="108" t="s">
        <v>191</v>
      </c>
      <c r="AC218" s="108" t="s">
        <v>357</v>
      </c>
      <c r="AD218" s="108" t="str">
        <f t="shared" si="53"/>
        <v>R_ES-APP-FR</v>
      </c>
      <c r="AE218" s="108" t="str">
        <f t="shared" si="53"/>
        <v>WH12_13</v>
      </c>
      <c r="AF218" s="108">
        <f t="shared" si="54"/>
        <v>0.0215779233299048</v>
      </c>
      <c r="AG218" s="108" t="s">
        <v>18</v>
      </c>
      <c r="AH218" s="108" t="s">
        <v>197</v>
      </c>
      <c r="AL218" s="108" t="s">
        <v>357</v>
      </c>
      <c r="AM218" s="108" t="str">
        <f t="shared" si="55"/>
        <v>R_ES-APP-FR</v>
      </c>
      <c r="AN218" s="108" t="str">
        <f t="shared" si="55"/>
        <v>WH12_13</v>
      </c>
      <c r="AO218" s="108">
        <f t="shared" si="56"/>
        <v>0.0243699220566265</v>
      </c>
      <c r="AP218" s="108" t="s">
        <v>18</v>
      </c>
      <c r="AQ218" s="108" t="s">
        <v>194</v>
      </c>
      <c r="AU218" s="108" t="s">
        <v>357</v>
      </c>
      <c r="AV218" s="108" t="str">
        <f t="shared" si="57"/>
        <v>R_ES-APP-FR</v>
      </c>
      <c r="AW218" s="108" t="str">
        <f t="shared" si="57"/>
        <v>WH12_13</v>
      </c>
      <c r="AX218" s="108">
        <f t="shared" si="58"/>
        <v>0.0217136791659968</v>
      </c>
      <c r="AY218" s="108" t="s">
        <v>18</v>
      </c>
      <c r="AZ218" s="108" t="s">
        <v>193</v>
      </c>
      <c r="BD218" s="108" t="s">
        <v>357</v>
      </c>
      <c r="BE218" s="108" t="str">
        <f t="shared" si="59"/>
        <v>R_ES-APP-FR</v>
      </c>
      <c r="BF218" s="108" t="str">
        <f t="shared" si="59"/>
        <v>WH12_13</v>
      </c>
      <c r="BG218" s="108">
        <f t="shared" si="42"/>
        <v>0.0243699220566265</v>
      </c>
      <c r="BH218" s="108" t="s">
        <v>18</v>
      </c>
      <c r="BI218" s="108" t="s">
        <v>195</v>
      </c>
      <c r="BM218" s="108" t="s">
        <v>357</v>
      </c>
      <c r="BN218" s="108" t="str">
        <f t="shared" si="60"/>
        <v>R_ES-APP-FR</v>
      </c>
      <c r="BO218" s="108" t="str">
        <f t="shared" si="60"/>
        <v>WH12_13</v>
      </c>
      <c r="BP218" s="108">
        <f t="shared" si="61"/>
        <v>0.0217136791659968</v>
      </c>
      <c r="BQ218" s="108" t="s">
        <v>18</v>
      </c>
      <c r="BR218" s="108" t="s">
        <v>192</v>
      </c>
    </row>
    <row r="219" spans="11:70">
      <c r="K219" s="175" t="s">
        <v>357</v>
      </c>
      <c r="L219" s="108" t="str">
        <f t="shared" si="49"/>
        <v>R_ES-APP-FR</v>
      </c>
      <c r="M219" s="108" t="str">
        <f t="shared" si="50"/>
        <v>WH14_15</v>
      </c>
      <c r="N219" s="108">
        <f t="shared" si="51"/>
        <v>0.0224691056303517</v>
      </c>
      <c r="O219" s="108" t="s">
        <v>18</v>
      </c>
      <c r="P219" s="108" t="s">
        <v>196</v>
      </c>
      <c r="T219" s="108" t="s">
        <v>357</v>
      </c>
      <c r="U219" s="108" t="str">
        <f t="shared" si="62"/>
        <v>R_ES-APP-FR</v>
      </c>
      <c r="V219" s="108" t="str">
        <f t="shared" si="62"/>
        <v>WH14_15</v>
      </c>
      <c r="W219" s="108">
        <f t="shared" si="52"/>
        <v>0.0277591077183275</v>
      </c>
      <c r="X219" s="108" t="s">
        <v>18</v>
      </c>
      <c r="Y219" s="108" t="s">
        <v>191</v>
      </c>
      <c r="AC219" s="108" t="s">
        <v>357</v>
      </c>
      <c r="AD219" s="108" t="str">
        <f t="shared" si="53"/>
        <v>R_ES-APP-FR</v>
      </c>
      <c r="AE219" s="108" t="str">
        <f t="shared" si="53"/>
        <v>WH14_15</v>
      </c>
      <c r="AF219" s="108">
        <f t="shared" si="54"/>
        <v>0.0244372230846757</v>
      </c>
      <c r="AG219" s="108" t="s">
        <v>18</v>
      </c>
      <c r="AH219" s="108" t="s">
        <v>197</v>
      </c>
      <c r="AL219" s="108" t="s">
        <v>357</v>
      </c>
      <c r="AM219" s="108" t="str">
        <f t="shared" si="55"/>
        <v>R_ES-APP-FR</v>
      </c>
      <c r="AN219" s="108" t="str">
        <f t="shared" si="55"/>
        <v>WH14_15</v>
      </c>
      <c r="AO219" s="108">
        <f t="shared" si="56"/>
        <v>0.0252966565536165</v>
      </c>
      <c r="AP219" s="108" t="s">
        <v>18</v>
      </c>
      <c r="AQ219" s="108" t="s">
        <v>194</v>
      </c>
      <c r="AU219" s="108" t="s">
        <v>357</v>
      </c>
      <c r="AV219" s="108" t="str">
        <f t="shared" si="57"/>
        <v>R_ES-APP-FR</v>
      </c>
      <c r="AW219" s="108" t="str">
        <f t="shared" si="57"/>
        <v>WH14_15</v>
      </c>
      <c r="AX219" s="108">
        <f t="shared" si="58"/>
        <v>0.0231546162990083</v>
      </c>
      <c r="AY219" s="108" t="s">
        <v>18</v>
      </c>
      <c r="AZ219" s="108" t="s">
        <v>193</v>
      </c>
      <c r="BD219" s="108" t="s">
        <v>357</v>
      </c>
      <c r="BE219" s="108" t="str">
        <f t="shared" si="59"/>
        <v>R_ES-APP-FR</v>
      </c>
      <c r="BF219" s="108" t="str">
        <f t="shared" si="59"/>
        <v>WH14_15</v>
      </c>
      <c r="BG219" s="108">
        <f t="shared" si="42"/>
        <v>0.0252966565536165</v>
      </c>
      <c r="BH219" s="108" t="s">
        <v>18</v>
      </c>
      <c r="BI219" s="108" t="s">
        <v>195</v>
      </c>
      <c r="BM219" s="108" t="s">
        <v>357</v>
      </c>
      <c r="BN219" s="108" t="str">
        <f t="shared" si="60"/>
        <v>R_ES-APP-FR</v>
      </c>
      <c r="BO219" s="108" t="str">
        <f t="shared" si="60"/>
        <v>WH14_15</v>
      </c>
      <c r="BP219" s="108">
        <f t="shared" si="61"/>
        <v>0.0231546162990083</v>
      </c>
      <c r="BQ219" s="108" t="s">
        <v>18</v>
      </c>
      <c r="BR219" s="108" t="s">
        <v>192</v>
      </c>
    </row>
    <row r="220" spans="11:70">
      <c r="K220" s="108" t="s">
        <v>357</v>
      </c>
      <c r="L220" s="108" t="str">
        <f t="shared" si="49"/>
        <v>R_ES-APP-FR</v>
      </c>
      <c r="M220" s="108" t="str">
        <f t="shared" si="50"/>
        <v>WH16_17</v>
      </c>
      <c r="N220" s="108">
        <f t="shared" si="51"/>
        <v>0.0228058793544892</v>
      </c>
      <c r="O220" s="108" t="s">
        <v>18</v>
      </c>
      <c r="P220" s="108" t="s">
        <v>196</v>
      </c>
      <c r="T220" s="108" t="s">
        <v>357</v>
      </c>
      <c r="U220" s="108" t="str">
        <f t="shared" si="62"/>
        <v>R_ES-APP-FR</v>
      </c>
      <c r="V220" s="108" t="str">
        <f t="shared" si="62"/>
        <v>WH16_17</v>
      </c>
      <c r="W220" s="108">
        <f t="shared" si="52"/>
        <v>0.0270225001421144</v>
      </c>
      <c r="X220" s="108" t="s">
        <v>18</v>
      </c>
      <c r="Y220" s="108" t="s">
        <v>191</v>
      </c>
      <c r="AC220" s="108" t="s">
        <v>357</v>
      </c>
      <c r="AD220" s="108" t="str">
        <f t="shared" si="53"/>
        <v>R_ES-APP-FR</v>
      </c>
      <c r="AE220" s="108" t="str">
        <f t="shared" si="53"/>
        <v>WH16_17</v>
      </c>
      <c r="AF220" s="108">
        <f t="shared" si="54"/>
        <v>0.0257055276901567</v>
      </c>
      <c r="AG220" s="108" t="s">
        <v>18</v>
      </c>
      <c r="AH220" s="108" t="s">
        <v>197</v>
      </c>
      <c r="AL220" s="108" t="s">
        <v>357</v>
      </c>
      <c r="AM220" s="108" t="str">
        <f t="shared" si="55"/>
        <v>R_ES-APP-FR</v>
      </c>
      <c r="AN220" s="108" t="str">
        <f t="shared" si="55"/>
        <v>WH16_17</v>
      </c>
      <c r="AO220" s="108">
        <f t="shared" si="56"/>
        <v>0.0253035348263485</v>
      </c>
      <c r="AP220" s="108" t="s">
        <v>18</v>
      </c>
      <c r="AQ220" s="108" t="s">
        <v>194</v>
      </c>
      <c r="AU220" s="108" t="s">
        <v>357</v>
      </c>
      <c r="AV220" s="108" t="str">
        <f t="shared" si="57"/>
        <v>R_ES-APP-FR</v>
      </c>
      <c r="AW220" s="108" t="str">
        <f t="shared" si="57"/>
        <v>WH16_17</v>
      </c>
      <c r="AX220" s="108">
        <f t="shared" si="58"/>
        <v>0.0233585702637121</v>
      </c>
      <c r="AY220" s="108" t="s">
        <v>18</v>
      </c>
      <c r="AZ220" s="108" t="s">
        <v>193</v>
      </c>
      <c r="BD220" s="108" t="s">
        <v>357</v>
      </c>
      <c r="BE220" s="108" t="str">
        <f t="shared" si="59"/>
        <v>R_ES-APP-FR</v>
      </c>
      <c r="BF220" s="108" t="str">
        <f t="shared" si="59"/>
        <v>WH16_17</v>
      </c>
      <c r="BG220" s="108">
        <f t="shared" si="42"/>
        <v>0.0253035348263485</v>
      </c>
      <c r="BH220" s="108" t="s">
        <v>18</v>
      </c>
      <c r="BI220" s="108" t="s">
        <v>195</v>
      </c>
      <c r="BM220" s="108" t="s">
        <v>357</v>
      </c>
      <c r="BN220" s="108" t="str">
        <f t="shared" si="60"/>
        <v>R_ES-APP-FR</v>
      </c>
      <c r="BO220" s="108" t="str">
        <f t="shared" si="60"/>
        <v>WH16_17</v>
      </c>
      <c r="BP220" s="108">
        <f t="shared" si="61"/>
        <v>0.0233585702637121</v>
      </c>
      <c r="BQ220" s="108" t="s">
        <v>18</v>
      </c>
      <c r="BR220" s="108" t="s">
        <v>192</v>
      </c>
    </row>
    <row r="221" spans="11:70">
      <c r="K221" s="108" t="s">
        <v>357</v>
      </c>
      <c r="L221" s="108" t="str">
        <f t="shared" si="49"/>
        <v>R_ES-APP-FR</v>
      </c>
      <c r="M221" s="108" t="str">
        <f t="shared" si="50"/>
        <v>WH18_19</v>
      </c>
      <c r="N221" s="108">
        <f t="shared" si="51"/>
        <v>0.0228335510535675</v>
      </c>
      <c r="O221" s="108" t="s">
        <v>18</v>
      </c>
      <c r="P221" s="108" t="s">
        <v>196</v>
      </c>
      <c r="T221" s="108" t="s">
        <v>357</v>
      </c>
      <c r="U221" s="108" t="str">
        <f t="shared" si="62"/>
        <v>R_ES-APP-FR</v>
      </c>
      <c r="V221" s="108" t="str">
        <f t="shared" si="62"/>
        <v>WH18_19</v>
      </c>
      <c r="W221" s="108">
        <f t="shared" si="52"/>
        <v>0.0267517944660614</v>
      </c>
      <c r="X221" s="108" t="s">
        <v>18</v>
      </c>
      <c r="Y221" s="108" t="s">
        <v>191</v>
      </c>
      <c r="AC221" s="108" t="s">
        <v>357</v>
      </c>
      <c r="AD221" s="108" t="str">
        <f t="shared" si="53"/>
        <v>R_ES-APP-FR</v>
      </c>
      <c r="AE221" s="108" t="str">
        <f t="shared" si="53"/>
        <v>WH18_19</v>
      </c>
      <c r="AF221" s="108">
        <f t="shared" si="54"/>
        <v>0.0255927943653416</v>
      </c>
      <c r="AG221" s="108" t="s">
        <v>18</v>
      </c>
      <c r="AH221" s="108" t="s">
        <v>197</v>
      </c>
      <c r="AL221" s="108" t="s">
        <v>357</v>
      </c>
      <c r="AM221" s="108" t="str">
        <f t="shared" si="55"/>
        <v>R_ES-APP-FR</v>
      </c>
      <c r="AN221" s="108" t="str">
        <f t="shared" si="55"/>
        <v>WH18_19</v>
      </c>
      <c r="AO221" s="108">
        <f t="shared" si="56"/>
        <v>0.0249695860312862</v>
      </c>
      <c r="AP221" s="108" t="s">
        <v>18</v>
      </c>
      <c r="AQ221" s="108" t="s">
        <v>194</v>
      </c>
      <c r="AU221" s="108" t="s">
        <v>357</v>
      </c>
      <c r="AV221" s="108" t="str">
        <f t="shared" si="57"/>
        <v>R_ES-APP-FR</v>
      </c>
      <c r="AW221" s="108" t="str">
        <f t="shared" si="57"/>
        <v>WH18_19</v>
      </c>
      <c r="AX221" s="108">
        <f t="shared" si="58"/>
        <v>0.023127630615324</v>
      </c>
      <c r="AY221" s="108" t="s">
        <v>18</v>
      </c>
      <c r="AZ221" s="108" t="s">
        <v>193</v>
      </c>
      <c r="BD221" s="108" t="s">
        <v>357</v>
      </c>
      <c r="BE221" s="108" t="str">
        <f t="shared" si="59"/>
        <v>R_ES-APP-FR</v>
      </c>
      <c r="BF221" s="108" t="str">
        <f t="shared" si="59"/>
        <v>WH18_19</v>
      </c>
      <c r="BG221" s="108">
        <f t="shared" si="42"/>
        <v>0.0249695860312862</v>
      </c>
      <c r="BH221" s="108" t="s">
        <v>18</v>
      </c>
      <c r="BI221" s="108" t="s">
        <v>195</v>
      </c>
      <c r="BM221" s="108" t="s">
        <v>357</v>
      </c>
      <c r="BN221" s="108" t="str">
        <f t="shared" si="60"/>
        <v>R_ES-APP-FR</v>
      </c>
      <c r="BO221" s="108" t="str">
        <f t="shared" si="60"/>
        <v>WH18_19</v>
      </c>
      <c r="BP221" s="108">
        <f t="shared" si="61"/>
        <v>0.023127630615324</v>
      </c>
      <c r="BQ221" s="108" t="s">
        <v>18</v>
      </c>
      <c r="BR221" s="108" t="s">
        <v>192</v>
      </c>
    </row>
    <row r="222" spans="11:70">
      <c r="K222" s="108" t="s">
        <v>357</v>
      </c>
      <c r="L222" s="108" t="str">
        <f t="shared" si="49"/>
        <v>R_ES-APP-FR</v>
      </c>
      <c r="M222" s="108" t="str">
        <f t="shared" si="50"/>
        <v>WH20_21</v>
      </c>
      <c r="N222" s="108">
        <f t="shared" si="51"/>
        <v>0.0227154557821904</v>
      </c>
      <c r="O222" s="108" t="s">
        <v>18</v>
      </c>
      <c r="P222" s="108" t="s">
        <v>196</v>
      </c>
      <c r="T222" s="108" t="s">
        <v>357</v>
      </c>
      <c r="U222" s="108" t="str">
        <f t="shared" si="62"/>
        <v>R_ES-APP-FR</v>
      </c>
      <c r="V222" s="108" t="str">
        <f t="shared" si="62"/>
        <v>WH20_21</v>
      </c>
      <c r="W222" s="108">
        <f t="shared" si="52"/>
        <v>0.0283933513791526</v>
      </c>
      <c r="X222" s="108" t="s">
        <v>18</v>
      </c>
      <c r="Y222" s="108" t="s">
        <v>191</v>
      </c>
      <c r="AC222" s="108" t="s">
        <v>357</v>
      </c>
      <c r="AD222" s="108" t="str">
        <f t="shared" si="53"/>
        <v>R_ES-APP-FR</v>
      </c>
      <c r="AE222" s="108" t="str">
        <f t="shared" si="53"/>
        <v>WH20_21</v>
      </c>
      <c r="AF222" s="108">
        <f t="shared" si="54"/>
        <v>0.0251280963570105</v>
      </c>
      <c r="AG222" s="108" t="s">
        <v>18</v>
      </c>
      <c r="AH222" s="108" t="s">
        <v>197</v>
      </c>
      <c r="AL222" s="108" t="s">
        <v>357</v>
      </c>
      <c r="AM222" s="108" t="str">
        <f t="shared" si="55"/>
        <v>R_ES-APP-FR</v>
      </c>
      <c r="AN222" s="108" t="str">
        <f t="shared" si="55"/>
        <v>WH20_21</v>
      </c>
      <c r="AO222" s="108">
        <f t="shared" si="56"/>
        <v>0.0251936667769471</v>
      </c>
      <c r="AP222" s="108" t="s">
        <v>18</v>
      </c>
      <c r="AQ222" s="108" t="s">
        <v>194</v>
      </c>
      <c r="AU222" s="108" t="s">
        <v>357</v>
      </c>
      <c r="AV222" s="108" t="str">
        <f t="shared" si="57"/>
        <v>R_ES-APP-FR</v>
      </c>
      <c r="AW222" s="108" t="str">
        <f t="shared" si="57"/>
        <v>WH20_21</v>
      </c>
      <c r="AX222" s="108">
        <f t="shared" si="58"/>
        <v>0.0230669226777415</v>
      </c>
      <c r="AY222" s="108" t="s">
        <v>18</v>
      </c>
      <c r="AZ222" s="108" t="s">
        <v>193</v>
      </c>
      <c r="BD222" s="108" t="s">
        <v>357</v>
      </c>
      <c r="BE222" s="108" t="str">
        <f t="shared" si="59"/>
        <v>R_ES-APP-FR</v>
      </c>
      <c r="BF222" s="108" t="str">
        <f t="shared" si="59"/>
        <v>WH20_21</v>
      </c>
      <c r="BG222" s="108">
        <f t="shared" si="42"/>
        <v>0.0251936667769471</v>
      </c>
      <c r="BH222" s="108" t="s">
        <v>18</v>
      </c>
      <c r="BI222" s="108" t="s">
        <v>195</v>
      </c>
      <c r="BM222" s="108" t="s">
        <v>357</v>
      </c>
      <c r="BN222" s="108" t="str">
        <f t="shared" si="60"/>
        <v>R_ES-APP-FR</v>
      </c>
      <c r="BO222" s="108" t="str">
        <f t="shared" si="60"/>
        <v>WH20_21</v>
      </c>
      <c r="BP222" s="108">
        <f t="shared" si="61"/>
        <v>0.0230669226777415</v>
      </c>
      <c r="BQ222" s="108" t="s">
        <v>18</v>
      </c>
      <c r="BR222" s="108" t="s">
        <v>192</v>
      </c>
    </row>
    <row r="223" spans="11:70">
      <c r="K223" s="175" t="s">
        <v>357</v>
      </c>
      <c r="L223" s="108" t="str">
        <f t="shared" si="49"/>
        <v>R_ES-APP-FR</v>
      </c>
      <c r="M223" s="108" t="str">
        <f t="shared" si="50"/>
        <v>WH22_23</v>
      </c>
      <c r="N223" s="108">
        <f t="shared" si="51"/>
        <v>0.0228898262899369</v>
      </c>
      <c r="O223" s="108" t="s">
        <v>18</v>
      </c>
      <c r="P223" s="108" t="s">
        <v>196</v>
      </c>
      <c r="T223" s="108" t="s">
        <v>357</v>
      </c>
      <c r="U223" s="108" t="str">
        <f t="shared" si="62"/>
        <v>R_ES-APP-FR</v>
      </c>
      <c r="V223" s="108" t="str">
        <f t="shared" si="62"/>
        <v>WH22_23</v>
      </c>
      <c r="W223" s="108">
        <f t="shared" si="52"/>
        <v>0.0283097816617008</v>
      </c>
      <c r="X223" s="108" t="s">
        <v>18</v>
      </c>
      <c r="Y223" s="108" t="s">
        <v>191</v>
      </c>
      <c r="AC223" s="108" t="s">
        <v>357</v>
      </c>
      <c r="AD223" s="108" t="str">
        <f t="shared" si="53"/>
        <v>R_ES-APP-FR</v>
      </c>
      <c r="AE223" s="108" t="str">
        <f t="shared" si="53"/>
        <v>WH22_23</v>
      </c>
      <c r="AF223" s="108">
        <f t="shared" si="54"/>
        <v>0.0254920738775338</v>
      </c>
      <c r="AG223" s="108" t="s">
        <v>18</v>
      </c>
      <c r="AH223" s="108" t="s">
        <v>197</v>
      </c>
      <c r="AL223" s="108" t="s">
        <v>357</v>
      </c>
      <c r="AM223" s="108" t="str">
        <f t="shared" si="55"/>
        <v>R_ES-APP-FR</v>
      </c>
      <c r="AN223" s="108" t="str">
        <f t="shared" si="55"/>
        <v>WH22_23</v>
      </c>
      <c r="AO223" s="108">
        <f t="shared" si="56"/>
        <v>0.025793097568826</v>
      </c>
      <c r="AP223" s="108" t="s">
        <v>18</v>
      </c>
      <c r="AQ223" s="108" t="s">
        <v>194</v>
      </c>
      <c r="AU223" s="108" t="s">
        <v>357</v>
      </c>
      <c r="AV223" s="108" t="str">
        <f t="shared" si="57"/>
        <v>R_ES-APP-FR</v>
      </c>
      <c r="AW223" s="108" t="str">
        <f t="shared" si="57"/>
        <v>WH22_23</v>
      </c>
      <c r="AX223" s="108">
        <f t="shared" si="58"/>
        <v>0.0246581494217923</v>
      </c>
      <c r="AY223" s="108" t="s">
        <v>18</v>
      </c>
      <c r="AZ223" s="108" t="s">
        <v>193</v>
      </c>
      <c r="BD223" s="108" t="s">
        <v>357</v>
      </c>
      <c r="BE223" s="108" t="str">
        <f t="shared" si="59"/>
        <v>R_ES-APP-FR</v>
      </c>
      <c r="BF223" s="108" t="str">
        <f t="shared" si="59"/>
        <v>WH22_23</v>
      </c>
      <c r="BG223" s="108">
        <f t="shared" si="42"/>
        <v>0.025793097568826</v>
      </c>
      <c r="BH223" s="108" t="s">
        <v>18</v>
      </c>
      <c r="BI223" s="108" t="s">
        <v>195</v>
      </c>
      <c r="BM223" s="108" t="s">
        <v>357</v>
      </c>
      <c r="BN223" s="108" t="str">
        <f t="shared" si="60"/>
        <v>R_ES-APP-FR</v>
      </c>
      <c r="BO223" s="108" t="str">
        <f t="shared" si="60"/>
        <v>WH22_23</v>
      </c>
      <c r="BP223" s="108">
        <f t="shared" si="61"/>
        <v>0.0246581494217923</v>
      </c>
      <c r="BQ223" s="108" t="s">
        <v>18</v>
      </c>
      <c r="BR223" s="108" t="s">
        <v>192</v>
      </c>
    </row>
    <row r="224" spans="11:70">
      <c r="K224" s="108" t="s">
        <v>357</v>
      </c>
      <c r="L224" s="108" t="str">
        <f>C13</f>
        <v>R_ES-APP-DW</v>
      </c>
      <c r="M224" s="108" t="str">
        <f t="shared" si="50"/>
        <v>RH0_1</v>
      </c>
      <c r="N224" s="108">
        <f t="shared" si="51"/>
        <v>0.0207246590371655</v>
      </c>
      <c r="O224" s="108" t="s">
        <v>18</v>
      </c>
      <c r="P224" s="108" t="s">
        <v>196</v>
      </c>
      <c r="T224" s="108" t="s">
        <v>357</v>
      </c>
      <c r="U224" s="108" t="str">
        <f t="shared" si="62"/>
        <v>R_ES-APP-DW</v>
      </c>
      <c r="V224" s="108" t="str">
        <f t="shared" si="62"/>
        <v>RH0_1</v>
      </c>
      <c r="W224" s="108">
        <f t="shared" si="52"/>
        <v>0.0211149417251545</v>
      </c>
      <c r="X224" s="108" t="s">
        <v>18</v>
      </c>
      <c r="Y224" s="108" t="s">
        <v>191</v>
      </c>
      <c r="AC224" s="108" t="s">
        <v>357</v>
      </c>
      <c r="AD224" s="108" t="str">
        <f t="shared" ref="AD224:AE271" si="63">U224</f>
        <v>R_ES-APP-DW</v>
      </c>
      <c r="AE224" s="108" t="str">
        <f t="shared" si="63"/>
        <v>RH0_1</v>
      </c>
      <c r="AF224" s="108">
        <f t="shared" si="54"/>
        <v>0.0215588607712188</v>
      </c>
      <c r="AG224" s="108" t="s">
        <v>18</v>
      </c>
      <c r="AH224" s="108" t="s">
        <v>197</v>
      </c>
      <c r="AL224" s="108" t="s">
        <v>357</v>
      </c>
      <c r="AM224" s="108" t="str">
        <f t="shared" ref="AM224:AN271" si="64">AD224</f>
        <v>R_ES-APP-DW</v>
      </c>
      <c r="AN224" s="108" t="str">
        <f t="shared" si="64"/>
        <v>RH0_1</v>
      </c>
      <c r="AO224" s="108">
        <f t="shared" si="56"/>
        <v>0.0211002816156798</v>
      </c>
      <c r="AP224" s="108" t="s">
        <v>18</v>
      </c>
      <c r="AQ224" s="108" t="s">
        <v>194</v>
      </c>
      <c r="AU224" s="108" t="s">
        <v>357</v>
      </c>
      <c r="AV224" s="108" t="str">
        <f t="shared" ref="AV224:AW271" si="65">AM224</f>
        <v>R_ES-APP-DW</v>
      </c>
      <c r="AW224" s="108" t="str">
        <f t="shared" si="65"/>
        <v>RH0_1</v>
      </c>
      <c r="AX224" s="108">
        <f t="shared" si="58"/>
        <v>0.0216553453978117</v>
      </c>
      <c r="AY224" s="108" t="s">
        <v>18</v>
      </c>
      <c r="AZ224" s="108" t="s">
        <v>193</v>
      </c>
      <c r="BD224" s="108" t="s">
        <v>357</v>
      </c>
      <c r="BE224" s="108" t="str">
        <f t="shared" ref="BE224:BF271" si="66">AV224</f>
        <v>R_ES-APP-DW</v>
      </c>
      <c r="BF224" s="108" t="str">
        <f t="shared" si="66"/>
        <v>RH0_1</v>
      </c>
      <c r="BG224" s="108">
        <f t="shared" si="42"/>
        <v>0.0211002816156798</v>
      </c>
      <c r="BH224" s="108" t="s">
        <v>18</v>
      </c>
      <c r="BI224" s="108" t="s">
        <v>195</v>
      </c>
      <c r="BM224" s="108" t="s">
        <v>357</v>
      </c>
      <c r="BN224" s="108" t="str">
        <f t="shared" ref="BN224:BO271" si="67">BE224</f>
        <v>R_ES-APP-DW</v>
      </c>
      <c r="BO224" s="108" t="str">
        <f t="shared" si="67"/>
        <v>RH0_1</v>
      </c>
      <c r="BP224" s="108">
        <f t="shared" si="61"/>
        <v>0.0216553453978117</v>
      </c>
      <c r="BQ224" s="108" t="s">
        <v>18</v>
      </c>
      <c r="BR224" s="108" t="s">
        <v>192</v>
      </c>
    </row>
    <row r="225" spans="11:70">
      <c r="K225" s="108" t="s">
        <v>357</v>
      </c>
      <c r="L225" s="108" t="str">
        <f t="shared" ref="L225:L271" si="68">L224</f>
        <v>R_ES-APP-DW</v>
      </c>
      <c r="M225" s="108" t="str">
        <f t="shared" si="50"/>
        <v>RH2_3</v>
      </c>
      <c r="N225" s="108">
        <f t="shared" si="51"/>
        <v>0.0206069139508455</v>
      </c>
      <c r="O225" s="108" t="s">
        <v>18</v>
      </c>
      <c r="P225" s="108" t="s">
        <v>196</v>
      </c>
      <c r="T225" s="108" t="s">
        <v>357</v>
      </c>
      <c r="U225" s="108" t="str">
        <f t="shared" ref="U225:V271" si="69">L225</f>
        <v>R_ES-APP-DW</v>
      </c>
      <c r="V225" s="108" t="str">
        <f t="shared" si="69"/>
        <v>RH2_3</v>
      </c>
      <c r="W225" s="108">
        <f t="shared" si="52"/>
        <v>0.019269377650939</v>
      </c>
      <c r="X225" s="108" t="s">
        <v>18</v>
      </c>
      <c r="Y225" s="108" t="s">
        <v>191</v>
      </c>
      <c r="AC225" s="108" t="s">
        <v>357</v>
      </c>
      <c r="AD225" s="108" t="str">
        <f t="shared" si="63"/>
        <v>R_ES-APP-DW</v>
      </c>
      <c r="AE225" s="108" t="str">
        <f t="shared" si="63"/>
        <v>RH2_3</v>
      </c>
      <c r="AF225" s="108">
        <f t="shared" si="54"/>
        <v>0.021716461727875</v>
      </c>
      <c r="AG225" s="108" t="s">
        <v>18</v>
      </c>
      <c r="AH225" s="108" t="s">
        <v>197</v>
      </c>
      <c r="AL225" s="108" t="s">
        <v>357</v>
      </c>
      <c r="AM225" s="108" t="str">
        <f t="shared" si="64"/>
        <v>R_ES-APP-DW</v>
      </c>
      <c r="AN225" s="108" t="str">
        <f t="shared" si="64"/>
        <v>RH2_3</v>
      </c>
      <c r="AO225" s="108">
        <f t="shared" si="56"/>
        <v>0.0202044634746338</v>
      </c>
      <c r="AP225" s="108" t="s">
        <v>18</v>
      </c>
      <c r="AQ225" s="108" t="s">
        <v>194</v>
      </c>
      <c r="AU225" s="108" t="s">
        <v>357</v>
      </c>
      <c r="AV225" s="108" t="str">
        <f t="shared" si="65"/>
        <v>R_ES-APP-DW</v>
      </c>
      <c r="AW225" s="108" t="str">
        <f t="shared" si="65"/>
        <v>RH2_3</v>
      </c>
      <c r="AX225" s="108">
        <f t="shared" si="58"/>
        <v>0.0197617928172299</v>
      </c>
      <c r="AY225" s="108" t="s">
        <v>18</v>
      </c>
      <c r="AZ225" s="108" t="s">
        <v>193</v>
      </c>
      <c r="BD225" s="108" t="s">
        <v>357</v>
      </c>
      <c r="BE225" s="108" t="str">
        <f t="shared" si="66"/>
        <v>R_ES-APP-DW</v>
      </c>
      <c r="BF225" s="108" t="str">
        <f t="shared" si="66"/>
        <v>RH2_3</v>
      </c>
      <c r="BG225" s="108">
        <f t="shared" ref="BG225:BG288" si="70">AO225</f>
        <v>0.0202044634746338</v>
      </c>
      <c r="BH225" s="108" t="s">
        <v>18</v>
      </c>
      <c r="BI225" s="108" t="s">
        <v>195</v>
      </c>
      <c r="BM225" s="108" t="s">
        <v>357</v>
      </c>
      <c r="BN225" s="108" t="str">
        <f t="shared" si="67"/>
        <v>R_ES-APP-DW</v>
      </c>
      <c r="BO225" s="108" t="str">
        <f t="shared" si="67"/>
        <v>RH2_3</v>
      </c>
      <c r="BP225" s="108">
        <f t="shared" si="61"/>
        <v>0.0197617928172299</v>
      </c>
      <c r="BQ225" s="108" t="s">
        <v>18</v>
      </c>
      <c r="BR225" s="108" t="s">
        <v>192</v>
      </c>
    </row>
    <row r="226" spans="11:70">
      <c r="K226" s="108" t="s">
        <v>357</v>
      </c>
      <c r="L226" s="108" t="str">
        <f t="shared" si="68"/>
        <v>R_ES-APP-DW</v>
      </c>
      <c r="M226" s="108" t="str">
        <f t="shared" si="50"/>
        <v>RH4_5</v>
      </c>
      <c r="N226" s="108">
        <f t="shared" si="51"/>
        <v>0.0199087438710615</v>
      </c>
      <c r="O226" s="108" t="s">
        <v>18</v>
      </c>
      <c r="P226" s="108" t="s">
        <v>196</v>
      </c>
      <c r="T226" s="108" t="s">
        <v>357</v>
      </c>
      <c r="U226" s="108" t="str">
        <f t="shared" si="69"/>
        <v>R_ES-APP-DW</v>
      </c>
      <c r="V226" s="108" t="str">
        <f t="shared" si="69"/>
        <v>RH4_5</v>
      </c>
      <c r="W226" s="108">
        <f t="shared" si="52"/>
        <v>0.0185538915735157</v>
      </c>
      <c r="X226" s="108" t="s">
        <v>18</v>
      </c>
      <c r="Y226" s="108" t="s">
        <v>191</v>
      </c>
      <c r="AC226" s="108" t="s">
        <v>357</v>
      </c>
      <c r="AD226" s="108" t="str">
        <f t="shared" si="63"/>
        <v>R_ES-APP-DW</v>
      </c>
      <c r="AE226" s="108" t="str">
        <f t="shared" si="63"/>
        <v>RH4_5</v>
      </c>
      <c r="AF226" s="108">
        <f t="shared" si="54"/>
        <v>0.0210410330240004</v>
      </c>
      <c r="AG226" s="108" t="s">
        <v>18</v>
      </c>
      <c r="AH226" s="108" t="s">
        <v>197</v>
      </c>
      <c r="AL226" s="108" t="s">
        <v>357</v>
      </c>
      <c r="AM226" s="108" t="str">
        <f t="shared" si="64"/>
        <v>R_ES-APP-DW</v>
      </c>
      <c r="AN226" s="108" t="str">
        <f t="shared" si="64"/>
        <v>RH4_5</v>
      </c>
      <c r="AO226" s="108">
        <f t="shared" si="56"/>
        <v>0.0191598666763358</v>
      </c>
      <c r="AP226" s="108" t="s">
        <v>18</v>
      </c>
      <c r="AQ226" s="108" t="s">
        <v>194</v>
      </c>
      <c r="AU226" s="108" t="s">
        <v>357</v>
      </c>
      <c r="AV226" s="108" t="str">
        <f t="shared" si="65"/>
        <v>R_ES-APP-DW</v>
      </c>
      <c r="AW226" s="108" t="str">
        <f t="shared" si="65"/>
        <v>RH4_5</v>
      </c>
      <c r="AX226" s="108">
        <f t="shared" si="58"/>
        <v>0.0176014946901204</v>
      </c>
      <c r="AY226" s="108" t="s">
        <v>18</v>
      </c>
      <c r="AZ226" s="108" t="s">
        <v>193</v>
      </c>
      <c r="BD226" s="108" t="s">
        <v>357</v>
      </c>
      <c r="BE226" s="108" t="str">
        <f t="shared" si="66"/>
        <v>R_ES-APP-DW</v>
      </c>
      <c r="BF226" s="108" t="str">
        <f t="shared" si="66"/>
        <v>RH4_5</v>
      </c>
      <c r="BG226" s="108">
        <f t="shared" si="70"/>
        <v>0.0191598666763358</v>
      </c>
      <c r="BH226" s="108" t="s">
        <v>18</v>
      </c>
      <c r="BI226" s="108" t="s">
        <v>195</v>
      </c>
      <c r="BM226" s="108" t="s">
        <v>357</v>
      </c>
      <c r="BN226" s="108" t="str">
        <f t="shared" si="67"/>
        <v>R_ES-APP-DW</v>
      </c>
      <c r="BO226" s="108" t="str">
        <f t="shared" si="67"/>
        <v>RH4_5</v>
      </c>
      <c r="BP226" s="108">
        <f t="shared" si="61"/>
        <v>0.0176014946901204</v>
      </c>
      <c r="BQ226" s="108" t="s">
        <v>18</v>
      </c>
      <c r="BR226" s="108" t="s">
        <v>192</v>
      </c>
    </row>
    <row r="227" spans="11:70">
      <c r="K227" s="175" t="s">
        <v>357</v>
      </c>
      <c r="L227" s="108" t="str">
        <f t="shared" si="68"/>
        <v>R_ES-APP-DW</v>
      </c>
      <c r="M227" s="108" t="str">
        <f t="shared" si="50"/>
        <v>RH6_7</v>
      </c>
      <c r="N227" s="108">
        <f t="shared" si="51"/>
        <v>0.019131142691048</v>
      </c>
      <c r="O227" s="108" t="s">
        <v>18</v>
      </c>
      <c r="P227" s="108" t="s">
        <v>196</v>
      </c>
      <c r="T227" s="108" t="s">
        <v>357</v>
      </c>
      <c r="U227" s="108" t="str">
        <f t="shared" si="69"/>
        <v>R_ES-APP-DW</v>
      </c>
      <c r="V227" s="108" t="str">
        <f t="shared" si="69"/>
        <v>RH6_7</v>
      </c>
      <c r="W227" s="108">
        <f t="shared" si="52"/>
        <v>0.0188033521186996</v>
      </c>
      <c r="X227" s="108" t="s">
        <v>18</v>
      </c>
      <c r="Y227" s="108" t="s">
        <v>191</v>
      </c>
      <c r="AC227" s="108" t="s">
        <v>357</v>
      </c>
      <c r="AD227" s="108" t="str">
        <f t="shared" si="63"/>
        <v>R_ES-APP-DW</v>
      </c>
      <c r="AE227" s="108" t="str">
        <f t="shared" si="63"/>
        <v>RH6_7</v>
      </c>
      <c r="AF227" s="108">
        <f t="shared" si="54"/>
        <v>0.0186236423856643</v>
      </c>
      <c r="AG227" s="108" t="s">
        <v>18</v>
      </c>
      <c r="AH227" s="108" t="s">
        <v>197</v>
      </c>
      <c r="AL227" s="108" t="s">
        <v>357</v>
      </c>
      <c r="AM227" s="108" t="str">
        <f t="shared" si="64"/>
        <v>R_ES-APP-DW</v>
      </c>
      <c r="AN227" s="108" t="str">
        <f t="shared" si="64"/>
        <v>RH6_7</v>
      </c>
      <c r="AO227" s="108">
        <f t="shared" si="56"/>
        <v>0.0183190275812949</v>
      </c>
      <c r="AP227" s="108" t="s">
        <v>18</v>
      </c>
      <c r="AQ227" s="108" t="s">
        <v>194</v>
      </c>
      <c r="AU227" s="108" t="s">
        <v>357</v>
      </c>
      <c r="AV227" s="108" t="str">
        <f t="shared" si="65"/>
        <v>R_ES-APP-DW</v>
      </c>
      <c r="AW227" s="108" t="str">
        <f t="shared" si="65"/>
        <v>RH6_7</v>
      </c>
      <c r="AX227" s="108">
        <f t="shared" si="58"/>
        <v>0.0167442934477807</v>
      </c>
      <c r="AY227" s="108" t="s">
        <v>18</v>
      </c>
      <c r="AZ227" s="108" t="s">
        <v>193</v>
      </c>
      <c r="BD227" s="108" t="s">
        <v>357</v>
      </c>
      <c r="BE227" s="108" t="str">
        <f t="shared" si="66"/>
        <v>R_ES-APP-DW</v>
      </c>
      <c r="BF227" s="108" t="str">
        <f t="shared" si="66"/>
        <v>RH6_7</v>
      </c>
      <c r="BG227" s="108">
        <f t="shared" si="70"/>
        <v>0.0183190275812949</v>
      </c>
      <c r="BH227" s="108" t="s">
        <v>18</v>
      </c>
      <c r="BI227" s="108" t="s">
        <v>195</v>
      </c>
      <c r="BM227" s="108" t="s">
        <v>357</v>
      </c>
      <c r="BN227" s="108" t="str">
        <f t="shared" si="67"/>
        <v>R_ES-APP-DW</v>
      </c>
      <c r="BO227" s="108" t="str">
        <f t="shared" si="67"/>
        <v>RH6_7</v>
      </c>
      <c r="BP227" s="108">
        <f t="shared" si="61"/>
        <v>0.0167442934477807</v>
      </c>
      <c r="BQ227" s="108" t="s">
        <v>18</v>
      </c>
      <c r="BR227" s="108" t="s">
        <v>192</v>
      </c>
    </row>
    <row r="228" spans="11:70">
      <c r="K228" s="108" t="s">
        <v>357</v>
      </c>
      <c r="L228" s="108" t="str">
        <f t="shared" si="68"/>
        <v>R_ES-APP-DW</v>
      </c>
      <c r="M228" s="108" t="str">
        <f t="shared" si="50"/>
        <v>RH8_9</v>
      </c>
      <c r="N228" s="108">
        <f t="shared" si="51"/>
        <v>0.0188308994526831</v>
      </c>
      <c r="O228" s="108" t="s">
        <v>18</v>
      </c>
      <c r="P228" s="108" t="s">
        <v>196</v>
      </c>
      <c r="T228" s="108" t="s">
        <v>357</v>
      </c>
      <c r="U228" s="108" t="str">
        <f t="shared" si="69"/>
        <v>R_ES-APP-DW</v>
      </c>
      <c r="V228" s="108" t="str">
        <f t="shared" si="69"/>
        <v>RH8_9</v>
      </c>
      <c r="W228" s="108">
        <f t="shared" si="52"/>
        <v>0.0202757842956449</v>
      </c>
      <c r="X228" s="108" t="s">
        <v>18</v>
      </c>
      <c r="Y228" s="108" t="s">
        <v>191</v>
      </c>
      <c r="AC228" s="108" t="s">
        <v>357</v>
      </c>
      <c r="AD228" s="108" t="str">
        <f t="shared" si="63"/>
        <v>R_ES-APP-DW</v>
      </c>
      <c r="AE228" s="108" t="str">
        <f t="shared" si="63"/>
        <v>RH8_9</v>
      </c>
      <c r="AF228" s="108">
        <f t="shared" si="54"/>
        <v>0.0171569347582401</v>
      </c>
      <c r="AG228" s="108" t="s">
        <v>18</v>
      </c>
      <c r="AH228" s="108" t="s">
        <v>197</v>
      </c>
      <c r="AL228" s="108" t="s">
        <v>357</v>
      </c>
      <c r="AM228" s="108" t="str">
        <f t="shared" si="64"/>
        <v>R_ES-APP-DW</v>
      </c>
      <c r="AN228" s="108" t="str">
        <f t="shared" si="64"/>
        <v>RH8_9</v>
      </c>
      <c r="AO228" s="108">
        <f t="shared" si="56"/>
        <v>0.0183672329720752</v>
      </c>
      <c r="AP228" s="108" t="s">
        <v>18</v>
      </c>
      <c r="AQ228" s="108" t="s">
        <v>194</v>
      </c>
      <c r="AU228" s="108" t="s">
        <v>357</v>
      </c>
      <c r="AV228" s="108" t="str">
        <f t="shared" si="65"/>
        <v>R_ES-APP-DW</v>
      </c>
      <c r="AW228" s="108" t="str">
        <f t="shared" si="65"/>
        <v>RH8_9</v>
      </c>
      <c r="AX228" s="108">
        <f t="shared" si="58"/>
        <v>0.0168878417223846</v>
      </c>
      <c r="AY228" s="108" t="s">
        <v>18</v>
      </c>
      <c r="AZ228" s="108" t="s">
        <v>193</v>
      </c>
      <c r="BD228" s="108" t="s">
        <v>357</v>
      </c>
      <c r="BE228" s="108" t="str">
        <f t="shared" si="66"/>
        <v>R_ES-APP-DW</v>
      </c>
      <c r="BF228" s="108" t="str">
        <f t="shared" si="66"/>
        <v>RH8_9</v>
      </c>
      <c r="BG228" s="108">
        <f t="shared" si="70"/>
        <v>0.0183672329720752</v>
      </c>
      <c r="BH228" s="108" t="s">
        <v>18</v>
      </c>
      <c r="BI228" s="108" t="s">
        <v>195</v>
      </c>
      <c r="BM228" s="108" t="s">
        <v>357</v>
      </c>
      <c r="BN228" s="108" t="str">
        <f t="shared" si="67"/>
        <v>R_ES-APP-DW</v>
      </c>
      <c r="BO228" s="108" t="str">
        <f t="shared" si="67"/>
        <v>RH8_9</v>
      </c>
      <c r="BP228" s="108">
        <f t="shared" si="61"/>
        <v>0.0168878417223846</v>
      </c>
      <c r="BQ228" s="108" t="s">
        <v>18</v>
      </c>
      <c r="BR228" s="108" t="s">
        <v>192</v>
      </c>
    </row>
    <row r="229" spans="11:70">
      <c r="K229" s="108" t="s">
        <v>357</v>
      </c>
      <c r="L229" s="108" t="str">
        <f t="shared" si="68"/>
        <v>R_ES-APP-DW</v>
      </c>
      <c r="M229" s="108" t="str">
        <f t="shared" si="50"/>
        <v>RH10_11</v>
      </c>
      <c r="N229" s="108">
        <f t="shared" si="51"/>
        <v>0.0188922096207154</v>
      </c>
      <c r="O229" s="108" t="s">
        <v>18</v>
      </c>
      <c r="P229" s="108" t="s">
        <v>196</v>
      </c>
      <c r="T229" s="108" t="s">
        <v>357</v>
      </c>
      <c r="U229" s="108" t="str">
        <f t="shared" si="69"/>
        <v>R_ES-APP-DW</v>
      </c>
      <c r="V229" s="108" t="str">
        <f t="shared" si="69"/>
        <v>RH10_11</v>
      </c>
      <c r="W229" s="108">
        <f t="shared" si="52"/>
        <v>0.0226727094068072</v>
      </c>
      <c r="X229" s="108" t="s">
        <v>18</v>
      </c>
      <c r="Y229" s="108" t="s">
        <v>191</v>
      </c>
      <c r="AC229" s="108" t="s">
        <v>357</v>
      </c>
      <c r="AD229" s="108" t="str">
        <f t="shared" si="63"/>
        <v>R_ES-APP-DW</v>
      </c>
      <c r="AE229" s="108" t="str">
        <f t="shared" si="63"/>
        <v>RH10_11</v>
      </c>
      <c r="AF229" s="108">
        <f t="shared" si="54"/>
        <v>0.016996069788382</v>
      </c>
      <c r="AG229" s="108" t="s">
        <v>18</v>
      </c>
      <c r="AH229" s="108" t="s">
        <v>197</v>
      </c>
      <c r="AL229" s="108" t="s">
        <v>357</v>
      </c>
      <c r="AM229" s="108" t="str">
        <f t="shared" si="64"/>
        <v>R_ES-APP-DW</v>
      </c>
      <c r="AN229" s="108" t="str">
        <f t="shared" si="64"/>
        <v>RH10_11</v>
      </c>
      <c r="AO229" s="108">
        <f t="shared" si="56"/>
        <v>0.0195161233742294</v>
      </c>
      <c r="AP229" s="108" t="s">
        <v>18</v>
      </c>
      <c r="AQ229" s="108" t="s">
        <v>194</v>
      </c>
      <c r="AU229" s="108" t="s">
        <v>357</v>
      </c>
      <c r="AV229" s="108" t="str">
        <f t="shared" si="65"/>
        <v>R_ES-APP-DW</v>
      </c>
      <c r="AW229" s="108" t="str">
        <f t="shared" si="65"/>
        <v>RH10_11</v>
      </c>
      <c r="AX229" s="108">
        <f t="shared" si="58"/>
        <v>0.0187422674180833</v>
      </c>
      <c r="AY229" s="108" t="s">
        <v>18</v>
      </c>
      <c r="AZ229" s="108" t="s">
        <v>193</v>
      </c>
      <c r="BD229" s="108" t="s">
        <v>357</v>
      </c>
      <c r="BE229" s="108" t="str">
        <f t="shared" si="66"/>
        <v>R_ES-APP-DW</v>
      </c>
      <c r="BF229" s="108" t="str">
        <f t="shared" si="66"/>
        <v>RH10_11</v>
      </c>
      <c r="BG229" s="108">
        <f t="shared" si="70"/>
        <v>0.0195161233742294</v>
      </c>
      <c r="BH229" s="108" t="s">
        <v>18</v>
      </c>
      <c r="BI229" s="108" t="s">
        <v>195</v>
      </c>
      <c r="BM229" s="108" t="s">
        <v>357</v>
      </c>
      <c r="BN229" s="108" t="str">
        <f t="shared" si="67"/>
        <v>R_ES-APP-DW</v>
      </c>
      <c r="BO229" s="108" t="str">
        <f t="shared" si="67"/>
        <v>RH10_11</v>
      </c>
      <c r="BP229" s="108">
        <f t="shared" si="61"/>
        <v>0.0187422674180833</v>
      </c>
      <c r="BQ229" s="108" t="s">
        <v>18</v>
      </c>
      <c r="BR229" s="108" t="s">
        <v>192</v>
      </c>
    </row>
    <row r="230" spans="11:70">
      <c r="K230" s="108" t="s">
        <v>357</v>
      </c>
      <c r="L230" s="108" t="str">
        <f t="shared" si="68"/>
        <v>R_ES-APP-DW</v>
      </c>
      <c r="M230" s="108" t="str">
        <f t="shared" si="50"/>
        <v>RH12_13</v>
      </c>
      <c r="N230" s="108">
        <f t="shared" si="51"/>
        <v>0.0197356728752531</v>
      </c>
      <c r="O230" s="108" t="s">
        <v>18</v>
      </c>
      <c r="P230" s="108" t="s">
        <v>196</v>
      </c>
      <c r="T230" s="108" t="s">
        <v>357</v>
      </c>
      <c r="U230" s="108" t="str">
        <f t="shared" si="69"/>
        <v>R_ES-APP-DW</v>
      </c>
      <c r="V230" s="108" t="str">
        <f t="shared" si="69"/>
        <v>RH12_13</v>
      </c>
      <c r="W230" s="108">
        <f t="shared" si="52"/>
        <v>0.0227084613240583</v>
      </c>
      <c r="X230" s="108" t="s">
        <v>18</v>
      </c>
      <c r="Y230" s="108" t="s">
        <v>191</v>
      </c>
      <c r="AC230" s="108" t="s">
        <v>357</v>
      </c>
      <c r="AD230" s="108" t="str">
        <f t="shared" si="63"/>
        <v>R_ES-APP-DW</v>
      </c>
      <c r="AE230" s="108" t="str">
        <f t="shared" si="63"/>
        <v>RH12_13</v>
      </c>
      <c r="AF230" s="108">
        <f t="shared" si="54"/>
        <v>0.0181900219421491</v>
      </c>
      <c r="AG230" s="108" t="s">
        <v>18</v>
      </c>
      <c r="AH230" s="108" t="s">
        <v>197</v>
      </c>
      <c r="AL230" s="108" t="s">
        <v>357</v>
      </c>
      <c r="AM230" s="108" t="str">
        <f t="shared" si="64"/>
        <v>R_ES-APP-DW</v>
      </c>
      <c r="AN230" s="108" t="str">
        <f t="shared" si="64"/>
        <v>RH12_13</v>
      </c>
      <c r="AO230" s="108">
        <f t="shared" si="56"/>
        <v>0.0203929774116346</v>
      </c>
      <c r="AP230" s="108" t="s">
        <v>18</v>
      </c>
      <c r="AQ230" s="108" t="s">
        <v>194</v>
      </c>
      <c r="AU230" s="108" t="s">
        <v>357</v>
      </c>
      <c r="AV230" s="108" t="str">
        <f t="shared" si="65"/>
        <v>R_ES-APP-DW</v>
      </c>
      <c r="AW230" s="108" t="str">
        <f t="shared" si="65"/>
        <v>RH12_13</v>
      </c>
      <c r="AX230" s="108">
        <f t="shared" si="58"/>
        <v>0.0203766512243404</v>
      </c>
      <c r="AY230" s="108" t="s">
        <v>18</v>
      </c>
      <c r="AZ230" s="108" t="s">
        <v>193</v>
      </c>
      <c r="BD230" s="108" t="s">
        <v>357</v>
      </c>
      <c r="BE230" s="108" t="str">
        <f t="shared" si="66"/>
        <v>R_ES-APP-DW</v>
      </c>
      <c r="BF230" s="108" t="str">
        <f t="shared" si="66"/>
        <v>RH12_13</v>
      </c>
      <c r="BG230" s="108">
        <f t="shared" si="70"/>
        <v>0.0203929774116346</v>
      </c>
      <c r="BH230" s="108" t="s">
        <v>18</v>
      </c>
      <c r="BI230" s="108" t="s">
        <v>195</v>
      </c>
      <c r="BM230" s="108" t="s">
        <v>357</v>
      </c>
      <c r="BN230" s="108" t="str">
        <f t="shared" si="67"/>
        <v>R_ES-APP-DW</v>
      </c>
      <c r="BO230" s="108" t="str">
        <f t="shared" si="67"/>
        <v>RH12_13</v>
      </c>
      <c r="BP230" s="108">
        <f t="shared" si="61"/>
        <v>0.0203766512243404</v>
      </c>
      <c r="BQ230" s="108" t="s">
        <v>18</v>
      </c>
      <c r="BR230" s="108" t="s">
        <v>192</v>
      </c>
    </row>
    <row r="231" spans="11:70">
      <c r="K231" s="175" t="s">
        <v>357</v>
      </c>
      <c r="L231" s="108" t="str">
        <f t="shared" si="68"/>
        <v>R_ES-APP-DW</v>
      </c>
      <c r="M231" s="108" t="str">
        <f t="shared" si="50"/>
        <v>RH14_15</v>
      </c>
      <c r="N231" s="108">
        <f t="shared" si="51"/>
        <v>0.0205351902664844</v>
      </c>
      <c r="O231" s="108" t="s">
        <v>18</v>
      </c>
      <c r="P231" s="108" t="s">
        <v>196</v>
      </c>
      <c r="T231" s="108" t="s">
        <v>357</v>
      </c>
      <c r="U231" s="108" t="str">
        <f t="shared" si="69"/>
        <v>R_ES-APP-DW</v>
      </c>
      <c r="V231" s="108" t="str">
        <f t="shared" si="69"/>
        <v>RH14_15</v>
      </c>
      <c r="W231" s="108">
        <f t="shared" si="52"/>
        <v>0.0220528299189836</v>
      </c>
      <c r="X231" s="108" t="s">
        <v>18</v>
      </c>
      <c r="Y231" s="108" t="s">
        <v>191</v>
      </c>
      <c r="AC231" s="108" t="s">
        <v>357</v>
      </c>
      <c r="AD231" s="108" t="str">
        <f t="shared" si="63"/>
        <v>R_ES-APP-DW</v>
      </c>
      <c r="AE231" s="108" t="str">
        <f t="shared" si="63"/>
        <v>RH14_15</v>
      </c>
      <c r="AF231" s="108">
        <f t="shared" si="54"/>
        <v>0.0209674919745702</v>
      </c>
      <c r="AG231" s="108" t="s">
        <v>18</v>
      </c>
      <c r="AH231" s="108" t="s">
        <v>197</v>
      </c>
      <c r="AL231" s="108" t="s">
        <v>357</v>
      </c>
      <c r="AM231" s="108" t="str">
        <f t="shared" si="64"/>
        <v>R_ES-APP-DW</v>
      </c>
      <c r="AN231" s="108" t="str">
        <f t="shared" si="64"/>
        <v>RH14_15</v>
      </c>
      <c r="AO231" s="108">
        <f t="shared" si="56"/>
        <v>0.0210417023326588</v>
      </c>
      <c r="AP231" s="108" t="s">
        <v>18</v>
      </c>
      <c r="AQ231" s="108" t="s">
        <v>194</v>
      </c>
      <c r="AU231" s="108" t="s">
        <v>357</v>
      </c>
      <c r="AV231" s="108" t="str">
        <f t="shared" si="65"/>
        <v>R_ES-APP-DW</v>
      </c>
      <c r="AW231" s="108" t="str">
        <f t="shared" si="65"/>
        <v>RH14_15</v>
      </c>
      <c r="AX231" s="108">
        <f t="shared" si="58"/>
        <v>0.0207782387307691</v>
      </c>
      <c r="AY231" s="108" t="s">
        <v>18</v>
      </c>
      <c r="AZ231" s="108" t="s">
        <v>193</v>
      </c>
      <c r="BD231" s="108" t="s">
        <v>357</v>
      </c>
      <c r="BE231" s="108" t="str">
        <f t="shared" si="66"/>
        <v>R_ES-APP-DW</v>
      </c>
      <c r="BF231" s="108" t="str">
        <f t="shared" si="66"/>
        <v>RH14_15</v>
      </c>
      <c r="BG231" s="108">
        <f t="shared" si="70"/>
        <v>0.0210417023326588</v>
      </c>
      <c r="BH231" s="108" t="s">
        <v>18</v>
      </c>
      <c r="BI231" s="108" t="s">
        <v>195</v>
      </c>
      <c r="BM231" s="108" t="s">
        <v>357</v>
      </c>
      <c r="BN231" s="108" t="str">
        <f t="shared" si="67"/>
        <v>R_ES-APP-DW</v>
      </c>
      <c r="BO231" s="108" t="str">
        <f t="shared" si="67"/>
        <v>RH14_15</v>
      </c>
      <c r="BP231" s="108">
        <f t="shared" si="61"/>
        <v>0.0207782387307691</v>
      </c>
      <c r="BQ231" s="108" t="s">
        <v>18</v>
      </c>
      <c r="BR231" s="108" t="s">
        <v>192</v>
      </c>
    </row>
    <row r="232" spans="11:70">
      <c r="K232" s="108" t="s">
        <v>357</v>
      </c>
      <c r="L232" s="108" t="str">
        <f t="shared" si="68"/>
        <v>R_ES-APP-DW</v>
      </c>
      <c r="M232" s="108" t="str">
        <f t="shared" si="50"/>
        <v>RH16_17</v>
      </c>
      <c r="N232" s="108">
        <f t="shared" si="51"/>
        <v>0.0208967198623784</v>
      </c>
      <c r="O232" s="108" t="s">
        <v>18</v>
      </c>
      <c r="P232" s="108" t="s">
        <v>196</v>
      </c>
      <c r="T232" s="108" t="s">
        <v>357</v>
      </c>
      <c r="U232" s="108" t="str">
        <f t="shared" si="69"/>
        <v>R_ES-APP-DW</v>
      </c>
      <c r="V232" s="108" t="str">
        <f t="shared" si="69"/>
        <v>RH16_17</v>
      </c>
      <c r="W232" s="108">
        <f t="shared" si="52"/>
        <v>0.0211925188192021</v>
      </c>
      <c r="X232" s="108" t="s">
        <v>18</v>
      </c>
      <c r="Y232" s="108" t="s">
        <v>191</v>
      </c>
      <c r="AC232" s="108" t="s">
        <v>357</v>
      </c>
      <c r="AD232" s="108" t="str">
        <f t="shared" si="63"/>
        <v>R_ES-APP-DW</v>
      </c>
      <c r="AE232" s="108" t="str">
        <f t="shared" si="63"/>
        <v>RH16_17</v>
      </c>
      <c r="AF232" s="108">
        <f t="shared" si="54"/>
        <v>0.0218963821038514</v>
      </c>
      <c r="AG232" s="108" t="s">
        <v>18</v>
      </c>
      <c r="AH232" s="108" t="s">
        <v>197</v>
      </c>
      <c r="AL232" s="108" t="s">
        <v>357</v>
      </c>
      <c r="AM232" s="108" t="str">
        <f t="shared" si="64"/>
        <v>R_ES-APP-DW</v>
      </c>
      <c r="AN232" s="108" t="str">
        <f t="shared" si="64"/>
        <v>RH16_17</v>
      </c>
      <c r="AO232" s="108">
        <f t="shared" si="56"/>
        <v>0.0210314702528813</v>
      </c>
      <c r="AP232" s="108" t="s">
        <v>18</v>
      </c>
      <c r="AQ232" s="108" t="s">
        <v>194</v>
      </c>
      <c r="AU232" s="108" t="s">
        <v>357</v>
      </c>
      <c r="AV232" s="108" t="str">
        <f t="shared" si="65"/>
        <v>R_ES-APP-DW</v>
      </c>
      <c r="AW232" s="108" t="str">
        <f t="shared" si="65"/>
        <v>RH16_17</v>
      </c>
      <c r="AX232" s="108">
        <f t="shared" si="58"/>
        <v>0.0206919007593365</v>
      </c>
      <c r="AY232" s="108" t="s">
        <v>18</v>
      </c>
      <c r="AZ232" s="108" t="s">
        <v>193</v>
      </c>
      <c r="BD232" s="108" t="s">
        <v>357</v>
      </c>
      <c r="BE232" s="108" t="str">
        <f t="shared" si="66"/>
        <v>R_ES-APP-DW</v>
      </c>
      <c r="BF232" s="108" t="str">
        <f t="shared" si="66"/>
        <v>RH16_17</v>
      </c>
      <c r="BG232" s="108">
        <f t="shared" si="70"/>
        <v>0.0210314702528813</v>
      </c>
      <c r="BH232" s="108" t="s">
        <v>18</v>
      </c>
      <c r="BI232" s="108" t="s">
        <v>195</v>
      </c>
      <c r="BM232" s="108" t="s">
        <v>357</v>
      </c>
      <c r="BN232" s="108" t="str">
        <f t="shared" si="67"/>
        <v>R_ES-APP-DW</v>
      </c>
      <c r="BO232" s="108" t="str">
        <f t="shared" si="67"/>
        <v>RH16_17</v>
      </c>
      <c r="BP232" s="108">
        <f t="shared" si="61"/>
        <v>0.0206919007593365</v>
      </c>
      <c r="BQ232" s="108" t="s">
        <v>18</v>
      </c>
      <c r="BR232" s="108" t="s">
        <v>192</v>
      </c>
    </row>
    <row r="233" spans="11:70">
      <c r="K233" s="108" t="s">
        <v>357</v>
      </c>
      <c r="L233" s="108" t="str">
        <f t="shared" si="68"/>
        <v>R_ES-APP-DW</v>
      </c>
      <c r="M233" s="108" t="str">
        <f t="shared" si="50"/>
        <v>RH18_19</v>
      </c>
      <c r="N233" s="108">
        <f t="shared" si="51"/>
        <v>0.0208657701701157</v>
      </c>
      <c r="O233" s="108" t="s">
        <v>18</v>
      </c>
      <c r="P233" s="108" t="s">
        <v>196</v>
      </c>
      <c r="T233" s="108" t="s">
        <v>357</v>
      </c>
      <c r="U233" s="108" t="str">
        <f t="shared" si="69"/>
        <v>R_ES-APP-DW</v>
      </c>
      <c r="V233" s="108" t="str">
        <f t="shared" si="69"/>
        <v>RH18_19</v>
      </c>
      <c r="W233" s="108">
        <f t="shared" si="52"/>
        <v>0.0211344683567324</v>
      </c>
      <c r="X233" s="108" t="s">
        <v>18</v>
      </c>
      <c r="Y233" s="108" t="s">
        <v>191</v>
      </c>
      <c r="AC233" s="108" t="s">
        <v>357</v>
      </c>
      <c r="AD233" s="108" t="str">
        <f t="shared" si="63"/>
        <v>R_ES-APP-DW</v>
      </c>
      <c r="AE233" s="108" t="str">
        <f t="shared" si="63"/>
        <v>RH18_19</v>
      </c>
      <c r="AF233" s="108">
        <f t="shared" si="54"/>
        <v>0.0217155355129377</v>
      </c>
      <c r="AG233" s="108" t="s">
        <v>18</v>
      </c>
      <c r="AH233" s="108" t="s">
        <v>197</v>
      </c>
      <c r="AL233" s="108" t="s">
        <v>357</v>
      </c>
      <c r="AM233" s="108" t="str">
        <f t="shared" si="64"/>
        <v>R_ES-APP-DW</v>
      </c>
      <c r="AN233" s="108" t="str">
        <f t="shared" si="64"/>
        <v>RH18_19</v>
      </c>
      <c r="AO233" s="108">
        <f t="shared" si="56"/>
        <v>0.0207724666848622</v>
      </c>
      <c r="AP233" s="108" t="s">
        <v>18</v>
      </c>
      <c r="AQ233" s="108" t="s">
        <v>194</v>
      </c>
      <c r="AU233" s="108" t="s">
        <v>357</v>
      </c>
      <c r="AV233" s="108" t="str">
        <f t="shared" si="65"/>
        <v>R_ES-APP-DW</v>
      </c>
      <c r="AW233" s="108" t="str">
        <f t="shared" si="65"/>
        <v>RH18_19</v>
      </c>
      <c r="AX233" s="108">
        <f t="shared" si="58"/>
        <v>0.0204346889564006</v>
      </c>
      <c r="AY233" s="108" t="s">
        <v>18</v>
      </c>
      <c r="AZ233" s="108" t="s">
        <v>193</v>
      </c>
      <c r="BD233" s="108" t="s">
        <v>357</v>
      </c>
      <c r="BE233" s="108" t="str">
        <f t="shared" si="66"/>
        <v>R_ES-APP-DW</v>
      </c>
      <c r="BF233" s="108" t="str">
        <f t="shared" si="66"/>
        <v>RH18_19</v>
      </c>
      <c r="BG233" s="108">
        <f t="shared" si="70"/>
        <v>0.0207724666848622</v>
      </c>
      <c r="BH233" s="108" t="s">
        <v>18</v>
      </c>
      <c r="BI233" s="108" t="s">
        <v>195</v>
      </c>
      <c r="BM233" s="108" t="s">
        <v>357</v>
      </c>
      <c r="BN233" s="108" t="str">
        <f t="shared" si="67"/>
        <v>R_ES-APP-DW</v>
      </c>
      <c r="BO233" s="108" t="str">
        <f t="shared" si="67"/>
        <v>RH18_19</v>
      </c>
      <c r="BP233" s="108">
        <f t="shared" si="61"/>
        <v>0.0204346889564006</v>
      </c>
      <c r="BQ233" s="108" t="s">
        <v>18</v>
      </c>
      <c r="BR233" s="108" t="s">
        <v>192</v>
      </c>
    </row>
    <row r="234" spans="11:70">
      <c r="K234" s="108" t="s">
        <v>357</v>
      </c>
      <c r="L234" s="108" t="str">
        <f t="shared" si="68"/>
        <v>R_ES-APP-DW</v>
      </c>
      <c r="M234" s="108" t="str">
        <f t="shared" si="50"/>
        <v>RH20_21</v>
      </c>
      <c r="N234" s="108">
        <f t="shared" si="51"/>
        <v>0.0208182800695852</v>
      </c>
      <c r="O234" s="108" t="s">
        <v>18</v>
      </c>
      <c r="P234" s="108" t="s">
        <v>196</v>
      </c>
      <c r="T234" s="108" t="s">
        <v>357</v>
      </c>
      <c r="U234" s="108" t="str">
        <f t="shared" si="69"/>
        <v>R_ES-APP-DW</v>
      </c>
      <c r="V234" s="108" t="str">
        <f t="shared" si="69"/>
        <v>RH20_21</v>
      </c>
      <c r="W234" s="108">
        <f t="shared" si="52"/>
        <v>0.0216015909557287</v>
      </c>
      <c r="X234" s="108" t="s">
        <v>18</v>
      </c>
      <c r="Y234" s="108" t="s">
        <v>191</v>
      </c>
      <c r="AC234" s="108" t="s">
        <v>357</v>
      </c>
      <c r="AD234" s="108" t="str">
        <f t="shared" si="63"/>
        <v>R_ES-APP-DW</v>
      </c>
      <c r="AE234" s="108" t="str">
        <f t="shared" si="63"/>
        <v>RH20_21</v>
      </c>
      <c r="AF234" s="108">
        <f t="shared" si="54"/>
        <v>0.0212535167287306</v>
      </c>
      <c r="AG234" s="108" t="s">
        <v>18</v>
      </c>
      <c r="AH234" s="108" t="s">
        <v>197</v>
      </c>
      <c r="AL234" s="108" t="s">
        <v>357</v>
      </c>
      <c r="AM234" s="108" t="str">
        <f t="shared" si="64"/>
        <v>R_ES-APP-DW</v>
      </c>
      <c r="AN234" s="108" t="str">
        <f t="shared" si="64"/>
        <v>RH20_21</v>
      </c>
      <c r="AO234" s="108">
        <f t="shared" si="56"/>
        <v>0.0208717090489964</v>
      </c>
      <c r="AP234" s="108" t="s">
        <v>18</v>
      </c>
      <c r="AQ234" s="108" t="s">
        <v>194</v>
      </c>
      <c r="AU234" s="108" t="s">
        <v>357</v>
      </c>
      <c r="AV234" s="108" t="str">
        <f t="shared" si="65"/>
        <v>R_ES-APP-DW</v>
      </c>
      <c r="AW234" s="108" t="str">
        <f t="shared" si="65"/>
        <v>RH20_21</v>
      </c>
      <c r="AX234" s="108">
        <f t="shared" si="58"/>
        <v>0.0208022312711157</v>
      </c>
      <c r="AY234" s="108" t="s">
        <v>18</v>
      </c>
      <c r="AZ234" s="108" t="s">
        <v>193</v>
      </c>
      <c r="BD234" s="108" t="s">
        <v>357</v>
      </c>
      <c r="BE234" s="108" t="str">
        <f t="shared" si="66"/>
        <v>R_ES-APP-DW</v>
      </c>
      <c r="BF234" s="108" t="str">
        <f t="shared" si="66"/>
        <v>RH20_21</v>
      </c>
      <c r="BG234" s="108">
        <f t="shared" si="70"/>
        <v>0.0208717090489964</v>
      </c>
      <c r="BH234" s="108" t="s">
        <v>18</v>
      </c>
      <c r="BI234" s="108" t="s">
        <v>195</v>
      </c>
      <c r="BM234" s="108" t="s">
        <v>357</v>
      </c>
      <c r="BN234" s="108" t="str">
        <f t="shared" si="67"/>
        <v>R_ES-APP-DW</v>
      </c>
      <c r="BO234" s="108" t="str">
        <f t="shared" si="67"/>
        <v>RH20_21</v>
      </c>
      <c r="BP234" s="108">
        <f t="shared" si="61"/>
        <v>0.0208022312711157</v>
      </c>
      <c r="BQ234" s="108" t="s">
        <v>18</v>
      </c>
      <c r="BR234" s="108" t="s">
        <v>192</v>
      </c>
    </row>
    <row r="235" spans="11:70">
      <c r="K235" s="175" t="s">
        <v>357</v>
      </c>
      <c r="L235" s="108" t="str">
        <f t="shared" si="68"/>
        <v>R_ES-APP-DW</v>
      </c>
      <c r="M235" s="108" t="str">
        <f t="shared" si="50"/>
        <v>RH22_23</v>
      </c>
      <c r="N235" s="108">
        <f t="shared" si="51"/>
        <v>0.0209309345114678</v>
      </c>
      <c r="O235" s="108" t="s">
        <v>18</v>
      </c>
      <c r="P235" s="108" t="s">
        <v>196</v>
      </c>
      <c r="T235" s="108" t="s">
        <v>357</v>
      </c>
      <c r="U235" s="108" t="str">
        <f t="shared" si="69"/>
        <v>R_ES-APP-DW</v>
      </c>
      <c r="V235" s="108" t="str">
        <f t="shared" si="69"/>
        <v>RH22_23</v>
      </c>
      <c r="W235" s="108">
        <f t="shared" si="52"/>
        <v>0.0217726786365968</v>
      </c>
      <c r="X235" s="108" t="s">
        <v>18</v>
      </c>
      <c r="Y235" s="108" t="s">
        <v>191</v>
      </c>
      <c r="AC235" s="108" t="s">
        <v>357</v>
      </c>
      <c r="AD235" s="108" t="str">
        <f t="shared" si="63"/>
        <v>R_ES-APP-DW</v>
      </c>
      <c r="AE235" s="108" t="str">
        <f t="shared" si="63"/>
        <v>RH22_23</v>
      </c>
      <c r="AF235" s="108">
        <f t="shared" si="54"/>
        <v>0.0210192787763135</v>
      </c>
      <c r="AG235" s="108" t="s">
        <v>18</v>
      </c>
      <c r="AH235" s="108" t="s">
        <v>197</v>
      </c>
      <c r="AL235" s="108" t="s">
        <v>357</v>
      </c>
      <c r="AM235" s="108" t="str">
        <f t="shared" si="64"/>
        <v>R_ES-APP-DW</v>
      </c>
      <c r="AN235" s="108" t="str">
        <f t="shared" si="64"/>
        <v>RH22_23</v>
      </c>
      <c r="AO235" s="108">
        <f t="shared" si="56"/>
        <v>0.0210488298607682</v>
      </c>
      <c r="AP235" s="108" t="s">
        <v>18</v>
      </c>
      <c r="AQ235" s="108" t="s">
        <v>194</v>
      </c>
      <c r="AU235" s="108" t="s">
        <v>357</v>
      </c>
      <c r="AV235" s="108" t="str">
        <f t="shared" si="65"/>
        <v>R_ES-APP-DW</v>
      </c>
      <c r="AW235" s="108" t="str">
        <f t="shared" si="65"/>
        <v>RH22_23</v>
      </c>
      <c r="AX235" s="108">
        <f t="shared" si="58"/>
        <v>0.0211656433177729</v>
      </c>
      <c r="AY235" s="108" t="s">
        <v>18</v>
      </c>
      <c r="AZ235" s="108" t="s">
        <v>193</v>
      </c>
      <c r="BD235" s="108" t="s">
        <v>357</v>
      </c>
      <c r="BE235" s="108" t="str">
        <f t="shared" si="66"/>
        <v>R_ES-APP-DW</v>
      </c>
      <c r="BF235" s="108" t="str">
        <f t="shared" si="66"/>
        <v>RH22_23</v>
      </c>
      <c r="BG235" s="108">
        <f t="shared" si="70"/>
        <v>0.0210488298607682</v>
      </c>
      <c r="BH235" s="108" t="s">
        <v>18</v>
      </c>
      <c r="BI235" s="108" t="s">
        <v>195</v>
      </c>
      <c r="BM235" s="108" t="s">
        <v>357</v>
      </c>
      <c r="BN235" s="108" t="str">
        <f t="shared" si="67"/>
        <v>R_ES-APP-DW</v>
      </c>
      <c r="BO235" s="108" t="str">
        <f t="shared" si="67"/>
        <v>RH22_23</v>
      </c>
      <c r="BP235" s="108">
        <f t="shared" si="61"/>
        <v>0.0211656433177729</v>
      </c>
      <c r="BQ235" s="108" t="s">
        <v>18</v>
      </c>
      <c r="BR235" s="108" t="s">
        <v>192</v>
      </c>
    </row>
    <row r="236" spans="11:70">
      <c r="K236" s="108" t="s">
        <v>357</v>
      </c>
      <c r="L236" s="108" t="str">
        <f t="shared" si="68"/>
        <v>R_ES-APP-DW</v>
      </c>
      <c r="M236" s="108" t="str">
        <f t="shared" si="50"/>
        <v>SH0_1</v>
      </c>
      <c r="N236" s="108">
        <f t="shared" si="51"/>
        <v>0.0216934658061337</v>
      </c>
      <c r="O236" s="108" t="s">
        <v>18</v>
      </c>
      <c r="P236" s="108" t="s">
        <v>196</v>
      </c>
      <c r="T236" s="108" t="s">
        <v>357</v>
      </c>
      <c r="U236" s="108" t="str">
        <f t="shared" si="69"/>
        <v>R_ES-APP-DW</v>
      </c>
      <c r="V236" s="108" t="str">
        <f t="shared" si="69"/>
        <v>SH0_1</v>
      </c>
      <c r="W236" s="108">
        <f t="shared" si="52"/>
        <v>0.0174477618854123</v>
      </c>
      <c r="X236" s="108" t="s">
        <v>18</v>
      </c>
      <c r="Y236" s="108" t="s">
        <v>191</v>
      </c>
      <c r="AC236" s="108" t="s">
        <v>357</v>
      </c>
      <c r="AD236" s="108" t="str">
        <f t="shared" si="63"/>
        <v>R_ES-APP-DW</v>
      </c>
      <c r="AE236" s="108" t="str">
        <f t="shared" si="63"/>
        <v>SH0_1</v>
      </c>
      <c r="AF236" s="108">
        <f t="shared" si="54"/>
        <v>0.020811553801597</v>
      </c>
      <c r="AG236" s="108" t="s">
        <v>18</v>
      </c>
      <c r="AH236" s="108" t="s">
        <v>197</v>
      </c>
      <c r="AL236" s="108" t="s">
        <v>357</v>
      </c>
      <c r="AM236" s="108" t="str">
        <f t="shared" si="64"/>
        <v>R_ES-APP-DW</v>
      </c>
      <c r="AN236" s="108" t="str">
        <f t="shared" si="64"/>
        <v>SH0_1</v>
      </c>
      <c r="AO236" s="108">
        <f t="shared" si="56"/>
        <v>0.0202895899307037</v>
      </c>
      <c r="AP236" s="108" t="s">
        <v>18</v>
      </c>
      <c r="AQ236" s="108" t="s">
        <v>194</v>
      </c>
      <c r="AU236" s="108" t="s">
        <v>357</v>
      </c>
      <c r="AV236" s="108" t="str">
        <f t="shared" si="65"/>
        <v>R_ES-APP-DW</v>
      </c>
      <c r="AW236" s="108" t="str">
        <f t="shared" si="65"/>
        <v>SH0_1</v>
      </c>
      <c r="AX236" s="108">
        <f t="shared" si="58"/>
        <v>0.0235399975380162</v>
      </c>
      <c r="AY236" s="108" t="s">
        <v>18</v>
      </c>
      <c r="AZ236" s="108" t="s">
        <v>193</v>
      </c>
      <c r="BD236" s="108" t="s">
        <v>357</v>
      </c>
      <c r="BE236" s="108" t="str">
        <f t="shared" si="66"/>
        <v>R_ES-APP-DW</v>
      </c>
      <c r="BF236" s="108" t="str">
        <f t="shared" si="66"/>
        <v>SH0_1</v>
      </c>
      <c r="BG236" s="108">
        <f t="shared" si="70"/>
        <v>0.0202895899307037</v>
      </c>
      <c r="BH236" s="108" t="s">
        <v>18</v>
      </c>
      <c r="BI236" s="108" t="s">
        <v>195</v>
      </c>
      <c r="BM236" s="108" t="s">
        <v>357</v>
      </c>
      <c r="BN236" s="108" t="str">
        <f t="shared" si="67"/>
        <v>R_ES-APP-DW</v>
      </c>
      <c r="BO236" s="108" t="str">
        <f t="shared" si="67"/>
        <v>SH0_1</v>
      </c>
      <c r="BP236" s="108">
        <f t="shared" si="61"/>
        <v>0.0235399975380162</v>
      </c>
      <c r="BQ236" s="108" t="s">
        <v>18</v>
      </c>
      <c r="BR236" s="108" t="s">
        <v>192</v>
      </c>
    </row>
    <row r="237" spans="11:70">
      <c r="K237" s="108" t="s">
        <v>357</v>
      </c>
      <c r="L237" s="108" t="str">
        <f t="shared" si="68"/>
        <v>R_ES-APP-DW</v>
      </c>
      <c r="M237" s="108" t="str">
        <f t="shared" si="50"/>
        <v>SH2_3</v>
      </c>
      <c r="N237" s="108">
        <f t="shared" si="51"/>
        <v>0.0210916294485409</v>
      </c>
      <c r="O237" s="108" t="s">
        <v>18</v>
      </c>
      <c r="P237" s="108" t="s">
        <v>196</v>
      </c>
      <c r="T237" s="108" t="s">
        <v>357</v>
      </c>
      <c r="U237" s="108" t="str">
        <f t="shared" si="69"/>
        <v>R_ES-APP-DW</v>
      </c>
      <c r="V237" s="108" t="str">
        <f t="shared" si="69"/>
        <v>SH2_3</v>
      </c>
      <c r="W237" s="108">
        <f t="shared" si="52"/>
        <v>0.0152457918759897</v>
      </c>
      <c r="X237" s="108" t="s">
        <v>18</v>
      </c>
      <c r="Y237" s="108" t="s">
        <v>191</v>
      </c>
      <c r="AC237" s="108" t="s">
        <v>357</v>
      </c>
      <c r="AD237" s="108" t="str">
        <f t="shared" si="63"/>
        <v>R_ES-APP-DW</v>
      </c>
      <c r="AE237" s="108" t="str">
        <f t="shared" si="63"/>
        <v>SH2_3</v>
      </c>
      <c r="AF237" s="108">
        <f t="shared" si="54"/>
        <v>0.0201796299239725</v>
      </c>
      <c r="AG237" s="108" t="s">
        <v>18</v>
      </c>
      <c r="AH237" s="108" t="s">
        <v>197</v>
      </c>
      <c r="AL237" s="108" t="s">
        <v>357</v>
      </c>
      <c r="AM237" s="108" t="str">
        <f t="shared" si="64"/>
        <v>R_ES-APP-DW</v>
      </c>
      <c r="AN237" s="108" t="str">
        <f t="shared" si="64"/>
        <v>SH2_3</v>
      </c>
      <c r="AO237" s="108">
        <f t="shared" si="56"/>
        <v>0.0188706568826577</v>
      </c>
      <c r="AP237" s="108" t="s">
        <v>18</v>
      </c>
      <c r="AQ237" s="108" t="s">
        <v>194</v>
      </c>
      <c r="AU237" s="108" t="s">
        <v>357</v>
      </c>
      <c r="AV237" s="108" t="str">
        <f t="shared" si="65"/>
        <v>R_ES-APP-DW</v>
      </c>
      <c r="AW237" s="108" t="str">
        <f t="shared" si="65"/>
        <v>SH2_3</v>
      </c>
      <c r="AX237" s="108">
        <f t="shared" si="58"/>
        <v>0.0213085433268016</v>
      </c>
      <c r="AY237" s="108" t="s">
        <v>18</v>
      </c>
      <c r="AZ237" s="108" t="s">
        <v>193</v>
      </c>
      <c r="BD237" s="108" t="s">
        <v>357</v>
      </c>
      <c r="BE237" s="108" t="str">
        <f t="shared" si="66"/>
        <v>R_ES-APP-DW</v>
      </c>
      <c r="BF237" s="108" t="str">
        <f t="shared" si="66"/>
        <v>SH2_3</v>
      </c>
      <c r="BG237" s="108">
        <f t="shared" si="70"/>
        <v>0.0188706568826577</v>
      </c>
      <c r="BH237" s="108" t="s">
        <v>18</v>
      </c>
      <c r="BI237" s="108" t="s">
        <v>195</v>
      </c>
      <c r="BM237" s="108" t="s">
        <v>357</v>
      </c>
      <c r="BN237" s="108" t="str">
        <f t="shared" si="67"/>
        <v>R_ES-APP-DW</v>
      </c>
      <c r="BO237" s="108" t="str">
        <f t="shared" si="67"/>
        <v>SH2_3</v>
      </c>
      <c r="BP237" s="108">
        <f t="shared" si="61"/>
        <v>0.0213085433268016</v>
      </c>
      <c r="BQ237" s="108" t="s">
        <v>18</v>
      </c>
      <c r="BR237" s="108" t="s">
        <v>192</v>
      </c>
    </row>
    <row r="238" spans="11:70">
      <c r="K238" s="108" t="s">
        <v>357</v>
      </c>
      <c r="L238" s="108" t="str">
        <f t="shared" si="68"/>
        <v>R_ES-APP-DW</v>
      </c>
      <c r="M238" s="108" t="str">
        <f t="shared" si="50"/>
        <v>SH4_5</v>
      </c>
      <c r="N238" s="108">
        <f t="shared" si="51"/>
        <v>0.0202885549117574</v>
      </c>
      <c r="O238" s="108" t="s">
        <v>18</v>
      </c>
      <c r="P238" s="108" t="s">
        <v>196</v>
      </c>
      <c r="T238" s="108" t="s">
        <v>357</v>
      </c>
      <c r="U238" s="108" t="str">
        <f t="shared" si="69"/>
        <v>R_ES-APP-DW</v>
      </c>
      <c r="V238" s="108" t="str">
        <f t="shared" si="69"/>
        <v>SH4_5</v>
      </c>
      <c r="W238" s="108">
        <f t="shared" si="52"/>
        <v>0.0140147850596432</v>
      </c>
      <c r="X238" s="108" t="s">
        <v>18</v>
      </c>
      <c r="Y238" s="108" t="s">
        <v>191</v>
      </c>
      <c r="AC238" s="108" t="s">
        <v>357</v>
      </c>
      <c r="AD238" s="108" t="str">
        <f t="shared" si="63"/>
        <v>R_ES-APP-DW</v>
      </c>
      <c r="AE238" s="108" t="str">
        <f t="shared" si="63"/>
        <v>SH4_5</v>
      </c>
      <c r="AF238" s="108">
        <f t="shared" si="54"/>
        <v>0.0196148395220663</v>
      </c>
      <c r="AG238" s="108" t="s">
        <v>18</v>
      </c>
      <c r="AH238" s="108" t="s">
        <v>197</v>
      </c>
      <c r="AL238" s="108" t="s">
        <v>357</v>
      </c>
      <c r="AM238" s="108" t="str">
        <f t="shared" si="64"/>
        <v>R_ES-APP-DW</v>
      </c>
      <c r="AN238" s="108" t="str">
        <f t="shared" si="64"/>
        <v>SH4_5</v>
      </c>
      <c r="AO238" s="108">
        <f t="shared" si="56"/>
        <v>0.017500502969476</v>
      </c>
      <c r="AP238" s="108" t="s">
        <v>18</v>
      </c>
      <c r="AQ238" s="108" t="s">
        <v>194</v>
      </c>
      <c r="AU238" s="108" t="s">
        <v>357</v>
      </c>
      <c r="AV238" s="108" t="str">
        <f t="shared" si="65"/>
        <v>R_ES-APP-DW</v>
      </c>
      <c r="AW238" s="108" t="str">
        <f t="shared" si="65"/>
        <v>SH4_5</v>
      </c>
      <c r="AX238" s="108">
        <f t="shared" si="58"/>
        <v>0.0184793639312763</v>
      </c>
      <c r="AY238" s="108" t="s">
        <v>18</v>
      </c>
      <c r="AZ238" s="108" t="s">
        <v>193</v>
      </c>
      <c r="BD238" s="108" t="s">
        <v>357</v>
      </c>
      <c r="BE238" s="108" t="str">
        <f t="shared" si="66"/>
        <v>R_ES-APP-DW</v>
      </c>
      <c r="BF238" s="108" t="str">
        <f t="shared" si="66"/>
        <v>SH4_5</v>
      </c>
      <c r="BG238" s="108">
        <f t="shared" si="70"/>
        <v>0.017500502969476</v>
      </c>
      <c r="BH238" s="108" t="s">
        <v>18</v>
      </c>
      <c r="BI238" s="108" t="s">
        <v>195</v>
      </c>
      <c r="BM238" s="108" t="s">
        <v>357</v>
      </c>
      <c r="BN238" s="108" t="str">
        <f t="shared" si="67"/>
        <v>R_ES-APP-DW</v>
      </c>
      <c r="BO238" s="108" t="str">
        <f t="shared" si="67"/>
        <v>SH4_5</v>
      </c>
      <c r="BP238" s="108">
        <f t="shared" si="61"/>
        <v>0.0184793639312763</v>
      </c>
      <c r="BQ238" s="108" t="s">
        <v>18</v>
      </c>
      <c r="BR238" s="108" t="s">
        <v>192</v>
      </c>
    </row>
    <row r="239" spans="11:70">
      <c r="K239" s="175" t="s">
        <v>357</v>
      </c>
      <c r="L239" s="108" t="str">
        <f t="shared" si="68"/>
        <v>R_ES-APP-DW</v>
      </c>
      <c r="M239" s="108" t="str">
        <f t="shared" si="50"/>
        <v>SH6_7</v>
      </c>
      <c r="N239" s="108">
        <f t="shared" si="51"/>
        <v>0.0192322364169783</v>
      </c>
      <c r="O239" s="108" t="s">
        <v>18</v>
      </c>
      <c r="P239" s="108" t="s">
        <v>196</v>
      </c>
      <c r="T239" s="108" t="s">
        <v>357</v>
      </c>
      <c r="U239" s="108" t="str">
        <f t="shared" si="69"/>
        <v>R_ES-APP-DW</v>
      </c>
      <c r="V239" s="108" t="str">
        <f t="shared" si="69"/>
        <v>SH6_7</v>
      </c>
      <c r="W239" s="108">
        <f t="shared" si="52"/>
        <v>0.0138604432096002</v>
      </c>
      <c r="X239" s="108" t="s">
        <v>18</v>
      </c>
      <c r="Y239" s="108" t="s">
        <v>191</v>
      </c>
      <c r="AC239" s="108" t="s">
        <v>357</v>
      </c>
      <c r="AD239" s="108" t="str">
        <f t="shared" si="63"/>
        <v>R_ES-APP-DW</v>
      </c>
      <c r="AE239" s="108" t="str">
        <f t="shared" si="63"/>
        <v>SH6_7</v>
      </c>
      <c r="AF239" s="108">
        <f t="shared" si="54"/>
        <v>0.0172789981084644</v>
      </c>
      <c r="AG239" s="108" t="s">
        <v>18</v>
      </c>
      <c r="AH239" s="108" t="s">
        <v>197</v>
      </c>
      <c r="AL239" s="108" t="s">
        <v>357</v>
      </c>
      <c r="AM239" s="108" t="str">
        <f t="shared" si="64"/>
        <v>R_ES-APP-DW</v>
      </c>
      <c r="AN239" s="108" t="str">
        <f t="shared" si="64"/>
        <v>SH6_7</v>
      </c>
      <c r="AO239" s="108">
        <f t="shared" si="56"/>
        <v>0.016421193779789</v>
      </c>
      <c r="AP239" s="108" t="s">
        <v>18</v>
      </c>
      <c r="AQ239" s="108" t="s">
        <v>194</v>
      </c>
      <c r="AU239" s="108" t="s">
        <v>357</v>
      </c>
      <c r="AV239" s="108" t="str">
        <f t="shared" si="65"/>
        <v>R_ES-APP-DW</v>
      </c>
      <c r="AW239" s="108" t="str">
        <f t="shared" si="65"/>
        <v>SH6_7</v>
      </c>
      <c r="AX239" s="108">
        <f t="shared" si="58"/>
        <v>0.0171996217128879</v>
      </c>
      <c r="AY239" s="108" t="s">
        <v>18</v>
      </c>
      <c r="AZ239" s="108" t="s">
        <v>193</v>
      </c>
      <c r="BD239" s="108" t="s">
        <v>357</v>
      </c>
      <c r="BE239" s="108" t="str">
        <f t="shared" si="66"/>
        <v>R_ES-APP-DW</v>
      </c>
      <c r="BF239" s="108" t="str">
        <f t="shared" si="66"/>
        <v>SH6_7</v>
      </c>
      <c r="BG239" s="108">
        <f t="shared" si="70"/>
        <v>0.016421193779789</v>
      </c>
      <c r="BH239" s="108" t="s">
        <v>18</v>
      </c>
      <c r="BI239" s="108" t="s">
        <v>195</v>
      </c>
      <c r="BM239" s="108" t="s">
        <v>357</v>
      </c>
      <c r="BN239" s="108" t="str">
        <f t="shared" si="67"/>
        <v>R_ES-APP-DW</v>
      </c>
      <c r="BO239" s="108" t="str">
        <f t="shared" si="67"/>
        <v>SH6_7</v>
      </c>
      <c r="BP239" s="108">
        <f t="shared" si="61"/>
        <v>0.0171996217128879</v>
      </c>
      <c r="BQ239" s="108" t="s">
        <v>18</v>
      </c>
      <c r="BR239" s="108" t="s">
        <v>192</v>
      </c>
    </row>
    <row r="240" spans="11:70">
      <c r="K240" s="108" t="s">
        <v>357</v>
      </c>
      <c r="L240" s="108" t="str">
        <f t="shared" si="68"/>
        <v>R_ES-APP-DW</v>
      </c>
      <c r="M240" s="108" t="str">
        <f t="shared" si="50"/>
        <v>SH8_9</v>
      </c>
      <c r="N240" s="108">
        <f t="shared" si="51"/>
        <v>0.0187485070114251</v>
      </c>
      <c r="O240" s="108" t="s">
        <v>18</v>
      </c>
      <c r="P240" s="108" t="s">
        <v>196</v>
      </c>
      <c r="T240" s="108" t="s">
        <v>357</v>
      </c>
      <c r="U240" s="108" t="str">
        <f t="shared" si="69"/>
        <v>R_ES-APP-DW</v>
      </c>
      <c r="V240" s="108" t="str">
        <f t="shared" si="69"/>
        <v>SH8_9</v>
      </c>
      <c r="W240" s="108">
        <f t="shared" si="52"/>
        <v>0.0147551071793505</v>
      </c>
      <c r="X240" s="108" t="s">
        <v>18</v>
      </c>
      <c r="Y240" s="108" t="s">
        <v>191</v>
      </c>
      <c r="AC240" s="108" t="s">
        <v>357</v>
      </c>
      <c r="AD240" s="108" t="str">
        <f t="shared" si="63"/>
        <v>R_ES-APP-DW</v>
      </c>
      <c r="AE240" s="108" t="str">
        <f t="shared" si="63"/>
        <v>SH8_9</v>
      </c>
      <c r="AF240" s="108">
        <f t="shared" si="54"/>
        <v>0.0155886992614423</v>
      </c>
      <c r="AG240" s="108" t="s">
        <v>18</v>
      </c>
      <c r="AH240" s="108" t="s">
        <v>197</v>
      </c>
      <c r="AL240" s="108" t="s">
        <v>357</v>
      </c>
      <c r="AM240" s="108" t="str">
        <f t="shared" si="64"/>
        <v>R_ES-APP-DW</v>
      </c>
      <c r="AN240" s="108" t="str">
        <f t="shared" si="64"/>
        <v>SH8_9</v>
      </c>
      <c r="AO240" s="108">
        <f t="shared" si="56"/>
        <v>0.0161398429577345</v>
      </c>
      <c r="AP240" s="108" t="s">
        <v>18</v>
      </c>
      <c r="AQ240" s="108" t="s">
        <v>194</v>
      </c>
      <c r="AU240" s="108" t="s">
        <v>357</v>
      </c>
      <c r="AV240" s="108" t="str">
        <f t="shared" si="65"/>
        <v>R_ES-APP-DW</v>
      </c>
      <c r="AW240" s="108" t="str">
        <f t="shared" si="65"/>
        <v>SH8_9</v>
      </c>
      <c r="AX240" s="108">
        <f t="shared" si="58"/>
        <v>0.017030245273227</v>
      </c>
      <c r="AY240" s="108" t="s">
        <v>18</v>
      </c>
      <c r="AZ240" s="108" t="s">
        <v>193</v>
      </c>
      <c r="BD240" s="108" t="s">
        <v>357</v>
      </c>
      <c r="BE240" s="108" t="str">
        <f t="shared" si="66"/>
        <v>R_ES-APP-DW</v>
      </c>
      <c r="BF240" s="108" t="str">
        <f t="shared" si="66"/>
        <v>SH8_9</v>
      </c>
      <c r="BG240" s="108">
        <f t="shared" si="70"/>
        <v>0.0161398429577345</v>
      </c>
      <c r="BH240" s="108" t="s">
        <v>18</v>
      </c>
      <c r="BI240" s="108" t="s">
        <v>195</v>
      </c>
      <c r="BM240" s="108" t="s">
        <v>357</v>
      </c>
      <c r="BN240" s="108" t="str">
        <f t="shared" si="67"/>
        <v>R_ES-APP-DW</v>
      </c>
      <c r="BO240" s="108" t="str">
        <f t="shared" si="67"/>
        <v>SH8_9</v>
      </c>
      <c r="BP240" s="108">
        <f t="shared" si="61"/>
        <v>0.017030245273227</v>
      </c>
      <c r="BQ240" s="108" t="s">
        <v>18</v>
      </c>
      <c r="BR240" s="108" t="s">
        <v>192</v>
      </c>
    </row>
    <row r="241" spans="11:70">
      <c r="K241" s="108" t="s">
        <v>357</v>
      </c>
      <c r="L241" s="108" t="str">
        <f t="shared" si="68"/>
        <v>R_ES-APP-DW</v>
      </c>
      <c r="M241" s="108" t="str">
        <f t="shared" si="50"/>
        <v>SH10_11</v>
      </c>
      <c r="N241" s="108">
        <f t="shared" si="51"/>
        <v>0.0186780472400084</v>
      </c>
      <c r="O241" s="108" t="s">
        <v>18</v>
      </c>
      <c r="P241" s="108" t="s">
        <v>196</v>
      </c>
      <c r="T241" s="108" t="s">
        <v>357</v>
      </c>
      <c r="U241" s="108" t="str">
        <f t="shared" si="69"/>
        <v>R_ES-APP-DW</v>
      </c>
      <c r="V241" s="108" t="str">
        <f t="shared" si="69"/>
        <v>SH10_11</v>
      </c>
      <c r="W241" s="108">
        <f t="shared" si="52"/>
        <v>0.0171866616430302</v>
      </c>
      <c r="X241" s="108" t="s">
        <v>18</v>
      </c>
      <c r="Y241" s="108" t="s">
        <v>191</v>
      </c>
      <c r="AC241" s="108" t="s">
        <v>357</v>
      </c>
      <c r="AD241" s="108" t="str">
        <f t="shared" si="63"/>
        <v>R_ES-APP-DW</v>
      </c>
      <c r="AE241" s="108" t="str">
        <f t="shared" si="63"/>
        <v>SH10_11</v>
      </c>
      <c r="AF241" s="108">
        <f t="shared" si="54"/>
        <v>0.0150973156957682</v>
      </c>
      <c r="AG241" s="108" t="s">
        <v>18</v>
      </c>
      <c r="AH241" s="108" t="s">
        <v>197</v>
      </c>
      <c r="AL241" s="108" t="s">
        <v>357</v>
      </c>
      <c r="AM241" s="108" t="str">
        <f t="shared" si="64"/>
        <v>R_ES-APP-DW</v>
      </c>
      <c r="AN241" s="108" t="str">
        <f t="shared" si="64"/>
        <v>SH10_11</v>
      </c>
      <c r="AO241" s="108">
        <f t="shared" si="56"/>
        <v>0.0171295457469424</v>
      </c>
      <c r="AP241" s="108" t="s">
        <v>18</v>
      </c>
      <c r="AQ241" s="108" t="s">
        <v>194</v>
      </c>
      <c r="AU241" s="108" t="s">
        <v>357</v>
      </c>
      <c r="AV241" s="108" t="str">
        <f t="shared" si="65"/>
        <v>R_ES-APP-DW</v>
      </c>
      <c r="AW241" s="108" t="str">
        <f t="shared" si="65"/>
        <v>SH10_11</v>
      </c>
      <c r="AX241" s="108">
        <f t="shared" si="58"/>
        <v>0.0187148851387562</v>
      </c>
      <c r="AY241" s="108" t="s">
        <v>18</v>
      </c>
      <c r="AZ241" s="108" t="s">
        <v>193</v>
      </c>
      <c r="BD241" s="108" t="s">
        <v>357</v>
      </c>
      <c r="BE241" s="108" t="str">
        <f t="shared" si="66"/>
        <v>R_ES-APP-DW</v>
      </c>
      <c r="BF241" s="108" t="str">
        <f t="shared" si="66"/>
        <v>SH10_11</v>
      </c>
      <c r="BG241" s="108">
        <f t="shared" si="70"/>
        <v>0.0171295457469424</v>
      </c>
      <c r="BH241" s="108" t="s">
        <v>18</v>
      </c>
      <c r="BI241" s="108" t="s">
        <v>195</v>
      </c>
      <c r="BM241" s="108" t="s">
        <v>357</v>
      </c>
      <c r="BN241" s="108" t="str">
        <f t="shared" si="67"/>
        <v>R_ES-APP-DW</v>
      </c>
      <c r="BO241" s="108" t="str">
        <f t="shared" si="67"/>
        <v>SH10_11</v>
      </c>
      <c r="BP241" s="108">
        <f t="shared" si="61"/>
        <v>0.0187148851387562</v>
      </c>
      <c r="BQ241" s="108" t="s">
        <v>18</v>
      </c>
      <c r="BR241" s="108" t="s">
        <v>192</v>
      </c>
    </row>
    <row r="242" spans="11:70">
      <c r="K242" s="108" t="s">
        <v>357</v>
      </c>
      <c r="L242" s="108" t="str">
        <f t="shared" si="68"/>
        <v>R_ES-APP-DW</v>
      </c>
      <c r="M242" s="108" t="str">
        <f t="shared" si="50"/>
        <v>SH12_13</v>
      </c>
      <c r="N242" s="108">
        <f t="shared" si="51"/>
        <v>0.0193543241840057</v>
      </c>
      <c r="O242" s="108" t="s">
        <v>18</v>
      </c>
      <c r="P242" s="108" t="s">
        <v>196</v>
      </c>
      <c r="T242" s="108" t="s">
        <v>357</v>
      </c>
      <c r="U242" s="108" t="str">
        <f t="shared" si="69"/>
        <v>R_ES-APP-DW</v>
      </c>
      <c r="V242" s="108" t="str">
        <f t="shared" si="69"/>
        <v>SH12_13</v>
      </c>
      <c r="W242" s="108">
        <f t="shared" si="52"/>
        <v>0.0185329663536096</v>
      </c>
      <c r="X242" s="108" t="s">
        <v>18</v>
      </c>
      <c r="Y242" s="108" t="s">
        <v>191</v>
      </c>
      <c r="AC242" s="108" t="s">
        <v>357</v>
      </c>
      <c r="AD242" s="108" t="str">
        <f t="shared" si="63"/>
        <v>R_ES-APP-DW</v>
      </c>
      <c r="AE242" s="108" t="str">
        <f t="shared" si="63"/>
        <v>SH12_13</v>
      </c>
      <c r="AF242" s="108">
        <f t="shared" si="54"/>
        <v>0.0157162719062912</v>
      </c>
      <c r="AG242" s="108" t="s">
        <v>18</v>
      </c>
      <c r="AH242" s="108" t="s">
        <v>197</v>
      </c>
      <c r="AL242" s="108" t="s">
        <v>357</v>
      </c>
      <c r="AM242" s="108" t="str">
        <f t="shared" si="64"/>
        <v>R_ES-APP-DW</v>
      </c>
      <c r="AN242" s="108" t="str">
        <f t="shared" si="64"/>
        <v>SH12_13</v>
      </c>
      <c r="AO242" s="108">
        <f t="shared" si="56"/>
        <v>0.0184909585816698</v>
      </c>
      <c r="AP242" s="108" t="s">
        <v>18</v>
      </c>
      <c r="AQ242" s="108" t="s">
        <v>194</v>
      </c>
      <c r="AU242" s="108" t="s">
        <v>357</v>
      </c>
      <c r="AV242" s="108" t="str">
        <f t="shared" si="65"/>
        <v>R_ES-APP-DW</v>
      </c>
      <c r="AW242" s="108" t="str">
        <f t="shared" si="65"/>
        <v>SH12_13</v>
      </c>
      <c r="AX242" s="108">
        <f t="shared" si="58"/>
        <v>0.0213435574080405</v>
      </c>
      <c r="AY242" s="108" t="s">
        <v>18</v>
      </c>
      <c r="AZ242" s="108" t="s">
        <v>193</v>
      </c>
      <c r="BD242" s="108" t="s">
        <v>357</v>
      </c>
      <c r="BE242" s="108" t="str">
        <f t="shared" si="66"/>
        <v>R_ES-APP-DW</v>
      </c>
      <c r="BF242" s="108" t="str">
        <f t="shared" si="66"/>
        <v>SH12_13</v>
      </c>
      <c r="BG242" s="108">
        <f t="shared" si="70"/>
        <v>0.0184909585816698</v>
      </c>
      <c r="BH242" s="108" t="s">
        <v>18</v>
      </c>
      <c r="BI242" s="108" t="s">
        <v>195</v>
      </c>
      <c r="BM242" s="108" t="s">
        <v>357</v>
      </c>
      <c r="BN242" s="108" t="str">
        <f t="shared" si="67"/>
        <v>R_ES-APP-DW</v>
      </c>
      <c r="BO242" s="108" t="str">
        <f t="shared" si="67"/>
        <v>SH12_13</v>
      </c>
      <c r="BP242" s="108">
        <f t="shared" si="61"/>
        <v>0.0213435574080405</v>
      </c>
      <c r="BQ242" s="108" t="s">
        <v>18</v>
      </c>
      <c r="BR242" s="108" t="s">
        <v>192</v>
      </c>
    </row>
    <row r="243" spans="11:70">
      <c r="K243" s="175" t="s">
        <v>357</v>
      </c>
      <c r="L243" s="108" t="str">
        <f t="shared" si="68"/>
        <v>R_ES-APP-DW</v>
      </c>
      <c r="M243" s="108" t="str">
        <f t="shared" si="50"/>
        <v>SH14_15</v>
      </c>
      <c r="N243" s="108">
        <f t="shared" si="51"/>
        <v>0.0204723701496402</v>
      </c>
      <c r="O243" s="108" t="s">
        <v>18</v>
      </c>
      <c r="P243" s="108" t="s">
        <v>196</v>
      </c>
      <c r="T243" s="108" t="s">
        <v>357</v>
      </c>
      <c r="U243" s="108" t="str">
        <f t="shared" si="69"/>
        <v>R_ES-APP-DW</v>
      </c>
      <c r="V243" s="108" t="str">
        <f t="shared" si="69"/>
        <v>SH14_15</v>
      </c>
      <c r="W243" s="108">
        <f t="shared" si="52"/>
        <v>0.0189446065338263</v>
      </c>
      <c r="X243" s="108" t="s">
        <v>18</v>
      </c>
      <c r="Y243" s="108" t="s">
        <v>191</v>
      </c>
      <c r="AC243" s="108" t="s">
        <v>357</v>
      </c>
      <c r="AD243" s="108" t="str">
        <f t="shared" si="63"/>
        <v>R_ES-APP-DW</v>
      </c>
      <c r="AE243" s="108" t="str">
        <f t="shared" si="63"/>
        <v>SH14_15</v>
      </c>
      <c r="AF243" s="108">
        <f t="shared" si="54"/>
        <v>0.0181694864820914</v>
      </c>
      <c r="AG243" s="108" t="s">
        <v>18</v>
      </c>
      <c r="AH243" s="108" t="s">
        <v>197</v>
      </c>
      <c r="AL243" s="108" t="s">
        <v>357</v>
      </c>
      <c r="AM243" s="108" t="str">
        <f t="shared" si="64"/>
        <v>R_ES-APP-DW</v>
      </c>
      <c r="AN243" s="108" t="str">
        <f t="shared" si="64"/>
        <v>SH14_15</v>
      </c>
      <c r="AO243" s="108">
        <f t="shared" si="56"/>
        <v>0.019740368004096</v>
      </c>
      <c r="AP243" s="108" t="s">
        <v>18</v>
      </c>
      <c r="AQ243" s="108" t="s">
        <v>194</v>
      </c>
      <c r="AU243" s="108" t="s">
        <v>357</v>
      </c>
      <c r="AV243" s="108" t="str">
        <f t="shared" si="65"/>
        <v>R_ES-APP-DW</v>
      </c>
      <c r="AW243" s="108" t="str">
        <f t="shared" si="65"/>
        <v>SH14_15</v>
      </c>
      <c r="AX243" s="108">
        <f t="shared" si="58"/>
        <v>0.022952067498314</v>
      </c>
      <c r="AY243" s="108" t="s">
        <v>18</v>
      </c>
      <c r="AZ243" s="108" t="s">
        <v>193</v>
      </c>
      <c r="BD243" s="108" t="s">
        <v>357</v>
      </c>
      <c r="BE243" s="108" t="str">
        <f t="shared" si="66"/>
        <v>R_ES-APP-DW</v>
      </c>
      <c r="BF243" s="108" t="str">
        <f t="shared" si="66"/>
        <v>SH14_15</v>
      </c>
      <c r="BG243" s="108">
        <f t="shared" si="70"/>
        <v>0.019740368004096</v>
      </c>
      <c r="BH243" s="108" t="s">
        <v>18</v>
      </c>
      <c r="BI243" s="108" t="s">
        <v>195</v>
      </c>
      <c r="BM243" s="108" t="s">
        <v>357</v>
      </c>
      <c r="BN243" s="108" t="str">
        <f t="shared" si="67"/>
        <v>R_ES-APP-DW</v>
      </c>
      <c r="BO243" s="108" t="str">
        <f t="shared" si="67"/>
        <v>SH14_15</v>
      </c>
      <c r="BP243" s="108">
        <f t="shared" si="61"/>
        <v>0.022952067498314</v>
      </c>
      <c r="BQ243" s="108" t="s">
        <v>18</v>
      </c>
      <c r="BR243" s="108" t="s">
        <v>192</v>
      </c>
    </row>
    <row r="244" spans="11:70">
      <c r="K244" s="108" t="s">
        <v>357</v>
      </c>
      <c r="L244" s="108" t="str">
        <f t="shared" si="68"/>
        <v>R_ES-APP-DW</v>
      </c>
      <c r="M244" s="108" t="str">
        <f t="shared" si="50"/>
        <v>SH16_17</v>
      </c>
      <c r="N244" s="108">
        <f t="shared" si="51"/>
        <v>0.021278922422278</v>
      </c>
      <c r="O244" s="108" t="s">
        <v>18</v>
      </c>
      <c r="P244" s="108" t="s">
        <v>196</v>
      </c>
      <c r="T244" s="108" t="s">
        <v>357</v>
      </c>
      <c r="U244" s="108" t="str">
        <f t="shared" si="69"/>
        <v>R_ES-APP-DW</v>
      </c>
      <c r="V244" s="108" t="str">
        <f t="shared" si="69"/>
        <v>SH16_17</v>
      </c>
      <c r="W244" s="108">
        <f t="shared" si="52"/>
        <v>0.0187938640201366</v>
      </c>
      <c r="X244" s="108" t="s">
        <v>18</v>
      </c>
      <c r="Y244" s="108" t="s">
        <v>191</v>
      </c>
      <c r="AC244" s="108" t="s">
        <v>357</v>
      </c>
      <c r="AD244" s="108" t="str">
        <f t="shared" si="63"/>
        <v>R_ES-APP-DW</v>
      </c>
      <c r="AE244" s="108" t="str">
        <f t="shared" si="63"/>
        <v>SH16_17</v>
      </c>
      <c r="AF244" s="108">
        <f t="shared" si="54"/>
        <v>0.0199388030090388</v>
      </c>
      <c r="AG244" s="108" t="s">
        <v>18</v>
      </c>
      <c r="AH244" s="108" t="s">
        <v>197</v>
      </c>
      <c r="AL244" s="108" t="s">
        <v>357</v>
      </c>
      <c r="AM244" s="108" t="str">
        <f t="shared" si="64"/>
        <v>R_ES-APP-DW</v>
      </c>
      <c r="AN244" s="108" t="str">
        <f t="shared" si="64"/>
        <v>SH16_17</v>
      </c>
      <c r="AO244" s="108">
        <f t="shared" si="56"/>
        <v>0.0204205397465977</v>
      </c>
      <c r="AP244" s="108" t="s">
        <v>18</v>
      </c>
      <c r="AQ244" s="108" t="s">
        <v>194</v>
      </c>
      <c r="AU244" s="108" t="s">
        <v>357</v>
      </c>
      <c r="AV244" s="108" t="str">
        <f t="shared" si="65"/>
        <v>R_ES-APP-DW</v>
      </c>
      <c r="AW244" s="108" t="str">
        <f t="shared" si="65"/>
        <v>SH16_17</v>
      </c>
      <c r="AX244" s="108">
        <f t="shared" si="58"/>
        <v>0.0237104459107458</v>
      </c>
      <c r="AY244" s="108" t="s">
        <v>18</v>
      </c>
      <c r="AZ244" s="108" t="s">
        <v>193</v>
      </c>
      <c r="BD244" s="108" t="s">
        <v>357</v>
      </c>
      <c r="BE244" s="108" t="str">
        <f t="shared" si="66"/>
        <v>R_ES-APP-DW</v>
      </c>
      <c r="BF244" s="108" t="str">
        <f t="shared" si="66"/>
        <v>SH16_17</v>
      </c>
      <c r="BG244" s="108">
        <f t="shared" si="70"/>
        <v>0.0204205397465977</v>
      </c>
      <c r="BH244" s="108" t="s">
        <v>18</v>
      </c>
      <c r="BI244" s="108" t="s">
        <v>195</v>
      </c>
      <c r="BM244" s="108" t="s">
        <v>357</v>
      </c>
      <c r="BN244" s="108" t="str">
        <f t="shared" si="67"/>
        <v>R_ES-APP-DW</v>
      </c>
      <c r="BO244" s="108" t="str">
        <f t="shared" si="67"/>
        <v>SH16_17</v>
      </c>
      <c r="BP244" s="108">
        <f t="shared" si="61"/>
        <v>0.0237104459107458</v>
      </c>
      <c r="BQ244" s="108" t="s">
        <v>18</v>
      </c>
      <c r="BR244" s="108" t="s">
        <v>192</v>
      </c>
    </row>
    <row r="245" spans="11:70">
      <c r="K245" s="108" t="s">
        <v>357</v>
      </c>
      <c r="L245" s="108" t="str">
        <f t="shared" si="68"/>
        <v>R_ES-APP-DW</v>
      </c>
      <c r="M245" s="108" t="str">
        <f t="shared" si="50"/>
        <v>SH18_19</v>
      </c>
      <c r="N245" s="108">
        <f t="shared" si="51"/>
        <v>0.0217388347288327</v>
      </c>
      <c r="O245" s="108" t="s">
        <v>18</v>
      </c>
      <c r="P245" s="108" t="s">
        <v>196</v>
      </c>
      <c r="T245" s="108" t="s">
        <v>357</v>
      </c>
      <c r="U245" s="108" t="str">
        <f t="shared" si="69"/>
        <v>R_ES-APP-DW</v>
      </c>
      <c r="V245" s="108" t="str">
        <f t="shared" si="69"/>
        <v>SH18_19</v>
      </c>
      <c r="W245" s="108">
        <f t="shared" si="52"/>
        <v>0.0189293212414044</v>
      </c>
      <c r="X245" s="108" t="s">
        <v>18</v>
      </c>
      <c r="Y245" s="108" t="s">
        <v>191</v>
      </c>
      <c r="AC245" s="108" t="s">
        <v>357</v>
      </c>
      <c r="AD245" s="108" t="str">
        <f t="shared" si="63"/>
        <v>R_ES-APP-DW</v>
      </c>
      <c r="AE245" s="108" t="str">
        <f t="shared" si="63"/>
        <v>SH18_19</v>
      </c>
      <c r="AF245" s="108">
        <f t="shared" si="54"/>
        <v>0.0205951831792654</v>
      </c>
      <c r="AG245" s="108" t="s">
        <v>18</v>
      </c>
      <c r="AH245" s="108" t="s">
        <v>197</v>
      </c>
      <c r="AL245" s="108" t="s">
        <v>357</v>
      </c>
      <c r="AM245" s="108" t="str">
        <f t="shared" si="64"/>
        <v>R_ES-APP-DW</v>
      </c>
      <c r="AN245" s="108" t="str">
        <f t="shared" si="64"/>
        <v>SH18_19</v>
      </c>
      <c r="AO245" s="108">
        <f t="shared" si="56"/>
        <v>0.0206910653610991</v>
      </c>
      <c r="AP245" s="108" t="s">
        <v>18</v>
      </c>
      <c r="AQ245" s="108" t="s">
        <v>194</v>
      </c>
      <c r="AU245" s="108" t="s">
        <v>357</v>
      </c>
      <c r="AV245" s="108" t="str">
        <f t="shared" si="65"/>
        <v>R_ES-APP-DW</v>
      </c>
      <c r="AW245" s="108" t="str">
        <f t="shared" si="65"/>
        <v>SH18_19</v>
      </c>
      <c r="AX245" s="108">
        <f t="shared" si="58"/>
        <v>0.0239937611707896</v>
      </c>
      <c r="AY245" s="108" t="s">
        <v>18</v>
      </c>
      <c r="AZ245" s="108" t="s">
        <v>193</v>
      </c>
      <c r="BD245" s="108" t="s">
        <v>357</v>
      </c>
      <c r="BE245" s="108" t="str">
        <f t="shared" si="66"/>
        <v>R_ES-APP-DW</v>
      </c>
      <c r="BF245" s="108" t="str">
        <f t="shared" si="66"/>
        <v>SH18_19</v>
      </c>
      <c r="BG245" s="108">
        <f t="shared" si="70"/>
        <v>0.0206910653610991</v>
      </c>
      <c r="BH245" s="108" t="s">
        <v>18</v>
      </c>
      <c r="BI245" s="108" t="s">
        <v>195</v>
      </c>
      <c r="BM245" s="108" t="s">
        <v>357</v>
      </c>
      <c r="BN245" s="108" t="str">
        <f t="shared" si="67"/>
        <v>R_ES-APP-DW</v>
      </c>
      <c r="BO245" s="108" t="str">
        <f t="shared" si="67"/>
        <v>SH18_19</v>
      </c>
      <c r="BP245" s="108">
        <f t="shared" si="61"/>
        <v>0.0239937611707896</v>
      </c>
      <c r="BQ245" s="108" t="s">
        <v>18</v>
      </c>
      <c r="BR245" s="108" t="s">
        <v>192</v>
      </c>
    </row>
    <row r="246" spans="11:70">
      <c r="K246" s="108" t="s">
        <v>357</v>
      </c>
      <c r="L246" s="108" t="str">
        <f t="shared" si="68"/>
        <v>R_ES-APP-DW</v>
      </c>
      <c r="M246" s="108" t="str">
        <f t="shared" si="50"/>
        <v>SH20_21</v>
      </c>
      <c r="N246" s="108">
        <f t="shared" si="51"/>
        <v>0.0219554256218374</v>
      </c>
      <c r="O246" s="108" t="s">
        <v>18</v>
      </c>
      <c r="P246" s="108" t="s">
        <v>196</v>
      </c>
      <c r="T246" s="108" t="s">
        <v>357</v>
      </c>
      <c r="U246" s="108" t="str">
        <f t="shared" si="69"/>
        <v>R_ES-APP-DW</v>
      </c>
      <c r="V246" s="108" t="str">
        <f t="shared" si="69"/>
        <v>SH20_21</v>
      </c>
      <c r="W246" s="108">
        <f t="shared" si="52"/>
        <v>0.0190946892738074</v>
      </c>
      <c r="X246" s="108" t="s">
        <v>18</v>
      </c>
      <c r="Y246" s="108" t="s">
        <v>191</v>
      </c>
      <c r="AC246" s="108" t="s">
        <v>357</v>
      </c>
      <c r="AD246" s="108" t="str">
        <f t="shared" si="63"/>
        <v>R_ES-APP-DW</v>
      </c>
      <c r="AE246" s="108" t="str">
        <f t="shared" si="63"/>
        <v>SH20_21</v>
      </c>
      <c r="AF246" s="108">
        <f t="shared" si="54"/>
        <v>0.0207273778877354</v>
      </c>
      <c r="AG246" s="108" t="s">
        <v>18</v>
      </c>
      <c r="AH246" s="108" t="s">
        <v>197</v>
      </c>
      <c r="AL246" s="108" t="s">
        <v>357</v>
      </c>
      <c r="AM246" s="108" t="str">
        <f t="shared" si="64"/>
        <v>R_ES-APP-DW</v>
      </c>
      <c r="AN246" s="108" t="str">
        <f t="shared" si="64"/>
        <v>SH20_21</v>
      </c>
      <c r="AO246" s="108">
        <f t="shared" si="56"/>
        <v>0.0209631637065674</v>
      </c>
      <c r="AP246" s="108" t="s">
        <v>18</v>
      </c>
      <c r="AQ246" s="108" t="s">
        <v>194</v>
      </c>
      <c r="AU246" s="108" t="s">
        <v>357</v>
      </c>
      <c r="AV246" s="108" t="str">
        <f t="shared" si="65"/>
        <v>R_ES-APP-DW</v>
      </c>
      <c r="AW246" s="108" t="str">
        <f t="shared" si="65"/>
        <v>SH20_21</v>
      </c>
      <c r="AX246" s="108">
        <f t="shared" si="58"/>
        <v>0.0244748252753431</v>
      </c>
      <c r="AY246" s="108" t="s">
        <v>18</v>
      </c>
      <c r="AZ246" s="108" t="s">
        <v>193</v>
      </c>
      <c r="BD246" s="108" t="s">
        <v>357</v>
      </c>
      <c r="BE246" s="108" t="str">
        <f t="shared" si="66"/>
        <v>R_ES-APP-DW</v>
      </c>
      <c r="BF246" s="108" t="str">
        <f t="shared" si="66"/>
        <v>SH20_21</v>
      </c>
      <c r="BG246" s="108">
        <f t="shared" si="70"/>
        <v>0.0209631637065674</v>
      </c>
      <c r="BH246" s="108" t="s">
        <v>18</v>
      </c>
      <c r="BI246" s="108" t="s">
        <v>195</v>
      </c>
      <c r="BM246" s="108" t="s">
        <v>357</v>
      </c>
      <c r="BN246" s="108" t="str">
        <f t="shared" si="67"/>
        <v>R_ES-APP-DW</v>
      </c>
      <c r="BO246" s="108" t="str">
        <f t="shared" si="67"/>
        <v>SH20_21</v>
      </c>
      <c r="BP246" s="108">
        <f t="shared" si="61"/>
        <v>0.0244748252753431</v>
      </c>
      <c r="BQ246" s="108" t="s">
        <v>18</v>
      </c>
      <c r="BR246" s="108" t="s">
        <v>192</v>
      </c>
    </row>
    <row r="247" spans="11:70">
      <c r="K247" s="175" t="s">
        <v>357</v>
      </c>
      <c r="L247" s="108" t="str">
        <f t="shared" si="68"/>
        <v>R_ES-APP-DW</v>
      </c>
      <c r="M247" s="108" t="str">
        <f t="shared" si="50"/>
        <v>SH22_23</v>
      </c>
      <c r="N247" s="108">
        <f t="shared" si="51"/>
        <v>0.0221215642248193</v>
      </c>
      <c r="O247" s="108" t="s">
        <v>18</v>
      </c>
      <c r="P247" s="108" t="s">
        <v>196</v>
      </c>
      <c r="T247" s="108" t="s">
        <v>357</v>
      </c>
      <c r="U247" s="108" t="str">
        <f t="shared" si="69"/>
        <v>R_ES-APP-DW</v>
      </c>
      <c r="V247" s="108" t="str">
        <f t="shared" si="69"/>
        <v>SH22_23</v>
      </c>
      <c r="W247" s="108">
        <f t="shared" si="52"/>
        <v>0.0183466180817403</v>
      </c>
      <c r="X247" s="108" t="s">
        <v>18</v>
      </c>
      <c r="Y247" s="108" t="s">
        <v>191</v>
      </c>
      <c r="AC247" s="108" t="s">
        <v>357</v>
      </c>
      <c r="AD247" s="108" t="str">
        <f t="shared" si="63"/>
        <v>R_ES-APP-DW</v>
      </c>
      <c r="AE247" s="108" t="str">
        <f t="shared" si="63"/>
        <v>SH22_23</v>
      </c>
      <c r="AF247" s="108">
        <f t="shared" si="54"/>
        <v>0.0207157550987243</v>
      </c>
      <c r="AG247" s="108" t="s">
        <v>18</v>
      </c>
      <c r="AH247" s="108" t="s">
        <v>197</v>
      </c>
      <c r="AL247" s="108" t="s">
        <v>357</v>
      </c>
      <c r="AM247" s="108" t="str">
        <f t="shared" si="64"/>
        <v>R_ES-APP-DW</v>
      </c>
      <c r="AN247" s="108" t="str">
        <f t="shared" si="64"/>
        <v>SH22_23</v>
      </c>
      <c r="AO247" s="108">
        <f t="shared" si="56"/>
        <v>0.02077782488644</v>
      </c>
      <c r="AP247" s="108" t="s">
        <v>18</v>
      </c>
      <c r="AQ247" s="108" t="s">
        <v>194</v>
      </c>
      <c r="AU247" s="108" t="s">
        <v>357</v>
      </c>
      <c r="AV247" s="108" t="str">
        <f t="shared" si="65"/>
        <v>R_ES-APP-DW</v>
      </c>
      <c r="AW247" s="108" t="str">
        <f t="shared" si="65"/>
        <v>SH22_23</v>
      </c>
      <c r="AX247" s="108">
        <f t="shared" si="58"/>
        <v>0.0241373966840562</v>
      </c>
      <c r="AY247" s="108" t="s">
        <v>18</v>
      </c>
      <c r="AZ247" s="108" t="s">
        <v>193</v>
      </c>
      <c r="BD247" s="108" t="s">
        <v>357</v>
      </c>
      <c r="BE247" s="108" t="str">
        <f t="shared" si="66"/>
        <v>R_ES-APP-DW</v>
      </c>
      <c r="BF247" s="108" t="str">
        <f t="shared" si="66"/>
        <v>SH22_23</v>
      </c>
      <c r="BG247" s="108">
        <f t="shared" si="70"/>
        <v>0.02077782488644</v>
      </c>
      <c r="BH247" s="108" t="s">
        <v>18</v>
      </c>
      <c r="BI247" s="108" t="s">
        <v>195</v>
      </c>
      <c r="BM247" s="108" t="s">
        <v>357</v>
      </c>
      <c r="BN247" s="108" t="str">
        <f t="shared" si="67"/>
        <v>R_ES-APP-DW</v>
      </c>
      <c r="BO247" s="108" t="str">
        <f t="shared" si="67"/>
        <v>SH22_23</v>
      </c>
      <c r="BP247" s="108">
        <f t="shared" si="61"/>
        <v>0.0241373966840562</v>
      </c>
      <c r="BQ247" s="108" t="s">
        <v>18</v>
      </c>
      <c r="BR247" s="108" t="s">
        <v>192</v>
      </c>
    </row>
    <row r="248" spans="11:70">
      <c r="K248" s="108" t="s">
        <v>357</v>
      </c>
      <c r="L248" s="108" t="str">
        <f t="shared" si="68"/>
        <v>R_ES-APP-DW</v>
      </c>
      <c r="M248" s="108" t="str">
        <f t="shared" si="50"/>
        <v>FH0_1</v>
      </c>
      <c r="N248" s="108">
        <f t="shared" si="51"/>
        <v>0.0213934931755858</v>
      </c>
      <c r="O248" s="108" t="s">
        <v>18</v>
      </c>
      <c r="P248" s="108" t="s">
        <v>196</v>
      </c>
      <c r="T248" s="108" t="s">
        <v>357</v>
      </c>
      <c r="U248" s="108" t="str">
        <f t="shared" si="69"/>
        <v>R_ES-APP-DW</v>
      </c>
      <c r="V248" s="108" t="str">
        <f t="shared" si="69"/>
        <v>FH0_1</v>
      </c>
      <c r="W248" s="108">
        <f t="shared" si="52"/>
        <v>0.0189900151087194</v>
      </c>
      <c r="X248" s="108" t="s">
        <v>18</v>
      </c>
      <c r="Y248" s="108" t="s">
        <v>191</v>
      </c>
      <c r="AC248" s="108" t="s">
        <v>357</v>
      </c>
      <c r="AD248" s="108" t="str">
        <f t="shared" si="63"/>
        <v>R_ES-APP-DW</v>
      </c>
      <c r="AE248" s="108" t="str">
        <f t="shared" si="63"/>
        <v>FH0_1</v>
      </c>
      <c r="AF248" s="108">
        <f t="shared" si="54"/>
        <v>0.0225377088372482</v>
      </c>
      <c r="AG248" s="108" t="s">
        <v>18</v>
      </c>
      <c r="AH248" s="108" t="s">
        <v>197</v>
      </c>
      <c r="AL248" s="108" t="s">
        <v>357</v>
      </c>
      <c r="AM248" s="108" t="str">
        <f t="shared" si="64"/>
        <v>R_ES-APP-DW</v>
      </c>
      <c r="AN248" s="108" t="str">
        <f t="shared" si="64"/>
        <v>FH0_1</v>
      </c>
      <c r="AO248" s="108">
        <f t="shared" si="56"/>
        <v>0.02082812933826</v>
      </c>
      <c r="AP248" s="108" t="s">
        <v>18</v>
      </c>
      <c r="AQ248" s="108" t="s">
        <v>194</v>
      </c>
      <c r="AU248" s="108" t="s">
        <v>357</v>
      </c>
      <c r="AV248" s="108" t="str">
        <f t="shared" si="65"/>
        <v>R_ES-APP-DW</v>
      </c>
      <c r="AW248" s="108" t="str">
        <f t="shared" si="65"/>
        <v>FH0_1</v>
      </c>
      <c r="AX248" s="108">
        <f t="shared" si="58"/>
        <v>0.0222158485714042</v>
      </c>
      <c r="AY248" s="108" t="s">
        <v>18</v>
      </c>
      <c r="AZ248" s="108" t="s">
        <v>193</v>
      </c>
      <c r="BD248" s="108" t="s">
        <v>357</v>
      </c>
      <c r="BE248" s="108" t="str">
        <f t="shared" si="66"/>
        <v>R_ES-APP-DW</v>
      </c>
      <c r="BF248" s="108" t="str">
        <f t="shared" si="66"/>
        <v>FH0_1</v>
      </c>
      <c r="BG248" s="108">
        <f t="shared" si="70"/>
        <v>0.02082812933826</v>
      </c>
      <c r="BH248" s="108" t="s">
        <v>18</v>
      </c>
      <c r="BI248" s="108" t="s">
        <v>195</v>
      </c>
      <c r="BM248" s="108" t="s">
        <v>357</v>
      </c>
      <c r="BN248" s="108" t="str">
        <f t="shared" si="67"/>
        <v>R_ES-APP-DW</v>
      </c>
      <c r="BO248" s="108" t="str">
        <f t="shared" si="67"/>
        <v>FH0_1</v>
      </c>
      <c r="BP248" s="108">
        <f t="shared" si="61"/>
        <v>0.0222158485714042</v>
      </c>
      <c r="BQ248" s="108" t="s">
        <v>18</v>
      </c>
      <c r="BR248" s="108" t="s">
        <v>192</v>
      </c>
    </row>
    <row r="249" spans="11:70">
      <c r="K249" s="108" t="s">
        <v>357</v>
      </c>
      <c r="L249" s="108" t="str">
        <f t="shared" si="68"/>
        <v>R_ES-APP-DW</v>
      </c>
      <c r="M249" s="108" t="str">
        <f t="shared" si="50"/>
        <v>FH2_3</v>
      </c>
      <c r="N249" s="108">
        <f t="shared" si="51"/>
        <v>0.02102967448633</v>
      </c>
      <c r="O249" s="108" t="s">
        <v>18</v>
      </c>
      <c r="P249" s="108" t="s">
        <v>196</v>
      </c>
      <c r="T249" s="108" t="s">
        <v>357</v>
      </c>
      <c r="U249" s="108" t="str">
        <f t="shared" si="69"/>
        <v>R_ES-APP-DW</v>
      </c>
      <c r="V249" s="108" t="str">
        <f t="shared" si="69"/>
        <v>FH2_3</v>
      </c>
      <c r="W249" s="108">
        <f t="shared" si="52"/>
        <v>0.0166572327084534</v>
      </c>
      <c r="X249" s="108" t="s">
        <v>18</v>
      </c>
      <c r="Y249" s="108" t="s">
        <v>191</v>
      </c>
      <c r="AC249" s="108" t="s">
        <v>357</v>
      </c>
      <c r="AD249" s="108" t="str">
        <f t="shared" si="63"/>
        <v>R_ES-APP-DW</v>
      </c>
      <c r="AE249" s="108" t="str">
        <f t="shared" si="63"/>
        <v>FH2_3</v>
      </c>
      <c r="AF249" s="108">
        <f t="shared" si="54"/>
        <v>0.022471121655479</v>
      </c>
      <c r="AG249" s="108" t="s">
        <v>18</v>
      </c>
      <c r="AH249" s="108" t="s">
        <v>197</v>
      </c>
      <c r="AL249" s="108" t="s">
        <v>357</v>
      </c>
      <c r="AM249" s="108" t="str">
        <f t="shared" si="64"/>
        <v>R_ES-APP-DW</v>
      </c>
      <c r="AN249" s="108" t="str">
        <f t="shared" si="64"/>
        <v>FH2_3</v>
      </c>
      <c r="AO249" s="108">
        <f t="shared" si="56"/>
        <v>0.0196922594663782</v>
      </c>
      <c r="AP249" s="108" t="s">
        <v>18</v>
      </c>
      <c r="AQ249" s="108" t="s">
        <v>194</v>
      </c>
      <c r="AU249" s="108" t="s">
        <v>357</v>
      </c>
      <c r="AV249" s="108" t="str">
        <f t="shared" si="65"/>
        <v>R_ES-APP-DW</v>
      </c>
      <c r="AW249" s="108" t="str">
        <f t="shared" si="65"/>
        <v>FH2_3</v>
      </c>
      <c r="AX249" s="108">
        <f t="shared" si="58"/>
        <v>0.0200672016482474</v>
      </c>
      <c r="AY249" s="108" t="s">
        <v>18</v>
      </c>
      <c r="AZ249" s="108" t="s">
        <v>193</v>
      </c>
      <c r="BD249" s="108" t="s">
        <v>357</v>
      </c>
      <c r="BE249" s="108" t="str">
        <f t="shared" si="66"/>
        <v>R_ES-APP-DW</v>
      </c>
      <c r="BF249" s="108" t="str">
        <f t="shared" si="66"/>
        <v>FH2_3</v>
      </c>
      <c r="BG249" s="108">
        <f t="shared" si="70"/>
        <v>0.0196922594663782</v>
      </c>
      <c r="BH249" s="108" t="s">
        <v>18</v>
      </c>
      <c r="BI249" s="108" t="s">
        <v>195</v>
      </c>
      <c r="BM249" s="108" t="s">
        <v>357</v>
      </c>
      <c r="BN249" s="108" t="str">
        <f t="shared" si="67"/>
        <v>R_ES-APP-DW</v>
      </c>
      <c r="BO249" s="108" t="str">
        <f t="shared" si="67"/>
        <v>FH2_3</v>
      </c>
      <c r="BP249" s="108">
        <f t="shared" si="61"/>
        <v>0.0200672016482474</v>
      </c>
      <c r="BQ249" s="108" t="s">
        <v>18</v>
      </c>
      <c r="BR249" s="108" t="s">
        <v>192</v>
      </c>
    </row>
    <row r="250" spans="11:70">
      <c r="K250" s="108" t="s">
        <v>357</v>
      </c>
      <c r="L250" s="108" t="str">
        <f t="shared" si="68"/>
        <v>R_ES-APP-DW</v>
      </c>
      <c r="M250" s="108" t="str">
        <f t="shared" si="50"/>
        <v>FH4_5</v>
      </c>
      <c r="N250" s="108">
        <f t="shared" si="51"/>
        <v>0.0201116701113584</v>
      </c>
      <c r="O250" s="108" t="s">
        <v>18</v>
      </c>
      <c r="P250" s="108" t="s">
        <v>196</v>
      </c>
      <c r="T250" s="108" t="s">
        <v>357</v>
      </c>
      <c r="U250" s="108" t="str">
        <f t="shared" si="69"/>
        <v>R_ES-APP-DW</v>
      </c>
      <c r="V250" s="108" t="str">
        <f t="shared" si="69"/>
        <v>FH4_5</v>
      </c>
      <c r="W250" s="108">
        <f t="shared" si="52"/>
        <v>0.0158290452354489</v>
      </c>
      <c r="X250" s="108" t="s">
        <v>18</v>
      </c>
      <c r="Y250" s="108" t="s">
        <v>191</v>
      </c>
      <c r="AC250" s="108" t="s">
        <v>357</v>
      </c>
      <c r="AD250" s="108" t="str">
        <f t="shared" si="63"/>
        <v>R_ES-APP-DW</v>
      </c>
      <c r="AE250" s="108" t="str">
        <f t="shared" si="63"/>
        <v>FH4_5</v>
      </c>
      <c r="AF250" s="108">
        <f t="shared" si="54"/>
        <v>0.0209246883499341</v>
      </c>
      <c r="AG250" s="108" t="s">
        <v>18</v>
      </c>
      <c r="AH250" s="108" t="s">
        <v>197</v>
      </c>
      <c r="AL250" s="108" t="s">
        <v>357</v>
      </c>
      <c r="AM250" s="108" t="str">
        <f t="shared" si="64"/>
        <v>R_ES-APP-DW</v>
      </c>
      <c r="AN250" s="108" t="str">
        <f t="shared" si="64"/>
        <v>FH4_5</v>
      </c>
      <c r="AO250" s="108">
        <f t="shared" si="56"/>
        <v>0.0185404013701219</v>
      </c>
      <c r="AP250" s="108" t="s">
        <v>18</v>
      </c>
      <c r="AQ250" s="108" t="s">
        <v>194</v>
      </c>
      <c r="AU250" s="108" t="s">
        <v>357</v>
      </c>
      <c r="AV250" s="108" t="str">
        <f t="shared" si="65"/>
        <v>R_ES-APP-DW</v>
      </c>
      <c r="AW250" s="108" t="str">
        <f t="shared" si="65"/>
        <v>FH4_5</v>
      </c>
      <c r="AX250" s="108">
        <f t="shared" si="58"/>
        <v>0.0177877243294525</v>
      </c>
      <c r="AY250" s="108" t="s">
        <v>18</v>
      </c>
      <c r="AZ250" s="108" t="s">
        <v>193</v>
      </c>
      <c r="BD250" s="108" t="s">
        <v>357</v>
      </c>
      <c r="BE250" s="108" t="str">
        <f t="shared" si="66"/>
        <v>R_ES-APP-DW</v>
      </c>
      <c r="BF250" s="108" t="str">
        <f t="shared" si="66"/>
        <v>FH4_5</v>
      </c>
      <c r="BG250" s="108">
        <f t="shared" si="70"/>
        <v>0.0185404013701219</v>
      </c>
      <c r="BH250" s="108" t="s">
        <v>18</v>
      </c>
      <c r="BI250" s="108" t="s">
        <v>195</v>
      </c>
      <c r="BM250" s="108" t="s">
        <v>357</v>
      </c>
      <c r="BN250" s="108" t="str">
        <f t="shared" si="67"/>
        <v>R_ES-APP-DW</v>
      </c>
      <c r="BO250" s="108" t="str">
        <f t="shared" si="67"/>
        <v>FH4_5</v>
      </c>
      <c r="BP250" s="108">
        <f t="shared" si="61"/>
        <v>0.0177877243294525</v>
      </c>
      <c r="BQ250" s="108" t="s">
        <v>18</v>
      </c>
      <c r="BR250" s="108" t="s">
        <v>192</v>
      </c>
    </row>
    <row r="251" spans="11:70">
      <c r="K251" s="175" t="s">
        <v>357</v>
      </c>
      <c r="L251" s="108" t="str">
        <f t="shared" si="68"/>
        <v>R_ES-APP-DW</v>
      </c>
      <c r="M251" s="108" t="str">
        <f t="shared" si="50"/>
        <v>FH6_7</v>
      </c>
      <c r="N251" s="108">
        <f t="shared" si="51"/>
        <v>0.0192099222047578</v>
      </c>
      <c r="O251" s="108" t="s">
        <v>18</v>
      </c>
      <c r="P251" s="108" t="s">
        <v>196</v>
      </c>
      <c r="T251" s="108" t="s">
        <v>357</v>
      </c>
      <c r="U251" s="108" t="str">
        <f t="shared" si="69"/>
        <v>R_ES-APP-DW</v>
      </c>
      <c r="V251" s="108" t="str">
        <f t="shared" si="69"/>
        <v>FH6_7</v>
      </c>
      <c r="W251" s="108">
        <f t="shared" si="52"/>
        <v>0.0159024621248745</v>
      </c>
      <c r="X251" s="108" t="s">
        <v>18</v>
      </c>
      <c r="Y251" s="108" t="s">
        <v>191</v>
      </c>
      <c r="AC251" s="108" t="s">
        <v>357</v>
      </c>
      <c r="AD251" s="108" t="str">
        <f t="shared" si="63"/>
        <v>R_ES-APP-DW</v>
      </c>
      <c r="AE251" s="108" t="str">
        <f t="shared" si="63"/>
        <v>FH6_7</v>
      </c>
      <c r="AF251" s="108">
        <f t="shared" si="54"/>
        <v>0.0184080758697192</v>
      </c>
      <c r="AG251" s="108" t="s">
        <v>18</v>
      </c>
      <c r="AH251" s="108" t="s">
        <v>197</v>
      </c>
      <c r="AL251" s="108" t="s">
        <v>357</v>
      </c>
      <c r="AM251" s="108" t="str">
        <f t="shared" si="64"/>
        <v>R_ES-APP-DW</v>
      </c>
      <c r="AN251" s="108" t="str">
        <f t="shared" si="64"/>
        <v>FH6_7</v>
      </c>
      <c r="AO251" s="108">
        <f t="shared" si="56"/>
        <v>0.0175903530927638</v>
      </c>
      <c r="AP251" s="108" t="s">
        <v>18</v>
      </c>
      <c r="AQ251" s="108" t="s">
        <v>194</v>
      </c>
      <c r="AU251" s="108" t="s">
        <v>357</v>
      </c>
      <c r="AV251" s="108" t="str">
        <f t="shared" si="65"/>
        <v>R_ES-APP-DW</v>
      </c>
      <c r="AW251" s="108" t="str">
        <f t="shared" si="65"/>
        <v>FH6_7</v>
      </c>
      <c r="AX251" s="108">
        <f t="shared" si="58"/>
        <v>0.0165945078402487</v>
      </c>
      <c r="AY251" s="108" t="s">
        <v>18</v>
      </c>
      <c r="AZ251" s="108" t="s">
        <v>193</v>
      </c>
      <c r="BD251" s="108" t="s">
        <v>357</v>
      </c>
      <c r="BE251" s="108" t="str">
        <f t="shared" si="66"/>
        <v>R_ES-APP-DW</v>
      </c>
      <c r="BF251" s="108" t="str">
        <f t="shared" si="66"/>
        <v>FH6_7</v>
      </c>
      <c r="BG251" s="108">
        <f t="shared" si="70"/>
        <v>0.0175903530927638</v>
      </c>
      <c r="BH251" s="108" t="s">
        <v>18</v>
      </c>
      <c r="BI251" s="108" t="s">
        <v>195</v>
      </c>
      <c r="BM251" s="108" t="s">
        <v>357</v>
      </c>
      <c r="BN251" s="108" t="str">
        <f t="shared" si="67"/>
        <v>R_ES-APP-DW</v>
      </c>
      <c r="BO251" s="108" t="str">
        <f t="shared" si="67"/>
        <v>FH6_7</v>
      </c>
      <c r="BP251" s="108">
        <f t="shared" si="61"/>
        <v>0.0165945078402487</v>
      </c>
      <c r="BQ251" s="108" t="s">
        <v>18</v>
      </c>
      <c r="BR251" s="108" t="s">
        <v>192</v>
      </c>
    </row>
    <row r="252" spans="11:70">
      <c r="K252" s="108" t="s">
        <v>357</v>
      </c>
      <c r="L252" s="108" t="str">
        <f t="shared" si="68"/>
        <v>R_ES-APP-DW</v>
      </c>
      <c r="M252" s="108" t="str">
        <f t="shared" si="50"/>
        <v>FH8_9</v>
      </c>
      <c r="N252" s="108">
        <f t="shared" si="51"/>
        <v>0.018841834190357</v>
      </c>
      <c r="O252" s="108" t="s">
        <v>18</v>
      </c>
      <c r="P252" s="108" t="s">
        <v>196</v>
      </c>
      <c r="T252" s="108" t="s">
        <v>357</v>
      </c>
      <c r="U252" s="108" t="str">
        <f t="shared" si="69"/>
        <v>R_ES-APP-DW</v>
      </c>
      <c r="V252" s="108" t="str">
        <f t="shared" si="69"/>
        <v>FH8_9</v>
      </c>
      <c r="W252" s="108">
        <f t="shared" si="52"/>
        <v>0.0171052366659126</v>
      </c>
      <c r="X252" s="108" t="s">
        <v>18</v>
      </c>
      <c r="Y252" s="108" t="s">
        <v>191</v>
      </c>
      <c r="AC252" s="108" t="s">
        <v>357</v>
      </c>
      <c r="AD252" s="108" t="str">
        <f t="shared" si="63"/>
        <v>R_ES-APP-DW</v>
      </c>
      <c r="AE252" s="108" t="str">
        <f t="shared" si="63"/>
        <v>FH8_9</v>
      </c>
      <c r="AF252" s="108">
        <f t="shared" si="54"/>
        <v>0.0169703204195258</v>
      </c>
      <c r="AG252" s="108" t="s">
        <v>18</v>
      </c>
      <c r="AH252" s="108" t="s">
        <v>197</v>
      </c>
      <c r="AL252" s="108" t="s">
        <v>357</v>
      </c>
      <c r="AM252" s="108" t="str">
        <f t="shared" si="64"/>
        <v>R_ES-APP-DW</v>
      </c>
      <c r="AN252" s="108" t="str">
        <f t="shared" si="64"/>
        <v>FH8_9</v>
      </c>
      <c r="AO252" s="108">
        <f t="shared" si="56"/>
        <v>0.0174698671638847</v>
      </c>
      <c r="AP252" s="108" t="s">
        <v>18</v>
      </c>
      <c r="AQ252" s="108" t="s">
        <v>194</v>
      </c>
      <c r="AU252" s="108" t="s">
        <v>357</v>
      </c>
      <c r="AV252" s="108" t="str">
        <f t="shared" si="65"/>
        <v>R_ES-APP-DW</v>
      </c>
      <c r="AW252" s="108" t="str">
        <f t="shared" si="65"/>
        <v>FH8_9</v>
      </c>
      <c r="AX252" s="108">
        <f t="shared" si="58"/>
        <v>0.0165122579121173</v>
      </c>
      <c r="AY252" s="108" t="s">
        <v>18</v>
      </c>
      <c r="AZ252" s="108" t="s">
        <v>193</v>
      </c>
      <c r="BD252" s="108" t="s">
        <v>357</v>
      </c>
      <c r="BE252" s="108" t="str">
        <f t="shared" si="66"/>
        <v>R_ES-APP-DW</v>
      </c>
      <c r="BF252" s="108" t="str">
        <f t="shared" si="66"/>
        <v>FH8_9</v>
      </c>
      <c r="BG252" s="108">
        <f t="shared" si="70"/>
        <v>0.0174698671638847</v>
      </c>
      <c r="BH252" s="108" t="s">
        <v>18</v>
      </c>
      <c r="BI252" s="108" t="s">
        <v>195</v>
      </c>
      <c r="BM252" s="108" t="s">
        <v>357</v>
      </c>
      <c r="BN252" s="108" t="str">
        <f t="shared" si="67"/>
        <v>R_ES-APP-DW</v>
      </c>
      <c r="BO252" s="108" t="str">
        <f t="shared" si="67"/>
        <v>FH8_9</v>
      </c>
      <c r="BP252" s="108">
        <f t="shared" si="61"/>
        <v>0.0165122579121173</v>
      </c>
      <c r="BQ252" s="108" t="s">
        <v>18</v>
      </c>
      <c r="BR252" s="108" t="s">
        <v>192</v>
      </c>
    </row>
    <row r="253" spans="11:70">
      <c r="K253" s="108" t="s">
        <v>357</v>
      </c>
      <c r="L253" s="108" t="str">
        <f t="shared" si="68"/>
        <v>R_ES-APP-DW</v>
      </c>
      <c r="M253" s="108" t="str">
        <f t="shared" si="50"/>
        <v>FH10_11</v>
      </c>
      <c r="N253" s="108">
        <f t="shared" si="51"/>
        <v>0.0189356699331529</v>
      </c>
      <c r="O253" s="108" t="s">
        <v>18</v>
      </c>
      <c r="P253" s="108" t="s">
        <v>196</v>
      </c>
      <c r="T253" s="108" t="s">
        <v>357</v>
      </c>
      <c r="U253" s="108" t="str">
        <f t="shared" si="69"/>
        <v>R_ES-APP-DW</v>
      </c>
      <c r="V253" s="108" t="str">
        <f t="shared" si="69"/>
        <v>FH10_11</v>
      </c>
      <c r="W253" s="108">
        <f t="shared" si="52"/>
        <v>0.0198225161188549</v>
      </c>
      <c r="X253" s="108" t="s">
        <v>18</v>
      </c>
      <c r="Y253" s="108" t="s">
        <v>191</v>
      </c>
      <c r="AC253" s="108" t="s">
        <v>357</v>
      </c>
      <c r="AD253" s="108" t="str">
        <f t="shared" si="63"/>
        <v>R_ES-APP-DW</v>
      </c>
      <c r="AE253" s="108" t="str">
        <f t="shared" si="63"/>
        <v>FH10_11</v>
      </c>
      <c r="AF253" s="108">
        <f t="shared" si="54"/>
        <v>0.0166723480117681</v>
      </c>
      <c r="AG253" s="108" t="s">
        <v>18</v>
      </c>
      <c r="AH253" s="108" t="s">
        <v>197</v>
      </c>
      <c r="AL253" s="108" t="s">
        <v>357</v>
      </c>
      <c r="AM253" s="108" t="str">
        <f t="shared" si="64"/>
        <v>R_ES-APP-DW</v>
      </c>
      <c r="AN253" s="108" t="str">
        <f t="shared" si="64"/>
        <v>FH10_11</v>
      </c>
      <c r="AO253" s="108">
        <f t="shared" si="56"/>
        <v>0.0185481158114173</v>
      </c>
      <c r="AP253" s="108" t="s">
        <v>18</v>
      </c>
      <c r="AQ253" s="108" t="s">
        <v>194</v>
      </c>
      <c r="AU253" s="108" t="s">
        <v>357</v>
      </c>
      <c r="AV253" s="108" t="str">
        <f t="shared" si="65"/>
        <v>R_ES-APP-DW</v>
      </c>
      <c r="AW253" s="108" t="str">
        <f t="shared" si="65"/>
        <v>FH10_11</v>
      </c>
      <c r="AX253" s="108">
        <f t="shared" si="58"/>
        <v>0.0182536626877173</v>
      </c>
      <c r="AY253" s="108" t="s">
        <v>18</v>
      </c>
      <c r="AZ253" s="108" t="s">
        <v>193</v>
      </c>
      <c r="BD253" s="108" t="s">
        <v>357</v>
      </c>
      <c r="BE253" s="108" t="str">
        <f t="shared" si="66"/>
        <v>R_ES-APP-DW</v>
      </c>
      <c r="BF253" s="108" t="str">
        <f t="shared" si="66"/>
        <v>FH10_11</v>
      </c>
      <c r="BG253" s="108">
        <f t="shared" si="70"/>
        <v>0.0185481158114173</v>
      </c>
      <c r="BH253" s="108" t="s">
        <v>18</v>
      </c>
      <c r="BI253" s="108" t="s">
        <v>195</v>
      </c>
      <c r="BM253" s="108" t="s">
        <v>357</v>
      </c>
      <c r="BN253" s="108" t="str">
        <f t="shared" si="67"/>
        <v>R_ES-APP-DW</v>
      </c>
      <c r="BO253" s="108" t="str">
        <f t="shared" si="67"/>
        <v>FH10_11</v>
      </c>
      <c r="BP253" s="108">
        <f t="shared" si="61"/>
        <v>0.0182536626877173</v>
      </c>
      <c r="BQ253" s="108" t="s">
        <v>18</v>
      </c>
      <c r="BR253" s="108" t="s">
        <v>192</v>
      </c>
    </row>
    <row r="254" spans="11:70">
      <c r="K254" s="108" t="s">
        <v>357</v>
      </c>
      <c r="L254" s="108" t="str">
        <f t="shared" si="68"/>
        <v>R_ES-APP-DW</v>
      </c>
      <c r="M254" s="108" t="str">
        <f t="shared" si="50"/>
        <v>FH12_13</v>
      </c>
      <c r="N254" s="108">
        <f t="shared" si="51"/>
        <v>0.0198847069007047</v>
      </c>
      <c r="O254" s="108" t="s">
        <v>18</v>
      </c>
      <c r="P254" s="108" t="s">
        <v>196</v>
      </c>
      <c r="T254" s="108" t="s">
        <v>357</v>
      </c>
      <c r="U254" s="108" t="str">
        <f t="shared" si="69"/>
        <v>R_ES-APP-DW</v>
      </c>
      <c r="V254" s="108" t="str">
        <f t="shared" si="69"/>
        <v>FH12_13</v>
      </c>
      <c r="W254" s="108">
        <f t="shared" si="52"/>
        <v>0.0205767152130325</v>
      </c>
      <c r="X254" s="108" t="s">
        <v>18</v>
      </c>
      <c r="Y254" s="108" t="s">
        <v>191</v>
      </c>
      <c r="AC254" s="108" t="s">
        <v>357</v>
      </c>
      <c r="AD254" s="108" t="str">
        <f t="shared" si="63"/>
        <v>R_ES-APP-DW</v>
      </c>
      <c r="AE254" s="108" t="str">
        <f t="shared" si="63"/>
        <v>FH12_13</v>
      </c>
      <c r="AF254" s="108">
        <f t="shared" si="54"/>
        <v>0.0178993947669431</v>
      </c>
      <c r="AG254" s="108" t="s">
        <v>18</v>
      </c>
      <c r="AH254" s="108" t="s">
        <v>197</v>
      </c>
      <c r="AL254" s="108" t="s">
        <v>357</v>
      </c>
      <c r="AM254" s="108" t="str">
        <f t="shared" si="64"/>
        <v>R_ES-APP-DW</v>
      </c>
      <c r="AN254" s="108" t="str">
        <f t="shared" si="64"/>
        <v>FH12_13</v>
      </c>
      <c r="AO254" s="108">
        <f t="shared" si="56"/>
        <v>0.0197346377775574</v>
      </c>
      <c r="AP254" s="108" t="s">
        <v>18</v>
      </c>
      <c r="AQ254" s="108" t="s">
        <v>194</v>
      </c>
      <c r="AU254" s="108" t="s">
        <v>357</v>
      </c>
      <c r="AV254" s="108" t="str">
        <f t="shared" si="65"/>
        <v>R_ES-APP-DW</v>
      </c>
      <c r="AW254" s="108" t="str">
        <f t="shared" si="65"/>
        <v>FH12_13</v>
      </c>
      <c r="AX254" s="108">
        <f t="shared" si="58"/>
        <v>0.0202626994046479</v>
      </c>
      <c r="AY254" s="108" t="s">
        <v>18</v>
      </c>
      <c r="AZ254" s="108" t="s">
        <v>193</v>
      </c>
      <c r="BD254" s="108" t="s">
        <v>357</v>
      </c>
      <c r="BE254" s="108" t="str">
        <f t="shared" si="66"/>
        <v>R_ES-APP-DW</v>
      </c>
      <c r="BF254" s="108" t="str">
        <f t="shared" si="66"/>
        <v>FH12_13</v>
      </c>
      <c r="BG254" s="108">
        <f t="shared" si="70"/>
        <v>0.0197346377775574</v>
      </c>
      <c r="BH254" s="108" t="s">
        <v>18</v>
      </c>
      <c r="BI254" s="108" t="s">
        <v>195</v>
      </c>
      <c r="BM254" s="108" t="s">
        <v>357</v>
      </c>
      <c r="BN254" s="108" t="str">
        <f t="shared" si="67"/>
        <v>R_ES-APP-DW</v>
      </c>
      <c r="BO254" s="108" t="str">
        <f t="shared" si="67"/>
        <v>FH12_13</v>
      </c>
      <c r="BP254" s="108">
        <f t="shared" si="61"/>
        <v>0.0202626994046479</v>
      </c>
      <c r="BQ254" s="108" t="s">
        <v>18</v>
      </c>
      <c r="BR254" s="108" t="s">
        <v>192</v>
      </c>
    </row>
    <row r="255" spans="11:70">
      <c r="K255" s="175" t="s">
        <v>357</v>
      </c>
      <c r="L255" s="108" t="str">
        <f t="shared" si="68"/>
        <v>R_ES-APP-DW</v>
      </c>
      <c r="M255" s="108" t="str">
        <f t="shared" si="50"/>
        <v>FH14_15</v>
      </c>
      <c r="N255" s="108">
        <f t="shared" si="51"/>
        <v>0.0208389906197208</v>
      </c>
      <c r="O255" s="108" t="s">
        <v>18</v>
      </c>
      <c r="P255" s="108" t="s">
        <v>196</v>
      </c>
      <c r="T255" s="108" t="s">
        <v>357</v>
      </c>
      <c r="U255" s="108" t="str">
        <f t="shared" si="69"/>
        <v>R_ES-APP-DW</v>
      </c>
      <c r="V255" s="108" t="str">
        <f t="shared" si="69"/>
        <v>FH14_15</v>
      </c>
      <c r="W255" s="108">
        <f t="shared" si="52"/>
        <v>0.0201344120759709</v>
      </c>
      <c r="X255" s="108" t="s">
        <v>18</v>
      </c>
      <c r="Y255" s="108" t="s">
        <v>191</v>
      </c>
      <c r="AC255" s="108" t="s">
        <v>357</v>
      </c>
      <c r="AD255" s="108" t="str">
        <f t="shared" si="63"/>
        <v>R_ES-APP-DW</v>
      </c>
      <c r="AE255" s="108" t="str">
        <f t="shared" si="63"/>
        <v>FH14_15</v>
      </c>
      <c r="AF255" s="108">
        <f t="shared" si="54"/>
        <v>0.0207530234250215</v>
      </c>
      <c r="AG255" s="108" t="s">
        <v>18</v>
      </c>
      <c r="AH255" s="108" t="s">
        <v>197</v>
      </c>
      <c r="AL255" s="108" t="s">
        <v>357</v>
      </c>
      <c r="AM255" s="108" t="str">
        <f t="shared" si="64"/>
        <v>R_ES-APP-DW</v>
      </c>
      <c r="AN255" s="108" t="str">
        <f t="shared" si="64"/>
        <v>FH14_15</v>
      </c>
      <c r="AO255" s="108">
        <f t="shared" si="56"/>
        <v>0.0206212544677413</v>
      </c>
      <c r="AP255" s="108" t="s">
        <v>18</v>
      </c>
      <c r="AQ255" s="108" t="s">
        <v>194</v>
      </c>
      <c r="AU255" s="108" t="s">
        <v>357</v>
      </c>
      <c r="AV255" s="108" t="str">
        <f t="shared" si="65"/>
        <v>R_ES-APP-DW</v>
      </c>
      <c r="AW255" s="108" t="str">
        <f t="shared" si="65"/>
        <v>FH14_15</v>
      </c>
      <c r="AX255" s="108">
        <f t="shared" si="58"/>
        <v>0.0211728179792687</v>
      </c>
      <c r="AY255" s="108" t="s">
        <v>18</v>
      </c>
      <c r="AZ255" s="108" t="s">
        <v>193</v>
      </c>
      <c r="BD255" s="108" t="s">
        <v>357</v>
      </c>
      <c r="BE255" s="108" t="str">
        <f t="shared" si="66"/>
        <v>R_ES-APP-DW</v>
      </c>
      <c r="BF255" s="108" t="str">
        <f t="shared" si="66"/>
        <v>FH14_15</v>
      </c>
      <c r="BG255" s="108">
        <f t="shared" si="70"/>
        <v>0.0206212544677413</v>
      </c>
      <c r="BH255" s="108" t="s">
        <v>18</v>
      </c>
      <c r="BI255" s="108" t="s">
        <v>195</v>
      </c>
      <c r="BM255" s="108" t="s">
        <v>357</v>
      </c>
      <c r="BN255" s="108" t="str">
        <f t="shared" si="67"/>
        <v>R_ES-APP-DW</v>
      </c>
      <c r="BO255" s="108" t="str">
        <f t="shared" si="67"/>
        <v>FH14_15</v>
      </c>
      <c r="BP255" s="108">
        <f t="shared" si="61"/>
        <v>0.0211728179792687</v>
      </c>
      <c r="BQ255" s="108" t="s">
        <v>18</v>
      </c>
      <c r="BR255" s="108" t="s">
        <v>192</v>
      </c>
    </row>
    <row r="256" spans="11:70">
      <c r="K256" s="108" t="s">
        <v>357</v>
      </c>
      <c r="L256" s="108" t="str">
        <f t="shared" si="68"/>
        <v>R_ES-APP-DW</v>
      </c>
      <c r="M256" s="108" t="str">
        <f t="shared" ref="M256:M319" si="71">M208</f>
        <v>FH16_17</v>
      </c>
      <c r="N256" s="108">
        <f t="shared" si="51"/>
        <v>0.0211595818818846</v>
      </c>
      <c r="O256" s="108" t="s">
        <v>18</v>
      </c>
      <c r="P256" s="108" t="s">
        <v>196</v>
      </c>
      <c r="T256" s="108" t="s">
        <v>357</v>
      </c>
      <c r="U256" s="108" t="str">
        <f t="shared" si="69"/>
        <v>R_ES-APP-DW</v>
      </c>
      <c r="V256" s="108" t="str">
        <f t="shared" si="69"/>
        <v>FH16_17</v>
      </c>
      <c r="W256" s="108">
        <f t="shared" si="52"/>
        <v>0.019900470527556</v>
      </c>
      <c r="X256" s="108" t="s">
        <v>18</v>
      </c>
      <c r="Y256" s="108" t="s">
        <v>191</v>
      </c>
      <c r="AC256" s="108" t="s">
        <v>357</v>
      </c>
      <c r="AD256" s="108" t="str">
        <f t="shared" si="63"/>
        <v>R_ES-APP-DW</v>
      </c>
      <c r="AE256" s="108" t="str">
        <f t="shared" si="63"/>
        <v>FH16_17</v>
      </c>
      <c r="AF256" s="108">
        <f t="shared" si="54"/>
        <v>0.021834856434323</v>
      </c>
      <c r="AG256" s="108" t="s">
        <v>18</v>
      </c>
      <c r="AH256" s="108" t="s">
        <v>197</v>
      </c>
      <c r="AL256" s="108" t="s">
        <v>357</v>
      </c>
      <c r="AM256" s="108" t="str">
        <f t="shared" si="64"/>
        <v>R_ES-APP-DW</v>
      </c>
      <c r="AN256" s="108" t="str">
        <f t="shared" si="64"/>
        <v>FH16_17</v>
      </c>
      <c r="AO256" s="108">
        <f t="shared" si="56"/>
        <v>0.0208617629033817</v>
      </c>
      <c r="AP256" s="108" t="s">
        <v>18</v>
      </c>
      <c r="AQ256" s="108" t="s">
        <v>194</v>
      </c>
      <c r="AU256" s="108" t="s">
        <v>357</v>
      </c>
      <c r="AV256" s="108" t="str">
        <f t="shared" si="65"/>
        <v>R_ES-APP-DW</v>
      </c>
      <c r="AW256" s="108" t="str">
        <f t="shared" si="65"/>
        <v>FH16_17</v>
      </c>
      <c r="AX256" s="108">
        <f t="shared" si="58"/>
        <v>0.0213427940914599</v>
      </c>
      <c r="AY256" s="108" t="s">
        <v>18</v>
      </c>
      <c r="AZ256" s="108" t="s">
        <v>193</v>
      </c>
      <c r="BD256" s="108" t="s">
        <v>357</v>
      </c>
      <c r="BE256" s="108" t="str">
        <f t="shared" si="66"/>
        <v>R_ES-APP-DW</v>
      </c>
      <c r="BF256" s="108" t="str">
        <f t="shared" si="66"/>
        <v>FH16_17</v>
      </c>
      <c r="BG256" s="108">
        <f t="shared" si="70"/>
        <v>0.0208617629033817</v>
      </c>
      <c r="BH256" s="108" t="s">
        <v>18</v>
      </c>
      <c r="BI256" s="108" t="s">
        <v>195</v>
      </c>
      <c r="BM256" s="108" t="s">
        <v>357</v>
      </c>
      <c r="BN256" s="108" t="str">
        <f t="shared" si="67"/>
        <v>R_ES-APP-DW</v>
      </c>
      <c r="BO256" s="108" t="str">
        <f t="shared" si="67"/>
        <v>FH16_17</v>
      </c>
      <c r="BP256" s="108">
        <f t="shared" si="61"/>
        <v>0.0213427940914599</v>
      </c>
      <c r="BQ256" s="108" t="s">
        <v>18</v>
      </c>
      <c r="BR256" s="108" t="s">
        <v>192</v>
      </c>
    </row>
    <row r="257" spans="11:70">
      <c r="K257" s="108" t="s">
        <v>357</v>
      </c>
      <c r="L257" s="108" t="str">
        <f t="shared" si="68"/>
        <v>R_ES-APP-DW</v>
      </c>
      <c r="M257" s="108" t="str">
        <f t="shared" si="71"/>
        <v>FH18_19</v>
      </c>
      <c r="N257" s="108">
        <f t="shared" si="51"/>
        <v>0.0212246785407572</v>
      </c>
      <c r="O257" s="108" t="s">
        <v>18</v>
      </c>
      <c r="P257" s="108" t="s">
        <v>196</v>
      </c>
      <c r="T257" s="108" t="s">
        <v>357</v>
      </c>
      <c r="U257" s="108" t="str">
        <f t="shared" si="69"/>
        <v>R_ES-APP-DW</v>
      </c>
      <c r="V257" s="108" t="str">
        <f t="shared" si="69"/>
        <v>FH18_19</v>
      </c>
      <c r="W257" s="108">
        <f t="shared" si="52"/>
        <v>0.02010785636109</v>
      </c>
      <c r="X257" s="108" t="s">
        <v>18</v>
      </c>
      <c r="Y257" s="108" t="s">
        <v>191</v>
      </c>
      <c r="AC257" s="108" t="s">
        <v>357</v>
      </c>
      <c r="AD257" s="108" t="str">
        <f t="shared" si="63"/>
        <v>R_ES-APP-DW</v>
      </c>
      <c r="AE257" s="108" t="str">
        <f t="shared" si="63"/>
        <v>FH18_19</v>
      </c>
      <c r="AF257" s="108">
        <f t="shared" si="54"/>
        <v>0.0218516633411387</v>
      </c>
      <c r="AG257" s="108" t="s">
        <v>18</v>
      </c>
      <c r="AH257" s="108" t="s">
        <v>197</v>
      </c>
      <c r="AL257" s="108" t="s">
        <v>357</v>
      </c>
      <c r="AM257" s="108" t="str">
        <f t="shared" si="64"/>
        <v>R_ES-APP-DW</v>
      </c>
      <c r="AN257" s="108" t="str">
        <f t="shared" si="64"/>
        <v>FH18_19</v>
      </c>
      <c r="AO257" s="108">
        <f t="shared" si="56"/>
        <v>0.0207872227642541</v>
      </c>
      <c r="AP257" s="108" t="s">
        <v>18</v>
      </c>
      <c r="AQ257" s="108" t="s">
        <v>194</v>
      </c>
      <c r="AU257" s="108" t="s">
        <v>357</v>
      </c>
      <c r="AV257" s="108" t="str">
        <f t="shared" si="65"/>
        <v>R_ES-APP-DW</v>
      </c>
      <c r="AW257" s="108" t="str">
        <f t="shared" si="65"/>
        <v>FH18_19</v>
      </c>
      <c r="AX257" s="108">
        <f t="shared" si="58"/>
        <v>0.021302546509601</v>
      </c>
      <c r="AY257" s="108" t="s">
        <v>18</v>
      </c>
      <c r="AZ257" s="108" t="s">
        <v>193</v>
      </c>
      <c r="BD257" s="108" t="s">
        <v>357</v>
      </c>
      <c r="BE257" s="108" t="str">
        <f t="shared" si="66"/>
        <v>R_ES-APP-DW</v>
      </c>
      <c r="BF257" s="108" t="str">
        <f t="shared" si="66"/>
        <v>FH18_19</v>
      </c>
      <c r="BG257" s="108">
        <f t="shared" si="70"/>
        <v>0.0207872227642541</v>
      </c>
      <c r="BH257" s="108" t="s">
        <v>18</v>
      </c>
      <c r="BI257" s="108" t="s">
        <v>195</v>
      </c>
      <c r="BM257" s="108" t="s">
        <v>357</v>
      </c>
      <c r="BN257" s="108" t="str">
        <f t="shared" si="67"/>
        <v>R_ES-APP-DW</v>
      </c>
      <c r="BO257" s="108" t="str">
        <f t="shared" si="67"/>
        <v>FH18_19</v>
      </c>
      <c r="BP257" s="108">
        <f t="shared" si="61"/>
        <v>0.021302546509601</v>
      </c>
      <c r="BQ257" s="108" t="s">
        <v>18</v>
      </c>
      <c r="BR257" s="108" t="s">
        <v>192</v>
      </c>
    </row>
    <row r="258" spans="11:70">
      <c r="K258" s="108" t="s">
        <v>357</v>
      </c>
      <c r="L258" s="108" t="str">
        <f t="shared" si="68"/>
        <v>R_ES-APP-DW</v>
      </c>
      <c r="M258" s="108" t="str">
        <f t="shared" si="71"/>
        <v>FH20_21</v>
      </c>
      <c r="N258" s="108">
        <f t="shared" si="51"/>
        <v>0.021196759693815</v>
      </c>
      <c r="O258" s="108" t="s">
        <v>18</v>
      </c>
      <c r="P258" s="108" t="s">
        <v>196</v>
      </c>
      <c r="T258" s="108" t="s">
        <v>357</v>
      </c>
      <c r="U258" s="108" t="str">
        <f t="shared" si="69"/>
        <v>R_ES-APP-DW</v>
      </c>
      <c r="V258" s="108" t="str">
        <f t="shared" si="69"/>
        <v>FH20_21</v>
      </c>
      <c r="W258" s="108">
        <f t="shared" si="52"/>
        <v>0.0209690367288275</v>
      </c>
      <c r="X258" s="108" t="s">
        <v>18</v>
      </c>
      <c r="Y258" s="108" t="s">
        <v>191</v>
      </c>
      <c r="AC258" s="108" t="s">
        <v>357</v>
      </c>
      <c r="AD258" s="108" t="str">
        <f t="shared" si="63"/>
        <v>R_ES-APP-DW</v>
      </c>
      <c r="AE258" s="108" t="str">
        <f t="shared" si="63"/>
        <v>FH20_21</v>
      </c>
      <c r="AF258" s="108">
        <f t="shared" si="54"/>
        <v>0.0215704297529681</v>
      </c>
      <c r="AG258" s="108" t="s">
        <v>18</v>
      </c>
      <c r="AH258" s="108" t="s">
        <v>197</v>
      </c>
      <c r="AL258" s="108" t="s">
        <v>357</v>
      </c>
      <c r="AM258" s="108" t="str">
        <f t="shared" si="64"/>
        <v>R_ES-APP-DW</v>
      </c>
      <c r="AN258" s="108" t="str">
        <f t="shared" si="64"/>
        <v>FH20_21</v>
      </c>
      <c r="AO258" s="108">
        <f t="shared" si="56"/>
        <v>0.0209999265660562</v>
      </c>
      <c r="AP258" s="108" t="s">
        <v>18</v>
      </c>
      <c r="AQ258" s="108" t="s">
        <v>194</v>
      </c>
      <c r="AU258" s="108" t="s">
        <v>357</v>
      </c>
      <c r="AV258" s="108" t="str">
        <f t="shared" si="65"/>
        <v>R_ES-APP-DW</v>
      </c>
      <c r="AW258" s="108" t="str">
        <f t="shared" si="65"/>
        <v>FH20_21</v>
      </c>
      <c r="AX258" s="108">
        <f t="shared" si="58"/>
        <v>0.0217291485724036</v>
      </c>
      <c r="AY258" s="108" t="s">
        <v>18</v>
      </c>
      <c r="AZ258" s="108" t="s">
        <v>193</v>
      </c>
      <c r="BD258" s="108" t="s">
        <v>357</v>
      </c>
      <c r="BE258" s="108" t="str">
        <f t="shared" si="66"/>
        <v>R_ES-APP-DW</v>
      </c>
      <c r="BF258" s="108" t="str">
        <f t="shared" si="66"/>
        <v>FH20_21</v>
      </c>
      <c r="BG258" s="108">
        <f t="shared" si="70"/>
        <v>0.0209999265660562</v>
      </c>
      <c r="BH258" s="108" t="s">
        <v>18</v>
      </c>
      <c r="BI258" s="108" t="s">
        <v>195</v>
      </c>
      <c r="BM258" s="108" t="s">
        <v>357</v>
      </c>
      <c r="BN258" s="108" t="str">
        <f t="shared" si="67"/>
        <v>R_ES-APP-DW</v>
      </c>
      <c r="BO258" s="108" t="str">
        <f t="shared" si="67"/>
        <v>FH20_21</v>
      </c>
      <c r="BP258" s="108">
        <f t="shared" si="61"/>
        <v>0.0217291485724036</v>
      </c>
      <c r="BQ258" s="108" t="s">
        <v>18</v>
      </c>
      <c r="BR258" s="108" t="s">
        <v>192</v>
      </c>
    </row>
    <row r="259" spans="11:70">
      <c r="K259" s="175" t="s">
        <v>357</v>
      </c>
      <c r="L259" s="108" t="str">
        <f t="shared" si="68"/>
        <v>R_ES-APP-DW</v>
      </c>
      <c r="M259" s="108" t="str">
        <f t="shared" si="71"/>
        <v>FH22_23</v>
      </c>
      <c r="N259" s="108">
        <f t="shared" si="51"/>
        <v>0.0213786036359911</v>
      </c>
      <c r="O259" s="108" t="s">
        <v>18</v>
      </c>
      <c r="P259" s="108" t="s">
        <v>196</v>
      </c>
      <c r="T259" s="108" t="s">
        <v>357</v>
      </c>
      <c r="U259" s="108" t="str">
        <f t="shared" si="69"/>
        <v>R_ES-APP-DW</v>
      </c>
      <c r="V259" s="108" t="str">
        <f t="shared" si="69"/>
        <v>FH22_23</v>
      </c>
      <c r="W259" s="108">
        <f t="shared" si="52"/>
        <v>0.0206911985722815</v>
      </c>
      <c r="X259" s="108" t="s">
        <v>18</v>
      </c>
      <c r="Y259" s="108" t="s">
        <v>191</v>
      </c>
      <c r="AC259" s="108" t="s">
        <v>357</v>
      </c>
      <c r="AD259" s="108" t="str">
        <f t="shared" si="63"/>
        <v>R_ES-APP-DW</v>
      </c>
      <c r="AE259" s="108" t="str">
        <f t="shared" si="63"/>
        <v>FH22_23</v>
      </c>
      <c r="AF259" s="108">
        <f t="shared" si="54"/>
        <v>0.0217091411685177</v>
      </c>
      <c r="AG259" s="108" t="s">
        <v>18</v>
      </c>
      <c r="AH259" s="108" t="s">
        <v>197</v>
      </c>
      <c r="AL259" s="108" t="s">
        <v>357</v>
      </c>
      <c r="AM259" s="108" t="str">
        <f t="shared" si="64"/>
        <v>R_ES-APP-DW</v>
      </c>
      <c r="AN259" s="108" t="str">
        <f t="shared" si="64"/>
        <v>FH22_23</v>
      </c>
      <c r="AO259" s="108">
        <f t="shared" si="56"/>
        <v>0.0212075715419054</v>
      </c>
      <c r="AP259" s="108" t="s">
        <v>18</v>
      </c>
      <c r="AQ259" s="108" t="s">
        <v>194</v>
      </c>
      <c r="AU259" s="108" t="s">
        <v>357</v>
      </c>
      <c r="AV259" s="108" t="str">
        <f t="shared" si="65"/>
        <v>R_ES-APP-DW</v>
      </c>
      <c r="AW259" s="108" t="str">
        <f t="shared" si="65"/>
        <v>FH22_23</v>
      </c>
      <c r="AX259" s="108">
        <f t="shared" si="58"/>
        <v>0.0225545958608362</v>
      </c>
      <c r="AY259" s="108" t="s">
        <v>18</v>
      </c>
      <c r="AZ259" s="108" t="s">
        <v>193</v>
      </c>
      <c r="BD259" s="108" t="s">
        <v>357</v>
      </c>
      <c r="BE259" s="108" t="str">
        <f t="shared" si="66"/>
        <v>R_ES-APP-DW</v>
      </c>
      <c r="BF259" s="108" t="str">
        <f t="shared" si="66"/>
        <v>FH22_23</v>
      </c>
      <c r="BG259" s="108">
        <f t="shared" si="70"/>
        <v>0.0212075715419054</v>
      </c>
      <c r="BH259" s="108" t="s">
        <v>18</v>
      </c>
      <c r="BI259" s="108" t="s">
        <v>195</v>
      </c>
      <c r="BM259" s="108" t="s">
        <v>357</v>
      </c>
      <c r="BN259" s="108" t="str">
        <f t="shared" si="67"/>
        <v>R_ES-APP-DW</v>
      </c>
      <c r="BO259" s="108" t="str">
        <f t="shared" si="67"/>
        <v>FH22_23</v>
      </c>
      <c r="BP259" s="108">
        <f t="shared" si="61"/>
        <v>0.0225545958608362</v>
      </c>
      <c r="BQ259" s="108" t="s">
        <v>18</v>
      </c>
      <c r="BR259" s="108" t="s">
        <v>192</v>
      </c>
    </row>
    <row r="260" spans="11:70">
      <c r="K260" s="108" t="s">
        <v>357</v>
      </c>
      <c r="L260" s="108" t="str">
        <f t="shared" si="68"/>
        <v>R_ES-APP-DW</v>
      </c>
      <c r="M260" s="108" t="str">
        <f t="shared" si="71"/>
        <v>WH0_1</v>
      </c>
      <c r="N260" s="108">
        <f t="shared" si="51"/>
        <v>0.0233000948138204</v>
      </c>
      <c r="O260" s="108" t="s">
        <v>18</v>
      </c>
      <c r="P260" s="108" t="s">
        <v>196</v>
      </c>
      <c r="T260" s="108" t="s">
        <v>357</v>
      </c>
      <c r="U260" s="108" t="str">
        <f t="shared" si="69"/>
        <v>R_ES-APP-DW</v>
      </c>
      <c r="V260" s="108" t="str">
        <f t="shared" si="69"/>
        <v>WH0_1</v>
      </c>
      <c r="W260" s="108">
        <f t="shared" si="52"/>
        <v>0.027052832396289</v>
      </c>
      <c r="X260" s="108" t="s">
        <v>18</v>
      </c>
      <c r="Y260" s="108" t="s">
        <v>191</v>
      </c>
      <c r="AC260" s="108" t="s">
        <v>357</v>
      </c>
      <c r="AD260" s="108" t="str">
        <f t="shared" si="63"/>
        <v>R_ES-APP-DW</v>
      </c>
      <c r="AE260" s="108" t="str">
        <f t="shared" si="63"/>
        <v>WH0_1</v>
      </c>
      <c r="AF260" s="108">
        <f t="shared" si="54"/>
        <v>0.0269775312483662</v>
      </c>
      <c r="AG260" s="108" t="s">
        <v>18</v>
      </c>
      <c r="AH260" s="108" t="s">
        <v>197</v>
      </c>
      <c r="AL260" s="108" t="s">
        <v>357</v>
      </c>
      <c r="AM260" s="108" t="str">
        <f t="shared" si="64"/>
        <v>R_ES-APP-DW</v>
      </c>
      <c r="AN260" s="108" t="str">
        <f t="shared" si="64"/>
        <v>WH0_1</v>
      </c>
      <c r="AO260" s="108">
        <f t="shared" si="56"/>
        <v>0.0260079601453114</v>
      </c>
      <c r="AP260" s="108" t="s">
        <v>18</v>
      </c>
      <c r="AQ260" s="108" t="s">
        <v>194</v>
      </c>
      <c r="AU260" s="108" t="s">
        <v>357</v>
      </c>
      <c r="AV260" s="108" t="str">
        <f t="shared" si="65"/>
        <v>R_ES-APP-DW</v>
      </c>
      <c r="AW260" s="108" t="str">
        <f t="shared" si="65"/>
        <v>WH0_1</v>
      </c>
      <c r="AX260" s="108">
        <f t="shared" si="58"/>
        <v>0.0251920133192881</v>
      </c>
      <c r="AY260" s="108" t="s">
        <v>18</v>
      </c>
      <c r="AZ260" s="108" t="s">
        <v>193</v>
      </c>
      <c r="BD260" s="108" t="s">
        <v>357</v>
      </c>
      <c r="BE260" s="108" t="str">
        <f t="shared" si="66"/>
        <v>R_ES-APP-DW</v>
      </c>
      <c r="BF260" s="108" t="str">
        <f t="shared" si="66"/>
        <v>WH0_1</v>
      </c>
      <c r="BG260" s="108">
        <f t="shared" si="70"/>
        <v>0.0260079601453114</v>
      </c>
      <c r="BH260" s="108" t="s">
        <v>18</v>
      </c>
      <c r="BI260" s="108" t="s">
        <v>195</v>
      </c>
      <c r="BM260" s="108" t="s">
        <v>357</v>
      </c>
      <c r="BN260" s="108" t="str">
        <f t="shared" si="67"/>
        <v>R_ES-APP-DW</v>
      </c>
      <c r="BO260" s="108" t="str">
        <f t="shared" si="67"/>
        <v>WH0_1</v>
      </c>
      <c r="BP260" s="108">
        <f t="shared" si="61"/>
        <v>0.0251920133192881</v>
      </c>
      <c r="BQ260" s="108" t="s">
        <v>18</v>
      </c>
      <c r="BR260" s="108" t="s">
        <v>192</v>
      </c>
    </row>
    <row r="261" spans="11:70">
      <c r="K261" s="108" t="s">
        <v>357</v>
      </c>
      <c r="L261" s="108" t="str">
        <f t="shared" si="68"/>
        <v>R_ES-APP-DW</v>
      </c>
      <c r="M261" s="108" t="str">
        <f t="shared" si="71"/>
        <v>WH2_3</v>
      </c>
      <c r="N261" s="108">
        <f t="shared" si="51"/>
        <v>0.0229492798370929</v>
      </c>
      <c r="O261" s="108" t="s">
        <v>18</v>
      </c>
      <c r="P261" s="108" t="s">
        <v>196</v>
      </c>
      <c r="T261" s="108" t="s">
        <v>357</v>
      </c>
      <c r="U261" s="108" t="str">
        <f t="shared" si="69"/>
        <v>R_ES-APP-DW</v>
      </c>
      <c r="V261" s="108" t="str">
        <f t="shared" si="69"/>
        <v>WH2_3</v>
      </c>
      <c r="W261" s="108">
        <f t="shared" si="52"/>
        <v>0.025013577036883</v>
      </c>
      <c r="X261" s="108" t="s">
        <v>18</v>
      </c>
      <c r="Y261" s="108" t="s">
        <v>191</v>
      </c>
      <c r="AC261" s="108" t="s">
        <v>357</v>
      </c>
      <c r="AD261" s="108" t="str">
        <f t="shared" si="63"/>
        <v>R_ES-APP-DW</v>
      </c>
      <c r="AE261" s="108" t="str">
        <f t="shared" si="63"/>
        <v>WH2_3</v>
      </c>
      <c r="AF261" s="108">
        <f t="shared" si="54"/>
        <v>0.026652958693426</v>
      </c>
      <c r="AG261" s="108" t="s">
        <v>18</v>
      </c>
      <c r="AH261" s="108" t="s">
        <v>197</v>
      </c>
      <c r="AL261" s="108" t="s">
        <v>357</v>
      </c>
      <c r="AM261" s="108" t="str">
        <f t="shared" si="64"/>
        <v>R_ES-APP-DW</v>
      </c>
      <c r="AN261" s="108" t="str">
        <f t="shared" si="64"/>
        <v>WH2_3</v>
      </c>
      <c r="AO261" s="108">
        <f t="shared" si="56"/>
        <v>0.0252822319214758</v>
      </c>
      <c r="AP261" s="108" t="s">
        <v>18</v>
      </c>
      <c r="AQ261" s="108" t="s">
        <v>194</v>
      </c>
      <c r="AU261" s="108" t="s">
        <v>357</v>
      </c>
      <c r="AV261" s="108" t="str">
        <f t="shared" si="65"/>
        <v>R_ES-APP-DW</v>
      </c>
      <c r="AW261" s="108" t="str">
        <f t="shared" si="65"/>
        <v>WH2_3</v>
      </c>
      <c r="AX261" s="108">
        <f t="shared" si="58"/>
        <v>0.0240114562974125</v>
      </c>
      <c r="AY261" s="108" t="s">
        <v>18</v>
      </c>
      <c r="AZ261" s="108" t="s">
        <v>193</v>
      </c>
      <c r="BD261" s="108" t="s">
        <v>357</v>
      </c>
      <c r="BE261" s="108" t="str">
        <f t="shared" si="66"/>
        <v>R_ES-APP-DW</v>
      </c>
      <c r="BF261" s="108" t="str">
        <f t="shared" si="66"/>
        <v>WH2_3</v>
      </c>
      <c r="BG261" s="108">
        <f t="shared" si="70"/>
        <v>0.0252822319214758</v>
      </c>
      <c r="BH261" s="108" t="s">
        <v>18</v>
      </c>
      <c r="BI261" s="108" t="s">
        <v>195</v>
      </c>
      <c r="BM261" s="108" t="s">
        <v>357</v>
      </c>
      <c r="BN261" s="108" t="str">
        <f t="shared" si="67"/>
        <v>R_ES-APP-DW</v>
      </c>
      <c r="BO261" s="108" t="str">
        <f t="shared" si="67"/>
        <v>WH2_3</v>
      </c>
      <c r="BP261" s="108">
        <f t="shared" si="61"/>
        <v>0.0240114562974125</v>
      </c>
      <c r="BQ261" s="108" t="s">
        <v>18</v>
      </c>
      <c r="BR261" s="108" t="s">
        <v>192</v>
      </c>
    </row>
    <row r="262" spans="11:70">
      <c r="K262" s="108" t="s">
        <v>357</v>
      </c>
      <c r="L262" s="108" t="str">
        <f t="shared" si="68"/>
        <v>R_ES-APP-DW</v>
      </c>
      <c r="M262" s="108" t="str">
        <f t="shared" si="71"/>
        <v>WH4_5</v>
      </c>
      <c r="N262" s="108">
        <f t="shared" si="51"/>
        <v>0.0222223809455457</v>
      </c>
      <c r="O262" s="108" t="s">
        <v>18</v>
      </c>
      <c r="P262" s="108" t="s">
        <v>196</v>
      </c>
      <c r="T262" s="108" t="s">
        <v>357</v>
      </c>
      <c r="U262" s="108" t="str">
        <f t="shared" si="69"/>
        <v>R_ES-APP-DW</v>
      </c>
      <c r="V262" s="108" t="str">
        <f t="shared" si="69"/>
        <v>WH4_5</v>
      </c>
      <c r="W262" s="108">
        <f t="shared" si="52"/>
        <v>0.023696203770169</v>
      </c>
      <c r="X262" s="108" t="s">
        <v>18</v>
      </c>
      <c r="Y262" s="108" t="s">
        <v>191</v>
      </c>
      <c r="AC262" s="108" t="s">
        <v>357</v>
      </c>
      <c r="AD262" s="108" t="str">
        <f t="shared" si="63"/>
        <v>R_ES-APP-DW</v>
      </c>
      <c r="AE262" s="108" t="str">
        <f t="shared" si="63"/>
        <v>WH4_5</v>
      </c>
      <c r="AF262" s="108">
        <f t="shared" si="54"/>
        <v>0.0249170715686325</v>
      </c>
      <c r="AG262" s="108" t="s">
        <v>18</v>
      </c>
      <c r="AH262" s="108" t="s">
        <v>197</v>
      </c>
      <c r="AL262" s="108" t="s">
        <v>357</v>
      </c>
      <c r="AM262" s="108" t="str">
        <f t="shared" si="64"/>
        <v>R_ES-APP-DW</v>
      </c>
      <c r="AN262" s="108" t="str">
        <f t="shared" si="64"/>
        <v>WH4_5</v>
      </c>
      <c r="AO262" s="108">
        <f t="shared" si="56"/>
        <v>0.0239165993198236</v>
      </c>
      <c r="AP262" s="108" t="s">
        <v>18</v>
      </c>
      <c r="AQ262" s="108" t="s">
        <v>194</v>
      </c>
      <c r="AU262" s="108" t="s">
        <v>357</v>
      </c>
      <c r="AV262" s="108" t="str">
        <f t="shared" si="65"/>
        <v>R_ES-APP-DW</v>
      </c>
      <c r="AW262" s="108" t="str">
        <f t="shared" si="65"/>
        <v>WH4_5</v>
      </c>
      <c r="AX262" s="108">
        <f t="shared" si="58"/>
        <v>0.021583935635486</v>
      </c>
      <c r="AY262" s="108" t="s">
        <v>18</v>
      </c>
      <c r="AZ262" s="108" t="s">
        <v>193</v>
      </c>
      <c r="BD262" s="108" t="s">
        <v>357</v>
      </c>
      <c r="BE262" s="108" t="str">
        <f t="shared" si="66"/>
        <v>R_ES-APP-DW</v>
      </c>
      <c r="BF262" s="108" t="str">
        <f t="shared" si="66"/>
        <v>WH4_5</v>
      </c>
      <c r="BG262" s="108">
        <f t="shared" si="70"/>
        <v>0.0239165993198236</v>
      </c>
      <c r="BH262" s="108" t="s">
        <v>18</v>
      </c>
      <c r="BI262" s="108" t="s">
        <v>195</v>
      </c>
      <c r="BM262" s="108" t="s">
        <v>357</v>
      </c>
      <c r="BN262" s="108" t="str">
        <f t="shared" si="67"/>
        <v>R_ES-APP-DW</v>
      </c>
      <c r="BO262" s="108" t="str">
        <f t="shared" si="67"/>
        <v>WH4_5</v>
      </c>
      <c r="BP262" s="108">
        <f t="shared" si="61"/>
        <v>0.021583935635486</v>
      </c>
      <c r="BQ262" s="108" t="s">
        <v>18</v>
      </c>
      <c r="BR262" s="108" t="s">
        <v>192</v>
      </c>
    </row>
    <row r="263" spans="11:70">
      <c r="K263" s="175" t="s">
        <v>357</v>
      </c>
      <c r="L263" s="108" t="str">
        <f t="shared" si="68"/>
        <v>R_ES-APP-DW</v>
      </c>
      <c r="M263" s="108" t="str">
        <f t="shared" si="71"/>
        <v>WH6_7</v>
      </c>
      <c r="N263" s="108">
        <f t="shared" si="51"/>
        <v>0.0212585220509218</v>
      </c>
      <c r="O263" s="108" t="s">
        <v>18</v>
      </c>
      <c r="P263" s="108" t="s">
        <v>196</v>
      </c>
      <c r="T263" s="108" t="s">
        <v>357</v>
      </c>
      <c r="U263" s="108" t="str">
        <f t="shared" si="69"/>
        <v>R_ES-APP-DW</v>
      </c>
      <c r="V263" s="108" t="str">
        <f t="shared" si="69"/>
        <v>WH6_7</v>
      </c>
      <c r="W263" s="108">
        <f t="shared" si="52"/>
        <v>0.0235544674010497</v>
      </c>
      <c r="X263" s="108" t="s">
        <v>18</v>
      </c>
      <c r="Y263" s="108" t="s">
        <v>191</v>
      </c>
      <c r="AC263" s="108" t="s">
        <v>357</v>
      </c>
      <c r="AD263" s="108" t="str">
        <f t="shared" si="63"/>
        <v>R_ES-APP-DW</v>
      </c>
      <c r="AE263" s="108" t="str">
        <f t="shared" si="63"/>
        <v>WH6_7</v>
      </c>
      <c r="AF263" s="108">
        <f t="shared" si="54"/>
        <v>0.0223149487779418</v>
      </c>
      <c r="AG263" s="108" t="s">
        <v>18</v>
      </c>
      <c r="AH263" s="108" t="s">
        <v>197</v>
      </c>
      <c r="AL263" s="108" t="s">
        <v>357</v>
      </c>
      <c r="AM263" s="108" t="str">
        <f t="shared" si="64"/>
        <v>R_ES-APP-DW</v>
      </c>
      <c r="AN263" s="108" t="str">
        <f t="shared" si="64"/>
        <v>WH6_7</v>
      </c>
      <c r="AO263" s="108">
        <f t="shared" si="56"/>
        <v>0.0226308904433103</v>
      </c>
      <c r="AP263" s="108" t="s">
        <v>18</v>
      </c>
      <c r="AQ263" s="108" t="s">
        <v>194</v>
      </c>
      <c r="AU263" s="108" t="s">
        <v>357</v>
      </c>
      <c r="AV263" s="108" t="str">
        <f t="shared" si="65"/>
        <v>R_ES-APP-DW</v>
      </c>
      <c r="AW263" s="108" t="str">
        <f t="shared" si="65"/>
        <v>WH6_7</v>
      </c>
      <c r="AX263" s="108">
        <f t="shared" si="58"/>
        <v>0.0195664574996017</v>
      </c>
      <c r="AY263" s="108" t="s">
        <v>18</v>
      </c>
      <c r="AZ263" s="108" t="s">
        <v>193</v>
      </c>
      <c r="BD263" s="108" t="s">
        <v>357</v>
      </c>
      <c r="BE263" s="108" t="str">
        <f t="shared" si="66"/>
        <v>R_ES-APP-DW</v>
      </c>
      <c r="BF263" s="108" t="str">
        <f t="shared" si="66"/>
        <v>WH6_7</v>
      </c>
      <c r="BG263" s="108">
        <f t="shared" si="70"/>
        <v>0.0226308904433103</v>
      </c>
      <c r="BH263" s="108" t="s">
        <v>18</v>
      </c>
      <c r="BI263" s="108" t="s">
        <v>195</v>
      </c>
      <c r="BM263" s="108" t="s">
        <v>357</v>
      </c>
      <c r="BN263" s="108" t="str">
        <f t="shared" si="67"/>
        <v>R_ES-APP-DW</v>
      </c>
      <c r="BO263" s="108" t="str">
        <f t="shared" si="67"/>
        <v>WH6_7</v>
      </c>
      <c r="BP263" s="108">
        <f t="shared" si="61"/>
        <v>0.0195664574996017</v>
      </c>
      <c r="BQ263" s="108" t="s">
        <v>18</v>
      </c>
      <c r="BR263" s="108" t="s">
        <v>192</v>
      </c>
    </row>
    <row r="264" spans="11:70">
      <c r="K264" s="108" t="s">
        <v>357</v>
      </c>
      <c r="L264" s="108" t="str">
        <f t="shared" si="68"/>
        <v>R_ES-APP-DW</v>
      </c>
      <c r="M264" s="108" t="str">
        <f t="shared" si="71"/>
        <v>WH8_9</v>
      </c>
      <c r="N264" s="108">
        <f t="shared" si="51"/>
        <v>0.0207811308875425</v>
      </c>
      <c r="O264" s="108" t="s">
        <v>18</v>
      </c>
      <c r="P264" s="108" t="s">
        <v>196</v>
      </c>
      <c r="T264" s="108" t="s">
        <v>357</v>
      </c>
      <c r="U264" s="108" t="str">
        <f t="shared" si="69"/>
        <v>R_ES-APP-DW</v>
      </c>
      <c r="V264" s="108" t="str">
        <f t="shared" si="69"/>
        <v>WH8_9</v>
      </c>
      <c r="W264" s="108">
        <f t="shared" si="52"/>
        <v>0.0243002057667018</v>
      </c>
      <c r="X264" s="108" t="s">
        <v>18</v>
      </c>
      <c r="Y264" s="108" t="s">
        <v>191</v>
      </c>
      <c r="AC264" s="108" t="s">
        <v>357</v>
      </c>
      <c r="AD264" s="108" t="str">
        <f t="shared" si="63"/>
        <v>R_ES-APP-DW</v>
      </c>
      <c r="AE264" s="108" t="str">
        <f t="shared" si="63"/>
        <v>WH8_9</v>
      </c>
      <c r="AF264" s="108">
        <f t="shared" si="54"/>
        <v>0.0206945793819697</v>
      </c>
      <c r="AG264" s="108" t="s">
        <v>18</v>
      </c>
      <c r="AH264" s="108" t="s">
        <v>197</v>
      </c>
      <c r="AL264" s="108" t="s">
        <v>357</v>
      </c>
      <c r="AM264" s="108" t="str">
        <f t="shared" si="64"/>
        <v>R_ES-APP-DW</v>
      </c>
      <c r="AN264" s="108" t="str">
        <f t="shared" si="64"/>
        <v>WH8_9</v>
      </c>
      <c r="AO264" s="108">
        <f t="shared" si="56"/>
        <v>0.0221985165054664</v>
      </c>
      <c r="AP264" s="108" t="s">
        <v>18</v>
      </c>
      <c r="AQ264" s="108" t="s">
        <v>194</v>
      </c>
      <c r="AU264" s="108" t="s">
        <v>357</v>
      </c>
      <c r="AV264" s="108" t="str">
        <f t="shared" si="65"/>
        <v>R_ES-APP-DW</v>
      </c>
      <c r="AW264" s="108" t="str">
        <f t="shared" si="65"/>
        <v>WH8_9</v>
      </c>
      <c r="AX264" s="108">
        <f t="shared" si="58"/>
        <v>0.0189268898351184</v>
      </c>
      <c r="AY264" s="108" t="s">
        <v>18</v>
      </c>
      <c r="AZ264" s="108" t="s">
        <v>193</v>
      </c>
      <c r="BD264" s="108" t="s">
        <v>357</v>
      </c>
      <c r="BE264" s="108" t="str">
        <f t="shared" si="66"/>
        <v>R_ES-APP-DW</v>
      </c>
      <c r="BF264" s="108" t="str">
        <f t="shared" si="66"/>
        <v>WH8_9</v>
      </c>
      <c r="BG264" s="108">
        <f t="shared" si="70"/>
        <v>0.0221985165054664</v>
      </c>
      <c r="BH264" s="108" t="s">
        <v>18</v>
      </c>
      <c r="BI264" s="108" t="s">
        <v>195</v>
      </c>
      <c r="BM264" s="108" t="s">
        <v>357</v>
      </c>
      <c r="BN264" s="108" t="str">
        <f t="shared" si="67"/>
        <v>R_ES-APP-DW</v>
      </c>
      <c r="BO264" s="108" t="str">
        <f t="shared" si="67"/>
        <v>WH8_9</v>
      </c>
      <c r="BP264" s="108">
        <f t="shared" si="61"/>
        <v>0.0189268898351184</v>
      </c>
      <c r="BQ264" s="108" t="s">
        <v>18</v>
      </c>
      <c r="BR264" s="108" t="s">
        <v>192</v>
      </c>
    </row>
    <row r="265" spans="11:70">
      <c r="K265" s="108" t="s">
        <v>357</v>
      </c>
      <c r="L265" s="108" t="str">
        <f t="shared" si="68"/>
        <v>R_ES-APP-DW</v>
      </c>
      <c r="M265" s="108" t="str">
        <f t="shared" si="71"/>
        <v>WH10_11</v>
      </c>
      <c r="N265" s="108">
        <f t="shared" si="51"/>
        <v>0.0207247431264493</v>
      </c>
      <c r="O265" s="108" t="s">
        <v>18</v>
      </c>
      <c r="P265" s="108" t="s">
        <v>196</v>
      </c>
      <c r="T265" s="108" t="s">
        <v>357</v>
      </c>
      <c r="U265" s="108" t="str">
        <f t="shared" si="69"/>
        <v>R_ES-APP-DW</v>
      </c>
      <c r="V265" s="108" t="str">
        <f t="shared" si="69"/>
        <v>WH10_11</v>
      </c>
      <c r="W265" s="108">
        <f t="shared" si="52"/>
        <v>0.0269606064596627</v>
      </c>
      <c r="X265" s="108" t="s">
        <v>18</v>
      </c>
      <c r="Y265" s="108" t="s">
        <v>191</v>
      </c>
      <c r="AC265" s="108" t="s">
        <v>357</v>
      </c>
      <c r="AD265" s="108" t="str">
        <f t="shared" si="63"/>
        <v>R_ES-APP-DW</v>
      </c>
      <c r="AE265" s="108" t="str">
        <f t="shared" si="63"/>
        <v>WH10_11</v>
      </c>
      <c r="AF265" s="108">
        <f t="shared" si="54"/>
        <v>0.0203373562220637</v>
      </c>
      <c r="AG265" s="108" t="s">
        <v>18</v>
      </c>
      <c r="AH265" s="108" t="s">
        <v>197</v>
      </c>
      <c r="AL265" s="108" t="s">
        <v>357</v>
      </c>
      <c r="AM265" s="108" t="str">
        <f t="shared" si="64"/>
        <v>R_ES-APP-DW</v>
      </c>
      <c r="AN265" s="108" t="str">
        <f t="shared" si="64"/>
        <v>WH10_11</v>
      </c>
      <c r="AO265" s="108">
        <f t="shared" si="56"/>
        <v>0.0228944317474162</v>
      </c>
      <c r="AP265" s="108" t="s">
        <v>18</v>
      </c>
      <c r="AQ265" s="108" t="s">
        <v>194</v>
      </c>
      <c r="AU265" s="108" t="s">
        <v>357</v>
      </c>
      <c r="AV265" s="108" t="str">
        <f t="shared" si="65"/>
        <v>R_ES-APP-DW</v>
      </c>
      <c r="AW265" s="108" t="str">
        <f t="shared" si="65"/>
        <v>WH10_11</v>
      </c>
      <c r="AX265" s="108">
        <f t="shared" si="58"/>
        <v>0.0193167729407143</v>
      </c>
      <c r="AY265" s="108" t="s">
        <v>18</v>
      </c>
      <c r="AZ265" s="108" t="s">
        <v>193</v>
      </c>
      <c r="BD265" s="108" t="s">
        <v>357</v>
      </c>
      <c r="BE265" s="108" t="str">
        <f t="shared" si="66"/>
        <v>R_ES-APP-DW</v>
      </c>
      <c r="BF265" s="108" t="str">
        <f t="shared" si="66"/>
        <v>WH10_11</v>
      </c>
      <c r="BG265" s="108">
        <f t="shared" si="70"/>
        <v>0.0228944317474162</v>
      </c>
      <c r="BH265" s="108" t="s">
        <v>18</v>
      </c>
      <c r="BI265" s="108" t="s">
        <v>195</v>
      </c>
      <c r="BM265" s="108" t="s">
        <v>357</v>
      </c>
      <c r="BN265" s="108" t="str">
        <f t="shared" si="67"/>
        <v>R_ES-APP-DW</v>
      </c>
      <c r="BO265" s="108" t="str">
        <f t="shared" si="67"/>
        <v>WH10_11</v>
      </c>
      <c r="BP265" s="108">
        <f t="shared" si="61"/>
        <v>0.0193167729407143</v>
      </c>
      <c r="BQ265" s="108" t="s">
        <v>18</v>
      </c>
      <c r="BR265" s="108" t="s">
        <v>192</v>
      </c>
    </row>
    <row r="266" spans="11:70">
      <c r="K266" s="108" t="s">
        <v>357</v>
      </c>
      <c r="L266" s="108" t="str">
        <f t="shared" si="68"/>
        <v>R_ES-APP-DW</v>
      </c>
      <c r="M266" s="108" t="str">
        <f t="shared" si="71"/>
        <v>WH12_13</v>
      </c>
      <c r="N266" s="108">
        <f t="shared" si="51"/>
        <v>0.0213134263086159</v>
      </c>
      <c r="O266" s="108" t="s">
        <v>18</v>
      </c>
      <c r="P266" s="108" t="s">
        <v>196</v>
      </c>
      <c r="T266" s="108" t="s">
        <v>357</v>
      </c>
      <c r="U266" s="108" t="str">
        <f t="shared" si="69"/>
        <v>R_ES-APP-DW</v>
      </c>
      <c r="V266" s="108" t="str">
        <f t="shared" si="69"/>
        <v>WH12_13</v>
      </c>
      <c r="W266" s="108">
        <f t="shared" si="52"/>
        <v>0.0281941532212526</v>
      </c>
      <c r="X266" s="108" t="s">
        <v>18</v>
      </c>
      <c r="Y266" s="108" t="s">
        <v>191</v>
      </c>
      <c r="AC266" s="108" t="s">
        <v>357</v>
      </c>
      <c r="AD266" s="108" t="str">
        <f t="shared" si="63"/>
        <v>R_ES-APP-DW</v>
      </c>
      <c r="AE266" s="108" t="str">
        <f t="shared" si="63"/>
        <v>WH12_13</v>
      </c>
      <c r="AF266" s="108">
        <f t="shared" si="54"/>
        <v>0.0215779233299048</v>
      </c>
      <c r="AG266" s="108" t="s">
        <v>18</v>
      </c>
      <c r="AH266" s="108" t="s">
        <v>197</v>
      </c>
      <c r="AL266" s="108" t="s">
        <v>357</v>
      </c>
      <c r="AM266" s="108" t="str">
        <f t="shared" si="64"/>
        <v>R_ES-APP-DW</v>
      </c>
      <c r="AN266" s="108" t="str">
        <f t="shared" si="64"/>
        <v>WH12_13</v>
      </c>
      <c r="AO266" s="108">
        <f t="shared" si="56"/>
        <v>0.0243699220566265</v>
      </c>
      <c r="AP266" s="108" t="s">
        <v>18</v>
      </c>
      <c r="AQ266" s="108" t="s">
        <v>194</v>
      </c>
      <c r="AU266" s="108" t="s">
        <v>357</v>
      </c>
      <c r="AV266" s="108" t="str">
        <f t="shared" si="65"/>
        <v>R_ES-APP-DW</v>
      </c>
      <c r="AW266" s="108" t="str">
        <f t="shared" si="65"/>
        <v>WH12_13</v>
      </c>
      <c r="AX266" s="108">
        <f t="shared" si="58"/>
        <v>0.0217136791659968</v>
      </c>
      <c r="AY266" s="108" t="s">
        <v>18</v>
      </c>
      <c r="AZ266" s="108" t="s">
        <v>193</v>
      </c>
      <c r="BD266" s="108" t="s">
        <v>357</v>
      </c>
      <c r="BE266" s="108" t="str">
        <f t="shared" si="66"/>
        <v>R_ES-APP-DW</v>
      </c>
      <c r="BF266" s="108" t="str">
        <f t="shared" si="66"/>
        <v>WH12_13</v>
      </c>
      <c r="BG266" s="108">
        <f t="shared" si="70"/>
        <v>0.0243699220566265</v>
      </c>
      <c r="BH266" s="108" t="s">
        <v>18</v>
      </c>
      <c r="BI266" s="108" t="s">
        <v>195</v>
      </c>
      <c r="BM266" s="108" t="s">
        <v>357</v>
      </c>
      <c r="BN266" s="108" t="str">
        <f t="shared" si="67"/>
        <v>R_ES-APP-DW</v>
      </c>
      <c r="BO266" s="108" t="str">
        <f t="shared" si="67"/>
        <v>WH12_13</v>
      </c>
      <c r="BP266" s="108">
        <f t="shared" si="61"/>
        <v>0.0217136791659968</v>
      </c>
      <c r="BQ266" s="108" t="s">
        <v>18</v>
      </c>
      <c r="BR266" s="108" t="s">
        <v>192</v>
      </c>
    </row>
    <row r="267" spans="11:70">
      <c r="K267" s="175" t="s">
        <v>357</v>
      </c>
      <c r="L267" s="108" t="str">
        <f t="shared" si="68"/>
        <v>R_ES-APP-DW</v>
      </c>
      <c r="M267" s="108" t="str">
        <f t="shared" si="71"/>
        <v>WH14_15</v>
      </c>
      <c r="N267" s="108">
        <f t="shared" si="51"/>
        <v>0.0224691056303517</v>
      </c>
      <c r="O267" s="108" t="s">
        <v>18</v>
      </c>
      <c r="P267" s="108" t="s">
        <v>196</v>
      </c>
      <c r="T267" s="108" t="s">
        <v>357</v>
      </c>
      <c r="U267" s="108" t="str">
        <f t="shared" si="69"/>
        <v>R_ES-APP-DW</v>
      </c>
      <c r="V267" s="108" t="str">
        <f t="shared" si="69"/>
        <v>WH14_15</v>
      </c>
      <c r="W267" s="108">
        <f t="shared" si="52"/>
        <v>0.0277591077183275</v>
      </c>
      <c r="X267" s="108" t="s">
        <v>18</v>
      </c>
      <c r="Y267" s="108" t="s">
        <v>191</v>
      </c>
      <c r="AC267" s="108" t="s">
        <v>357</v>
      </c>
      <c r="AD267" s="108" t="str">
        <f t="shared" si="63"/>
        <v>R_ES-APP-DW</v>
      </c>
      <c r="AE267" s="108" t="str">
        <f t="shared" si="63"/>
        <v>WH14_15</v>
      </c>
      <c r="AF267" s="108">
        <f t="shared" si="54"/>
        <v>0.0244372230846757</v>
      </c>
      <c r="AG267" s="108" t="s">
        <v>18</v>
      </c>
      <c r="AH267" s="108" t="s">
        <v>197</v>
      </c>
      <c r="AL267" s="108" t="s">
        <v>357</v>
      </c>
      <c r="AM267" s="108" t="str">
        <f t="shared" si="64"/>
        <v>R_ES-APP-DW</v>
      </c>
      <c r="AN267" s="108" t="str">
        <f t="shared" si="64"/>
        <v>WH14_15</v>
      </c>
      <c r="AO267" s="108">
        <f t="shared" si="56"/>
        <v>0.0252966565536165</v>
      </c>
      <c r="AP267" s="108" t="s">
        <v>18</v>
      </c>
      <c r="AQ267" s="108" t="s">
        <v>194</v>
      </c>
      <c r="AU267" s="108" t="s">
        <v>357</v>
      </c>
      <c r="AV267" s="108" t="str">
        <f t="shared" si="65"/>
        <v>R_ES-APP-DW</v>
      </c>
      <c r="AW267" s="108" t="str">
        <f t="shared" si="65"/>
        <v>WH14_15</v>
      </c>
      <c r="AX267" s="108">
        <f t="shared" si="58"/>
        <v>0.0231546162990083</v>
      </c>
      <c r="AY267" s="108" t="s">
        <v>18</v>
      </c>
      <c r="AZ267" s="108" t="s">
        <v>193</v>
      </c>
      <c r="BD267" s="108" t="s">
        <v>357</v>
      </c>
      <c r="BE267" s="108" t="str">
        <f t="shared" si="66"/>
        <v>R_ES-APP-DW</v>
      </c>
      <c r="BF267" s="108" t="str">
        <f t="shared" si="66"/>
        <v>WH14_15</v>
      </c>
      <c r="BG267" s="108">
        <f t="shared" si="70"/>
        <v>0.0252966565536165</v>
      </c>
      <c r="BH267" s="108" t="s">
        <v>18</v>
      </c>
      <c r="BI267" s="108" t="s">
        <v>195</v>
      </c>
      <c r="BM267" s="108" t="s">
        <v>357</v>
      </c>
      <c r="BN267" s="108" t="str">
        <f t="shared" si="67"/>
        <v>R_ES-APP-DW</v>
      </c>
      <c r="BO267" s="108" t="str">
        <f t="shared" si="67"/>
        <v>WH14_15</v>
      </c>
      <c r="BP267" s="108">
        <f t="shared" si="61"/>
        <v>0.0231546162990083</v>
      </c>
      <c r="BQ267" s="108" t="s">
        <v>18</v>
      </c>
      <c r="BR267" s="108" t="s">
        <v>192</v>
      </c>
    </row>
    <row r="268" spans="11:70">
      <c r="K268" s="108" t="s">
        <v>357</v>
      </c>
      <c r="L268" s="108" t="str">
        <f t="shared" si="68"/>
        <v>R_ES-APP-DW</v>
      </c>
      <c r="M268" s="108" t="str">
        <f t="shared" si="71"/>
        <v>WH16_17</v>
      </c>
      <c r="N268" s="108">
        <f t="shared" si="51"/>
        <v>0.0228058793544892</v>
      </c>
      <c r="O268" s="108" t="s">
        <v>18</v>
      </c>
      <c r="P268" s="108" t="s">
        <v>196</v>
      </c>
      <c r="T268" s="108" t="s">
        <v>357</v>
      </c>
      <c r="U268" s="108" t="str">
        <f t="shared" si="69"/>
        <v>R_ES-APP-DW</v>
      </c>
      <c r="V268" s="108" t="str">
        <f t="shared" si="69"/>
        <v>WH16_17</v>
      </c>
      <c r="W268" s="108">
        <f t="shared" si="52"/>
        <v>0.0270225001421144</v>
      </c>
      <c r="X268" s="108" t="s">
        <v>18</v>
      </c>
      <c r="Y268" s="108" t="s">
        <v>191</v>
      </c>
      <c r="AC268" s="108" t="s">
        <v>357</v>
      </c>
      <c r="AD268" s="108" t="str">
        <f t="shared" si="63"/>
        <v>R_ES-APP-DW</v>
      </c>
      <c r="AE268" s="108" t="str">
        <f t="shared" si="63"/>
        <v>WH16_17</v>
      </c>
      <c r="AF268" s="108">
        <f t="shared" si="54"/>
        <v>0.0257055276901567</v>
      </c>
      <c r="AG268" s="108" t="s">
        <v>18</v>
      </c>
      <c r="AH268" s="108" t="s">
        <v>197</v>
      </c>
      <c r="AL268" s="108" t="s">
        <v>357</v>
      </c>
      <c r="AM268" s="108" t="str">
        <f t="shared" si="64"/>
        <v>R_ES-APP-DW</v>
      </c>
      <c r="AN268" s="108" t="str">
        <f t="shared" si="64"/>
        <v>WH16_17</v>
      </c>
      <c r="AO268" s="108">
        <f t="shared" si="56"/>
        <v>0.0253035348263485</v>
      </c>
      <c r="AP268" s="108" t="s">
        <v>18</v>
      </c>
      <c r="AQ268" s="108" t="s">
        <v>194</v>
      </c>
      <c r="AU268" s="108" t="s">
        <v>357</v>
      </c>
      <c r="AV268" s="108" t="str">
        <f t="shared" si="65"/>
        <v>R_ES-APP-DW</v>
      </c>
      <c r="AW268" s="108" t="str">
        <f t="shared" si="65"/>
        <v>WH16_17</v>
      </c>
      <c r="AX268" s="108">
        <f t="shared" si="58"/>
        <v>0.0233585702637121</v>
      </c>
      <c r="AY268" s="108" t="s">
        <v>18</v>
      </c>
      <c r="AZ268" s="108" t="s">
        <v>193</v>
      </c>
      <c r="BD268" s="108" t="s">
        <v>357</v>
      </c>
      <c r="BE268" s="108" t="str">
        <f t="shared" si="66"/>
        <v>R_ES-APP-DW</v>
      </c>
      <c r="BF268" s="108" t="str">
        <f t="shared" si="66"/>
        <v>WH16_17</v>
      </c>
      <c r="BG268" s="108">
        <f t="shared" si="70"/>
        <v>0.0253035348263485</v>
      </c>
      <c r="BH268" s="108" t="s">
        <v>18</v>
      </c>
      <c r="BI268" s="108" t="s">
        <v>195</v>
      </c>
      <c r="BM268" s="108" t="s">
        <v>357</v>
      </c>
      <c r="BN268" s="108" t="str">
        <f t="shared" si="67"/>
        <v>R_ES-APP-DW</v>
      </c>
      <c r="BO268" s="108" t="str">
        <f t="shared" si="67"/>
        <v>WH16_17</v>
      </c>
      <c r="BP268" s="108">
        <f t="shared" si="61"/>
        <v>0.0233585702637121</v>
      </c>
      <c r="BQ268" s="108" t="s">
        <v>18</v>
      </c>
      <c r="BR268" s="108" t="s">
        <v>192</v>
      </c>
    </row>
    <row r="269" spans="11:70">
      <c r="K269" s="108" t="s">
        <v>357</v>
      </c>
      <c r="L269" s="108" t="str">
        <f t="shared" si="68"/>
        <v>R_ES-APP-DW</v>
      </c>
      <c r="M269" s="108" t="str">
        <f t="shared" si="71"/>
        <v>WH18_19</v>
      </c>
      <c r="N269" s="108">
        <f t="shared" si="51"/>
        <v>0.0228335510535675</v>
      </c>
      <c r="O269" s="108" t="s">
        <v>18</v>
      </c>
      <c r="P269" s="108" t="s">
        <v>196</v>
      </c>
      <c r="T269" s="108" t="s">
        <v>357</v>
      </c>
      <c r="U269" s="108" t="str">
        <f t="shared" si="69"/>
        <v>R_ES-APP-DW</v>
      </c>
      <c r="V269" s="108" t="str">
        <f t="shared" si="69"/>
        <v>WH18_19</v>
      </c>
      <c r="W269" s="108">
        <f t="shared" si="52"/>
        <v>0.0267517944660614</v>
      </c>
      <c r="X269" s="108" t="s">
        <v>18</v>
      </c>
      <c r="Y269" s="108" t="s">
        <v>191</v>
      </c>
      <c r="AC269" s="108" t="s">
        <v>357</v>
      </c>
      <c r="AD269" s="108" t="str">
        <f t="shared" si="63"/>
        <v>R_ES-APP-DW</v>
      </c>
      <c r="AE269" s="108" t="str">
        <f t="shared" si="63"/>
        <v>WH18_19</v>
      </c>
      <c r="AF269" s="108">
        <f t="shared" si="54"/>
        <v>0.0255927943653416</v>
      </c>
      <c r="AG269" s="108" t="s">
        <v>18</v>
      </c>
      <c r="AH269" s="108" t="s">
        <v>197</v>
      </c>
      <c r="AL269" s="108" t="s">
        <v>357</v>
      </c>
      <c r="AM269" s="108" t="str">
        <f t="shared" si="64"/>
        <v>R_ES-APP-DW</v>
      </c>
      <c r="AN269" s="108" t="str">
        <f t="shared" si="64"/>
        <v>WH18_19</v>
      </c>
      <c r="AO269" s="108">
        <f t="shared" si="56"/>
        <v>0.0249695860312862</v>
      </c>
      <c r="AP269" s="108" t="s">
        <v>18</v>
      </c>
      <c r="AQ269" s="108" t="s">
        <v>194</v>
      </c>
      <c r="AU269" s="108" t="s">
        <v>357</v>
      </c>
      <c r="AV269" s="108" t="str">
        <f t="shared" si="65"/>
        <v>R_ES-APP-DW</v>
      </c>
      <c r="AW269" s="108" t="str">
        <f t="shared" si="65"/>
        <v>WH18_19</v>
      </c>
      <c r="AX269" s="108">
        <f t="shared" si="58"/>
        <v>0.023127630615324</v>
      </c>
      <c r="AY269" s="108" t="s">
        <v>18</v>
      </c>
      <c r="AZ269" s="108" t="s">
        <v>193</v>
      </c>
      <c r="BD269" s="108" t="s">
        <v>357</v>
      </c>
      <c r="BE269" s="108" t="str">
        <f t="shared" si="66"/>
        <v>R_ES-APP-DW</v>
      </c>
      <c r="BF269" s="108" t="str">
        <f t="shared" si="66"/>
        <v>WH18_19</v>
      </c>
      <c r="BG269" s="108">
        <f t="shared" si="70"/>
        <v>0.0249695860312862</v>
      </c>
      <c r="BH269" s="108" t="s">
        <v>18</v>
      </c>
      <c r="BI269" s="108" t="s">
        <v>195</v>
      </c>
      <c r="BM269" s="108" t="s">
        <v>357</v>
      </c>
      <c r="BN269" s="108" t="str">
        <f t="shared" si="67"/>
        <v>R_ES-APP-DW</v>
      </c>
      <c r="BO269" s="108" t="str">
        <f t="shared" si="67"/>
        <v>WH18_19</v>
      </c>
      <c r="BP269" s="108">
        <f t="shared" si="61"/>
        <v>0.023127630615324</v>
      </c>
      <c r="BQ269" s="108" t="s">
        <v>18</v>
      </c>
      <c r="BR269" s="108" t="s">
        <v>192</v>
      </c>
    </row>
    <row r="270" spans="11:70">
      <c r="K270" s="108" t="s">
        <v>357</v>
      </c>
      <c r="L270" s="108" t="str">
        <f t="shared" si="68"/>
        <v>R_ES-APP-DW</v>
      </c>
      <c r="M270" s="108" t="str">
        <f t="shared" si="71"/>
        <v>WH20_21</v>
      </c>
      <c r="N270" s="108">
        <f t="shared" si="51"/>
        <v>0.0227154557821904</v>
      </c>
      <c r="O270" s="108" t="s">
        <v>18</v>
      </c>
      <c r="P270" s="108" t="s">
        <v>196</v>
      </c>
      <c r="T270" s="108" t="s">
        <v>357</v>
      </c>
      <c r="U270" s="108" t="str">
        <f t="shared" si="69"/>
        <v>R_ES-APP-DW</v>
      </c>
      <c r="V270" s="108" t="str">
        <f t="shared" si="69"/>
        <v>WH20_21</v>
      </c>
      <c r="W270" s="108">
        <f t="shared" si="52"/>
        <v>0.0283933513791526</v>
      </c>
      <c r="X270" s="108" t="s">
        <v>18</v>
      </c>
      <c r="Y270" s="108" t="s">
        <v>191</v>
      </c>
      <c r="AC270" s="108" t="s">
        <v>357</v>
      </c>
      <c r="AD270" s="108" t="str">
        <f t="shared" si="63"/>
        <v>R_ES-APP-DW</v>
      </c>
      <c r="AE270" s="108" t="str">
        <f t="shared" si="63"/>
        <v>WH20_21</v>
      </c>
      <c r="AF270" s="108">
        <f t="shared" si="54"/>
        <v>0.0251280963570105</v>
      </c>
      <c r="AG270" s="108" t="s">
        <v>18</v>
      </c>
      <c r="AH270" s="108" t="s">
        <v>197</v>
      </c>
      <c r="AL270" s="108" t="s">
        <v>357</v>
      </c>
      <c r="AM270" s="108" t="str">
        <f t="shared" si="64"/>
        <v>R_ES-APP-DW</v>
      </c>
      <c r="AN270" s="108" t="str">
        <f t="shared" si="64"/>
        <v>WH20_21</v>
      </c>
      <c r="AO270" s="108">
        <f t="shared" si="56"/>
        <v>0.0251936667769471</v>
      </c>
      <c r="AP270" s="108" t="s">
        <v>18</v>
      </c>
      <c r="AQ270" s="108" t="s">
        <v>194</v>
      </c>
      <c r="AU270" s="108" t="s">
        <v>357</v>
      </c>
      <c r="AV270" s="108" t="str">
        <f t="shared" si="65"/>
        <v>R_ES-APP-DW</v>
      </c>
      <c r="AW270" s="108" t="str">
        <f t="shared" si="65"/>
        <v>WH20_21</v>
      </c>
      <c r="AX270" s="108">
        <f t="shared" si="58"/>
        <v>0.0230669226777415</v>
      </c>
      <c r="AY270" s="108" t="s">
        <v>18</v>
      </c>
      <c r="AZ270" s="108" t="s">
        <v>193</v>
      </c>
      <c r="BD270" s="108" t="s">
        <v>357</v>
      </c>
      <c r="BE270" s="108" t="str">
        <f t="shared" si="66"/>
        <v>R_ES-APP-DW</v>
      </c>
      <c r="BF270" s="108" t="str">
        <f t="shared" si="66"/>
        <v>WH20_21</v>
      </c>
      <c r="BG270" s="108">
        <f t="shared" si="70"/>
        <v>0.0251936667769471</v>
      </c>
      <c r="BH270" s="108" t="s">
        <v>18</v>
      </c>
      <c r="BI270" s="108" t="s">
        <v>195</v>
      </c>
      <c r="BM270" s="108" t="s">
        <v>357</v>
      </c>
      <c r="BN270" s="108" t="str">
        <f t="shared" si="67"/>
        <v>R_ES-APP-DW</v>
      </c>
      <c r="BO270" s="108" t="str">
        <f t="shared" si="67"/>
        <v>WH20_21</v>
      </c>
      <c r="BP270" s="108">
        <f t="shared" si="61"/>
        <v>0.0230669226777415</v>
      </c>
      <c r="BQ270" s="108" t="s">
        <v>18</v>
      </c>
      <c r="BR270" s="108" t="s">
        <v>192</v>
      </c>
    </row>
    <row r="271" spans="11:70">
      <c r="K271" s="175" t="s">
        <v>357</v>
      </c>
      <c r="L271" s="108" t="str">
        <f t="shared" si="68"/>
        <v>R_ES-APP-DW</v>
      </c>
      <c r="M271" s="108" t="str">
        <f t="shared" si="71"/>
        <v>WH22_23</v>
      </c>
      <c r="N271" s="108">
        <f t="shared" si="51"/>
        <v>0.0228898262899369</v>
      </c>
      <c r="O271" s="108" t="s">
        <v>18</v>
      </c>
      <c r="P271" s="108" t="s">
        <v>196</v>
      </c>
      <c r="T271" s="108" t="s">
        <v>357</v>
      </c>
      <c r="U271" s="108" t="str">
        <f t="shared" si="69"/>
        <v>R_ES-APP-DW</v>
      </c>
      <c r="V271" s="108" t="str">
        <f t="shared" si="69"/>
        <v>WH22_23</v>
      </c>
      <c r="W271" s="108">
        <f t="shared" si="52"/>
        <v>0.0283097816617008</v>
      </c>
      <c r="X271" s="108" t="s">
        <v>18</v>
      </c>
      <c r="Y271" s="108" t="s">
        <v>191</v>
      </c>
      <c r="AC271" s="108" t="s">
        <v>357</v>
      </c>
      <c r="AD271" s="108" t="str">
        <f t="shared" si="63"/>
        <v>R_ES-APP-DW</v>
      </c>
      <c r="AE271" s="108" t="str">
        <f t="shared" si="63"/>
        <v>WH22_23</v>
      </c>
      <c r="AF271" s="108">
        <f t="shared" si="54"/>
        <v>0.0254920738775338</v>
      </c>
      <c r="AG271" s="108" t="s">
        <v>18</v>
      </c>
      <c r="AH271" s="108" t="s">
        <v>197</v>
      </c>
      <c r="AL271" s="108" t="s">
        <v>357</v>
      </c>
      <c r="AM271" s="108" t="str">
        <f t="shared" si="64"/>
        <v>R_ES-APP-DW</v>
      </c>
      <c r="AN271" s="108" t="str">
        <f t="shared" si="64"/>
        <v>WH22_23</v>
      </c>
      <c r="AO271" s="108">
        <f t="shared" si="56"/>
        <v>0.025793097568826</v>
      </c>
      <c r="AP271" s="108" t="s">
        <v>18</v>
      </c>
      <c r="AQ271" s="108" t="s">
        <v>194</v>
      </c>
      <c r="AU271" s="108" t="s">
        <v>357</v>
      </c>
      <c r="AV271" s="108" t="str">
        <f t="shared" si="65"/>
        <v>R_ES-APP-DW</v>
      </c>
      <c r="AW271" s="108" t="str">
        <f t="shared" si="65"/>
        <v>WH22_23</v>
      </c>
      <c r="AX271" s="108">
        <f t="shared" si="58"/>
        <v>0.0246581494217923</v>
      </c>
      <c r="AY271" s="108" t="s">
        <v>18</v>
      </c>
      <c r="AZ271" s="108" t="s">
        <v>193</v>
      </c>
      <c r="BD271" s="108" t="s">
        <v>357</v>
      </c>
      <c r="BE271" s="108" t="str">
        <f t="shared" si="66"/>
        <v>R_ES-APP-DW</v>
      </c>
      <c r="BF271" s="108" t="str">
        <f t="shared" si="66"/>
        <v>WH22_23</v>
      </c>
      <c r="BG271" s="108">
        <f t="shared" si="70"/>
        <v>0.025793097568826</v>
      </c>
      <c r="BH271" s="108" t="s">
        <v>18</v>
      </c>
      <c r="BI271" s="108" t="s">
        <v>195</v>
      </c>
      <c r="BM271" s="108" t="s">
        <v>357</v>
      </c>
      <c r="BN271" s="108" t="str">
        <f t="shared" si="67"/>
        <v>R_ES-APP-DW</v>
      </c>
      <c r="BO271" s="108" t="str">
        <f t="shared" si="67"/>
        <v>WH22_23</v>
      </c>
      <c r="BP271" s="108">
        <f t="shared" si="61"/>
        <v>0.0246581494217923</v>
      </c>
      <c r="BQ271" s="108" t="s">
        <v>18</v>
      </c>
      <c r="BR271" s="108" t="s">
        <v>192</v>
      </c>
    </row>
    <row r="272" spans="11:70">
      <c r="K272" s="108" t="s">
        <v>357</v>
      </c>
      <c r="L272" s="108" t="str">
        <f>C14</f>
        <v>R_ES-APP-CW</v>
      </c>
      <c r="M272" s="108" t="str">
        <f t="shared" si="71"/>
        <v>RH0_1</v>
      </c>
      <c r="N272" s="108">
        <f t="shared" ref="N272:N335" si="72">N224</f>
        <v>0.0207246590371655</v>
      </c>
      <c r="O272" s="108" t="s">
        <v>18</v>
      </c>
      <c r="P272" s="108" t="s">
        <v>196</v>
      </c>
      <c r="T272" s="108" t="s">
        <v>357</v>
      </c>
      <c r="U272" s="108" t="str">
        <f t="shared" ref="U272:V304" si="73">L272</f>
        <v>R_ES-APP-CW</v>
      </c>
      <c r="V272" s="108" t="str">
        <f t="shared" si="73"/>
        <v>RH0_1</v>
      </c>
      <c r="W272" s="108">
        <f t="shared" ref="W272:W335" si="74">W224</f>
        <v>0.0211149417251545</v>
      </c>
      <c r="X272" s="108" t="s">
        <v>18</v>
      </c>
      <c r="Y272" s="108" t="s">
        <v>191</v>
      </c>
      <c r="AC272" s="108" t="s">
        <v>357</v>
      </c>
      <c r="AD272" s="108" t="str">
        <f t="shared" ref="AD272:AE303" si="75">U272</f>
        <v>R_ES-APP-CW</v>
      </c>
      <c r="AE272" s="108" t="str">
        <f t="shared" si="75"/>
        <v>RH0_1</v>
      </c>
      <c r="AF272" s="108">
        <f t="shared" ref="AF272:AF335" si="76">AF224</f>
        <v>0.0215588607712188</v>
      </c>
      <c r="AG272" s="108" t="s">
        <v>18</v>
      </c>
      <c r="AH272" s="108" t="s">
        <v>197</v>
      </c>
      <c r="AL272" s="108" t="s">
        <v>357</v>
      </c>
      <c r="AM272" s="108" t="str">
        <f t="shared" ref="AM272:AN303" si="77">AD272</f>
        <v>R_ES-APP-CW</v>
      </c>
      <c r="AN272" s="108" t="str">
        <f t="shared" si="77"/>
        <v>RH0_1</v>
      </c>
      <c r="AO272" s="108">
        <f t="shared" ref="AO272:AO335" si="78">AO224</f>
        <v>0.0211002816156798</v>
      </c>
      <c r="AP272" s="108" t="s">
        <v>18</v>
      </c>
      <c r="AQ272" s="108" t="s">
        <v>194</v>
      </c>
      <c r="AU272" s="108" t="s">
        <v>357</v>
      </c>
      <c r="AV272" s="108" t="str">
        <f t="shared" ref="AV272:AW303" si="79">AM272</f>
        <v>R_ES-APP-CW</v>
      </c>
      <c r="AW272" s="108" t="str">
        <f t="shared" si="79"/>
        <v>RH0_1</v>
      </c>
      <c r="AX272" s="108">
        <f t="shared" ref="AX272:AX335" si="80">AX224</f>
        <v>0.0216553453978117</v>
      </c>
      <c r="AY272" s="108" t="s">
        <v>18</v>
      </c>
      <c r="AZ272" s="108" t="s">
        <v>193</v>
      </c>
      <c r="BD272" s="108" t="s">
        <v>357</v>
      </c>
      <c r="BE272" s="108" t="str">
        <f t="shared" ref="BE272:BF303" si="81">AV272</f>
        <v>R_ES-APP-CW</v>
      </c>
      <c r="BF272" s="108" t="str">
        <f t="shared" si="81"/>
        <v>RH0_1</v>
      </c>
      <c r="BG272" s="108">
        <f t="shared" si="70"/>
        <v>0.0211002816156798</v>
      </c>
      <c r="BH272" s="108" t="s">
        <v>18</v>
      </c>
      <c r="BI272" s="108" t="s">
        <v>195</v>
      </c>
      <c r="BM272" s="108" t="s">
        <v>357</v>
      </c>
      <c r="BN272" s="108" t="str">
        <f t="shared" ref="BN272:BO303" si="82">BE272</f>
        <v>R_ES-APP-CW</v>
      </c>
      <c r="BO272" s="108" t="str">
        <f t="shared" si="82"/>
        <v>RH0_1</v>
      </c>
      <c r="BP272" s="108">
        <f t="shared" ref="BP272:BP335" si="83">AX272</f>
        <v>0.0216553453978117</v>
      </c>
      <c r="BQ272" s="108" t="s">
        <v>18</v>
      </c>
      <c r="BR272" s="108" t="s">
        <v>192</v>
      </c>
    </row>
    <row r="273" spans="11:70">
      <c r="K273" s="108" t="s">
        <v>357</v>
      </c>
      <c r="L273" s="108" t="str">
        <f t="shared" ref="L273:L319" si="84">L272</f>
        <v>R_ES-APP-CW</v>
      </c>
      <c r="M273" s="108" t="str">
        <f t="shared" si="71"/>
        <v>RH2_3</v>
      </c>
      <c r="N273" s="108">
        <f t="shared" si="72"/>
        <v>0.0206069139508455</v>
      </c>
      <c r="O273" s="108" t="s">
        <v>18</v>
      </c>
      <c r="P273" s="108" t="s">
        <v>196</v>
      </c>
      <c r="T273" s="108" t="s">
        <v>357</v>
      </c>
      <c r="U273" s="108" t="str">
        <f t="shared" si="73"/>
        <v>R_ES-APP-CW</v>
      </c>
      <c r="V273" s="108" t="str">
        <f t="shared" si="73"/>
        <v>RH2_3</v>
      </c>
      <c r="W273" s="108">
        <f t="shared" si="74"/>
        <v>0.019269377650939</v>
      </c>
      <c r="X273" s="108" t="s">
        <v>18</v>
      </c>
      <c r="Y273" s="108" t="s">
        <v>191</v>
      </c>
      <c r="AC273" s="108" t="s">
        <v>357</v>
      </c>
      <c r="AD273" s="108" t="str">
        <f t="shared" si="75"/>
        <v>R_ES-APP-CW</v>
      </c>
      <c r="AE273" s="108" t="str">
        <f t="shared" si="75"/>
        <v>RH2_3</v>
      </c>
      <c r="AF273" s="108">
        <f t="shared" si="76"/>
        <v>0.021716461727875</v>
      </c>
      <c r="AG273" s="108" t="s">
        <v>18</v>
      </c>
      <c r="AH273" s="108" t="s">
        <v>197</v>
      </c>
      <c r="AL273" s="108" t="s">
        <v>357</v>
      </c>
      <c r="AM273" s="108" t="str">
        <f t="shared" si="77"/>
        <v>R_ES-APP-CW</v>
      </c>
      <c r="AN273" s="108" t="str">
        <f t="shared" si="77"/>
        <v>RH2_3</v>
      </c>
      <c r="AO273" s="108">
        <f t="shared" si="78"/>
        <v>0.0202044634746338</v>
      </c>
      <c r="AP273" s="108" t="s">
        <v>18</v>
      </c>
      <c r="AQ273" s="108" t="s">
        <v>194</v>
      </c>
      <c r="AU273" s="108" t="s">
        <v>357</v>
      </c>
      <c r="AV273" s="108" t="str">
        <f t="shared" si="79"/>
        <v>R_ES-APP-CW</v>
      </c>
      <c r="AW273" s="108" t="str">
        <f t="shared" si="79"/>
        <v>RH2_3</v>
      </c>
      <c r="AX273" s="108">
        <f t="shared" si="80"/>
        <v>0.0197617928172299</v>
      </c>
      <c r="AY273" s="108" t="s">
        <v>18</v>
      </c>
      <c r="AZ273" s="108" t="s">
        <v>193</v>
      </c>
      <c r="BD273" s="108" t="s">
        <v>357</v>
      </c>
      <c r="BE273" s="108" t="str">
        <f t="shared" si="81"/>
        <v>R_ES-APP-CW</v>
      </c>
      <c r="BF273" s="108" t="str">
        <f t="shared" si="81"/>
        <v>RH2_3</v>
      </c>
      <c r="BG273" s="108">
        <f t="shared" si="70"/>
        <v>0.0202044634746338</v>
      </c>
      <c r="BH273" s="108" t="s">
        <v>18</v>
      </c>
      <c r="BI273" s="108" t="s">
        <v>195</v>
      </c>
      <c r="BM273" s="108" t="s">
        <v>357</v>
      </c>
      <c r="BN273" s="108" t="str">
        <f t="shared" si="82"/>
        <v>R_ES-APP-CW</v>
      </c>
      <c r="BO273" s="108" t="str">
        <f t="shared" si="82"/>
        <v>RH2_3</v>
      </c>
      <c r="BP273" s="108">
        <f t="shared" si="83"/>
        <v>0.0197617928172299</v>
      </c>
      <c r="BQ273" s="108" t="s">
        <v>18</v>
      </c>
      <c r="BR273" s="108" t="s">
        <v>192</v>
      </c>
    </row>
    <row r="274" spans="11:70">
      <c r="K274" s="108" t="s">
        <v>357</v>
      </c>
      <c r="L274" s="108" t="str">
        <f t="shared" si="84"/>
        <v>R_ES-APP-CW</v>
      </c>
      <c r="M274" s="108" t="str">
        <f t="shared" si="71"/>
        <v>RH4_5</v>
      </c>
      <c r="N274" s="108">
        <f t="shared" si="72"/>
        <v>0.0199087438710615</v>
      </c>
      <c r="O274" s="108" t="s">
        <v>18</v>
      </c>
      <c r="P274" s="108" t="s">
        <v>196</v>
      </c>
      <c r="T274" s="108" t="s">
        <v>357</v>
      </c>
      <c r="U274" s="108" t="str">
        <f t="shared" si="73"/>
        <v>R_ES-APP-CW</v>
      </c>
      <c r="V274" s="108" t="str">
        <f t="shared" si="73"/>
        <v>RH4_5</v>
      </c>
      <c r="W274" s="108">
        <f t="shared" si="74"/>
        <v>0.0185538915735157</v>
      </c>
      <c r="X274" s="108" t="s">
        <v>18</v>
      </c>
      <c r="Y274" s="108" t="s">
        <v>191</v>
      </c>
      <c r="AC274" s="108" t="s">
        <v>357</v>
      </c>
      <c r="AD274" s="108" t="str">
        <f t="shared" si="75"/>
        <v>R_ES-APP-CW</v>
      </c>
      <c r="AE274" s="108" t="str">
        <f t="shared" si="75"/>
        <v>RH4_5</v>
      </c>
      <c r="AF274" s="108">
        <f t="shared" si="76"/>
        <v>0.0210410330240004</v>
      </c>
      <c r="AG274" s="108" t="s">
        <v>18</v>
      </c>
      <c r="AH274" s="108" t="s">
        <v>197</v>
      </c>
      <c r="AL274" s="108" t="s">
        <v>357</v>
      </c>
      <c r="AM274" s="108" t="str">
        <f t="shared" si="77"/>
        <v>R_ES-APP-CW</v>
      </c>
      <c r="AN274" s="108" t="str">
        <f t="shared" si="77"/>
        <v>RH4_5</v>
      </c>
      <c r="AO274" s="108">
        <f t="shared" si="78"/>
        <v>0.0191598666763358</v>
      </c>
      <c r="AP274" s="108" t="s">
        <v>18</v>
      </c>
      <c r="AQ274" s="108" t="s">
        <v>194</v>
      </c>
      <c r="AU274" s="108" t="s">
        <v>357</v>
      </c>
      <c r="AV274" s="108" t="str">
        <f t="shared" si="79"/>
        <v>R_ES-APP-CW</v>
      </c>
      <c r="AW274" s="108" t="str">
        <f t="shared" si="79"/>
        <v>RH4_5</v>
      </c>
      <c r="AX274" s="108">
        <f t="shared" si="80"/>
        <v>0.0176014946901204</v>
      </c>
      <c r="AY274" s="108" t="s">
        <v>18</v>
      </c>
      <c r="AZ274" s="108" t="s">
        <v>193</v>
      </c>
      <c r="BD274" s="108" t="s">
        <v>357</v>
      </c>
      <c r="BE274" s="108" t="str">
        <f t="shared" si="81"/>
        <v>R_ES-APP-CW</v>
      </c>
      <c r="BF274" s="108" t="str">
        <f t="shared" si="81"/>
        <v>RH4_5</v>
      </c>
      <c r="BG274" s="108">
        <f t="shared" si="70"/>
        <v>0.0191598666763358</v>
      </c>
      <c r="BH274" s="108" t="s">
        <v>18</v>
      </c>
      <c r="BI274" s="108" t="s">
        <v>195</v>
      </c>
      <c r="BM274" s="108" t="s">
        <v>357</v>
      </c>
      <c r="BN274" s="108" t="str">
        <f t="shared" si="82"/>
        <v>R_ES-APP-CW</v>
      </c>
      <c r="BO274" s="108" t="str">
        <f t="shared" si="82"/>
        <v>RH4_5</v>
      </c>
      <c r="BP274" s="108">
        <f t="shared" si="83"/>
        <v>0.0176014946901204</v>
      </c>
      <c r="BQ274" s="108" t="s">
        <v>18</v>
      </c>
      <c r="BR274" s="108" t="s">
        <v>192</v>
      </c>
    </row>
    <row r="275" spans="11:70">
      <c r="K275" s="175" t="s">
        <v>357</v>
      </c>
      <c r="L275" s="108" t="str">
        <f t="shared" si="84"/>
        <v>R_ES-APP-CW</v>
      </c>
      <c r="M275" s="108" t="str">
        <f t="shared" si="71"/>
        <v>RH6_7</v>
      </c>
      <c r="N275" s="108">
        <f t="shared" si="72"/>
        <v>0.019131142691048</v>
      </c>
      <c r="O275" s="108" t="s">
        <v>18</v>
      </c>
      <c r="P275" s="108" t="s">
        <v>196</v>
      </c>
      <c r="T275" s="108" t="s">
        <v>357</v>
      </c>
      <c r="U275" s="108" t="str">
        <f t="shared" si="73"/>
        <v>R_ES-APP-CW</v>
      </c>
      <c r="V275" s="108" t="str">
        <f t="shared" si="73"/>
        <v>RH6_7</v>
      </c>
      <c r="W275" s="108">
        <f t="shared" si="74"/>
        <v>0.0188033521186996</v>
      </c>
      <c r="X275" s="108" t="s">
        <v>18</v>
      </c>
      <c r="Y275" s="108" t="s">
        <v>191</v>
      </c>
      <c r="AC275" s="108" t="s">
        <v>357</v>
      </c>
      <c r="AD275" s="108" t="str">
        <f t="shared" si="75"/>
        <v>R_ES-APP-CW</v>
      </c>
      <c r="AE275" s="108" t="str">
        <f t="shared" si="75"/>
        <v>RH6_7</v>
      </c>
      <c r="AF275" s="108">
        <f t="shared" si="76"/>
        <v>0.0186236423856643</v>
      </c>
      <c r="AG275" s="108" t="s">
        <v>18</v>
      </c>
      <c r="AH275" s="108" t="s">
        <v>197</v>
      </c>
      <c r="AL275" s="108" t="s">
        <v>357</v>
      </c>
      <c r="AM275" s="108" t="str">
        <f t="shared" si="77"/>
        <v>R_ES-APP-CW</v>
      </c>
      <c r="AN275" s="108" t="str">
        <f t="shared" si="77"/>
        <v>RH6_7</v>
      </c>
      <c r="AO275" s="108">
        <f t="shared" si="78"/>
        <v>0.0183190275812949</v>
      </c>
      <c r="AP275" s="108" t="s">
        <v>18</v>
      </c>
      <c r="AQ275" s="108" t="s">
        <v>194</v>
      </c>
      <c r="AU275" s="108" t="s">
        <v>357</v>
      </c>
      <c r="AV275" s="108" t="str">
        <f t="shared" si="79"/>
        <v>R_ES-APP-CW</v>
      </c>
      <c r="AW275" s="108" t="str">
        <f t="shared" si="79"/>
        <v>RH6_7</v>
      </c>
      <c r="AX275" s="108">
        <f t="shared" si="80"/>
        <v>0.0167442934477807</v>
      </c>
      <c r="AY275" s="108" t="s">
        <v>18</v>
      </c>
      <c r="AZ275" s="108" t="s">
        <v>193</v>
      </c>
      <c r="BD275" s="108" t="s">
        <v>357</v>
      </c>
      <c r="BE275" s="108" t="str">
        <f t="shared" si="81"/>
        <v>R_ES-APP-CW</v>
      </c>
      <c r="BF275" s="108" t="str">
        <f t="shared" si="81"/>
        <v>RH6_7</v>
      </c>
      <c r="BG275" s="108">
        <f t="shared" si="70"/>
        <v>0.0183190275812949</v>
      </c>
      <c r="BH275" s="108" t="s">
        <v>18</v>
      </c>
      <c r="BI275" s="108" t="s">
        <v>195</v>
      </c>
      <c r="BM275" s="108" t="s">
        <v>357</v>
      </c>
      <c r="BN275" s="108" t="str">
        <f t="shared" si="82"/>
        <v>R_ES-APP-CW</v>
      </c>
      <c r="BO275" s="108" t="str">
        <f t="shared" si="82"/>
        <v>RH6_7</v>
      </c>
      <c r="BP275" s="108">
        <f t="shared" si="83"/>
        <v>0.0167442934477807</v>
      </c>
      <c r="BQ275" s="108" t="s">
        <v>18</v>
      </c>
      <c r="BR275" s="108" t="s">
        <v>192</v>
      </c>
    </row>
    <row r="276" spans="11:70">
      <c r="K276" s="108" t="s">
        <v>357</v>
      </c>
      <c r="L276" s="108" t="str">
        <f t="shared" si="84"/>
        <v>R_ES-APP-CW</v>
      </c>
      <c r="M276" s="108" t="str">
        <f t="shared" si="71"/>
        <v>RH8_9</v>
      </c>
      <c r="N276" s="108">
        <f t="shared" si="72"/>
        <v>0.0188308994526831</v>
      </c>
      <c r="O276" s="108" t="s">
        <v>18</v>
      </c>
      <c r="P276" s="108" t="s">
        <v>196</v>
      </c>
      <c r="T276" s="108" t="s">
        <v>357</v>
      </c>
      <c r="U276" s="108" t="str">
        <f t="shared" si="73"/>
        <v>R_ES-APP-CW</v>
      </c>
      <c r="V276" s="108" t="str">
        <f t="shared" si="73"/>
        <v>RH8_9</v>
      </c>
      <c r="W276" s="108">
        <f t="shared" si="74"/>
        <v>0.0202757842956449</v>
      </c>
      <c r="X276" s="108" t="s">
        <v>18</v>
      </c>
      <c r="Y276" s="108" t="s">
        <v>191</v>
      </c>
      <c r="AC276" s="108" t="s">
        <v>357</v>
      </c>
      <c r="AD276" s="108" t="str">
        <f t="shared" si="75"/>
        <v>R_ES-APP-CW</v>
      </c>
      <c r="AE276" s="108" t="str">
        <f t="shared" si="75"/>
        <v>RH8_9</v>
      </c>
      <c r="AF276" s="108">
        <f t="shared" si="76"/>
        <v>0.0171569347582401</v>
      </c>
      <c r="AG276" s="108" t="s">
        <v>18</v>
      </c>
      <c r="AH276" s="108" t="s">
        <v>197</v>
      </c>
      <c r="AL276" s="108" t="s">
        <v>357</v>
      </c>
      <c r="AM276" s="108" t="str">
        <f t="shared" si="77"/>
        <v>R_ES-APP-CW</v>
      </c>
      <c r="AN276" s="108" t="str">
        <f t="shared" si="77"/>
        <v>RH8_9</v>
      </c>
      <c r="AO276" s="108">
        <f t="shared" si="78"/>
        <v>0.0183672329720752</v>
      </c>
      <c r="AP276" s="108" t="s">
        <v>18</v>
      </c>
      <c r="AQ276" s="108" t="s">
        <v>194</v>
      </c>
      <c r="AU276" s="108" t="s">
        <v>357</v>
      </c>
      <c r="AV276" s="108" t="str">
        <f t="shared" si="79"/>
        <v>R_ES-APP-CW</v>
      </c>
      <c r="AW276" s="108" t="str">
        <f t="shared" si="79"/>
        <v>RH8_9</v>
      </c>
      <c r="AX276" s="108">
        <f t="shared" si="80"/>
        <v>0.0168878417223846</v>
      </c>
      <c r="AY276" s="108" t="s">
        <v>18</v>
      </c>
      <c r="AZ276" s="108" t="s">
        <v>193</v>
      </c>
      <c r="BD276" s="108" t="s">
        <v>357</v>
      </c>
      <c r="BE276" s="108" t="str">
        <f t="shared" si="81"/>
        <v>R_ES-APP-CW</v>
      </c>
      <c r="BF276" s="108" t="str">
        <f t="shared" si="81"/>
        <v>RH8_9</v>
      </c>
      <c r="BG276" s="108">
        <f t="shared" si="70"/>
        <v>0.0183672329720752</v>
      </c>
      <c r="BH276" s="108" t="s">
        <v>18</v>
      </c>
      <c r="BI276" s="108" t="s">
        <v>195</v>
      </c>
      <c r="BM276" s="108" t="s">
        <v>357</v>
      </c>
      <c r="BN276" s="108" t="str">
        <f t="shared" si="82"/>
        <v>R_ES-APP-CW</v>
      </c>
      <c r="BO276" s="108" t="str">
        <f t="shared" si="82"/>
        <v>RH8_9</v>
      </c>
      <c r="BP276" s="108">
        <f t="shared" si="83"/>
        <v>0.0168878417223846</v>
      </c>
      <c r="BQ276" s="108" t="s">
        <v>18</v>
      </c>
      <c r="BR276" s="108" t="s">
        <v>192</v>
      </c>
    </row>
    <row r="277" spans="11:70">
      <c r="K277" s="108" t="s">
        <v>357</v>
      </c>
      <c r="L277" s="108" t="str">
        <f t="shared" si="84"/>
        <v>R_ES-APP-CW</v>
      </c>
      <c r="M277" s="108" t="str">
        <f t="shared" si="71"/>
        <v>RH10_11</v>
      </c>
      <c r="N277" s="108">
        <f t="shared" si="72"/>
        <v>0.0188922096207154</v>
      </c>
      <c r="O277" s="108" t="s">
        <v>18</v>
      </c>
      <c r="P277" s="108" t="s">
        <v>196</v>
      </c>
      <c r="T277" s="108" t="s">
        <v>357</v>
      </c>
      <c r="U277" s="108" t="str">
        <f t="shared" si="73"/>
        <v>R_ES-APP-CW</v>
      </c>
      <c r="V277" s="108" t="str">
        <f t="shared" si="73"/>
        <v>RH10_11</v>
      </c>
      <c r="W277" s="108">
        <f t="shared" si="74"/>
        <v>0.0226727094068072</v>
      </c>
      <c r="X277" s="108" t="s">
        <v>18</v>
      </c>
      <c r="Y277" s="108" t="s">
        <v>191</v>
      </c>
      <c r="AC277" s="108" t="s">
        <v>357</v>
      </c>
      <c r="AD277" s="108" t="str">
        <f t="shared" si="75"/>
        <v>R_ES-APP-CW</v>
      </c>
      <c r="AE277" s="108" t="str">
        <f t="shared" si="75"/>
        <v>RH10_11</v>
      </c>
      <c r="AF277" s="108">
        <f t="shared" si="76"/>
        <v>0.016996069788382</v>
      </c>
      <c r="AG277" s="108" t="s">
        <v>18</v>
      </c>
      <c r="AH277" s="108" t="s">
        <v>197</v>
      </c>
      <c r="AL277" s="108" t="s">
        <v>357</v>
      </c>
      <c r="AM277" s="108" t="str">
        <f t="shared" si="77"/>
        <v>R_ES-APP-CW</v>
      </c>
      <c r="AN277" s="108" t="str">
        <f t="shared" si="77"/>
        <v>RH10_11</v>
      </c>
      <c r="AO277" s="108">
        <f t="shared" si="78"/>
        <v>0.0195161233742294</v>
      </c>
      <c r="AP277" s="108" t="s">
        <v>18</v>
      </c>
      <c r="AQ277" s="108" t="s">
        <v>194</v>
      </c>
      <c r="AU277" s="108" t="s">
        <v>357</v>
      </c>
      <c r="AV277" s="108" t="str">
        <f t="shared" si="79"/>
        <v>R_ES-APP-CW</v>
      </c>
      <c r="AW277" s="108" t="str">
        <f t="shared" si="79"/>
        <v>RH10_11</v>
      </c>
      <c r="AX277" s="108">
        <f t="shared" si="80"/>
        <v>0.0187422674180833</v>
      </c>
      <c r="AY277" s="108" t="s">
        <v>18</v>
      </c>
      <c r="AZ277" s="108" t="s">
        <v>193</v>
      </c>
      <c r="BD277" s="108" t="s">
        <v>357</v>
      </c>
      <c r="BE277" s="108" t="str">
        <f t="shared" si="81"/>
        <v>R_ES-APP-CW</v>
      </c>
      <c r="BF277" s="108" t="str">
        <f t="shared" si="81"/>
        <v>RH10_11</v>
      </c>
      <c r="BG277" s="108">
        <f t="shared" si="70"/>
        <v>0.0195161233742294</v>
      </c>
      <c r="BH277" s="108" t="s">
        <v>18</v>
      </c>
      <c r="BI277" s="108" t="s">
        <v>195</v>
      </c>
      <c r="BM277" s="108" t="s">
        <v>357</v>
      </c>
      <c r="BN277" s="108" t="str">
        <f t="shared" si="82"/>
        <v>R_ES-APP-CW</v>
      </c>
      <c r="BO277" s="108" t="str">
        <f t="shared" si="82"/>
        <v>RH10_11</v>
      </c>
      <c r="BP277" s="108">
        <f t="shared" si="83"/>
        <v>0.0187422674180833</v>
      </c>
      <c r="BQ277" s="108" t="s">
        <v>18</v>
      </c>
      <c r="BR277" s="108" t="s">
        <v>192</v>
      </c>
    </row>
    <row r="278" spans="11:70">
      <c r="K278" s="108" t="s">
        <v>357</v>
      </c>
      <c r="L278" s="108" t="str">
        <f t="shared" si="84"/>
        <v>R_ES-APP-CW</v>
      </c>
      <c r="M278" s="108" t="str">
        <f t="shared" si="71"/>
        <v>RH12_13</v>
      </c>
      <c r="N278" s="108">
        <f t="shared" si="72"/>
        <v>0.0197356728752531</v>
      </c>
      <c r="O278" s="108" t="s">
        <v>18</v>
      </c>
      <c r="P278" s="108" t="s">
        <v>196</v>
      </c>
      <c r="T278" s="108" t="s">
        <v>357</v>
      </c>
      <c r="U278" s="108" t="str">
        <f t="shared" si="73"/>
        <v>R_ES-APP-CW</v>
      </c>
      <c r="V278" s="108" t="str">
        <f t="shared" si="73"/>
        <v>RH12_13</v>
      </c>
      <c r="W278" s="108">
        <f t="shared" si="74"/>
        <v>0.0227084613240583</v>
      </c>
      <c r="X278" s="108" t="s">
        <v>18</v>
      </c>
      <c r="Y278" s="108" t="s">
        <v>191</v>
      </c>
      <c r="AC278" s="108" t="s">
        <v>357</v>
      </c>
      <c r="AD278" s="108" t="str">
        <f t="shared" si="75"/>
        <v>R_ES-APP-CW</v>
      </c>
      <c r="AE278" s="108" t="str">
        <f t="shared" si="75"/>
        <v>RH12_13</v>
      </c>
      <c r="AF278" s="108">
        <f t="shared" si="76"/>
        <v>0.0181900219421491</v>
      </c>
      <c r="AG278" s="108" t="s">
        <v>18</v>
      </c>
      <c r="AH278" s="108" t="s">
        <v>197</v>
      </c>
      <c r="AL278" s="108" t="s">
        <v>357</v>
      </c>
      <c r="AM278" s="108" t="str">
        <f t="shared" si="77"/>
        <v>R_ES-APP-CW</v>
      </c>
      <c r="AN278" s="108" t="str">
        <f t="shared" si="77"/>
        <v>RH12_13</v>
      </c>
      <c r="AO278" s="108">
        <f t="shared" si="78"/>
        <v>0.0203929774116346</v>
      </c>
      <c r="AP278" s="108" t="s">
        <v>18</v>
      </c>
      <c r="AQ278" s="108" t="s">
        <v>194</v>
      </c>
      <c r="AU278" s="108" t="s">
        <v>357</v>
      </c>
      <c r="AV278" s="108" t="str">
        <f t="shared" si="79"/>
        <v>R_ES-APP-CW</v>
      </c>
      <c r="AW278" s="108" t="str">
        <f t="shared" si="79"/>
        <v>RH12_13</v>
      </c>
      <c r="AX278" s="108">
        <f t="shared" si="80"/>
        <v>0.0203766512243404</v>
      </c>
      <c r="AY278" s="108" t="s">
        <v>18</v>
      </c>
      <c r="AZ278" s="108" t="s">
        <v>193</v>
      </c>
      <c r="BD278" s="108" t="s">
        <v>357</v>
      </c>
      <c r="BE278" s="108" t="str">
        <f t="shared" si="81"/>
        <v>R_ES-APP-CW</v>
      </c>
      <c r="BF278" s="108" t="str">
        <f t="shared" si="81"/>
        <v>RH12_13</v>
      </c>
      <c r="BG278" s="108">
        <f t="shared" si="70"/>
        <v>0.0203929774116346</v>
      </c>
      <c r="BH278" s="108" t="s">
        <v>18</v>
      </c>
      <c r="BI278" s="108" t="s">
        <v>195</v>
      </c>
      <c r="BM278" s="108" t="s">
        <v>357</v>
      </c>
      <c r="BN278" s="108" t="str">
        <f t="shared" si="82"/>
        <v>R_ES-APP-CW</v>
      </c>
      <c r="BO278" s="108" t="str">
        <f t="shared" si="82"/>
        <v>RH12_13</v>
      </c>
      <c r="BP278" s="108">
        <f t="shared" si="83"/>
        <v>0.0203766512243404</v>
      </c>
      <c r="BQ278" s="108" t="s">
        <v>18</v>
      </c>
      <c r="BR278" s="108" t="s">
        <v>192</v>
      </c>
    </row>
    <row r="279" spans="11:70">
      <c r="K279" s="175" t="s">
        <v>357</v>
      </c>
      <c r="L279" s="108" t="str">
        <f t="shared" si="84"/>
        <v>R_ES-APP-CW</v>
      </c>
      <c r="M279" s="108" t="str">
        <f t="shared" si="71"/>
        <v>RH14_15</v>
      </c>
      <c r="N279" s="108">
        <f t="shared" si="72"/>
        <v>0.0205351902664844</v>
      </c>
      <c r="O279" s="108" t="s">
        <v>18</v>
      </c>
      <c r="P279" s="108" t="s">
        <v>196</v>
      </c>
      <c r="T279" s="108" t="s">
        <v>357</v>
      </c>
      <c r="U279" s="108" t="str">
        <f t="shared" si="73"/>
        <v>R_ES-APP-CW</v>
      </c>
      <c r="V279" s="108" t="str">
        <f t="shared" si="73"/>
        <v>RH14_15</v>
      </c>
      <c r="W279" s="108">
        <f t="shared" si="74"/>
        <v>0.0220528299189836</v>
      </c>
      <c r="X279" s="108" t="s">
        <v>18</v>
      </c>
      <c r="Y279" s="108" t="s">
        <v>191</v>
      </c>
      <c r="AC279" s="108" t="s">
        <v>357</v>
      </c>
      <c r="AD279" s="108" t="str">
        <f t="shared" si="75"/>
        <v>R_ES-APP-CW</v>
      </c>
      <c r="AE279" s="108" t="str">
        <f t="shared" si="75"/>
        <v>RH14_15</v>
      </c>
      <c r="AF279" s="108">
        <f t="shared" si="76"/>
        <v>0.0209674919745702</v>
      </c>
      <c r="AG279" s="108" t="s">
        <v>18</v>
      </c>
      <c r="AH279" s="108" t="s">
        <v>197</v>
      </c>
      <c r="AL279" s="108" t="s">
        <v>357</v>
      </c>
      <c r="AM279" s="108" t="str">
        <f t="shared" si="77"/>
        <v>R_ES-APP-CW</v>
      </c>
      <c r="AN279" s="108" t="str">
        <f t="shared" si="77"/>
        <v>RH14_15</v>
      </c>
      <c r="AO279" s="108">
        <f t="shared" si="78"/>
        <v>0.0210417023326588</v>
      </c>
      <c r="AP279" s="108" t="s">
        <v>18</v>
      </c>
      <c r="AQ279" s="108" t="s">
        <v>194</v>
      </c>
      <c r="AU279" s="108" t="s">
        <v>357</v>
      </c>
      <c r="AV279" s="108" t="str">
        <f t="shared" si="79"/>
        <v>R_ES-APP-CW</v>
      </c>
      <c r="AW279" s="108" t="str">
        <f t="shared" si="79"/>
        <v>RH14_15</v>
      </c>
      <c r="AX279" s="108">
        <f t="shared" si="80"/>
        <v>0.0207782387307691</v>
      </c>
      <c r="AY279" s="108" t="s">
        <v>18</v>
      </c>
      <c r="AZ279" s="108" t="s">
        <v>193</v>
      </c>
      <c r="BD279" s="108" t="s">
        <v>357</v>
      </c>
      <c r="BE279" s="108" t="str">
        <f t="shared" si="81"/>
        <v>R_ES-APP-CW</v>
      </c>
      <c r="BF279" s="108" t="str">
        <f t="shared" si="81"/>
        <v>RH14_15</v>
      </c>
      <c r="BG279" s="108">
        <f t="shared" si="70"/>
        <v>0.0210417023326588</v>
      </c>
      <c r="BH279" s="108" t="s">
        <v>18</v>
      </c>
      <c r="BI279" s="108" t="s">
        <v>195</v>
      </c>
      <c r="BM279" s="108" t="s">
        <v>357</v>
      </c>
      <c r="BN279" s="108" t="str">
        <f t="shared" si="82"/>
        <v>R_ES-APP-CW</v>
      </c>
      <c r="BO279" s="108" t="str">
        <f t="shared" si="82"/>
        <v>RH14_15</v>
      </c>
      <c r="BP279" s="108">
        <f t="shared" si="83"/>
        <v>0.0207782387307691</v>
      </c>
      <c r="BQ279" s="108" t="s">
        <v>18</v>
      </c>
      <c r="BR279" s="108" t="s">
        <v>192</v>
      </c>
    </row>
    <row r="280" spans="11:70">
      <c r="K280" s="108" t="s">
        <v>357</v>
      </c>
      <c r="L280" s="108" t="str">
        <f t="shared" si="84"/>
        <v>R_ES-APP-CW</v>
      </c>
      <c r="M280" s="108" t="str">
        <f t="shared" si="71"/>
        <v>RH16_17</v>
      </c>
      <c r="N280" s="108">
        <f t="shared" si="72"/>
        <v>0.0208967198623784</v>
      </c>
      <c r="O280" s="108" t="s">
        <v>18</v>
      </c>
      <c r="P280" s="108" t="s">
        <v>196</v>
      </c>
      <c r="T280" s="108" t="s">
        <v>357</v>
      </c>
      <c r="U280" s="108" t="str">
        <f t="shared" si="73"/>
        <v>R_ES-APP-CW</v>
      </c>
      <c r="V280" s="108" t="str">
        <f t="shared" si="73"/>
        <v>RH16_17</v>
      </c>
      <c r="W280" s="108">
        <f t="shared" si="74"/>
        <v>0.0211925188192021</v>
      </c>
      <c r="X280" s="108" t="s">
        <v>18</v>
      </c>
      <c r="Y280" s="108" t="s">
        <v>191</v>
      </c>
      <c r="AC280" s="108" t="s">
        <v>357</v>
      </c>
      <c r="AD280" s="108" t="str">
        <f t="shared" si="75"/>
        <v>R_ES-APP-CW</v>
      </c>
      <c r="AE280" s="108" t="str">
        <f t="shared" si="75"/>
        <v>RH16_17</v>
      </c>
      <c r="AF280" s="108">
        <f t="shared" si="76"/>
        <v>0.0218963821038514</v>
      </c>
      <c r="AG280" s="108" t="s">
        <v>18</v>
      </c>
      <c r="AH280" s="108" t="s">
        <v>197</v>
      </c>
      <c r="AL280" s="108" t="s">
        <v>357</v>
      </c>
      <c r="AM280" s="108" t="str">
        <f t="shared" si="77"/>
        <v>R_ES-APP-CW</v>
      </c>
      <c r="AN280" s="108" t="str">
        <f t="shared" si="77"/>
        <v>RH16_17</v>
      </c>
      <c r="AO280" s="108">
        <f t="shared" si="78"/>
        <v>0.0210314702528813</v>
      </c>
      <c r="AP280" s="108" t="s">
        <v>18</v>
      </c>
      <c r="AQ280" s="108" t="s">
        <v>194</v>
      </c>
      <c r="AU280" s="108" t="s">
        <v>357</v>
      </c>
      <c r="AV280" s="108" t="str">
        <f t="shared" si="79"/>
        <v>R_ES-APP-CW</v>
      </c>
      <c r="AW280" s="108" t="str">
        <f t="shared" si="79"/>
        <v>RH16_17</v>
      </c>
      <c r="AX280" s="108">
        <f t="shared" si="80"/>
        <v>0.0206919007593365</v>
      </c>
      <c r="AY280" s="108" t="s">
        <v>18</v>
      </c>
      <c r="AZ280" s="108" t="s">
        <v>193</v>
      </c>
      <c r="BD280" s="108" t="s">
        <v>357</v>
      </c>
      <c r="BE280" s="108" t="str">
        <f t="shared" si="81"/>
        <v>R_ES-APP-CW</v>
      </c>
      <c r="BF280" s="108" t="str">
        <f t="shared" si="81"/>
        <v>RH16_17</v>
      </c>
      <c r="BG280" s="108">
        <f t="shared" si="70"/>
        <v>0.0210314702528813</v>
      </c>
      <c r="BH280" s="108" t="s">
        <v>18</v>
      </c>
      <c r="BI280" s="108" t="s">
        <v>195</v>
      </c>
      <c r="BM280" s="108" t="s">
        <v>357</v>
      </c>
      <c r="BN280" s="108" t="str">
        <f t="shared" si="82"/>
        <v>R_ES-APP-CW</v>
      </c>
      <c r="BO280" s="108" t="str">
        <f t="shared" si="82"/>
        <v>RH16_17</v>
      </c>
      <c r="BP280" s="108">
        <f t="shared" si="83"/>
        <v>0.0206919007593365</v>
      </c>
      <c r="BQ280" s="108" t="s">
        <v>18</v>
      </c>
      <c r="BR280" s="108" t="s">
        <v>192</v>
      </c>
    </row>
    <row r="281" spans="11:70">
      <c r="K281" s="108" t="s">
        <v>357</v>
      </c>
      <c r="L281" s="108" t="str">
        <f t="shared" si="84"/>
        <v>R_ES-APP-CW</v>
      </c>
      <c r="M281" s="108" t="str">
        <f t="shared" si="71"/>
        <v>RH18_19</v>
      </c>
      <c r="N281" s="108">
        <f t="shared" si="72"/>
        <v>0.0208657701701157</v>
      </c>
      <c r="O281" s="108" t="s">
        <v>18</v>
      </c>
      <c r="P281" s="108" t="s">
        <v>196</v>
      </c>
      <c r="T281" s="108" t="s">
        <v>357</v>
      </c>
      <c r="U281" s="108" t="str">
        <f t="shared" si="73"/>
        <v>R_ES-APP-CW</v>
      </c>
      <c r="V281" s="108" t="str">
        <f t="shared" si="73"/>
        <v>RH18_19</v>
      </c>
      <c r="W281" s="108">
        <f t="shared" si="74"/>
        <v>0.0211344683567324</v>
      </c>
      <c r="X281" s="108" t="s">
        <v>18</v>
      </c>
      <c r="Y281" s="108" t="s">
        <v>191</v>
      </c>
      <c r="AC281" s="108" t="s">
        <v>357</v>
      </c>
      <c r="AD281" s="108" t="str">
        <f t="shared" si="75"/>
        <v>R_ES-APP-CW</v>
      </c>
      <c r="AE281" s="108" t="str">
        <f t="shared" si="75"/>
        <v>RH18_19</v>
      </c>
      <c r="AF281" s="108">
        <f t="shared" si="76"/>
        <v>0.0217155355129377</v>
      </c>
      <c r="AG281" s="108" t="s">
        <v>18</v>
      </c>
      <c r="AH281" s="108" t="s">
        <v>197</v>
      </c>
      <c r="AL281" s="108" t="s">
        <v>357</v>
      </c>
      <c r="AM281" s="108" t="str">
        <f t="shared" si="77"/>
        <v>R_ES-APP-CW</v>
      </c>
      <c r="AN281" s="108" t="str">
        <f t="shared" si="77"/>
        <v>RH18_19</v>
      </c>
      <c r="AO281" s="108">
        <f t="shared" si="78"/>
        <v>0.0207724666848622</v>
      </c>
      <c r="AP281" s="108" t="s">
        <v>18</v>
      </c>
      <c r="AQ281" s="108" t="s">
        <v>194</v>
      </c>
      <c r="AU281" s="108" t="s">
        <v>357</v>
      </c>
      <c r="AV281" s="108" t="str">
        <f t="shared" si="79"/>
        <v>R_ES-APP-CW</v>
      </c>
      <c r="AW281" s="108" t="str">
        <f t="shared" si="79"/>
        <v>RH18_19</v>
      </c>
      <c r="AX281" s="108">
        <f t="shared" si="80"/>
        <v>0.0204346889564006</v>
      </c>
      <c r="AY281" s="108" t="s">
        <v>18</v>
      </c>
      <c r="AZ281" s="108" t="s">
        <v>193</v>
      </c>
      <c r="BD281" s="108" t="s">
        <v>357</v>
      </c>
      <c r="BE281" s="108" t="str">
        <f t="shared" si="81"/>
        <v>R_ES-APP-CW</v>
      </c>
      <c r="BF281" s="108" t="str">
        <f t="shared" si="81"/>
        <v>RH18_19</v>
      </c>
      <c r="BG281" s="108">
        <f t="shared" si="70"/>
        <v>0.0207724666848622</v>
      </c>
      <c r="BH281" s="108" t="s">
        <v>18</v>
      </c>
      <c r="BI281" s="108" t="s">
        <v>195</v>
      </c>
      <c r="BM281" s="108" t="s">
        <v>357</v>
      </c>
      <c r="BN281" s="108" t="str">
        <f t="shared" si="82"/>
        <v>R_ES-APP-CW</v>
      </c>
      <c r="BO281" s="108" t="str">
        <f t="shared" si="82"/>
        <v>RH18_19</v>
      </c>
      <c r="BP281" s="108">
        <f t="shared" si="83"/>
        <v>0.0204346889564006</v>
      </c>
      <c r="BQ281" s="108" t="s">
        <v>18</v>
      </c>
      <c r="BR281" s="108" t="s">
        <v>192</v>
      </c>
    </row>
    <row r="282" spans="11:70">
      <c r="K282" s="108" t="s">
        <v>357</v>
      </c>
      <c r="L282" s="108" t="str">
        <f t="shared" si="84"/>
        <v>R_ES-APP-CW</v>
      </c>
      <c r="M282" s="108" t="str">
        <f t="shared" si="71"/>
        <v>RH20_21</v>
      </c>
      <c r="N282" s="108">
        <f t="shared" si="72"/>
        <v>0.0208182800695852</v>
      </c>
      <c r="O282" s="108" t="s">
        <v>18</v>
      </c>
      <c r="P282" s="108" t="s">
        <v>196</v>
      </c>
      <c r="T282" s="108" t="s">
        <v>357</v>
      </c>
      <c r="U282" s="108" t="str">
        <f t="shared" si="73"/>
        <v>R_ES-APP-CW</v>
      </c>
      <c r="V282" s="108" t="str">
        <f t="shared" si="73"/>
        <v>RH20_21</v>
      </c>
      <c r="W282" s="108">
        <f t="shared" si="74"/>
        <v>0.0216015909557287</v>
      </c>
      <c r="X282" s="108" t="s">
        <v>18</v>
      </c>
      <c r="Y282" s="108" t="s">
        <v>191</v>
      </c>
      <c r="AC282" s="108" t="s">
        <v>357</v>
      </c>
      <c r="AD282" s="108" t="str">
        <f t="shared" si="75"/>
        <v>R_ES-APP-CW</v>
      </c>
      <c r="AE282" s="108" t="str">
        <f t="shared" si="75"/>
        <v>RH20_21</v>
      </c>
      <c r="AF282" s="108">
        <f t="shared" si="76"/>
        <v>0.0212535167287306</v>
      </c>
      <c r="AG282" s="108" t="s">
        <v>18</v>
      </c>
      <c r="AH282" s="108" t="s">
        <v>197</v>
      </c>
      <c r="AL282" s="108" t="s">
        <v>357</v>
      </c>
      <c r="AM282" s="108" t="str">
        <f t="shared" si="77"/>
        <v>R_ES-APP-CW</v>
      </c>
      <c r="AN282" s="108" t="str">
        <f t="shared" si="77"/>
        <v>RH20_21</v>
      </c>
      <c r="AO282" s="108">
        <f t="shared" si="78"/>
        <v>0.0208717090489964</v>
      </c>
      <c r="AP282" s="108" t="s">
        <v>18</v>
      </c>
      <c r="AQ282" s="108" t="s">
        <v>194</v>
      </c>
      <c r="AU282" s="108" t="s">
        <v>357</v>
      </c>
      <c r="AV282" s="108" t="str">
        <f t="shared" si="79"/>
        <v>R_ES-APP-CW</v>
      </c>
      <c r="AW282" s="108" t="str">
        <f t="shared" si="79"/>
        <v>RH20_21</v>
      </c>
      <c r="AX282" s="108">
        <f t="shared" si="80"/>
        <v>0.0208022312711157</v>
      </c>
      <c r="AY282" s="108" t="s">
        <v>18</v>
      </c>
      <c r="AZ282" s="108" t="s">
        <v>193</v>
      </c>
      <c r="BD282" s="108" t="s">
        <v>357</v>
      </c>
      <c r="BE282" s="108" t="str">
        <f t="shared" si="81"/>
        <v>R_ES-APP-CW</v>
      </c>
      <c r="BF282" s="108" t="str">
        <f t="shared" si="81"/>
        <v>RH20_21</v>
      </c>
      <c r="BG282" s="108">
        <f t="shared" si="70"/>
        <v>0.0208717090489964</v>
      </c>
      <c r="BH282" s="108" t="s">
        <v>18</v>
      </c>
      <c r="BI282" s="108" t="s">
        <v>195</v>
      </c>
      <c r="BM282" s="108" t="s">
        <v>357</v>
      </c>
      <c r="BN282" s="108" t="str">
        <f t="shared" si="82"/>
        <v>R_ES-APP-CW</v>
      </c>
      <c r="BO282" s="108" t="str">
        <f t="shared" si="82"/>
        <v>RH20_21</v>
      </c>
      <c r="BP282" s="108">
        <f t="shared" si="83"/>
        <v>0.0208022312711157</v>
      </c>
      <c r="BQ282" s="108" t="s">
        <v>18</v>
      </c>
      <c r="BR282" s="108" t="s">
        <v>192</v>
      </c>
    </row>
    <row r="283" spans="11:70">
      <c r="K283" s="175" t="s">
        <v>357</v>
      </c>
      <c r="L283" s="108" t="str">
        <f t="shared" si="84"/>
        <v>R_ES-APP-CW</v>
      </c>
      <c r="M283" s="108" t="str">
        <f t="shared" si="71"/>
        <v>RH22_23</v>
      </c>
      <c r="N283" s="108">
        <f t="shared" si="72"/>
        <v>0.0209309345114678</v>
      </c>
      <c r="O283" s="108" t="s">
        <v>18</v>
      </c>
      <c r="P283" s="108" t="s">
        <v>196</v>
      </c>
      <c r="T283" s="108" t="s">
        <v>357</v>
      </c>
      <c r="U283" s="108" t="str">
        <f t="shared" si="73"/>
        <v>R_ES-APP-CW</v>
      </c>
      <c r="V283" s="108" t="str">
        <f t="shared" si="73"/>
        <v>RH22_23</v>
      </c>
      <c r="W283" s="108">
        <f t="shared" si="74"/>
        <v>0.0217726786365968</v>
      </c>
      <c r="X283" s="108" t="s">
        <v>18</v>
      </c>
      <c r="Y283" s="108" t="s">
        <v>191</v>
      </c>
      <c r="AC283" s="108" t="s">
        <v>357</v>
      </c>
      <c r="AD283" s="108" t="str">
        <f t="shared" si="75"/>
        <v>R_ES-APP-CW</v>
      </c>
      <c r="AE283" s="108" t="str">
        <f t="shared" si="75"/>
        <v>RH22_23</v>
      </c>
      <c r="AF283" s="108">
        <f t="shared" si="76"/>
        <v>0.0210192787763135</v>
      </c>
      <c r="AG283" s="108" t="s">
        <v>18</v>
      </c>
      <c r="AH283" s="108" t="s">
        <v>197</v>
      </c>
      <c r="AL283" s="108" t="s">
        <v>357</v>
      </c>
      <c r="AM283" s="108" t="str">
        <f t="shared" si="77"/>
        <v>R_ES-APP-CW</v>
      </c>
      <c r="AN283" s="108" t="str">
        <f t="shared" si="77"/>
        <v>RH22_23</v>
      </c>
      <c r="AO283" s="108">
        <f t="shared" si="78"/>
        <v>0.0210488298607682</v>
      </c>
      <c r="AP283" s="108" t="s">
        <v>18</v>
      </c>
      <c r="AQ283" s="108" t="s">
        <v>194</v>
      </c>
      <c r="AU283" s="108" t="s">
        <v>357</v>
      </c>
      <c r="AV283" s="108" t="str">
        <f t="shared" si="79"/>
        <v>R_ES-APP-CW</v>
      </c>
      <c r="AW283" s="108" t="str">
        <f t="shared" si="79"/>
        <v>RH22_23</v>
      </c>
      <c r="AX283" s="108">
        <f t="shared" si="80"/>
        <v>0.0211656433177729</v>
      </c>
      <c r="AY283" s="108" t="s">
        <v>18</v>
      </c>
      <c r="AZ283" s="108" t="s">
        <v>193</v>
      </c>
      <c r="BD283" s="108" t="s">
        <v>357</v>
      </c>
      <c r="BE283" s="108" t="str">
        <f t="shared" si="81"/>
        <v>R_ES-APP-CW</v>
      </c>
      <c r="BF283" s="108" t="str">
        <f t="shared" si="81"/>
        <v>RH22_23</v>
      </c>
      <c r="BG283" s="108">
        <f t="shared" si="70"/>
        <v>0.0210488298607682</v>
      </c>
      <c r="BH283" s="108" t="s">
        <v>18</v>
      </c>
      <c r="BI283" s="108" t="s">
        <v>195</v>
      </c>
      <c r="BM283" s="108" t="s">
        <v>357</v>
      </c>
      <c r="BN283" s="108" t="str">
        <f t="shared" si="82"/>
        <v>R_ES-APP-CW</v>
      </c>
      <c r="BO283" s="108" t="str">
        <f t="shared" si="82"/>
        <v>RH22_23</v>
      </c>
      <c r="BP283" s="108">
        <f t="shared" si="83"/>
        <v>0.0211656433177729</v>
      </c>
      <c r="BQ283" s="108" t="s">
        <v>18</v>
      </c>
      <c r="BR283" s="108" t="s">
        <v>192</v>
      </c>
    </row>
    <row r="284" spans="11:70">
      <c r="K284" s="108" t="s">
        <v>357</v>
      </c>
      <c r="L284" s="108" t="str">
        <f t="shared" si="84"/>
        <v>R_ES-APP-CW</v>
      </c>
      <c r="M284" s="108" t="str">
        <f t="shared" si="71"/>
        <v>SH0_1</v>
      </c>
      <c r="N284" s="108">
        <f t="shared" si="72"/>
        <v>0.0216934658061337</v>
      </c>
      <c r="O284" s="108" t="s">
        <v>18</v>
      </c>
      <c r="P284" s="108" t="s">
        <v>196</v>
      </c>
      <c r="T284" s="108" t="s">
        <v>357</v>
      </c>
      <c r="U284" s="108" t="str">
        <f t="shared" si="73"/>
        <v>R_ES-APP-CW</v>
      </c>
      <c r="V284" s="108" t="str">
        <f t="shared" si="73"/>
        <v>SH0_1</v>
      </c>
      <c r="W284" s="108">
        <f t="shared" si="74"/>
        <v>0.0174477618854123</v>
      </c>
      <c r="X284" s="108" t="s">
        <v>18</v>
      </c>
      <c r="Y284" s="108" t="s">
        <v>191</v>
      </c>
      <c r="AC284" s="108" t="s">
        <v>357</v>
      </c>
      <c r="AD284" s="108" t="str">
        <f t="shared" si="75"/>
        <v>R_ES-APP-CW</v>
      </c>
      <c r="AE284" s="108" t="str">
        <f t="shared" si="75"/>
        <v>SH0_1</v>
      </c>
      <c r="AF284" s="108">
        <f t="shared" si="76"/>
        <v>0.020811553801597</v>
      </c>
      <c r="AG284" s="108" t="s">
        <v>18</v>
      </c>
      <c r="AH284" s="108" t="s">
        <v>197</v>
      </c>
      <c r="AL284" s="108" t="s">
        <v>357</v>
      </c>
      <c r="AM284" s="108" t="str">
        <f t="shared" si="77"/>
        <v>R_ES-APP-CW</v>
      </c>
      <c r="AN284" s="108" t="str">
        <f t="shared" si="77"/>
        <v>SH0_1</v>
      </c>
      <c r="AO284" s="108">
        <f t="shared" si="78"/>
        <v>0.0202895899307037</v>
      </c>
      <c r="AP284" s="108" t="s">
        <v>18</v>
      </c>
      <c r="AQ284" s="108" t="s">
        <v>194</v>
      </c>
      <c r="AU284" s="108" t="s">
        <v>357</v>
      </c>
      <c r="AV284" s="108" t="str">
        <f t="shared" si="79"/>
        <v>R_ES-APP-CW</v>
      </c>
      <c r="AW284" s="108" t="str">
        <f t="shared" si="79"/>
        <v>SH0_1</v>
      </c>
      <c r="AX284" s="108">
        <f t="shared" si="80"/>
        <v>0.0235399975380162</v>
      </c>
      <c r="AY284" s="108" t="s">
        <v>18</v>
      </c>
      <c r="AZ284" s="108" t="s">
        <v>193</v>
      </c>
      <c r="BD284" s="108" t="s">
        <v>357</v>
      </c>
      <c r="BE284" s="108" t="str">
        <f t="shared" si="81"/>
        <v>R_ES-APP-CW</v>
      </c>
      <c r="BF284" s="108" t="str">
        <f t="shared" si="81"/>
        <v>SH0_1</v>
      </c>
      <c r="BG284" s="108">
        <f t="shared" si="70"/>
        <v>0.0202895899307037</v>
      </c>
      <c r="BH284" s="108" t="s">
        <v>18</v>
      </c>
      <c r="BI284" s="108" t="s">
        <v>195</v>
      </c>
      <c r="BM284" s="108" t="s">
        <v>357</v>
      </c>
      <c r="BN284" s="108" t="str">
        <f t="shared" si="82"/>
        <v>R_ES-APP-CW</v>
      </c>
      <c r="BO284" s="108" t="str">
        <f t="shared" si="82"/>
        <v>SH0_1</v>
      </c>
      <c r="BP284" s="108">
        <f t="shared" si="83"/>
        <v>0.0235399975380162</v>
      </c>
      <c r="BQ284" s="108" t="s">
        <v>18</v>
      </c>
      <c r="BR284" s="108" t="s">
        <v>192</v>
      </c>
    </row>
    <row r="285" spans="11:70">
      <c r="K285" s="108" t="s">
        <v>357</v>
      </c>
      <c r="L285" s="108" t="str">
        <f t="shared" si="84"/>
        <v>R_ES-APP-CW</v>
      </c>
      <c r="M285" s="108" t="str">
        <f t="shared" si="71"/>
        <v>SH2_3</v>
      </c>
      <c r="N285" s="108">
        <f t="shared" si="72"/>
        <v>0.0210916294485409</v>
      </c>
      <c r="O285" s="108" t="s">
        <v>18</v>
      </c>
      <c r="P285" s="108" t="s">
        <v>196</v>
      </c>
      <c r="T285" s="108" t="s">
        <v>357</v>
      </c>
      <c r="U285" s="108" t="str">
        <f t="shared" si="73"/>
        <v>R_ES-APP-CW</v>
      </c>
      <c r="V285" s="108" t="str">
        <f t="shared" si="73"/>
        <v>SH2_3</v>
      </c>
      <c r="W285" s="108">
        <f t="shared" si="74"/>
        <v>0.0152457918759897</v>
      </c>
      <c r="X285" s="108" t="s">
        <v>18</v>
      </c>
      <c r="Y285" s="108" t="s">
        <v>191</v>
      </c>
      <c r="AC285" s="108" t="s">
        <v>357</v>
      </c>
      <c r="AD285" s="108" t="str">
        <f t="shared" si="75"/>
        <v>R_ES-APP-CW</v>
      </c>
      <c r="AE285" s="108" t="str">
        <f t="shared" si="75"/>
        <v>SH2_3</v>
      </c>
      <c r="AF285" s="108">
        <f t="shared" si="76"/>
        <v>0.0201796299239725</v>
      </c>
      <c r="AG285" s="108" t="s">
        <v>18</v>
      </c>
      <c r="AH285" s="108" t="s">
        <v>197</v>
      </c>
      <c r="AL285" s="108" t="s">
        <v>357</v>
      </c>
      <c r="AM285" s="108" t="str">
        <f t="shared" si="77"/>
        <v>R_ES-APP-CW</v>
      </c>
      <c r="AN285" s="108" t="str">
        <f t="shared" si="77"/>
        <v>SH2_3</v>
      </c>
      <c r="AO285" s="108">
        <f t="shared" si="78"/>
        <v>0.0188706568826577</v>
      </c>
      <c r="AP285" s="108" t="s">
        <v>18</v>
      </c>
      <c r="AQ285" s="108" t="s">
        <v>194</v>
      </c>
      <c r="AU285" s="108" t="s">
        <v>357</v>
      </c>
      <c r="AV285" s="108" t="str">
        <f t="shared" si="79"/>
        <v>R_ES-APP-CW</v>
      </c>
      <c r="AW285" s="108" t="str">
        <f t="shared" si="79"/>
        <v>SH2_3</v>
      </c>
      <c r="AX285" s="108">
        <f t="shared" si="80"/>
        <v>0.0213085433268016</v>
      </c>
      <c r="AY285" s="108" t="s">
        <v>18</v>
      </c>
      <c r="AZ285" s="108" t="s">
        <v>193</v>
      </c>
      <c r="BD285" s="108" t="s">
        <v>357</v>
      </c>
      <c r="BE285" s="108" t="str">
        <f t="shared" si="81"/>
        <v>R_ES-APP-CW</v>
      </c>
      <c r="BF285" s="108" t="str">
        <f t="shared" si="81"/>
        <v>SH2_3</v>
      </c>
      <c r="BG285" s="108">
        <f t="shared" si="70"/>
        <v>0.0188706568826577</v>
      </c>
      <c r="BH285" s="108" t="s">
        <v>18</v>
      </c>
      <c r="BI285" s="108" t="s">
        <v>195</v>
      </c>
      <c r="BM285" s="108" t="s">
        <v>357</v>
      </c>
      <c r="BN285" s="108" t="str">
        <f t="shared" si="82"/>
        <v>R_ES-APP-CW</v>
      </c>
      <c r="BO285" s="108" t="str">
        <f t="shared" si="82"/>
        <v>SH2_3</v>
      </c>
      <c r="BP285" s="108">
        <f t="shared" si="83"/>
        <v>0.0213085433268016</v>
      </c>
      <c r="BQ285" s="108" t="s">
        <v>18</v>
      </c>
      <c r="BR285" s="108" t="s">
        <v>192</v>
      </c>
    </row>
    <row r="286" spans="11:70">
      <c r="K286" s="108" t="s">
        <v>357</v>
      </c>
      <c r="L286" s="108" t="str">
        <f t="shared" si="84"/>
        <v>R_ES-APP-CW</v>
      </c>
      <c r="M286" s="108" t="str">
        <f t="shared" si="71"/>
        <v>SH4_5</v>
      </c>
      <c r="N286" s="108">
        <f t="shared" si="72"/>
        <v>0.0202885549117574</v>
      </c>
      <c r="O286" s="108" t="s">
        <v>18</v>
      </c>
      <c r="P286" s="108" t="s">
        <v>196</v>
      </c>
      <c r="T286" s="108" t="s">
        <v>357</v>
      </c>
      <c r="U286" s="108" t="str">
        <f t="shared" si="73"/>
        <v>R_ES-APP-CW</v>
      </c>
      <c r="V286" s="108" t="str">
        <f t="shared" si="73"/>
        <v>SH4_5</v>
      </c>
      <c r="W286" s="108">
        <f t="shared" si="74"/>
        <v>0.0140147850596432</v>
      </c>
      <c r="X286" s="108" t="s">
        <v>18</v>
      </c>
      <c r="Y286" s="108" t="s">
        <v>191</v>
      </c>
      <c r="AC286" s="108" t="s">
        <v>357</v>
      </c>
      <c r="AD286" s="108" t="str">
        <f t="shared" si="75"/>
        <v>R_ES-APP-CW</v>
      </c>
      <c r="AE286" s="108" t="str">
        <f t="shared" si="75"/>
        <v>SH4_5</v>
      </c>
      <c r="AF286" s="108">
        <f t="shared" si="76"/>
        <v>0.0196148395220663</v>
      </c>
      <c r="AG286" s="108" t="s">
        <v>18</v>
      </c>
      <c r="AH286" s="108" t="s">
        <v>197</v>
      </c>
      <c r="AL286" s="108" t="s">
        <v>357</v>
      </c>
      <c r="AM286" s="108" t="str">
        <f t="shared" si="77"/>
        <v>R_ES-APP-CW</v>
      </c>
      <c r="AN286" s="108" t="str">
        <f t="shared" si="77"/>
        <v>SH4_5</v>
      </c>
      <c r="AO286" s="108">
        <f t="shared" si="78"/>
        <v>0.017500502969476</v>
      </c>
      <c r="AP286" s="108" t="s">
        <v>18</v>
      </c>
      <c r="AQ286" s="108" t="s">
        <v>194</v>
      </c>
      <c r="AU286" s="108" t="s">
        <v>357</v>
      </c>
      <c r="AV286" s="108" t="str">
        <f t="shared" si="79"/>
        <v>R_ES-APP-CW</v>
      </c>
      <c r="AW286" s="108" t="str">
        <f t="shared" si="79"/>
        <v>SH4_5</v>
      </c>
      <c r="AX286" s="108">
        <f t="shared" si="80"/>
        <v>0.0184793639312763</v>
      </c>
      <c r="AY286" s="108" t="s">
        <v>18</v>
      </c>
      <c r="AZ286" s="108" t="s">
        <v>193</v>
      </c>
      <c r="BD286" s="108" t="s">
        <v>357</v>
      </c>
      <c r="BE286" s="108" t="str">
        <f t="shared" si="81"/>
        <v>R_ES-APP-CW</v>
      </c>
      <c r="BF286" s="108" t="str">
        <f t="shared" si="81"/>
        <v>SH4_5</v>
      </c>
      <c r="BG286" s="108">
        <f t="shared" si="70"/>
        <v>0.017500502969476</v>
      </c>
      <c r="BH286" s="108" t="s">
        <v>18</v>
      </c>
      <c r="BI286" s="108" t="s">
        <v>195</v>
      </c>
      <c r="BM286" s="108" t="s">
        <v>357</v>
      </c>
      <c r="BN286" s="108" t="str">
        <f t="shared" si="82"/>
        <v>R_ES-APP-CW</v>
      </c>
      <c r="BO286" s="108" t="str">
        <f t="shared" si="82"/>
        <v>SH4_5</v>
      </c>
      <c r="BP286" s="108">
        <f t="shared" si="83"/>
        <v>0.0184793639312763</v>
      </c>
      <c r="BQ286" s="108" t="s">
        <v>18</v>
      </c>
      <c r="BR286" s="108" t="s">
        <v>192</v>
      </c>
    </row>
    <row r="287" spans="11:70">
      <c r="K287" s="175" t="s">
        <v>357</v>
      </c>
      <c r="L287" s="108" t="str">
        <f t="shared" si="84"/>
        <v>R_ES-APP-CW</v>
      </c>
      <c r="M287" s="108" t="str">
        <f t="shared" si="71"/>
        <v>SH6_7</v>
      </c>
      <c r="N287" s="108">
        <f t="shared" si="72"/>
        <v>0.0192322364169783</v>
      </c>
      <c r="O287" s="108" t="s">
        <v>18</v>
      </c>
      <c r="P287" s="108" t="s">
        <v>196</v>
      </c>
      <c r="T287" s="108" t="s">
        <v>357</v>
      </c>
      <c r="U287" s="108" t="str">
        <f t="shared" si="73"/>
        <v>R_ES-APP-CW</v>
      </c>
      <c r="V287" s="108" t="str">
        <f t="shared" si="73"/>
        <v>SH6_7</v>
      </c>
      <c r="W287" s="108">
        <f t="shared" si="74"/>
        <v>0.0138604432096002</v>
      </c>
      <c r="X287" s="108" t="s">
        <v>18</v>
      </c>
      <c r="Y287" s="108" t="s">
        <v>191</v>
      </c>
      <c r="AC287" s="108" t="s">
        <v>357</v>
      </c>
      <c r="AD287" s="108" t="str">
        <f t="shared" si="75"/>
        <v>R_ES-APP-CW</v>
      </c>
      <c r="AE287" s="108" t="str">
        <f t="shared" si="75"/>
        <v>SH6_7</v>
      </c>
      <c r="AF287" s="108">
        <f t="shared" si="76"/>
        <v>0.0172789981084644</v>
      </c>
      <c r="AG287" s="108" t="s">
        <v>18</v>
      </c>
      <c r="AH287" s="108" t="s">
        <v>197</v>
      </c>
      <c r="AL287" s="108" t="s">
        <v>357</v>
      </c>
      <c r="AM287" s="108" t="str">
        <f t="shared" si="77"/>
        <v>R_ES-APP-CW</v>
      </c>
      <c r="AN287" s="108" t="str">
        <f t="shared" si="77"/>
        <v>SH6_7</v>
      </c>
      <c r="AO287" s="108">
        <f t="shared" si="78"/>
        <v>0.016421193779789</v>
      </c>
      <c r="AP287" s="108" t="s">
        <v>18</v>
      </c>
      <c r="AQ287" s="108" t="s">
        <v>194</v>
      </c>
      <c r="AU287" s="108" t="s">
        <v>357</v>
      </c>
      <c r="AV287" s="108" t="str">
        <f t="shared" si="79"/>
        <v>R_ES-APP-CW</v>
      </c>
      <c r="AW287" s="108" t="str">
        <f t="shared" si="79"/>
        <v>SH6_7</v>
      </c>
      <c r="AX287" s="108">
        <f t="shared" si="80"/>
        <v>0.0171996217128879</v>
      </c>
      <c r="AY287" s="108" t="s">
        <v>18</v>
      </c>
      <c r="AZ287" s="108" t="s">
        <v>193</v>
      </c>
      <c r="BD287" s="108" t="s">
        <v>357</v>
      </c>
      <c r="BE287" s="108" t="str">
        <f t="shared" si="81"/>
        <v>R_ES-APP-CW</v>
      </c>
      <c r="BF287" s="108" t="str">
        <f t="shared" si="81"/>
        <v>SH6_7</v>
      </c>
      <c r="BG287" s="108">
        <f t="shared" si="70"/>
        <v>0.016421193779789</v>
      </c>
      <c r="BH287" s="108" t="s">
        <v>18</v>
      </c>
      <c r="BI287" s="108" t="s">
        <v>195</v>
      </c>
      <c r="BM287" s="108" t="s">
        <v>357</v>
      </c>
      <c r="BN287" s="108" t="str">
        <f t="shared" si="82"/>
        <v>R_ES-APP-CW</v>
      </c>
      <c r="BO287" s="108" t="str">
        <f t="shared" si="82"/>
        <v>SH6_7</v>
      </c>
      <c r="BP287" s="108">
        <f t="shared" si="83"/>
        <v>0.0171996217128879</v>
      </c>
      <c r="BQ287" s="108" t="s">
        <v>18</v>
      </c>
      <c r="BR287" s="108" t="s">
        <v>192</v>
      </c>
    </row>
    <row r="288" spans="11:70">
      <c r="K288" s="108" t="s">
        <v>357</v>
      </c>
      <c r="L288" s="108" t="str">
        <f t="shared" si="84"/>
        <v>R_ES-APP-CW</v>
      </c>
      <c r="M288" s="108" t="str">
        <f t="shared" si="71"/>
        <v>SH8_9</v>
      </c>
      <c r="N288" s="108">
        <f t="shared" si="72"/>
        <v>0.0187485070114251</v>
      </c>
      <c r="O288" s="108" t="s">
        <v>18</v>
      </c>
      <c r="P288" s="108" t="s">
        <v>196</v>
      </c>
      <c r="T288" s="108" t="s">
        <v>357</v>
      </c>
      <c r="U288" s="108" t="str">
        <f t="shared" si="73"/>
        <v>R_ES-APP-CW</v>
      </c>
      <c r="V288" s="108" t="str">
        <f t="shared" si="73"/>
        <v>SH8_9</v>
      </c>
      <c r="W288" s="108">
        <f t="shared" si="74"/>
        <v>0.0147551071793505</v>
      </c>
      <c r="X288" s="108" t="s">
        <v>18</v>
      </c>
      <c r="Y288" s="108" t="s">
        <v>191</v>
      </c>
      <c r="AC288" s="108" t="s">
        <v>357</v>
      </c>
      <c r="AD288" s="108" t="str">
        <f t="shared" si="75"/>
        <v>R_ES-APP-CW</v>
      </c>
      <c r="AE288" s="108" t="str">
        <f t="shared" si="75"/>
        <v>SH8_9</v>
      </c>
      <c r="AF288" s="108">
        <f t="shared" si="76"/>
        <v>0.0155886992614423</v>
      </c>
      <c r="AG288" s="108" t="s">
        <v>18</v>
      </c>
      <c r="AH288" s="108" t="s">
        <v>197</v>
      </c>
      <c r="AL288" s="108" t="s">
        <v>357</v>
      </c>
      <c r="AM288" s="108" t="str">
        <f t="shared" si="77"/>
        <v>R_ES-APP-CW</v>
      </c>
      <c r="AN288" s="108" t="str">
        <f t="shared" si="77"/>
        <v>SH8_9</v>
      </c>
      <c r="AO288" s="108">
        <f t="shared" si="78"/>
        <v>0.0161398429577345</v>
      </c>
      <c r="AP288" s="108" t="s">
        <v>18</v>
      </c>
      <c r="AQ288" s="108" t="s">
        <v>194</v>
      </c>
      <c r="AU288" s="108" t="s">
        <v>357</v>
      </c>
      <c r="AV288" s="108" t="str">
        <f t="shared" si="79"/>
        <v>R_ES-APP-CW</v>
      </c>
      <c r="AW288" s="108" t="str">
        <f t="shared" si="79"/>
        <v>SH8_9</v>
      </c>
      <c r="AX288" s="108">
        <f t="shared" si="80"/>
        <v>0.017030245273227</v>
      </c>
      <c r="AY288" s="108" t="s">
        <v>18</v>
      </c>
      <c r="AZ288" s="108" t="s">
        <v>193</v>
      </c>
      <c r="BD288" s="108" t="s">
        <v>357</v>
      </c>
      <c r="BE288" s="108" t="str">
        <f t="shared" si="81"/>
        <v>R_ES-APP-CW</v>
      </c>
      <c r="BF288" s="108" t="str">
        <f t="shared" si="81"/>
        <v>SH8_9</v>
      </c>
      <c r="BG288" s="108">
        <f t="shared" si="70"/>
        <v>0.0161398429577345</v>
      </c>
      <c r="BH288" s="108" t="s">
        <v>18</v>
      </c>
      <c r="BI288" s="108" t="s">
        <v>195</v>
      </c>
      <c r="BM288" s="108" t="s">
        <v>357</v>
      </c>
      <c r="BN288" s="108" t="str">
        <f t="shared" si="82"/>
        <v>R_ES-APP-CW</v>
      </c>
      <c r="BO288" s="108" t="str">
        <f t="shared" si="82"/>
        <v>SH8_9</v>
      </c>
      <c r="BP288" s="108">
        <f t="shared" si="83"/>
        <v>0.017030245273227</v>
      </c>
      <c r="BQ288" s="108" t="s">
        <v>18</v>
      </c>
      <c r="BR288" s="108" t="s">
        <v>192</v>
      </c>
    </row>
    <row r="289" spans="11:70">
      <c r="K289" s="108" t="s">
        <v>357</v>
      </c>
      <c r="L289" s="108" t="str">
        <f t="shared" si="84"/>
        <v>R_ES-APP-CW</v>
      </c>
      <c r="M289" s="108" t="str">
        <f t="shared" si="71"/>
        <v>SH10_11</v>
      </c>
      <c r="N289" s="108">
        <f t="shared" si="72"/>
        <v>0.0186780472400084</v>
      </c>
      <c r="O289" s="108" t="s">
        <v>18</v>
      </c>
      <c r="P289" s="108" t="s">
        <v>196</v>
      </c>
      <c r="T289" s="108" t="s">
        <v>357</v>
      </c>
      <c r="U289" s="108" t="str">
        <f t="shared" si="73"/>
        <v>R_ES-APP-CW</v>
      </c>
      <c r="V289" s="108" t="str">
        <f t="shared" si="73"/>
        <v>SH10_11</v>
      </c>
      <c r="W289" s="108">
        <f t="shared" si="74"/>
        <v>0.0171866616430302</v>
      </c>
      <c r="X289" s="108" t="s">
        <v>18</v>
      </c>
      <c r="Y289" s="108" t="s">
        <v>191</v>
      </c>
      <c r="AC289" s="108" t="s">
        <v>357</v>
      </c>
      <c r="AD289" s="108" t="str">
        <f t="shared" si="75"/>
        <v>R_ES-APP-CW</v>
      </c>
      <c r="AE289" s="108" t="str">
        <f t="shared" si="75"/>
        <v>SH10_11</v>
      </c>
      <c r="AF289" s="108">
        <f t="shared" si="76"/>
        <v>0.0150973156957682</v>
      </c>
      <c r="AG289" s="108" t="s">
        <v>18</v>
      </c>
      <c r="AH289" s="108" t="s">
        <v>197</v>
      </c>
      <c r="AL289" s="108" t="s">
        <v>357</v>
      </c>
      <c r="AM289" s="108" t="str">
        <f t="shared" si="77"/>
        <v>R_ES-APP-CW</v>
      </c>
      <c r="AN289" s="108" t="str">
        <f t="shared" si="77"/>
        <v>SH10_11</v>
      </c>
      <c r="AO289" s="108">
        <f t="shared" si="78"/>
        <v>0.0171295457469424</v>
      </c>
      <c r="AP289" s="108" t="s">
        <v>18</v>
      </c>
      <c r="AQ289" s="108" t="s">
        <v>194</v>
      </c>
      <c r="AU289" s="108" t="s">
        <v>357</v>
      </c>
      <c r="AV289" s="108" t="str">
        <f t="shared" si="79"/>
        <v>R_ES-APP-CW</v>
      </c>
      <c r="AW289" s="108" t="str">
        <f t="shared" si="79"/>
        <v>SH10_11</v>
      </c>
      <c r="AX289" s="108">
        <f t="shared" si="80"/>
        <v>0.0187148851387562</v>
      </c>
      <c r="AY289" s="108" t="s">
        <v>18</v>
      </c>
      <c r="AZ289" s="108" t="s">
        <v>193</v>
      </c>
      <c r="BD289" s="108" t="s">
        <v>357</v>
      </c>
      <c r="BE289" s="108" t="str">
        <f t="shared" si="81"/>
        <v>R_ES-APP-CW</v>
      </c>
      <c r="BF289" s="108" t="str">
        <f t="shared" si="81"/>
        <v>SH10_11</v>
      </c>
      <c r="BG289" s="108">
        <f t="shared" ref="BG289:BG352" si="85">AO289</f>
        <v>0.0171295457469424</v>
      </c>
      <c r="BH289" s="108" t="s">
        <v>18</v>
      </c>
      <c r="BI289" s="108" t="s">
        <v>195</v>
      </c>
      <c r="BM289" s="108" t="s">
        <v>357</v>
      </c>
      <c r="BN289" s="108" t="str">
        <f t="shared" si="82"/>
        <v>R_ES-APP-CW</v>
      </c>
      <c r="BO289" s="108" t="str">
        <f t="shared" si="82"/>
        <v>SH10_11</v>
      </c>
      <c r="BP289" s="108">
        <f t="shared" si="83"/>
        <v>0.0187148851387562</v>
      </c>
      <c r="BQ289" s="108" t="s">
        <v>18</v>
      </c>
      <c r="BR289" s="108" t="s">
        <v>192</v>
      </c>
    </row>
    <row r="290" spans="11:70">
      <c r="K290" s="108" t="s">
        <v>357</v>
      </c>
      <c r="L290" s="108" t="str">
        <f t="shared" si="84"/>
        <v>R_ES-APP-CW</v>
      </c>
      <c r="M290" s="108" t="str">
        <f t="shared" si="71"/>
        <v>SH12_13</v>
      </c>
      <c r="N290" s="108">
        <f t="shared" si="72"/>
        <v>0.0193543241840057</v>
      </c>
      <c r="O290" s="108" t="s">
        <v>18</v>
      </c>
      <c r="P290" s="108" t="s">
        <v>196</v>
      </c>
      <c r="T290" s="108" t="s">
        <v>357</v>
      </c>
      <c r="U290" s="108" t="str">
        <f t="shared" si="73"/>
        <v>R_ES-APP-CW</v>
      </c>
      <c r="V290" s="108" t="str">
        <f t="shared" si="73"/>
        <v>SH12_13</v>
      </c>
      <c r="W290" s="108">
        <f t="shared" si="74"/>
        <v>0.0185329663536096</v>
      </c>
      <c r="X290" s="108" t="s">
        <v>18</v>
      </c>
      <c r="Y290" s="108" t="s">
        <v>191</v>
      </c>
      <c r="AC290" s="108" t="s">
        <v>357</v>
      </c>
      <c r="AD290" s="108" t="str">
        <f t="shared" si="75"/>
        <v>R_ES-APP-CW</v>
      </c>
      <c r="AE290" s="108" t="str">
        <f t="shared" si="75"/>
        <v>SH12_13</v>
      </c>
      <c r="AF290" s="108">
        <f t="shared" si="76"/>
        <v>0.0157162719062912</v>
      </c>
      <c r="AG290" s="108" t="s">
        <v>18</v>
      </c>
      <c r="AH290" s="108" t="s">
        <v>197</v>
      </c>
      <c r="AL290" s="108" t="s">
        <v>357</v>
      </c>
      <c r="AM290" s="108" t="str">
        <f t="shared" si="77"/>
        <v>R_ES-APP-CW</v>
      </c>
      <c r="AN290" s="108" t="str">
        <f t="shared" si="77"/>
        <v>SH12_13</v>
      </c>
      <c r="AO290" s="108">
        <f t="shared" si="78"/>
        <v>0.0184909585816698</v>
      </c>
      <c r="AP290" s="108" t="s">
        <v>18</v>
      </c>
      <c r="AQ290" s="108" t="s">
        <v>194</v>
      </c>
      <c r="AU290" s="108" t="s">
        <v>357</v>
      </c>
      <c r="AV290" s="108" t="str">
        <f t="shared" si="79"/>
        <v>R_ES-APP-CW</v>
      </c>
      <c r="AW290" s="108" t="str">
        <f t="shared" si="79"/>
        <v>SH12_13</v>
      </c>
      <c r="AX290" s="108">
        <f t="shared" si="80"/>
        <v>0.0213435574080405</v>
      </c>
      <c r="AY290" s="108" t="s">
        <v>18</v>
      </c>
      <c r="AZ290" s="108" t="s">
        <v>193</v>
      </c>
      <c r="BD290" s="108" t="s">
        <v>357</v>
      </c>
      <c r="BE290" s="108" t="str">
        <f t="shared" si="81"/>
        <v>R_ES-APP-CW</v>
      </c>
      <c r="BF290" s="108" t="str">
        <f t="shared" si="81"/>
        <v>SH12_13</v>
      </c>
      <c r="BG290" s="108">
        <f t="shared" si="85"/>
        <v>0.0184909585816698</v>
      </c>
      <c r="BH290" s="108" t="s">
        <v>18</v>
      </c>
      <c r="BI290" s="108" t="s">
        <v>195</v>
      </c>
      <c r="BM290" s="108" t="s">
        <v>357</v>
      </c>
      <c r="BN290" s="108" t="str">
        <f t="shared" si="82"/>
        <v>R_ES-APP-CW</v>
      </c>
      <c r="BO290" s="108" t="str">
        <f t="shared" si="82"/>
        <v>SH12_13</v>
      </c>
      <c r="BP290" s="108">
        <f t="shared" si="83"/>
        <v>0.0213435574080405</v>
      </c>
      <c r="BQ290" s="108" t="s">
        <v>18</v>
      </c>
      <c r="BR290" s="108" t="s">
        <v>192</v>
      </c>
    </row>
    <row r="291" spans="11:70">
      <c r="K291" s="175" t="s">
        <v>357</v>
      </c>
      <c r="L291" s="108" t="str">
        <f t="shared" si="84"/>
        <v>R_ES-APP-CW</v>
      </c>
      <c r="M291" s="108" t="str">
        <f t="shared" si="71"/>
        <v>SH14_15</v>
      </c>
      <c r="N291" s="108">
        <f t="shared" si="72"/>
        <v>0.0204723701496402</v>
      </c>
      <c r="O291" s="108" t="s">
        <v>18</v>
      </c>
      <c r="P291" s="108" t="s">
        <v>196</v>
      </c>
      <c r="T291" s="108" t="s">
        <v>357</v>
      </c>
      <c r="U291" s="108" t="str">
        <f t="shared" si="73"/>
        <v>R_ES-APP-CW</v>
      </c>
      <c r="V291" s="108" t="str">
        <f t="shared" si="73"/>
        <v>SH14_15</v>
      </c>
      <c r="W291" s="108">
        <f t="shared" si="74"/>
        <v>0.0189446065338263</v>
      </c>
      <c r="X291" s="108" t="s">
        <v>18</v>
      </c>
      <c r="Y291" s="108" t="s">
        <v>191</v>
      </c>
      <c r="AC291" s="108" t="s">
        <v>357</v>
      </c>
      <c r="AD291" s="108" t="str">
        <f t="shared" si="75"/>
        <v>R_ES-APP-CW</v>
      </c>
      <c r="AE291" s="108" t="str">
        <f t="shared" si="75"/>
        <v>SH14_15</v>
      </c>
      <c r="AF291" s="108">
        <f t="shared" si="76"/>
        <v>0.0181694864820914</v>
      </c>
      <c r="AG291" s="108" t="s">
        <v>18</v>
      </c>
      <c r="AH291" s="108" t="s">
        <v>197</v>
      </c>
      <c r="AL291" s="108" t="s">
        <v>357</v>
      </c>
      <c r="AM291" s="108" t="str">
        <f t="shared" si="77"/>
        <v>R_ES-APP-CW</v>
      </c>
      <c r="AN291" s="108" t="str">
        <f t="shared" si="77"/>
        <v>SH14_15</v>
      </c>
      <c r="AO291" s="108">
        <f t="shared" si="78"/>
        <v>0.019740368004096</v>
      </c>
      <c r="AP291" s="108" t="s">
        <v>18</v>
      </c>
      <c r="AQ291" s="108" t="s">
        <v>194</v>
      </c>
      <c r="AU291" s="108" t="s">
        <v>357</v>
      </c>
      <c r="AV291" s="108" t="str">
        <f t="shared" si="79"/>
        <v>R_ES-APP-CW</v>
      </c>
      <c r="AW291" s="108" t="str">
        <f t="shared" si="79"/>
        <v>SH14_15</v>
      </c>
      <c r="AX291" s="108">
        <f t="shared" si="80"/>
        <v>0.022952067498314</v>
      </c>
      <c r="AY291" s="108" t="s">
        <v>18</v>
      </c>
      <c r="AZ291" s="108" t="s">
        <v>193</v>
      </c>
      <c r="BD291" s="108" t="s">
        <v>357</v>
      </c>
      <c r="BE291" s="108" t="str">
        <f t="shared" si="81"/>
        <v>R_ES-APP-CW</v>
      </c>
      <c r="BF291" s="108" t="str">
        <f t="shared" si="81"/>
        <v>SH14_15</v>
      </c>
      <c r="BG291" s="108">
        <f t="shared" si="85"/>
        <v>0.019740368004096</v>
      </c>
      <c r="BH291" s="108" t="s">
        <v>18</v>
      </c>
      <c r="BI291" s="108" t="s">
        <v>195</v>
      </c>
      <c r="BM291" s="108" t="s">
        <v>357</v>
      </c>
      <c r="BN291" s="108" t="str">
        <f t="shared" si="82"/>
        <v>R_ES-APP-CW</v>
      </c>
      <c r="BO291" s="108" t="str">
        <f t="shared" si="82"/>
        <v>SH14_15</v>
      </c>
      <c r="BP291" s="108">
        <f t="shared" si="83"/>
        <v>0.022952067498314</v>
      </c>
      <c r="BQ291" s="108" t="s">
        <v>18</v>
      </c>
      <c r="BR291" s="108" t="s">
        <v>192</v>
      </c>
    </row>
    <row r="292" spans="11:70">
      <c r="K292" s="108" t="s">
        <v>357</v>
      </c>
      <c r="L292" s="108" t="str">
        <f t="shared" si="84"/>
        <v>R_ES-APP-CW</v>
      </c>
      <c r="M292" s="108" t="str">
        <f t="shared" si="71"/>
        <v>SH16_17</v>
      </c>
      <c r="N292" s="108">
        <f t="shared" si="72"/>
        <v>0.021278922422278</v>
      </c>
      <c r="O292" s="108" t="s">
        <v>18</v>
      </c>
      <c r="P292" s="108" t="s">
        <v>196</v>
      </c>
      <c r="T292" s="108" t="s">
        <v>357</v>
      </c>
      <c r="U292" s="108" t="str">
        <f t="shared" si="73"/>
        <v>R_ES-APP-CW</v>
      </c>
      <c r="V292" s="108" t="str">
        <f t="shared" si="73"/>
        <v>SH16_17</v>
      </c>
      <c r="W292" s="108">
        <f t="shared" si="74"/>
        <v>0.0187938640201366</v>
      </c>
      <c r="X292" s="108" t="s">
        <v>18</v>
      </c>
      <c r="Y292" s="108" t="s">
        <v>191</v>
      </c>
      <c r="AC292" s="108" t="s">
        <v>357</v>
      </c>
      <c r="AD292" s="108" t="str">
        <f t="shared" si="75"/>
        <v>R_ES-APP-CW</v>
      </c>
      <c r="AE292" s="108" t="str">
        <f t="shared" si="75"/>
        <v>SH16_17</v>
      </c>
      <c r="AF292" s="108">
        <f t="shared" si="76"/>
        <v>0.0199388030090388</v>
      </c>
      <c r="AG292" s="108" t="s">
        <v>18</v>
      </c>
      <c r="AH292" s="108" t="s">
        <v>197</v>
      </c>
      <c r="AL292" s="108" t="s">
        <v>357</v>
      </c>
      <c r="AM292" s="108" t="str">
        <f t="shared" si="77"/>
        <v>R_ES-APP-CW</v>
      </c>
      <c r="AN292" s="108" t="str">
        <f t="shared" si="77"/>
        <v>SH16_17</v>
      </c>
      <c r="AO292" s="108">
        <f t="shared" si="78"/>
        <v>0.0204205397465977</v>
      </c>
      <c r="AP292" s="108" t="s">
        <v>18</v>
      </c>
      <c r="AQ292" s="108" t="s">
        <v>194</v>
      </c>
      <c r="AU292" s="108" t="s">
        <v>357</v>
      </c>
      <c r="AV292" s="108" t="str">
        <f t="shared" si="79"/>
        <v>R_ES-APP-CW</v>
      </c>
      <c r="AW292" s="108" t="str">
        <f t="shared" si="79"/>
        <v>SH16_17</v>
      </c>
      <c r="AX292" s="108">
        <f t="shared" si="80"/>
        <v>0.0237104459107458</v>
      </c>
      <c r="AY292" s="108" t="s">
        <v>18</v>
      </c>
      <c r="AZ292" s="108" t="s">
        <v>193</v>
      </c>
      <c r="BD292" s="108" t="s">
        <v>357</v>
      </c>
      <c r="BE292" s="108" t="str">
        <f t="shared" si="81"/>
        <v>R_ES-APP-CW</v>
      </c>
      <c r="BF292" s="108" t="str">
        <f t="shared" si="81"/>
        <v>SH16_17</v>
      </c>
      <c r="BG292" s="108">
        <f t="shared" si="85"/>
        <v>0.0204205397465977</v>
      </c>
      <c r="BH292" s="108" t="s">
        <v>18</v>
      </c>
      <c r="BI292" s="108" t="s">
        <v>195</v>
      </c>
      <c r="BM292" s="108" t="s">
        <v>357</v>
      </c>
      <c r="BN292" s="108" t="str">
        <f t="shared" si="82"/>
        <v>R_ES-APP-CW</v>
      </c>
      <c r="BO292" s="108" t="str">
        <f t="shared" si="82"/>
        <v>SH16_17</v>
      </c>
      <c r="BP292" s="108">
        <f t="shared" si="83"/>
        <v>0.0237104459107458</v>
      </c>
      <c r="BQ292" s="108" t="s">
        <v>18</v>
      </c>
      <c r="BR292" s="108" t="s">
        <v>192</v>
      </c>
    </row>
    <row r="293" spans="11:70">
      <c r="K293" s="108" t="s">
        <v>357</v>
      </c>
      <c r="L293" s="108" t="str">
        <f t="shared" si="84"/>
        <v>R_ES-APP-CW</v>
      </c>
      <c r="M293" s="108" t="str">
        <f t="shared" si="71"/>
        <v>SH18_19</v>
      </c>
      <c r="N293" s="108">
        <f t="shared" si="72"/>
        <v>0.0217388347288327</v>
      </c>
      <c r="O293" s="108" t="s">
        <v>18</v>
      </c>
      <c r="P293" s="108" t="s">
        <v>196</v>
      </c>
      <c r="T293" s="108" t="s">
        <v>357</v>
      </c>
      <c r="U293" s="108" t="str">
        <f t="shared" si="73"/>
        <v>R_ES-APP-CW</v>
      </c>
      <c r="V293" s="108" t="str">
        <f t="shared" si="73"/>
        <v>SH18_19</v>
      </c>
      <c r="W293" s="108">
        <f t="shared" si="74"/>
        <v>0.0189293212414044</v>
      </c>
      <c r="X293" s="108" t="s">
        <v>18</v>
      </c>
      <c r="Y293" s="108" t="s">
        <v>191</v>
      </c>
      <c r="AC293" s="108" t="s">
        <v>357</v>
      </c>
      <c r="AD293" s="108" t="str">
        <f t="shared" si="75"/>
        <v>R_ES-APP-CW</v>
      </c>
      <c r="AE293" s="108" t="str">
        <f t="shared" si="75"/>
        <v>SH18_19</v>
      </c>
      <c r="AF293" s="108">
        <f t="shared" si="76"/>
        <v>0.0205951831792654</v>
      </c>
      <c r="AG293" s="108" t="s">
        <v>18</v>
      </c>
      <c r="AH293" s="108" t="s">
        <v>197</v>
      </c>
      <c r="AL293" s="108" t="s">
        <v>357</v>
      </c>
      <c r="AM293" s="108" t="str">
        <f t="shared" si="77"/>
        <v>R_ES-APP-CW</v>
      </c>
      <c r="AN293" s="108" t="str">
        <f t="shared" si="77"/>
        <v>SH18_19</v>
      </c>
      <c r="AO293" s="108">
        <f t="shared" si="78"/>
        <v>0.0206910653610991</v>
      </c>
      <c r="AP293" s="108" t="s">
        <v>18</v>
      </c>
      <c r="AQ293" s="108" t="s">
        <v>194</v>
      </c>
      <c r="AU293" s="108" t="s">
        <v>357</v>
      </c>
      <c r="AV293" s="108" t="str">
        <f t="shared" si="79"/>
        <v>R_ES-APP-CW</v>
      </c>
      <c r="AW293" s="108" t="str">
        <f t="shared" si="79"/>
        <v>SH18_19</v>
      </c>
      <c r="AX293" s="108">
        <f t="shared" si="80"/>
        <v>0.0239937611707896</v>
      </c>
      <c r="AY293" s="108" t="s">
        <v>18</v>
      </c>
      <c r="AZ293" s="108" t="s">
        <v>193</v>
      </c>
      <c r="BD293" s="108" t="s">
        <v>357</v>
      </c>
      <c r="BE293" s="108" t="str">
        <f t="shared" si="81"/>
        <v>R_ES-APP-CW</v>
      </c>
      <c r="BF293" s="108" t="str">
        <f t="shared" si="81"/>
        <v>SH18_19</v>
      </c>
      <c r="BG293" s="108">
        <f t="shared" si="85"/>
        <v>0.0206910653610991</v>
      </c>
      <c r="BH293" s="108" t="s">
        <v>18</v>
      </c>
      <c r="BI293" s="108" t="s">
        <v>195</v>
      </c>
      <c r="BM293" s="108" t="s">
        <v>357</v>
      </c>
      <c r="BN293" s="108" t="str">
        <f t="shared" si="82"/>
        <v>R_ES-APP-CW</v>
      </c>
      <c r="BO293" s="108" t="str">
        <f t="shared" si="82"/>
        <v>SH18_19</v>
      </c>
      <c r="BP293" s="108">
        <f t="shared" si="83"/>
        <v>0.0239937611707896</v>
      </c>
      <c r="BQ293" s="108" t="s">
        <v>18</v>
      </c>
      <c r="BR293" s="108" t="s">
        <v>192</v>
      </c>
    </row>
    <row r="294" spans="11:70">
      <c r="K294" s="108" t="s">
        <v>357</v>
      </c>
      <c r="L294" s="108" t="str">
        <f t="shared" si="84"/>
        <v>R_ES-APP-CW</v>
      </c>
      <c r="M294" s="108" t="str">
        <f t="shared" si="71"/>
        <v>SH20_21</v>
      </c>
      <c r="N294" s="108">
        <f t="shared" si="72"/>
        <v>0.0219554256218374</v>
      </c>
      <c r="O294" s="108" t="s">
        <v>18</v>
      </c>
      <c r="P294" s="108" t="s">
        <v>196</v>
      </c>
      <c r="T294" s="108" t="s">
        <v>357</v>
      </c>
      <c r="U294" s="108" t="str">
        <f t="shared" si="73"/>
        <v>R_ES-APP-CW</v>
      </c>
      <c r="V294" s="108" t="str">
        <f t="shared" si="73"/>
        <v>SH20_21</v>
      </c>
      <c r="W294" s="108">
        <f t="shared" si="74"/>
        <v>0.0190946892738074</v>
      </c>
      <c r="X294" s="108" t="s">
        <v>18</v>
      </c>
      <c r="Y294" s="108" t="s">
        <v>191</v>
      </c>
      <c r="AC294" s="108" t="s">
        <v>357</v>
      </c>
      <c r="AD294" s="108" t="str">
        <f t="shared" si="75"/>
        <v>R_ES-APP-CW</v>
      </c>
      <c r="AE294" s="108" t="str">
        <f t="shared" si="75"/>
        <v>SH20_21</v>
      </c>
      <c r="AF294" s="108">
        <f t="shared" si="76"/>
        <v>0.0207273778877354</v>
      </c>
      <c r="AG294" s="108" t="s">
        <v>18</v>
      </c>
      <c r="AH294" s="108" t="s">
        <v>197</v>
      </c>
      <c r="AL294" s="108" t="s">
        <v>357</v>
      </c>
      <c r="AM294" s="108" t="str">
        <f t="shared" si="77"/>
        <v>R_ES-APP-CW</v>
      </c>
      <c r="AN294" s="108" t="str">
        <f t="shared" si="77"/>
        <v>SH20_21</v>
      </c>
      <c r="AO294" s="108">
        <f t="shared" si="78"/>
        <v>0.0209631637065674</v>
      </c>
      <c r="AP294" s="108" t="s">
        <v>18</v>
      </c>
      <c r="AQ294" s="108" t="s">
        <v>194</v>
      </c>
      <c r="AU294" s="108" t="s">
        <v>357</v>
      </c>
      <c r="AV294" s="108" t="str">
        <f t="shared" si="79"/>
        <v>R_ES-APP-CW</v>
      </c>
      <c r="AW294" s="108" t="str">
        <f t="shared" si="79"/>
        <v>SH20_21</v>
      </c>
      <c r="AX294" s="108">
        <f t="shared" si="80"/>
        <v>0.0244748252753431</v>
      </c>
      <c r="AY294" s="108" t="s">
        <v>18</v>
      </c>
      <c r="AZ294" s="108" t="s">
        <v>193</v>
      </c>
      <c r="BD294" s="108" t="s">
        <v>357</v>
      </c>
      <c r="BE294" s="108" t="str">
        <f t="shared" si="81"/>
        <v>R_ES-APP-CW</v>
      </c>
      <c r="BF294" s="108" t="str">
        <f t="shared" si="81"/>
        <v>SH20_21</v>
      </c>
      <c r="BG294" s="108">
        <f t="shared" si="85"/>
        <v>0.0209631637065674</v>
      </c>
      <c r="BH294" s="108" t="s">
        <v>18</v>
      </c>
      <c r="BI294" s="108" t="s">
        <v>195</v>
      </c>
      <c r="BM294" s="108" t="s">
        <v>357</v>
      </c>
      <c r="BN294" s="108" t="str">
        <f t="shared" si="82"/>
        <v>R_ES-APP-CW</v>
      </c>
      <c r="BO294" s="108" t="str">
        <f t="shared" si="82"/>
        <v>SH20_21</v>
      </c>
      <c r="BP294" s="108">
        <f t="shared" si="83"/>
        <v>0.0244748252753431</v>
      </c>
      <c r="BQ294" s="108" t="s">
        <v>18</v>
      </c>
      <c r="BR294" s="108" t="s">
        <v>192</v>
      </c>
    </row>
    <row r="295" spans="11:70">
      <c r="K295" s="175" t="s">
        <v>357</v>
      </c>
      <c r="L295" s="108" t="str">
        <f t="shared" si="84"/>
        <v>R_ES-APP-CW</v>
      </c>
      <c r="M295" s="108" t="str">
        <f t="shared" si="71"/>
        <v>SH22_23</v>
      </c>
      <c r="N295" s="108">
        <f t="shared" si="72"/>
        <v>0.0221215642248193</v>
      </c>
      <c r="O295" s="108" t="s">
        <v>18</v>
      </c>
      <c r="P295" s="108" t="s">
        <v>196</v>
      </c>
      <c r="T295" s="108" t="s">
        <v>357</v>
      </c>
      <c r="U295" s="108" t="str">
        <f t="shared" si="73"/>
        <v>R_ES-APP-CW</v>
      </c>
      <c r="V295" s="108" t="str">
        <f t="shared" si="73"/>
        <v>SH22_23</v>
      </c>
      <c r="W295" s="108">
        <f t="shared" si="74"/>
        <v>0.0183466180817403</v>
      </c>
      <c r="X295" s="108" t="s">
        <v>18</v>
      </c>
      <c r="Y295" s="108" t="s">
        <v>191</v>
      </c>
      <c r="AC295" s="108" t="s">
        <v>357</v>
      </c>
      <c r="AD295" s="108" t="str">
        <f t="shared" si="75"/>
        <v>R_ES-APP-CW</v>
      </c>
      <c r="AE295" s="108" t="str">
        <f t="shared" si="75"/>
        <v>SH22_23</v>
      </c>
      <c r="AF295" s="108">
        <f t="shared" si="76"/>
        <v>0.0207157550987243</v>
      </c>
      <c r="AG295" s="108" t="s">
        <v>18</v>
      </c>
      <c r="AH295" s="108" t="s">
        <v>197</v>
      </c>
      <c r="AL295" s="108" t="s">
        <v>357</v>
      </c>
      <c r="AM295" s="108" t="str">
        <f t="shared" si="77"/>
        <v>R_ES-APP-CW</v>
      </c>
      <c r="AN295" s="108" t="str">
        <f t="shared" si="77"/>
        <v>SH22_23</v>
      </c>
      <c r="AO295" s="108">
        <f t="shared" si="78"/>
        <v>0.02077782488644</v>
      </c>
      <c r="AP295" s="108" t="s">
        <v>18</v>
      </c>
      <c r="AQ295" s="108" t="s">
        <v>194</v>
      </c>
      <c r="AU295" s="108" t="s">
        <v>357</v>
      </c>
      <c r="AV295" s="108" t="str">
        <f t="shared" si="79"/>
        <v>R_ES-APP-CW</v>
      </c>
      <c r="AW295" s="108" t="str">
        <f t="shared" si="79"/>
        <v>SH22_23</v>
      </c>
      <c r="AX295" s="108">
        <f t="shared" si="80"/>
        <v>0.0241373966840562</v>
      </c>
      <c r="AY295" s="108" t="s">
        <v>18</v>
      </c>
      <c r="AZ295" s="108" t="s">
        <v>193</v>
      </c>
      <c r="BD295" s="108" t="s">
        <v>357</v>
      </c>
      <c r="BE295" s="108" t="str">
        <f t="shared" si="81"/>
        <v>R_ES-APP-CW</v>
      </c>
      <c r="BF295" s="108" t="str">
        <f t="shared" si="81"/>
        <v>SH22_23</v>
      </c>
      <c r="BG295" s="108">
        <f t="shared" si="85"/>
        <v>0.02077782488644</v>
      </c>
      <c r="BH295" s="108" t="s">
        <v>18</v>
      </c>
      <c r="BI295" s="108" t="s">
        <v>195</v>
      </c>
      <c r="BM295" s="108" t="s">
        <v>357</v>
      </c>
      <c r="BN295" s="108" t="str">
        <f t="shared" si="82"/>
        <v>R_ES-APP-CW</v>
      </c>
      <c r="BO295" s="108" t="str">
        <f t="shared" si="82"/>
        <v>SH22_23</v>
      </c>
      <c r="BP295" s="108">
        <f t="shared" si="83"/>
        <v>0.0241373966840562</v>
      </c>
      <c r="BQ295" s="108" t="s">
        <v>18</v>
      </c>
      <c r="BR295" s="108" t="s">
        <v>192</v>
      </c>
    </row>
    <row r="296" spans="11:70">
      <c r="K296" s="108" t="s">
        <v>357</v>
      </c>
      <c r="L296" s="108" t="str">
        <f t="shared" si="84"/>
        <v>R_ES-APP-CW</v>
      </c>
      <c r="M296" s="108" t="str">
        <f t="shared" si="71"/>
        <v>FH0_1</v>
      </c>
      <c r="N296" s="108">
        <f t="shared" si="72"/>
        <v>0.0213934931755858</v>
      </c>
      <c r="O296" s="108" t="s">
        <v>18</v>
      </c>
      <c r="P296" s="108" t="s">
        <v>196</v>
      </c>
      <c r="T296" s="108" t="s">
        <v>357</v>
      </c>
      <c r="U296" s="108" t="str">
        <f t="shared" si="73"/>
        <v>R_ES-APP-CW</v>
      </c>
      <c r="V296" s="108" t="str">
        <f t="shared" si="73"/>
        <v>FH0_1</v>
      </c>
      <c r="W296" s="108">
        <f t="shared" si="74"/>
        <v>0.0189900151087194</v>
      </c>
      <c r="X296" s="108" t="s">
        <v>18</v>
      </c>
      <c r="Y296" s="108" t="s">
        <v>191</v>
      </c>
      <c r="AC296" s="108" t="s">
        <v>357</v>
      </c>
      <c r="AD296" s="108" t="str">
        <f t="shared" si="75"/>
        <v>R_ES-APP-CW</v>
      </c>
      <c r="AE296" s="108" t="str">
        <f t="shared" si="75"/>
        <v>FH0_1</v>
      </c>
      <c r="AF296" s="108">
        <f t="shared" si="76"/>
        <v>0.0225377088372482</v>
      </c>
      <c r="AG296" s="108" t="s">
        <v>18</v>
      </c>
      <c r="AH296" s="108" t="s">
        <v>197</v>
      </c>
      <c r="AL296" s="108" t="s">
        <v>357</v>
      </c>
      <c r="AM296" s="108" t="str">
        <f t="shared" si="77"/>
        <v>R_ES-APP-CW</v>
      </c>
      <c r="AN296" s="108" t="str">
        <f t="shared" si="77"/>
        <v>FH0_1</v>
      </c>
      <c r="AO296" s="108">
        <f t="shared" si="78"/>
        <v>0.02082812933826</v>
      </c>
      <c r="AP296" s="108" t="s">
        <v>18</v>
      </c>
      <c r="AQ296" s="108" t="s">
        <v>194</v>
      </c>
      <c r="AU296" s="108" t="s">
        <v>357</v>
      </c>
      <c r="AV296" s="108" t="str">
        <f t="shared" si="79"/>
        <v>R_ES-APP-CW</v>
      </c>
      <c r="AW296" s="108" t="str">
        <f t="shared" si="79"/>
        <v>FH0_1</v>
      </c>
      <c r="AX296" s="108">
        <f t="shared" si="80"/>
        <v>0.0222158485714042</v>
      </c>
      <c r="AY296" s="108" t="s">
        <v>18</v>
      </c>
      <c r="AZ296" s="108" t="s">
        <v>193</v>
      </c>
      <c r="BD296" s="108" t="s">
        <v>357</v>
      </c>
      <c r="BE296" s="108" t="str">
        <f t="shared" si="81"/>
        <v>R_ES-APP-CW</v>
      </c>
      <c r="BF296" s="108" t="str">
        <f t="shared" si="81"/>
        <v>FH0_1</v>
      </c>
      <c r="BG296" s="108">
        <f t="shared" si="85"/>
        <v>0.02082812933826</v>
      </c>
      <c r="BH296" s="108" t="s">
        <v>18</v>
      </c>
      <c r="BI296" s="108" t="s">
        <v>195</v>
      </c>
      <c r="BM296" s="108" t="s">
        <v>357</v>
      </c>
      <c r="BN296" s="108" t="str">
        <f t="shared" si="82"/>
        <v>R_ES-APP-CW</v>
      </c>
      <c r="BO296" s="108" t="str">
        <f t="shared" si="82"/>
        <v>FH0_1</v>
      </c>
      <c r="BP296" s="108">
        <f t="shared" si="83"/>
        <v>0.0222158485714042</v>
      </c>
      <c r="BQ296" s="108" t="s">
        <v>18</v>
      </c>
      <c r="BR296" s="108" t="s">
        <v>192</v>
      </c>
    </row>
    <row r="297" spans="11:70">
      <c r="K297" s="108" t="s">
        <v>357</v>
      </c>
      <c r="L297" s="108" t="str">
        <f t="shared" si="84"/>
        <v>R_ES-APP-CW</v>
      </c>
      <c r="M297" s="108" t="str">
        <f t="shared" si="71"/>
        <v>FH2_3</v>
      </c>
      <c r="N297" s="108">
        <f t="shared" si="72"/>
        <v>0.02102967448633</v>
      </c>
      <c r="O297" s="108" t="s">
        <v>18</v>
      </c>
      <c r="P297" s="108" t="s">
        <v>196</v>
      </c>
      <c r="T297" s="108" t="s">
        <v>357</v>
      </c>
      <c r="U297" s="108" t="str">
        <f t="shared" si="73"/>
        <v>R_ES-APP-CW</v>
      </c>
      <c r="V297" s="108" t="str">
        <f t="shared" si="73"/>
        <v>FH2_3</v>
      </c>
      <c r="W297" s="108">
        <f t="shared" si="74"/>
        <v>0.0166572327084534</v>
      </c>
      <c r="X297" s="108" t="s">
        <v>18</v>
      </c>
      <c r="Y297" s="108" t="s">
        <v>191</v>
      </c>
      <c r="AC297" s="108" t="s">
        <v>357</v>
      </c>
      <c r="AD297" s="108" t="str">
        <f t="shared" si="75"/>
        <v>R_ES-APP-CW</v>
      </c>
      <c r="AE297" s="108" t="str">
        <f t="shared" si="75"/>
        <v>FH2_3</v>
      </c>
      <c r="AF297" s="108">
        <f t="shared" si="76"/>
        <v>0.022471121655479</v>
      </c>
      <c r="AG297" s="108" t="s">
        <v>18</v>
      </c>
      <c r="AH297" s="108" t="s">
        <v>197</v>
      </c>
      <c r="AL297" s="108" t="s">
        <v>357</v>
      </c>
      <c r="AM297" s="108" t="str">
        <f t="shared" si="77"/>
        <v>R_ES-APP-CW</v>
      </c>
      <c r="AN297" s="108" t="str">
        <f t="shared" si="77"/>
        <v>FH2_3</v>
      </c>
      <c r="AO297" s="108">
        <f t="shared" si="78"/>
        <v>0.0196922594663782</v>
      </c>
      <c r="AP297" s="108" t="s">
        <v>18</v>
      </c>
      <c r="AQ297" s="108" t="s">
        <v>194</v>
      </c>
      <c r="AU297" s="108" t="s">
        <v>357</v>
      </c>
      <c r="AV297" s="108" t="str">
        <f t="shared" si="79"/>
        <v>R_ES-APP-CW</v>
      </c>
      <c r="AW297" s="108" t="str">
        <f t="shared" si="79"/>
        <v>FH2_3</v>
      </c>
      <c r="AX297" s="108">
        <f t="shared" si="80"/>
        <v>0.0200672016482474</v>
      </c>
      <c r="AY297" s="108" t="s">
        <v>18</v>
      </c>
      <c r="AZ297" s="108" t="s">
        <v>193</v>
      </c>
      <c r="BD297" s="108" t="s">
        <v>357</v>
      </c>
      <c r="BE297" s="108" t="str">
        <f t="shared" si="81"/>
        <v>R_ES-APP-CW</v>
      </c>
      <c r="BF297" s="108" t="str">
        <f t="shared" si="81"/>
        <v>FH2_3</v>
      </c>
      <c r="BG297" s="108">
        <f t="shared" si="85"/>
        <v>0.0196922594663782</v>
      </c>
      <c r="BH297" s="108" t="s">
        <v>18</v>
      </c>
      <c r="BI297" s="108" t="s">
        <v>195</v>
      </c>
      <c r="BM297" s="108" t="s">
        <v>357</v>
      </c>
      <c r="BN297" s="108" t="str">
        <f t="shared" si="82"/>
        <v>R_ES-APP-CW</v>
      </c>
      <c r="BO297" s="108" t="str">
        <f t="shared" si="82"/>
        <v>FH2_3</v>
      </c>
      <c r="BP297" s="108">
        <f t="shared" si="83"/>
        <v>0.0200672016482474</v>
      </c>
      <c r="BQ297" s="108" t="s">
        <v>18</v>
      </c>
      <c r="BR297" s="108" t="s">
        <v>192</v>
      </c>
    </row>
    <row r="298" spans="11:70">
      <c r="K298" s="108" t="s">
        <v>357</v>
      </c>
      <c r="L298" s="108" t="str">
        <f t="shared" si="84"/>
        <v>R_ES-APP-CW</v>
      </c>
      <c r="M298" s="108" t="str">
        <f t="shared" si="71"/>
        <v>FH4_5</v>
      </c>
      <c r="N298" s="108">
        <f t="shared" si="72"/>
        <v>0.0201116701113584</v>
      </c>
      <c r="O298" s="108" t="s">
        <v>18</v>
      </c>
      <c r="P298" s="108" t="s">
        <v>196</v>
      </c>
      <c r="T298" s="108" t="s">
        <v>357</v>
      </c>
      <c r="U298" s="108" t="str">
        <f t="shared" si="73"/>
        <v>R_ES-APP-CW</v>
      </c>
      <c r="V298" s="108" t="str">
        <f t="shared" si="73"/>
        <v>FH4_5</v>
      </c>
      <c r="W298" s="108">
        <f t="shared" si="74"/>
        <v>0.0158290452354489</v>
      </c>
      <c r="X298" s="108" t="s">
        <v>18</v>
      </c>
      <c r="Y298" s="108" t="s">
        <v>191</v>
      </c>
      <c r="AC298" s="108" t="s">
        <v>357</v>
      </c>
      <c r="AD298" s="108" t="str">
        <f t="shared" si="75"/>
        <v>R_ES-APP-CW</v>
      </c>
      <c r="AE298" s="108" t="str">
        <f t="shared" si="75"/>
        <v>FH4_5</v>
      </c>
      <c r="AF298" s="108">
        <f t="shared" si="76"/>
        <v>0.0209246883499341</v>
      </c>
      <c r="AG298" s="108" t="s">
        <v>18</v>
      </c>
      <c r="AH298" s="108" t="s">
        <v>197</v>
      </c>
      <c r="AL298" s="108" t="s">
        <v>357</v>
      </c>
      <c r="AM298" s="108" t="str">
        <f t="shared" si="77"/>
        <v>R_ES-APP-CW</v>
      </c>
      <c r="AN298" s="108" t="str">
        <f t="shared" si="77"/>
        <v>FH4_5</v>
      </c>
      <c r="AO298" s="108">
        <f t="shared" si="78"/>
        <v>0.0185404013701219</v>
      </c>
      <c r="AP298" s="108" t="s">
        <v>18</v>
      </c>
      <c r="AQ298" s="108" t="s">
        <v>194</v>
      </c>
      <c r="AU298" s="108" t="s">
        <v>357</v>
      </c>
      <c r="AV298" s="108" t="str">
        <f t="shared" si="79"/>
        <v>R_ES-APP-CW</v>
      </c>
      <c r="AW298" s="108" t="str">
        <f t="shared" si="79"/>
        <v>FH4_5</v>
      </c>
      <c r="AX298" s="108">
        <f t="shared" si="80"/>
        <v>0.0177877243294525</v>
      </c>
      <c r="AY298" s="108" t="s">
        <v>18</v>
      </c>
      <c r="AZ298" s="108" t="s">
        <v>193</v>
      </c>
      <c r="BD298" s="108" t="s">
        <v>357</v>
      </c>
      <c r="BE298" s="108" t="str">
        <f t="shared" si="81"/>
        <v>R_ES-APP-CW</v>
      </c>
      <c r="BF298" s="108" t="str">
        <f t="shared" si="81"/>
        <v>FH4_5</v>
      </c>
      <c r="BG298" s="108">
        <f t="shared" si="85"/>
        <v>0.0185404013701219</v>
      </c>
      <c r="BH298" s="108" t="s">
        <v>18</v>
      </c>
      <c r="BI298" s="108" t="s">
        <v>195</v>
      </c>
      <c r="BM298" s="108" t="s">
        <v>357</v>
      </c>
      <c r="BN298" s="108" t="str">
        <f t="shared" si="82"/>
        <v>R_ES-APP-CW</v>
      </c>
      <c r="BO298" s="108" t="str">
        <f t="shared" si="82"/>
        <v>FH4_5</v>
      </c>
      <c r="BP298" s="108">
        <f t="shared" si="83"/>
        <v>0.0177877243294525</v>
      </c>
      <c r="BQ298" s="108" t="s">
        <v>18</v>
      </c>
      <c r="BR298" s="108" t="s">
        <v>192</v>
      </c>
    </row>
    <row r="299" spans="11:70">
      <c r="K299" s="175" t="s">
        <v>357</v>
      </c>
      <c r="L299" s="108" t="str">
        <f t="shared" si="84"/>
        <v>R_ES-APP-CW</v>
      </c>
      <c r="M299" s="108" t="str">
        <f t="shared" si="71"/>
        <v>FH6_7</v>
      </c>
      <c r="N299" s="108">
        <f t="shared" si="72"/>
        <v>0.0192099222047578</v>
      </c>
      <c r="O299" s="108" t="s">
        <v>18</v>
      </c>
      <c r="P299" s="108" t="s">
        <v>196</v>
      </c>
      <c r="T299" s="108" t="s">
        <v>357</v>
      </c>
      <c r="U299" s="108" t="str">
        <f t="shared" si="73"/>
        <v>R_ES-APP-CW</v>
      </c>
      <c r="V299" s="108" t="str">
        <f t="shared" si="73"/>
        <v>FH6_7</v>
      </c>
      <c r="W299" s="108">
        <f t="shared" si="74"/>
        <v>0.0159024621248745</v>
      </c>
      <c r="X299" s="108" t="s">
        <v>18</v>
      </c>
      <c r="Y299" s="108" t="s">
        <v>191</v>
      </c>
      <c r="AC299" s="108" t="s">
        <v>357</v>
      </c>
      <c r="AD299" s="108" t="str">
        <f t="shared" si="75"/>
        <v>R_ES-APP-CW</v>
      </c>
      <c r="AE299" s="108" t="str">
        <f t="shared" si="75"/>
        <v>FH6_7</v>
      </c>
      <c r="AF299" s="108">
        <f t="shared" si="76"/>
        <v>0.0184080758697192</v>
      </c>
      <c r="AG299" s="108" t="s">
        <v>18</v>
      </c>
      <c r="AH299" s="108" t="s">
        <v>197</v>
      </c>
      <c r="AL299" s="108" t="s">
        <v>357</v>
      </c>
      <c r="AM299" s="108" t="str">
        <f t="shared" si="77"/>
        <v>R_ES-APP-CW</v>
      </c>
      <c r="AN299" s="108" t="str">
        <f t="shared" si="77"/>
        <v>FH6_7</v>
      </c>
      <c r="AO299" s="108">
        <f t="shared" si="78"/>
        <v>0.0175903530927638</v>
      </c>
      <c r="AP299" s="108" t="s">
        <v>18</v>
      </c>
      <c r="AQ299" s="108" t="s">
        <v>194</v>
      </c>
      <c r="AU299" s="108" t="s">
        <v>357</v>
      </c>
      <c r="AV299" s="108" t="str">
        <f t="shared" si="79"/>
        <v>R_ES-APP-CW</v>
      </c>
      <c r="AW299" s="108" t="str">
        <f t="shared" si="79"/>
        <v>FH6_7</v>
      </c>
      <c r="AX299" s="108">
        <f t="shared" si="80"/>
        <v>0.0165945078402487</v>
      </c>
      <c r="AY299" s="108" t="s">
        <v>18</v>
      </c>
      <c r="AZ299" s="108" t="s">
        <v>193</v>
      </c>
      <c r="BD299" s="108" t="s">
        <v>357</v>
      </c>
      <c r="BE299" s="108" t="str">
        <f t="shared" si="81"/>
        <v>R_ES-APP-CW</v>
      </c>
      <c r="BF299" s="108" t="str">
        <f t="shared" si="81"/>
        <v>FH6_7</v>
      </c>
      <c r="BG299" s="108">
        <f t="shared" si="85"/>
        <v>0.0175903530927638</v>
      </c>
      <c r="BH299" s="108" t="s">
        <v>18</v>
      </c>
      <c r="BI299" s="108" t="s">
        <v>195</v>
      </c>
      <c r="BM299" s="108" t="s">
        <v>357</v>
      </c>
      <c r="BN299" s="108" t="str">
        <f t="shared" si="82"/>
        <v>R_ES-APP-CW</v>
      </c>
      <c r="BO299" s="108" t="str">
        <f t="shared" si="82"/>
        <v>FH6_7</v>
      </c>
      <c r="BP299" s="108">
        <f t="shared" si="83"/>
        <v>0.0165945078402487</v>
      </c>
      <c r="BQ299" s="108" t="s">
        <v>18</v>
      </c>
      <c r="BR299" s="108" t="s">
        <v>192</v>
      </c>
    </row>
    <row r="300" spans="11:70">
      <c r="K300" s="108" t="s">
        <v>357</v>
      </c>
      <c r="L300" s="108" t="str">
        <f t="shared" si="84"/>
        <v>R_ES-APP-CW</v>
      </c>
      <c r="M300" s="108" t="str">
        <f t="shared" si="71"/>
        <v>FH8_9</v>
      </c>
      <c r="N300" s="108">
        <f t="shared" si="72"/>
        <v>0.018841834190357</v>
      </c>
      <c r="O300" s="108" t="s">
        <v>18</v>
      </c>
      <c r="P300" s="108" t="s">
        <v>196</v>
      </c>
      <c r="T300" s="108" t="s">
        <v>357</v>
      </c>
      <c r="U300" s="108" t="str">
        <f t="shared" si="73"/>
        <v>R_ES-APP-CW</v>
      </c>
      <c r="V300" s="108" t="str">
        <f t="shared" si="73"/>
        <v>FH8_9</v>
      </c>
      <c r="W300" s="108">
        <f t="shared" si="74"/>
        <v>0.0171052366659126</v>
      </c>
      <c r="X300" s="108" t="s">
        <v>18</v>
      </c>
      <c r="Y300" s="108" t="s">
        <v>191</v>
      </c>
      <c r="AC300" s="108" t="s">
        <v>357</v>
      </c>
      <c r="AD300" s="108" t="str">
        <f t="shared" si="75"/>
        <v>R_ES-APP-CW</v>
      </c>
      <c r="AE300" s="108" t="str">
        <f t="shared" si="75"/>
        <v>FH8_9</v>
      </c>
      <c r="AF300" s="108">
        <f t="shared" si="76"/>
        <v>0.0169703204195258</v>
      </c>
      <c r="AG300" s="108" t="s">
        <v>18</v>
      </c>
      <c r="AH300" s="108" t="s">
        <v>197</v>
      </c>
      <c r="AL300" s="108" t="s">
        <v>357</v>
      </c>
      <c r="AM300" s="108" t="str">
        <f t="shared" si="77"/>
        <v>R_ES-APP-CW</v>
      </c>
      <c r="AN300" s="108" t="str">
        <f t="shared" si="77"/>
        <v>FH8_9</v>
      </c>
      <c r="AO300" s="108">
        <f t="shared" si="78"/>
        <v>0.0174698671638847</v>
      </c>
      <c r="AP300" s="108" t="s">
        <v>18</v>
      </c>
      <c r="AQ300" s="108" t="s">
        <v>194</v>
      </c>
      <c r="AU300" s="108" t="s">
        <v>357</v>
      </c>
      <c r="AV300" s="108" t="str">
        <f t="shared" si="79"/>
        <v>R_ES-APP-CW</v>
      </c>
      <c r="AW300" s="108" t="str">
        <f t="shared" si="79"/>
        <v>FH8_9</v>
      </c>
      <c r="AX300" s="108">
        <f t="shared" si="80"/>
        <v>0.0165122579121173</v>
      </c>
      <c r="AY300" s="108" t="s">
        <v>18</v>
      </c>
      <c r="AZ300" s="108" t="s">
        <v>193</v>
      </c>
      <c r="BD300" s="108" t="s">
        <v>357</v>
      </c>
      <c r="BE300" s="108" t="str">
        <f t="shared" si="81"/>
        <v>R_ES-APP-CW</v>
      </c>
      <c r="BF300" s="108" t="str">
        <f t="shared" si="81"/>
        <v>FH8_9</v>
      </c>
      <c r="BG300" s="108">
        <f t="shared" si="85"/>
        <v>0.0174698671638847</v>
      </c>
      <c r="BH300" s="108" t="s">
        <v>18</v>
      </c>
      <c r="BI300" s="108" t="s">
        <v>195</v>
      </c>
      <c r="BM300" s="108" t="s">
        <v>357</v>
      </c>
      <c r="BN300" s="108" t="str">
        <f t="shared" si="82"/>
        <v>R_ES-APP-CW</v>
      </c>
      <c r="BO300" s="108" t="str">
        <f t="shared" si="82"/>
        <v>FH8_9</v>
      </c>
      <c r="BP300" s="108">
        <f t="shared" si="83"/>
        <v>0.0165122579121173</v>
      </c>
      <c r="BQ300" s="108" t="s">
        <v>18</v>
      </c>
      <c r="BR300" s="108" t="s">
        <v>192</v>
      </c>
    </row>
    <row r="301" spans="11:70">
      <c r="K301" s="108" t="s">
        <v>357</v>
      </c>
      <c r="L301" s="108" t="str">
        <f t="shared" si="84"/>
        <v>R_ES-APP-CW</v>
      </c>
      <c r="M301" s="108" t="str">
        <f t="shared" si="71"/>
        <v>FH10_11</v>
      </c>
      <c r="N301" s="108">
        <f t="shared" si="72"/>
        <v>0.0189356699331529</v>
      </c>
      <c r="O301" s="108" t="s">
        <v>18</v>
      </c>
      <c r="P301" s="108" t="s">
        <v>196</v>
      </c>
      <c r="T301" s="108" t="s">
        <v>357</v>
      </c>
      <c r="U301" s="108" t="str">
        <f t="shared" si="73"/>
        <v>R_ES-APP-CW</v>
      </c>
      <c r="V301" s="108" t="str">
        <f t="shared" si="73"/>
        <v>FH10_11</v>
      </c>
      <c r="W301" s="108">
        <f t="shared" si="74"/>
        <v>0.0198225161188549</v>
      </c>
      <c r="X301" s="108" t="s">
        <v>18</v>
      </c>
      <c r="Y301" s="108" t="s">
        <v>191</v>
      </c>
      <c r="AC301" s="108" t="s">
        <v>357</v>
      </c>
      <c r="AD301" s="108" t="str">
        <f t="shared" si="75"/>
        <v>R_ES-APP-CW</v>
      </c>
      <c r="AE301" s="108" t="str">
        <f t="shared" si="75"/>
        <v>FH10_11</v>
      </c>
      <c r="AF301" s="108">
        <f t="shared" si="76"/>
        <v>0.0166723480117681</v>
      </c>
      <c r="AG301" s="108" t="s">
        <v>18</v>
      </c>
      <c r="AH301" s="108" t="s">
        <v>197</v>
      </c>
      <c r="AL301" s="108" t="s">
        <v>357</v>
      </c>
      <c r="AM301" s="108" t="str">
        <f t="shared" si="77"/>
        <v>R_ES-APP-CW</v>
      </c>
      <c r="AN301" s="108" t="str">
        <f t="shared" si="77"/>
        <v>FH10_11</v>
      </c>
      <c r="AO301" s="108">
        <f t="shared" si="78"/>
        <v>0.0185481158114173</v>
      </c>
      <c r="AP301" s="108" t="s">
        <v>18</v>
      </c>
      <c r="AQ301" s="108" t="s">
        <v>194</v>
      </c>
      <c r="AU301" s="108" t="s">
        <v>357</v>
      </c>
      <c r="AV301" s="108" t="str">
        <f t="shared" si="79"/>
        <v>R_ES-APP-CW</v>
      </c>
      <c r="AW301" s="108" t="str">
        <f t="shared" si="79"/>
        <v>FH10_11</v>
      </c>
      <c r="AX301" s="108">
        <f t="shared" si="80"/>
        <v>0.0182536626877173</v>
      </c>
      <c r="AY301" s="108" t="s">
        <v>18</v>
      </c>
      <c r="AZ301" s="108" t="s">
        <v>193</v>
      </c>
      <c r="BD301" s="108" t="s">
        <v>357</v>
      </c>
      <c r="BE301" s="108" t="str">
        <f t="shared" si="81"/>
        <v>R_ES-APP-CW</v>
      </c>
      <c r="BF301" s="108" t="str">
        <f t="shared" si="81"/>
        <v>FH10_11</v>
      </c>
      <c r="BG301" s="108">
        <f t="shared" si="85"/>
        <v>0.0185481158114173</v>
      </c>
      <c r="BH301" s="108" t="s">
        <v>18</v>
      </c>
      <c r="BI301" s="108" t="s">
        <v>195</v>
      </c>
      <c r="BM301" s="108" t="s">
        <v>357</v>
      </c>
      <c r="BN301" s="108" t="str">
        <f t="shared" si="82"/>
        <v>R_ES-APP-CW</v>
      </c>
      <c r="BO301" s="108" t="str">
        <f t="shared" si="82"/>
        <v>FH10_11</v>
      </c>
      <c r="BP301" s="108">
        <f t="shared" si="83"/>
        <v>0.0182536626877173</v>
      </c>
      <c r="BQ301" s="108" t="s">
        <v>18</v>
      </c>
      <c r="BR301" s="108" t="s">
        <v>192</v>
      </c>
    </row>
    <row r="302" spans="11:70">
      <c r="K302" s="108" t="s">
        <v>357</v>
      </c>
      <c r="L302" s="108" t="str">
        <f t="shared" si="84"/>
        <v>R_ES-APP-CW</v>
      </c>
      <c r="M302" s="108" t="str">
        <f t="shared" si="71"/>
        <v>FH12_13</v>
      </c>
      <c r="N302" s="108">
        <f t="shared" si="72"/>
        <v>0.0198847069007047</v>
      </c>
      <c r="O302" s="108" t="s">
        <v>18</v>
      </c>
      <c r="P302" s="108" t="s">
        <v>196</v>
      </c>
      <c r="T302" s="108" t="s">
        <v>357</v>
      </c>
      <c r="U302" s="108" t="str">
        <f t="shared" si="73"/>
        <v>R_ES-APP-CW</v>
      </c>
      <c r="V302" s="108" t="str">
        <f t="shared" si="73"/>
        <v>FH12_13</v>
      </c>
      <c r="W302" s="108">
        <f t="shared" si="74"/>
        <v>0.0205767152130325</v>
      </c>
      <c r="X302" s="108" t="s">
        <v>18</v>
      </c>
      <c r="Y302" s="108" t="s">
        <v>191</v>
      </c>
      <c r="AC302" s="108" t="s">
        <v>357</v>
      </c>
      <c r="AD302" s="108" t="str">
        <f t="shared" si="75"/>
        <v>R_ES-APP-CW</v>
      </c>
      <c r="AE302" s="108" t="str">
        <f t="shared" si="75"/>
        <v>FH12_13</v>
      </c>
      <c r="AF302" s="108">
        <f t="shared" si="76"/>
        <v>0.0178993947669431</v>
      </c>
      <c r="AG302" s="108" t="s">
        <v>18</v>
      </c>
      <c r="AH302" s="108" t="s">
        <v>197</v>
      </c>
      <c r="AL302" s="108" t="s">
        <v>357</v>
      </c>
      <c r="AM302" s="108" t="str">
        <f t="shared" si="77"/>
        <v>R_ES-APP-CW</v>
      </c>
      <c r="AN302" s="108" t="str">
        <f t="shared" si="77"/>
        <v>FH12_13</v>
      </c>
      <c r="AO302" s="108">
        <f t="shared" si="78"/>
        <v>0.0197346377775574</v>
      </c>
      <c r="AP302" s="108" t="s">
        <v>18</v>
      </c>
      <c r="AQ302" s="108" t="s">
        <v>194</v>
      </c>
      <c r="AU302" s="108" t="s">
        <v>357</v>
      </c>
      <c r="AV302" s="108" t="str">
        <f t="shared" si="79"/>
        <v>R_ES-APP-CW</v>
      </c>
      <c r="AW302" s="108" t="str">
        <f t="shared" si="79"/>
        <v>FH12_13</v>
      </c>
      <c r="AX302" s="108">
        <f t="shared" si="80"/>
        <v>0.0202626994046479</v>
      </c>
      <c r="AY302" s="108" t="s">
        <v>18</v>
      </c>
      <c r="AZ302" s="108" t="s">
        <v>193</v>
      </c>
      <c r="BD302" s="108" t="s">
        <v>357</v>
      </c>
      <c r="BE302" s="108" t="str">
        <f t="shared" si="81"/>
        <v>R_ES-APP-CW</v>
      </c>
      <c r="BF302" s="108" t="str">
        <f t="shared" si="81"/>
        <v>FH12_13</v>
      </c>
      <c r="BG302" s="108">
        <f t="shared" si="85"/>
        <v>0.0197346377775574</v>
      </c>
      <c r="BH302" s="108" t="s">
        <v>18</v>
      </c>
      <c r="BI302" s="108" t="s">
        <v>195</v>
      </c>
      <c r="BM302" s="108" t="s">
        <v>357</v>
      </c>
      <c r="BN302" s="108" t="str">
        <f t="shared" si="82"/>
        <v>R_ES-APP-CW</v>
      </c>
      <c r="BO302" s="108" t="str">
        <f t="shared" si="82"/>
        <v>FH12_13</v>
      </c>
      <c r="BP302" s="108">
        <f t="shared" si="83"/>
        <v>0.0202626994046479</v>
      </c>
      <c r="BQ302" s="108" t="s">
        <v>18</v>
      </c>
      <c r="BR302" s="108" t="s">
        <v>192</v>
      </c>
    </row>
    <row r="303" spans="11:70">
      <c r="K303" s="175" t="s">
        <v>357</v>
      </c>
      <c r="L303" s="108" t="str">
        <f t="shared" si="84"/>
        <v>R_ES-APP-CW</v>
      </c>
      <c r="M303" s="108" t="str">
        <f t="shared" si="71"/>
        <v>FH14_15</v>
      </c>
      <c r="N303" s="108">
        <f t="shared" si="72"/>
        <v>0.0208389906197208</v>
      </c>
      <c r="O303" s="108" t="s">
        <v>18</v>
      </c>
      <c r="P303" s="108" t="s">
        <v>196</v>
      </c>
      <c r="T303" s="108" t="s">
        <v>357</v>
      </c>
      <c r="U303" s="108" t="str">
        <f t="shared" si="73"/>
        <v>R_ES-APP-CW</v>
      </c>
      <c r="V303" s="108" t="str">
        <f t="shared" si="73"/>
        <v>FH14_15</v>
      </c>
      <c r="W303" s="108">
        <f t="shared" si="74"/>
        <v>0.0201344120759709</v>
      </c>
      <c r="X303" s="108" t="s">
        <v>18</v>
      </c>
      <c r="Y303" s="108" t="s">
        <v>191</v>
      </c>
      <c r="AC303" s="108" t="s">
        <v>357</v>
      </c>
      <c r="AD303" s="108" t="str">
        <f t="shared" si="75"/>
        <v>R_ES-APP-CW</v>
      </c>
      <c r="AE303" s="108" t="str">
        <f t="shared" si="75"/>
        <v>FH14_15</v>
      </c>
      <c r="AF303" s="108">
        <f t="shared" si="76"/>
        <v>0.0207530234250215</v>
      </c>
      <c r="AG303" s="108" t="s">
        <v>18</v>
      </c>
      <c r="AH303" s="108" t="s">
        <v>197</v>
      </c>
      <c r="AL303" s="108" t="s">
        <v>357</v>
      </c>
      <c r="AM303" s="108" t="str">
        <f t="shared" si="77"/>
        <v>R_ES-APP-CW</v>
      </c>
      <c r="AN303" s="108" t="str">
        <f t="shared" si="77"/>
        <v>FH14_15</v>
      </c>
      <c r="AO303" s="108">
        <f t="shared" si="78"/>
        <v>0.0206212544677413</v>
      </c>
      <c r="AP303" s="108" t="s">
        <v>18</v>
      </c>
      <c r="AQ303" s="108" t="s">
        <v>194</v>
      </c>
      <c r="AU303" s="108" t="s">
        <v>357</v>
      </c>
      <c r="AV303" s="108" t="str">
        <f t="shared" si="79"/>
        <v>R_ES-APP-CW</v>
      </c>
      <c r="AW303" s="108" t="str">
        <f t="shared" si="79"/>
        <v>FH14_15</v>
      </c>
      <c r="AX303" s="108">
        <f t="shared" si="80"/>
        <v>0.0211728179792687</v>
      </c>
      <c r="AY303" s="108" t="s">
        <v>18</v>
      </c>
      <c r="AZ303" s="108" t="s">
        <v>193</v>
      </c>
      <c r="BD303" s="108" t="s">
        <v>357</v>
      </c>
      <c r="BE303" s="108" t="str">
        <f t="shared" si="81"/>
        <v>R_ES-APP-CW</v>
      </c>
      <c r="BF303" s="108" t="str">
        <f t="shared" si="81"/>
        <v>FH14_15</v>
      </c>
      <c r="BG303" s="108">
        <f t="shared" si="85"/>
        <v>0.0206212544677413</v>
      </c>
      <c r="BH303" s="108" t="s">
        <v>18</v>
      </c>
      <c r="BI303" s="108" t="s">
        <v>195</v>
      </c>
      <c r="BM303" s="108" t="s">
        <v>357</v>
      </c>
      <c r="BN303" s="108" t="str">
        <f t="shared" si="82"/>
        <v>R_ES-APP-CW</v>
      </c>
      <c r="BO303" s="108" t="str">
        <f t="shared" si="82"/>
        <v>FH14_15</v>
      </c>
      <c r="BP303" s="108">
        <f t="shared" si="83"/>
        <v>0.0211728179792687</v>
      </c>
      <c r="BQ303" s="108" t="s">
        <v>18</v>
      </c>
      <c r="BR303" s="108" t="s">
        <v>192</v>
      </c>
    </row>
    <row r="304" spans="11:70">
      <c r="K304" s="108" t="s">
        <v>357</v>
      </c>
      <c r="L304" s="108" t="str">
        <f t="shared" si="84"/>
        <v>R_ES-APP-CW</v>
      </c>
      <c r="M304" s="108" t="str">
        <f t="shared" si="71"/>
        <v>FH16_17</v>
      </c>
      <c r="N304" s="108">
        <f t="shared" si="72"/>
        <v>0.0211595818818846</v>
      </c>
      <c r="O304" s="108" t="s">
        <v>18</v>
      </c>
      <c r="P304" s="108" t="s">
        <v>196</v>
      </c>
      <c r="T304" s="108" t="s">
        <v>357</v>
      </c>
      <c r="U304" s="108" t="str">
        <f t="shared" si="73"/>
        <v>R_ES-APP-CW</v>
      </c>
      <c r="V304" s="108" t="str">
        <f t="shared" si="73"/>
        <v>FH16_17</v>
      </c>
      <c r="W304" s="108">
        <f t="shared" si="74"/>
        <v>0.019900470527556</v>
      </c>
      <c r="X304" s="108" t="s">
        <v>18</v>
      </c>
      <c r="Y304" s="108" t="s">
        <v>191</v>
      </c>
      <c r="AC304" s="108" t="s">
        <v>357</v>
      </c>
      <c r="AD304" s="108" t="str">
        <f t="shared" ref="AD304:AE319" si="86">U304</f>
        <v>R_ES-APP-CW</v>
      </c>
      <c r="AE304" s="108" t="str">
        <f t="shared" si="86"/>
        <v>FH16_17</v>
      </c>
      <c r="AF304" s="108">
        <f t="shared" si="76"/>
        <v>0.021834856434323</v>
      </c>
      <c r="AG304" s="108" t="s">
        <v>18</v>
      </c>
      <c r="AH304" s="108" t="s">
        <v>197</v>
      </c>
      <c r="AL304" s="108" t="s">
        <v>357</v>
      </c>
      <c r="AM304" s="108" t="str">
        <f t="shared" ref="AM304:AN319" si="87">AD304</f>
        <v>R_ES-APP-CW</v>
      </c>
      <c r="AN304" s="108" t="str">
        <f t="shared" si="87"/>
        <v>FH16_17</v>
      </c>
      <c r="AO304" s="108">
        <f t="shared" si="78"/>
        <v>0.0208617629033817</v>
      </c>
      <c r="AP304" s="108" t="s">
        <v>18</v>
      </c>
      <c r="AQ304" s="108" t="s">
        <v>194</v>
      </c>
      <c r="AU304" s="108" t="s">
        <v>357</v>
      </c>
      <c r="AV304" s="108" t="str">
        <f t="shared" ref="AV304:AW319" si="88">AM304</f>
        <v>R_ES-APP-CW</v>
      </c>
      <c r="AW304" s="108" t="str">
        <f t="shared" si="88"/>
        <v>FH16_17</v>
      </c>
      <c r="AX304" s="108">
        <f t="shared" si="80"/>
        <v>0.0213427940914599</v>
      </c>
      <c r="AY304" s="108" t="s">
        <v>18</v>
      </c>
      <c r="AZ304" s="108" t="s">
        <v>193</v>
      </c>
      <c r="BD304" s="108" t="s">
        <v>357</v>
      </c>
      <c r="BE304" s="108" t="str">
        <f t="shared" ref="BE304:BF319" si="89">AV304</f>
        <v>R_ES-APP-CW</v>
      </c>
      <c r="BF304" s="108" t="str">
        <f t="shared" si="89"/>
        <v>FH16_17</v>
      </c>
      <c r="BG304" s="108">
        <f t="shared" si="85"/>
        <v>0.0208617629033817</v>
      </c>
      <c r="BH304" s="108" t="s">
        <v>18</v>
      </c>
      <c r="BI304" s="108" t="s">
        <v>195</v>
      </c>
      <c r="BM304" s="108" t="s">
        <v>357</v>
      </c>
      <c r="BN304" s="108" t="str">
        <f t="shared" ref="BN304:BO319" si="90">BE304</f>
        <v>R_ES-APP-CW</v>
      </c>
      <c r="BO304" s="108" t="str">
        <f t="shared" si="90"/>
        <v>FH16_17</v>
      </c>
      <c r="BP304" s="108">
        <f t="shared" si="83"/>
        <v>0.0213427940914599</v>
      </c>
      <c r="BQ304" s="108" t="s">
        <v>18</v>
      </c>
      <c r="BR304" s="108" t="s">
        <v>192</v>
      </c>
    </row>
    <row r="305" spans="11:70">
      <c r="K305" s="108" t="s">
        <v>357</v>
      </c>
      <c r="L305" s="108" t="str">
        <f t="shared" si="84"/>
        <v>R_ES-APP-CW</v>
      </c>
      <c r="M305" s="108" t="str">
        <f t="shared" si="71"/>
        <v>FH18_19</v>
      </c>
      <c r="N305" s="108">
        <f t="shared" si="72"/>
        <v>0.0212246785407572</v>
      </c>
      <c r="O305" s="108" t="s">
        <v>18</v>
      </c>
      <c r="P305" s="108" t="s">
        <v>196</v>
      </c>
      <c r="T305" s="108" t="s">
        <v>357</v>
      </c>
      <c r="U305" s="108" t="str">
        <f t="shared" ref="U305:V320" si="91">L305</f>
        <v>R_ES-APP-CW</v>
      </c>
      <c r="V305" s="108" t="str">
        <f t="shared" si="91"/>
        <v>FH18_19</v>
      </c>
      <c r="W305" s="108">
        <f t="shared" si="74"/>
        <v>0.02010785636109</v>
      </c>
      <c r="X305" s="108" t="s">
        <v>18</v>
      </c>
      <c r="Y305" s="108" t="s">
        <v>191</v>
      </c>
      <c r="AC305" s="108" t="s">
        <v>357</v>
      </c>
      <c r="AD305" s="108" t="str">
        <f t="shared" si="86"/>
        <v>R_ES-APP-CW</v>
      </c>
      <c r="AE305" s="108" t="str">
        <f t="shared" si="86"/>
        <v>FH18_19</v>
      </c>
      <c r="AF305" s="108">
        <f t="shared" si="76"/>
        <v>0.0218516633411387</v>
      </c>
      <c r="AG305" s="108" t="s">
        <v>18</v>
      </c>
      <c r="AH305" s="108" t="s">
        <v>197</v>
      </c>
      <c r="AL305" s="108" t="s">
        <v>357</v>
      </c>
      <c r="AM305" s="108" t="str">
        <f t="shared" si="87"/>
        <v>R_ES-APP-CW</v>
      </c>
      <c r="AN305" s="108" t="str">
        <f t="shared" si="87"/>
        <v>FH18_19</v>
      </c>
      <c r="AO305" s="108">
        <f t="shared" si="78"/>
        <v>0.0207872227642541</v>
      </c>
      <c r="AP305" s="108" t="s">
        <v>18</v>
      </c>
      <c r="AQ305" s="108" t="s">
        <v>194</v>
      </c>
      <c r="AU305" s="108" t="s">
        <v>357</v>
      </c>
      <c r="AV305" s="108" t="str">
        <f t="shared" si="88"/>
        <v>R_ES-APP-CW</v>
      </c>
      <c r="AW305" s="108" t="str">
        <f t="shared" si="88"/>
        <v>FH18_19</v>
      </c>
      <c r="AX305" s="108">
        <f t="shared" si="80"/>
        <v>0.021302546509601</v>
      </c>
      <c r="AY305" s="108" t="s">
        <v>18</v>
      </c>
      <c r="AZ305" s="108" t="s">
        <v>193</v>
      </c>
      <c r="BD305" s="108" t="s">
        <v>357</v>
      </c>
      <c r="BE305" s="108" t="str">
        <f t="shared" si="89"/>
        <v>R_ES-APP-CW</v>
      </c>
      <c r="BF305" s="108" t="str">
        <f t="shared" si="89"/>
        <v>FH18_19</v>
      </c>
      <c r="BG305" s="108">
        <f t="shared" si="85"/>
        <v>0.0207872227642541</v>
      </c>
      <c r="BH305" s="108" t="s">
        <v>18</v>
      </c>
      <c r="BI305" s="108" t="s">
        <v>195</v>
      </c>
      <c r="BM305" s="108" t="s">
        <v>357</v>
      </c>
      <c r="BN305" s="108" t="str">
        <f t="shared" si="90"/>
        <v>R_ES-APP-CW</v>
      </c>
      <c r="BO305" s="108" t="str">
        <f t="shared" si="90"/>
        <v>FH18_19</v>
      </c>
      <c r="BP305" s="108">
        <f t="shared" si="83"/>
        <v>0.021302546509601</v>
      </c>
      <c r="BQ305" s="108" t="s">
        <v>18</v>
      </c>
      <c r="BR305" s="108" t="s">
        <v>192</v>
      </c>
    </row>
    <row r="306" spans="11:70">
      <c r="K306" s="108" t="s">
        <v>357</v>
      </c>
      <c r="L306" s="108" t="str">
        <f t="shared" si="84"/>
        <v>R_ES-APP-CW</v>
      </c>
      <c r="M306" s="108" t="str">
        <f t="shared" si="71"/>
        <v>FH20_21</v>
      </c>
      <c r="N306" s="108">
        <f t="shared" si="72"/>
        <v>0.021196759693815</v>
      </c>
      <c r="O306" s="108" t="s">
        <v>18</v>
      </c>
      <c r="P306" s="108" t="s">
        <v>196</v>
      </c>
      <c r="T306" s="108" t="s">
        <v>357</v>
      </c>
      <c r="U306" s="108" t="str">
        <f t="shared" si="91"/>
        <v>R_ES-APP-CW</v>
      </c>
      <c r="V306" s="108" t="str">
        <f t="shared" si="91"/>
        <v>FH20_21</v>
      </c>
      <c r="W306" s="108">
        <f t="shared" si="74"/>
        <v>0.0209690367288275</v>
      </c>
      <c r="X306" s="108" t="s">
        <v>18</v>
      </c>
      <c r="Y306" s="108" t="s">
        <v>191</v>
      </c>
      <c r="AC306" s="108" t="s">
        <v>357</v>
      </c>
      <c r="AD306" s="108" t="str">
        <f t="shared" si="86"/>
        <v>R_ES-APP-CW</v>
      </c>
      <c r="AE306" s="108" t="str">
        <f t="shared" si="86"/>
        <v>FH20_21</v>
      </c>
      <c r="AF306" s="108">
        <f t="shared" si="76"/>
        <v>0.0215704297529681</v>
      </c>
      <c r="AG306" s="108" t="s">
        <v>18</v>
      </c>
      <c r="AH306" s="108" t="s">
        <v>197</v>
      </c>
      <c r="AL306" s="108" t="s">
        <v>357</v>
      </c>
      <c r="AM306" s="108" t="str">
        <f t="shared" si="87"/>
        <v>R_ES-APP-CW</v>
      </c>
      <c r="AN306" s="108" t="str">
        <f t="shared" si="87"/>
        <v>FH20_21</v>
      </c>
      <c r="AO306" s="108">
        <f t="shared" si="78"/>
        <v>0.0209999265660562</v>
      </c>
      <c r="AP306" s="108" t="s">
        <v>18</v>
      </c>
      <c r="AQ306" s="108" t="s">
        <v>194</v>
      </c>
      <c r="AU306" s="108" t="s">
        <v>357</v>
      </c>
      <c r="AV306" s="108" t="str">
        <f t="shared" si="88"/>
        <v>R_ES-APP-CW</v>
      </c>
      <c r="AW306" s="108" t="str">
        <f t="shared" si="88"/>
        <v>FH20_21</v>
      </c>
      <c r="AX306" s="108">
        <f t="shared" si="80"/>
        <v>0.0217291485724036</v>
      </c>
      <c r="AY306" s="108" t="s">
        <v>18</v>
      </c>
      <c r="AZ306" s="108" t="s">
        <v>193</v>
      </c>
      <c r="BD306" s="108" t="s">
        <v>357</v>
      </c>
      <c r="BE306" s="108" t="str">
        <f t="shared" si="89"/>
        <v>R_ES-APP-CW</v>
      </c>
      <c r="BF306" s="108" t="str">
        <f t="shared" si="89"/>
        <v>FH20_21</v>
      </c>
      <c r="BG306" s="108">
        <f t="shared" si="85"/>
        <v>0.0209999265660562</v>
      </c>
      <c r="BH306" s="108" t="s">
        <v>18</v>
      </c>
      <c r="BI306" s="108" t="s">
        <v>195</v>
      </c>
      <c r="BM306" s="108" t="s">
        <v>357</v>
      </c>
      <c r="BN306" s="108" t="str">
        <f t="shared" si="90"/>
        <v>R_ES-APP-CW</v>
      </c>
      <c r="BO306" s="108" t="str">
        <f t="shared" si="90"/>
        <v>FH20_21</v>
      </c>
      <c r="BP306" s="108">
        <f t="shared" si="83"/>
        <v>0.0217291485724036</v>
      </c>
      <c r="BQ306" s="108" t="s">
        <v>18</v>
      </c>
      <c r="BR306" s="108" t="s">
        <v>192</v>
      </c>
    </row>
    <row r="307" spans="11:70">
      <c r="K307" s="175" t="s">
        <v>357</v>
      </c>
      <c r="L307" s="108" t="str">
        <f t="shared" si="84"/>
        <v>R_ES-APP-CW</v>
      </c>
      <c r="M307" s="108" t="str">
        <f t="shared" si="71"/>
        <v>FH22_23</v>
      </c>
      <c r="N307" s="108">
        <f t="shared" si="72"/>
        <v>0.0213786036359911</v>
      </c>
      <c r="O307" s="108" t="s">
        <v>18</v>
      </c>
      <c r="P307" s="108" t="s">
        <v>196</v>
      </c>
      <c r="T307" s="108" t="s">
        <v>357</v>
      </c>
      <c r="U307" s="108" t="str">
        <f t="shared" si="91"/>
        <v>R_ES-APP-CW</v>
      </c>
      <c r="V307" s="108" t="str">
        <f t="shared" si="91"/>
        <v>FH22_23</v>
      </c>
      <c r="W307" s="108">
        <f t="shared" si="74"/>
        <v>0.0206911985722815</v>
      </c>
      <c r="X307" s="108" t="s">
        <v>18</v>
      </c>
      <c r="Y307" s="108" t="s">
        <v>191</v>
      </c>
      <c r="AC307" s="108" t="s">
        <v>357</v>
      </c>
      <c r="AD307" s="108" t="str">
        <f t="shared" si="86"/>
        <v>R_ES-APP-CW</v>
      </c>
      <c r="AE307" s="108" t="str">
        <f t="shared" si="86"/>
        <v>FH22_23</v>
      </c>
      <c r="AF307" s="108">
        <f t="shared" si="76"/>
        <v>0.0217091411685177</v>
      </c>
      <c r="AG307" s="108" t="s">
        <v>18</v>
      </c>
      <c r="AH307" s="108" t="s">
        <v>197</v>
      </c>
      <c r="AL307" s="108" t="s">
        <v>357</v>
      </c>
      <c r="AM307" s="108" t="str">
        <f t="shared" si="87"/>
        <v>R_ES-APP-CW</v>
      </c>
      <c r="AN307" s="108" t="str">
        <f t="shared" si="87"/>
        <v>FH22_23</v>
      </c>
      <c r="AO307" s="108">
        <f t="shared" si="78"/>
        <v>0.0212075715419054</v>
      </c>
      <c r="AP307" s="108" t="s">
        <v>18</v>
      </c>
      <c r="AQ307" s="108" t="s">
        <v>194</v>
      </c>
      <c r="AU307" s="108" t="s">
        <v>357</v>
      </c>
      <c r="AV307" s="108" t="str">
        <f t="shared" si="88"/>
        <v>R_ES-APP-CW</v>
      </c>
      <c r="AW307" s="108" t="str">
        <f t="shared" si="88"/>
        <v>FH22_23</v>
      </c>
      <c r="AX307" s="108">
        <f t="shared" si="80"/>
        <v>0.0225545958608362</v>
      </c>
      <c r="AY307" s="108" t="s">
        <v>18</v>
      </c>
      <c r="AZ307" s="108" t="s">
        <v>193</v>
      </c>
      <c r="BD307" s="108" t="s">
        <v>357</v>
      </c>
      <c r="BE307" s="108" t="str">
        <f t="shared" si="89"/>
        <v>R_ES-APP-CW</v>
      </c>
      <c r="BF307" s="108" t="str">
        <f t="shared" si="89"/>
        <v>FH22_23</v>
      </c>
      <c r="BG307" s="108">
        <f t="shared" si="85"/>
        <v>0.0212075715419054</v>
      </c>
      <c r="BH307" s="108" t="s">
        <v>18</v>
      </c>
      <c r="BI307" s="108" t="s">
        <v>195</v>
      </c>
      <c r="BM307" s="108" t="s">
        <v>357</v>
      </c>
      <c r="BN307" s="108" t="str">
        <f t="shared" si="90"/>
        <v>R_ES-APP-CW</v>
      </c>
      <c r="BO307" s="108" t="str">
        <f t="shared" si="90"/>
        <v>FH22_23</v>
      </c>
      <c r="BP307" s="108">
        <f t="shared" si="83"/>
        <v>0.0225545958608362</v>
      </c>
      <c r="BQ307" s="108" t="s">
        <v>18</v>
      </c>
      <c r="BR307" s="108" t="s">
        <v>192</v>
      </c>
    </row>
    <row r="308" spans="11:70">
      <c r="K308" s="108" t="s">
        <v>357</v>
      </c>
      <c r="L308" s="108" t="str">
        <f t="shared" si="84"/>
        <v>R_ES-APP-CW</v>
      </c>
      <c r="M308" s="108" t="str">
        <f t="shared" si="71"/>
        <v>WH0_1</v>
      </c>
      <c r="N308" s="108">
        <f t="shared" si="72"/>
        <v>0.0233000948138204</v>
      </c>
      <c r="O308" s="108" t="s">
        <v>18</v>
      </c>
      <c r="P308" s="108" t="s">
        <v>196</v>
      </c>
      <c r="T308" s="108" t="s">
        <v>357</v>
      </c>
      <c r="U308" s="108" t="str">
        <f t="shared" si="91"/>
        <v>R_ES-APP-CW</v>
      </c>
      <c r="V308" s="108" t="str">
        <f t="shared" si="91"/>
        <v>WH0_1</v>
      </c>
      <c r="W308" s="108">
        <f t="shared" si="74"/>
        <v>0.027052832396289</v>
      </c>
      <c r="X308" s="108" t="s">
        <v>18</v>
      </c>
      <c r="Y308" s="108" t="s">
        <v>191</v>
      </c>
      <c r="AC308" s="108" t="s">
        <v>357</v>
      </c>
      <c r="AD308" s="108" t="str">
        <f t="shared" si="86"/>
        <v>R_ES-APP-CW</v>
      </c>
      <c r="AE308" s="108" t="str">
        <f t="shared" si="86"/>
        <v>WH0_1</v>
      </c>
      <c r="AF308" s="108">
        <f t="shared" si="76"/>
        <v>0.0269775312483662</v>
      </c>
      <c r="AG308" s="108" t="s">
        <v>18</v>
      </c>
      <c r="AH308" s="108" t="s">
        <v>197</v>
      </c>
      <c r="AL308" s="108" t="s">
        <v>357</v>
      </c>
      <c r="AM308" s="108" t="str">
        <f t="shared" si="87"/>
        <v>R_ES-APP-CW</v>
      </c>
      <c r="AN308" s="108" t="str">
        <f t="shared" si="87"/>
        <v>WH0_1</v>
      </c>
      <c r="AO308" s="108">
        <f t="shared" si="78"/>
        <v>0.0260079601453114</v>
      </c>
      <c r="AP308" s="108" t="s">
        <v>18</v>
      </c>
      <c r="AQ308" s="108" t="s">
        <v>194</v>
      </c>
      <c r="AU308" s="108" t="s">
        <v>357</v>
      </c>
      <c r="AV308" s="108" t="str">
        <f t="shared" si="88"/>
        <v>R_ES-APP-CW</v>
      </c>
      <c r="AW308" s="108" t="str">
        <f t="shared" si="88"/>
        <v>WH0_1</v>
      </c>
      <c r="AX308" s="108">
        <f t="shared" si="80"/>
        <v>0.0251920133192881</v>
      </c>
      <c r="AY308" s="108" t="s">
        <v>18</v>
      </c>
      <c r="AZ308" s="108" t="s">
        <v>193</v>
      </c>
      <c r="BD308" s="108" t="s">
        <v>357</v>
      </c>
      <c r="BE308" s="108" t="str">
        <f t="shared" si="89"/>
        <v>R_ES-APP-CW</v>
      </c>
      <c r="BF308" s="108" t="str">
        <f t="shared" si="89"/>
        <v>WH0_1</v>
      </c>
      <c r="BG308" s="108">
        <f t="shared" si="85"/>
        <v>0.0260079601453114</v>
      </c>
      <c r="BH308" s="108" t="s">
        <v>18</v>
      </c>
      <c r="BI308" s="108" t="s">
        <v>195</v>
      </c>
      <c r="BM308" s="108" t="s">
        <v>357</v>
      </c>
      <c r="BN308" s="108" t="str">
        <f t="shared" si="90"/>
        <v>R_ES-APP-CW</v>
      </c>
      <c r="BO308" s="108" t="str">
        <f t="shared" si="90"/>
        <v>WH0_1</v>
      </c>
      <c r="BP308" s="108">
        <f t="shared" si="83"/>
        <v>0.0251920133192881</v>
      </c>
      <c r="BQ308" s="108" t="s">
        <v>18</v>
      </c>
      <c r="BR308" s="108" t="s">
        <v>192</v>
      </c>
    </row>
    <row r="309" spans="11:70">
      <c r="K309" s="108" t="s">
        <v>357</v>
      </c>
      <c r="L309" s="108" t="str">
        <f t="shared" si="84"/>
        <v>R_ES-APP-CW</v>
      </c>
      <c r="M309" s="108" t="str">
        <f t="shared" si="71"/>
        <v>WH2_3</v>
      </c>
      <c r="N309" s="108">
        <f t="shared" si="72"/>
        <v>0.0229492798370929</v>
      </c>
      <c r="O309" s="108" t="s">
        <v>18</v>
      </c>
      <c r="P309" s="108" t="s">
        <v>196</v>
      </c>
      <c r="T309" s="108" t="s">
        <v>357</v>
      </c>
      <c r="U309" s="108" t="str">
        <f t="shared" si="91"/>
        <v>R_ES-APP-CW</v>
      </c>
      <c r="V309" s="108" t="str">
        <f t="shared" si="91"/>
        <v>WH2_3</v>
      </c>
      <c r="W309" s="108">
        <f t="shared" si="74"/>
        <v>0.025013577036883</v>
      </c>
      <c r="X309" s="108" t="s">
        <v>18</v>
      </c>
      <c r="Y309" s="108" t="s">
        <v>191</v>
      </c>
      <c r="AC309" s="108" t="s">
        <v>357</v>
      </c>
      <c r="AD309" s="108" t="str">
        <f t="shared" si="86"/>
        <v>R_ES-APP-CW</v>
      </c>
      <c r="AE309" s="108" t="str">
        <f t="shared" si="86"/>
        <v>WH2_3</v>
      </c>
      <c r="AF309" s="108">
        <f t="shared" si="76"/>
        <v>0.026652958693426</v>
      </c>
      <c r="AG309" s="108" t="s">
        <v>18</v>
      </c>
      <c r="AH309" s="108" t="s">
        <v>197</v>
      </c>
      <c r="AL309" s="108" t="s">
        <v>357</v>
      </c>
      <c r="AM309" s="108" t="str">
        <f t="shared" si="87"/>
        <v>R_ES-APP-CW</v>
      </c>
      <c r="AN309" s="108" t="str">
        <f t="shared" si="87"/>
        <v>WH2_3</v>
      </c>
      <c r="AO309" s="108">
        <f t="shared" si="78"/>
        <v>0.0252822319214758</v>
      </c>
      <c r="AP309" s="108" t="s">
        <v>18</v>
      </c>
      <c r="AQ309" s="108" t="s">
        <v>194</v>
      </c>
      <c r="AU309" s="108" t="s">
        <v>357</v>
      </c>
      <c r="AV309" s="108" t="str">
        <f t="shared" si="88"/>
        <v>R_ES-APP-CW</v>
      </c>
      <c r="AW309" s="108" t="str">
        <f t="shared" si="88"/>
        <v>WH2_3</v>
      </c>
      <c r="AX309" s="108">
        <f t="shared" si="80"/>
        <v>0.0240114562974125</v>
      </c>
      <c r="AY309" s="108" t="s">
        <v>18</v>
      </c>
      <c r="AZ309" s="108" t="s">
        <v>193</v>
      </c>
      <c r="BD309" s="108" t="s">
        <v>357</v>
      </c>
      <c r="BE309" s="108" t="str">
        <f t="shared" si="89"/>
        <v>R_ES-APP-CW</v>
      </c>
      <c r="BF309" s="108" t="str">
        <f t="shared" si="89"/>
        <v>WH2_3</v>
      </c>
      <c r="BG309" s="108">
        <f t="shared" si="85"/>
        <v>0.0252822319214758</v>
      </c>
      <c r="BH309" s="108" t="s">
        <v>18</v>
      </c>
      <c r="BI309" s="108" t="s">
        <v>195</v>
      </c>
      <c r="BM309" s="108" t="s">
        <v>357</v>
      </c>
      <c r="BN309" s="108" t="str">
        <f t="shared" si="90"/>
        <v>R_ES-APP-CW</v>
      </c>
      <c r="BO309" s="108" t="str">
        <f t="shared" si="90"/>
        <v>WH2_3</v>
      </c>
      <c r="BP309" s="108">
        <f t="shared" si="83"/>
        <v>0.0240114562974125</v>
      </c>
      <c r="BQ309" s="108" t="s">
        <v>18</v>
      </c>
      <c r="BR309" s="108" t="s">
        <v>192</v>
      </c>
    </row>
    <row r="310" spans="11:70">
      <c r="K310" s="108" t="s">
        <v>357</v>
      </c>
      <c r="L310" s="108" t="str">
        <f t="shared" si="84"/>
        <v>R_ES-APP-CW</v>
      </c>
      <c r="M310" s="108" t="str">
        <f t="shared" si="71"/>
        <v>WH4_5</v>
      </c>
      <c r="N310" s="108">
        <f t="shared" si="72"/>
        <v>0.0222223809455457</v>
      </c>
      <c r="O310" s="108" t="s">
        <v>18</v>
      </c>
      <c r="P310" s="108" t="s">
        <v>196</v>
      </c>
      <c r="T310" s="108" t="s">
        <v>357</v>
      </c>
      <c r="U310" s="108" t="str">
        <f t="shared" si="91"/>
        <v>R_ES-APP-CW</v>
      </c>
      <c r="V310" s="108" t="str">
        <f t="shared" si="91"/>
        <v>WH4_5</v>
      </c>
      <c r="W310" s="108">
        <f t="shared" si="74"/>
        <v>0.023696203770169</v>
      </c>
      <c r="X310" s="108" t="s">
        <v>18</v>
      </c>
      <c r="Y310" s="108" t="s">
        <v>191</v>
      </c>
      <c r="AC310" s="108" t="s">
        <v>357</v>
      </c>
      <c r="AD310" s="108" t="str">
        <f t="shared" si="86"/>
        <v>R_ES-APP-CW</v>
      </c>
      <c r="AE310" s="108" t="str">
        <f t="shared" si="86"/>
        <v>WH4_5</v>
      </c>
      <c r="AF310" s="108">
        <f t="shared" si="76"/>
        <v>0.0249170715686325</v>
      </c>
      <c r="AG310" s="108" t="s">
        <v>18</v>
      </c>
      <c r="AH310" s="108" t="s">
        <v>197</v>
      </c>
      <c r="AL310" s="108" t="s">
        <v>357</v>
      </c>
      <c r="AM310" s="108" t="str">
        <f t="shared" si="87"/>
        <v>R_ES-APP-CW</v>
      </c>
      <c r="AN310" s="108" t="str">
        <f t="shared" si="87"/>
        <v>WH4_5</v>
      </c>
      <c r="AO310" s="108">
        <f t="shared" si="78"/>
        <v>0.0239165993198236</v>
      </c>
      <c r="AP310" s="108" t="s">
        <v>18</v>
      </c>
      <c r="AQ310" s="108" t="s">
        <v>194</v>
      </c>
      <c r="AU310" s="108" t="s">
        <v>357</v>
      </c>
      <c r="AV310" s="108" t="str">
        <f t="shared" si="88"/>
        <v>R_ES-APP-CW</v>
      </c>
      <c r="AW310" s="108" t="str">
        <f t="shared" si="88"/>
        <v>WH4_5</v>
      </c>
      <c r="AX310" s="108">
        <f t="shared" si="80"/>
        <v>0.021583935635486</v>
      </c>
      <c r="AY310" s="108" t="s">
        <v>18</v>
      </c>
      <c r="AZ310" s="108" t="s">
        <v>193</v>
      </c>
      <c r="BD310" s="108" t="s">
        <v>357</v>
      </c>
      <c r="BE310" s="108" t="str">
        <f t="shared" si="89"/>
        <v>R_ES-APP-CW</v>
      </c>
      <c r="BF310" s="108" t="str">
        <f t="shared" si="89"/>
        <v>WH4_5</v>
      </c>
      <c r="BG310" s="108">
        <f t="shared" si="85"/>
        <v>0.0239165993198236</v>
      </c>
      <c r="BH310" s="108" t="s">
        <v>18</v>
      </c>
      <c r="BI310" s="108" t="s">
        <v>195</v>
      </c>
      <c r="BM310" s="108" t="s">
        <v>357</v>
      </c>
      <c r="BN310" s="108" t="str">
        <f t="shared" si="90"/>
        <v>R_ES-APP-CW</v>
      </c>
      <c r="BO310" s="108" t="str">
        <f t="shared" si="90"/>
        <v>WH4_5</v>
      </c>
      <c r="BP310" s="108">
        <f t="shared" si="83"/>
        <v>0.021583935635486</v>
      </c>
      <c r="BQ310" s="108" t="s">
        <v>18</v>
      </c>
      <c r="BR310" s="108" t="s">
        <v>192</v>
      </c>
    </row>
    <row r="311" spans="11:70">
      <c r="K311" s="175" t="s">
        <v>357</v>
      </c>
      <c r="L311" s="108" t="str">
        <f t="shared" si="84"/>
        <v>R_ES-APP-CW</v>
      </c>
      <c r="M311" s="108" t="str">
        <f t="shared" si="71"/>
        <v>WH6_7</v>
      </c>
      <c r="N311" s="108">
        <f t="shared" si="72"/>
        <v>0.0212585220509218</v>
      </c>
      <c r="O311" s="108" t="s">
        <v>18</v>
      </c>
      <c r="P311" s="108" t="s">
        <v>196</v>
      </c>
      <c r="T311" s="108" t="s">
        <v>357</v>
      </c>
      <c r="U311" s="108" t="str">
        <f t="shared" si="91"/>
        <v>R_ES-APP-CW</v>
      </c>
      <c r="V311" s="108" t="str">
        <f t="shared" si="91"/>
        <v>WH6_7</v>
      </c>
      <c r="W311" s="108">
        <f t="shared" si="74"/>
        <v>0.0235544674010497</v>
      </c>
      <c r="X311" s="108" t="s">
        <v>18</v>
      </c>
      <c r="Y311" s="108" t="s">
        <v>191</v>
      </c>
      <c r="AC311" s="108" t="s">
        <v>357</v>
      </c>
      <c r="AD311" s="108" t="str">
        <f t="shared" si="86"/>
        <v>R_ES-APP-CW</v>
      </c>
      <c r="AE311" s="108" t="str">
        <f t="shared" si="86"/>
        <v>WH6_7</v>
      </c>
      <c r="AF311" s="108">
        <f t="shared" si="76"/>
        <v>0.0223149487779418</v>
      </c>
      <c r="AG311" s="108" t="s">
        <v>18</v>
      </c>
      <c r="AH311" s="108" t="s">
        <v>197</v>
      </c>
      <c r="AL311" s="108" t="s">
        <v>357</v>
      </c>
      <c r="AM311" s="108" t="str">
        <f t="shared" si="87"/>
        <v>R_ES-APP-CW</v>
      </c>
      <c r="AN311" s="108" t="str">
        <f t="shared" si="87"/>
        <v>WH6_7</v>
      </c>
      <c r="AO311" s="108">
        <f t="shared" si="78"/>
        <v>0.0226308904433103</v>
      </c>
      <c r="AP311" s="108" t="s">
        <v>18</v>
      </c>
      <c r="AQ311" s="108" t="s">
        <v>194</v>
      </c>
      <c r="AU311" s="108" t="s">
        <v>357</v>
      </c>
      <c r="AV311" s="108" t="str">
        <f t="shared" si="88"/>
        <v>R_ES-APP-CW</v>
      </c>
      <c r="AW311" s="108" t="str">
        <f t="shared" si="88"/>
        <v>WH6_7</v>
      </c>
      <c r="AX311" s="108">
        <f t="shared" si="80"/>
        <v>0.0195664574996017</v>
      </c>
      <c r="AY311" s="108" t="s">
        <v>18</v>
      </c>
      <c r="AZ311" s="108" t="s">
        <v>193</v>
      </c>
      <c r="BD311" s="108" t="s">
        <v>357</v>
      </c>
      <c r="BE311" s="108" t="str">
        <f t="shared" si="89"/>
        <v>R_ES-APP-CW</v>
      </c>
      <c r="BF311" s="108" t="str">
        <f t="shared" si="89"/>
        <v>WH6_7</v>
      </c>
      <c r="BG311" s="108">
        <f t="shared" si="85"/>
        <v>0.0226308904433103</v>
      </c>
      <c r="BH311" s="108" t="s">
        <v>18</v>
      </c>
      <c r="BI311" s="108" t="s">
        <v>195</v>
      </c>
      <c r="BM311" s="108" t="s">
        <v>357</v>
      </c>
      <c r="BN311" s="108" t="str">
        <f t="shared" si="90"/>
        <v>R_ES-APP-CW</v>
      </c>
      <c r="BO311" s="108" t="str">
        <f t="shared" si="90"/>
        <v>WH6_7</v>
      </c>
      <c r="BP311" s="108">
        <f t="shared" si="83"/>
        <v>0.0195664574996017</v>
      </c>
      <c r="BQ311" s="108" t="s">
        <v>18</v>
      </c>
      <c r="BR311" s="108" t="s">
        <v>192</v>
      </c>
    </row>
    <row r="312" spans="11:70">
      <c r="K312" s="108" t="s">
        <v>357</v>
      </c>
      <c r="L312" s="108" t="str">
        <f t="shared" si="84"/>
        <v>R_ES-APP-CW</v>
      </c>
      <c r="M312" s="108" t="str">
        <f t="shared" si="71"/>
        <v>WH8_9</v>
      </c>
      <c r="N312" s="108">
        <f t="shared" si="72"/>
        <v>0.0207811308875425</v>
      </c>
      <c r="O312" s="108" t="s">
        <v>18</v>
      </c>
      <c r="P312" s="108" t="s">
        <v>196</v>
      </c>
      <c r="T312" s="108" t="s">
        <v>357</v>
      </c>
      <c r="U312" s="108" t="str">
        <f t="shared" si="91"/>
        <v>R_ES-APP-CW</v>
      </c>
      <c r="V312" s="108" t="str">
        <f t="shared" si="91"/>
        <v>WH8_9</v>
      </c>
      <c r="W312" s="108">
        <f t="shared" si="74"/>
        <v>0.0243002057667018</v>
      </c>
      <c r="X312" s="108" t="s">
        <v>18</v>
      </c>
      <c r="Y312" s="108" t="s">
        <v>191</v>
      </c>
      <c r="AC312" s="108" t="s">
        <v>357</v>
      </c>
      <c r="AD312" s="108" t="str">
        <f t="shared" si="86"/>
        <v>R_ES-APP-CW</v>
      </c>
      <c r="AE312" s="108" t="str">
        <f t="shared" si="86"/>
        <v>WH8_9</v>
      </c>
      <c r="AF312" s="108">
        <f t="shared" si="76"/>
        <v>0.0206945793819697</v>
      </c>
      <c r="AG312" s="108" t="s">
        <v>18</v>
      </c>
      <c r="AH312" s="108" t="s">
        <v>197</v>
      </c>
      <c r="AL312" s="108" t="s">
        <v>357</v>
      </c>
      <c r="AM312" s="108" t="str">
        <f t="shared" si="87"/>
        <v>R_ES-APP-CW</v>
      </c>
      <c r="AN312" s="108" t="str">
        <f t="shared" si="87"/>
        <v>WH8_9</v>
      </c>
      <c r="AO312" s="108">
        <f t="shared" si="78"/>
        <v>0.0221985165054664</v>
      </c>
      <c r="AP312" s="108" t="s">
        <v>18</v>
      </c>
      <c r="AQ312" s="108" t="s">
        <v>194</v>
      </c>
      <c r="AU312" s="108" t="s">
        <v>357</v>
      </c>
      <c r="AV312" s="108" t="str">
        <f t="shared" si="88"/>
        <v>R_ES-APP-CW</v>
      </c>
      <c r="AW312" s="108" t="str">
        <f t="shared" si="88"/>
        <v>WH8_9</v>
      </c>
      <c r="AX312" s="108">
        <f t="shared" si="80"/>
        <v>0.0189268898351184</v>
      </c>
      <c r="AY312" s="108" t="s">
        <v>18</v>
      </c>
      <c r="AZ312" s="108" t="s">
        <v>193</v>
      </c>
      <c r="BD312" s="108" t="s">
        <v>357</v>
      </c>
      <c r="BE312" s="108" t="str">
        <f t="shared" si="89"/>
        <v>R_ES-APP-CW</v>
      </c>
      <c r="BF312" s="108" t="str">
        <f t="shared" si="89"/>
        <v>WH8_9</v>
      </c>
      <c r="BG312" s="108">
        <f t="shared" si="85"/>
        <v>0.0221985165054664</v>
      </c>
      <c r="BH312" s="108" t="s">
        <v>18</v>
      </c>
      <c r="BI312" s="108" t="s">
        <v>195</v>
      </c>
      <c r="BM312" s="108" t="s">
        <v>357</v>
      </c>
      <c r="BN312" s="108" t="str">
        <f t="shared" si="90"/>
        <v>R_ES-APP-CW</v>
      </c>
      <c r="BO312" s="108" t="str">
        <f t="shared" si="90"/>
        <v>WH8_9</v>
      </c>
      <c r="BP312" s="108">
        <f t="shared" si="83"/>
        <v>0.0189268898351184</v>
      </c>
      <c r="BQ312" s="108" t="s">
        <v>18</v>
      </c>
      <c r="BR312" s="108" t="s">
        <v>192</v>
      </c>
    </row>
    <row r="313" spans="11:70">
      <c r="K313" s="108" t="s">
        <v>357</v>
      </c>
      <c r="L313" s="108" t="str">
        <f t="shared" si="84"/>
        <v>R_ES-APP-CW</v>
      </c>
      <c r="M313" s="108" t="str">
        <f t="shared" si="71"/>
        <v>WH10_11</v>
      </c>
      <c r="N313" s="108">
        <f t="shared" si="72"/>
        <v>0.0207247431264493</v>
      </c>
      <c r="O313" s="108" t="s">
        <v>18</v>
      </c>
      <c r="P313" s="108" t="s">
        <v>196</v>
      </c>
      <c r="T313" s="108" t="s">
        <v>357</v>
      </c>
      <c r="U313" s="108" t="str">
        <f t="shared" si="91"/>
        <v>R_ES-APP-CW</v>
      </c>
      <c r="V313" s="108" t="str">
        <f t="shared" si="91"/>
        <v>WH10_11</v>
      </c>
      <c r="W313" s="108">
        <f t="shared" si="74"/>
        <v>0.0269606064596627</v>
      </c>
      <c r="X313" s="108" t="s">
        <v>18</v>
      </c>
      <c r="Y313" s="108" t="s">
        <v>191</v>
      </c>
      <c r="AC313" s="108" t="s">
        <v>357</v>
      </c>
      <c r="AD313" s="108" t="str">
        <f t="shared" si="86"/>
        <v>R_ES-APP-CW</v>
      </c>
      <c r="AE313" s="108" t="str">
        <f t="shared" si="86"/>
        <v>WH10_11</v>
      </c>
      <c r="AF313" s="108">
        <f t="shared" si="76"/>
        <v>0.0203373562220637</v>
      </c>
      <c r="AG313" s="108" t="s">
        <v>18</v>
      </c>
      <c r="AH313" s="108" t="s">
        <v>197</v>
      </c>
      <c r="AL313" s="108" t="s">
        <v>357</v>
      </c>
      <c r="AM313" s="108" t="str">
        <f t="shared" si="87"/>
        <v>R_ES-APP-CW</v>
      </c>
      <c r="AN313" s="108" t="str">
        <f t="shared" si="87"/>
        <v>WH10_11</v>
      </c>
      <c r="AO313" s="108">
        <f t="shared" si="78"/>
        <v>0.0228944317474162</v>
      </c>
      <c r="AP313" s="108" t="s">
        <v>18</v>
      </c>
      <c r="AQ313" s="108" t="s">
        <v>194</v>
      </c>
      <c r="AU313" s="108" t="s">
        <v>357</v>
      </c>
      <c r="AV313" s="108" t="str">
        <f t="shared" si="88"/>
        <v>R_ES-APP-CW</v>
      </c>
      <c r="AW313" s="108" t="str">
        <f t="shared" si="88"/>
        <v>WH10_11</v>
      </c>
      <c r="AX313" s="108">
        <f t="shared" si="80"/>
        <v>0.0193167729407143</v>
      </c>
      <c r="AY313" s="108" t="s">
        <v>18</v>
      </c>
      <c r="AZ313" s="108" t="s">
        <v>193</v>
      </c>
      <c r="BD313" s="108" t="s">
        <v>357</v>
      </c>
      <c r="BE313" s="108" t="str">
        <f t="shared" si="89"/>
        <v>R_ES-APP-CW</v>
      </c>
      <c r="BF313" s="108" t="str">
        <f t="shared" si="89"/>
        <v>WH10_11</v>
      </c>
      <c r="BG313" s="108">
        <f t="shared" si="85"/>
        <v>0.0228944317474162</v>
      </c>
      <c r="BH313" s="108" t="s">
        <v>18</v>
      </c>
      <c r="BI313" s="108" t="s">
        <v>195</v>
      </c>
      <c r="BM313" s="108" t="s">
        <v>357</v>
      </c>
      <c r="BN313" s="108" t="str">
        <f t="shared" si="90"/>
        <v>R_ES-APP-CW</v>
      </c>
      <c r="BO313" s="108" t="str">
        <f t="shared" si="90"/>
        <v>WH10_11</v>
      </c>
      <c r="BP313" s="108">
        <f t="shared" si="83"/>
        <v>0.0193167729407143</v>
      </c>
      <c r="BQ313" s="108" t="s">
        <v>18</v>
      </c>
      <c r="BR313" s="108" t="s">
        <v>192</v>
      </c>
    </row>
    <row r="314" spans="11:70">
      <c r="K314" s="108" t="s">
        <v>357</v>
      </c>
      <c r="L314" s="108" t="str">
        <f t="shared" si="84"/>
        <v>R_ES-APP-CW</v>
      </c>
      <c r="M314" s="108" t="str">
        <f t="shared" si="71"/>
        <v>WH12_13</v>
      </c>
      <c r="N314" s="108">
        <f t="shared" si="72"/>
        <v>0.0213134263086159</v>
      </c>
      <c r="O314" s="108" t="s">
        <v>18</v>
      </c>
      <c r="P314" s="108" t="s">
        <v>196</v>
      </c>
      <c r="T314" s="108" t="s">
        <v>357</v>
      </c>
      <c r="U314" s="108" t="str">
        <f t="shared" si="91"/>
        <v>R_ES-APP-CW</v>
      </c>
      <c r="V314" s="108" t="str">
        <f t="shared" si="91"/>
        <v>WH12_13</v>
      </c>
      <c r="W314" s="108">
        <f t="shared" si="74"/>
        <v>0.0281941532212526</v>
      </c>
      <c r="X314" s="108" t="s">
        <v>18</v>
      </c>
      <c r="Y314" s="108" t="s">
        <v>191</v>
      </c>
      <c r="AC314" s="108" t="s">
        <v>357</v>
      </c>
      <c r="AD314" s="108" t="str">
        <f t="shared" si="86"/>
        <v>R_ES-APP-CW</v>
      </c>
      <c r="AE314" s="108" t="str">
        <f t="shared" si="86"/>
        <v>WH12_13</v>
      </c>
      <c r="AF314" s="108">
        <f t="shared" si="76"/>
        <v>0.0215779233299048</v>
      </c>
      <c r="AG314" s="108" t="s">
        <v>18</v>
      </c>
      <c r="AH314" s="108" t="s">
        <v>197</v>
      </c>
      <c r="AL314" s="108" t="s">
        <v>357</v>
      </c>
      <c r="AM314" s="108" t="str">
        <f t="shared" si="87"/>
        <v>R_ES-APP-CW</v>
      </c>
      <c r="AN314" s="108" t="str">
        <f t="shared" si="87"/>
        <v>WH12_13</v>
      </c>
      <c r="AO314" s="108">
        <f t="shared" si="78"/>
        <v>0.0243699220566265</v>
      </c>
      <c r="AP314" s="108" t="s">
        <v>18</v>
      </c>
      <c r="AQ314" s="108" t="s">
        <v>194</v>
      </c>
      <c r="AU314" s="108" t="s">
        <v>357</v>
      </c>
      <c r="AV314" s="108" t="str">
        <f t="shared" si="88"/>
        <v>R_ES-APP-CW</v>
      </c>
      <c r="AW314" s="108" t="str">
        <f t="shared" si="88"/>
        <v>WH12_13</v>
      </c>
      <c r="AX314" s="108">
        <f t="shared" si="80"/>
        <v>0.0217136791659968</v>
      </c>
      <c r="AY314" s="108" t="s">
        <v>18</v>
      </c>
      <c r="AZ314" s="108" t="s">
        <v>193</v>
      </c>
      <c r="BD314" s="108" t="s">
        <v>357</v>
      </c>
      <c r="BE314" s="108" t="str">
        <f t="shared" si="89"/>
        <v>R_ES-APP-CW</v>
      </c>
      <c r="BF314" s="108" t="str">
        <f t="shared" si="89"/>
        <v>WH12_13</v>
      </c>
      <c r="BG314" s="108">
        <f t="shared" si="85"/>
        <v>0.0243699220566265</v>
      </c>
      <c r="BH314" s="108" t="s">
        <v>18</v>
      </c>
      <c r="BI314" s="108" t="s">
        <v>195</v>
      </c>
      <c r="BM314" s="108" t="s">
        <v>357</v>
      </c>
      <c r="BN314" s="108" t="str">
        <f t="shared" si="90"/>
        <v>R_ES-APP-CW</v>
      </c>
      <c r="BO314" s="108" t="str">
        <f t="shared" si="90"/>
        <v>WH12_13</v>
      </c>
      <c r="BP314" s="108">
        <f t="shared" si="83"/>
        <v>0.0217136791659968</v>
      </c>
      <c r="BQ314" s="108" t="s">
        <v>18</v>
      </c>
      <c r="BR314" s="108" t="s">
        <v>192</v>
      </c>
    </row>
    <row r="315" spans="11:70">
      <c r="K315" s="175" t="s">
        <v>357</v>
      </c>
      <c r="L315" s="108" t="str">
        <f t="shared" si="84"/>
        <v>R_ES-APP-CW</v>
      </c>
      <c r="M315" s="108" t="str">
        <f t="shared" si="71"/>
        <v>WH14_15</v>
      </c>
      <c r="N315" s="108">
        <f t="shared" si="72"/>
        <v>0.0224691056303517</v>
      </c>
      <c r="O315" s="108" t="s">
        <v>18</v>
      </c>
      <c r="P315" s="108" t="s">
        <v>196</v>
      </c>
      <c r="T315" s="108" t="s">
        <v>357</v>
      </c>
      <c r="U315" s="108" t="str">
        <f t="shared" si="91"/>
        <v>R_ES-APP-CW</v>
      </c>
      <c r="V315" s="108" t="str">
        <f t="shared" si="91"/>
        <v>WH14_15</v>
      </c>
      <c r="W315" s="108">
        <f t="shared" si="74"/>
        <v>0.0277591077183275</v>
      </c>
      <c r="X315" s="108" t="s">
        <v>18</v>
      </c>
      <c r="Y315" s="108" t="s">
        <v>191</v>
      </c>
      <c r="AC315" s="108" t="s">
        <v>357</v>
      </c>
      <c r="AD315" s="108" t="str">
        <f t="shared" si="86"/>
        <v>R_ES-APP-CW</v>
      </c>
      <c r="AE315" s="108" t="str">
        <f t="shared" si="86"/>
        <v>WH14_15</v>
      </c>
      <c r="AF315" s="108">
        <f t="shared" si="76"/>
        <v>0.0244372230846757</v>
      </c>
      <c r="AG315" s="108" t="s">
        <v>18</v>
      </c>
      <c r="AH315" s="108" t="s">
        <v>197</v>
      </c>
      <c r="AL315" s="108" t="s">
        <v>357</v>
      </c>
      <c r="AM315" s="108" t="str">
        <f t="shared" si="87"/>
        <v>R_ES-APP-CW</v>
      </c>
      <c r="AN315" s="108" t="str">
        <f t="shared" si="87"/>
        <v>WH14_15</v>
      </c>
      <c r="AO315" s="108">
        <f t="shared" si="78"/>
        <v>0.0252966565536165</v>
      </c>
      <c r="AP315" s="108" t="s">
        <v>18</v>
      </c>
      <c r="AQ315" s="108" t="s">
        <v>194</v>
      </c>
      <c r="AU315" s="108" t="s">
        <v>357</v>
      </c>
      <c r="AV315" s="108" t="str">
        <f t="shared" si="88"/>
        <v>R_ES-APP-CW</v>
      </c>
      <c r="AW315" s="108" t="str">
        <f t="shared" si="88"/>
        <v>WH14_15</v>
      </c>
      <c r="AX315" s="108">
        <f t="shared" si="80"/>
        <v>0.0231546162990083</v>
      </c>
      <c r="AY315" s="108" t="s">
        <v>18</v>
      </c>
      <c r="AZ315" s="108" t="s">
        <v>193</v>
      </c>
      <c r="BD315" s="108" t="s">
        <v>357</v>
      </c>
      <c r="BE315" s="108" t="str">
        <f t="shared" si="89"/>
        <v>R_ES-APP-CW</v>
      </c>
      <c r="BF315" s="108" t="str">
        <f t="shared" si="89"/>
        <v>WH14_15</v>
      </c>
      <c r="BG315" s="108">
        <f t="shared" si="85"/>
        <v>0.0252966565536165</v>
      </c>
      <c r="BH315" s="108" t="s">
        <v>18</v>
      </c>
      <c r="BI315" s="108" t="s">
        <v>195</v>
      </c>
      <c r="BM315" s="108" t="s">
        <v>357</v>
      </c>
      <c r="BN315" s="108" t="str">
        <f t="shared" si="90"/>
        <v>R_ES-APP-CW</v>
      </c>
      <c r="BO315" s="108" t="str">
        <f t="shared" si="90"/>
        <v>WH14_15</v>
      </c>
      <c r="BP315" s="108">
        <f t="shared" si="83"/>
        <v>0.0231546162990083</v>
      </c>
      <c r="BQ315" s="108" t="s">
        <v>18</v>
      </c>
      <c r="BR315" s="108" t="s">
        <v>192</v>
      </c>
    </row>
    <row r="316" spans="11:70">
      <c r="K316" s="108" t="s">
        <v>357</v>
      </c>
      <c r="L316" s="108" t="str">
        <f t="shared" si="84"/>
        <v>R_ES-APP-CW</v>
      </c>
      <c r="M316" s="108" t="str">
        <f t="shared" si="71"/>
        <v>WH16_17</v>
      </c>
      <c r="N316" s="108">
        <f t="shared" si="72"/>
        <v>0.0228058793544892</v>
      </c>
      <c r="O316" s="108" t="s">
        <v>18</v>
      </c>
      <c r="P316" s="108" t="s">
        <v>196</v>
      </c>
      <c r="T316" s="108" t="s">
        <v>357</v>
      </c>
      <c r="U316" s="108" t="str">
        <f t="shared" si="91"/>
        <v>R_ES-APP-CW</v>
      </c>
      <c r="V316" s="108" t="str">
        <f t="shared" si="91"/>
        <v>WH16_17</v>
      </c>
      <c r="W316" s="108">
        <f t="shared" si="74"/>
        <v>0.0270225001421144</v>
      </c>
      <c r="X316" s="108" t="s">
        <v>18</v>
      </c>
      <c r="Y316" s="108" t="s">
        <v>191</v>
      </c>
      <c r="AC316" s="108" t="s">
        <v>357</v>
      </c>
      <c r="AD316" s="108" t="str">
        <f t="shared" si="86"/>
        <v>R_ES-APP-CW</v>
      </c>
      <c r="AE316" s="108" t="str">
        <f t="shared" si="86"/>
        <v>WH16_17</v>
      </c>
      <c r="AF316" s="108">
        <f t="shared" si="76"/>
        <v>0.0257055276901567</v>
      </c>
      <c r="AG316" s="108" t="s">
        <v>18</v>
      </c>
      <c r="AH316" s="108" t="s">
        <v>197</v>
      </c>
      <c r="AL316" s="108" t="s">
        <v>357</v>
      </c>
      <c r="AM316" s="108" t="str">
        <f t="shared" si="87"/>
        <v>R_ES-APP-CW</v>
      </c>
      <c r="AN316" s="108" t="str">
        <f t="shared" si="87"/>
        <v>WH16_17</v>
      </c>
      <c r="AO316" s="108">
        <f t="shared" si="78"/>
        <v>0.0253035348263485</v>
      </c>
      <c r="AP316" s="108" t="s">
        <v>18</v>
      </c>
      <c r="AQ316" s="108" t="s">
        <v>194</v>
      </c>
      <c r="AU316" s="108" t="s">
        <v>357</v>
      </c>
      <c r="AV316" s="108" t="str">
        <f t="shared" si="88"/>
        <v>R_ES-APP-CW</v>
      </c>
      <c r="AW316" s="108" t="str">
        <f t="shared" si="88"/>
        <v>WH16_17</v>
      </c>
      <c r="AX316" s="108">
        <f t="shared" si="80"/>
        <v>0.0233585702637121</v>
      </c>
      <c r="AY316" s="108" t="s">
        <v>18</v>
      </c>
      <c r="AZ316" s="108" t="s">
        <v>193</v>
      </c>
      <c r="BD316" s="108" t="s">
        <v>357</v>
      </c>
      <c r="BE316" s="108" t="str">
        <f t="shared" si="89"/>
        <v>R_ES-APP-CW</v>
      </c>
      <c r="BF316" s="108" t="str">
        <f t="shared" si="89"/>
        <v>WH16_17</v>
      </c>
      <c r="BG316" s="108">
        <f t="shared" si="85"/>
        <v>0.0253035348263485</v>
      </c>
      <c r="BH316" s="108" t="s">
        <v>18</v>
      </c>
      <c r="BI316" s="108" t="s">
        <v>195</v>
      </c>
      <c r="BM316" s="108" t="s">
        <v>357</v>
      </c>
      <c r="BN316" s="108" t="str">
        <f t="shared" si="90"/>
        <v>R_ES-APP-CW</v>
      </c>
      <c r="BO316" s="108" t="str">
        <f t="shared" si="90"/>
        <v>WH16_17</v>
      </c>
      <c r="BP316" s="108">
        <f t="shared" si="83"/>
        <v>0.0233585702637121</v>
      </c>
      <c r="BQ316" s="108" t="s">
        <v>18</v>
      </c>
      <c r="BR316" s="108" t="s">
        <v>192</v>
      </c>
    </row>
    <row r="317" spans="11:70">
      <c r="K317" s="108" t="s">
        <v>357</v>
      </c>
      <c r="L317" s="108" t="str">
        <f t="shared" si="84"/>
        <v>R_ES-APP-CW</v>
      </c>
      <c r="M317" s="108" t="str">
        <f t="shared" si="71"/>
        <v>WH18_19</v>
      </c>
      <c r="N317" s="108">
        <f t="shared" si="72"/>
        <v>0.0228335510535675</v>
      </c>
      <c r="O317" s="108" t="s">
        <v>18</v>
      </c>
      <c r="P317" s="108" t="s">
        <v>196</v>
      </c>
      <c r="T317" s="108" t="s">
        <v>357</v>
      </c>
      <c r="U317" s="108" t="str">
        <f t="shared" si="91"/>
        <v>R_ES-APP-CW</v>
      </c>
      <c r="V317" s="108" t="str">
        <f t="shared" si="91"/>
        <v>WH18_19</v>
      </c>
      <c r="W317" s="108">
        <f t="shared" si="74"/>
        <v>0.0267517944660614</v>
      </c>
      <c r="X317" s="108" t="s">
        <v>18</v>
      </c>
      <c r="Y317" s="108" t="s">
        <v>191</v>
      </c>
      <c r="AC317" s="108" t="s">
        <v>357</v>
      </c>
      <c r="AD317" s="108" t="str">
        <f t="shared" si="86"/>
        <v>R_ES-APP-CW</v>
      </c>
      <c r="AE317" s="108" t="str">
        <f t="shared" si="86"/>
        <v>WH18_19</v>
      </c>
      <c r="AF317" s="108">
        <f t="shared" si="76"/>
        <v>0.0255927943653416</v>
      </c>
      <c r="AG317" s="108" t="s">
        <v>18</v>
      </c>
      <c r="AH317" s="108" t="s">
        <v>197</v>
      </c>
      <c r="AL317" s="108" t="s">
        <v>357</v>
      </c>
      <c r="AM317" s="108" t="str">
        <f t="shared" si="87"/>
        <v>R_ES-APP-CW</v>
      </c>
      <c r="AN317" s="108" t="str">
        <f t="shared" si="87"/>
        <v>WH18_19</v>
      </c>
      <c r="AO317" s="108">
        <f t="shared" si="78"/>
        <v>0.0249695860312862</v>
      </c>
      <c r="AP317" s="108" t="s">
        <v>18</v>
      </c>
      <c r="AQ317" s="108" t="s">
        <v>194</v>
      </c>
      <c r="AU317" s="108" t="s">
        <v>357</v>
      </c>
      <c r="AV317" s="108" t="str">
        <f t="shared" si="88"/>
        <v>R_ES-APP-CW</v>
      </c>
      <c r="AW317" s="108" t="str">
        <f t="shared" si="88"/>
        <v>WH18_19</v>
      </c>
      <c r="AX317" s="108">
        <f t="shared" si="80"/>
        <v>0.023127630615324</v>
      </c>
      <c r="AY317" s="108" t="s">
        <v>18</v>
      </c>
      <c r="AZ317" s="108" t="s">
        <v>193</v>
      </c>
      <c r="BD317" s="108" t="s">
        <v>357</v>
      </c>
      <c r="BE317" s="108" t="str">
        <f t="shared" si="89"/>
        <v>R_ES-APP-CW</v>
      </c>
      <c r="BF317" s="108" t="str">
        <f t="shared" si="89"/>
        <v>WH18_19</v>
      </c>
      <c r="BG317" s="108">
        <f t="shared" si="85"/>
        <v>0.0249695860312862</v>
      </c>
      <c r="BH317" s="108" t="s">
        <v>18</v>
      </c>
      <c r="BI317" s="108" t="s">
        <v>195</v>
      </c>
      <c r="BM317" s="108" t="s">
        <v>357</v>
      </c>
      <c r="BN317" s="108" t="str">
        <f t="shared" si="90"/>
        <v>R_ES-APP-CW</v>
      </c>
      <c r="BO317" s="108" t="str">
        <f t="shared" si="90"/>
        <v>WH18_19</v>
      </c>
      <c r="BP317" s="108">
        <f t="shared" si="83"/>
        <v>0.023127630615324</v>
      </c>
      <c r="BQ317" s="108" t="s">
        <v>18</v>
      </c>
      <c r="BR317" s="108" t="s">
        <v>192</v>
      </c>
    </row>
    <row r="318" spans="11:70">
      <c r="K318" s="108" t="s">
        <v>357</v>
      </c>
      <c r="L318" s="108" t="str">
        <f t="shared" si="84"/>
        <v>R_ES-APP-CW</v>
      </c>
      <c r="M318" s="108" t="str">
        <f t="shared" si="71"/>
        <v>WH20_21</v>
      </c>
      <c r="N318" s="108">
        <f t="shared" si="72"/>
        <v>0.0227154557821904</v>
      </c>
      <c r="O318" s="108" t="s">
        <v>18</v>
      </c>
      <c r="P318" s="108" t="s">
        <v>196</v>
      </c>
      <c r="T318" s="108" t="s">
        <v>357</v>
      </c>
      <c r="U318" s="108" t="str">
        <f t="shared" si="91"/>
        <v>R_ES-APP-CW</v>
      </c>
      <c r="V318" s="108" t="str">
        <f t="shared" si="91"/>
        <v>WH20_21</v>
      </c>
      <c r="W318" s="108">
        <f t="shared" si="74"/>
        <v>0.0283933513791526</v>
      </c>
      <c r="X318" s="108" t="s">
        <v>18</v>
      </c>
      <c r="Y318" s="108" t="s">
        <v>191</v>
      </c>
      <c r="AC318" s="108" t="s">
        <v>357</v>
      </c>
      <c r="AD318" s="108" t="str">
        <f t="shared" si="86"/>
        <v>R_ES-APP-CW</v>
      </c>
      <c r="AE318" s="108" t="str">
        <f t="shared" si="86"/>
        <v>WH20_21</v>
      </c>
      <c r="AF318" s="108">
        <f t="shared" si="76"/>
        <v>0.0251280963570105</v>
      </c>
      <c r="AG318" s="108" t="s">
        <v>18</v>
      </c>
      <c r="AH318" s="108" t="s">
        <v>197</v>
      </c>
      <c r="AL318" s="108" t="s">
        <v>357</v>
      </c>
      <c r="AM318" s="108" t="str">
        <f t="shared" si="87"/>
        <v>R_ES-APP-CW</v>
      </c>
      <c r="AN318" s="108" t="str">
        <f t="shared" si="87"/>
        <v>WH20_21</v>
      </c>
      <c r="AO318" s="108">
        <f t="shared" si="78"/>
        <v>0.0251936667769471</v>
      </c>
      <c r="AP318" s="108" t="s">
        <v>18</v>
      </c>
      <c r="AQ318" s="108" t="s">
        <v>194</v>
      </c>
      <c r="AU318" s="108" t="s">
        <v>357</v>
      </c>
      <c r="AV318" s="108" t="str">
        <f t="shared" si="88"/>
        <v>R_ES-APP-CW</v>
      </c>
      <c r="AW318" s="108" t="str">
        <f t="shared" si="88"/>
        <v>WH20_21</v>
      </c>
      <c r="AX318" s="108">
        <f t="shared" si="80"/>
        <v>0.0230669226777415</v>
      </c>
      <c r="AY318" s="108" t="s">
        <v>18</v>
      </c>
      <c r="AZ318" s="108" t="s">
        <v>193</v>
      </c>
      <c r="BD318" s="108" t="s">
        <v>357</v>
      </c>
      <c r="BE318" s="108" t="str">
        <f t="shared" si="89"/>
        <v>R_ES-APP-CW</v>
      </c>
      <c r="BF318" s="108" t="str">
        <f t="shared" si="89"/>
        <v>WH20_21</v>
      </c>
      <c r="BG318" s="108">
        <f t="shared" si="85"/>
        <v>0.0251936667769471</v>
      </c>
      <c r="BH318" s="108" t="s">
        <v>18</v>
      </c>
      <c r="BI318" s="108" t="s">
        <v>195</v>
      </c>
      <c r="BM318" s="108" t="s">
        <v>357</v>
      </c>
      <c r="BN318" s="108" t="str">
        <f t="shared" si="90"/>
        <v>R_ES-APP-CW</v>
      </c>
      <c r="BO318" s="108" t="str">
        <f t="shared" si="90"/>
        <v>WH20_21</v>
      </c>
      <c r="BP318" s="108">
        <f t="shared" si="83"/>
        <v>0.0230669226777415</v>
      </c>
      <c r="BQ318" s="108" t="s">
        <v>18</v>
      </c>
      <c r="BR318" s="108" t="s">
        <v>192</v>
      </c>
    </row>
    <row r="319" spans="11:70">
      <c r="K319" s="175" t="s">
        <v>357</v>
      </c>
      <c r="L319" s="108" t="str">
        <f t="shared" si="84"/>
        <v>R_ES-APP-CW</v>
      </c>
      <c r="M319" s="108" t="str">
        <f t="shared" si="71"/>
        <v>WH22_23</v>
      </c>
      <c r="N319" s="108">
        <f t="shared" si="72"/>
        <v>0.0228898262899369</v>
      </c>
      <c r="O319" s="108" t="s">
        <v>18</v>
      </c>
      <c r="P319" s="108" t="s">
        <v>196</v>
      </c>
      <c r="T319" s="108" t="s">
        <v>357</v>
      </c>
      <c r="U319" s="108" t="str">
        <f t="shared" si="91"/>
        <v>R_ES-APP-CW</v>
      </c>
      <c r="V319" s="108" t="str">
        <f t="shared" si="91"/>
        <v>WH22_23</v>
      </c>
      <c r="W319" s="108">
        <f t="shared" si="74"/>
        <v>0.0283097816617008</v>
      </c>
      <c r="X319" s="108" t="s">
        <v>18</v>
      </c>
      <c r="Y319" s="108" t="s">
        <v>191</v>
      </c>
      <c r="AC319" s="108" t="s">
        <v>357</v>
      </c>
      <c r="AD319" s="108" t="str">
        <f t="shared" si="86"/>
        <v>R_ES-APP-CW</v>
      </c>
      <c r="AE319" s="108" t="str">
        <f t="shared" si="86"/>
        <v>WH22_23</v>
      </c>
      <c r="AF319" s="108">
        <f t="shared" si="76"/>
        <v>0.0254920738775338</v>
      </c>
      <c r="AG319" s="108" t="s">
        <v>18</v>
      </c>
      <c r="AH319" s="108" t="s">
        <v>197</v>
      </c>
      <c r="AL319" s="108" t="s">
        <v>357</v>
      </c>
      <c r="AM319" s="108" t="str">
        <f t="shared" si="87"/>
        <v>R_ES-APP-CW</v>
      </c>
      <c r="AN319" s="108" t="str">
        <f t="shared" si="87"/>
        <v>WH22_23</v>
      </c>
      <c r="AO319" s="108">
        <f t="shared" si="78"/>
        <v>0.025793097568826</v>
      </c>
      <c r="AP319" s="108" t="s">
        <v>18</v>
      </c>
      <c r="AQ319" s="108" t="s">
        <v>194</v>
      </c>
      <c r="AU319" s="108" t="s">
        <v>357</v>
      </c>
      <c r="AV319" s="108" t="str">
        <f t="shared" si="88"/>
        <v>R_ES-APP-CW</v>
      </c>
      <c r="AW319" s="108" t="str">
        <f t="shared" si="88"/>
        <v>WH22_23</v>
      </c>
      <c r="AX319" s="108">
        <f t="shared" si="80"/>
        <v>0.0246581494217923</v>
      </c>
      <c r="AY319" s="108" t="s">
        <v>18</v>
      </c>
      <c r="AZ319" s="108" t="s">
        <v>193</v>
      </c>
      <c r="BD319" s="108" t="s">
        <v>357</v>
      </c>
      <c r="BE319" s="108" t="str">
        <f t="shared" si="89"/>
        <v>R_ES-APP-CW</v>
      </c>
      <c r="BF319" s="108" t="str">
        <f t="shared" si="89"/>
        <v>WH22_23</v>
      </c>
      <c r="BG319" s="108">
        <f t="shared" si="85"/>
        <v>0.025793097568826</v>
      </c>
      <c r="BH319" s="108" t="s">
        <v>18</v>
      </c>
      <c r="BI319" s="108" t="s">
        <v>195</v>
      </c>
      <c r="BM319" s="108" t="s">
        <v>357</v>
      </c>
      <c r="BN319" s="108" t="str">
        <f t="shared" si="90"/>
        <v>R_ES-APP-CW</v>
      </c>
      <c r="BO319" s="108" t="str">
        <f t="shared" si="90"/>
        <v>WH22_23</v>
      </c>
      <c r="BP319" s="108">
        <f t="shared" si="83"/>
        <v>0.0246581494217923</v>
      </c>
      <c r="BQ319" s="108" t="s">
        <v>18</v>
      </c>
      <c r="BR319" s="108" t="s">
        <v>192</v>
      </c>
    </row>
    <row r="320" spans="11:70">
      <c r="K320" s="108" t="s">
        <v>357</v>
      </c>
      <c r="L320" s="108" t="str">
        <f>C15</f>
        <v>R_ES-APP-CD</v>
      </c>
      <c r="M320" s="108" t="str">
        <f t="shared" ref="M320:M383" si="92">M272</f>
        <v>RH0_1</v>
      </c>
      <c r="N320" s="108">
        <f t="shared" si="72"/>
        <v>0.0207246590371655</v>
      </c>
      <c r="O320" s="108" t="s">
        <v>18</v>
      </c>
      <c r="P320" s="108" t="s">
        <v>196</v>
      </c>
      <c r="T320" s="108" t="s">
        <v>357</v>
      </c>
      <c r="U320" s="108" t="str">
        <f t="shared" si="91"/>
        <v>R_ES-APP-CD</v>
      </c>
      <c r="V320" s="108" t="str">
        <f t="shared" si="91"/>
        <v>RH0_1</v>
      </c>
      <c r="W320" s="108">
        <f t="shared" si="74"/>
        <v>0.0211149417251545</v>
      </c>
      <c r="X320" s="108" t="s">
        <v>18</v>
      </c>
      <c r="Y320" s="108" t="s">
        <v>191</v>
      </c>
      <c r="AC320" s="108" t="s">
        <v>357</v>
      </c>
      <c r="AD320" s="108" t="str">
        <f t="shared" ref="AD320:AE367" si="93">U320</f>
        <v>R_ES-APP-CD</v>
      </c>
      <c r="AE320" s="108" t="str">
        <f t="shared" si="93"/>
        <v>RH0_1</v>
      </c>
      <c r="AF320" s="108">
        <f t="shared" si="76"/>
        <v>0.0215588607712188</v>
      </c>
      <c r="AG320" s="108" t="s">
        <v>18</v>
      </c>
      <c r="AH320" s="108" t="s">
        <v>197</v>
      </c>
      <c r="AL320" s="108" t="s">
        <v>357</v>
      </c>
      <c r="AM320" s="108" t="str">
        <f t="shared" ref="AM320:AN367" si="94">AD320</f>
        <v>R_ES-APP-CD</v>
      </c>
      <c r="AN320" s="108" t="str">
        <f t="shared" si="94"/>
        <v>RH0_1</v>
      </c>
      <c r="AO320" s="108">
        <f t="shared" si="78"/>
        <v>0.0211002816156798</v>
      </c>
      <c r="AP320" s="108" t="s">
        <v>18</v>
      </c>
      <c r="AQ320" s="108" t="s">
        <v>194</v>
      </c>
      <c r="AU320" s="108" t="s">
        <v>357</v>
      </c>
      <c r="AV320" s="108" t="str">
        <f t="shared" ref="AV320:AW367" si="95">AM320</f>
        <v>R_ES-APP-CD</v>
      </c>
      <c r="AW320" s="108" t="str">
        <f t="shared" si="95"/>
        <v>RH0_1</v>
      </c>
      <c r="AX320" s="108">
        <f t="shared" si="80"/>
        <v>0.0216553453978117</v>
      </c>
      <c r="AY320" s="108" t="s">
        <v>18</v>
      </c>
      <c r="AZ320" s="108" t="s">
        <v>193</v>
      </c>
      <c r="BD320" s="108" t="s">
        <v>357</v>
      </c>
      <c r="BE320" s="108" t="str">
        <f t="shared" ref="BE320:BF367" si="96">AV320</f>
        <v>R_ES-APP-CD</v>
      </c>
      <c r="BF320" s="108" t="str">
        <f t="shared" si="96"/>
        <v>RH0_1</v>
      </c>
      <c r="BG320" s="108">
        <f t="shared" si="85"/>
        <v>0.0211002816156798</v>
      </c>
      <c r="BH320" s="108" t="s">
        <v>18</v>
      </c>
      <c r="BI320" s="108" t="s">
        <v>195</v>
      </c>
      <c r="BM320" s="108" t="s">
        <v>357</v>
      </c>
      <c r="BN320" s="108" t="str">
        <f t="shared" ref="BN320:BO367" si="97">BE320</f>
        <v>R_ES-APP-CD</v>
      </c>
      <c r="BO320" s="108" t="str">
        <f t="shared" si="97"/>
        <v>RH0_1</v>
      </c>
      <c r="BP320" s="108">
        <f t="shared" si="83"/>
        <v>0.0216553453978117</v>
      </c>
      <c r="BQ320" s="108" t="s">
        <v>18</v>
      </c>
      <c r="BR320" s="108" t="s">
        <v>192</v>
      </c>
    </row>
    <row r="321" spans="11:70">
      <c r="K321" s="108" t="s">
        <v>357</v>
      </c>
      <c r="L321" s="108" t="str">
        <f t="shared" ref="L321:L367" si="98">L320</f>
        <v>R_ES-APP-CD</v>
      </c>
      <c r="M321" s="108" t="str">
        <f t="shared" si="92"/>
        <v>RH2_3</v>
      </c>
      <c r="N321" s="108">
        <f t="shared" si="72"/>
        <v>0.0206069139508455</v>
      </c>
      <c r="O321" s="108" t="s">
        <v>18</v>
      </c>
      <c r="P321" s="108" t="s">
        <v>196</v>
      </c>
      <c r="T321" s="108" t="s">
        <v>357</v>
      </c>
      <c r="U321" s="108" t="str">
        <f t="shared" ref="U321:V367" si="99">L321</f>
        <v>R_ES-APP-CD</v>
      </c>
      <c r="V321" s="108" t="str">
        <f t="shared" si="99"/>
        <v>RH2_3</v>
      </c>
      <c r="W321" s="108">
        <f t="shared" si="74"/>
        <v>0.019269377650939</v>
      </c>
      <c r="X321" s="108" t="s">
        <v>18</v>
      </c>
      <c r="Y321" s="108" t="s">
        <v>191</v>
      </c>
      <c r="AC321" s="108" t="s">
        <v>357</v>
      </c>
      <c r="AD321" s="108" t="str">
        <f t="shared" si="93"/>
        <v>R_ES-APP-CD</v>
      </c>
      <c r="AE321" s="108" t="str">
        <f t="shared" si="93"/>
        <v>RH2_3</v>
      </c>
      <c r="AF321" s="108">
        <f t="shared" si="76"/>
        <v>0.021716461727875</v>
      </c>
      <c r="AG321" s="108" t="s">
        <v>18</v>
      </c>
      <c r="AH321" s="108" t="s">
        <v>197</v>
      </c>
      <c r="AL321" s="108" t="s">
        <v>357</v>
      </c>
      <c r="AM321" s="108" t="str">
        <f t="shared" si="94"/>
        <v>R_ES-APP-CD</v>
      </c>
      <c r="AN321" s="108" t="str">
        <f t="shared" si="94"/>
        <v>RH2_3</v>
      </c>
      <c r="AO321" s="108">
        <f t="shared" si="78"/>
        <v>0.0202044634746338</v>
      </c>
      <c r="AP321" s="108" t="s">
        <v>18</v>
      </c>
      <c r="AQ321" s="108" t="s">
        <v>194</v>
      </c>
      <c r="AU321" s="108" t="s">
        <v>357</v>
      </c>
      <c r="AV321" s="108" t="str">
        <f t="shared" si="95"/>
        <v>R_ES-APP-CD</v>
      </c>
      <c r="AW321" s="108" t="str">
        <f t="shared" si="95"/>
        <v>RH2_3</v>
      </c>
      <c r="AX321" s="108">
        <f t="shared" si="80"/>
        <v>0.0197617928172299</v>
      </c>
      <c r="AY321" s="108" t="s">
        <v>18</v>
      </c>
      <c r="AZ321" s="108" t="s">
        <v>193</v>
      </c>
      <c r="BD321" s="108" t="s">
        <v>357</v>
      </c>
      <c r="BE321" s="108" t="str">
        <f t="shared" si="96"/>
        <v>R_ES-APP-CD</v>
      </c>
      <c r="BF321" s="108" t="str">
        <f t="shared" si="96"/>
        <v>RH2_3</v>
      </c>
      <c r="BG321" s="108">
        <f t="shared" si="85"/>
        <v>0.0202044634746338</v>
      </c>
      <c r="BH321" s="108" t="s">
        <v>18</v>
      </c>
      <c r="BI321" s="108" t="s">
        <v>195</v>
      </c>
      <c r="BM321" s="108" t="s">
        <v>357</v>
      </c>
      <c r="BN321" s="108" t="str">
        <f t="shared" si="97"/>
        <v>R_ES-APP-CD</v>
      </c>
      <c r="BO321" s="108" t="str">
        <f t="shared" si="97"/>
        <v>RH2_3</v>
      </c>
      <c r="BP321" s="108">
        <f t="shared" si="83"/>
        <v>0.0197617928172299</v>
      </c>
      <c r="BQ321" s="108" t="s">
        <v>18</v>
      </c>
      <c r="BR321" s="108" t="s">
        <v>192</v>
      </c>
    </row>
    <row r="322" spans="11:70">
      <c r="K322" s="108" t="s">
        <v>357</v>
      </c>
      <c r="L322" s="108" t="str">
        <f t="shared" si="98"/>
        <v>R_ES-APP-CD</v>
      </c>
      <c r="M322" s="108" t="str">
        <f t="shared" si="92"/>
        <v>RH4_5</v>
      </c>
      <c r="N322" s="108">
        <f t="shared" si="72"/>
        <v>0.0199087438710615</v>
      </c>
      <c r="O322" s="108" t="s">
        <v>18</v>
      </c>
      <c r="P322" s="108" t="s">
        <v>196</v>
      </c>
      <c r="T322" s="108" t="s">
        <v>357</v>
      </c>
      <c r="U322" s="108" t="str">
        <f t="shared" si="99"/>
        <v>R_ES-APP-CD</v>
      </c>
      <c r="V322" s="108" t="str">
        <f t="shared" si="99"/>
        <v>RH4_5</v>
      </c>
      <c r="W322" s="108">
        <f t="shared" si="74"/>
        <v>0.0185538915735157</v>
      </c>
      <c r="X322" s="108" t="s">
        <v>18</v>
      </c>
      <c r="Y322" s="108" t="s">
        <v>191</v>
      </c>
      <c r="AC322" s="108" t="s">
        <v>357</v>
      </c>
      <c r="AD322" s="108" t="str">
        <f t="shared" si="93"/>
        <v>R_ES-APP-CD</v>
      </c>
      <c r="AE322" s="108" t="str">
        <f t="shared" si="93"/>
        <v>RH4_5</v>
      </c>
      <c r="AF322" s="108">
        <f t="shared" si="76"/>
        <v>0.0210410330240004</v>
      </c>
      <c r="AG322" s="108" t="s">
        <v>18</v>
      </c>
      <c r="AH322" s="108" t="s">
        <v>197</v>
      </c>
      <c r="AL322" s="108" t="s">
        <v>357</v>
      </c>
      <c r="AM322" s="108" t="str">
        <f t="shared" si="94"/>
        <v>R_ES-APP-CD</v>
      </c>
      <c r="AN322" s="108" t="str">
        <f t="shared" si="94"/>
        <v>RH4_5</v>
      </c>
      <c r="AO322" s="108">
        <f t="shared" si="78"/>
        <v>0.0191598666763358</v>
      </c>
      <c r="AP322" s="108" t="s">
        <v>18</v>
      </c>
      <c r="AQ322" s="108" t="s">
        <v>194</v>
      </c>
      <c r="AU322" s="108" t="s">
        <v>357</v>
      </c>
      <c r="AV322" s="108" t="str">
        <f t="shared" si="95"/>
        <v>R_ES-APP-CD</v>
      </c>
      <c r="AW322" s="108" t="str">
        <f t="shared" si="95"/>
        <v>RH4_5</v>
      </c>
      <c r="AX322" s="108">
        <f t="shared" si="80"/>
        <v>0.0176014946901204</v>
      </c>
      <c r="AY322" s="108" t="s">
        <v>18</v>
      </c>
      <c r="AZ322" s="108" t="s">
        <v>193</v>
      </c>
      <c r="BD322" s="108" t="s">
        <v>357</v>
      </c>
      <c r="BE322" s="108" t="str">
        <f t="shared" si="96"/>
        <v>R_ES-APP-CD</v>
      </c>
      <c r="BF322" s="108" t="str">
        <f t="shared" si="96"/>
        <v>RH4_5</v>
      </c>
      <c r="BG322" s="108">
        <f t="shared" si="85"/>
        <v>0.0191598666763358</v>
      </c>
      <c r="BH322" s="108" t="s">
        <v>18</v>
      </c>
      <c r="BI322" s="108" t="s">
        <v>195</v>
      </c>
      <c r="BM322" s="108" t="s">
        <v>357</v>
      </c>
      <c r="BN322" s="108" t="str">
        <f t="shared" si="97"/>
        <v>R_ES-APP-CD</v>
      </c>
      <c r="BO322" s="108" t="str">
        <f t="shared" si="97"/>
        <v>RH4_5</v>
      </c>
      <c r="BP322" s="108">
        <f t="shared" si="83"/>
        <v>0.0176014946901204</v>
      </c>
      <c r="BQ322" s="108" t="s">
        <v>18</v>
      </c>
      <c r="BR322" s="108" t="s">
        <v>192</v>
      </c>
    </row>
    <row r="323" spans="11:70">
      <c r="K323" s="175" t="s">
        <v>357</v>
      </c>
      <c r="L323" s="108" t="str">
        <f t="shared" si="98"/>
        <v>R_ES-APP-CD</v>
      </c>
      <c r="M323" s="108" t="str">
        <f t="shared" si="92"/>
        <v>RH6_7</v>
      </c>
      <c r="N323" s="108">
        <f t="shared" si="72"/>
        <v>0.019131142691048</v>
      </c>
      <c r="O323" s="108" t="s">
        <v>18</v>
      </c>
      <c r="P323" s="108" t="s">
        <v>196</v>
      </c>
      <c r="T323" s="108" t="s">
        <v>357</v>
      </c>
      <c r="U323" s="108" t="str">
        <f t="shared" si="99"/>
        <v>R_ES-APP-CD</v>
      </c>
      <c r="V323" s="108" t="str">
        <f t="shared" si="99"/>
        <v>RH6_7</v>
      </c>
      <c r="W323" s="108">
        <f t="shared" si="74"/>
        <v>0.0188033521186996</v>
      </c>
      <c r="X323" s="108" t="s">
        <v>18</v>
      </c>
      <c r="Y323" s="108" t="s">
        <v>191</v>
      </c>
      <c r="AC323" s="108" t="s">
        <v>357</v>
      </c>
      <c r="AD323" s="108" t="str">
        <f t="shared" si="93"/>
        <v>R_ES-APP-CD</v>
      </c>
      <c r="AE323" s="108" t="str">
        <f t="shared" si="93"/>
        <v>RH6_7</v>
      </c>
      <c r="AF323" s="108">
        <f t="shared" si="76"/>
        <v>0.0186236423856643</v>
      </c>
      <c r="AG323" s="108" t="s">
        <v>18</v>
      </c>
      <c r="AH323" s="108" t="s">
        <v>197</v>
      </c>
      <c r="AL323" s="108" t="s">
        <v>357</v>
      </c>
      <c r="AM323" s="108" t="str">
        <f t="shared" si="94"/>
        <v>R_ES-APP-CD</v>
      </c>
      <c r="AN323" s="108" t="str">
        <f t="shared" si="94"/>
        <v>RH6_7</v>
      </c>
      <c r="AO323" s="108">
        <f t="shared" si="78"/>
        <v>0.0183190275812949</v>
      </c>
      <c r="AP323" s="108" t="s">
        <v>18</v>
      </c>
      <c r="AQ323" s="108" t="s">
        <v>194</v>
      </c>
      <c r="AU323" s="108" t="s">
        <v>357</v>
      </c>
      <c r="AV323" s="108" t="str">
        <f t="shared" si="95"/>
        <v>R_ES-APP-CD</v>
      </c>
      <c r="AW323" s="108" t="str">
        <f t="shared" si="95"/>
        <v>RH6_7</v>
      </c>
      <c r="AX323" s="108">
        <f t="shared" si="80"/>
        <v>0.0167442934477807</v>
      </c>
      <c r="AY323" s="108" t="s">
        <v>18</v>
      </c>
      <c r="AZ323" s="108" t="s">
        <v>193</v>
      </c>
      <c r="BD323" s="108" t="s">
        <v>357</v>
      </c>
      <c r="BE323" s="108" t="str">
        <f t="shared" si="96"/>
        <v>R_ES-APP-CD</v>
      </c>
      <c r="BF323" s="108" t="str">
        <f t="shared" si="96"/>
        <v>RH6_7</v>
      </c>
      <c r="BG323" s="108">
        <f t="shared" si="85"/>
        <v>0.0183190275812949</v>
      </c>
      <c r="BH323" s="108" t="s">
        <v>18</v>
      </c>
      <c r="BI323" s="108" t="s">
        <v>195</v>
      </c>
      <c r="BM323" s="108" t="s">
        <v>357</v>
      </c>
      <c r="BN323" s="108" t="str">
        <f t="shared" si="97"/>
        <v>R_ES-APP-CD</v>
      </c>
      <c r="BO323" s="108" t="str">
        <f t="shared" si="97"/>
        <v>RH6_7</v>
      </c>
      <c r="BP323" s="108">
        <f t="shared" si="83"/>
        <v>0.0167442934477807</v>
      </c>
      <c r="BQ323" s="108" t="s">
        <v>18</v>
      </c>
      <c r="BR323" s="108" t="s">
        <v>192</v>
      </c>
    </row>
    <row r="324" spans="11:70">
      <c r="K324" s="108" t="s">
        <v>357</v>
      </c>
      <c r="L324" s="108" t="str">
        <f t="shared" si="98"/>
        <v>R_ES-APP-CD</v>
      </c>
      <c r="M324" s="108" t="str">
        <f t="shared" si="92"/>
        <v>RH8_9</v>
      </c>
      <c r="N324" s="108">
        <f t="shared" si="72"/>
        <v>0.0188308994526831</v>
      </c>
      <c r="O324" s="108" t="s">
        <v>18</v>
      </c>
      <c r="P324" s="108" t="s">
        <v>196</v>
      </c>
      <c r="T324" s="108" t="s">
        <v>357</v>
      </c>
      <c r="U324" s="108" t="str">
        <f t="shared" si="99"/>
        <v>R_ES-APP-CD</v>
      </c>
      <c r="V324" s="108" t="str">
        <f t="shared" si="99"/>
        <v>RH8_9</v>
      </c>
      <c r="W324" s="108">
        <f t="shared" si="74"/>
        <v>0.0202757842956449</v>
      </c>
      <c r="X324" s="108" t="s">
        <v>18</v>
      </c>
      <c r="Y324" s="108" t="s">
        <v>191</v>
      </c>
      <c r="AC324" s="108" t="s">
        <v>357</v>
      </c>
      <c r="AD324" s="108" t="str">
        <f t="shared" si="93"/>
        <v>R_ES-APP-CD</v>
      </c>
      <c r="AE324" s="108" t="str">
        <f t="shared" si="93"/>
        <v>RH8_9</v>
      </c>
      <c r="AF324" s="108">
        <f t="shared" si="76"/>
        <v>0.0171569347582401</v>
      </c>
      <c r="AG324" s="108" t="s">
        <v>18</v>
      </c>
      <c r="AH324" s="108" t="s">
        <v>197</v>
      </c>
      <c r="AL324" s="108" t="s">
        <v>357</v>
      </c>
      <c r="AM324" s="108" t="str">
        <f t="shared" si="94"/>
        <v>R_ES-APP-CD</v>
      </c>
      <c r="AN324" s="108" t="str">
        <f t="shared" si="94"/>
        <v>RH8_9</v>
      </c>
      <c r="AO324" s="108">
        <f t="shared" si="78"/>
        <v>0.0183672329720752</v>
      </c>
      <c r="AP324" s="108" t="s">
        <v>18</v>
      </c>
      <c r="AQ324" s="108" t="s">
        <v>194</v>
      </c>
      <c r="AU324" s="108" t="s">
        <v>357</v>
      </c>
      <c r="AV324" s="108" t="str">
        <f t="shared" si="95"/>
        <v>R_ES-APP-CD</v>
      </c>
      <c r="AW324" s="108" t="str">
        <f t="shared" si="95"/>
        <v>RH8_9</v>
      </c>
      <c r="AX324" s="108">
        <f t="shared" si="80"/>
        <v>0.0168878417223846</v>
      </c>
      <c r="AY324" s="108" t="s">
        <v>18</v>
      </c>
      <c r="AZ324" s="108" t="s">
        <v>193</v>
      </c>
      <c r="BD324" s="108" t="s">
        <v>357</v>
      </c>
      <c r="BE324" s="108" t="str">
        <f t="shared" si="96"/>
        <v>R_ES-APP-CD</v>
      </c>
      <c r="BF324" s="108" t="str">
        <f t="shared" si="96"/>
        <v>RH8_9</v>
      </c>
      <c r="BG324" s="108">
        <f t="shared" si="85"/>
        <v>0.0183672329720752</v>
      </c>
      <c r="BH324" s="108" t="s">
        <v>18</v>
      </c>
      <c r="BI324" s="108" t="s">
        <v>195</v>
      </c>
      <c r="BM324" s="108" t="s">
        <v>357</v>
      </c>
      <c r="BN324" s="108" t="str">
        <f t="shared" si="97"/>
        <v>R_ES-APP-CD</v>
      </c>
      <c r="BO324" s="108" t="str">
        <f t="shared" si="97"/>
        <v>RH8_9</v>
      </c>
      <c r="BP324" s="108">
        <f t="shared" si="83"/>
        <v>0.0168878417223846</v>
      </c>
      <c r="BQ324" s="108" t="s">
        <v>18</v>
      </c>
      <c r="BR324" s="108" t="s">
        <v>192</v>
      </c>
    </row>
    <row r="325" spans="11:70">
      <c r="K325" s="108" t="s">
        <v>357</v>
      </c>
      <c r="L325" s="108" t="str">
        <f t="shared" si="98"/>
        <v>R_ES-APP-CD</v>
      </c>
      <c r="M325" s="108" t="str">
        <f t="shared" si="92"/>
        <v>RH10_11</v>
      </c>
      <c r="N325" s="108">
        <f t="shared" si="72"/>
        <v>0.0188922096207154</v>
      </c>
      <c r="O325" s="108" t="s">
        <v>18</v>
      </c>
      <c r="P325" s="108" t="s">
        <v>196</v>
      </c>
      <c r="T325" s="108" t="s">
        <v>357</v>
      </c>
      <c r="U325" s="108" t="str">
        <f t="shared" si="99"/>
        <v>R_ES-APP-CD</v>
      </c>
      <c r="V325" s="108" t="str">
        <f t="shared" si="99"/>
        <v>RH10_11</v>
      </c>
      <c r="W325" s="108">
        <f t="shared" si="74"/>
        <v>0.0226727094068072</v>
      </c>
      <c r="X325" s="108" t="s">
        <v>18</v>
      </c>
      <c r="Y325" s="108" t="s">
        <v>191</v>
      </c>
      <c r="AC325" s="108" t="s">
        <v>357</v>
      </c>
      <c r="AD325" s="108" t="str">
        <f t="shared" si="93"/>
        <v>R_ES-APP-CD</v>
      </c>
      <c r="AE325" s="108" t="str">
        <f t="shared" si="93"/>
        <v>RH10_11</v>
      </c>
      <c r="AF325" s="108">
        <f t="shared" si="76"/>
        <v>0.016996069788382</v>
      </c>
      <c r="AG325" s="108" t="s">
        <v>18</v>
      </c>
      <c r="AH325" s="108" t="s">
        <v>197</v>
      </c>
      <c r="AL325" s="108" t="s">
        <v>357</v>
      </c>
      <c r="AM325" s="108" t="str">
        <f t="shared" si="94"/>
        <v>R_ES-APP-CD</v>
      </c>
      <c r="AN325" s="108" t="str">
        <f t="shared" si="94"/>
        <v>RH10_11</v>
      </c>
      <c r="AO325" s="108">
        <f t="shared" si="78"/>
        <v>0.0195161233742294</v>
      </c>
      <c r="AP325" s="108" t="s">
        <v>18</v>
      </c>
      <c r="AQ325" s="108" t="s">
        <v>194</v>
      </c>
      <c r="AU325" s="108" t="s">
        <v>357</v>
      </c>
      <c r="AV325" s="108" t="str">
        <f t="shared" si="95"/>
        <v>R_ES-APP-CD</v>
      </c>
      <c r="AW325" s="108" t="str">
        <f t="shared" si="95"/>
        <v>RH10_11</v>
      </c>
      <c r="AX325" s="108">
        <f t="shared" si="80"/>
        <v>0.0187422674180833</v>
      </c>
      <c r="AY325" s="108" t="s">
        <v>18</v>
      </c>
      <c r="AZ325" s="108" t="s">
        <v>193</v>
      </c>
      <c r="BD325" s="108" t="s">
        <v>357</v>
      </c>
      <c r="BE325" s="108" t="str">
        <f t="shared" si="96"/>
        <v>R_ES-APP-CD</v>
      </c>
      <c r="BF325" s="108" t="str">
        <f t="shared" si="96"/>
        <v>RH10_11</v>
      </c>
      <c r="BG325" s="108">
        <f t="shared" si="85"/>
        <v>0.0195161233742294</v>
      </c>
      <c r="BH325" s="108" t="s">
        <v>18</v>
      </c>
      <c r="BI325" s="108" t="s">
        <v>195</v>
      </c>
      <c r="BM325" s="108" t="s">
        <v>357</v>
      </c>
      <c r="BN325" s="108" t="str">
        <f t="shared" si="97"/>
        <v>R_ES-APP-CD</v>
      </c>
      <c r="BO325" s="108" t="str">
        <f t="shared" si="97"/>
        <v>RH10_11</v>
      </c>
      <c r="BP325" s="108">
        <f t="shared" si="83"/>
        <v>0.0187422674180833</v>
      </c>
      <c r="BQ325" s="108" t="s">
        <v>18</v>
      </c>
      <c r="BR325" s="108" t="s">
        <v>192</v>
      </c>
    </row>
    <row r="326" spans="11:70">
      <c r="K326" s="108" t="s">
        <v>357</v>
      </c>
      <c r="L326" s="108" t="str">
        <f t="shared" si="98"/>
        <v>R_ES-APP-CD</v>
      </c>
      <c r="M326" s="108" t="str">
        <f t="shared" si="92"/>
        <v>RH12_13</v>
      </c>
      <c r="N326" s="108">
        <f t="shared" si="72"/>
        <v>0.0197356728752531</v>
      </c>
      <c r="O326" s="108" t="s">
        <v>18</v>
      </c>
      <c r="P326" s="108" t="s">
        <v>196</v>
      </c>
      <c r="T326" s="108" t="s">
        <v>357</v>
      </c>
      <c r="U326" s="108" t="str">
        <f t="shared" si="99"/>
        <v>R_ES-APP-CD</v>
      </c>
      <c r="V326" s="108" t="str">
        <f t="shared" si="99"/>
        <v>RH12_13</v>
      </c>
      <c r="W326" s="108">
        <f t="shared" si="74"/>
        <v>0.0227084613240583</v>
      </c>
      <c r="X326" s="108" t="s">
        <v>18</v>
      </c>
      <c r="Y326" s="108" t="s">
        <v>191</v>
      </c>
      <c r="AC326" s="108" t="s">
        <v>357</v>
      </c>
      <c r="AD326" s="108" t="str">
        <f t="shared" si="93"/>
        <v>R_ES-APP-CD</v>
      </c>
      <c r="AE326" s="108" t="str">
        <f t="shared" si="93"/>
        <v>RH12_13</v>
      </c>
      <c r="AF326" s="108">
        <f t="shared" si="76"/>
        <v>0.0181900219421491</v>
      </c>
      <c r="AG326" s="108" t="s">
        <v>18</v>
      </c>
      <c r="AH326" s="108" t="s">
        <v>197</v>
      </c>
      <c r="AL326" s="108" t="s">
        <v>357</v>
      </c>
      <c r="AM326" s="108" t="str">
        <f t="shared" si="94"/>
        <v>R_ES-APP-CD</v>
      </c>
      <c r="AN326" s="108" t="str">
        <f t="shared" si="94"/>
        <v>RH12_13</v>
      </c>
      <c r="AO326" s="108">
        <f t="shared" si="78"/>
        <v>0.0203929774116346</v>
      </c>
      <c r="AP326" s="108" t="s">
        <v>18</v>
      </c>
      <c r="AQ326" s="108" t="s">
        <v>194</v>
      </c>
      <c r="AU326" s="108" t="s">
        <v>357</v>
      </c>
      <c r="AV326" s="108" t="str">
        <f t="shared" si="95"/>
        <v>R_ES-APP-CD</v>
      </c>
      <c r="AW326" s="108" t="str">
        <f t="shared" si="95"/>
        <v>RH12_13</v>
      </c>
      <c r="AX326" s="108">
        <f t="shared" si="80"/>
        <v>0.0203766512243404</v>
      </c>
      <c r="AY326" s="108" t="s">
        <v>18</v>
      </c>
      <c r="AZ326" s="108" t="s">
        <v>193</v>
      </c>
      <c r="BD326" s="108" t="s">
        <v>357</v>
      </c>
      <c r="BE326" s="108" t="str">
        <f t="shared" si="96"/>
        <v>R_ES-APP-CD</v>
      </c>
      <c r="BF326" s="108" t="str">
        <f t="shared" si="96"/>
        <v>RH12_13</v>
      </c>
      <c r="BG326" s="108">
        <f t="shared" si="85"/>
        <v>0.0203929774116346</v>
      </c>
      <c r="BH326" s="108" t="s">
        <v>18</v>
      </c>
      <c r="BI326" s="108" t="s">
        <v>195</v>
      </c>
      <c r="BM326" s="108" t="s">
        <v>357</v>
      </c>
      <c r="BN326" s="108" t="str">
        <f t="shared" si="97"/>
        <v>R_ES-APP-CD</v>
      </c>
      <c r="BO326" s="108" t="str">
        <f t="shared" si="97"/>
        <v>RH12_13</v>
      </c>
      <c r="BP326" s="108">
        <f t="shared" si="83"/>
        <v>0.0203766512243404</v>
      </c>
      <c r="BQ326" s="108" t="s">
        <v>18</v>
      </c>
      <c r="BR326" s="108" t="s">
        <v>192</v>
      </c>
    </row>
    <row r="327" spans="11:70">
      <c r="K327" s="175" t="s">
        <v>357</v>
      </c>
      <c r="L327" s="108" t="str">
        <f t="shared" si="98"/>
        <v>R_ES-APP-CD</v>
      </c>
      <c r="M327" s="108" t="str">
        <f t="shared" si="92"/>
        <v>RH14_15</v>
      </c>
      <c r="N327" s="108">
        <f t="shared" si="72"/>
        <v>0.0205351902664844</v>
      </c>
      <c r="O327" s="108" t="s">
        <v>18</v>
      </c>
      <c r="P327" s="108" t="s">
        <v>196</v>
      </c>
      <c r="T327" s="108" t="s">
        <v>357</v>
      </c>
      <c r="U327" s="108" t="str">
        <f t="shared" si="99"/>
        <v>R_ES-APP-CD</v>
      </c>
      <c r="V327" s="108" t="str">
        <f t="shared" si="99"/>
        <v>RH14_15</v>
      </c>
      <c r="W327" s="108">
        <f t="shared" si="74"/>
        <v>0.0220528299189836</v>
      </c>
      <c r="X327" s="108" t="s">
        <v>18</v>
      </c>
      <c r="Y327" s="108" t="s">
        <v>191</v>
      </c>
      <c r="AC327" s="108" t="s">
        <v>357</v>
      </c>
      <c r="AD327" s="108" t="str">
        <f t="shared" si="93"/>
        <v>R_ES-APP-CD</v>
      </c>
      <c r="AE327" s="108" t="str">
        <f t="shared" si="93"/>
        <v>RH14_15</v>
      </c>
      <c r="AF327" s="108">
        <f t="shared" si="76"/>
        <v>0.0209674919745702</v>
      </c>
      <c r="AG327" s="108" t="s">
        <v>18</v>
      </c>
      <c r="AH327" s="108" t="s">
        <v>197</v>
      </c>
      <c r="AL327" s="108" t="s">
        <v>357</v>
      </c>
      <c r="AM327" s="108" t="str">
        <f t="shared" si="94"/>
        <v>R_ES-APP-CD</v>
      </c>
      <c r="AN327" s="108" t="str">
        <f t="shared" si="94"/>
        <v>RH14_15</v>
      </c>
      <c r="AO327" s="108">
        <f t="shared" si="78"/>
        <v>0.0210417023326588</v>
      </c>
      <c r="AP327" s="108" t="s">
        <v>18</v>
      </c>
      <c r="AQ327" s="108" t="s">
        <v>194</v>
      </c>
      <c r="AU327" s="108" t="s">
        <v>357</v>
      </c>
      <c r="AV327" s="108" t="str">
        <f t="shared" si="95"/>
        <v>R_ES-APP-CD</v>
      </c>
      <c r="AW327" s="108" t="str">
        <f t="shared" si="95"/>
        <v>RH14_15</v>
      </c>
      <c r="AX327" s="108">
        <f t="shared" si="80"/>
        <v>0.0207782387307691</v>
      </c>
      <c r="AY327" s="108" t="s">
        <v>18</v>
      </c>
      <c r="AZ327" s="108" t="s">
        <v>193</v>
      </c>
      <c r="BD327" s="108" t="s">
        <v>357</v>
      </c>
      <c r="BE327" s="108" t="str">
        <f t="shared" si="96"/>
        <v>R_ES-APP-CD</v>
      </c>
      <c r="BF327" s="108" t="str">
        <f t="shared" si="96"/>
        <v>RH14_15</v>
      </c>
      <c r="BG327" s="108">
        <f t="shared" si="85"/>
        <v>0.0210417023326588</v>
      </c>
      <c r="BH327" s="108" t="s">
        <v>18</v>
      </c>
      <c r="BI327" s="108" t="s">
        <v>195</v>
      </c>
      <c r="BM327" s="108" t="s">
        <v>357</v>
      </c>
      <c r="BN327" s="108" t="str">
        <f t="shared" si="97"/>
        <v>R_ES-APP-CD</v>
      </c>
      <c r="BO327" s="108" t="str">
        <f t="shared" si="97"/>
        <v>RH14_15</v>
      </c>
      <c r="BP327" s="108">
        <f t="shared" si="83"/>
        <v>0.0207782387307691</v>
      </c>
      <c r="BQ327" s="108" t="s">
        <v>18</v>
      </c>
      <c r="BR327" s="108" t="s">
        <v>192</v>
      </c>
    </row>
    <row r="328" spans="11:70">
      <c r="K328" s="108" t="s">
        <v>357</v>
      </c>
      <c r="L328" s="108" t="str">
        <f t="shared" si="98"/>
        <v>R_ES-APP-CD</v>
      </c>
      <c r="M328" s="108" t="str">
        <f t="shared" si="92"/>
        <v>RH16_17</v>
      </c>
      <c r="N328" s="108">
        <f t="shared" si="72"/>
        <v>0.0208967198623784</v>
      </c>
      <c r="O328" s="108" t="s">
        <v>18</v>
      </c>
      <c r="P328" s="108" t="s">
        <v>196</v>
      </c>
      <c r="T328" s="108" t="s">
        <v>357</v>
      </c>
      <c r="U328" s="108" t="str">
        <f t="shared" si="99"/>
        <v>R_ES-APP-CD</v>
      </c>
      <c r="V328" s="108" t="str">
        <f t="shared" si="99"/>
        <v>RH16_17</v>
      </c>
      <c r="W328" s="108">
        <f t="shared" si="74"/>
        <v>0.0211925188192021</v>
      </c>
      <c r="X328" s="108" t="s">
        <v>18</v>
      </c>
      <c r="Y328" s="108" t="s">
        <v>191</v>
      </c>
      <c r="AC328" s="108" t="s">
        <v>357</v>
      </c>
      <c r="AD328" s="108" t="str">
        <f t="shared" si="93"/>
        <v>R_ES-APP-CD</v>
      </c>
      <c r="AE328" s="108" t="str">
        <f t="shared" si="93"/>
        <v>RH16_17</v>
      </c>
      <c r="AF328" s="108">
        <f t="shared" si="76"/>
        <v>0.0218963821038514</v>
      </c>
      <c r="AG328" s="108" t="s">
        <v>18</v>
      </c>
      <c r="AH328" s="108" t="s">
        <v>197</v>
      </c>
      <c r="AL328" s="108" t="s">
        <v>357</v>
      </c>
      <c r="AM328" s="108" t="str">
        <f t="shared" si="94"/>
        <v>R_ES-APP-CD</v>
      </c>
      <c r="AN328" s="108" t="str">
        <f t="shared" si="94"/>
        <v>RH16_17</v>
      </c>
      <c r="AO328" s="108">
        <f t="shared" si="78"/>
        <v>0.0210314702528813</v>
      </c>
      <c r="AP328" s="108" t="s">
        <v>18</v>
      </c>
      <c r="AQ328" s="108" t="s">
        <v>194</v>
      </c>
      <c r="AU328" s="108" t="s">
        <v>357</v>
      </c>
      <c r="AV328" s="108" t="str">
        <f t="shared" si="95"/>
        <v>R_ES-APP-CD</v>
      </c>
      <c r="AW328" s="108" t="str">
        <f t="shared" si="95"/>
        <v>RH16_17</v>
      </c>
      <c r="AX328" s="108">
        <f t="shared" si="80"/>
        <v>0.0206919007593365</v>
      </c>
      <c r="AY328" s="108" t="s">
        <v>18</v>
      </c>
      <c r="AZ328" s="108" t="s">
        <v>193</v>
      </c>
      <c r="BD328" s="108" t="s">
        <v>357</v>
      </c>
      <c r="BE328" s="108" t="str">
        <f t="shared" si="96"/>
        <v>R_ES-APP-CD</v>
      </c>
      <c r="BF328" s="108" t="str">
        <f t="shared" si="96"/>
        <v>RH16_17</v>
      </c>
      <c r="BG328" s="108">
        <f t="shared" si="85"/>
        <v>0.0210314702528813</v>
      </c>
      <c r="BH328" s="108" t="s">
        <v>18</v>
      </c>
      <c r="BI328" s="108" t="s">
        <v>195</v>
      </c>
      <c r="BM328" s="108" t="s">
        <v>357</v>
      </c>
      <c r="BN328" s="108" t="str">
        <f t="shared" si="97"/>
        <v>R_ES-APP-CD</v>
      </c>
      <c r="BO328" s="108" t="str">
        <f t="shared" si="97"/>
        <v>RH16_17</v>
      </c>
      <c r="BP328" s="108">
        <f t="shared" si="83"/>
        <v>0.0206919007593365</v>
      </c>
      <c r="BQ328" s="108" t="s">
        <v>18</v>
      </c>
      <c r="BR328" s="108" t="s">
        <v>192</v>
      </c>
    </row>
    <row r="329" spans="11:70">
      <c r="K329" s="108" t="s">
        <v>357</v>
      </c>
      <c r="L329" s="108" t="str">
        <f t="shared" si="98"/>
        <v>R_ES-APP-CD</v>
      </c>
      <c r="M329" s="108" t="str">
        <f t="shared" si="92"/>
        <v>RH18_19</v>
      </c>
      <c r="N329" s="108">
        <f t="shared" si="72"/>
        <v>0.0208657701701157</v>
      </c>
      <c r="O329" s="108" t="s">
        <v>18</v>
      </c>
      <c r="P329" s="108" t="s">
        <v>196</v>
      </c>
      <c r="T329" s="108" t="s">
        <v>357</v>
      </c>
      <c r="U329" s="108" t="str">
        <f t="shared" si="99"/>
        <v>R_ES-APP-CD</v>
      </c>
      <c r="V329" s="108" t="str">
        <f t="shared" si="99"/>
        <v>RH18_19</v>
      </c>
      <c r="W329" s="108">
        <f t="shared" si="74"/>
        <v>0.0211344683567324</v>
      </c>
      <c r="X329" s="108" t="s">
        <v>18</v>
      </c>
      <c r="Y329" s="108" t="s">
        <v>191</v>
      </c>
      <c r="AC329" s="108" t="s">
        <v>357</v>
      </c>
      <c r="AD329" s="108" t="str">
        <f t="shared" si="93"/>
        <v>R_ES-APP-CD</v>
      </c>
      <c r="AE329" s="108" t="str">
        <f t="shared" si="93"/>
        <v>RH18_19</v>
      </c>
      <c r="AF329" s="108">
        <f t="shared" si="76"/>
        <v>0.0217155355129377</v>
      </c>
      <c r="AG329" s="108" t="s">
        <v>18</v>
      </c>
      <c r="AH329" s="108" t="s">
        <v>197</v>
      </c>
      <c r="AL329" s="108" t="s">
        <v>357</v>
      </c>
      <c r="AM329" s="108" t="str">
        <f t="shared" si="94"/>
        <v>R_ES-APP-CD</v>
      </c>
      <c r="AN329" s="108" t="str">
        <f t="shared" si="94"/>
        <v>RH18_19</v>
      </c>
      <c r="AO329" s="108">
        <f t="shared" si="78"/>
        <v>0.0207724666848622</v>
      </c>
      <c r="AP329" s="108" t="s">
        <v>18</v>
      </c>
      <c r="AQ329" s="108" t="s">
        <v>194</v>
      </c>
      <c r="AU329" s="108" t="s">
        <v>357</v>
      </c>
      <c r="AV329" s="108" t="str">
        <f t="shared" si="95"/>
        <v>R_ES-APP-CD</v>
      </c>
      <c r="AW329" s="108" t="str">
        <f t="shared" si="95"/>
        <v>RH18_19</v>
      </c>
      <c r="AX329" s="108">
        <f t="shared" si="80"/>
        <v>0.0204346889564006</v>
      </c>
      <c r="AY329" s="108" t="s">
        <v>18</v>
      </c>
      <c r="AZ329" s="108" t="s">
        <v>193</v>
      </c>
      <c r="BD329" s="108" t="s">
        <v>357</v>
      </c>
      <c r="BE329" s="108" t="str">
        <f t="shared" si="96"/>
        <v>R_ES-APP-CD</v>
      </c>
      <c r="BF329" s="108" t="str">
        <f t="shared" si="96"/>
        <v>RH18_19</v>
      </c>
      <c r="BG329" s="108">
        <f t="shared" si="85"/>
        <v>0.0207724666848622</v>
      </c>
      <c r="BH329" s="108" t="s">
        <v>18</v>
      </c>
      <c r="BI329" s="108" t="s">
        <v>195</v>
      </c>
      <c r="BM329" s="108" t="s">
        <v>357</v>
      </c>
      <c r="BN329" s="108" t="str">
        <f t="shared" si="97"/>
        <v>R_ES-APP-CD</v>
      </c>
      <c r="BO329" s="108" t="str">
        <f t="shared" si="97"/>
        <v>RH18_19</v>
      </c>
      <c r="BP329" s="108">
        <f t="shared" si="83"/>
        <v>0.0204346889564006</v>
      </c>
      <c r="BQ329" s="108" t="s">
        <v>18</v>
      </c>
      <c r="BR329" s="108" t="s">
        <v>192</v>
      </c>
    </row>
    <row r="330" spans="11:70">
      <c r="K330" s="108" t="s">
        <v>357</v>
      </c>
      <c r="L330" s="108" t="str">
        <f t="shared" si="98"/>
        <v>R_ES-APP-CD</v>
      </c>
      <c r="M330" s="108" t="str">
        <f t="shared" si="92"/>
        <v>RH20_21</v>
      </c>
      <c r="N330" s="108">
        <f t="shared" si="72"/>
        <v>0.0208182800695852</v>
      </c>
      <c r="O330" s="108" t="s">
        <v>18</v>
      </c>
      <c r="P330" s="108" t="s">
        <v>196</v>
      </c>
      <c r="T330" s="108" t="s">
        <v>357</v>
      </c>
      <c r="U330" s="108" t="str">
        <f t="shared" si="99"/>
        <v>R_ES-APP-CD</v>
      </c>
      <c r="V330" s="108" t="str">
        <f t="shared" si="99"/>
        <v>RH20_21</v>
      </c>
      <c r="W330" s="108">
        <f t="shared" si="74"/>
        <v>0.0216015909557287</v>
      </c>
      <c r="X330" s="108" t="s">
        <v>18</v>
      </c>
      <c r="Y330" s="108" t="s">
        <v>191</v>
      </c>
      <c r="AC330" s="108" t="s">
        <v>357</v>
      </c>
      <c r="AD330" s="108" t="str">
        <f t="shared" si="93"/>
        <v>R_ES-APP-CD</v>
      </c>
      <c r="AE330" s="108" t="str">
        <f t="shared" si="93"/>
        <v>RH20_21</v>
      </c>
      <c r="AF330" s="108">
        <f t="shared" si="76"/>
        <v>0.0212535167287306</v>
      </c>
      <c r="AG330" s="108" t="s">
        <v>18</v>
      </c>
      <c r="AH330" s="108" t="s">
        <v>197</v>
      </c>
      <c r="AL330" s="108" t="s">
        <v>357</v>
      </c>
      <c r="AM330" s="108" t="str">
        <f t="shared" si="94"/>
        <v>R_ES-APP-CD</v>
      </c>
      <c r="AN330" s="108" t="str">
        <f t="shared" si="94"/>
        <v>RH20_21</v>
      </c>
      <c r="AO330" s="108">
        <f t="shared" si="78"/>
        <v>0.0208717090489964</v>
      </c>
      <c r="AP330" s="108" t="s">
        <v>18</v>
      </c>
      <c r="AQ330" s="108" t="s">
        <v>194</v>
      </c>
      <c r="AU330" s="108" t="s">
        <v>357</v>
      </c>
      <c r="AV330" s="108" t="str">
        <f t="shared" si="95"/>
        <v>R_ES-APP-CD</v>
      </c>
      <c r="AW330" s="108" t="str">
        <f t="shared" si="95"/>
        <v>RH20_21</v>
      </c>
      <c r="AX330" s="108">
        <f t="shared" si="80"/>
        <v>0.0208022312711157</v>
      </c>
      <c r="AY330" s="108" t="s">
        <v>18</v>
      </c>
      <c r="AZ330" s="108" t="s">
        <v>193</v>
      </c>
      <c r="BD330" s="108" t="s">
        <v>357</v>
      </c>
      <c r="BE330" s="108" t="str">
        <f t="shared" si="96"/>
        <v>R_ES-APP-CD</v>
      </c>
      <c r="BF330" s="108" t="str">
        <f t="shared" si="96"/>
        <v>RH20_21</v>
      </c>
      <c r="BG330" s="108">
        <f t="shared" si="85"/>
        <v>0.0208717090489964</v>
      </c>
      <c r="BH330" s="108" t="s">
        <v>18</v>
      </c>
      <c r="BI330" s="108" t="s">
        <v>195</v>
      </c>
      <c r="BM330" s="108" t="s">
        <v>357</v>
      </c>
      <c r="BN330" s="108" t="str">
        <f t="shared" si="97"/>
        <v>R_ES-APP-CD</v>
      </c>
      <c r="BO330" s="108" t="str">
        <f t="shared" si="97"/>
        <v>RH20_21</v>
      </c>
      <c r="BP330" s="108">
        <f t="shared" si="83"/>
        <v>0.0208022312711157</v>
      </c>
      <c r="BQ330" s="108" t="s">
        <v>18</v>
      </c>
      <c r="BR330" s="108" t="s">
        <v>192</v>
      </c>
    </row>
    <row r="331" spans="11:70">
      <c r="K331" s="175" t="s">
        <v>357</v>
      </c>
      <c r="L331" s="108" t="str">
        <f t="shared" si="98"/>
        <v>R_ES-APP-CD</v>
      </c>
      <c r="M331" s="108" t="str">
        <f t="shared" si="92"/>
        <v>RH22_23</v>
      </c>
      <c r="N331" s="108">
        <f t="shared" si="72"/>
        <v>0.0209309345114678</v>
      </c>
      <c r="O331" s="108" t="s">
        <v>18</v>
      </c>
      <c r="P331" s="108" t="s">
        <v>196</v>
      </c>
      <c r="T331" s="108" t="s">
        <v>357</v>
      </c>
      <c r="U331" s="108" t="str">
        <f t="shared" si="99"/>
        <v>R_ES-APP-CD</v>
      </c>
      <c r="V331" s="108" t="str">
        <f t="shared" si="99"/>
        <v>RH22_23</v>
      </c>
      <c r="W331" s="108">
        <f t="shared" si="74"/>
        <v>0.0217726786365968</v>
      </c>
      <c r="X331" s="108" t="s">
        <v>18</v>
      </c>
      <c r="Y331" s="108" t="s">
        <v>191</v>
      </c>
      <c r="AC331" s="108" t="s">
        <v>357</v>
      </c>
      <c r="AD331" s="108" t="str">
        <f t="shared" si="93"/>
        <v>R_ES-APP-CD</v>
      </c>
      <c r="AE331" s="108" t="str">
        <f t="shared" si="93"/>
        <v>RH22_23</v>
      </c>
      <c r="AF331" s="108">
        <f t="shared" si="76"/>
        <v>0.0210192787763135</v>
      </c>
      <c r="AG331" s="108" t="s">
        <v>18</v>
      </c>
      <c r="AH331" s="108" t="s">
        <v>197</v>
      </c>
      <c r="AL331" s="108" t="s">
        <v>357</v>
      </c>
      <c r="AM331" s="108" t="str">
        <f t="shared" si="94"/>
        <v>R_ES-APP-CD</v>
      </c>
      <c r="AN331" s="108" t="str">
        <f t="shared" si="94"/>
        <v>RH22_23</v>
      </c>
      <c r="AO331" s="108">
        <f t="shared" si="78"/>
        <v>0.0210488298607682</v>
      </c>
      <c r="AP331" s="108" t="s">
        <v>18</v>
      </c>
      <c r="AQ331" s="108" t="s">
        <v>194</v>
      </c>
      <c r="AU331" s="108" t="s">
        <v>357</v>
      </c>
      <c r="AV331" s="108" t="str">
        <f t="shared" si="95"/>
        <v>R_ES-APP-CD</v>
      </c>
      <c r="AW331" s="108" t="str">
        <f t="shared" si="95"/>
        <v>RH22_23</v>
      </c>
      <c r="AX331" s="108">
        <f t="shared" si="80"/>
        <v>0.0211656433177729</v>
      </c>
      <c r="AY331" s="108" t="s">
        <v>18</v>
      </c>
      <c r="AZ331" s="108" t="s">
        <v>193</v>
      </c>
      <c r="BD331" s="108" t="s">
        <v>357</v>
      </c>
      <c r="BE331" s="108" t="str">
        <f t="shared" si="96"/>
        <v>R_ES-APP-CD</v>
      </c>
      <c r="BF331" s="108" t="str">
        <f t="shared" si="96"/>
        <v>RH22_23</v>
      </c>
      <c r="BG331" s="108">
        <f t="shared" si="85"/>
        <v>0.0210488298607682</v>
      </c>
      <c r="BH331" s="108" t="s">
        <v>18</v>
      </c>
      <c r="BI331" s="108" t="s">
        <v>195</v>
      </c>
      <c r="BM331" s="108" t="s">
        <v>357</v>
      </c>
      <c r="BN331" s="108" t="str">
        <f t="shared" si="97"/>
        <v>R_ES-APP-CD</v>
      </c>
      <c r="BO331" s="108" t="str">
        <f t="shared" si="97"/>
        <v>RH22_23</v>
      </c>
      <c r="BP331" s="108">
        <f t="shared" si="83"/>
        <v>0.0211656433177729</v>
      </c>
      <c r="BQ331" s="108" t="s">
        <v>18</v>
      </c>
      <c r="BR331" s="108" t="s">
        <v>192</v>
      </c>
    </row>
    <row r="332" spans="11:70">
      <c r="K332" s="108" t="s">
        <v>357</v>
      </c>
      <c r="L332" s="108" t="str">
        <f t="shared" si="98"/>
        <v>R_ES-APP-CD</v>
      </c>
      <c r="M332" s="108" t="str">
        <f t="shared" si="92"/>
        <v>SH0_1</v>
      </c>
      <c r="N332" s="108">
        <f t="shared" si="72"/>
        <v>0.0216934658061337</v>
      </c>
      <c r="O332" s="108" t="s">
        <v>18</v>
      </c>
      <c r="P332" s="108" t="s">
        <v>196</v>
      </c>
      <c r="T332" s="108" t="s">
        <v>357</v>
      </c>
      <c r="U332" s="108" t="str">
        <f t="shared" si="99"/>
        <v>R_ES-APP-CD</v>
      </c>
      <c r="V332" s="108" t="str">
        <f t="shared" si="99"/>
        <v>SH0_1</v>
      </c>
      <c r="W332" s="108">
        <f t="shared" si="74"/>
        <v>0.0174477618854123</v>
      </c>
      <c r="X332" s="108" t="s">
        <v>18</v>
      </c>
      <c r="Y332" s="108" t="s">
        <v>191</v>
      </c>
      <c r="AC332" s="108" t="s">
        <v>357</v>
      </c>
      <c r="AD332" s="108" t="str">
        <f t="shared" si="93"/>
        <v>R_ES-APP-CD</v>
      </c>
      <c r="AE332" s="108" t="str">
        <f t="shared" si="93"/>
        <v>SH0_1</v>
      </c>
      <c r="AF332" s="108">
        <f t="shared" si="76"/>
        <v>0.020811553801597</v>
      </c>
      <c r="AG332" s="108" t="s">
        <v>18</v>
      </c>
      <c r="AH332" s="108" t="s">
        <v>197</v>
      </c>
      <c r="AL332" s="108" t="s">
        <v>357</v>
      </c>
      <c r="AM332" s="108" t="str">
        <f t="shared" si="94"/>
        <v>R_ES-APP-CD</v>
      </c>
      <c r="AN332" s="108" t="str">
        <f t="shared" si="94"/>
        <v>SH0_1</v>
      </c>
      <c r="AO332" s="108">
        <f t="shared" si="78"/>
        <v>0.0202895899307037</v>
      </c>
      <c r="AP332" s="108" t="s">
        <v>18</v>
      </c>
      <c r="AQ332" s="108" t="s">
        <v>194</v>
      </c>
      <c r="AU332" s="108" t="s">
        <v>357</v>
      </c>
      <c r="AV332" s="108" t="str">
        <f t="shared" si="95"/>
        <v>R_ES-APP-CD</v>
      </c>
      <c r="AW332" s="108" t="str">
        <f t="shared" si="95"/>
        <v>SH0_1</v>
      </c>
      <c r="AX332" s="108">
        <f t="shared" si="80"/>
        <v>0.0235399975380162</v>
      </c>
      <c r="AY332" s="108" t="s">
        <v>18</v>
      </c>
      <c r="AZ332" s="108" t="s">
        <v>193</v>
      </c>
      <c r="BD332" s="108" t="s">
        <v>357</v>
      </c>
      <c r="BE332" s="108" t="str">
        <f t="shared" si="96"/>
        <v>R_ES-APP-CD</v>
      </c>
      <c r="BF332" s="108" t="str">
        <f t="shared" si="96"/>
        <v>SH0_1</v>
      </c>
      <c r="BG332" s="108">
        <f t="shared" si="85"/>
        <v>0.0202895899307037</v>
      </c>
      <c r="BH332" s="108" t="s">
        <v>18</v>
      </c>
      <c r="BI332" s="108" t="s">
        <v>195</v>
      </c>
      <c r="BM332" s="108" t="s">
        <v>357</v>
      </c>
      <c r="BN332" s="108" t="str">
        <f t="shared" si="97"/>
        <v>R_ES-APP-CD</v>
      </c>
      <c r="BO332" s="108" t="str">
        <f t="shared" si="97"/>
        <v>SH0_1</v>
      </c>
      <c r="BP332" s="108">
        <f t="shared" si="83"/>
        <v>0.0235399975380162</v>
      </c>
      <c r="BQ332" s="108" t="s">
        <v>18</v>
      </c>
      <c r="BR332" s="108" t="s">
        <v>192</v>
      </c>
    </row>
    <row r="333" spans="11:70">
      <c r="K333" s="108" t="s">
        <v>357</v>
      </c>
      <c r="L333" s="108" t="str">
        <f t="shared" si="98"/>
        <v>R_ES-APP-CD</v>
      </c>
      <c r="M333" s="108" t="str">
        <f t="shared" si="92"/>
        <v>SH2_3</v>
      </c>
      <c r="N333" s="108">
        <f t="shared" si="72"/>
        <v>0.0210916294485409</v>
      </c>
      <c r="O333" s="108" t="s">
        <v>18</v>
      </c>
      <c r="P333" s="108" t="s">
        <v>196</v>
      </c>
      <c r="T333" s="108" t="s">
        <v>357</v>
      </c>
      <c r="U333" s="108" t="str">
        <f t="shared" si="99"/>
        <v>R_ES-APP-CD</v>
      </c>
      <c r="V333" s="108" t="str">
        <f t="shared" si="99"/>
        <v>SH2_3</v>
      </c>
      <c r="W333" s="108">
        <f t="shared" si="74"/>
        <v>0.0152457918759897</v>
      </c>
      <c r="X333" s="108" t="s">
        <v>18</v>
      </c>
      <c r="Y333" s="108" t="s">
        <v>191</v>
      </c>
      <c r="AC333" s="108" t="s">
        <v>357</v>
      </c>
      <c r="AD333" s="108" t="str">
        <f t="shared" si="93"/>
        <v>R_ES-APP-CD</v>
      </c>
      <c r="AE333" s="108" t="str">
        <f t="shared" si="93"/>
        <v>SH2_3</v>
      </c>
      <c r="AF333" s="108">
        <f t="shared" si="76"/>
        <v>0.0201796299239725</v>
      </c>
      <c r="AG333" s="108" t="s">
        <v>18</v>
      </c>
      <c r="AH333" s="108" t="s">
        <v>197</v>
      </c>
      <c r="AL333" s="108" t="s">
        <v>357</v>
      </c>
      <c r="AM333" s="108" t="str">
        <f t="shared" si="94"/>
        <v>R_ES-APP-CD</v>
      </c>
      <c r="AN333" s="108" t="str">
        <f t="shared" si="94"/>
        <v>SH2_3</v>
      </c>
      <c r="AO333" s="108">
        <f t="shared" si="78"/>
        <v>0.0188706568826577</v>
      </c>
      <c r="AP333" s="108" t="s">
        <v>18</v>
      </c>
      <c r="AQ333" s="108" t="s">
        <v>194</v>
      </c>
      <c r="AU333" s="108" t="s">
        <v>357</v>
      </c>
      <c r="AV333" s="108" t="str">
        <f t="shared" si="95"/>
        <v>R_ES-APP-CD</v>
      </c>
      <c r="AW333" s="108" t="str">
        <f t="shared" si="95"/>
        <v>SH2_3</v>
      </c>
      <c r="AX333" s="108">
        <f t="shared" si="80"/>
        <v>0.0213085433268016</v>
      </c>
      <c r="AY333" s="108" t="s">
        <v>18</v>
      </c>
      <c r="AZ333" s="108" t="s">
        <v>193</v>
      </c>
      <c r="BD333" s="108" t="s">
        <v>357</v>
      </c>
      <c r="BE333" s="108" t="str">
        <f t="shared" si="96"/>
        <v>R_ES-APP-CD</v>
      </c>
      <c r="BF333" s="108" t="str">
        <f t="shared" si="96"/>
        <v>SH2_3</v>
      </c>
      <c r="BG333" s="108">
        <f t="shared" si="85"/>
        <v>0.0188706568826577</v>
      </c>
      <c r="BH333" s="108" t="s">
        <v>18</v>
      </c>
      <c r="BI333" s="108" t="s">
        <v>195</v>
      </c>
      <c r="BM333" s="108" t="s">
        <v>357</v>
      </c>
      <c r="BN333" s="108" t="str">
        <f t="shared" si="97"/>
        <v>R_ES-APP-CD</v>
      </c>
      <c r="BO333" s="108" t="str">
        <f t="shared" si="97"/>
        <v>SH2_3</v>
      </c>
      <c r="BP333" s="108">
        <f t="shared" si="83"/>
        <v>0.0213085433268016</v>
      </c>
      <c r="BQ333" s="108" t="s">
        <v>18</v>
      </c>
      <c r="BR333" s="108" t="s">
        <v>192</v>
      </c>
    </row>
    <row r="334" spans="11:70">
      <c r="K334" s="108" t="s">
        <v>357</v>
      </c>
      <c r="L334" s="108" t="str">
        <f t="shared" si="98"/>
        <v>R_ES-APP-CD</v>
      </c>
      <c r="M334" s="108" t="str">
        <f t="shared" si="92"/>
        <v>SH4_5</v>
      </c>
      <c r="N334" s="108">
        <f t="shared" si="72"/>
        <v>0.0202885549117574</v>
      </c>
      <c r="O334" s="108" t="s">
        <v>18</v>
      </c>
      <c r="P334" s="108" t="s">
        <v>196</v>
      </c>
      <c r="T334" s="108" t="s">
        <v>357</v>
      </c>
      <c r="U334" s="108" t="str">
        <f t="shared" si="99"/>
        <v>R_ES-APP-CD</v>
      </c>
      <c r="V334" s="108" t="str">
        <f t="shared" si="99"/>
        <v>SH4_5</v>
      </c>
      <c r="W334" s="108">
        <f t="shared" si="74"/>
        <v>0.0140147850596432</v>
      </c>
      <c r="X334" s="108" t="s">
        <v>18</v>
      </c>
      <c r="Y334" s="108" t="s">
        <v>191</v>
      </c>
      <c r="AC334" s="108" t="s">
        <v>357</v>
      </c>
      <c r="AD334" s="108" t="str">
        <f t="shared" si="93"/>
        <v>R_ES-APP-CD</v>
      </c>
      <c r="AE334" s="108" t="str">
        <f t="shared" si="93"/>
        <v>SH4_5</v>
      </c>
      <c r="AF334" s="108">
        <f t="shared" si="76"/>
        <v>0.0196148395220663</v>
      </c>
      <c r="AG334" s="108" t="s">
        <v>18</v>
      </c>
      <c r="AH334" s="108" t="s">
        <v>197</v>
      </c>
      <c r="AL334" s="108" t="s">
        <v>357</v>
      </c>
      <c r="AM334" s="108" t="str">
        <f t="shared" si="94"/>
        <v>R_ES-APP-CD</v>
      </c>
      <c r="AN334" s="108" t="str">
        <f t="shared" si="94"/>
        <v>SH4_5</v>
      </c>
      <c r="AO334" s="108">
        <f t="shared" si="78"/>
        <v>0.017500502969476</v>
      </c>
      <c r="AP334" s="108" t="s">
        <v>18</v>
      </c>
      <c r="AQ334" s="108" t="s">
        <v>194</v>
      </c>
      <c r="AU334" s="108" t="s">
        <v>357</v>
      </c>
      <c r="AV334" s="108" t="str">
        <f t="shared" si="95"/>
        <v>R_ES-APP-CD</v>
      </c>
      <c r="AW334" s="108" t="str">
        <f t="shared" si="95"/>
        <v>SH4_5</v>
      </c>
      <c r="AX334" s="108">
        <f t="shared" si="80"/>
        <v>0.0184793639312763</v>
      </c>
      <c r="AY334" s="108" t="s">
        <v>18</v>
      </c>
      <c r="AZ334" s="108" t="s">
        <v>193</v>
      </c>
      <c r="BD334" s="108" t="s">
        <v>357</v>
      </c>
      <c r="BE334" s="108" t="str">
        <f t="shared" si="96"/>
        <v>R_ES-APP-CD</v>
      </c>
      <c r="BF334" s="108" t="str">
        <f t="shared" si="96"/>
        <v>SH4_5</v>
      </c>
      <c r="BG334" s="108">
        <f t="shared" si="85"/>
        <v>0.017500502969476</v>
      </c>
      <c r="BH334" s="108" t="s">
        <v>18</v>
      </c>
      <c r="BI334" s="108" t="s">
        <v>195</v>
      </c>
      <c r="BM334" s="108" t="s">
        <v>357</v>
      </c>
      <c r="BN334" s="108" t="str">
        <f t="shared" si="97"/>
        <v>R_ES-APP-CD</v>
      </c>
      <c r="BO334" s="108" t="str">
        <f t="shared" si="97"/>
        <v>SH4_5</v>
      </c>
      <c r="BP334" s="108">
        <f t="shared" si="83"/>
        <v>0.0184793639312763</v>
      </c>
      <c r="BQ334" s="108" t="s">
        <v>18</v>
      </c>
      <c r="BR334" s="108" t="s">
        <v>192</v>
      </c>
    </row>
    <row r="335" spans="11:70">
      <c r="K335" s="175" t="s">
        <v>357</v>
      </c>
      <c r="L335" s="108" t="str">
        <f t="shared" si="98"/>
        <v>R_ES-APP-CD</v>
      </c>
      <c r="M335" s="108" t="str">
        <f t="shared" si="92"/>
        <v>SH6_7</v>
      </c>
      <c r="N335" s="108">
        <f t="shared" si="72"/>
        <v>0.0192322364169783</v>
      </c>
      <c r="O335" s="108" t="s">
        <v>18</v>
      </c>
      <c r="P335" s="108" t="s">
        <v>196</v>
      </c>
      <c r="T335" s="108" t="s">
        <v>357</v>
      </c>
      <c r="U335" s="108" t="str">
        <f t="shared" si="99"/>
        <v>R_ES-APP-CD</v>
      </c>
      <c r="V335" s="108" t="str">
        <f t="shared" si="99"/>
        <v>SH6_7</v>
      </c>
      <c r="W335" s="108">
        <f t="shared" si="74"/>
        <v>0.0138604432096002</v>
      </c>
      <c r="X335" s="108" t="s">
        <v>18</v>
      </c>
      <c r="Y335" s="108" t="s">
        <v>191</v>
      </c>
      <c r="AC335" s="108" t="s">
        <v>357</v>
      </c>
      <c r="AD335" s="108" t="str">
        <f t="shared" si="93"/>
        <v>R_ES-APP-CD</v>
      </c>
      <c r="AE335" s="108" t="str">
        <f t="shared" si="93"/>
        <v>SH6_7</v>
      </c>
      <c r="AF335" s="108">
        <f t="shared" si="76"/>
        <v>0.0172789981084644</v>
      </c>
      <c r="AG335" s="108" t="s">
        <v>18</v>
      </c>
      <c r="AH335" s="108" t="s">
        <v>197</v>
      </c>
      <c r="AL335" s="108" t="s">
        <v>357</v>
      </c>
      <c r="AM335" s="108" t="str">
        <f t="shared" si="94"/>
        <v>R_ES-APP-CD</v>
      </c>
      <c r="AN335" s="108" t="str">
        <f t="shared" si="94"/>
        <v>SH6_7</v>
      </c>
      <c r="AO335" s="108">
        <f t="shared" si="78"/>
        <v>0.016421193779789</v>
      </c>
      <c r="AP335" s="108" t="s">
        <v>18</v>
      </c>
      <c r="AQ335" s="108" t="s">
        <v>194</v>
      </c>
      <c r="AU335" s="108" t="s">
        <v>357</v>
      </c>
      <c r="AV335" s="108" t="str">
        <f t="shared" si="95"/>
        <v>R_ES-APP-CD</v>
      </c>
      <c r="AW335" s="108" t="str">
        <f t="shared" si="95"/>
        <v>SH6_7</v>
      </c>
      <c r="AX335" s="108">
        <f t="shared" si="80"/>
        <v>0.0171996217128879</v>
      </c>
      <c r="AY335" s="108" t="s">
        <v>18</v>
      </c>
      <c r="AZ335" s="108" t="s">
        <v>193</v>
      </c>
      <c r="BD335" s="108" t="s">
        <v>357</v>
      </c>
      <c r="BE335" s="108" t="str">
        <f t="shared" si="96"/>
        <v>R_ES-APP-CD</v>
      </c>
      <c r="BF335" s="108" t="str">
        <f t="shared" si="96"/>
        <v>SH6_7</v>
      </c>
      <c r="BG335" s="108">
        <f t="shared" si="85"/>
        <v>0.016421193779789</v>
      </c>
      <c r="BH335" s="108" t="s">
        <v>18</v>
      </c>
      <c r="BI335" s="108" t="s">
        <v>195</v>
      </c>
      <c r="BM335" s="108" t="s">
        <v>357</v>
      </c>
      <c r="BN335" s="108" t="str">
        <f t="shared" si="97"/>
        <v>R_ES-APP-CD</v>
      </c>
      <c r="BO335" s="108" t="str">
        <f t="shared" si="97"/>
        <v>SH6_7</v>
      </c>
      <c r="BP335" s="108">
        <f t="shared" si="83"/>
        <v>0.0171996217128879</v>
      </c>
      <c r="BQ335" s="108" t="s">
        <v>18</v>
      </c>
      <c r="BR335" s="108" t="s">
        <v>192</v>
      </c>
    </row>
    <row r="336" spans="11:70">
      <c r="K336" s="108" t="s">
        <v>357</v>
      </c>
      <c r="L336" s="108" t="str">
        <f t="shared" si="98"/>
        <v>R_ES-APP-CD</v>
      </c>
      <c r="M336" s="108" t="str">
        <f t="shared" si="92"/>
        <v>SH8_9</v>
      </c>
      <c r="N336" s="108">
        <f t="shared" ref="N336:N399" si="100">N288</f>
        <v>0.0187485070114251</v>
      </c>
      <c r="O336" s="108" t="s">
        <v>18</v>
      </c>
      <c r="P336" s="108" t="s">
        <v>196</v>
      </c>
      <c r="T336" s="108" t="s">
        <v>357</v>
      </c>
      <c r="U336" s="108" t="str">
        <f t="shared" si="99"/>
        <v>R_ES-APP-CD</v>
      </c>
      <c r="V336" s="108" t="str">
        <f t="shared" si="99"/>
        <v>SH8_9</v>
      </c>
      <c r="W336" s="108">
        <f t="shared" ref="W336:W399" si="101">W288</f>
        <v>0.0147551071793505</v>
      </c>
      <c r="X336" s="108" t="s">
        <v>18</v>
      </c>
      <c r="Y336" s="108" t="s">
        <v>191</v>
      </c>
      <c r="AC336" s="108" t="s">
        <v>357</v>
      </c>
      <c r="AD336" s="108" t="str">
        <f t="shared" si="93"/>
        <v>R_ES-APP-CD</v>
      </c>
      <c r="AE336" s="108" t="str">
        <f t="shared" si="93"/>
        <v>SH8_9</v>
      </c>
      <c r="AF336" s="108">
        <f t="shared" ref="AF336:AF399" si="102">AF288</f>
        <v>0.0155886992614423</v>
      </c>
      <c r="AG336" s="108" t="s">
        <v>18</v>
      </c>
      <c r="AH336" s="108" t="s">
        <v>197</v>
      </c>
      <c r="AL336" s="108" t="s">
        <v>357</v>
      </c>
      <c r="AM336" s="108" t="str">
        <f t="shared" si="94"/>
        <v>R_ES-APP-CD</v>
      </c>
      <c r="AN336" s="108" t="str">
        <f t="shared" si="94"/>
        <v>SH8_9</v>
      </c>
      <c r="AO336" s="108">
        <f t="shared" ref="AO336:AO399" si="103">AO288</f>
        <v>0.0161398429577345</v>
      </c>
      <c r="AP336" s="108" t="s">
        <v>18</v>
      </c>
      <c r="AQ336" s="108" t="s">
        <v>194</v>
      </c>
      <c r="AU336" s="108" t="s">
        <v>357</v>
      </c>
      <c r="AV336" s="108" t="str">
        <f t="shared" si="95"/>
        <v>R_ES-APP-CD</v>
      </c>
      <c r="AW336" s="108" t="str">
        <f t="shared" si="95"/>
        <v>SH8_9</v>
      </c>
      <c r="AX336" s="108">
        <f t="shared" ref="AX336:AX399" si="104">AX288</f>
        <v>0.017030245273227</v>
      </c>
      <c r="AY336" s="108" t="s">
        <v>18</v>
      </c>
      <c r="AZ336" s="108" t="s">
        <v>193</v>
      </c>
      <c r="BD336" s="108" t="s">
        <v>357</v>
      </c>
      <c r="BE336" s="108" t="str">
        <f t="shared" si="96"/>
        <v>R_ES-APP-CD</v>
      </c>
      <c r="BF336" s="108" t="str">
        <f t="shared" si="96"/>
        <v>SH8_9</v>
      </c>
      <c r="BG336" s="108">
        <f t="shared" si="85"/>
        <v>0.0161398429577345</v>
      </c>
      <c r="BH336" s="108" t="s">
        <v>18</v>
      </c>
      <c r="BI336" s="108" t="s">
        <v>195</v>
      </c>
      <c r="BM336" s="108" t="s">
        <v>357</v>
      </c>
      <c r="BN336" s="108" t="str">
        <f t="shared" si="97"/>
        <v>R_ES-APP-CD</v>
      </c>
      <c r="BO336" s="108" t="str">
        <f t="shared" si="97"/>
        <v>SH8_9</v>
      </c>
      <c r="BP336" s="108">
        <f t="shared" ref="BP336:BP399" si="105">AX336</f>
        <v>0.017030245273227</v>
      </c>
      <c r="BQ336" s="108" t="s">
        <v>18</v>
      </c>
      <c r="BR336" s="108" t="s">
        <v>192</v>
      </c>
    </row>
    <row r="337" spans="11:70">
      <c r="K337" s="108" t="s">
        <v>357</v>
      </c>
      <c r="L337" s="108" t="str">
        <f t="shared" si="98"/>
        <v>R_ES-APP-CD</v>
      </c>
      <c r="M337" s="108" t="str">
        <f t="shared" si="92"/>
        <v>SH10_11</v>
      </c>
      <c r="N337" s="108">
        <f t="shared" si="100"/>
        <v>0.0186780472400084</v>
      </c>
      <c r="O337" s="108" t="s">
        <v>18</v>
      </c>
      <c r="P337" s="108" t="s">
        <v>196</v>
      </c>
      <c r="T337" s="108" t="s">
        <v>357</v>
      </c>
      <c r="U337" s="108" t="str">
        <f t="shared" si="99"/>
        <v>R_ES-APP-CD</v>
      </c>
      <c r="V337" s="108" t="str">
        <f t="shared" si="99"/>
        <v>SH10_11</v>
      </c>
      <c r="W337" s="108">
        <f t="shared" si="101"/>
        <v>0.0171866616430302</v>
      </c>
      <c r="X337" s="108" t="s">
        <v>18</v>
      </c>
      <c r="Y337" s="108" t="s">
        <v>191</v>
      </c>
      <c r="AC337" s="108" t="s">
        <v>357</v>
      </c>
      <c r="AD337" s="108" t="str">
        <f t="shared" si="93"/>
        <v>R_ES-APP-CD</v>
      </c>
      <c r="AE337" s="108" t="str">
        <f t="shared" si="93"/>
        <v>SH10_11</v>
      </c>
      <c r="AF337" s="108">
        <f t="shared" si="102"/>
        <v>0.0150973156957682</v>
      </c>
      <c r="AG337" s="108" t="s">
        <v>18</v>
      </c>
      <c r="AH337" s="108" t="s">
        <v>197</v>
      </c>
      <c r="AL337" s="108" t="s">
        <v>357</v>
      </c>
      <c r="AM337" s="108" t="str">
        <f t="shared" si="94"/>
        <v>R_ES-APP-CD</v>
      </c>
      <c r="AN337" s="108" t="str">
        <f t="shared" si="94"/>
        <v>SH10_11</v>
      </c>
      <c r="AO337" s="108">
        <f t="shared" si="103"/>
        <v>0.0171295457469424</v>
      </c>
      <c r="AP337" s="108" t="s">
        <v>18</v>
      </c>
      <c r="AQ337" s="108" t="s">
        <v>194</v>
      </c>
      <c r="AU337" s="108" t="s">
        <v>357</v>
      </c>
      <c r="AV337" s="108" t="str">
        <f t="shared" si="95"/>
        <v>R_ES-APP-CD</v>
      </c>
      <c r="AW337" s="108" t="str">
        <f t="shared" si="95"/>
        <v>SH10_11</v>
      </c>
      <c r="AX337" s="108">
        <f t="shared" si="104"/>
        <v>0.0187148851387562</v>
      </c>
      <c r="AY337" s="108" t="s">
        <v>18</v>
      </c>
      <c r="AZ337" s="108" t="s">
        <v>193</v>
      </c>
      <c r="BD337" s="108" t="s">
        <v>357</v>
      </c>
      <c r="BE337" s="108" t="str">
        <f t="shared" si="96"/>
        <v>R_ES-APP-CD</v>
      </c>
      <c r="BF337" s="108" t="str">
        <f t="shared" si="96"/>
        <v>SH10_11</v>
      </c>
      <c r="BG337" s="108">
        <f t="shared" si="85"/>
        <v>0.0171295457469424</v>
      </c>
      <c r="BH337" s="108" t="s">
        <v>18</v>
      </c>
      <c r="BI337" s="108" t="s">
        <v>195</v>
      </c>
      <c r="BM337" s="108" t="s">
        <v>357</v>
      </c>
      <c r="BN337" s="108" t="str">
        <f t="shared" si="97"/>
        <v>R_ES-APP-CD</v>
      </c>
      <c r="BO337" s="108" t="str">
        <f t="shared" si="97"/>
        <v>SH10_11</v>
      </c>
      <c r="BP337" s="108">
        <f t="shared" si="105"/>
        <v>0.0187148851387562</v>
      </c>
      <c r="BQ337" s="108" t="s">
        <v>18</v>
      </c>
      <c r="BR337" s="108" t="s">
        <v>192</v>
      </c>
    </row>
    <row r="338" spans="11:70">
      <c r="K338" s="108" t="s">
        <v>357</v>
      </c>
      <c r="L338" s="108" t="str">
        <f t="shared" si="98"/>
        <v>R_ES-APP-CD</v>
      </c>
      <c r="M338" s="108" t="str">
        <f t="shared" si="92"/>
        <v>SH12_13</v>
      </c>
      <c r="N338" s="108">
        <f t="shared" si="100"/>
        <v>0.0193543241840057</v>
      </c>
      <c r="O338" s="108" t="s">
        <v>18</v>
      </c>
      <c r="P338" s="108" t="s">
        <v>196</v>
      </c>
      <c r="T338" s="108" t="s">
        <v>357</v>
      </c>
      <c r="U338" s="108" t="str">
        <f t="shared" si="99"/>
        <v>R_ES-APP-CD</v>
      </c>
      <c r="V338" s="108" t="str">
        <f t="shared" si="99"/>
        <v>SH12_13</v>
      </c>
      <c r="W338" s="108">
        <f t="shared" si="101"/>
        <v>0.0185329663536096</v>
      </c>
      <c r="X338" s="108" t="s">
        <v>18</v>
      </c>
      <c r="Y338" s="108" t="s">
        <v>191</v>
      </c>
      <c r="AC338" s="108" t="s">
        <v>357</v>
      </c>
      <c r="AD338" s="108" t="str">
        <f t="shared" si="93"/>
        <v>R_ES-APP-CD</v>
      </c>
      <c r="AE338" s="108" t="str">
        <f t="shared" si="93"/>
        <v>SH12_13</v>
      </c>
      <c r="AF338" s="108">
        <f t="shared" si="102"/>
        <v>0.0157162719062912</v>
      </c>
      <c r="AG338" s="108" t="s">
        <v>18</v>
      </c>
      <c r="AH338" s="108" t="s">
        <v>197</v>
      </c>
      <c r="AL338" s="108" t="s">
        <v>357</v>
      </c>
      <c r="AM338" s="108" t="str">
        <f t="shared" si="94"/>
        <v>R_ES-APP-CD</v>
      </c>
      <c r="AN338" s="108" t="str">
        <f t="shared" si="94"/>
        <v>SH12_13</v>
      </c>
      <c r="AO338" s="108">
        <f t="shared" si="103"/>
        <v>0.0184909585816698</v>
      </c>
      <c r="AP338" s="108" t="s">
        <v>18</v>
      </c>
      <c r="AQ338" s="108" t="s">
        <v>194</v>
      </c>
      <c r="AU338" s="108" t="s">
        <v>357</v>
      </c>
      <c r="AV338" s="108" t="str">
        <f t="shared" si="95"/>
        <v>R_ES-APP-CD</v>
      </c>
      <c r="AW338" s="108" t="str">
        <f t="shared" si="95"/>
        <v>SH12_13</v>
      </c>
      <c r="AX338" s="108">
        <f t="shared" si="104"/>
        <v>0.0213435574080405</v>
      </c>
      <c r="AY338" s="108" t="s">
        <v>18</v>
      </c>
      <c r="AZ338" s="108" t="s">
        <v>193</v>
      </c>
      <c r="BD338" s="108" t="s">
        <v>357</v>
      </c>
      <c r="BE338" s="108" t="str">
        <f t="shared" si="96"/>
        <v>R_ES-APP-CD</v>
      </c>
      <c r="BF338" s="108" t="str">
        <f t="shared" si="96"/>
        <v>SH12_13</v>
      </c>
      <c r="BG338" s="108">
        <f t="shared" si="85"/>
        <v>0.0184909585816698</v>
      </c>
      <c r="BH338" s="108" t="s">
        <v>18</v>
      </c>
      <c r="BI338" s="108" t="s">
        <v>195</v>
      </c>
      <c r="BM338" s="108" t="s">
        <v>357</v>
      </c>
      <c r="BN338" s="108" t="str">
        <f t="shared" si="97"/>
        <v>R_ES-APP-CD</v>
      </c>
      <c r="BO338" s="108" t="str">
        <f t="shared" si="97"/>
        <v>SH12_13</v>
      </c>
      <c r="BP338" s="108">
        <f t="shared" si="105"/>
        <v>0.0213435574080405</v>
      </c>
      <c r="BQ338" s="108" t="s">
        <v>18</v>
      </c>
      <c r="BR338" s="108" t="s">
        <v>192</v>
      </c>
    </row>
    <row r="339" spans="11:70">
      <c r="K339" s="175" t="s">
        <v>357</v>
      </c>
      <c r="L339" s="108" t="str">
        <f t="shared" si="98"/>
        <v>R_ES-APP-CD</v>
      </c>
      <c r="M339" s="108" t="str">
        <f t="shared" si="92"/>
        <v>SH14_15</v>
      </c>
      <c r="N339" s="108">
        <f t="shared" si="100"/>
        <v>0.0204723701496402</v>
      </c>
      <c r="O339" s="108" t="s">
        <v>18</v>
      </c>
      <c r="P339" s="108" t="s">
        <v>196</v>
      </c>
      <c r="T339" s="108" t="s">
        <v>357</v>
      </c>
      <c r="U339" s="108" t="str">
        <f t="shared" si="99"/>
        <v>R_ES-APP-CD</v>
      </c>
      <c r="V339" s="108" t="str">
        <f t="shared" si="99"/>
        <v>SH14_15</v>
      </c>
      <c r="W339" s="108">
        <f t="shared" si="101"/>
        <v>0.0189446065338263</v>
      </c>
      <c r="X339" s="108" t="s">
        <v>18</v>
      </c>
      <c r="Y339" s="108" t="s">
        <v>191</v>
      </c>
      <c r="AC339" s="108" t="s">
        <v>357</v>
      </c>
      <c r="AD339" s="108" t="str">
        <f t="shared" si="93"/>
        <v>R_ES-APP-CD</v>
      </c>
      <c r="AE339" s="108" t="str">
        <f t="shared" si="93"/>
        <v>SH14_15</v>
      </c>
      <c r="AF339" s="108">
        <f t="shared" si="102"/>
        <v>0.0181694864820914</v>
      </c>
      <c r="AG339" s="108" t="s">
        <v>18</v>
      </c>
      <c r="AH339" s="108" t="s">
        <v>197</v>
      </c>
      <c r="AL339" s="108" t="s">
        <v>357</v>
      </c>
      <c r="AM339" s="108" t="str">
        <f t="shared" si="94"/>
        <v>R_ES-APP-CD</v>
      </c>
      <c r="AN339" s="108" t="str">
        <f t="shared" si="94"/>
        <v>SH14_15</v>
      </c>
      <c r="AO339" s="108">
        <f t="shared" si="103"/>
        <v>0.019740368004096</v>
      </c>
      <c r="AP339" s="108" t="s">
        <v>18</v>
      </c>
      <c r="AQ339" s="108" t="s">
        <v>194</v>
      </c>
      <c r="AU339" s="108" t="s">
        <v>357</v>
      </c>
      <c r="AV339" s="108" t="str">
        <f t="shared" si="95"/>
        <v>R_ES-APP-CD</v>
      </c>
      <c r="AW339" s="108" t="str">
        <f t="shared" si="95"/>
        <v>SH14_15</v>
      </c>
      <c r="AX339" s="108">
        <f t="shared" si="104"/>
        <v>0.022952067498314</v>
      </c>
      <c r="AY339" s="108" t="s">
        <v>18</v>
      </c>
      <c r="AZ339" s="108" t="s">
        <v>193</v>
      </c>
      <c r="BD339" s="108" t="s">
        <v>357</v>
      </c>
      <c r="BE339" s="108" t="str">
        <f t="shared" si="96"/>
        <v>R_ES-APP-CD</v>
      </c>
      <c r="BF339" s="108" t="str">
        <f t="shared" si="96"/>
        <v>SH14_15</v>
      </c>
      <c r="BG339" s="108">
        <f t="shared" si="85"/>
        <v>0.019740368004096</v>
      </c>
      <c r="BH339" s="108" t="s">
        <v>18</v>
      </c>
      <c r="BI339" s="108" t="s">
        <v>195</v>
      </c>
      <c r="BM339" s="108" t="s">
        <v>357</v>
      </c>
      <c r="BN339" s="108" t="str">
        <f t="shared" si="97"/>
        <v>R_ES-APP-CD</v>
      </c>
      <c r="BO339" s="108" t="str">
        <f t="shared" si="97"/>
        <v>SH14_15</v>
      </c>
      <c r="BP339" s="108">
        <f t="shared" si="105"/>
        <v>0.022952067498314</v>
      </c>
      <c r="BQ339" s="108" t="s">
        <v>18</v>
      </c>
      <c r="BR339" s="108" t="s">
        <v>192</v>
      </c>
    </row>
    <row r="340" spans="11:70">
      <c r="K340" s="108" t="s">
        <v>357</v>
      </c>
      <c r="L340" s="108" t="str">
        <f t="shared" si="98"/>
        <v>R_ES-APP-CD</v>
      </c>
      <c r="M340" s="108" t="str">
        <f t="shared" si="92"/>
        <v>SH16_17</v>
      </c>
      <c r="N340" s="108">
        <f t="shared" si="100"/>
        <v>0.021278922422278</v>
      </c>
      <c r="O340" s="108" t="s">
        <v>18</v>
      </c>
      <c r="P340" s="108" t="s">
        <v>196</v>
      </c>
      <c r="T340" s="108" t="s">
        <v>357</v>
      </c>
      <c r="U340" s="108" t="str">
        <f t="shared" si="99"/>
        <v>R_ES-APP-CD</v>
      </c>
      <c r="V340" s="108" t="str">
        <f t="shared" si="99"/>
        <v>SH16_17</v>
      </c>
      <c r="W340" s="108">
        <f t="shared" si="101"/>
        <v>0.0187938640201366</v>
      </c>
      <c r="X340" s="108" t="s">
        <v>18</v>
      </c>
      <c r="Y340" s="108" t="s">
        <v>191</v>
      </c>
      <c r="AC340" s="108" t="s">
        <v>357</v>
      </c>
      <c r="AD340" s="108" t="str">
        <f t="shared" si="93"/>
        <v>R_ES-APP-CD</v>
      </c>
      <c r="AE340" s="108" t="str">
        <f t="shared" si="93"/>
        <v>SH16_17</v>
      </c>
      <c r="AF340" s="108">
        <f t="shared" si="102"/>
        <v>0.0199388030090388</v>
      </c>
      <c r="AG340" s="108" t="s">
        <v>18</v>
      </c>
      <c r="AH340" s="108" t="s">
        <v>197</v>
      </c>
      <c r="AL340" s="108" t="s">
        <v>357</v>
      </c>
      <c r="AM340" s="108" t="str">
        <f t="shared" si="94"/>
        <v>R_ES-APP-CD</v>
      </c>
      <c r="AN340" s="108" t="str">
        <f t="shared" si="94"/>
        <v>SH16_17</v>
      </c>
      <c r="AO340" s="108">
        <f t="shared" si="103"/>
        <v>0.0204205397465977</v>
      </c>
      <c r="AP340" s="108" t="s">
        <v>18</v>
      </c>
      <c r="AQ340" s="108" t="s">
        <v>194</v>
      </c>
      <c r="AU340" s="108" t="s">
        <v>357</v>
      </c>
      <c r="AV340" s="108" t="str">
        <f t="shared" si="95"/>
        <v>R_ES-APP-CD</v>
      </c>
      <c r="AW340" s="108" t="str">
        <f t="shared" si="95"/>
        <v>SH16_17</v>
      </c>
      <c r="AX340" s="108">
        <f t="shared" si="104"/>
        <v>0.0237104459107458</v>
      </c>
      <c r="AY340" s="108" t="s">
        <v>18</v>
      </c>
      <c r="AZ340" s="108" t="s">
        <v>193</v>
      </c>
      <c r="BD340" s="108" t="s">
        <v>357</v>
      </c>
      <c r="BE340" s="108" t="str">
        <f t="shared" si="96"/>
        <v>R_ES-APP-CD</v>
      </c>
      <c r="BF340" s="108" t="str">
        <f t="shared" si="96"/>
        <v>SH16_17</v>
      </c>
      <c r="BG340" s="108">
        <f t="shared" si="85"/>
        <v>0.0204205397465977</v>
      </c>
      <c r="BH340" s="108" t="s">
        <v>18</v>
      </c>
      <c r="BI340" s="108" t="s">
        <v>195</v>
      </c>
      <c r="BM340" s="108" t="s">
        <v>357</v>
      </c>
      <c r="BN340" s="108" t="str">
        <f t="shared" si="97"/>
        <v>R_ES-APP-CD</v>
      </c>
      <c r="BO340" s="108" t="str">
        <f t="shared" si="97"/>
        <v>SH16_17</v>
      </c>
      <c r="BP340" s="108">
        <f t="shared" si="105"/>
        <v>0.0237104459107458</v>
      </c>
      <c r="BQ340" s="108" t="s">
        <v>18</v>
      </c>
      <c r="BR340" s="108" t="s">
        <v>192</v>
      </c>
    </row>
    <row r="341" spans="11:70">
      <c r="K341" s="108" t="s">
        <v>357</v>
      </c>
      <c r="L341" s="108" t="str">
        <f t="shared" si="98"/>
        <v>R_ES-APP-CD</v>
      </c>
      <c r="M341" s="108" t="str">
        <f t="shared" si="92"/>
        <v>SH18_19</v>
      </c>
      <c r="N341" s="108">
        <f t="shared" si="100"/>
        <v>0.0217388347288327</v>
      </c>
      <c r="O341" s="108" t="s">
        <v>18</v>
      </c>
      <c r="P341" s="108" t="s">
        <v>196</v>
      </c>
      <c r="T341" s="108" t="s">
        <v>357</v>
      </c>
      <c r="U341" s="108" t="str">
        <f t="shared" si="99"/>
        <v>R_ES-APP-CD</v>
      </c>
      <c r="V341" s="108" t="str">
        <f t="shared" si="99"/>
        <v>SH18_19</v>
      </c>
      <c r="W341" s="108">
        <f t="shared" si="101"/>
        <v>0.0189293212414044</v>
      </c>
      <c r="X341" s="108" t="s">
        <v>18</v>
      </c>
      <c r="Y341" s="108" t="s">
        <v>191</v>
      </c>
      <c r="AC341" s="108" t="s">
        <v>357</v>
      </c>
      <c r="AD341" s="108" t="str">
        <f t="shared" si="93"/>
        <v>R_ES-APP-CD</v>
      </c>
      <c r="AE341" s="108" t="str">
        <f t="shared" si="93"/>
        <v>SH18_19</v>
      </c>
      <c r="AF341" s="108">
        <f t="shared" si="102"/>
        <v>0.0205951831792654</v>
      </c>
      <c r="AG341" s="108" t="s">
        <v>18</v>
      </c>
      <c r="AH341" s="108" t="s">
        <v>197</v>
      </c>
      <c r="AL341" s="108" t="s">
        <v>357</v>
      </c>
      <c r="AM341" s="108" t="str">
        <f t="shared" si="94"/>
        <v>R_ES-APP-CD</v>
      </c>
      <c r="AN341" s="108" t="str">
        <f t="shared" si="94"/>
        <v>SH18_19</v>
      </c>
      <c r="AO341" s="108">
        <f t="shared" si="103"/>
        <v>0.0206910653610991</v>
      </c>
      <c r="AP341" s="108" t="s">
        <v>18</v>
      </c>
      <c r="AQ341" s="108" t="s">
        <v>194</v>
      </c>
      <c r="AU341" s="108" t="s">
        <v>357</v>
      </c>
      <c r="AV341" s="108" t="str">
        <f t="shared" si="95"/>
        <v>R_ES-APP-CD</v>
      </c>
      <c r="AW341" s="108" t="str">
        <f t="shared" si="95"/>
        <v>SH18_19</v>
      </c>
      <c r="AX341" s="108">
        <f t="shared" si="104"/>
        <v>0.0239937611707896</v>
      </c>
      <c r="AY341" s="108" t="s">
        <v>18</v>
      </c>
      <c r="AZ341" s="108" t="s">
        <v>193</v>
      </c>
      <c r="BD341" s="108" t="s">
        <v>357</v>
      </c>
      <c r="BE341" s="108" t="str">
        <f t="shared" si="96"/>
        <v>R_ES-APP-CD</v>
      </c>
      <c r="BF341" s="108" t="str">
        <f t="shared" si="96"/>
        <v>SH18_19</v>
      </c>
      <c r="BG341" s="108">
        <f t="shared" si="85"/>
        <v>0.0206910653610991</v>
      </c>
      <c r="BH341" s="108" t="s">
        <v>18</v>
      </c>
      <c r="BI341" s="108" t="s">
        <v>195</v>
      </c>
      <c r="BM341" s="108" t="s">
        <v>357</v>
      </c>
      <c r="BN341" s="108" t="str">
        <f t="shared" si="97"/>
        <v>R_ES-APP-CD</v>
      </c>
      <c r="BO341" s="108" t="str">
        <f t="shared" si="97"/>
        <v>SH18_19</v>
      </c>
      <c r="BP341" s="108">
        <f t="shared" si="105"/>
        <v>0.0239937611707896</v>
      </c>
      <c r="BQ341" s="108" t="s">
        <v>18</v>
      </c>
      <c r="BR341" s="108" t="s">
        <v>192</v>
      </c>
    </row>
    <row r="342" spans="11:70">
      <c r="K342" s="108" t="s">
        <v>357</v>
      </c>
      <c r="L342" s="108" t="str">
        <f t="shared" si="98"/>
        <v>R_ES-APP-CD</v>
      </c>
      <c r="M342" s="108" t="str">
        <f t="shared" si="92"/>
        <v>SH20_21</v>
      </c>
      <c r="N342" s="108">
        <f t="shared" si="100"/>
        <v>0.0219554256218374</v>
      </c>
      <c r="O342" s="108" t="s">
        <v>18</v>
      </c>
      <c r="P342" s="108" t="s">
        <v>196</v>
      </c>
      <c r="T342" s="108" t="s">
        <v>357</v>
      </c>
      <c r="U342" s="108" t="str">
        <f t="shared" si="99"/>
        <v>R_ES-APP-CD</v>
      </c>
      <c r="V342" s="108" t="str">
        <f t="shared" si="99"/>
        <v>SH20_21</v>
      </c>
      <c r="W342" s="108">
        <f t="shared" si="101"/>
        <v>0.0190946892738074</v>
      </c>
      <c r="X342" s="108" t="s">
        <v>18</v>
      </c>
      <c r="Y342" s="108" t="s">
        <v>191</v>
      </c>
      <c r="AC342" s="108" t="s">
        <v>357</v>
      </c>
      <c r="AD342" s="108" t="str">
        <f t="shared" si="93"/>
        <v>R_ES-APP-CD</v>
      </c>
      <c r="AE342" s="108" t="str">
        <f t="shared" si="93"/>
        <v>SH20_21</v>
      </c>
      <c r="AF342" s="108">
        <f t="shared" si="102"/>
        <v>0.0207273778877354</v>
      </c>
      <c r="AG342" s="108" t="s">
        <v>18</v>
      </c>
      <c r="AH342" s="108" t="s">
        <v>197</v>
      </c>
      <c r="AL342" s="108" t="s">
        <v>357</v>
      </c>
      <c r="AM342" s="108" t="str">
        <f t="shared" si="94"/>
        <v>R_ES-APP-CD</v>
      </c>
      <c r="AN342" s="108" t="str">
        <f t="shared" si="94"/>
        <v>SH20_21</v>
      </c>
      <c r="AO342" s="108">
        <f t="shared" si="103"/>
        <v>0.0209631637065674</v>
      </c>
      <c r="AP342" s="108" t="s">
        <v>18</v>
      </c>
      <c r="AQ342" s="108" t="s">
        <v>194</v>
      </c>
      <c r="AU342" s="108" t="s">
        <v>357</v>
      </c>
      <c r="AV342" s="108" t="str">
        <f t="shared" si="95"/>
        <v>R_ES-APP-CD</v>
      </c>
      <c r="AW342" s="108" t="str">
        <f t="shared" si="95"/>
        <v>SH20_21</v>
      </c>
      <c r="AX342" s="108">
        <f t="shared" si="104"/>
        <v>0.0244748252753431</v>
      </c>
      <c r="AY342" s="108" t="s">
        <v>18</v>
      </c>
      <c r="AZ342" s="108" t="s">
        <v>193</v>
      </c>
      <c r="BD342" s="108" t="s">
        <v>357</v>
      </c>
      <c r="BE342" s="108" t="str">
        <f t="shared" si="96"/>
        <v>R_ES-APP-CD</v>
      </c>
      <c r="BF342" s="108" t="str">
        <f t="shared" si="96"/>
        <v>SH20_21</v>
      </c>
      <c r="BG342" s="108">
        <f t="shared" si="85"/>
        <v>0.0209631637065674</v>
      </c>
      <c r="BH342" s="108" t="s">
        <v>18</v>
      </c>
      <c r="BI342" s="108" t="s">
        <v>195</v>
      </c>
      <c r="BM342" s="108" t="s">
        <v>357</v>
      </c>
      <c r="BN342" s="108" t="str">
        <f t="shared" si="97"/>
        <v>R_ES-APP-CD</v>
      </c>
      <c r="BO342" s="108" t="str">
        <f t="shared" si="97"/>
        <v>SH20_21</v>
      </c>
      <c r="BP342" s="108">
        <f t="shared" si="105"/>
        <v>0.0244748252753431</v>
      </c>
      <c r="BQ342" s="108" t="s">
        <v>18</v>
      </c>
      <c r="BR342" s="108" t="s">
        <v>192</v>
      </c>
    </row>
    <row r="343" spans="11:70">
      <c r="K343" s="175" t="s">
        <v>357</v>
      </c>
      <c r="L343" s="108" t="str">
        <f t="shared" si="98"/>
        <v>R_ES-APP-CD</v>
      </c>
      <c r="M343" s="108" t="str">
        <f t="shared" si="92"/>
        <v>SH22_23</v>
      </c>
      <c r="N343" s="108">
        <f t="shared" si="100"/>
        <v>0.0221215642248193</v>
      </c>
      <c r="O343" s="108" t="s">
        <v>18</v>
      </c>
      <c r="P343" s="108" t="s">
        <v>196</v>
      </c>
      <c r="T343" s="108" t="s">
        <v>357</v>
      </c>
      <c r="U343" s="108" t="str">
        <f t="shared" si="99"/>
        <v>R_ES-APP-CD</v>
      </c>
      <c r="V343" s="108" t="str">
        <f t="shared" si="99"/>
        <v>SH22_23</v>
      </c>
      <c r="W343" s="108">
        <f t="shared" si="101"/>
        <v>0.0183466180817403</v>
      </c>
      <c r="X343" s="108" t="s">
        <v>18</v>
      </c>
      <c r="Y343" s="108" t="s">
        <v>191</v>
      </c>
      <c r="AC343" s="108" t="s">
        <v>357</v>
      </c>
      <c r="AD343" s="108" t="str">
        <f t="shared" si="93"/>
        <v>R_ES-APP-CD</v>
      </c>
      <c r="AE343" s="108" t="str">
        <f t="shared" si="93"/>
        <v>SH22_23</v>
      </c>
      <c r="AF343" s="108">
        <f t="shared" si="102"/>
        <v>0.0207157550987243</v>
      </c>
      <c r="AG343" s="108" t="s">
        <v>18</v>
      </c>
      <c r="AH343" s="108" t="s">
        <v>197</v>
      </c>
      <c r="AL343" s="108" t="s">
        <v>357</v>
      </c>
      <c r="AM343" s="108" t="str">
        <f t="shared" si="94"/>
        <v>R_ES-APP-CD</v>
      </c>
      <c r="AN343" s="108" t="str">
        <f t="shared" si="94"/>
        <v>SH22_23</v>
      </c>
      <c r="AO343" s="108">
        <f t="shared" si="103"/>
        <v>0.02077782488644</v>
      </c>
      <c r="AP343" s="108" t="s">
        <v>18</v>
      </c>
      <c r="AQ343" s="108" t="s">
        <v>194</v>
      </c>
      <c r="AU343" s="108" t="s">
        <v>357</v>
      </c>
      <c r="AV343" s="108" t="str">
        <f t="shared" si="95"/>
        <v>R_ES-APP-CD</v>
      </c>
      <c r="AW343" s="108" t="str">
        <f t="shared" si="95"/>
        <v>SH22_23</v>
      </c>
      <c r="AX343" s="108">
        <f t="shared" si="104"/>
        <v>0.0241373966840562</v>
      </c>
      <c r="AY343" s="108" t="s">
        <v>18</v>
      </c>
      <c r="AZ343" s="108" t="s">
        <v>193</v>
      </c>
      <c r="BD343" s="108" t="s">
        <v>357</v>
      </c>
      <c r="BE343" s="108" t="str">
        <f t="shared" si="96"/>
        <v>R_ES-APP-CD</v>
      </c>
      <c r="BF343" s="108" t="str">
        <f t="shared" si="96"/>
        <v>SH22_23</v>
      </c>
      <c r="BG343" s="108">
        <f t="shared" si="85"/>
        <v>0.02077782488644</v>
      </c>
      <c r="BH343" s="108" t="s">
        <v>18</v>
      </c>
      <c r="BI343" s="108" t="s">
        <v>195</v>
      </c>
      <c r="BM343" s="108" t="s">
        <v>357</v>
      </c>
      <c r="BN343" s="108" t="str">
        <f t="shared" si="97"/>
        <v>R_ES-APP-CD</v>
      </c>
      <c r="BO343" s="108" t="str">
        <f t="shared" si="97"/>
        <v>SH22_23</v>
      </c>
      <c r="BP343" s="108">
        <f t="shared" si="105"/>
        <v>0.0241373966840562</v>
      </c>
      <c r="BQ343" s="108" t="s">
        <v>18</v>
      </c>
      <c r="BR343" s="108" t="s">
        <v>192</v>
      </c>
    </row>
    <row r="344" spans="11:70">
      <c r="K344" s="108" t="s">
        <v>357</v>
      </c>
      <c r="L344" s="108" t="str">
        <f t="shared" si="98"/>
        <v>R_ES-APP-CD</v>
      </c>
      <c r="M344" s="108" t="str">
        <f t="shared" si="92"/>
        <v>FH0_1</v>
      </c>
      <c r="N344" s="108">
        <f t="shared" si="100"/>
        <v>0.0213934931755858</v>
      </c>
      <c r="O344" s="108" t="s">
        <v>18</v>
      </c>
      <c r="P344" s="108" t="s">
        <v>196</v>
      </c>
      <c r="T344" s="108" t="s">
        <v>357</v>
      </c>
      <c r="U344" s="108" t="str">
        <f t="shared" si="99"/>
        <v>R_ES-APP-CD</v>
      </c>
      <c r="V344" s="108" t="str">
        <f t="shared" si="99"/>
        <v>FH0_1</v>
      </c>
      <c r="W344" s="108">
        <f t="shared" si="101"/>
        <v>0.0189900151087194</v>
      </c>
      <c r="X344" s="108" t="s">
        <v>18</v>
      </c>
      <c r="Y344" s="108" t="s">
        <v>191</v>
      </c>
      <c r="AC344" s="108" t="s">
        <v>357</v>
      </c>
      <c r="AD344" s="108" t="str">
        <f t="shared" si="93"/>
        <v>R_ES-APP-CD</v>
      </c>
      <c r="AE344" s="108" t="str">
        <f t="shared" si="93"/>
        <v>FH0_1</v>
      </c>
      <c r="AF344" s="108">
        <f t="shared" si="102"/>
        <v>0.0225377088372482</v>
      </c>
      <c r="AG344" s="108" t="s">
        <v>18</v>
      </c>
      <c r="AH344" s="108" t="s">
        <v>197</v>
      </c>
      <c r="AL344" s="108" t="s">
        <v>357</v>
      </c>
      <c r="AM344" s="108" t="str">
        <f t="shared" si="94"/>
        <v>R_ES-APP-CD</v>
      </c>
      <c r="AN344" s="108" t="str">
        <f t="shared" si="94"/>
        <v>FH0_1</v>
      </c>
      <c r="AO344" s="108">
        <f t="shared" si="103"/>
        <v>0.02082812933826</v>
      </c>
      <c r="AP344" s="108" t="s">
        <v>18</v>
      </c>
      <c r="AQ344" s="108" t="s">
        <v>194</v>
      </c>
      <c r="AU344" s="108" t="s">
        <v>357</v>
      </c>
      <c r="AV344" s="108" t="str">
        <f t="shared" si="95"/>
        <v>R_ES-APP-CD</v>
      </c>
      <c r="AW344" s="108" t="str">
        <f t="shared" si="95"/>
        <v>FH0_1</v>
      </c>
      <c r="AX344" s="108">
        <f t="shared" si="104"/>
        <v>0.0222158485714042</v>
      </c>
      <c r="AY344" s="108" t="s">
        <v>18</v>
      </c>
      <c r="AZ344" s="108" t="s">
        <v>193</v>
      </c>
      <c r="BD344" s="108" t="s">
        <v>357</v>
      </c>
      <c r="BE344" s="108" t="str">
        <f t="shared" si="96"/>
        <v>R_ES-APP-CD</v>
      </c>
      <c r="BF344" s="108" t="str">
        <f t="shared" si="96"/>
        <v>FH0_1</v>
      </c>
      <c r="BG344" s="108">
        <f t="shared" si="85"/>
        <v>0.02082812933826</v>
      </c>
      <c r="BH344" s="108" t="s">
        <v>18</v>
      </c>
      <c r="BI344" s="108" t="s">
        <v>195</v>
      </c>
      <c r="BM344" s="108" t="s">
        <v>357</v>
      </c>
      <c r="BN344" s="108" t="str">
        <f t="shared" si="97"/>
        <v>R_ES-APP-CD</v>
      </c>
      <c r="BO344" s="108" t="str">
        <f t="shared" si="97"/>
        <v>FH0_1</v>
      </c>
      <c r="BP344" s="108">
        <f t="shared" si="105"/>
        <v>0.0222158485714042</v>
      </c>
      <c r="BQ344" s="108" t="s">
        <v>18</v>
      </c>
      <c r="BR344" s="108" t="s">
        <v>192</v>
      </c>
    </row>
    <row r="345" spans="11:70">
      <c r="K345" s="108" t="s">
        <v>357</v>
      </c>
      <c r="L345" s="108" t="str">
        <f t="shared" si="98"/>
        <v>R_ES-APP-CD</v>
      </c>
      <c r="M345" s="108" t="str">
        <f t="shared" si="92"/>
        <v>FH2_3</v>
      </c>
      <c r="N345" s="108">
        <f t="shared" si="100"/>
        <v>0.02102967448633</v>
      </c>
      <c r="O345" s="108" t="s">
        <v>18</v>
      </c>
      <c r="P345" s="108" t="s">
        <v>196</v>
      </c>
      <c r="T345" s="108" t="s">
        <v>357</v>
      </c>
      <c r="U345" s="108" t="str">
        <f t="shared" si="99"/>
        <v>R_ES-APP-CD</v>
      </c>
      <c r="V345" s="108" t="str">
        <f t="shared" si="99"/>
        <v>FH2_3</v>
      </c>
      <c r="W345" s="108">
        <f t="shared" si="101"/>
        <v>0.0166572327084534</v>
      </c>
      <c r="X345" s="108" t="s">
        <v>18</v>
      </c>
      <c r="Y345" s="108" t="s">
        <v>191</v>
      </c>
      <c r="AC345" s="108" t="s">
        <v>357</v>
      </c>
      <c r="AD345" s="108" t="str">
        <f t="shared" si="93"/>
        <v>R_ES-APP-CD</v>
      </c>
      <c r="AE345" s="108" t="str">
        <f t="shared" si="93"/>
        <v>FH2_3</v>
      </c>
      <c r="AF345" s="108">
        <f t="shared" si="102"/>
        <v>0.022471121655479</v>
      </c>
      <c r="AG345" s="108" t="s">
        <v>18</v>
      </c>
      <c r="AH345" s="108" t="s">
        <v>197</v>
      </c>
      <c r="AL345" s="108" t="s">
        <v>357</v>
      </c>
      <c r="AM345" s="108" t="str">
        <f t="shared" si="94"/>
        <v>R_ES-APP-CD</v>
      </c>
      <c r="AN345" s="108" t="str">
        <f t="shared" si="94"/>
        <v>FH2_3</v>
      </c>
      <c r="AO345" s="108">
        <f t="shared" si="103"/>
        <v>0.0196922594663782</v>
      </c>
      <c r="AP345" s="108" t="s">
        <v>18</v>
      </c>
      <c r="AQ345" s="108" t="s">
        <v>194</v>
      </c>
      <c r="AU345" s="108" t="s">
        <v>357</v>
      </c>
      <c r="AV345" s="108" t="str">
        <f t="shared" si="95"/>
        <v>R_ES-APP-CD</v>
      </c>
      <c r="AW345" s="108" t="str">
        <f t="shared" si="95"/>
        <v>FH2_3</v>
      </c>
      <c r="AX345" s="108">
        <f t="shared" si="104"/>
        <v>0.0200672016482474</v>
      </c>
      <c r="AY345" s="108" t="s">
        <v>18</v>
      </c>
      <c r="AZ345" s="108" t="s">
        <v>193</v>
      </c>
      <c r="BD345" s="108" t="s">
        <v>357</v>
      </c>
      <c r="BE345" s="108" t="str">
        <f t="shared" si="96"/>
        <v>R_ES-APP-CD</v>
      </c>
      <c r="BF345" s="108" t="str">
        <f t="shared" si="96"/>
        <v>FH2_3</v>
      </c>
      <c r="BG345" s="108">
        <f t="shared" si="85"/>
        <v>0.0196922594663782</v>
      </c>
      <c r="BH345" s="108" t="s">
        <v>18</v>
      </c>
      <c r="BI345" s="108" t="s">
        <v>195</v>
      </c>
      <c r="BM345" s="108" t="s">
        <v>357</v>
      </c>
      <c r="BN345" s="108" t="str">
        <f t="shared" si="97"/>
        <v>R_ES-APP-CD</v>
      </c>
      <c r="BO345" s="108" t="str">
        <f t="shared" si="97"/>
        <v>FH2_3</v>
      </c>
      <c r="BP345" s="108">
        <f t="shared" si="105"/>
        <v>0.0200672016482474</v>
      </c>
      <c r="BQ345" s="108" t="s">
        <v>18</v>
      </c>
      <c r="BR345" s="108" t="s">
        <v>192</v>
      </c>
    </row>
    <row r="346" spans="11:70">
      <c r="K346" s="108" t="s">
        <v>357</v>
      </c>
      <c r="L346" s="108" t="str">
        <f t="shared" si="98"/>
        <v>R_ES-APP-CD</v>
      </c>
      <c r="M346" s="108" t="str">
        <f t="shared" si="92"/>
        <v>FH4_5</v>
      </c>
      <c r="N346" s="108">
        <f t="shared" si="100"/>
        <v>0.0201116701113584</v>
      </c>
      <c r="O346" s="108" t="s">
        <v>18</v>
      </c>
      <c r="P346" s="108" t="s">
        <v>196</v>
      </c>
      <c r="T346" s="108" t="s">
        <v>357</v>
      </c>
      <c r="U346" s="108" t="str">
        <f t="shared" si="99"/>
        <v>R_ES-APP-CD</v>
      </c>
      <c r="V346" s="108" t="str">
        <f t="shared" si="99"/>
        <v>FH4_5</v>
      </c>
      <c r="W346" s="108">
        <f t="shared" si="101"/>
        <v>0.0158290452354489</v>
      </c>
      <c r="X346" s="108" t="s">
        <v>18</v>
      </c>
      <c r="Y346" s="108" t="s">
        <v>191</v>
      </c>
      <c r="AC346" s="108" t="s">
        <v>357</v>
      </c>
      <c r="AD346" s="108" t="str">
        <f t="shared" si="93"/>
        <v>R_ES-APP-CD</v>
      </c>
      <c r="AE346" s="108" t="str">
        <f t="shared" si="93"/>
        <v>FH4_5</v>
      </c>
      <c r="AF346" s="108">
        <f t="shared" si="102"/>
        <v>0.0209246883499341</v>
      </c>
      <c r="AG346" s="108" t="s">
        <v>18</v>
      </c>
      <c r="AH346" s="108" t="s">
        <v>197</v>
      </c>
      <c r="AL346" s="108" t="s">
        <v>357</v>
      </c>
      <c r="AM346" s="108" t="str">
        <f t="shared" si="94"/>
        <v>R_ES-APP-CD</v>
      </c>
      <c r="AN346" s="108" t="str">
        <f t="shared" si="94"/>
        <v>FH4_5</v>
      </c>
      <c r="AO346" s="108">
        <f t="shared" si="103"/>
        <v>0.0185404013701219</v>
      </c>
      <c r="AP346" s="108" t="s">
        <v>18</v>
      </c>
      <c r="AQ346" s="108" t="s">
        <v>194</v>
      </c>
      <c r="AU346" s="108" t="s">
        <v>357</v>
      </c>
      <c r="AV346" s="108" t="str">
        <f t="shared" si="95"/>
        <v>R_ES-APP-CD</v>
      </c>
      <c r="AW346" s="108" t="str">
        <f t="shared" si="95"/>
        <v>FH4_5</v>
      </c>
      <c r="AX346" s="108">
        <f t="shared" si="104"/>
        <v>0.0177877243294525</v>
      </c>
      <c r="AY346" s="108" t="s">
        <v>18</v>
      </c>
      <c r="AZ346" s="108" t="s">
        <v>193</v>
      </c>
      <c r="BD346" s="108" t="s">
        <v>357</v>
      </c>
      <c r="BE346" s="108" t="str">
        <f t="shared" si="96"/>
        <v>R_ES-APP-CD</v>
      </c>
      <c r="BF346" s="108" t="str">
        <f t="shared" si="96"/>
        <v>FH4_5</v>
      </c>
      <c r="BG346" s="108">
        <f t="shared" si="85"/>
        <v>0.0185404013701219</v>
      </c>
      <c r="BH346" s="108" t="s">
        <v>18</v>
      </c>
      <c r="BI346" s="108" t="s">
        <v>195</v>
      </c>
      <c r="BM346" s="108" t="s">
        <v>357</v>
      </c>
      <c r="BN346" s="108" t="str">
        <f t="shared" si="97"/>
        <v>R_ES-APP-CD</v>
      </c>
      <c r="BO346" s="108" t="str">
        <f t="shared" si="97"/>
        <v>FH4_5</v>
      </c>
      <c r="BP346" s="108">
        <f t="shared" si="105"/>
        <v>0.0177877243294525</v>
      </c>
      <c r="BQ346" s="108" t="s">
        <v>18</v>
      </c>
      <c r="BR346" s="108" t="s">
        <v>192</v>
      </c>
    </row>
    <row r="347" spans="11:70">
      <c r="K347" s="175" t="s">
        <v>357</v>
      </c>
      <c r="L347" s="108" t="str">
        <f t="shared" si="98"/>
        <v>R_ES-APP-CD</v>
      </c>
      <c r="M347" s="108" t="str">
        <f t="shared" si="92"/>
        <v>FH6_7</v>
      </c>
      <c r="N347" s="108">
        <f t="shared" si="100"/>
        <v>0.0192099222047578</v>
      </c>
      <c r="O347" s="108" t="s">
        <v>18</v>
      </c>
      <c r="P347" s="108" t="s">
        <v>196</v>
      </c>
      <c r="T347" s="108" t="s">
        <v>357</v>
      </c>
      <c r="U347" s="108" t="str">
        <f t="shared" si="99"/>
        <v>R_ES-APP-CD</v>
      </c>
      <c r="V347" s="108" t="str">
        <f t="shared" si="99"/>
        <v>FH6_7</v>
      </c>
      <c r="W347" s="108">
        <f t="shared" si="101"/>
        <v>0.0159024621248745</v>
      </c>
      <c r="X347" s="108" t="s">
        <v>18</v>
      </c>
      <c r="Y347" s="108" t="s">
        <v>191</v>
      </c>
      <c r="AC347" s="108" t="s">
        <v>357</v>
      </c>
      <c r="AD347" s="108" t="str">
        <f t="shared" si="93"/>
        <v>R_ES-APP-CD</v>
      </c>
      <c r="AE347" s="108" t="str">
        <f t="shared" si="93"/>
        <v>FH6_7</v>
      </c>
      <c r="AF347" s="108">
        <f t="shared" si="102"/>
        <v>0.0184080758697192</v>
      </c>
      <c r="AG347" s="108" t="s">
        <v>18</v>
      </c>
      <c r="AH347" s="108" t="s">
        <v>197</v>
      </c>
      <c r="AL347" s="108" t="s">
        <v>357</v>
      </c>
      <c r="AM347" s="108" t="str">
        <f t="shared" si="94"/>
        <v>R_ES-APP-CD</v>
      </c>
      <c r="AN347" s="108" t="str">
        <f t="shared" si="94"/>
        <v>FH6_7</v>
      </c>
      <c r="AO347" s="108">
        <f t="shared" si="103"/>
        <v>0.0175903530927638</v>
      </c>
      <c r="AP347" s="108" t="s">
        <v>18</v>
      </c>
      <c r="AQ347" s="108" t="s">
        <v>194</v>
      </c>
      <c r="AU347" s="108" t="s">
        <v>357</v>
      </c>
      <c r="AV347" s="108" t="str">
        <f t="shared" si="95"/>
        <v>R_ES-APP-CD</v>
      </c>
      <c r="AW347" s="108" t="str">
        <f t="shared" si="95"/>
        <v>FH6_7</v>
      </c>
      <c r="AX347" s="108">
        <f t="shared" si="104"/>
        <v>0.0165945078402487</v>
      </c>
      <c r="AY347" s="108" t="s">
        <v>18</v>
      </c>
      <c r="AZ347" s="108" t="s">
        <v>193</v>
      </c>
      <c r="BD347" s="108" t="s">
        <v>357</v>
      </c>
      <c r="BE347" s="108" t="str">
        <f t="shared" si="96"/>
        <v>R_ES-APP-CD</v>
      </c>
      <c r="BF347" s="108" t="str">
        <f t="shared" si="96"/>
        <v>FH6_7</v>
      </c>
      <c r="BG347" s="108">
        <f t="shared" si="85"/>
        <v>0.0175903530927638</v>
      </c>
      <c r="BH347" s="108" t="s">
        <v>18</v>
      </c>
      <c r="BI347" s="108" t="s">
        <v>195</v>
      </c>
      <c r="BM347" s="108" t="s">
        <v>357</v>
      </c>
      <c r="BN347" s="108" t="str">
        <f t="shared" si="97"/>
        <v>R_ES-APP-CD</v>
      </c>
      <c r="BO347" s="108" t="str">
        <f t="shared" si="97"/>
        <v>FH6_7</v>
      </c>
      <c r="BP347" s="108">
        <f t="shared" si="105"/>
        <v>0.0165945078402487</v>
      </c>
      <c r="BQ347" s="108" t="s">
        <v>18</v>
      </c>
      <c r="BR347" s="108" t="s">
        <v>192</v>
      </c>
    </row>
    <row r="348" spans="11:70">
      <c r="K348" s="108" t="s">
        <v>357</v>
      </c>
      <c r="L348" s="108" t="str">
        <f t="shared" si="98"/>
        <v>R_ES-APP-CD</v>
      </c>
      <c r="M348" s="108" t="str">
        <f t="shared" si="92"/>
        <v>FH8_9</v>
      </c>
      <c r="N348" s="108">
        <f t="shared" si="100"/>
        <v>0.018841834190357</v>
      </c>
      <c r="O348" s="108" t="s">
        <v>18</v>
      </c>
      <c r="P348" s="108" t="s">
        <v>196</v>
      </c>
      <c r="T348" s="108" t="s">
        <v>357</v>
      </c>
      <c r="U348" s="108" t="str">
        <f t="shared" si="99"/>
        <v>R_ES-APP-CD</v>
      </c>
      <c r="V348" s="108" t="str">
        <f t="shared" si="99"/>
        <v>FH8_9</v>
      </c>
      <c r="W348" s="108">
        <f t="shared" si="101"/>
        <v>0.0171052366659126</v>
      </c>
      <c r="X348" s="108" t="s">
        <v>18</v>
      </c>
      <c r="Y348" s="108" t="s">
        <v>191</v>
      </c>
      <c r="AC348" s="108" t="s">
        <v>357</v>
      </c>
      <c r="AD348" s="108" t="str">
        <f t="shared" si="93"/>
        <v>R_ES-APP-CD</v>
      </c>
      <c r="AE348" s="108" t="str">
        <f t="shared" si="93"/>
        <v>FH8_9</v>
      </c>
      <c r="AF348" s="108">
        <f t="shared" si="102"/>
        <v>0.0169703204195258</v>
      </c>
      <c r="AG348" s="108" t="s">
        <v>18</v>
      </c>
      <c r="AH348" s="108" t="s">
        <v>197</v>
      </c>
      <c r="AL348" s="108" t="s">
        <v>357</v>
      </c>
      <c r="AM348" s="108" t="str">
        <f t="shared" si="94"/>
        <v>R_ES-APP-CD</v>
      </c>
      <c r="AN348" s="108" t="str">
        <f t="shared" si="94"/>
        <v>FH8_9</v>
      </c>
      <c r="AO348" s="108">
        <f t="shared" si="103"/>
        <v>0.0174698671638847</v>
      </c>
      <c r="AP348" s="108" t="s">
        <v>18</v>
      </c>
      <c r="AQ348" s="108" t="s">
        <v>194</v>
      </c>
      <c r="AU348" s="108" t="s">
        <v>357</v>
      </c>
      <c r="AV348" s="108" t="str">
        <f t="shared" si="95"/>
        <v>R_ES-APP-CD</v>
      </c>
      <c r="AW348" s="108" t="str">
        <f t="shared" si="95"/>
        <v>FH8_9</v>
      </c>
      <c r="AX348" s="108">
        <f t="shared" si="104"/>
        <v>0.0165122579121173</v>
      </c>
      <c r="AY348" s="108" t="s">
        <v>18</v>
      </c>
      <c r="AZ348" s="108" t="s">
        <v>193</v>
      </c>
      <c r="BD348" s="108" t="s">
        <v>357</v>
      </c>
      <c r="BE348" s="108" t="str">
        <f t="shared" si="96"/>
        <v>R_ES-APP-CD</v>
      </c>
      <c r="BF348" s="108" t="str">
        <f t="shared" si="96"/>
        <v>FH8_9</v>
      </c>
      <c r="BG348" s="108">
        <f t="shared" si="85"/>
        <v>0.0174698671638847</v>
      </c>
      <c r="BH348" s="108" t="s">
        <v>18</v>
      </c>
      <c r="BI348" s="108" t="s">
        <v>195</v>
      </c>
      <c r="BM348" s="108" t="s">
        <v>357</v>
      </c>
      <c r="BN348" s="108" t="str">
        <f t="shared" si="97"/>
        <v>R_ES-APP-CD</v>
      </c>
      <c r="BO348" s="108" t="str">
        <f t="shared" si="97"/>
        <v>FH8_9</v>
      </c>
      <c r="BP348" s="108">
        <f t="shared" si="105"/>
        <v>0.0165122579121173</v>
      </c>
      <c r="BQ348" s="108" t="s">
        <v>18</v>
      </c>
      <c r="BR348" s="108" t="s">
        <v>192</v>
      </c>
    </row>
    <row r="349" spans="11:70">
      <c r="K349" s="108" t="s">
        <v>357</v>
      </c>
      <c r="L349" s="108" t="str">
        <f t="shared" si="98"/>
        <v>R_ES-APP-CD</v>
      </c>
      <c r="M349" s="108" t="str">
        <f t="shared" si="92"/>
        <v>FH10_11</v>
      </c>
      <c r="N349" s="108">
        <f t="shared" si="100"/>
        <v>0.0189356699331529</v>
      </c>
      <c r="O349" s="108" t="s">
        <v>18</v>
      </c>
      <c r="P349" s="108" t="s">
        <v>196</v>
      </c>
      <c r="T349" s="108" t="s">
        <v>357</v>
      </c>
      <c r="U349" s="108" t="str">
        <f t="shared" si="99"/>
        <v>R_ES-APP-CD</v>
      </c>
      <c r="V349" s="108" t="str">
        <f t="shared" si="99"/>
        <v>FH10_11</v>
      </c>
      <c r="W349" s="108">
        <f t="shared" si="101"/>
        <v>0.0198225161188549</v>
      </c>
      <c r="X349" s="108" t="s">
        <v>18</v>
      </c>
      <c r="Y349" s="108" t="s">
        <v>191</v>
      </c>
      <c r="AC349" s="108" t="s">
        <v>357</v>
      </c>
      <c r="AD349" s="108" t="str">
        <f t="shared" si="93"/>
        <v>R_ES-APP-CD</v>
      </c>
      <c r="AE349" s="108" t="str">
        <f t="shared" si="93"/>
        <v>FH10_11</v>
      </c>
      <c r="AF349" s="108">
        <f t="shared" si="102"/>
        <v>0.0166723480117681</v>
      </c>
      <c r="AG349" s="108" t="s">
        <v>18</v>
      </c>
      <c r="AH349" s="108" t="s">
        <v>197</v>
      </c>
      <c r="AL349" s="108" t="s">
        <v>357</v>
      </c>
      <c r="AM349" s="108" t="str">
        <f t="shared" si="94"/>
        <v>R_ES-APP-CD</v>
      </c>
      <c r="AN349" s="108" t="str">
        <f t="shared" si="94"/>
        <v>FH10_11</v>
      </c>
      <c r="AO349" s="108">
        <f t="shared" si="103"/>
        <v>0.0185481158114173</v>
      </c>
      <c r="AP349" s="108" t="s">
        <v>18</v>
      </c>
      <c r="AQ349" s="108" t="s">
        <v>194</v>
      </c>
      <c r="AU349" s="108" t="s">
        <v>357</v>
      </c>
      <c r="AV349" s="108" t="str">
        <f t="shared" si="95"/>
        <v>R_ES-APP-CD</v>
      </c>
      <c r="AW349" s="108" t="str">
        <f t="shared" si="95"/>
        <v>FH10_11</v>
      </c>
      <c r="AX349" s="108">
        <f t="shared" si="104"/>
        <v>0.0182536626877173</v>
      </c>
      <c r="AY349" s="108" t="s">
        <v>18</v>
      </c>
      <c r="AZ349" s="108" t="s">
        <v>193</v>
      </c>
      <c r="BD349" s="108" t="s">
        <v>357</v>
      </c>
      <c r="BE349" s="108" t="str">
        <f t="shared" si="96"/>
        <v>R_ES-APP-CD</v>
      </c>
      <c r="BF349" s="108" t="str">
        <f t="shared" si="96"/>
        <v>FH10_11</v>
      </c>
      <c r="BG349" s="108">
        <f t="shared" si="85"/>
        <v>0.0185481158114173</v>
      </c>
      <c r="BH349" s="108" t="s">
        <v>18</v>
      </c>
      <c r="BI349" s="108" t="s">
        <v>195</v>
      </c>
      <c r="BM349" s="108" t="s">
        <v>357</v>
      </c>
      <c r="BN349" s="108" t="str">
        <f t="shared" si="97"/>
        <v>R_ES-APP-CD</v>
      </c>
      <c r="BO349" s="108" t="str">
        <f t="shared" si="97"/>
        <v>FH10_11</v>
      </c>
      <c r="BP349" s="108">
        <f t="shared" si="105"/>
        <v>0.0182536626877173</v>
      </c>
      <c r="BQ349" s="108" t="s">
        <v>18</v>
      </c>
      <c r="BR349" s="108" t="s">
        <v>192</v>
      </c>
    </row>
    <row r="350" spans="11:70">
      <c r="K350" s="108" t="s">
        <v>357</v>
      </c>
      <c r="L350" s="108" t="str">
        <f t="shared" si="98"/>
        <v>R_ES-APP-CD</v>
      </c>
      <c r="M350" s="108" t="str">
        <f t="shared" si="92"/>
        <v>FH12_13</v>
      </c>
      <c r="N350" s="108">
        <f t="shared" si="100"/>
        <v>0.0198847069007047</v>
      </c>
      <c r="O350" s="108" t="s">
        <v>18</v>
      </c>
      <c r="P350" s="108" t="s">
        <v>196</v>
      </c>
      <c r="T350" s="108" t="s">
        <v>357</v>
      </c>
      <c r="U350" s="108" t="str">
        <f t="shared" si="99"/>
        <v>R_ES-APP-CD</v>
      </c>
      <c r="V350" s="108" t="str">
        <f t="shared" si="99"/>
        <v>FH12_13</v>
      </c>
      <c r="W350" s="108">
        <f t="shared" si="101"/>
        <v>0.0205767152130325</v>
      </c>
      <c r="X350" s="108" t="s">
        <v>18</v>
      </c>
      <c r="Y350" s="108" t="s">
        <v>191</v>
      </c>
      <c r="AC350" s="108" t="s">
        <v>357</v>
      </c>
      <c r="AD350" s="108" t="str">
        <f t="shared" si="93"/>
        <v>R_ES-APP-CD</v>
      </c>
      <c r="AE350" s="108" t="str">
        <f t="shared" si="93"/>
        <v>FH12_13</v>
      </c>
      <c r="AF350" s="108">
        <f t="shared" si="102"/>
        <v>0.0178993947669431</v>
      </c>
      <c r="AG350" s="108" t="s">
        <v>18</v>
      </c>
      <c r="AH350" s="108" t="s">
        <v>197</v>
      </c>
      <c r="AL350" s="108" t="s">
        <v>357</v>
      </c>
      <c r="AM350" s="108" t="str">
        <f t="shared" si="94"/>
        <v>R_ES-APP-CD</v>
      </c>
      <c r="AN350" s="108" t="str">
        <f t="shared" si="94"/>
        <v>FH12_13</v>
      </c>
      <c r="AO350" s="108">
        <f t="shared" si="103"/>
        <v>0.0197346377775574</v>
      </c>
      <c r="AP350" s="108" t="s">
        <v>18</v>
      </c>
      <c r="AQ350" s="108" t="s">
        <v>194</v>
      </c>
      <c r="AU350" s="108" t="s">
        <v>357</v>
      </c>
      <c r="AV350" s="108" t="str">
        <f t="shared" si="95"/>
        <v>R_ES-APP-CD</v>
      </c>
      <c r="AW350" s="108" t="str">
        <f t="shared" si="95"/>
        <v>FH12_13</v>
      </c>
      <c r="AX350" s="108">
        <f t="shared" si="104"/>
        <v>0.0202626994046479</v>
      </c>
      <c r="AY350" s="108" t="s">
        <v>18</v>
      </c>
      <c r="AZ350" s="108" t="s">
        <v>193</v>
      </c>
      <c r="BD350" s="108" t="s">
        <v>357</v>
      </c>
      <c r="BE350" s="108" t="str">
        <f t="shared" si="96"/>
        <v>R_ES-APP-CD</v>
      </c>
      <c r="BF350" s="108" t="str">
        <f t="shared" si="96"/>
        <v>FH12_13</v>
      </c>
      <c r="BG350" s="108">
        <f t="shared" si="85"/>
        <v>0.0197346377775574</v>
      </c>
      <c r="BH350" s="108" t="s">
        <v>18</v>
      </c>
      <c r="BI350" s="108" t="s">
        <v>195</v>
      </c>
      <c r="BM350" s="108" t="s">
        <v>357</v>
      </c>
      <c r="BN350" s="108" t="str">
        <f t="shared" si="97"/>
        <v>R_ES-APP-CD</v>
      </c>
      <c r="BO350" s="108" t="str">
        <f t="shared" si="97"/>
        <v>FH12_13</v>
      </c>
      <c r="BP350" s="108">
        <f t="shared" si="105"/>
        <v>0.0202626994046479</v>
      </c>
      <c r="BQ350" s="108" t="s">
        <v>18</v>
      </c>
      <c r="BR350" s="108" t="s">
        <v>192</v>
      </c>
    </row>
    <row r="351" spans="11:70">
      <c r="K351" s="175" t="s">
        <v>357</v>
      </c>
      <c r="L351" s="108" t="str">
        <f t="shared" si="98"/>
        <v>R_ES-APP-CD</v>
      </c>
      <c r="M351" s="108" t="str">
        <f t="shared" si="92"/>
        <v>FH14_15</v>
      </c>
      <c r="N351" s="108">
        <f t="shared" si="100"/>
        <v>0.0208389906197208</v>
      </c>
      <c r="O351" s="108" t="s">
        <v>18</v>
      </c>
      <c r="P351" s="108" t="s">
        <v>196</v>
      </c>
      <c r="T351" s="108" t="s">
        <v>357</v>
      </c>
      <c r="U351" s="108" t="str">
        <f t="shared" si="99"/>
        <v>R_ES-APP-CD</v>
      </c>
      <c r="V351" s="108" t="str">
        <f t="shared" si="99"/>
        <v>FH14_15</v>
      </c>
      <c r="W351" s="108">
        <f t="shared" si="101"/>
        <v>0.0201344120759709</v>
      </c>
      <c r="X351" s="108" t="s">
        <v>18</v>
      </c>
      <c r="Y351" s="108" t="s">
        <v>191</v>
      </c>
      <c r="AC351" s="108" t="s">
        <v>357</v>
      </c>
      <c r="AD351" s="108" t="str">
        <f t="shared" si="93"/>
        <v>R_ES-APP-CD</v>
      </c>
      <c r="AE351" s="108" t="str">
        <f t="shared" si="93"/>
        <v>FH14_15</v>
      </c>
      <c r="AF351" s="108">
        <f t="shared" si="102"/>
        <v>0.0207530234250215</v>
      </c>
      <c r="AG351" s="108" t="s">
        <v>18</v>
      </c>
      <c r="AH351" s="108" t="s">
        <v>197</v>
      </c>
      <c r="AL351" s="108" t="s">
        <v>357</v>
      </c>
      <c r="AM351" s="108" t="str">
        <f t="shared" si="94"/>
        <v>R_ES-APP-CD</v>
      </c>
      <c r="AN351" s="108" t="str">
        <f t="shared" si="94"/>
        <v>FH14_15</v>
      </c>
      <c r="AO351" s="108">
        <f t="shared" si="103"/>
        <v>0.0206212544677413</v>
      </c>
      <c r="AP351" s="108" t="s">
        <v>18</v>
      </c>
      <c r="AQ351" s="108" t="s">
        <v>194</v>
      </c>
      <c r="AU351" s="108" t="s">
        <v>357</v>
      </c>
      <c r="AV351" s="108" t="str">
        <f t="shared" si="95"/>
        <v>R_ES-APP-CD</v>
      </c>
      <c r="AW351" s="108" t="str">
        <f t="shared" si="95"/>
        <v>FH14_15</v>
      </c>
      <c r="AX351" s="108">
        <f t="shared" si="104"/>
        <v>0.0211728179792687</v>
      </c>
      <c r="AY351" s="108" t="s">
        <v>18</v>
      </c>
      <c r="AZ351" s="108" t="s">
        <v>193</v>
      </c>
      <c r="BD351" s="108" t="s">
        <v>357</v>
      </c>
      <c r="BE351" s="108" t="str">
        <f t="shared" si="96"/>
        <v>R_ES-APP-CD</v>
      </c>
      <c r="BF351" s="108" t="str">
        <f t="shared" si="96"/>
        <v>FH14_15</v>
      </c>
      <c r="BG351" s="108">
        <f t="shared" si="85"/>
        <v>0.0206212544677413</v>
      </c>
      <c r="BH351" s="108" t="s">
        <v>18</v>
      </c>
      <c r="BI351" s="108" t="s">
        <v>195</v>
      </c>
      <c r="BM351" s="108" t="s">
        <v>357</v>
      </c>
      <c r="BN351" s="108" t="str">
        <f t="shared" si="97"/>
        <v>R_ES-APP-CD</v>
      </c>
      <c r="BO351" s="108" t="str">
        <f t="shared" si="97"/>
        <v>FH14_15</v>
      </c>
      <c r="BP351" s="108">
        <f t="shared" si="105"/>
        <v>0.0211728179792687</v>
      </c>
      <c r="BQ351" s="108" t="s">
        <v>18</v>
      </c>
      <c r="BR351" s="108" t="s">
        <v>192</v>
      </c>
    </row>
    <row r="352" spans="11:70">
      <c r="K352" s="108" t="s">
        <v>357</v>
      </c>
      <c r="L352" s="108" t="str">
        <f t="shared" si="98"/>
        <v>R_ES-APP-CD</v>
      </c>
      <c r="M352" s="108" t="str">
        <f t="shared" si="92"/>
        <v>FH16_17</v>
      </c>
      <c r="N352" s="108">
        <f t="shared" si="100"/>
        <v>0.0211595818818846</v>
      </c>
      <c r="O352" s="108" t="s">
        <v>18</v>
      </c>
      <c r="P352" s="108" t="s">
        <v>196</v>
      </c>
      <c r="T352" s="108" t="s">
        <v>357</v>
      </c>
      <c r="U352" s="108" t="str">
        <f t="shared" si="99"/>
        <v>R_ES-APP-CD</v>
      </c>
      <c r="V352" s="108" t="str">
        <f t="shared" si="99"/>
        <v>FH16_17</v>
      </c>
      <c r="W352" s="108">
        <f t="shared" si="101"/>
        <v>0.019900470527556</v>
      </c>
      <c r="X352" s="108" t="s">
        <v>18</v>
      </c>
      <c r="Y352" s="108" t="s">
        <v>191</v>
      </c>
      <c r="AC352" s="108" t="s">
        <v>357</v>
      </c>
      <c r="AD352" s="108" t="str">
        <f t="shared" si="93"/>
        <v>R_ES-APP-CD</v>
      </c>
      <c r="AE352" s="108" t="str">
        <f t="shared" si="93"/>
        <v>FH16_17</v>
      </c>
      <c r="AF352" s="108">
        <f t="shared" si="102"/>
        <v>0.021834856434323</v>
      </c>
      <c r="AG352" s="108" t="s">
        <v>18</v>
      </c>
      <c r="AH352" s="108" t="s">
        <v>197</v>
      </c>
      <c r="AL352" s="108" t="s">
        <v>357</v>
      </c>
      <c r="AM352" s="108" t="str">
        <f t="shared" si="94"/>
        <v>R_ES-APP-CD</v>
      </c>
      <c r="AN352" s="108" t="str">
        <f t="shared" si="94"/>
        <v>FH16_17</v>
      </c>
      <c r="AO352" s="108">
        <f t="shared" si="103"/>
        <v>0.0208617629033817</v>
      </c>
      <c r="AP352" s="108" t="s">
        <v>18</v>
      </c>
      <c r="AQ352" s="108" t="s">
        <v>194</v>
      </c>
      <c r="AU352" s="108" t="s">
        <v>357</v>
      </c>
      <c r="AV352" s="108" t="str">
        <f t="shared" si="95"/>
        <v>R_ES-APP-CD</v>
      </c>
      <c r="AW352" s="108" t="str">
        <f t="shared" si="95"/>
        <v>FH16_17</v>
      </c>
      <c r="AX352" s="108">
        <f t="shared" si="104"/>
        <v>0.0213427940914599</v>
      </c>
      <c r="AY352" s="108" t="s">
        <v>18</v>
      </c>
      <c r="AZ352" s="108" t="s">
        <v>193</v>
      </c>
      <c r="BD352" s="108" t="s">
        <v>357</v>
      </c>
      <c r="BE352" s="108" t="str">
        <f t="shared" si="96"/>
        <v>R_ES-APP-CD</v>
      </c>
      <c r="BF352" s="108" t="str">
        <f t="shared" si="96"/>
        <v>FH16_17</v>
      </c>
      <c r="BG352" s="108">
        <f t="shared" si="85"/>
        <v>0.0208617629033817</v>
      </c>
      <c r="BH352" s="108" t="s">
        <v>18</v>
      </c>
      <c r="BI352" s="108" t="s">
        <v>195</v>
      </c>
      <c r="BM352" s="108" t="s">
        <v>357</v>
      </c>
      <c r="BN352" s="108" t="str">
        <f t="shared" si="97"/>
        <v>R_ES-APP-CD</v>
      </c>
      <c r="BO352" s="108" t="str">
        <f t="shared" si="97"/>
        <v>FH16_17</v>
      </c>
      <c r="BP352" s="108">
        <f t="shared" si="105"/>
        <v>0.0213427940914599</v>
      </c>
      <c r="BQ352" s="108" t="s">
        <v>18</v>
      </c>
      <c r="BR352" s="108" t="s">
        <v>192</v>
      </c>
    </row>
    <row r="353" spans="11:70">
      <c r="K353" s="108" t="s">
        <v>357</v>
      </c>
      <c r="L353" s="108" t="str">
        <f t="shared" si="98"/>
        <v>R_ES-APP-CD</v>
      </c>
      <c r="M353" s="108" t="str">
        <f t="shared" si="92"/>
        <v>FH18_19</v>
      </c>
      <c r="N353" s="108">
        <f t="shared" si="100"/>
        <v>0.0212246785407572</v>
      </c>
      <c r="O353" s="108" t="s">
        <v>18</v>
      </c>
      <c r="P353" s="108" t="s">
        <v>196</v>
      </c>
      <c r="T353" s="108" t="s">
        <v>357</v>
      </c>
      <c r="U353" s="108" t="str">
        <f t="shared" si="99"/>
        <v>R_ES-APP-CD</v>
      </c>
      <c r="V353" s="108" t="str">
        <f t="shared" si="99"/>
        <v>FH18_19</v>
      </c>
      <c r="W353" s="108">
        <f t="shared" si="101"/>
        <v>0.02010785636109</v>
      </c>
      <c r="X353" s="108" t="s">
        <v>18</v>
      </c>
      <c r="Y353" s="108" t="s">
        <v>191</v>
      </c>
      <c r="AC353" s="108" t="s">
        <v>357</v>
      </c>
      <c r="AD353" s="108" t="str">
        <f t="shared" si="93"/>
        <v>R_ES-APP-CD</v>
      </c>
      <c r="AE353" s="108" t="str">
        <f t="shared" si="93"/>
        <v>FH18_19</v>
      </c>
      <c r="AF353" s="108">
        <f t="shared" si="102"/>
        <v>0.0218516633411387</v>
      </c>
      <c r="AG353" s="108" t="s">
        <v>18</v>
      </c>
      <c r="AH353" s="108" t="s">
        <v>197</v>
      </c>
      <c r="AL353" s="108" t="s">
        <v>357</v>
      </c>
      <c r="AM353" s="108" t="str">
        <f t="shared" si="94"/>
        <v>R_ES-APP-CD</v>
      </c>
      <c r="AN353" s="108" t="str">
        <f t="shared" si="94"/>
        <v>FH18_19</v>
      </c>
      <c r="AO353" s="108">
        <f t="shared" si="103"/>
        <v>0.0207872227642541</v>
      </c>
      <c r="AP353" s="108" t="s">
        <v>18</v>
      </c>
      <c r="AQ353" s="108" t="s">
        <v>194</v>
      </c>
      <c r="AU353" s="108" t="s">
        <v>357</v>
      </c>
      <c r="AV353" s="108" t="str">
        <f t="shared" si="95"/>
        <v>R_ES-APP-CD</v>
      </c>
      <c r="AW353" s="108" t="str">
        <f t="shared" si="95"/>
        <v>FH18_19</v>
      </c>
      <c r="AX353" s="108">
        <f t="shared" si="104"/>
        <v>0.021302546509601</v>
      </c>
      <c r="AY353" s="108" t="s">
        <v>18</v>
      </c>
      <c r="AZ353" s="108" t="s">
        <v>193</v>
      </c>
      <c r="BD353" s="108" t="s">
        <v>357</v>
      </c>
      <c r="BE353" s="108" t="str">
        <f t="shared" si="96"/>
        <v>R_ES-APP-CD</v>
      </c>
      <c r="BF353" s="108" t="str">
        <f t="shared" si="96"/>
        <v>FH18_19</v>
      </c>
      <c r="BG353" s="108">
        <f t="shared" ref="BG353:BG416" si="106">AO353</f>
        <v>0.0207872227642541</v>
      </c>
      <c r="BH353" s="108" t="s">
        <v>18</v>
      </c>
      <c r="BI353" s="108" t="s">
        <v>195</v>
      </c>
      <c r="BM353" s="108" t="s">
        <v>357</v>
      </c>
      <c r="BN353" s="108" t="str">
        <f t="shared" si="97"/>
        <v>R_ES-APP-CD</v>
      </c>
      <c r="BO353" s="108" t="str">
        <f t="shared" si="97"/>
        <v>FH18_19</v>
      </c>
      <c r="BP353" s="108">
        <f t="shared" si="105"/>
        <v>0.021302546509601</v>
      </c>
      <c r="BQ353" s="108" t="s">
        <v>18</v>
      </c>
      <c r="BR353" s="108" t="s">
        <v>192</v>
      </c>
    </row>
    <row r="354" spans="11:70">
      <c r="K354" s="108" t="s">
        <v>357</v>
      </c>
      <c r="L354" s="108" t="str">
        <f t="shared" si="98"/>
        <v>R_ES-APP-CD</v>
      </c>
      <c r="M354" s="108" t="str">
        <f t="shared" si="92"/>
        <v>FH20_21</v>
      </c>
      <c r="N354" s="108">
        <f t="shared" si="100"/>
        <v>0.021196759693815</v>
      </c>
      <c r="O354" s="108" t="s">
        <v>18</v>
      </c>
      <c r="P354" s="108" t="s">
        <v>196</v>
      </c>
      <c r="T354" s="108" t="s">
        <v>357</v>
      </c>
      <c r="U354" s="108" t="str">
        <f t="shared" si="99"/>
        <v>R_ES-APP-CD</v>
      </c>
      <c r="V354" s="108" t="str">
        <f t="shared" si="99"/>
        <v>FH20_21</v>
      </c>
      <c r="W354" s="108">
        <f t="shared" si="101"/>
        <v>0.0209690367288275</v>
      </c>
      <c r="X354" s="108" t="s">
        <v>18</v>
      </c>
      <c r="Y354" s="108" t="s">
        <v>191</v>
      </c>
      <c r="AC354" s="108" t="s">
        <v>357</v>
      </c>
      <c r="AD354" s="108" t="str">
        <f t="shared" si="93"/>
        <v>R_ES-APP-CD</v>
      </c>
      <c r="AE354" s="108" t="str">
        <f t="shared" si="93"/>
        <v>FH20_21</v>
      </c>
      <c r="AF354" s="108">
        <f t="shared" si="102"/>
        <v>0.0215704297529681</v>
      </c>
      <c r="AG354" s="108" t="s">
        <v>18</v>
      </c>
      <c r="AH354" s="108" t="s">
        <v>197</v>
      </c>
      <c r="AL354" s="108" t="s">
        <v>357</v>
      </c>
      <c r="AM354" s="108" t="str">
        <f t="shared" si="94"/>
        <v>R_ES-APP-CD</v>
      </c>
      <c r="AN354" s="108" t="str">
        <f t="shared" si="94"/>
        <v>FH20_21</v>
      </c>
      <c r="AO354" s="108">
        <f t="shared" si="103"/>
        <v>0.0209999265660562</v>
      </c>
      <c r="AP354" s="108" t="s">
        <v>18</v>
      </c>
      <c r="AQ354" s="108" t="s">
        <v>194</v>
      </c>
      <c r="AU354" s="108" t="s">
        <v>357</v>
      </c>
      <c r="AV354" s="108" t="str">
        <f t="shared" si="95"/>
        <v>R_ES-APP-CD</v>
      </c>
      <c r="AW354" s="108" t="str">
        <f t="shared" si="95"/>
        <v>FH20_21</v>
      </c>
      <c r="AX354" s="108">
        <f t="shared" si="104"/>
        <v>0.0217291485724036</v>
      </c>
      <c r="AY354" s="108" t="s">
        <v>18</v>
      </c>
      <c r="AZ354" s="108" t="s">
        <v>193</v>
      </c>
      <c r="BD354" s="108" t="s">
        <v>357</v>
      </c>
      <c r="BE354" s="108" t="str">
        <f t="shared" si="96"/>
        <v>R_ES-APP-CD</v>
      </c>
      <c r="BF354" s="108" t="str">
        <f t="shared" si="96"/>
        <v>FH20_21</v>
      </c>
      <c r="BG354" s="108">
        <f t="shared" si="106"/>
        <v>0.0209999265660562</v>
      </c>
      <c r="BH354" s="108" t="s">
        <v>18</v>
      </c>
      <c r="BI354" s="108" t="s">
        <v>195</v>
      </c>
      <c r="BM354" s="108" t="s">
        <v>357</v>
      </c>
      <c r="BN354" s="108" t="str">
        <f t="shared" si="97"/>
        <v>R_ES-APP-CD</v>
      </c>
      <c r="BO354" s="108" t="str">
        <f t="shared" si="97"/>
        <v>FH20_21</v>
      </c>
      <c r="BP354" s="108">
        <f t="shared" si="105"/>
        <v>0.0217291485724036</v>
      </c>
      <c r="BQ354" s="108" t="s">
        <v>18</v>
      </c>
      <c r="BR354" s="108" t="s">
        <v>192</v>
      </c>
    </row>
    <row r="355" spans="11:70">
      <c r="K355" s="175" t="s">
        <v>357</v>
      </c>
      <c r="L355" s="108" t="str">
        <f t="shared" si="98"/>
        <v>R_ES-APP-CD</v>
      </c>
      <c r="M355" s="108" t="str">
        <f t="shared" si="92"/>
        <v>FH22_23</v>
      </c>
      <c r="N355" s="108">
        <f t="shared" si="100"/>
        <v>0.0213786036359911</v>
      </c>
      <c r="O355" s="108" t="s">
        <v>18</v>
      </c>
      <c r="P355" s="108" t="s">
        <v>196</v>
      </c>
      <c r="T355" s="108" t="s">
        <v>357</v>
      </c>
      <c r="U355" s="108" t="str">
        <f t="shared" si="99"/>
        <v>R_ES-APP-CD</v>
      </c>
      <c r="V355" s="108" t="str">
        <f t="shared" si="99"/>
        <v>FH22_23</v>
      </c>
      <c r="W355" s="108">
        <f t="shared" si="101"/>
        <v>0.0206911985722815</v>
      </c>
      <c r="X355" s="108" t="s">
        <v>18</v>
      </c>
      <c r="Y355" s="108" t="s">
        <v>191</v>
      </c>
      <c r="AC355" s="108" t="s">
        <v>357</v>
      </c>
      <c r="AD355" s="108" t="str">
        <f t="shared" si="93"/>
        <v>R_ES-APP-CD</v>
      </c>
      <c r="AE355" s="108" t="str">
        <f t="shared" si="93"/>
        <v>FH22_23</v>
      </c>
      <c r="AF355" s="108">
        <f t="shared" si="102"/>
        <v>0.0217091411685177</v>
      </c>
      <c r="AG355" s="108" t="s">
        <v>18</v>
      </c>
      <c r="AH355" s="108" t="s">
        <v>197</v>
      </c>
      <c r="AL355" s="108" t="s">
        <v>357</v>
      </c>
      <c r="AM355" s="108" t="str">
        <f t="shared" si="94"/>
        <v>R_ES-APP-CD</v>
      </c>
      <c r="AN355" s="108" t="str">
        <f t="shared" si="94"/>
        <v>FH22_23</v>
      </c>
      <c r="AO355" s="108">
        <f t="shared" si="103"/>
        <v>0.0212075715419054</v>
      </c>
      <c r="AP355" s="108" t="s">
        <v>18</v>
      </c>
      <c r="AQ355" s="108" t="s">
        <v>194</v>
      </c>
      <c r="AU355" s="108" t="s">
        <v>357</v>
      </c>
      <c r="AV355" s="108" t="str">
        <f t="shared" si="95"/>
        <v>R_ES-APP-CD</v>
      </c>
      <c r="AW355" s="108" t="str">
        <f t="shared" si="95"/>
        <v>FH22_23</v>
      </c>
      <c r="AX355" s="108">
        <f t="shared" si="104"/>
        <v>0.0225545958608362</v>
      </c>
      <c r="AY355" s="108" t="s">
        <v>18</v>
      </c>
      <c r="AZ355" s="108" t="s">
        <v>193</v>
      </c>
      <c r="BD355" s="108" t="s">
        <v>357</v>
      </c>
      <c r="BE355" s="108" t="str">
        <f t="shared" si="96"/>
        <v>R_ES-APP-CD</v>
      </c>
      <c r="BF355" s="108" t="str">
        <f t="shared" si="96"/>
        <v>FH22_23</v>
      </c>
      <c r="BG355" s="108">
        <f t="shared" si="106"/>
        <v>0.0212075715419054</v>
      </c>
      <c r="BH355" s="108" t="s">
        <v>18</v>
      </c>
      <c r="BI355" s="108" t="s">
        <v>195</v>
      </c>
      <c r="BM355" s="108" t="s">
        <v>357</v>
      </c>
      <c r="BN355" s="108" t="str">
        <f t="shared" si="97"/>
        <v>R_ES-APP-CD</v>
      </c>
      <c r="BO355" s="108" t="str">
        <f t="shared" si="97"/>
        <v>FH22_23</v>
      </c>
      <c r="BP355" s="108">
        <f t="shared" si="105"/>
        <v>0.0225545958608362</v>
      </c>
      <c r="BQ355" s="108" t="s">
        <v>18</v>
      </c>
      <c r="BR355" s="108" t="s">
        <v>192</v>
      </c>
    </row>
    <row r="356" spans="11:70">
      <c r="K356" s="108" t="s">
        <v>357</v>
      </c>
      <c r="L356" s="108" t="str">
        <f t="shared" si="98"/>
        <v>R_ES-APP-CD</v>
      </c>
      <c r="M356" s="108" t="str">
        <f t="shared" si="92"/>
        <v>WH0_1</v>
      </c>
      <c r="N356" s="108">
        <f t="shared" si="100"/>
        <v>0.0233000948138204</v>
      </c>
      <c r="O356" s="108" t="s">
        <v>18</v>
      </c>
      <c r="P356" s="108" t="s">
        <v>196</v>
      </c>
      <c r="T356" s="108" t="s">
        <v>357</v>
      </c>
      <c r="U356" s="108" t="str">
        <f t="shared" si="99"/>
        <v>R_ES-APP-CD</v>
      </c>
      <c r="V356" s="108" t="str">
        <f t="shared" si="99"/>
        <v>WH0_1</v>
      </c>
      <c r="W356" s="108">
        <f t="shared" si="101"/>
        <v>0.027052832396289</v>
      </c>
      <c r="X356" s="108" t="s">
        <v>18</v>
      </c>
      <c r="Y356" s="108" t="s">
        <v>191</v>
      </c>
      <c r="AC356" s="108" t="s">
        <v>357</v>
      </c>
      <c r="AD356" s="108" t="str">
        <f t="shared" si="93"/>
        <v>R_ES-APP-CD</v>
      </c>
      <c r="AE356" s="108" t="str">
        <f t="shared" si="93"/>
        <v>WH0_1</v>
      </c>
      <c r="AF356" s="108">
        <f t="shared" si="102"/>
        <v>0.0269775312483662</v>
      </c>
      <c r="AG356" s="108" t="s">
        <v>18</v>
      </c>
      <c r="AH356" s="108" t="s">
        <v>197</v>
      </c>
      <c r="AL356" s="108" t="s">
        <v>357</v>
      </c>
      <c r="AM356" s="108" t="str">
        <f t="shared" si="94"/>
        <v>R_ES-APP-CD</v>
      </c>
      <c r="AN356" s="108" t="str">
        <f t="shared" si="94"/>
        <v>WH0_1</v>
      </c>
      <c r="AO356" s="108">
        <f t="shared" si="103"/>
        <v>0.0260079601453114</v>
      </c>
      <c r="AP356" s="108" t="s">
        <v>18</v>
      </c>
      <c r="AQ356" s="108" t="s">
        <v>194</v>
      </c>
      <c r="AU356" s="108" t="s">
        <v>357</v>
      </c>
      <c r="AV356" s="108" t="str">
        <f t="shared" si="95"/>
        <v>R_ES-APP-CD</v>
      </c>
      <c r="AW356" s="108" t="str">
        <f t="shared" si="95"/>
        <v>WH0_1</v>
      </c>
      <c r="AX356" s="108">
        <f t="shared" si="104"/>
        <v>0.0251920133192881</v>
      </c>
      <c r="AY356" s="108" t="s">
        <v>18</v>
      </c>
      <c r="AZ356" s="108" t="s">
        <v>193</v>
      </c>
      <c r="BD356" s="108" t="s">
        <v>357</v>
      </c>
      <c r="BE356" s="108" t="str">
        <f t="shared" si="96"/>
        <v>R_ES-APP-CD</v>
      </c>
      <c r="BF356" s="108" t="str">
        <f t="shared" si="96"/>
        <v>WH0_1</v>
      </c>
      <c r="BG356" s="108">
        <f t="shared" si="106"/>
        <v>0.0260079601453114</v>
      </c>
      <c r="BH356" s="108" t="s">
        <v>18</v>
      </c>
      <c r="BI356" s="108" t="s">
        <v>195</v>
      </c>
      <c r="BM356" s="108" t="s">
        <v>357</v>
      </c>
      <c r="BN356" s="108" t="str">
        <f t="shared" si="97"/>
        <v>R_ES-APP-CD</v>
      </c>
      <c r="BO356" s="108" t="str">
        <f t="shared" si="97"/>
        <v>WH0_1</v>
      </c>
      <c r="BP356" s="108">
        <f t="shared" si="105"/>
        <v>0.0251920133192881</v>
      </c>
      <c r="BQ356" s="108" t="s">
        <v>18</v>
      </c>
      <c r="BR356" s="108" t="s">
        <v>192</v>
      </c>
    </row>
    <row r="357" spans="11:70">
      <c r="K357" s="108" t="s">
        <v>357</v>
      </c>
      <c r="L357" s="108" t="str">
        <f t="shared" si="98"/>
        <v>R_ES-APP-CD</v>
      </c>
      <c r="M357" s="108" t="str">
        <f t="shared" si="92"/>
        <v>WH2_3</v>
      </c>
      <c r="N357" s="108">
        <f t="shared" si="100"/>
        <v>0.0229492798370929</v>
      </c>
      <c r="O357" s="108" t="s">
        <v>18</v>
      </c>
      <c r="P357" s="108" t="s">
        <v>196</v>
      </c>
      <c r="T357" s="108" t="s">
        <v>357</v>
      </c>
      <c r="U357" s="108" t="str">
        <f t="shared" si="99"/>
        <v>R_ES-APP-CD</v>
      </c>
      <c r="V357" s="108" t="str">
        <f t="shared" si="99"/>
        <v>WH2_3</v>
      </c>
      <c r="W357" s="108">
        <f t="shared" si="101"/>
        <v>0.025013577036883</v>
      </c>
      <c r="X357" s="108" t="s">
        <v>18</v>
      </c>
      <c r="Y357" s="108" t="s">
        <v>191</v>
      </c>
      <c r="AC357" s="108" t="s">
        <v>357</v>
      </c>
      <c r="AD357" s="108" t="str">
        <f t="shared" si="93"/>
        <v>R_ES-APP-CD</v>
      </c>
      <c r="AE357" s="108" t="str">
        <f t="shared" si="93"/>
        <v>WH2_3</v>
      </c>
      <c r="AF357" s="108">
        <f t="shared" si="102"/>
        <v>0.026652958693426</v>
      </c>
      <c r="AG357" s="108" t="s">
        <v>18</v>
      </c>
      <c r="AH357" s="108" t="s">
        <v>197</v>
      </c>
      <c r="AL357" s="108" t="s">
        <v>357</v>
      </c>
      <c r="AM357" s="108" t="str">
        <f t="shared" si="94"/>
        <v>R_ES-APP-CD</v>
      </c>
      <c r="AN357" s="108" t="str">
        <f t="shared" si="94"/>
        <v>WH2_3</v>
      </c>
      <c r="AO357" s="108">
        <f t="shared" si="103"/>
        <v>0.0252822319214758</v>
      </c>
      <c r="AP357" s="108" t="s">
        <v>18</v>
      </c>
      <c r="AQ357" s="108" t="s">
        <v>194</v>
      </c>
      <c r="AU357" s="108" t="s">
        <v>357</v>
      </c>
      <c r="AV357" s="108" t="str">
        <f t="shared" si="95"/>
        <v>R_ES-APP-CD</v>
      </c>
      <c r="AW357" s="108" t="str">
        <f t="shared" si="95"/>
        <v>WH2_3</v>
      </c>
      <c r="AX357" s="108">
        <f t="shared" si="104"/>
        <v>0.0240114562974125</v>
      </c>
      <c r="AY357" s="108" t="s">
        <v>18</v>
      </c>
      <c r="AZ357" s="108" t="s">
        <v>193</v>
      </c>
      <c r="BD357" s="108" t="s">
        <v>357</v>
      </c>
      <c r="BE357" s="108" t="str">
        <f t="shared" si="96"/>
        <v>R_ES-APP-CD</v>
      </c>
      <c r="BF357" s="108" t="str">
        <f t="shared" si="96"/>
        <v>WH2_3</v>
      </c>
      <c r="BG357" s="108">
        <f t="shared" si="106"/>
        <v>0.0252822319214758</v>
      </c>
      <c r="BH357" s="108" t="s">
        <v>18</v>
      </c>
      <c r="BI357" s="108" t="s">
        <v>195</v>
      </c>
      <c r="BM357" s="108" t="s">
        <v>357</v>
      </c>
      <c r="BN357" s="108" t="str">
        <f t="shared" si="97"/>
        <v>R_ES-APP-CD</v>
      </c>
      <c r="BO357" s="108" t="str">
        <f t="shared" si="97"/>
        <v>WH2_3</v>
      </c>
      <c r="BP357" s="108">
        <f t="shared" si="105"/>
        <v>0.0240114562974125</v>
      </c>
      <c r="BQ357" s="108" t="s">
        <v>18</v>
      </c>
      <c r="BR357" s="108" t="s">
        <v>192</v>
      </c>
    </row>
    <row r="358" spans="11:70">
      <c r="K358" s="108" t="s">
        <v>357</v>
      </c>
      <c r="L358" s="108" t="str">
        <f t="shared" si="98"/>
        <v>R_ES-APP-CD</v>
      </c>
      <c r="M358" s="108" t="str">
        <f t="shared" si="92"/>
        <v>WH4_5</v>
      </c>
      <c r="N358" s="108">
        <f t="shared" si="100"/>
        <v>0.0222223809455457</v>
      </c>
      <c r="O358" s="108" t="s">
        <v>18</v>
      </c>
      <c r="P358" s="108" t="s">
        <v>196</v>
      </c>
      <c r="T358" s="108" t="s">
        <v>357</v>
      </c>
      <c r="U358" s="108" t="str">
        <f t="shared" si="99"/>
        <v>R_ES-APP-CD</v>
      </c>
      <c r="V358" s="108" t="str">
        <f t="shared" si="99"/>
        <v>WH4_5</v>
      </c>
      <c r="W358" s="108">
        <f t="shared" si="101"/>
        <v>0.023696203770169</v>
      </c>
      <c r="X358" s="108" t="s">
        <v>18</v>
      </c>
      <c r="Y358" s="108" t="s">
        <v>191</v>
      </c>
      <c r="AC358" s="108" t="s">
        <v>357</v>
      </c>
      <c r="AD358" s="108" t="str">
        <f t="shared" si="93"/>
        <v>R_ES-APP-CD</v>
      </c>
      <c r="AE358" s="108" t="str">
        <f t="shared" si="93"/>
        <v>WH4_5</v>
      </c>
      <c r="AF358" s="108">
        <f t="shared" si="102"/>
        <v>0.0249170715686325</v>
      </c>
      <c r="AG358" s="108" t="s">
        <v>18</v>
      </c>
      <c r="AH358" s="108" t="s">
        <v>197</v>
      </c>
      <c r="AL358" s="108" t="s">
        <v>357</v>
      </c>
      <c r="AM358" s="108" t="str">
        <f t="shared" si="94"/>
        <v>R_ES-APP-CD</v>
      </c>
      <c r="AN358" s="108" t="str">
        <f t="shared" si="94"/>
        <v>WH4_5</v>
      </c>
      <c r="AO358" s="108">
        <f t="shared" si="103"/>
        <v>0.0239165993198236</v>
      </c>
      <c r="AP358" s="108" t="s">
        <v>18</v>
      </c>
      <c r="AQ358" s="108" t="s">
        <v>194</v>
      </c>
      <c r="AU358" s="108" t="s">
        <v>357</v>
      </c>
      <c r="AV358" s="108" t="str">
        <f t="shared" si="95"/>
        <v>R_ES-APP-CD</v>
      </c>
      <c r="AW358" s="108" t="str">
        <f t="shared" si="95"/>
        <v>WH4_5</v>
      </c>
      <c r="AX358" s="108">
        <f t="shared" si="104"/>
        <v>0.021583935635486</v>
      </c>
      <c r="AY358" s="108" t="s">
        <v>18</v>
      </c>
      <c r="AZ358" s="108" t="s">
        <v>193</v>
      </c>
      <c r="BD358" s="108" t="s">
        <v>357</v>
      </c>
      <c r="BE358" s="108" t="str">
        <f t="shared" si="96"/>
        <v>R_ES-APP-CD</v>
      </c>
      <c r="BF358" s="108" t="str">
        <f t="shared" si="96"/>
        <v>WH4_5</v>
      </c>
      <c r="BG358" s="108">
        <f t="shared" si="106"/>
        <v>0.0239165993198236</v>
      </c>
      <c r="BH358" s="108" t="s">
        <v>18</v>
      </c>
      <c r="BI358" s="108" t="s">
        <v>195</v>
      </c>
      <c r="BM358" s="108" t="s">
        <v>357</v>
      </c>
      <c r="BN358" s="108" t="str">
        <f t="shared" si="97"/>
        <v>R_ES-APP-CD</v>
      </c>
      <c r="BO358" s="108" t="str">
        <f t="shared" si="97"/>
        <v>WH4_5</v>
      </c>
      <c r="BP358" s="108">
        <f t="shared" si="105"/>
        <v>0.021583935635486</v>
      </c>
      <c r="BQ358" s="108" t="s">
        <v>18</v>
      </c>
      <c r="BR358" s="108" t="s">
        <v>192</v>
      </c>
    </row>
    <row r="359" spans="11:70">
      <c r="K359" s="175" t="s">
        <v>357</v>
      </c>
      <c r="L359" s="108" t="str">
        <f t="shared" si="98"/>
        <v>R_ES-APP-CD</v>
      </c>
      <c r="M359" s="108" t="str">
        <f t="shared" si="92"/>
        <v>WH6_7</v>
      </c>
      <c r="N359" s="108">
        <f t="shared" si="100"/>
        <v>0.0212585220509218</v>
      </c>
      <c r="O359" s="108" t="s">
        <v>18</v>
      </c>
      <c r="P359" s="108" t="s">
        <v>196</v>
      </c>
      <c r="T359" s="108" t="s">
        <v>357</v>
      </c>
      <c r="U359" s="108" t="str">
        <f t="shared" si="99"/>
        <v>R_ES-APP-CD</v>
      </c>
      <c r="V359" s="108" t="str">
        <f t="shared" si="99"/>
        <v>WH6_7</v>
      </c>
      <c r="W359" s="108">
        <f t="shared" si="101"/>
        <v>0.0235544674010497</v>
      </c>
      <c r="X359" s="108" t="s">
        <v>18</v>
      </c>
      <c r="Y359" s="108" t="s">
        <v>191</v>
      </c>
      <c r="AC359" s="108" t="s">
        <v>357</v>
      </c>
      <c r="AD359" s="108" t="str">
        <f t="shared" si="93"/>
        <v>R_ES-APP-CD</v>
      </c>
      <c r="AE359" s="108" t="str">
        <f t="shared" si="93"/>
        <v>WH6_7</v>
      </c>
      <c r="AF359" s="108">
        <f t="shared" si="102"/>
        <v>0.0223149487779418</v>
      </c>
      <c r="AG359" s="108" t="s">
        <v>18</v>
      </c>
      <c r="AH359" s="108" t="s">
        <v>197</v>
      </c>
      <c r="AL359" s="108" t="s">
        <v>357</v>
      </c>
      <c r="AM359" s="108" t="str">
        <f t="shared" si="94"/>
        <v>R_ES-APP-CD</v>
      </c>
      <c r="AN359" s="108" t="str">
        <f t="shared" si="94"/>
        <v>WH6_7</v>
      </c>
      <c r="AO359" s="108">
        <f t="shared" si="103"/>
        <v>0.0226308904433103</v>
      </c>
      <c r="AP359" s="108" t="s">
        <v>18</v>
      </c>
      <c r="AQ359" s="108" t="s">
        <v>194</v>
      </c>
      <c r="AU359" s="108" t="s">
        <v>357</v>
      </c>
      <c r="AV359" s="108" t="str">
        <f t="shared" si="95"/>
        <v>R_ES-APP-CD</v>
      </c>
      <c r="AW359" s="108" t="str">
        <f t="shared" si="95"/>
        <v>WH6_7</v>
      </c>
      <c r="AX359" s="108">
        <f t="shared" si="104"/>
        <v>0.0195664574996017</v>
      </c>
      <c r="AY359" s="108" t="s">
        <v>18</v>
      </c>
      <c r="AZ359" s="108" t="s">
        <v>193</v>
      </c>
      <c r="BD359" s="108" t="s">
        <v>357</v>
      </c>
      <c r="BE359" s="108" t="str">
        <f t="shared" si="96"/>
        <v>R_ES-APP-CD</v>
      </c>
      <c r="BF359" s="108" t="str">
        <f t="shared" si="96"/>
        <v>WH6_7</v>
      </c>
      <c r="BG359" s="108">
        <f t="shared" si="106"/>
        <v>0.0226308904433103</v>
      </c>
      <c r="BH359" s="108" t="s">
        <v>18</v>
      </c>
      <c r="BI359" s="108" t="s">
        <v>195</v>
      </c>
      <c r="BM359" s="108" t="s">
        <v>357</v>
      </c>
      <c r="BN359" s="108" t="str">
        <f t="shared" si="97"/>
        <v>R_ES-APP-CD</v>
      </c>
      <c r="BO359" s="108" t="str">
        <f t="shared" si="97"/>
        <v>WH6_7</v>
      </c>
      <c r="BP359" s="108">
        <f t="shared" si="105"/>
        <v>0.0195664574996017</v>
      </c>
      <c r="BQ359" s="108" t="s">
        <v>18</v>
      </c>
      <c r="BR359" s="108" t="s">
        <v>192</v>
      </c>
    </row>
    <row r="360" spans="11:70">
      <c r="K360" s="108" t="s">
        <v>357</v>
      </c>
      <c r="L360" s="108" t="str">
        <f t="shared" si="98"/>
        <v>R_ES-APP-CD</v>
      </c>
      <c r="M360" s="108" t="str">
        <f t="shared" si="92"/>
        <v>WH8_9</v>
      </c>
      <c r="N360" s="108">
        <f t="shared" si="100"/>
        <v>0.0207811308875425</v>
      </c>
      <c r="O360" s="108" t="s">
        <v>18</v>
      </c>
      <c r="P360" s="108" t="s">
        <v>196</v>
      </c>
      <c r="T360" s="108" t="s">
        <v>357</v>
      </c>
      <c r="U360" s="108" t="str">
        <f t="shared" si="99"/>
        <v>R_ES-APP-CD</v>
      </c>
      <c r="V360" s="108" t="str">
        <f t="shared" si="99"/>
        <v>WH8_9</v>
      </c>
      <c r="W360" s="108">
        <f t="shared" si="101"/>
        <v>0.0243002057667018</v>
      </c>
      <c r="X360" s="108" t="s">
        <v>18</v>
      </c>
      <c r="Y360" s="108" t="s">
        <v>191</v>
      </c>
      <c r="AC360" s="108" t="s">
        <v>357</v>
      </c>
      <c r="AD360" s="108" t="str">
        <f t="shared" si="93"/>
        <v>R_ES-APP-CD</v>
      </c>
      <c r="AE360" s="108" t="str">
        <f t="shared" si="93"/>
        <v>WH8_9</v>
      </c>
      <c r="AF360" s="108">
        <f t="shared" si="102"/>
        <v>0.0206945793819697</v>
      </c>
      <c r="AG360" s="108" t="s">
        <v>18</v>
      </c>
      <c r="AH360" s="108" t="s">
        <v>197</v>
      </c>
      <c r="AL360" s="108" t="s">
        <v>357</v>
      </c>
      <c r="AM360" s="108" t="str">
        <f t="shared" si="94"/>
        <v>R_ES-APP-CD</v>
      </c>
      <c r="AN360" s="108" t="str">
        <f t="shared" si="94"/>
        <v>WH8_9</v>
      </c>
      <c r="AO360" s="108">
        <f t="shared" si="103"/>
        <v>0.0221985165054664</v>
      </c>
      <c r="AP360" s="108" t="s">
        <v>18</v>
      </c>
      <c r="AQ360" s="108" t="s">
        <v>194</v>
      </c>
      <c r="AU360" s="108" t="s">
        <v>357</v>
      </c>
      <c r="AV360" s="108" t="str">
        <f t="shared" si="95"/>
        <v>R_ES-APP-CD</v>
      </c>
      <c r="AW360" s="108" t="str">
        <f t="shared" si="95"/>
        <v>WH8_9</v>
      </c>
      <c r="AX360" s="108">
        <f t="shared" si="104"/>
        <v>0.0189268898351184</v>
      </c>
      <c r="AY360" s="108" t="s">
        <v>18</v>
      </c>
      <c r="AZ360" s="108" t="s">
        <v>193</v>
      </c>
      <c r="BD360" s="108" t="s">
        <v>357</v>
      </c>
      <c r="BE360" s="108" t="str">
        <f t="shared" si="96"/>
        <v>R_ES-APP-CD</v>
      </c>
      <c r="BF360" s="108" t="str">
        <f t="shared" si="96"/>
        <v>WH8_9</v>
      </c>
      <c r="BG360" s="108">
        <f t="shared" si="106"/>
        <v>0.0221985165054664</v>
      </c>
      <c r="BH360" s="108" t="s">
        <v>18</v>
      </c>
      <c r="BI360" s="108" t="s">
        <v>195</v>
      </c>
      <c r="BM360" s="108" t="s">
        <v>357</v>
      </c>
      <c r="BN360" s="108" t="str">
        <f t="shared" si="97"/>
        <v>R_ES-APP-CD</v>
      </c>
      <c r="BO360" s="108" t="str">
        <f t="shared" si="97"/>
        <v>WH8_9</v>
      </c>
      <c r="BP360" s="108">
        <f t="shared" si="105"/>
        <v>0.0189268898351184</v>
      </c>
      <c r="BQ360" s="108" t="s">
        <v>18</v>
      </c>
      <c r="BR360" s="108" t="s">
        <v>192</v>
      </c>
    </row>
    <row r="361" spans="11:70">
      <c r="K361" s="108" t="s">
        <v>357</v>
      </c>
      <c r="L361" s="108" t="str">
        <f t="shared" si="98"/>
        <v>R_ES-APP-CD</v>
      </c>
      <c r="M361" s="108" t="str">
        <f t="shared" si="92"/>
        <v>WH10_11</v>
      </c>
      <c r="N361" s="108">
        <f t="shared" si="100"/>
        <v>0.0207247431264493</v>
      </c>
      <c r="O361" s="108" t="s">
        <v>18</v>
      </c>
      <c r="P361" s="108" t="s">
        <v>196</v>
      </c>
      <c r="T361" s="108" t="s">
        <v>357</v>
      </c>
      <c r="U361" s="108" t="str">
        <f t="shared" si="99"/>
        <v>R_ES-APP-CD</v>
      </c>
      <c r="V361" s="108" t="str">
        <f t="shared" si="99"/>
        <v>WH10_11</v>
      </c>
      <c r="W361" s="108">
        <f t="shared" si="101"/>
        <v>0.0269606064596627</v>
      </c>
      <c r="X361" s="108" t="s">
        <v>18</v>
      </c>
      <c r="Y361" s="108" t="s">
        <v>191</v>
      </c>
      <c r="AC361" s="108" t="s">
        <v>357</v>
      </c>
      <c r="AD361" s="108" t="str">
        <f t="shared" si="93"/>
        <v>R_ES-APP-CD</v>
      </c>
      <c r="AE361" s="108" t="str">
        <f t="shared" si="93"/>
        <v>WH10_11</v>
      </c>
      <c r="AF361" s="108">
        <f t="shared" si="102"/>
        <v>0.0203373562220637</v>
      </c>
      <c r="AG361" s="108" t="s">
        <v>18</v>
      </c>
      <c r="AH361" s="108" t="s">
        <v>197</v>
      </c>
      <c r="AL361" s="108" t="s">
        <v>357</v>
      </c>
      <c r="AM361" s="108" t="str">
        <f t="shared" si="94"/>
        <v>R_ES-APP-CD</v>
      </c>
      <c r="AN361" s="108" t="str">
        <f t="shared" si="94"/>
        <v>WH10_11</v>
      </c>
      <c r="AO361" s="108">
        <f t="shared" si="103"/>
        <v>0.0228944317474162</v>
      </c>
      <c r="AP361" s="108" t="s">
        <v>18</v>
      </c>
      <c r="AQ361" s="108" t="s">
        <v>194</v>
      </c>
      <c r="AU361" s="108" t="s">
        <v>357</v>
      </c>
      <c r="AV361" s="108" t="str">
        <f t="shared" si="95"/>
        <v>R_ES-APP-CD</v>
      </c>
      <c r="AW361" s="108" t="str">
        <f t="shared" si="95"/>
        <v>WH10_11</v>
      </c>
      <c r="AX361" s="108">
        <f t="shared" si="104"/>
        <v>0.0193167729407143</v>
      </c>
      <c r="AY361" s="108" t="s">
        <v>18</v>
      </c>
      <c r="AZ361" s="108" t="s">
        <v>193</v>
      </c>
      <c r="BD361" s="108" t="s">
        <v>357</v>
      </c>
      <c r="BE361" s="108" t="str">
        <f t="shared" si="96"/>
        <v>R_ES-APP-CD</v>
      </c>
      <c r="BF361" s="108" t="str">
        <f t="shared" si="96"/>
        <v>WH10_11</v>
      </c>
      <c r="BG361" s="108">
        <f t="shared" si="106"/>
        <v>0.0228944317474162</v>
      </c>
      <c r="BH361" s="108" t="s">
        <v>18</v>
      </c>
      <c r="BI361" s="108" t="s">
        <v>195</v>
      </c>
      <c r="BM361" s="108" t="s">
        <v>357</v>
      </c>
      <c r="BN361" s="108" t="str">
        <f t="shared" si="97"/>
        <v>R_ES-APP-CD</v>
      </c>
      <c r="BO361" s="108" t="str">
        <f t="shared" si="97"/>
        <v>WH10_11</v>
      </c>
      <c r="BP361" s="108">
        <f t="shared" si="105"/>
        <v>0.0193167729407143</v>
      </c>
      <c r="BQ361" s="108" t="s">
        <v>18</v>
      </c>
      <c r="BR361" s="108" t="s">
        <v>192</v>
      </c>
    </row>
    <row r="362" spans="11:70">
      <c r="K362" s="108" t="s">
        <v>357</v>
      </c>
      <c r="L362" s="108" t="str">
        <f t="shared" si="98"/>
        <v>R_ES-APP-CD</v>
      </c>
      <c r="M362" s="108" t="str">
        <f t="shared" si="92"/>
        <v>WH12_13</v>
      </c>
      <c r="N362" s="108">
        <f t="shared" si="100"/>
        <v>0.0213134263086159</v>
      </c>
      <c r="O362" s="108" t="s">
        <v>18</v>
      </c>
      <c r="P362" s="108" t="s">
        <v>196</v>
      </c>
      <c r="T362" s="108" t="s">
        <v>357</v>
      </c>
      <c r="U362" s="108" t="str">
        <f t="shared" si="99"/>
        <v>R_ES-APP-CD</v>
      </c>
      <c r="V362" s="108" t="str">
        <f t="shared" si="99"/>
        <v>WH12_13</v>
      </c>
      <c r="W362" s="108">
        <f t="shared" si="101"/>
        <v>0.0281941532212526</v>
      </c>
      <c r="X362" s="108" t="s">
        <v>18</v>
      </c>
      <c r="Y362" s="108" t="s">
        <v>191</v>
      </c>
      <c r="AC362" s="108" t="s">
        <v>357</v>
      </c>
      <c r="AD362" s="108" t="str">
        <f t="shared" si="93"/>
        <v>R_ES-APP-CD</v>
      </c>
      <c r="AE362" s="108" t="str">
        <f t="shared" si="93"/>
        <v>WH12_13</v>
      </c>
      <c r="AF362" s="108">
        <f t="shared" si="102"/>
        <v>0.0215779233299048</v>
      </c>
      <c r="AG362" s="108" t="s">
        <v>18</v>
      </c>
      <c r="AH362" s="108" t="s">
        <v>197</v>
      </c>
      <c r="AL362" s="108" t="s">
        <v>357</v>
      </c>
      <c r="AM362" s="108" t="str">
        <f t="shared" si="94"/>
        <v>R_ES-APP-CD</v>
      </c>
      <c r="AN362" s="108" t="str">
        <f t="shared" si="94"/>
        <v>WH12_13</v>
      </c>
      <c r="AO362" s="108">
        <f t="shared" si="103"/>
        <v>0.0243699220566265</v>
      </c>
      <c r="AP362" s="108" t="s">
        <v>18</v>
      </c>
      <c r="AQ362" s="108" t="s">
        <v>194</v>
      </c>
      <c r="AU362" s="108" t="s">
        <v>357</v>
      </c>
      <c r="AV362" s="108" t="str">
        <f t="shared" si="95"/>
        <v>R_ES-APP-CD</v>
      </c>
      <c r="AW362" s="108" t="str">
        <f t="shared" si="95"/>
        <v>WH12_13</v>
      </c>
      <c r="AX362" s="108">
        <f t="shared" si="104"/>
        <v>0.0217136791659968</v>
      </c>
      <c r="AY362" s="108" t="s">
        <v>18</v>
      </c>
      <c r="AZ362" s="108" t="s">
        <v>193</v>
      </c>
      <c r="BD362" s="108" t="s">
        <v>357</v>
      </c>
      <c r="BE362" s="108" t="str">
        <f t="shared" si="96"/>
        <v>R_ES-APP-CD</v>
      </c>
      <c r="BF362" s="108" t="str">
        <f t="shared" si="96"/>
        <v>WH12_13</v>
      </c>
      <c r="BG362" s="108">
        <f t="shared" si="106"/>
        <v>0.0243699220566265</v>
      </c>
      <c r="BH362" s="108" t="s">
        <v>18</v>
      </c>
      <c r="BI362" s="108" t="s">
        <v>195</v>
      </c>
      <c r="BM362" s="108" t="s">
        <v>357</v>
      </c>
      <c r="BN362" s="108" t="str">
        <f t="shared" si="97"/>
        <v>R_ES-APP-CD</v>
      </c>
      <c r="BO362" s="108" t="str">
        <f t="shared" si="97"/>
        <v>WH12_13</v>
      </c>
      <c r="BP362" s="108">
        <f t="shared" si="105"/>
        <v>0.0217136791659968</v>
      </c>
      <c r="BQ362" s="108" t="s">
        <v>18</v>
      </c>
      <c r="BR362" s="108" t="s">
        <v>192</v>
      </c>
    </row>
    <row r="363" spans="11:70">
      <c r="K363" s="175" t="s">
        <v>357</v>
      </c>
      <c r="L363" s="108" t="str">
        <f t="shared" si="98"/>
        <v>R_ES-APP-CD</v>
      </c>
      <c r="M363" s="108" t="str">
        <f t="shared" si="92"/>
        <v>WH14_15</v>
      </c>
      <c r="N363" s="108">
        <f t="shared" si="100"/>
        <v>0.0224691056303517</v>
      </c>
      <c r="O363" s="108" t="s">
        <v>18</v>
      </c>
      <c r="P363" s="108" t="s">
        <v>196</v>
      </c>
      <c r="T363" s="108" t="s">
        <v>357</v>
      </c>
      <c r="U363" s="108" t="str">
        <f t="shared" si="99"/>
        <v>R_ES-APP-CD</v>
      </c>
      <c r="V363" s="108" t="str">
        <f t="shared" si="99"/>
        <v>WH14_15</v>
      </c>
      <c r="W363" s="108">
        <f t="shared" si="101"/>
        <v>0.0277591077183275</v>
      </c>
      <c r="X363" s="108" t="s">
        <v>18</v>
      </c>
      <c r="Y363" s="108" t="s">
        <v>191</v>
      </c>
      <c r="AC363" s="108" t="s">
        <v>357</v>
      </c>
      <c r="AD363" s="108" t="str">
        <f t="shared" si="93"/>
        <v>R_ES-APP-CD</v>
      </c>
      <c r="AE363" s="108" t="str">
        <f t="shared" si="93"/>
        <v>WH14_15</v>
      </c>
      <c r="AF363" s="108">
        <f t="shared" si="102"/>
        <v>0.0244372230846757</v>
      </c>
      <c r="AG363" s="108" t="s">
        <v>18</v>
      </c>
      <c r="AH363" s="108" t="s">
        <v>197</v>
      </c>
      <c r="AL363" s="108" t="s">
        <v>357</v>
      </c>
      <c r="AM363" s="108" t="str">
        <f t="shared" si="94"/>
        <v>R_ES-APP-CD</v>
      </c>
      <c r="AN363" s="108" t="str">
        <f t="shared" si="94"/>
        <v>WH14_15</v>
      </c>
      <c r="AO363" s="108">
        <f t="shared" si="103"/>
        <v>0.0252966565536165</v>
      </c>
      <c r="AP363" s="108" t="s">
        <v>18</v>
      </c>
      <c r="AQ363" s="108" t="s">
        <v>194</v>
      </c>
      <c r="AU363" s="108" t="s">
        <v>357</v>
      </c>
      <c r="AV363" s="108" t="str">
        <f t="shared" si="95"/>
        <v>R_ES-APP-CD</v>
      </c>
      <c r="AW363" s="108" t="str">
        <f t="shared" si="95"/>
        <v>WH14_15</v>
      </c>
      <c r="AX363" s="108">
        <f t="shared" si="104"/>
        <v>0.0231546162990083</v>
      </c>
      <c r="AY363" s="108" t="s">
        <v>18</v>
      </c>
      <c r="AZ363" s="108" t="s">
        <v>193</v>
      </c>
      <c r="BD363" s="108" t="s">
        <v>357</v>
      </c>
      <c r="BE363" s="108" t="str">
        <f t="shared" si="96"/>
        <v>R_ES-APP-CD</v>
      </c>
      <c r="BF363" s="108" t="str">
        <f t="shared" si="96"/>
        <v>WH14_15</v>
      </c>
      <c r="BG363" s="108">
        <f t="shared" si="106"/>
        <v>0.0252966565536165</v>
      </c>
      <c r="BH363" s="108" t="s">
        <v>18</v>
      </c>
      <c r="BI363" s="108" t="s">
        <v>195</v>
      </c>
      <c r="BM363" s="108" t="s">
        <v>357</v>
      </c>
      <c r="BN363" s="108" t="str">
        <f t="shared" si="97"/>
        <v>R_ES-APP-CD</v>
      </c>
      <c r="BO363" s="108" t="str">
        <f t="shared" si="97"/>
        <v>WH14_15</v>
      </c>
      <c r="BP363" s="108">
        <f t="shared" si="105"/>
        <v>0.0231546162990083</v>
      </c>
      <c r="BQ363" s="108" t="s">
        <v>18</v>
      </c>
      <c r="BR363" s="108" t="s">
        <v>192</v>
      </c>
    </row>
    <row r="364" spans="11:70">
      <c r="K364" s="108" t="s">
        <v>357</v>
      </c>
      <c r="L364" s="108" t="str">
        <f t="shared" si="98"/>
        <v>R_ES-APP-CD</v>
      </c>
      <c r="M364" s="108" t="str">
        <f t="shared" si="92"/>
        <v>WH16_17</v>
      </c>
      <c r="N364" s="108">
        <f t="shared" si="100"/>
        <v>0.0228058793544892</v>
      </c>
      <c r="O364" s="108" t="s">
        <v>18</v>
      </c>
      <c r="P364" s="108" t="s">
        <v>196</v>
      </c>
      <c r="T364" s="108" t="s">
        <v>357</v>
      </c>
      <c r="U364" s="108" t="str">
        <f t="shared" si="99"/>
        <v>R_ES-APP-CD</v>
      </c>
      <c r="V364" s="108" t="str">
        <f t="shared" si="99"/>
        <v>WH16_17</v>
      </c>
      <c r="W364" s="108">
        <f t="shared" si="101"/>
        <v>0.0270225001421144</v>
      </c>
      <c r="X364" s="108" t="s">
        <v>18</v>
      </c>
      <c r="Y364" s="108" t="s">
        <v>191</v>
      </c>
      <c r="AC364" s="108" t="s">
        <v>357</v>
      </c>
      <c r="AD364" s="108" t="str">
        <f t="shared" si="93"/>
        <v>R_ES-APP-CD</v>
      </c>
      <c r="AE364" s="108" t="str">
        <f t="shared" si="93"/>
        <v>WH16_17</v>
      </c>
      <c r="AF364" s="108">
        <f t="shared" si="102"/>
        <v>0.0257055276901567</v>
      </c>
      <c r="AG364" s="108" t="s">
        <v>18</v>
      </c>
      <c r="AH364" s="108" t="s">
        <v>197</v>
      </c>
      <c r="AL364" s="108" t="s">
        <v>357</v>
      </c>
      <c r="AM364" s="108" t="str">
        <f t="shared" si="94"/>
        <v>R_ES-APP-CD</v>
      </c>
      <c r="AN364" s="108" t="str">
        <f t="shared" si="94"/>
        <v>WH16_17</v>
      </c>
      <c r="AO364" s="108">
        <f t="shared" si="103"/>
        <v>0.0253035348263485</v>
      </c>
      <c r="AP364" s="108" t="s">
        <v>18</v>
      </c>
      <c r="AQ364" s="108" t="s">
        <v>194</v>
      </c>
      <c r="AU364" s="108" t="s">
        <v>357</v>
      </c>
      <c r="AV364" s="108" t="str">
        <f t="shared" si="95"/>
        <v>R_ES-APP-CD</v>
      </c>
      <c r="AW364" s="108" t="str">
        <f t="shared" si="95"/>
        <v>WH16_17</v>
      </c>
      <c r="AX364" s="108">
        <f t="shared" si="104"/>
        <v>0.0233585702637121</v>
      </c>
      <c r="AY364" s="108" t="s">
        <v>18</v>
      </c>
      <c r="AZ364" s="108" t="s">
        <v>193</v>
      </c>
      <c r="BD364" s="108" t="s">
        <v>357</v>
      </c>
      <c r="BE364" s="108" t="str">
        <f t="shared" si="96"/>
        <v>R_ES-APP-CD</v>
      </c>
      <c r="BF364" s="108" t="str">
        <f t="shared" si="96"/>
        <v>WH16_17</v>
      </c>
      <c r="BG364" s="108">
        <f t="shared" si="106"/>
        <v>0.0253035348263485</v>
      </c>
      <c r="BH364" s="108" t="s">
        <v>18</v>
      </c>
      <c r="BI364" s="108" t="s">
        <v>195</v>
      </c>
      <c r="BM364" s="108" t="s">
        <v>357</v>
      </c>
      <c r="BN364" s="108" t="str">
        <f t="shared" si="97"/>
        <v>R_ES-APP-CD</v>
      </c>
      <c r="BO364" s="108" t="str">
        <f t="shared" si="97"/>
        <v>WH16_17</v>
      </c>
      <c r="BP364" s="108">
        <f t="shared" si="105"/>
        <v>0.0233585702637121</v>
      </c>
      <c r="BQ364" s="108" t="s">
        <v>18</v>
      </c>
      <c r="BR364" s="108" t="s">
        <v>192</v>
      </c>
    </row>
    <row r="365" spans="11:70">
      <c r="K365" s="108" t="s">
        <v>357</v>
      </c>
      <c r="L365" s="108" t="str">
        <f t="shared" si="98"/>
        <v>R_ES-APP-CD</v>
      </c>
      <c r="M365" s="108" t="str">
        <f t="shared" si="92"/>
        <v>WH18_19</v>
      </c>
      <c r="N365" s="108">
        <f t="shared" si="100"/>
        <v>0.0228335510535675</v>
      </c>
      <c r="O365" s="108" t="s">
        <v>18</v>
      </c>
      <c r="P365" s="108" t="s">
        <v>196</v>
      </c>
      <c r="T365" s="108" t="s">
        <v>357</v>
      </c>
      <c r="U365" s="108" t="str">
        <f t="shared" si="99"/>
        <v>R_ES-APP-CD</v>
      </c>
      <c r="V365" s="108" t="str">
        <f t="shared" si="99"/>
        <v>WH18_19</v>
      </c>
      <c r="W365" s="108">
        <f t="shared" si="101"/>
        <v>0.0267517944660614</v>
      </c>
      <c r="X365" s="108" t="s">
        <v>18</v>
      </c>
      <c r="Y365" s="108" t="s">
        <v>191</v>
      </c>
      <c r="AC365" s="108" t="s">
        <v>357</v>
      </c>
      <c r="AD365" s="108" t="str">
        <f t="shared" si="93"/>
        <v>R_ES-APP-CD</v>
      </c>
      <c r="AE365" s="108" t="str">
        <f t="shared" si="93"/>
        <v>WH18_19</v>
      </c>
      <c r="AF365" s="108">
        <f t="shared" si="102"/>
        <v>0.0255927943653416</v>
      </c>
      <c r="AG365" s="108" t="s">
        <v>18</v>
      </c>
      <c r="AH365" s="108" t="s">
        <v>197</v>
      </c>
      <c r="AL365" s="108" t="s">
        <v>357</v>
      </c>
      <c r="AM365" s="108" t="str">
        <f t="shared" si="94"/>
        <v>R_ES-APP-CD</v>
      </c>
      <c r="AN365" s="108" t="str">
        <f t="shared" si="94"/>
        <v>WH18_19</v>
      </c>
      <c r="AO365" s="108">
        <f t="shared" si="103"/>
        <v>0.0249695860312862</v>
      </c>
      <c r="AP365" s="108" t="s">
        <v>18</v>
      </c>
      <c r="AQ365" s="108" t="s">
        <v>194</v>
      </c>
      <c r="AU365" s="108" t="s">
        <v>357</v>
      </c>
      <c r="AV365" s="108" t="str">
        <f t="shared" si="95"/>
        <v>R_ES-APP-CD</v>
      </c>
      <c r="AW365" s="108" t="str">
        <f t="shared" si="95"/>
        <v>WH18_19</v>
      </c>
      <c r="AX365" s="108">
        <f t="shared" si="104"/>
        <v>0.023127630615324</v>
      </c>
      <c r="AY365" s="108" t="s">
        <v>18</v>
      </c>
      <c r="AZ365" s="108" t="s">
        <v>193</v>
      </c>
      <c r="BD365" s="108" t="s">
        <v>357</v>
      </c>
      <c r="BE365" s="108" t="str">
        <f t="shared" si="96"/>
        <v>R_ES-APP-CD</v>
      </c>
      <c r="BF365" s="108" t="str">
        <f t="shared" si="96"/>
        <v>WH18_19</v>
      </c>
      <c r="BG365" s="108">
        <f t="shared" si="106"/>
        <v>0.0249695860312862</v>
      </c>
      <c r="BH365" s="108" t="s">
        <v>18</v>
      </c>
      <c r="BI365" s="108" t="s">
        <v>195</v>
      </c>
      <c r="BM365" s="108" t="s">
        <v>357</v>
      </c>
      <c r="BN365" s="108" t="str">
        <f t="shared" si="97"/>
        <v>R_ES-APP-CD</v>
      </c>
      <c r="BO365" s="108" t="str">
        <f t="shared" si="97"/>
        <v>WH18_19</v>
      </c>
      <c r="BP365" s="108">
        <f t="shared" si="105"/>
        <v>0.023127630615324</v>
      </c>
      <c r="BQ365" s="108" t="s">
        <v>18</v>
      </c>
      <c r="BR365" s="108" t="s">
        <v>192</v>
      </c>
    </row>
    <row r="366" spans="11:70">
      <c r="K366" s="108" t="s">
        <v>357</v>
      </c>
      <c r="L366" s="108" t="str">
        <f t="shared" si="98"/>
        <v>R_ES-APP-CD</v>
      </c>
      <c r="M366" s="108" t="str">
        <f t="shared" si="92"/>
        <v>WH20_21</v>
      </c>
      <c r="N366" s="108">
        <f t="shared" si="100"/>
        <v>0.0227154557821904</v>
      </c>
      <c r="O366" s="108" t="s">
        <v>18</v>
      </c>
      <c r="P366" s="108" t="s">
        <v>196</v>
      </c>
      <c r="T366" s="108" t="s">
        <v>357</v>
      </c>
      <c r="U366" s="108" t="str">
        <f t="shared" si="99"/>
        <v>R_ES-APP-CD</v>
      </c>
      <c r="V366" s="108" t="str">
        <f t="shared" si="99"/>
        <v>WH20_21</v>
      </c>
      <c r="W366" s="108">
        <f t="shared" si="101"/>
        <v>0.0283933513791526</v>
      </c>
      <c r="X366" s="108" t="s">
        <v>18</v>
      </c>
      <c r="Y366" s="108" t="s">
        <v>191</v>
      </c>
      <c r="AC366" s="108" t="s">
        <v>357</v>
      </c>
      <c r="AD366" s="108" t="str">
        <f t="shared" si="93"/>
        <v>R_ES-APP-CD</v>
      </c>
      <c r="AE366" s="108" t="str">
        <f t="shared" si="93"/>
        <v>WH20_21</v>
      </c>
      <c r="AF366" s="108">
        <f t="shared" si="102"/>
        <v>0.0251280963570105</v>
      </c>
      <c r="AG366" s="108" t="s">
        <v>18</v>
      </c>
      <c r="AH366" s="108" t="s">
        <v>197</v>
      </c>
      <c r="AL366" s="108" t="s">
        <v>357</v>
      </c>
      <c r="AM366" s="108" t="str">
        <f t="shared" si="94"/>
        <v>R_ES-APP-CD</v>
      </c>
      <c r="AN366" s="108" t="str">
        <f t="shared" si="94"/>
        <v>WH20_21</v>
      </c>
      <c r="AO366" s="108">
        <f t="shared" si="103"/>
        <v>0.0251936667769471</v>
      </c>
      <c r="AP366" s="108" t="s">
        <v>18</v>
      </c>
      <c r="AQ366" s="108" t="s">
        <v>194</v>
      </c>
      <c r="AU366" s="108" t="s">
        <v>357</v>
      </c>
      <c r="AV366" s="108" t="str">
        <f t="shared" si="95"/>
        <v>R_ES-APP-CD</v>
      </c>
      <c r="AW366" s="108" t="str">
        <f t="shared" si="95"/>
        <v>WH20_21</v>
      </c>
      <c r="AX366" s="108">
        <f t="shared" si="104"/>
        <v>0.0230669226777415</v>
      </c>
      <c r="AY366" s="108" t="s">
        <v>18</v>
      </c>
      <c r="AZ366" s="108" t="s">
        <v>193</v>
      </c>
      <c r="BD366" s="108" t="s">
        <v>357</v>
      </c>
      <c r="BE366" s="108" t="str">
        <f t="shared" si="96"/>
        <v>R_ES-APP-CD</v>
      </c>
      <c r="BF366" s="108" t="str">
        <f t="shared" si="96"/>
        <v>WH20_21</v>
      </c>
      <c r="BG366" s="108">
        <f t="shared" si="106"/>
        <v>0.0251936667769471</v>
      </c>
      <c r="BH366" s="108" t="s">
        <v>18</v>
      </c>
      <c r="BI366" s="108" t="s">
        <v>195</v>
      </c>
      <c r="BM366" s="108" t="s">
        <v>357</v>
      </c>
      <c r="BN366" s="108" t="str">
        <f t="shared" si="97"/>
        <v>R_ES-APP-CD</v>
      </c>
      <c r="BO366" s="108" t="str">
        <f t="shared" si="97"/>
        <v>WH20_21</v>
      </c>
      <c r="BP366" s="108">
        <f t="shared" si="105"/>
        <v>0.0230669226777415</v>
      </c>
      <c r="BQ366" s="108" t="s">
        <v>18</v>
      </c>
      <c r="BR366" s="108" t="s">
        <v>192</v>
      </c>
    </row>
    <row r="367" spans="11:70">
      <c r="K367" s="175" t="s">
        <v>357</v>
      </c>
      <c r="L367" s="108" t="str">
        <f t="shared" si="98"/>
        <v>R_ES-APP-CD</v>
      </c>
      <c r="M367" s="108" t="str">
        <f t="shared" si="92"/>
        <v>WH22_23</v>
      </c>
      <c r="N367" s="108">
        <f t="shared" si="100"/>
        <v>0.0228898262899369</v>
      </c>
      <c r="O367" s="108" t="s">
        <v>18</v>
      </c>
      <c r="P367" s="108" t="s">
        <v>196</v>
      </c>
      <c r="T367" s="108" t="s">
        <v>357</v>
      </c>
      <c r="U367" s="108" t="str">
        <f t="shared" si="99"/>
        <v>R_ES-APP-CD</v>
      </c>
      <c r="V367" s="108" t="str">
        <f t="shared" si="99"/>
        <v>WH22_23</v>
      </c>
      <c r="W367" s="108">
        <f t="shared" si="101"/>
        <v>0.0283097816617008</v>
      </c>
      <c r="X367" s="108" t="s">
        <v>18</v>
      </c>
      <c r="Y367" s="108" t="s">
        <v>191</v>
      </c>
      <c r="AC367" s="108" t="s">
        <v>357</v>
      </c>
      <c r="AD367" s="108" t="str">
        <f t="shared" si="93"/>
        <v>R_ES-APP-CD</v>
      </c>
      <c r="AE367" s="108" t="str">
        <f t="shared" si="93"/>
        <v>WH22_23</v>
      </c>
      <c r="AF367" s="108">
        <f t="shared" si="102"/>
        <v>0.0254920738775338</v>
      </c>
      <c r="AG367" s="108" t="s">
        <v>18</v>
      </c>
      <c r="AH367" s="108" t="s">
        <v>197</v>
      </c>
      <c r="AL367" s="108" t="s">
        <v>357</v>
      </c>
      <c r="AM367" s="108" t="str">
        <f t="shared" si="94"/>
        <v>R_ES-APP-CD</v>
      </c>
      <c r="AN367" s="108" t="str">
        <f t="shared" si="94"/>
        <v>WH22_23</v>
      </c>
      <c r="AO367" s="108">
        <f t="shared" si="103"/>
        <v>0.025793097568826</v>
      </c>
      <c r="AP367" s="108" t="s">
        <v>18</v>
      </c>
      <c r="AQ367" s="108" t="s">
        <v>194</v>
      </c>
      <c r="AU367" s="108" t="s">
        <v>357</v>
      </c>
      <c r="AV367" s="108" t="str">
        <f t="shared" si="95"/>
        <v>R_ES-APP-CD</v>
      </c>
      <c r="AW367" s="108" t="str">
        <f t="shared" si="95"/>
        <v>WH22_23</v>
      </c>
      <c r="AX367" s="108">
        <f t="shared" si="104"/>
        <v>0.0246581494217923</v>
      </c>
      <c r="AY367" s="108" t="s">
        <v>18</v>
      </c>
      <c r="AZ367" s="108" t="s">
        <v>193</v>
      </c>
      <c r="BD367" s="108" t="s">
        <v>357</v>
      </c>
      <c r="BE367" s="108" t="str">
        <f t="shared" si="96"/>
        <v>R_ES-APP-CD</v>
      </c>
      <c r="BF367" s="108" t="str">
        <f t="shared" si="96"/>
        <v>WH22_23</v>
      </c>
      <c r="BG367" s="108">
        <f t="shared" si="106"/>
        <v>0.025793097568826</v>
      </c>
      <c r="BH367" s="108" t="s">
        <v>18</v>
      </c>
      <c r="BI367" s="108" t="s">
        <v>195</v>
      </c>
      <c r="BM367" s="108" t="s">
        <v>357</v>
      </c>
      <c r="BN367" s="108" t="str">
        <f t="shared" si="97"/>
        <v>R_ES-APP-CD</v>
      </c>
      <c r="BO367" s="108" t="str">
        <f t="shared" si="97"/>
        <v>WH22_23</v>
      </c>
      <c r="BP367" s="108">
        <f t="shared" si="105"/>
        <v>0.0246581494217923</v>
      </c>
      <c r="BQ367" s="108" t="s">
        <v>18</v>
      </c>
      <c r="BR367" s="108" t="s">
        <v>192</v>
      </c>
    </row>
    <row r="368" spans="11:70">
      <c r="K368" s="108" t="s">
        <v>357</v>
      </c>
      <c r="L368" s="108" t="str">
        <f>C16</f>
        <v>R_ES-APP-RA</v>
      </c>
      <c r="M368" s="108" t="str">
        <f t="shared" si="92"/>
        <v>RH0_1</v>
      </c>
      <c r="N368" s="108">
        <f t="shared" si="100"/>
        <v>0.0207246590371655</v>
      </c>
      <c r="O368" s="108" t="s">
        <v>18</v>
      </c>
      <c r="P368" s="108" t="s">
        <v>196</v>
      </c>
      <c r="T368" s="108" t="s">
        <v>357</v>
      </c>
      <c r="U368" s="108" t="str">
        <f t="shared" ref="U368:V400" si="107">L368</f>
        <v>R_ES-APP-RA</v>
      </c>
      <c r="V368" s="108" t="str">
        <f t="shared" si="107"/>
        <v>RH0_1</v>
      </c>
      <c r="W368" s="108">
        <f t="shared" si="101"/>
        <v>0.0211149417251545</v>
      </c>
      <c r="X368" s="108" t="s">
        <v>18</v>
      </c>
      <c r="Y368" s="108" t="s">
        <v>191</v>
      </c>
      <c r="AC368" s="108" t="s">
        <v>357</v>
      </c>
      <c r="AD368" s="108" t="str">
        <f t="shared" ref="AD368:AE399" si="108">U368</f>
        <v>R_ES-APP-RA</v>
      </c>
      <c r="AE368" s="108" t="str">
        <f t="shared" si="108"/>
        <v>RH0_1</v>
      </c>
      <c r="AF368" s="108">
        <f t="shared" si="102"/>
        <v>0.0215588607712188</v>
      </c>
      <c r="AG368" s="108" t="s">
        <v>18</v>
      </c>
      <c r="AH368" s="108" t="s">
        <v>197</v>
      </c>
      <c r="AL368" s="108" t="s">
        <v>357</v>
      </c>
      <c r="AM368" s="108" t="str">
        <f t="shared" ref="AM368:AN399" si="109">AD368</f>
        <v>R_ES-APP-RA</v>
      </c>
      <c r="AN368" s="108" t="str">
        <f t="shared" si="109"/>
        <v>RH0_1</v>
      </c>
      <c r="AO368" s="108">
        <f t="shared" si="103"/>
        <v>0.0211002816156798</v>
      </c>
      <c r="AP368" s="108" t="s">
        <v>18</v>
      </c>
      <c r="AQ368" s="108" t="s">
        <v>194</v>
      </c>
      <c r="AU368" s="108" t="s">
        <v>357</v>
      </c>
      <c r="AV368" s="108" t="str">
        <f t="shared" ref="AV368:AW399" si="110">AM368</f>
        <v>R_ES-APP-RA</v>
      </c>
      <c r="AW368" s="108" t="str">
        <f t="shared" si="110"/>
        <v>RH0_1</v>
      </c>
      <c r="AX368" s="108">
        <f t="shared" si="104"/>
        <v>0.0216553453978117</v>
      </c>
      <c r="AY368" s="108" t="s">
        <v>18</v>
      </c>
      <c r="AZ368" s="108" t="s">
        <v>193</v>
      </c>
      <c r="BD368" s="108" t="s">
        <v>357</v>
      </c>
      <c r="BE368" s="108" t="str">
        <f t="shared" ref="BE368:BF399" si="111">AV368</f>
        <v>R_ES-APP-RA</v>
      </c>
      <c r="BF368" s="108" t="str">
        <f t="shared" si="111"/>
        <v>RH0_1</v>
      </c>
      <c r="BG368" s="108">
        <f t="shared" si="106"/>
        <v>0.0211002816156798</v>
      </c>
      <c r="BH368" s="108" t="s">
        <v>18</v>
      </c>
      <c r="BI368" s="108" t="s">
        <v>195</v>
      </c>
      <c r="BM368" s="108" t="s">
        <v>357</v>
      </c>
      <c r="BN368" s="108" t="str">
        <f t="shared" ref="BN368:BO399" si="112">BE368</f>
        <v>R_ES-APP-RA</v>
      </c>
      <c r="BO368" s="108" t="str">
        <f t="shared" si="112"/>
        <v>RH0_1</v>
      </c>
      <c r="BP368" s="108">
        <f t="shared" si="105"/>
        <v>0.0216553453978117</v>
      </c>
      <c r="BQ368" s="108" t="s">
        <v>18</v>
      </c>
      <c r="BR368" s="108" t="s">
        <v>192</v>
      </c>
    </row>
    <row r="369" spans="11:70">
      <c r="K369" s="108" t="s">
        <v>357</v>
      </c>
      <c r="L369" s="108" t="str">
        <f t="shared" ref="L369:L415" si="113">L368</f>
        <v>R_ES-APP-RA</v>
      </c>
      <c r="M369" s="108" t="str">
        <f t="shared" si="92"/>
        <v>RH2_3</v>
      </c>
      <c r="N369" s="108">
        <f t="shared" si="100"/>
        <v>0.0206069139508455</v>
      </c>
      <c r="O369" s="108" t="s">
        <v>18</v>
      </c>
      <c r="P369" s="108" t="s">
        <v>196</v>
      </c>
      <c r="T369" s="108" t="s">
        <v>357</v>
      </c>
      <c r="U369" s="108" t="str">
        <f t="shared" si="107"/>
        <v>R_ES-APP-RA</v>
      </c>
      <c r="V369" s="108" t="str">
        <f t="shared" si="107"/>
        <v>RH2_3</v>
      </c>
      <c r="W369" s="108">
        <f t="shared" si="101"/>
        <v>0.019269377650939</v>
      </c>
      <c r="X369" s="108" t="s">
        <v>18</v>
      </c>
      <c r="Y369" s="108" t="s">
        <v>191</v>
      </c>
      <c r="AC369" s="108" t="s">
        <v>357</v>
      </c>
      <c r="AD369" s="108" t="str">
        <f t="shared" si="108"/>
        <v>R_ES-APP-RA</v>
      </c>
      <c r="AE369" s="108" t="str">
        <f t="shared" si="108"/>
        <v>RH2_3</v>
      </c>
      <c r="AF369" s="108">
        <f t="shared" si="102"/>
        <v>0.021716461727875</v>
      </c>
      <c r="AG369" s="108" t="s">
        <v>18</v>
      </c>
      <c r="AH369" s="108" t="s">
        <v>197</v>
      </c>
      <c r="AL369" s="108" t="s">
        <v>357</v>
      </c>
      <c r="AM369" s="108" t="str">
        <f t="shared" si="109"/>
        <v>R_ES-APP-RA</v>
      </c>
      <c r="AN369" s="108" t="str">
        <f t="shared" si="109"/>
        <v>RH2_3</v>
      </c>
      <c r="AO369" s="108">
        <f t="shared" si="103"/>
        <v>0.0202044634746338</v>
      </c>
      <c r="AP369" s="108" t="s">
        <v>18</v>
      </c>
      <c r="AQ369" s="108" t="s">
        <v>194</v>
      </c>
      <c r="AU369" s="108" t="s">
        <v>357</v>
      </c>
      <c r="AV369" s="108" t="str">
        <f t="shared" si="110"/>
        <v>R_ES-APP-RA</v>
      </c>
      <c r="AW369" s="108" t="str">
        <f t="shared" si="110"/>
        <v>RH2_3</v>
      </c>
      <c r="AX369" s="108">
        <f t="shared" si="104"/>
        <v>0.0197617928172299</v>
      </c>
      <c r="AY369" s="108" t="s">
        <v>18</v>
      </c>
      <c r="AZ369" s="108" t="s">
        <v>193</v>
      </c>
      <c r="BD369" s="108" t="s">
        <v>357</v>
      </c>
      <c r="BE369" s="108" t="str">
        <f t="shared" si="111"/>
        <v>R_ES-APP-RA</v>
      </c>
      <c r="BF369" s="108" t="str">
        <f t="shared" si="111"/>
        <v>RH2_3</v>
      </c>
      <c r="BG369" s="108">
        <f t="shared" si="106"/>
        <v>0.0202044634746338</v>
      </c>
      <c r="BH369" s="108" t="s">
        <v>18</v>
      </c>
      <c r="BI369" s="108" t="s">
        <v>195</v>
      </c>
      <c r="BM369" s="108" t="s">
        <v>357</v>
      </c>
      <c r="BN369" s="108" t="str">
        <f t="shared" si="112"/>
        <v>R_ES-APP-RA</v>
      </c>
      <c r="BO369" s="108" t="str">
        <f t="shared" si="112"/>
        <v>RH2_3</v>
      </c>
      <c r="BP369" s="108">
        <f t="shared" si="105"/>
        <v>0.0197617928172299</v>
      </c>
      <c r="BQ369" s="108" t="s">
        <v>18</v>
      </c>
      <c r="BR369" s="108" t="s">
        <v>192</v>
      </c>
    </row>
    <row r="370" spans="11:70">
      <c r="K370" s="108" t="s">
        <v>357</v>
      </c>
      <c r="L370" s="108" t="str">
        <f t="shared" si="113"/>
        <v>R_ES-APP-RA</v>
      </c>
      <c r="M370" s="108" t="str">
        <f t="shared" si="92"/>
        <v>RH4_5</v>
      </c>
      <c r="N370" s="108">
        <f t="shared" si="100"/>
        <v>0.0199087438710615</v>
      </c>
      <c r="O370" s="108" t="s">
        <v>18</v>
      </c>
      <c r="P370" s="108" t="s">
        <v>196</v>
      </c>
      <c r="T370" s="108" t="s">
        <v>357</v>
      </c>
      <c r="U370" s="108" t="str">
        <f t="shared" si="107"/>
        <v>R_ES-APP-RA</v>
      </c>
      <c r="V370" s="108" t="str">
        <f t="shared" si="107"/>
        <v>RH4_5</v>
      </c>
      <c r="W370" s="108">
        <f t="shared" si="101"/>
        <v>0.0185538915735157</v>
      </c>
      <c r="X370" s="108" t="s">
        <v>18</v>
      </c>
      <c r="Y370" s="108" t="s">
        <v>191</v>
      </c>
      <c r="AC370" s="108" t="s">
        <v>357</v>
      </c>
      <c r="AD370" s="108" t="str">
        <f t="shared" si="108"/>
        <v>R_ES-APP-RA</v>
      </c>
      <c r="AE370" s="108" t="str">
        <f t="shared" si="108"/>
        <v>RH4_5</v>
      </c>
      <c r="AF370" s="108">
        <f t="shared" si="102"/>
        <v>0.0210410330240004</v>
      </c>
      <c r="AG370" s="108" t="s">
        <v>18</v>
      </c>
      <c r="AH370" s="108" t="s">
        <v>197</v>
      </c>
      <c r="AL370" s="108" t="s">
        <v>357</v>
      </c>
      <c r="AM370" s="108" t="str">
        <f t="shared" si="109"/>
        <v>R_ES-APP-RA</v>
      </c>
      <c r="AN370" s="108" t="str">
        <f t="shared" si="109"/>
        <v>RH4_5</v>
      </c>
      <c r="AO370" s="108">
        <f t="shared" si="103"/>
        <v>0.0191598666763358</v>
      </c>
      <c r="AP370" s="108" t="s">
        <v>18</v>
      </c>
      <c r="AQ370" s="108" t="s">
        <v>194</v>
      </c>
      <c r="AU370" s="108" t="s">
        <v>357</v>
      </c>
      <c r="AV370" s="108" t="str">
        <f t="shared" si="110"/>
        <v>R_ES-APP-RA</v>
      </c>
      <c r="AW370" s="108" t="str">
        <f t="shared" si="110"/>
        <v>RH4_5</v>
      </c>
      <c r="AX370" s="108">
        <f t="shared" si="104"/>
        <v>0.0176014946901204</v>
      </c>
      <c r="AY370" s="108" t="s">
        <v>18</v>
      </c>
      <c r="AZ370" s="108" t="s">
        <v>193</v>
      </c>
      <c r="BD370" s="108" t="s">
        <v>357</v>
      </c>
      <c r="BE370" s="108" t="str">
        <f t="shared" si="111"/>
        <v>R_ES-APP-RA</v>
      </c>
      <c r="BF370" s="108" t="str">
        <f t="shared" si="111"/>
        <v>RH4_5</v>
      </c>
      <c r="BG370" s="108">
        <f t="shared" si="106"/>
        <v>0.0191598666763358</v>
      </c>
      <c r="BH370" s="108" t="s">
        <v>18</v>
      </c>
      <c r="BI370" s="108" t="s">
        <v>195</v>
      </c>
      <c r="BM370" s="108" t="s">
        <v>357</v>
      </c>
      <c r="BN370" s="108" t="str">
        <f t="shared" si="112"/>
        <v>R_ES-APP-RA</v>
      </c>
      <c r="BO370" s="108" t="str">
        <f t="shared" si="112"/>
        <v>RH4_5</v>
      </c>
      <c r="BP370" s="108">
        <f t="shared" si="105"/>
        <v>0.0176014946901204</v>
      </c>
      <c r="BQ370" s="108" t="s">
        <v>18</v>
      </c>
      <c r="BR370" s="108" t="s">
        <v>192</v>
      </c>
    </row>
    <row r="371" spans="11:70">
      <c r="K371" s="175" t="s">
        <v>357</v>
      </c>
      <c r="L371" s="108" t="str">
        <f t="shared" si="113"/>
        <v>R_ES-APP-RA</v>
      </c>
      <c r="M371" s="108" t="str">
        <f t="shared" si="92"/>
        <v>RH6_7</v>
      </c>
      <c r="N371" s="108">
        <f t="shared" si="100"/>
        <v>0.019131142691048</v>
      </c>
      <c r="O371" s="108" t="s">
        <v>18</v>
      </c>
      <c r="P371" s="108" t="s">
        <v>196</v>
      </c>
      <c r="T371" s="108" t="s">
        <v>357</v>
      </c>
      <c r="U371" s="108" t="str">
        <f t="shared" si="107"/>
        <v>R_ES-APP-RA</v>
      </c>
      <c r="V371" s="108" t="str">
        <f t="shared" si="107"/>
        <v>RH6_7</v>
      </c>
      <c r="W371" s="108">
        <f t="shared" si="101"/>
        <v>0.0188033521186996</v>
      </c>
      <c r="X371" s="108" t="s">
        <v>18</v>
      </c>
      <c r="Y371" s="108" t="s">
        <v>191</v>
      </c>
      <c r="AC371" s="108" t="s">
        <v>357</v>
      </c>
      <c r="AD371" s="108" t="str">
        <f t="shared" si="108"/>
        <v>R_ES-APP-RA</v>
      </c>
      <c r="AE371" s="108" t="str">
        <f t="shared" si="108"/>
        <v>RH6_7</v>
      </c>
      <c r="AF371" s="108">
        <f t="shared" si="102"/>
        <v>0.0186236423856643</v>
      </c>
      <c r="AG371" s="108" t="s">
        <v>18</v>
      </c>
      <c r="AH371" s="108" t="s">
        <v>197</v>
      </c>
      <c r="AL371" s="108" t="s">
        <v>357</v>
      </c>
      <c r="AM371" s="108" t="str">
        <f t="shared" si="109"/>
        <v>R_ES-APP-RA</v>
      </c>
      <c r="AN371" s="108" t="str">
        <f t="shared" si="109"/>
        <v>RH6_7</v>
      </c>
      <c r="AO371" s="108">
        <f t="shared" si="103"/>
        <v>0.0183190275812949</v>
      </c>
      <c r="AP371" s="108" t="s">
        <v>18</v>
      </c>
      <c r="AQ371" s="108" t="s">
        <v>194</v>
      </c>
      <c r="AU371" s="108" t="s">
        <v>357</v>
      </c>
      <c r="AV371" s="108" t="str">
        <f t="shared" si="110"/>
        <v>R_ES-APP-RA</v>
      </c>
      <c r="AW371" s="108" t="str">
        <f t="shared" si="110"/>
        <v>RH6_7</v>
      </c>
      <c r="AX371" s="108">
        <f t="shared" si="104"/>
        <v>0.0167442934477807</v>
      </c>
      <c r="AY371" s="108" t="s">
        <v>18</v>
      </c>
      <c r="AZ371" s="108" t="s">
        <v>193</v>
      </c>
      <c r="BD371" s="108" t="s">
        <v>357</v>
      </c>
      <c r="BE371" s="108" t="str">
        <f t="shared" si="111"/>
        <v>R_ES-APP-RA</v>
      </c>
      <c r="BF371" s="108" t="str">
        <f t="shared" si="111"/>
        <v>RH6_7</v>
      </c>
      <c r="BG371" s="108">
        <f t="shared" si="106"/>
        <v>0.0183190275812949</v>
      </c>
      <c r="BH371" s="108" t="s">
        <v>18</v>
      </c>
      <c r="BI371" s="108" t="s">
        <v>195</v>
      </c>
      <c r="BM371" s="108" t="s">
        <v>357</v>
      </c>
      <c r="BN371" s="108" t="str">
        <f t="shared" si="112"/>
        <v>R_ES-APP-RA</v>
      </c>
      <c r="BO371" s="108" t="str">
        <f t="shared" si="112"/>
        <v>RH6_7</v>
      </c>
      <c r="BP371" s="108">
        <f t="shared" si="105"/>
        <v>0.0167442934477807</v>
      </c>
      <c r="BQ371" s="108" t="s">
        <v>18</v>
      </c>
      <c r="BR371" s="108" t="s">
        <v>192</v>
      </c>
    </row>
    <row r="372" spans="11:70">
      <c r="K372" s="108" t="s">
        <v>357</v>
      </c>
      <c r="L372" s="108" t="str">
        <f t="shared" si="113"/>
        <v>R_ES-APP-RA</v>
      </c>
      <c r="M372" s="108" t="str">
        <f t="shared" si="92"/>
        <v>RH8_9</v>
      </c>
      <c r="N372" s="108">
        <f t="shared" si="100"/>
        <v>0.0188308994526831</v>
      </c>
      <c r="O372" s="108" t="s">
        <v>18</v>
      </c>
      <c r="P372" s="108" t="s">
        <v>196</v>
      </c>
      <c r="T372" s="108" t="s">
        <v>357</v>
      </c>
      <c r="U372" s="108" t="str">
        <f t="shared" si="107"/>
        <v>R_ES-APP-RA</v>
      </c>
      <c r="V372" s="108" t="str">
        <f t="shared" si="107"/>
        <v>RH8_9</v>
      </c>
      <c r="W372" s="108">
        <f t="shared" si="101"/>
        <v>0.0202757842956449</v>
      </c>
      <c r="X372" s="108" t="s">
        <v>18</v>
      </c>
      <c r="Y372" s="108" t="s">
        <v>191</v>
      </c>
      <c r="AC372" s="108" t="s">
        <v>357</v>
      </c>
      <c r="AD372" s="108" t="str">
        <f t="shared" si="108"/>
        <v>R_ES-APP-RA</v>
      </c>
      <c r="AE372" s="108" t="str">
        <f t="shared" si="108"/>
        <v>RH8_9</v>
      </c>
      <c r="AF372" s="108">
        <f t="shared" si="102"/>
        <v>0.0171569347582401</v>
      </c>
      <c r="AG372" s="108" t="s">
        <v>18</v>
      </c>
      <c r="AH372" s="108" t="s">
        <v>197</v>
      </c>
      <c r="AL372" s="108" t="s">
        <v>357</v>
      </c>
      <c r="AM372" s="108" t="str">
        <f t="shared" si="109"/>
        <v>R_ES-APP-RA</v>
      </c>
      <c r="AN372" s="108" t="str">
        <f t="shared" si="109"/>
        <v>RH8_9</v>
      </c>
      <c r="AO372" s="108">
        <f t="shared" si="103"/>
        <v>0.0183672329720752</v>
      </c>
      <c r="AP372" s="108" t="s">
        <v>18</v>
      </c>
      <c r="AQ372" s="108" t="s">
        <v>194</v>
      </c>
      <c r="AU372" s="108" t="s">
        <v>357</v>
      </c>
      <c r="AV372" s="108" t="str">
        <f t="shared" si="110"/>
        <v>R_ES-APP-RA</v>
      </c>
      <c r="AW372" s="108" t="str">
        <f t="shared" si="110"/>
        <v>RH8_9</v>
      </c>
      <c r="AX372" s="108">
        <f t="shared" si="104"/>
        <v>0.0168878417223846</v>
      </c>
      <c r="AY372" s="108" t="s">
        <v>18</v>
      </c>
      <c r="AZ372" s="108" t="s">
        <v>193</v>
      </c>
      <c r="BD372" s="108" t="s">
        <v>357</v>
      </c>
      <c r="BE372" s="108" t="str">
        <f t="shared" si="111"/>
        <v>R_ES-APP-RA</v>
      </c>
      <c r="BF372" s="108" t="str">
        <f t="shared" si="111"/>
        <v>RH8_9</v>
      </c>
      <c r="BG372" s="108">
        <f t="shared" si="106"/>
        <v>0.0183672329720752</v>
      </c>
      <c r="BH372" s="108" t="s">
        <v>18</v>
      </c>
      <c r="BI372" s="108" t="s">
        <v>195</v>
      </c>
      <c r="BM372" s="108" t="s">
        <v>357</v>
      </c>
      <c r="BN372" s="108" t="str">
        <f t="shared" si="112"/>
        <v>R_ES-APP-RA</v>
      </c>
      <c r="BO372" s="108" t="str">
        <f t="shared" si="112"/>
        <v>RH8_9</v>
      </c>
      <c r="BP372" s="108">
        <f t="shared" si="105"/>
        <v>0.0168878417223846</v>
      </c>
      <c r="BQ372" s="108" t="s">
        <v>18</v>
      </c>
      <c r="BR372" s="108" t="s">
        <v>192</v>
      </c>
    </row>
    <row r="373" spans="11:70">
      <c r="K373" s="108" t="s">
        <v>357</v>
      </c>
      <c r="L373" s="108" t="str">
        <f t="shared" si="113"/>
        <v>R_ES-APP-RA</v>
      </c>
      <c r="M373" s="108" t="str">
        <f t="shared" si="92"/>
        <v>RH10_11</v>
      </c>
      <c r="N373" s="108">
        <f t="shared" si="100"/>
        <v>0.0188922096207154</v>
      </c>
      <c r="O373" s="108" t="s">
        <v>18</v>
      </c>
      <c r="P373" s="108" t="s">
        <v>196</v>
      </c>
      <c r="T373" s="108" t="s">
        <v>357</v>
      </c>
      <c r="U373" s="108" t="str">
        <f t="shared" si="107"/>
        <v>R_ES-APP-RA</v>
      </c>
      <c r="V373" s="108" t="str">
        <f t="shared" si="107"/>
        <v>RH10_11</v>
      </c>
      <c r="W373" s="108">
        <f t="shared" si="101"/>
        <v>0.0226727094068072</v>
      </c>
      <c r="X373" s="108" t="s">
        <v>18</v>
      </c>
      <c r="Y373" s="108" t="s">
        <v>191</v>
      </c>
      <c r="AC373" s="108" t="s">
        <v>357</v>
      </c>
      <c r="AD373" s="108" t="str">
        <f t="shared" si="108"/>
        <v>R_ES-APP-RA</v>
      </c>
      <c r="AE373" s="108" t="str">
        <f t="shared" si="108"/>
        <v>RH10_11</v>
      </c>
      <c r="AF373" s="108">
        <f t="shared" si="102"/>
        <v>0.016996069788382</v>
      </c>
      <c r="AG373" s="108" t="s">
        <v>18</v>
      </c>
      <c r="AH373" s="108" t="s">
        <v>197</v>
      </c>
      <c r="AL373" s="108" t="s">
        <v>357</v>
      </c>
      <c r="AM373" s="108" t="str">
        <f t="shared" si="109"/>
        <v>R_ES-APP-RA</v>
      </c>
      <c r="AN373" s="108" t="str">
        <f t="shared" si="109"/>
        <v>RH10_11</v>
      </c>
      <c r="AO373" s="108">
        <f t="shared" si="103"/>
        <v>0.0195161233742294</v>
      </c>
      <c r="AP373" s="108" t="s">
        <v>18</v>
      </c>
      <c r="AQ373" s="108" t="s">
        <v>194</v>
      </c>
      <c r="AU373" s="108" t="s">
        <v>357</v>
      </c>
      <c r="AV373" s="108" t="str">
        <f t="shared" si="110"/>
        <v>R_ES-APP-RA</v>
      </c>
      <c r="AW373" s="108" t="str">
        <f t="shared" si="110"/>
        <v>RH10_11</v>
      </c>
      <c r="AX373" s="108">
        <f t="shared" si="104"/>
        <v>0.0187422674180833</v>
      </c>
      <c r="AY373" s="108" t="s">
        <v>18</v>
      </c>
      <c r="AZ373" s="108" t="s">
        <v>193</v>
      </c>
      <c r="BD373" s="108" t="s">
        <v>357</v>
      </c>
      <c r="BE373" s="108" t="str">
        <f t="shared" si="111"/>
        <v>R_ES-APP-RA</v>
      </c>
      <c r="BF373" s="108" t="str">
        <f t="shared" si="111"/>
        <v>RH10_11</v>
      </c>
      <c r="BG373" s="108">
        <f t="shared" si="106"/>
        <v>0.0195161233742294</v>
      </c>
      <c r="BH373" s="108" t="s">
        <v>18</v>
      </c>
      <c r="BI373" s="108" t="s">
        <v>195</v>
      </c>
      <c r="BM373" s="108" t="s">
        <v>357</v>
      </c>
      <c r="BN373" s="108" t="str">
        <f t="shared" si="112"/>
        <v>R_ES-APP-RA</v>
      </c>
      <c r="BO373" s="108" t="str">
        <f t="shared" si="112"/>
        <v>RH10_11</v>
      </c>
      <c r="BP373" s="108">
        <f t="shared" si="105"/>
        <v>0.0187422674180833</v>
      </c>
      <c r="BQ373" s="108" t="s">
        <v>18</v>
      </c>
      <c r="BR373" s="108" t="s">
        <v>192</v>
      </c>
    </row>
    <row r="374" spans="11:70">
      <c r="K374" s="108" t="s">
        <v>357</v>
      </c>
      <c r="L374" s="108" t="str">
        <f t="shared" si="113"/>
        <v>R_ES-APP-RA</v>
      </c>
      <c r="M374" s="108" t="str">
        <f t="shared" si="92"/>
        <v>RH12_13</v>
      </c>
      <c r="N374" s="108">
        <f t="shared" si="100"/>
        <v>0.0197356728752531</v>
      </c>
      <c r="O374" s="108" t="s">
        <v>18</v>
      </c>
      <c r="P374" s="108" t="s">
        <v>196</v>
      </c>
      <c r="T374" s="108" t="s">
        <v>357</v>
      </c>
      <c r="U374" s="108" t="str">
        <f t="shared" si="107"/>
        <v>R_ES-APP-RA</v>
      </c>
      <c r="V374" s="108" t="str">
        <f t="shared" si="107"/>
        <v>RH12_13</v>
      </c>
      <c r="W374" s="108">
        <f t="shared" si="101"/>
        <v>0.0227084613240583</v>
      </c>
      <c r="X374" s="108" t="s">
        <v>18</v>
      </c>
      <c r="Y374" s="108" t="s">
        <v>191</v>
      </c>
      <c r="AC374" s="108" t="s">
        <v>357</v>
      </c>
      <c r="AD374" s="108" t="str">
        <f t="shared" si="108"/>
        <v>R_ES-APP-RA</v>
      </c>
      <c r="AE374" s="108" t="str">
        <f t="shared" si="108"/>
        <v>RH12_13</v>
      </c>
      <c r="AF374" s="108">
        <f t="shared" si="102"/>
        <v>0.0181900219421491</v>
      </c>
      <c r="AG374" s="108" t="s">
        <v>18</v>
      </c>
      <c r="AH374" s="108" t="s">
        <v>197</v>
      </c>
      <c r="AL374" s="108" t="s">
        <v>357</v>
      </c>
      <c r="AM374" s="108" t="str">
        <f t="shared" si="109"/>
        <v>R_ES-APP-RA</v>
      </c>
      <c r="AN374" s="108" t="str">
        <f t="shared" si="109"/>
        <v>RH12_13</v>
      </c>
      <c r="AO374" s="108">
        <f t="shared" si="103"/>
        <v>0.0203929774116346</v>
      </c>
      <c r="AP374" s="108" t="s">
        <v>18</v>
      </c>
      <c r="AQ374" s="108" t="s">
        <v>194</v>
      </c>
      <c r="AU374" s="108" t="s">
        <v>357</v>
      </c>
      <c r="AV374" s="108" t="str">
        <f t="shared" si="110"/>
        <v>R_ES-APP-RA</v>
      </c>
      <c r="AW374" s="108" t="str">
        <f t="shared" si="110"/>
        <v>RH12_13</v>
      </c>
      <c r="AX374" s="108">
        <f t="shared" si="104"/>
        <v>0.0203766512243404</v>
      </c>
      <c r="AY374" s="108" t="s">
        <v>18</v>
      </c>
      <c r="AZ374" s="108" t="s">
        <v>193</v>
      </c>
      <c r="BD374" s="108" t="s">
        <v>357</v>
      </c>
      <c r="BE374" s="108" t="str">
        <f t="shared" si="111"/>
        <v>R_ES-APP-RA</v>
      </c>
      <c r="BF374" s="108" t="str">
        <f t="shared" si="111"/>
        <v>RH12_13</v>
      </c>
      <c r="BG374" s="108">
        <f t="shared" si="106"/>
        <v>0.0203929774116346</v>
      </c>
      <c r="BH374" s="108" t="s">
        <v>18</v>
      </c>
      <c r="BI374" s="108" t="s">
        <v>195</v>
      </c>
      <c r="BM374" s="108" t="s">
        <v>357</v>
      </c>
      <c r="BN374" s="108" t="str">
        <f t="shared" si="112"/>
        <v>R_ES-APP-RA</v>
      </c>
      <c r="BO374" s="108" t="str">
        <f t="shared" si="112"/>
        <v>RH12_13</v>
      </c>
      <c r="BP374" s="108">
        <f t="shared" si="105"/>
        <v>0.0203766512243404</v>
      </c>
      <c r="BQ374" s="108" t="s">
        <v>18</v>
      </c>
      <c r="BR374" s="108" t="s">
        <v>192</v>
      </c>
    </row>
    <row r="375" spans="11:70">
      <c r="K375" s="175" t="s">
        <v>357</v>
      </c>
      <c r="L375" s="108" t="str">
        <f t="shared" si="113"/>
        <v>R_ES-APP-RA</v>
      </c>
      <c r="M375" s="108" t="str">
        <f t="shared" si="92"/>
        <v>RH14_15</v>
      </c>
      <c r="N375" s="108">
        <f t="shared" si="100"/>
        <v>0.0205351902664844</v>
      </c>
      <c r="O375" s="108" t="s">
        <v>18</v>
      </c>
      <c r="P375" s="108" t="s">
        <v>196</v>
      </c>
      <c r="T375" s="108" t="s">
        <v>357</v>
      </c>
      <c r="U375" s="108" t="str">
        <f t="shared" si="107"/>
        <v>R_ES-APP-RA</v>
      </c>
      <c r="V375" s="108" t="str">
        <f t="shared" si="107"/>
        <v>RH14_15</v>
      </c>
      <c r="W375" s="108">
        <f t="shared" si="101"/>
        <v>0.0220528299189836</v>
      </c>
      <c r="X375" s="108" t="s">
        <v>18</v>
      </c>
      <c r="Y375" s="108" t="s">
        <v>191</v>
      </c>
      <c r="AC375" s="108" t="s">
        <v>357</v>
      </c>
      <c r="AD375" s="108" t="str">
        <f t="shared" si="108"/>
        <v>R_ES-APP-RA</v>
      </c>
      <c r="AE375" s="108" t="str">
        <f t="shared" si="108"/>
        <v>RH14_15</v>
      </c>
      <c r="AF375" s="108">
        <f t="shared" si="102"/>
        <v>0.0209674919745702</v>
      </c>
      <c r="AG375" s="108" t="s">
        <v>18</v>
      </c>
      <c r="AH375" s="108" t="s">
        <v>197</v>
      </c>
      <c r="AL375" s="108" t="s">
        <v>357</v>
      </c>
      <c r="AM375" s="108" t="str">
        <f t="shared" si="109"/>
        <v>R_ES-APP-RA</v>
      </c>
      <c r="AN375" s="108" t="str">
        <f t="shared" si="109"/>
        <v>RH14_15</v>
      </c>
      <c r="AO375" s="108">
        <f t="shared" si="103"/>
        <v>0.0210417023326588</v>
      </c>
      <c r="AP375" s="108" t="s">
        <v>18</v>
      </c>
      <c r="AQ375" s="108" t="s">
        <v>194</v>
      </c>
      <c r="AU375" s="108" t="s">
        <v>357</v>
      </c>
      <c r="AV375" s="108" t="str">
        <f t="shared" si="110"/>
        <v>R_ES-APP-RA</v>
      </c>
      <c r="AW375" s="108" t="str">
        <f t="shared" si="110"/>
        <v>RH14_15</v>
      </c>
      <c r="AX375" s="108">
        <f t="shared" si="104"/>
        <v>0.0207782387307691</v>
      </c>
      <c r="AY375" s="108" t="s">
        <v>18</v>
      </c>
      <c r="AZ375" s="108" t="s">
        <v>193</v>
      </c>
      <c r="BD375" s="108" t="s">
        <v>357</v>
      </c>
      <c r="BE375" s="108" t="str">
        <f t="shared" si="111"/>
        <v>R_ES-APP-RA</v>
      </c>
      <c r="BF375" s="108" t="str">
        <f t="shared" si="111"/>
        <v>RH14_15</v>
      </c>
      <c r="BG375" s="108">
        <f t="shared" si="106"/>
        <v>0.0210417023326588</v>
      </c>
      <c r="BH375" s="108" t="s">
        <v>18</v>
      </c>
      <c r="BI375" s="108" t="s">
        <v>195</v>
      </c>
      <c r="BM375" s="108" t="s">
        <v>357</v>
      </c>
      <c r="BN375" s="108" t="str">
        <f t="shared" si="112"/>
        <v>R_ES-APP-RA</v>
      </c>
      <c r="BO375" s="108" t="str">
        <f t="shared" si="112"/>
        <v>RH14_15</v>
      </c>
      <c r="BP375" s="108">
        <f t="shared" si="105"/>
        <v>0.0207782387307691</v>
      </c>
      <c r="BQ375" s="108" t="s">
        <v>18</v>
      </c>
      <c r="BR375" s="108" t="s">
        <v>192</v>
      </c>
    </row>
    <row r="376" spans="11:70">
      <c r="K376" s="108" t="s">
        <v>357</v>
      </c>
      <c r="L376" s="108" t="str">
        <f t="shared" si="113"/>
        <v>R_ES-APP-RA</v>
      </c>
      <c r="M376" s="108" t="str">
        <f t="shared" si="92"/>
        <v>RH16_17</v>
      </c>
      <c r="N376" s="108">
        <f t="shared" si="100"/>
        <v>0.0208967198623784</v>
      </c>
      <c r="O376" s="108" t="s">
        <v>18</v>
      </c>
      <c r="P376" s="108" t="s">
        <v>196</v>
      </c>
      <c r="T376" s="108" t="s">
        <v>357</v>
      </c>
      <c r="U376" s="108" t="str">
        <f t="shared" si="107"/>
        <v>R_ES-APP-RA</v>
      </c>
      <c r="V376" s="108" t="str">
        <f t="shared" si="107"/>
        <v>RH16_17</v>
      </c>
      <c r="W376" s="108">
        <f t="shared" si="101"/>
        <v>0.0211925188192021</v>
      </c>
      <c r="X376" s="108" t="s">
        <v>18</v>
      </c>
      <c r="Y376" s="108" t="s">
        <v>191</v>
      </c>
      <c r="AC376" s="108" t="s">
        <v>357</v>
      </c>
      <c r="AD376" s="108" t="str">
        <f t="shared" si="108"/>
        <v>R_ES-APP-RA</v>
      </c>
      <c r="AE376" s="108" t="str">
        <f t="shared" si="108"/>
        <v>RH16_17</v>
      </c>
      <c r="AF376" s="108">
        <f t="shared" si="102"/>
        <v>0.0218963821038514</v>
      </c>
      <c r="AG376" s="108" t="s">
        <v>18</v>
      </c>
      <c r="AH376" s="108" t="s">
        <v>197</v>
      </c>
      <c r="AL376" s="108" t="s">
        <v>357</v>
      </c>
      <c r="AM376" s="108" t="str">
        <f t="shared" si="109"/>
        <v>R_ES-APP-RA</v>
      </c>
      <c r="AN376" s="108" t="str">
        <f t="shared" si="109"/>
        <v>RH16_17</v>
      </c>
      <c r="AO376" s="108">
        <f t="shared" si="103"/>
        <v>0.0210314702528813</v>
      </c>
      <c r="AP376" s="108" t="s">
        <v>18</v>
      </c>
      <c r="AQ376" s="108" t="s">
        <v>194</v>
      </c>
      <c r="AU376" s="108" t="s">
        <v>357</v>
      </c>
      <c r="AV376" s="108" t="str">
        <f t="shared" si="110"/>
        <v>R_ES-APP-RA</v>
      </c>
      <c r="AW376" s="108" t="str">
        <f t="shared" si="110"/>
        <v>RH16_17</v>
      </c>
      <c r="AX376" s="108">
        <f t="shared" si="104"/>
        <v>0.0206919007593365</v>
      </c>
      <c r="AY376" s="108" t="s">
        <v>18</v>
      </c>
      <c r="AZ376" s="108" t="s">
        <v>193</v>
      </c>
      <c r="BD376" s="108" t="s">
        <v>357</v>
      </c>
      <c r="BE376" s="108" t="str">
        <f t="shared" si="111"/>
        <v>R_ES-APP-RA</v>
      </c>
      <c r="BF376" s="108" t="str">
        <f t="shared" si="111"/>
        <v>RH16_17</v>
      </c>
      <c r="BG376" s="108">
        <f t="shared" si="106"/>
        <v>0.0210314702528813</v>
      </c>
      <c r="BH376" s="108" t="s">
        <v>18</v>
      </c>
      <c r="BI376" s="108" t="s">
        <v>195</v>
      </c>
      <c r="BM376" s="108" t="s">
        <v>357</v>
      </c>
      <c r="BN376" s="108" t="str">
        <f t="shared" si="112"/>
        <v>R_ES-APP-RA</v>
      </c>
      <c r="BO376" s="108" t="str">
        <f t="shared" si="112"/>
        <v>RH16_17</v>
      </c>
      <c r="BP376" s="108">
        <f t="shared" si="105"/>
        <v>0.0206919007593365</v>
      </c>
      <c r="BQ376" s="108" t="s">
        <v>18</v>
      </c>
      <c r="BR376" s="108" t="s">
        <v>192</v>
      </c>
    </row>
    <row r="377" spans="11:70">
      <c r="K377" s="108" t="s">
        <v>357</v>
      </c>
      <c r="L377" s="108" t="str">
        <f t="shared" si="113"/>
        <v>R_ES-APP-RA</v>
      </c>
      <c r="M377" s="108" t="str">
        <f t="shared" si="92"/>
        <v>RH18_19</v>
      </c>
      <c r="N377" s="108">
        <f t="shared" si="100"/>
        <v>0.0208657701701157</v>
      </c>
      <c r="O377" s="108" t="s">
        <v>18</v>
      </c>
      <c r="P377" s="108" t="s">
        <v>196</v>
      </c>
      <c r="T377" s="108" t="s">
        <v>357</v>
      </c>
      <c r="U377" s="108" t="str">
        <f t="shared" si="107"/>
        <v>R_ES-APP-RA</v>
      </c>
      <c r="V377" s="108" t="str">
        <f t="shared" si="107"/>
        <v>RH18_19</v>
      </c>
      <c r="W377" s="108">
        <f t="shared" si="101"/>
        <v>0.0211344683567324</v>
      </c>
      <c r="X377" s="108" t="s">
        <v>18</v>
      </c>
      <c r="Y377" s="108" t="s">
        <v>191</v>
      </c>
      <c r="AC377" s="108" t="s">
        <v>357</v>
      </c>
      <c r="AD377" s="108" t="str">
        <f t="shared" si="108"/>
        <v>R_ES-APP-RA</v>
      </c>
      <c r="AE377" s="108" t="str">
        <f t="shared" si="108"/>
        <v>RH18_19</v>
      </c>
      <c r="AF377" s="108">
        <f t="shared" si="102"/>
        <v>0.0217155355129377</v>
      </c>
      <c r="AG377" s="108" t="s">
        <v>18</v>
      </c>
      <c r="AH377" s="108" t="s">
        <v>197</v>
      </c>
      <c r="AL377" s="108" t="s">
        <v>357</v>
      </c>
      <c r="AM377" s="108" t="str">
        <f t="shared" si="109"/>
        <v>R_ES-APP-RA</v>
      </c>
      <c r="AN377" s="108" t="str">
        <f t="shared" si="109"/>
        <v>RH18_19</v>
      </c>
      <c r="AO377" s="108">
        <f t="shared" si="103"/>
        <v>0.0207724666848622</v>
      </c>
      <c r="AP377" s="108" t="s">
        <v>18</v>
      </c>
      <c r="AQ377" s="108" t="s">
        <v>194</v>
      </c>
      <c r="AU377" s="108" t="s">
        <v>357</v>
      </c>
      <c r="AV377" s="108" t="str">
        <f t="shared" si="110"/>
        <v>R_ES-APP-RA</v>
      </c>
      <c r="AW377" s="108" t="str">
        <f t="shared" si="110"/>
        <v>RH18_19</v>
      </c>
      <c r="AX377" s="108">
        <f t="shared" si="104"/>
        <v>0.0204346889564006</v>
      </c>
      <c r="AY377" s="108" t="s">
        <v>18</v>
      </c>
      <c r="AZ377" s="108" t="s">
        <v>193</v>
      </c>
      <c r="BD377" s="108" t="s">
        <v>357</v>
      </c>
      <c r="BE377" s="108" t="str">
        <f t="shared" si="111"/>
        <v>R_ES-APP-RA</v>
      </c>
      <c r="BF377" s="108" t="str">
        <f t="shared" si="111"/>
        <v>RH18_19</v>
      </c>
      <c r="BG377" s="108">
        <f t="shared" si="106"/>
        <v>0.0207724666848622</v>
      </c>
      <c r="BH377" s="108" t="s">
        <v>18</v>
      </c>
      <c r="BI377" s="108" t="s">
        <v>195</v>
      </c>
      <c r="BM377" s="108" t="s">
        <v>357</v>
      </c>
      <c r="BN377" s="108" t="str">
        <f t="shared" si="112"/>
        <v>R_ES-APP-RA</v>
      </c>
      <c r="BO377" s="108" t="str">
        <f t="shared" si="112"/>
        <v>RH18_19</v>
      </c>
      <c r="BP377" s="108">
        <f t="shared" si="105"/>
        <v>0.0204346889564006</v>
      </c>
      <c r="BQ377" s="108" t="s">
        <v>18</v>
      </c>
      <c r="BR377" s="108" t="s">
        <v>192</v>
      </c>
    </row>
    <row r="378" spans="11:70">
      <c r="K378" s="108" t="s">
        <v>357</v>
      </c>
      <c r="L378" s="108" t="str">
        <f t="shared" si="113"/>
        <v>R_ES-APP-RA</v>
      </c>
      <c r="M378" s="108" t="str">
        <f t="shared" si="92"/>
        <v>RH20_21</v>
      </c>
      <c r="N378" s="108">
        <f t="shared" si="100"/>
        <v>0.0208182800695852</v>
      </c>
      <c r="O378" s="108" t="s">
        <v>18</v>
      </c>
      <c r="P378" s="108" t="s">
        <v>196</v>
      </c>
      <c r="T378" s="108" t="s">
        <v>357</v>
      </c>
      <c r="U378" s="108" t="str">
        <f t="shared" si="107"/>
        <v>R_ES-APP-RA</v>
      </c>
      <c r="V378" s="108" t="str">
        <f t="shared" si="107"/>
        <v>RH20_21</v>
      </c>
      <c r="W378" s="108">
        <f t="shared" si="101"/>
        <v>0.0216015909557287</v>
      </c>
      <c r="X378" s="108" t="s">
        <v>18</v>
      </c>
      <c r="Y378" s="108" t="s">
        <v>191</v>
      </c>
      <c r="AC378" s="108" t="s">
        <v>357</v>
      </c>
      <c r="AD378" s="108" t="str">
        <f t="shared" si="108"/>
        <v>R_ES-APP-RA</v>
      </c>
      <c r="AE378" s="108" t="str">
        <f t="shared" si="108"/>
        <v>RH20_21</v>
      </c>
      <c r="AF378" s="108">
        <f t="shared" si="102"/>
        <v>0.0212535167287306</v>
      </c>
      <c r="AG378" s="108" t="s">
        <v>18</v>
      </c>
      <c r="AH378" s="108" t="s">
        <v>197</v>
      </c>
      <c r="AL378" s="108" t="s">
        <v>357</v>
      </c>
      <c r="AM378" s="108" t="str">
        <f t="shared" si="109"/>
        <v>R_ES-APP-RA</v>
      </c>
      <c r="AN378" s="108" t="str">
        <f t="shared" si="109"/>
        <v>RH20_21</v>
      </c>
      <c r="AO378" s="108">
        <f t="shared" si="103"/>
        <v>0.0208717090489964</v>
      </c>
      <c r="AP378" s="108" t="s">
        <v>18</v>
      </c>
      <c r="AQ378" s="108" t="s">
        <v>194</v>
      </c>
      <c r="AU378" s="108" t="s">
        <v>357</v>
      </c>
      <c r="AV378" s="108" t="str">
        <f t="shared" si="110"/>
        <v>R_ES-APP-RA</v>
      </c>
      <c r="AW378" s="108" t="str">
        <f t="shared" si="110"/>
        <v>RH20_21</v>
      </c>
      <c r="AX378" s="108">
        <f t="shared" si="104"/>
        <v>0.0208022312711157</v>
      </c>
      <c r="AY378" s="108" t="s">
        <v>18</v>
      </c>
      <c r="AZ378" s="108" t="s">
        <v>193</v>
      </c>
      <c r="BD378" s="108" t="s">
        <v>357</v>
      </c>
      <c r="BE378" s="108" t="str">
        <f t="shared" si="111"/>
        <v>R_ES-APP-RA</v>
      </c>
      <c r="BF378" s="108" t="str">
        <f t="shared" si="111"/>
        <v>RH20_21</v>
      </c>
      <c r="BG378" s="108">
        <f t="shared" si="106"/>
        <v>0.0208717090489964</v>
      </c>
      <c r="BH378" s="108" t="s">
        <v>18</v>
      </c>
      <c r="BI378" s="108" t="s">
        <v>195</v>
      </c>
      <c r="BM378" s="108" t="s">
        <v>357</v>
      </c>
      <c r="BN378" s="108" t="str">
        <f t="shared" si="112"/>
        <v>R_ES-APP-RA</v>
      </c>
      <c r="BO378" s="108" t="str">
        <f t="shared" si="112"/>
        <v>RH20_21</v>
      </c>
      <c r="BP378" s="108">
        <f t="shared" si="105"/>
        <v>0.0208022312711157</v>
      </c>
      <c r="BQ378" s="108" t="s">
        <v>18</v>
      </c>
      <c r="BR378" s="108" t="s">
        <v>192</v>
      </c>
    </row>
    <row r="379" spans="11:70">
      <c r="K379" s="175" t="s">
        <v>357</v>
      </c>
      <c r="L379" s="108" t="str">
        <f t="shared" si="113"/>
        <v>R_ES-APP-RA</v>
      </c>
      <c r="M379" s="108" t="str">
        <f t="shared" si="92"/>
        <v>RH22_23</v>
      </c>
      <c r="N379" s="108">
        <f t="shared" si="100"/>
        <v>0.0209309345114678</v>
      </c>
      <c r="O379" s="108" t="s">
        <v>18</v>
      </c>
      <c r="P379" s="108" t="s">
        <v>196</v>
      </c>
      <c r="T379" s="108" t="s">
        <v>357</v>
      </c>
      <c r="U379" s="108" t="str">
        <f t="shared" si="107"/>
        <v>R_ES-APP-RA</v>
      </c>
      <c r="V379" s="108" t="str">
        <f t="shared" si="107"/>
        <v>RH22_23</v>
      </c>
      <c r="W379" s="108">
        <f t="shared" si="101"/>
        <v>0.0217726786365968</v>
      </c>
      <c r="X379" s="108" t="s">
        <v>18</v>
      </c>
      <c r="Y379" s="108" t="s">
        <v>191</v>
      </c>
      <c r="AC379" s="108" t="s">
        <v>357</v>
      </c>
      <c r="AD379" s="108" t="str">
        <f t="shared" si="108"/>
        <v>R_ES-APP-RA</v>
      </c>
      <c r="AE379" s="108" t="str">
        <f t="shared" si="108"/>
        <v>RH22_23</v>
      </c>
      <c r="AF379" s="108">
        <f t="shared" si="102"/>
        <v>0.0210192787763135</v>
      </c>
      <c r="AG379" s="108" t="s">
        <v>18</v>
      </c>
      <c r="AH379" s="108" t="s">
        <v>197</v>
      </c>
      <c r="AL379" s="108" t="s">
        <v>357</v>
      </c>
      <c r="AM379" s="108" t="str">
        <f t="shared" si="109"/>
        <v>R_ES-APP-RA</v>
      </c>
      <c r="AN379" s="108" t="str">
        <f t="shared" si="109"/>
        <v>RH22_23</v>
      </c>
      <c r="AO379" s="108">
        <f t="shared" si="103"/>
        <v>0.0210488298607682</v>
      </c>
      <c r="AP379" s="108" t="s">
        <v>18</v>
      </c>
      <c r="AQ379" s="108" t="s">
        <v>194</v>
      </c>
      <c r="AU379" s="108" t="s">
        <v>357</v>
      </c>
      <c r="AV379" s="108" t="str">
        <f t="shared" si="110"/>
        <v>R_ES-APP-RA</v>
      </c>
      <c r="AW379" s="108" t="str">
        <f t="shared" si="110"/>
        <v>RH22_23</v>
      </c>
      <c r="AX379" s="108">
        <f t="shared" si="104"/>
        <v>0.0211656433177729</v>
      </c>
      <c r="AY379" s="108" t="s">
        <v>18</v>
      </c>
      <c r="AZ379" s="108" t="s">
        <v>193</v>
      </c>
      <c r="BD379" s="108" t="s">
        <v>357</v>
      </c>
      <c r="BE379" s="108" t="str">
        <f t="shared" si="111"/>
        <v>R_ES-APP-RA</v>
      </c>
      <c r="BF379" s="108" t="str">
        <f t="shared" si="111"/>
        <v>RH22_23</v>
      </c>
      <c r="BG379" s="108">
        <f t="shared" si="106"/>
        <v>0.0210488298607682</v>
      </c>
      <c r="BH379" s="108" t="s">
        <v>18</v>
      </c>
      <c r="BI379" s="108" t="s">
        <v>195</v>
      </c>
      <c r="BM379" s="108" t="s">
        <v>357</v>
      </c>
      <c r="BN379" s="108" t="str">
        <f t="shared" si="112"/>
        <v>R_ES-APP-RA</v>
      </c>
      <c r="BO379" s="108" t="str">
        <f t="shared" si="112"/>
        <v>RH22_23</v>
      </c>
      <c r="BP379" s="108">
        <f t="shared" si="105"/>
        <v>0.0211656433177729</v>
      </c>
      <c r="BQ379" s="108" t="s">
        <v>18</v>
      </c>
      <c r="BR379" s="108" t="s">
        <v>192</v>
      </c>
    </row>
    <row r="380" spans="11:70">
      <c r="K380" s="108" t="s">
        <v>357</v>
      </c>
      <c r="L380" s="108" t="str">
        <f t="shared" si="113"/>
        <v>R_ES-APP-RA</v>
      </c>
      <c r="M380" s="108" t="str">
        <f t="shared" si="92"/>
        <v>SH0_1</v>
      </c>
      <c r="N380" s="108">
        <f t="shared" si="100"/>
        <v>0.0216934658061337</v>
      </c>
      <c r="O380" s="108" t="s">
        <v>18</v>
      </c>
      <c r="P380" s="108" t="s">
        <v>196</v>
      </c>
      <c r="T380" s="108" t="s">
        <v>357</v>
      </c>
      <c r="U380" s="108" t="str">
        <f t="shared" si="107"/>
        <v>R_ES-APP-RA</v>
      </c>
      <c r="V380" s="108" t="str">
        <f t="shared" si="107"/>
        <v>SH0_1</v>
      </c>
      <c r="W380" s="108">
        <f t="shared" si="101"/>
        <v>0.0174477618854123</v>
      </c>
      <c r="X380" s="108" t="s">
        <v>18</v>
      </c>
      <c r="Y380" s="108" t="s">
        <v>191</v>
      </c>
      <c r="AC380" s="108" t="s">
        <v>357</v>
      </c>
      <c r="AD380" s="108" t="str">
        <f t="shared" si="108"/>
        <v>R_ES-APP-RA</v>
      </c>
      <c r="AE380" s="108" t="str">
        <f t="shared" si="108"/>
        <v>SH0_1</v>
      </c>
      <c r="AF380" s="108">
        <f t="shared" si="102"/>
        <v>0.020811553801597</v>
      </c>
      <c r="AG380" s="108" t="s">
        <v>18</v>
      </c>
      <c r="AH380" s="108" t="s">
        <v>197</v>
      </c>
      <c r="AL380" s="108" t="s">
        <v>357</v>
      </c>
      <c r="AM380" s="108" t="str">
        <f t="shared" si="109"/>
        <v>R_ES-APP-RA</v>
      </c>
      <c r="AN380" s="108" t="str">
        <f t="shared" si="109"/>
        <v>SH0_1</v>
      </c>
      <c r="AO380" s="108">
        <f t="shared" si="103"/>
        <v>0.0202895899307037</v>
      </c>
      <c r="AP380" s="108" t="s">
        <v>18</v>
      </c>
      <c r="AQ380" s="108" t="s">
        <v>194</v>
      </c>
      <c r="AU380" s="108" t="s">
        <v>357</v>
      </c>
      <c r="AV380" s="108" t="str">
        <f t="shared" si="110"/>
        <v>R_ES-APP-RA</v>
      </c>
      <c r="AW380" s="108" t="str">
        <f t="shared" si="110"/>
        <v>SH0_1</v>
      </c>
      <c r="AX380" s="108">
        <f t="shared" si="104"/>
        <v>0.0235399975380162</v>
      </c>
      <c r="AY380" s="108" t="s">
        <v>18</v>
      </c>
      <c r="AZ380" s="108" t="s">
        <v>193</v>
      </c>
      <c r="BD380" s="108" t="s">
        <v>357</v>
      </c>
      <c r="BE380" s="108" t="str">
        <f t="shared" si="111"/>
        <v>R_ES-APP-RA</v>
      </c>
      <c r="BF380" s="108" t="str">
        <f t="shared" si="111"/>
        <v>SH0_1</v>
      </c>
      <c r="BG380" s="108">
        <f t="shared" si="106"/>
        <v>0.0202895899307037</v>
      </c>
      <c r="BH380" s="108" t="s">
        <v>18</v>
      </c>
      <c r="BI380" s="108" t="s">
        <v>195</v>
      </c>
      <c r="BM380" s="108" t="s">
        <v>357</v>
      </c>
      <c r="BN380" s="108" t="str">
        <f t="shared" si="112"/>
        <v>R_ES-APP-RA</v>
      </c>
      <c r="BO380" s="108" t="str">
        <f t="shared" si="112"/>
        <v>SH0_1</v>
      </c>
      <c r="BP380" s="108">
        <f t="shared" si="105"/>
        <v>0.0235399975380162</v>
      </c>
      <c r="BQ380" s="108" t="s">
        <v>18</v>
      </c>
      <c r="BR380" s="108" t="s">
        <v>192</v>
      </c>
    </row>
    <row r="381" spans="11:70">
      <c r="K381" s="108" t="s">
        <v>357</v>
      </c>
      <c r="L381" s="108" t="str">
        <f t="shared" si="113"/>
        <v>R_ES-APP-RA</v>
      </c>
      <c r="M381" s="108" t="str">
        <f t="shared" si="92"/>
        <v>SH2_3</v>
      </c>
      <c r="N381" s="108">
        <f t="shared" si="100"/>
        <v>0.0210916294485409</v>
      </c>
      <c r="O381" s="108" t="s">
        <v>18</v>
      </c>
      <c r="P381" s="108" t="s">
        <v>196</v>
      </c>
      <c r="T381" s="108" t="s">
        <v>357</v>
      </c>
      <c r="U381" s="108" t="str">
        <f t="shared" si="107"/>
        <v>R_ES-APP-RA</v>
      </c>
      <c r="V381" s="108" t="str">
        <f t="shared" si="107"/>
        <v>SH2_3</v>
      </c>
      <c r="W381" s="108">
        <f t="shared" si="101"/>
        <v>0.0152457918759897</v>
      </c>
      <c r="X381" s="108" t="s">
        <v>18</v>
      </c>
      <c r="Y381" s="108" t="s">
        <v>191</v>
      </c>
      <c r="AC381" s="108" t="s">
        <v>357</v>
      </c>
      <c r="AD381" s="108" t="str">
        <f t="shared" si="108"/>
        <v>R_ES-APP-RA</v>
      </c>
      <c r="AE381" s="108" t="str">
        <f t="shared" si="108"/>
        <v>SH2_3</v>
      </c>
      <c r="AF381" s="108">
        <f t="shared" si="102"/>
        <v>0.0201796299239725</v>
      </c>
      <c r="AG381" s="108" t="s">
        <v>18</v>
      </c>
      <c r="AH381" s="108" t="s">
        <v>197</v>
      </c>
      <c r="AL381" s="108" t="s">
        <v>357</v>
      </c>
      <c r="AM381" s="108" t="str">
        <f t="shared" si="109"/>
        <v>R_ES-APP-RA</v>
      </c>
      <c r="AN381" s="108" t="str">
        <f t="shared" si="109"/>
        <v>SH2_3</v>
      </c>
      <c r="AO381" s="108">
        <f t="shared" si="103"/>
        <v>0.0188706568826577</v>
      </c>
      <c r="AP381" s="108" t="s">
        <v>18</v>
      </c>
      <c r="AQ381" s="108" t="s">
        <v>194</v>
      </c>
      <c r="AU381" s="108" t="s">
        <v>357</v>
      </c>
      <c r="AV381" s="108" t="str">
        <f t="shared" si="110"/>
        <v>R_ES-APP-RA</v>
      </c>
      <c r="AW381" s="108" t="str">
        <f t="shared" si="110"/>
        <v>SH2_3</v>
      </c>
      <c r="AX381" s="108">
        <f t="shared" si="104"/>
        <v>0.0213085433268016</v>
      </c>
      <c r="AY381" s="108" t="s">
        <v>18</v>
      </c>
      <c r="AZ381" s="108" t="s">
        <v>193</v>
      </c>
      <c r="BD381" s="108" t="s">
        <v>357</v>
      </c>
      <c r="BE381" s="108" t="str">
        <f t="shared" si="111"/>
        <v>R_ES-APP-RA</v>
      </c>
      <c r="BF381" s="108" t="str">
        <f t="shared" si="111"/>
        <v>SH2_3</v>
      </c>
      <c r="BG381" s="108">
        <f t="shared" si="106"/>
        <v>0.0188706568826577</v>
      </c>
      <c r="BH381" s="108" t="s">
        <v>18</v>
      </c>
      <c r="BI381" s="108" t="s">
        <v>195</v>
      </c>
      <c r="BM381" s="108" t="s">
        <v>357</v>
      </c>
      <c r="BN381" s="108" t="str">
        <f t="shared" si="112"/>
        <v>R_ES-APP-RA</v>
      </c>
      <c r="BO381" s="108" t="str">
        <f t="shared" si="112"/>
        <v>SH2_3</v>
      </c>
      <c r="BP381" s="108">
        <f t="shared" si="105"/>
        <v>0.0213085433268016</v>
      </c>
      <c r="BQ381" s="108" t="s">
        <v>18</v>
      </c>
      <c r="BR381" s="108" t="s">
        <v>192</v>
      </c>
    </row>
    <row r="382" spans="11:70">
      <c r="K382" s="108" t="s">
        <v>357</v>
      </c>
      <c r="L382" s="108" t="str">
        <f t="shared" si="113"/>
        <v>R_ES-APP-RA</v>
      </c>
      <c r="M382" s="108" t="str">
        <f t="shared" si="92"/>
        <v>SH4_5</v>
      </c>
      <c r="N382" s="108">
        <f t="shared" si="100"/>
        <v>0.0202885549117574</v>
      </c>
      <c r="O382" s="108" t="s">
        <v>18</v>
      </c>
      <c r="P382" s="108" t="s">
        <v>196</v>
      </c>
      <c r="T382" s="108" t="s">
        <v>357</v>
      </c>
      <c r="U382" s="108" t="str">
        <f t="shared" si="107"/>
        <v>R_ES-APP-RA</v>
      </c>
      <c r="V382" s="108" t="str">
        <f t="shared" si="107"/>
        <v>SH4_5</v>
      </c>
      <c r="W382" s="108">
        <f t="shared" si="101"/>
        <v>0.0140147850596432</v>
      </c>
      <c r="X382" s="108" t="s">
        <v>18</v>
      </c>
      <c r="Y382" s="108" t="s">
        <v>191</v>
      </c>
      <c r="AC382" s="108" t="s">
        <v>357</v>
      </c>
      <c r="AD382" s="108" t="str">
        <f t="shared" si="108"/>
        <v>R_ES-APP-RA</v>
      </c>
      <c r="AE382" s="108" t="str">
        <f t="shared" si="108"/>
        <v>SH4_5</v>
      </c>
      <c r="AF382" s="108">
        <f t="shared" si="102"/>
        <v>0.0196148395220663</v>
      </c>
      <c r="AG382" s="108" t="s">
        <v>18</v>
      </c>
      <c r="AH382" s="108" t="s">
        <v>197</v>
      </c>
      <c r="AL382" s="108" t="s">
        <v>357</v>
      </c>
      <c r="AM382" s="108" t="str">
        <f t="shared" si="109"/>
        <v>R_ES-APP-RA</v>
      </c>
      <c r="AN382" s="108" t="str">
        <f t="shared" si="109"/>
        <v>SH4_5</v>
      </c>
      <c r="AO382" s="108">
        <f t="shared" si="103"/>
        <v>0.017500502969476</v>
      </c>
      <c r="AP382" s="108" t="s">
        <v>18</v>
      </c>
      <c r="AQ382" s="108" t="s">
        <v>194</v>
      </c>
      <c r="AU382" s="108" t="s">
        <v>357</v>
      </c>
      <c r="AV382" s="108" t="str">
        <f t="shared" si="110"/>
        <v>R_ES-APP-RA</v>
      </c>
      <c r="AW382" s="108" t="str">
        <f t="shared" si="110"/>
        <v>SH4_5</v>
      </c>
      <c r="AX382" s="108">
        <f t="shared" si="104"/>
        <v>0.0184793639312763</v>
      </c>
      <c r="AY382" s="108" t="s">
        <v>18</v>
      </c>
      <c r="AZ382" s="108" t="s">
        <v>193</v>
      </c>
      <c r="BD382" s="108" t="s">
        <v>357</v>
      </c>
      <c r="BE382" s="108" t="str">
        <f t="shared" si="111"/>
        <v>R_ES-APP-RA</v>
      </c>
      <c r="BF382" s="108" t="str">
        <f t="shared" si="111"/>
        <v>SH4_5</v>
      </c>
      <c r="BG382" s="108">
        <f t="shared" si="106"/>
        <v>0.017500502969476</v>
      </c>
      <c r="BH382" s="108" t="s">
        <v>18</v>
      </c>
      <c r="BI382" s="108" t="s">
        <v>195</v>
      </c>
      <c r="BM382" s="108" t="s">
        <v>357</v>
      </c>
      <c r="BN382" s="108" t="str">
        <f t="shared" si="112"/>
        <v>R_ES-APP-RA</v>
      </c>
      <c r="BO382" s="108" t="str">
        <f t="shared" si="112"/>
        <v>SH4_5</v>
      </c>
      <c r="BP382" s="108">
        <f t="shared" si="105"/>
        <v>0.0184793639312763</v>
      </c>
      <c r="BQ382" s="108" t="s">
        <v>18</v>
      </c>
      <c r="BR382" s="108" t="s">
        <v>192</v>
      </c>
    </row>
    <row r="383" spans="11:70">
      <c r="K383" s="175" t="s">
        <v>357</v>
      </c>
      <c r="L383" s="108" t="str">
        <f t="shared" si="113"/>
        <v>R_ES-APP-RA</v>
      </c>
      <c r="M383" s="108" t="str">
        <f t="shared" si="92"/>
        <v>SH6_7</v>
      </c>
      <c r="N383" s="108">
        <f t="shared" si="100"/>
        <v>0.0192322364169783</v>
      </c>
      <c r="O383" s="108" t="s">
        <v>18</v>
      </c>
      <c r="P383" s="108" t="s">
        <v>196</v>
      </c>
      <c r="T383" s="108" t="s">
        <v>357</v>
      </c>
      <c r="U383" s="108" t="str">
        <f t="shared" si="107"/>
        <v>R_ES-APP-RA</v>
      </c>
      <c r="V383" s="108" t="str">
        <f t="shared" si="107"/>
        <v>SH6_7</v>
      </c>
      <c r="W383" s="108">
        <f t="shared" si="101"/>
        <v>0.0138604432096002</v>
      </c>
      <c r="X383" s="108" t="s">
        <v>18</v>
      </c>
      <c r="Y383" s="108" t="s">
        <v>191</v>
      </c>
      <c r="AC383" s="108" t="s">
        <v>357</v>
      </c>
      <c r="AD383" s="108" t="str">
        <f t="shared" si="108"/>
        <v>R_ES-APP-RA</v>
      </c>
      <c r="AE383" s="108" t="str">
        <f t="shared" si="108"/>
        <v>SH6_7</v>
      </c>
      <c r="AF383" s="108">
        <f t="shared" si="102"/>
        <v>0.0172789981084644</v>
      </c>
      <c r="AG383" s="108" t="s">
        <v>18</v>
      </c>
      <c r="AH383" s="108" t="s">
        <v>197</v>
      </c>
      <c r="AL383" s="108" t="s">
        <v>357</v>
      </c>
      <c r="AM383" s="108" t="str">
        <f t="shared" si="109"/>
        <v>R_ES-APP-RA</v>
      </c>
      <c r="AN383" s="108" t="str">
        <f t="shared" si="109"/>
        <v>SH6_7</v>
      </c>
      <c r="AO383" s="108">
        <f t="shared" si="103"/>
        <v>0.016421193779789</v>
      </c>
      <c r="AP383" s="108" t="s">
        <v>18</v>
      </c>
      <c r="AQ383" s="108" t="s">
        <v>194</v>
      </c>
      <c r="AU383" s="108" t="s">
        <v>357</v>
      </c>
      <c r="AV383" s="108" t="str">
        <f t="shared" si="110"/>
        <v>R_ES-APP-RA</v>
      </c>
      <c r="AW383" s="108" t="str">
        <f t="shared" si="110"/>
        <v>SH6_7</v>
      </c>
      <c r="AX383" s="108">
        <f t="shared" si="104"/>
        <v>0.0171996217128879</v>
      </c>
      <c r="AY383" s="108" t="s">
        <v>18</v>
      </c>
      <c r="AZ383" s="108" t="s">
        <v>193</v>
      </c>
      <c r="BD383" s="108" t="s">
        <v>357</v>
      </c>
      <c r="BE383" s="108" t="str">
        <f t="shared" si="111"/>
        <v>R_ES-APP-RA</v>
      </c>
      <c r="BF383" s="108" t="str">
        <f t="shared" si="111"/>
        <v>SH6_7</v>
      </c>
      <c r="BG383" s="108">
        <f t="shared" si="106"/>
        <v>0.016421193779789</v>
      </c>
      <c r="BH383" s="108" t="s">
        <v>18</v>
      </c>
      <c r="BI383" s="108" t="s">
        <v>195</v>
      </c>
      <c r="BM383" s="108" t="s">
        <v>357</v>
      </c>
      <c r="BN383" s="108" t="str">
        <f t="shared" si="112"/>
        <v>R_ES-APP-RA</v>
      </c>
      <c r="BO383" s="108" t="str">
        <f t="shared" si="112"/>
        <v>SH6_7</v>
      </c>
      <c r="BP383" s="108">
        <f t="shared" si="105"/>
        <v>0.0171996217128879</v>
      </c>
      <c r="BQ383" s="108" t="s">
        <v>18</v>
      </c>
      <c r="BR383" s="108" t="s">
        <v>192</v>
      </c>
    </row>
    <row r="384" spans="11:70">
      <c r="K384" s="108" t="s">
        <v>357</v>
      </c>
      <c r="L384" s="108" t="str">
        <f t="shared" si="113"/>
        <v>R_ES-APP-RA</v>
      </c>
      <c r="M384" s="108" t="str">
        <f t="shared" ref="M384:M447" si="114">M336</f>
        <v>SH8_9</v>
      </c>
      <c r="N384" s="108">
        <f t="shared" si="100"/>
        <v>0.0187485070114251</v>
      </c>
      <c r="O384" s="108" t="s">
        <v>18</v>
      </c>
      <c r="P384" s="108" t="s">
        <v>196</v>
      </c>
      <c r="T384" s="108" t="s">
        <v>357</v>
      </c>
      <c r="U384" s="108" t="str">
        <f t="shared" si="107"/>
        <v>R_ES-APP-RA</v>
      </c>
      <c r="V384" s="108" t="str">
        <f t="shared" si="107"/>
        <v>SH8_9</v>
      </c>
      <c r="W384" s="108">
        <f t="shared" si="101"/>
        <v>0.0147551071793505</v>
      </c>
      <c r="X384" s="108" t="s">
        <v>18</v>
      </c>
      <c r="Y384" s="108" t="s">
        <v>191</v>
      </c>
      <c r="AC384" s="108" t="s">
        <v>357</v>
      </c>
      <c r="AD384" s="108" t="str">
        <f t="shared" si="108"/>
        <v>R_ES-APP-RA</v>
      </c>
      <c r="AE384" s="108" t="str">
        <f t="shared" si="108"/>
        <v>SH8_9</v>
      </c>
      <c r="AF384" s="108">
        <f t="shared" si="102"/>
        <v>0.0155886992614423</v>
      </c>
      <c r="AG384" s="108" t="s">
        <v>18</v>
      </c>
      <c r="AH384" s="108" t="s">
        <v>197</v>
      </c>
      <c r="AL384" s="108" t="s">
        <v>357</v>
      </c>
      <c r="AM384" s="108" t="str">
        <f t="shared" si="109"/>
        <v>R_ES-APP-RA</v>
      </c>
      <c r="AN384" s="108" t="str">
        <f t="shared" si="109"/>
        <v>SH8_9</v>
      </c>
      <c r="AO384" s="108">
        <f t="shared" si="103"/>
        <v>0.0161398429577345</v>
      </c>
      <c r="AP384" s="108" t="s">
        <v>18</v>
      </c>
      <c r="AQ384" s="108" t="s">
        <v>194</v>
      </c>
      <c r="AU384" s="108" t="s">
        <v>357</v>
      </c>
      <c r="AV384" s="108" t="str">
        <f t="shared" si="110"/>
        <v>R_ES-APP-RA</v>
      </c>
      <c r="AW384" s="108" t="str">
        <f t="shared" si="110"/>
        <v>SH8_9</v>
      </c>
      <c r="AX384" s="108">
        <f t="shared" si="104"/>
        <v>0.017030245273227</v>
      </c>
      <c r="AY384" s="108" t="s">
        <v>18</v>
      </c>
      <c r="AZ384" s="108" t="s">
        <v>193</v>
      </c>
      <c r="BD384" s="108" t="s">
        <v>357</v>
      </c>
      <c r="BE384" s="108" t="str">
        <f t="shared" si="111"/>
        <v>R_ES-APP-RA</v>
      </c>
      <c r="BF384" s="108" t="str">
        <f t="shared" si="111"/>
        <v>SH8_9</v>
      </c>
      <c r="BG384" s="108">
        <f t="shared" si="106"/>
        <v>0.0161398429577345</v>
      </c>
      <c r="BH384" s="108" t="s">
        <v>18</v>
      </c>
      <c r="BI384" s="108" t="s">
        <v>195</v>
      </c>
      <c r="BM384" s="108" t="s">
        <v>357</v>
      </c>
      <c r="BN384" s="108" t="str">
        <f t="shared" si="112"/>
        <v>R_ES-APP-RA</v>
      </c>
      <c r="BO384" s="108" t="str">
        <f t="shared" si="112"/>
        <v>SH8_9</v>
      </c>
      <c r="BP384" s="108">
        <f t="shared" si="105"/>
        <v>0.017030245273227</v>
      </c>
      <c r="BQ384" s="108" t="s">
        <v>18</v>
      </c>
      <c r="BR384" s="108" t="s">
        <v>192</v>
      </c>
    </row>
    <row r="385" spans="11:70">
      <c r="K385" s="108" t="s">
        <v>357</v>
      </c>
      <c r="L385" s="108" t="str">
        <f t="shared" si="113"/>
        <v>R_ES-APP-RA</v>
      </c>
      <c r="M385" s="108" t="str">
        <f t="shared" si="114"/>
        <v>SH10_11</v>
      </c>
      <c r="N385" s="108">
        <f t="shared" si="100"/>
        <v>0.0186780472400084</v>
      </c>
      <c r="O385" s="108" t="s">
        <v>18</v>
      </c>
      <c r="P385" s="108" t="s">
        <v>196</v>
      </c>
      <c r="T385" s="108" t="s">
        <v>357</v>
      </c>
      <c r="U385" s="108" t="str">
        <f t="shared" si="107"/>
        <v>R_ES-APP-RA</v>
      </c>
      <c r="V385" s="108" t="str">
        <f t="shared" si="107"/>
        <v>SH10_11</v>
      </c>
      <c r="W385" s="108">
        <f t="shared" si="101"/>
        <v>0.0171866616430302</v>
      </c>
      <c r="X385" s="108" t="s">
        <v>18</v>
      </c>
      <c r="Y385" s="108" t="s">
        <v>191</v>
      </c>
      <c r="AC385" s="108" t="s">
        <v>357</v>
      </c>
      <c r="AD385" s="108" t="str">
        <f t="shared" si="108"/>
        <v>R_ES-APP-RA</v>
      </c>
      <c r="AE385" s="108" t="str">
        <f t="shared" si="108"/>
        <v>SH10_11</v>
      </c>
      <c r="AF385" s="108">
        <f t="shared" si="102"/>
        <v>0.0150973156957682</v>
      </c>
      <c r="AG385" s="108" t="s">
        <v>18</v>
      </c>
      <c r="AH385" s="108" t="s">
        <v>197</v>
      </c>
      <c r="AL385" s="108" t="s">
        <v>357</v>
      </c>
      <c r="AM385" s="108" t="str">
        <f t="shared" si="109"/>
        <v>R_ES-APP-RA</v>
      </c>
      <c r="AN385" s="108" t="str">
        <f t="shared" si="109"/>
        <v>SH10_11</v>
      </c>
      <c r="AO385" s="108">
        <f t="shared" si="103"/>
        <v>0.0171295457469424</v>
      </c>
      <c r="AP385" s="108" t="s">
        <v>18</v>
      </c>
      <c r="AQ385" s="108" t="s">
        <v>194</v>
      </c>
      <c r="AU385" s="108" t="s">
        <v>357</v>
      </c>
      <c r="AV385" s="108" t="str">
        <f t="shared" si="110"/>
        <v>R_ES-APP-RA</v>
      </c>
      <c r="AW385" s="108" t="str">
        <f t="shared" si="110"/>
        <v>SH10_11</v>
      </c>
      <c r="AX385" s="108">
        <f t="shared" si="104"/>
        <v>0.0187148851387562</v>
      </c>
      <c r="AY385" s="108" t="s">
        <v>18</v>
      </c>
      <c r="AZ385" s="108" t="s">
        <v>193</v>
      </c>
      <c r="BD385" s="108" t="s">
        <v>357</v>
      </c>
      <c r="BE385" s="108" t="str">
        <f t="shared" si="111"/>
        <v>R_ES-APP-RA</v>
      </c>
      <c r="BF385" s="108" t="str">
        <f t="shared" si="111"/>
        <v>SH10_11</v>
      </c>
      <c r="BG385" s="108">
        <f t="shared" si="106"/>
        <v>0.0171295457469424</v>
      </c>
      <c r="BH385" s="108" t="s">
        <v>18</v>
      </c>
      <c r="BI385" s="108" t="s">
        <v>195</v>
      </c>
      <c r="BM385" s="108" t="s">
        <v>357</v>
      </c>
      <c r="BN385" s="108" t="str">
        <f t="shared" si="112"/>
        <v>R_ES-APP-RA</v>
      </c>
      <c r="BO385" s="108" t="str">
        <f t="shared" si="112"/>
        <v>SH10_11</v>
      </c>
      <c r="BP385" s="108">
        <f t="shared" si="105"/>
        <v>0.0187148851387562</v>
      </c>
      <c r="BQ385" s="108" t="s">
        <v>18</v>
      </c>
      <c r="BR385" s="108" t="s">
        <v>192</v>
      </c>
    </row>
    <row r="386" spans="11:70">
      <c r="K386" s="108" t="s">
        <v>357</v>
      </c>
      <c r="L386" s="108" t="str">
        <f t="shared" si="113"/>
        <v>R_ES-APP-RA</v>
      </c>
      <c r="M386" s="108" t="str">
        <f t="shared" si="114"/>
        <v>SH12_13</v>
      </c>
      <c r="N386" s="108">
        <f t="shared" si="100"/>
        <v>0.0193543241840057</v>
      </c>
      <c r="O386" s="108" t="s">
        <v>18</v>
      </c>
      <c r="P386" s="108" t="s">
        <v>196</v>
      </c>
      <c r="T386" s="108" t="s">
        <v>357</v>
      </c>
      <c r="U386" s="108" t="str">
        <f t="shared" si="107"/>
        <v>R_ES-APP-RA</v>
      </c>
      <c r="V386" s="108" t="str">
        <f t="shared" si="107"/>
        <v>SH12_13</v>
      </c>
      <c r="W386" s="108">
        <f t="shared" si="101"/>
        <v>0.0185329663536096</v>
      </c>
      <c r="X386" s="108" t="s">
        <v>18</v>
      </c>
      <c r="Y386" s="108" t="s">
        <v>191</v>
      </c>
      <c r="AC386" s="108" t="s">
        <v>357</v>
      </c>
      <c r="AD386" s="108" t="str">
        <f t="shared" si="108"/>
        <v>R_ES-APP-RA</v>
      </c>
      <c r="AE386" s="108" t="str">
        <f t="shared" si="108"/>
        <v>SH12_13</v>
      </c>
      <c r="AF386" s="108">
        <f t="shared" si="102"/>
        <v>0.0157162719062912</v>
      </c>
      <c r="AG386" s="108" t="s">
        <v>18</v>
      </c>
      <c r="AH386" s="108" t="s">
        <v>197</v>
      </c>
      <c r="AL386" s="108" t="s">
        <v>357</v>
      </c>
      <c r="AM386" s="108" t="str">
        <f t="shared" si="109"/>
        <v>R_ES-APP-RA</v>
      </c>
      <c r="AN386" s="108" t="str">
        <f t="shared" si="109"/>
        <v>SH12_13</v>
      </c>
      <c r="AO386" s="108">
        <f t="shared" si="103"/>
        <v>0.0184909585816698</v>
      </c>
      <c r="AP386" s="108" t="s">
        <v>18</v>
      </c>
      <c r="AQ386" s="108" t="s">
        <v>194</v>
      </c>
      <c r="AU386" s="108" t="s">
        <v>357</v>
      </c>
      <c r="AV386" s="108" t="str">
        <f t="shared" si="110"/>
        <v>R_ES-APP-RA</v>
      </c>
      <c r="AW386" s="108" t="str">
        <f t="shared" si="110"/>
        <v>SH12_13</v>
      </c>
      <c r="AX386" s="108">
        <f t="shared" si="104"/>
        <v>0.0213435574080405</v>
      </c>
      <c r="AY386" s="108" t="s">
        <v>18</v>
      </c>
      <c r="AZ386" s="108" t="s">
        <v>193</v>
      </c>
      <c r="BD386" s="108" t="s">
        <v>357</v>
      </c>
      <c r="BE386" s="108" t="str">
        <f t="shared" si="111"/>
        <v>R_ES-APP-RA</v>
      </c>
      <c r="BF386" s="108" t="str">
        <f t="shared" si="111"/>
        <v>SH12_13</v>
      </c>
      <c r="BG386" s="108">
        <f t="shared" si="106"/>
        <v>0.0184909585816698</v>
      </c>
      <c r="BH386" s="108" t="s">
        <v>18</v>
      </c>
      <c r="BI386" s="108" t="s">
        <v>195</v>
      </c>
      <c r="BM386" s="108" t="s">
        <v>357</v>
      </c>
      <c r="BN386" s="108" t="str">
        <f t="shared" si="112"/>
        <v>R_ES-APP-RA</v>
      </c>
      <c r="BO386" s="108" t="str">
        <f t="shared" si="112"/>
        <v>SH12_13</v>
      </c>
      <c r="BP386" s="108">
        <f t="shared" si="105"/>
        <v>0.0213435574080405</v>
      </c>
      <c r="BQ386" s="108" t="s">
        <v>18</v>
      </c>
      <c r="BR386" s="108" t="s">
        <v>192</v>
      </c>
    </row>
    <row r="387" spans="11:70">
      <c r="K387" s="175" t="s">
        <v>357</v>
      </c>
      <c r="L387" s="108" t="str">
        <f t="shared" si="113"/>
        <v>R_ES-APP-RA</v>
      </c>
      <c r="M387" s="108" t="str">
        <f t="shared" si="114"/>
        <v>SH14_15</v>
      </c>
      <c r="N387" s="108">
        <f t="shared" si="100"/>
        <v>0.0204723701496402</v>
      </c>
      <c r="O387" s="108" t="s">
        <v>18</v>
      </c>
      <c r="P387" s="108" t="s">
        <v>196</v>
      </c>
      <c r="T387" s="108" t="s">
        <v>357</v>
      </c>
      <c r="U387" s="108" t="str">
        <f t="shared" si="107"/>
        <v>R_ES-APP-RA</v>
      </c>
      <c r="V387" s="108" t="str">
        <f t="shared" si="107"/>
        <v>SH14_15</v>
      </c>
      <c r="W387" s="108">
        <f t="shared" si="101"/>
        <v>0.0189446065338263</v>
      </c>
      <c r="X387" s="108" t="s">
        <v>18</v>
      </c>
      <c r="Y387" s="108" t="s">
        <v>191</v>
      </c>
      <c r="AC387" s="108" t="s">
        <v>357</v>
      </c>
      <c r="AD387" s="108" t="str">
        <f t="shared" si="108"/>
        <v>R_ES-APP-RA</v>
      </c>
      <c r="AE387" s="108" t="str">
        <f t="shared" si="108"/>
        <v>SH14_15</v>
      </c>
      <c r="AF387" s="108">
        <f t="shared" si="102"/>
        <v>0.0181694864820914</v>
      </c>
      <c r="AG387" s="108" t="s">
        <v>18</v>
      </c>
      <c r="AH387" s="108" t="s">
        <v>197</v>
      </c>
      <c r="AL387" s="108" t="s">
        <v>357</v>
      </c>
      <c r="AM387" s="108" t="str">
        <f t="shared" si="109"/>
        <v>R_ES-APP-RA</v>
      </c>
      <c r="AN387" s="108" t="str">
        <f t="shared" si="109"/>
        <v>SH14_15</v>
      </c>
      <c r="AO387" s="108">
        <f t="shared" si="103"/>
        <v>0.019740368004096</v>
      </c>
      <c r="AP387" s="108" t="s">
        <v>18</v>
      </c>
      <c r="AQ387" s="108" t="s">
        <v>194</v>
      </c>
      <c r="AU387" s="108" t="s">
        <v>357</v>
      </c>
      <c r="AV387" s="108" t="str">
        <f t="shared" si="110"/>
        <v>R_ES-APP-RA</v>
      </c>
      <c r="AW387" s="108" t="str">
        <f t="shared" si="110"/>
        <v>SH14_15</v>
      </c>
      <c r="AX387" s="108">
        <f t="shared" si="104"/>
        <v>0.022952067498314</v>
      </c>
      <c r="AY387" s="108" t="s">
        <v>18</v>
      </c>
      <c r="AZ387" s="108" t="s">
        <v>193</v>
      </c>
      <c r="BD387" s="108" t="s">
        <v>357</v>
      </c>
      <c r="BE387" s="108" t="str">
        <f t="shared" si="111"/>
        <v>R_ES-APP-RA</v>
      </c>
      <c r="BF387" s="108" t="str">
        <f t="shared" si="111"/>
        <v>SH14_15</v>
      </c>
      <c r="BG387" s="108">
        <f t="shared" si="106"/>
        <v>0.019740368004096</v>
      </c>
      <c r="BH387" s="108" t="s">
        <v>18</v>
      </c>
      <c r="BI387" s="108" t="s">
        <v>195</v>
      </c>
      <c r="BM387" s="108" t="s">
        <v>357</v>
      </c>
      <c r="BN387" s="108" t="str">
        <f t="shared" si="112"/>
        <v>R_ES-APP-RA</v>
      </c>
      <c r="BO387" s="108" t="str">
        <f t="shared" si="112"/>
        <v>SH14_15</v>
      </c>
      <c r="BP387" s="108">
        <f t="shared" si="105"/>
        <v>0.022952067498314</v>
      </c>
      <c r="BQ387" s="108" t="s">
        <v>18</v>
      </c>
      <c r="BR387" s="108" t="s">
        <v>192</v>
      </c>
    </row>
    <row r="388" spans="11:70">
      <c r="K388" s="108" t="s">
        <v>357</v>
      </c>
      <c r="L388" s="108" t="str">
        <f t="shared" si="113"/>
        <v>R_ES-APP-RA</v>
      </c>
      <c r="M388" s="108" t="str">
        <f t="shared" si="114"/>
        <v>SH16_17</v>
      </c>
      <c r="N388" s="108">
        <f t="shared" si="100"/>
        <v>0.021278922422278</v>
      </c>
      <c r="O388" s="108" t="s">
        <v>18</v>
      </c>
      <c r="P388" s="108" t="s">
        <v>196</v>
      </c>
      <c r="T388" s="108" t="s">
        <v>357</v>
      </c>
      <c r="U388" s="108" t="str">
        <f t="shared" si="107"/>
        <v>R_ES-APP-RA</v>
      </c>
      <c r="V388" s="108" t="str">
        <f t="shared" si="107"/>
        <v>SH16_17</v>
      </c>
      <c r="W388" s="108">
        <f t="shared" si="101"/>
        <v>0.0187938640201366</v>
      </c>
      <c r="X388" s="108" t="s">
        <v>18</v>
      </c>
      <c r="Y388" s="108" t="s">
        <v>191</v>
      </c>
      <c r="AC388" s="108" t="s">
        <v>357</v>
      </c>
      <c r="AD388" s="108" t="str">
        <f t="shared" si="108"/>
        <v>R_ES-APP-RA</v>
      </c>
      <c r="AE388" s="108" t="str">
        <f t="shared" si="108"/>
        <v>SH16_17</v>
      </c>
      <c r="AF388" s="108">
        <f t="shared" si="102"/>
        <v>0.0199388030090388</v>
      </c>
      <c r="AG388" s="108" t="s">
        <v>18</v>
      </c>
      <c r="AH388" s="108" t="s">
        <v>197</v>
      </c>
      <c r="AL388" s="108" t="s">
        <v>357</v>
      </c>
      <c r="AM388" s="108" t="str">
        <f t="shared" si="109"/>
        <v>R_ES-APP-RA</v>
      </c>
      <c r="AN388" s="108" t="str">
        <f t="shared" si="109"/>
        <v>SH16_17</v>
      </c>
      <c r="AO388" s="108">
        <f t="shared" si="103"/>
        <v>0.0204205397465977</v>
      </c>
      <c r="AP388" s="108" t="s">
        <v>18</v>
      </c>
      <c r="AQ388" s="108" t="s">
        <v>194</v>
      </c>
      <c r="AU388" s="108" t="s">
        <v>357</v>
      </c>
      <c r="AV388" s="108" t="str">
        <f t="shared" si="110"/>
        <v>R_ES-APP-RA</v>
      </c>
      <c r="AW388" s="108" t="str">
        <f t="shared" si="110"/>
        <v>SH16_17</v>
      </c>
      <c r="AX388" s="108">
        <f t="shared" si="104"/>
        <v>0.0237104459107458</v>
      </c>
      <c r="AY388" s="108" t="s">
        <v>18</v>
      </c>
      <c r="AZ388" s="108" t="s">
        <v>193</v>
      </c>
      <c r="BD388" s="108" t="s">
        <v>357</v>
      </c>
      <c r="BE388" s="108" t="str">
        <f t="shared" si="111"/>
        <v>R_ES-APP-RA</v>
      </c>
      <c r="BF388" s="108" t="str">
        <f t="shared" si="111"/>
        <v>SH16_17</v>
      </c>
      <c r="BG388" s="108">
        <f t="shared" si="106"/>
        <v>0.0204205397465977</v>
      </c>
      <c r="BH388" s="108" t="s">
        <v>18</v>
      </c>
      <c r="BI388" s="108" t="s">
        <v>195</v>
      </c>
      <c r="BM388" s="108" t="s">
        <v>357</v>
      </c>
      <c r="BN388" s="108" t="str">
        <f t="shared" si="112"/>
        <v>R_ES-APP-RA</v>
      </c>
      <c r="BO388" s="108" t="str">
        <f t="shared" si="112"/>
        <v>SH16_17</v>
      </c>
      <c r="BP388" s="108">
        <f t="shared" si="105"/>
        <v>0.0237104459107458</v>
      </c>
      <c r="BQ388" s="108" t="s">
        <v>18</v>
      </c>
      <c r="BR388" s="108" t="s">
        <v>192</v>
      </c>
    </row>
    <row r="389" spans="11:70">
      <c r="K389" s="108" t="s">
        <v>357</v>
      </c>
      <c r="L389" s="108" t="str">
        <f t="shared" si="113"/>
        <v>R_ES-APP-RA</v>
      </c>
      <c r="M389" s="108" t="str">
        <f t="shared" si="114"/>
        <v>SH18_19</v>
      </c>
      <c r="N389" s="108">
        <f t="shared" si="100"/>
        <v>0.0217388347288327</v>
      </c>
      <c r="O389" s="108" t="s">
        <v>18</v>
      </c>
      <c r="P389" s="108" t="s">
        <v>196</v>
      </c>
      <c r="T389" s="108" t="s">
        <v>357</v>
      </c>
      <c r="U389" s="108" t="str">
        <f t="shared" si="107"/>
        <v>R_ES-APP-RA</v>
      </c>
      <c r="V389" s="108" t="str">
        <f t="shared" si="107"/>
        <v>SH18_19</v>
      </c>
      <c r="W389" s="108">
        <f t="shared" si="101"/>
        <v>0.0189293212414044</v>
      </c>
      <c r="X389" s="108" t="s">
        <v>18</v>
      </c>
      <c r="Y389" s="108" t="s">
        <v>191</v>
      </c>
      <c r="AC389" s="108" t="s">
        <v>357</v>
      </c>
      <c r="AD389" s="108" t="str">
        <f t="shared" si="108"/>
        <v>R_ES-APP-RA</v>
      </c>
      <c r="AE389" s="108" t="str">
        <f t="shared" si="108"/>
        <v>SH18_19</v>
      </c>
      <c r="AF389" s="108">
        <f t="shared" si="102"/>
        <v>0.0205951831792654</v>
      </c>
      <c r="AG389" s="108" t="s">
        <v>18</v>
      </c>
      <c r="AH389" s="108" t="s">
        <v>197</v>
      </c>
      <c r="AL389" s="108" t="s">
        <v>357</v>
      </c>
      <c r="AM389" s="108" t="str">
        <f t="shared" si="109"/>
        <v>R_ES-APP-RA</v>
      </c>
      <c r="AN389" s="108" t="str">
        <f t="shared" si="109"/>
        <v>SH18_19</v>
      </c>
      <c r="AO389" s="108">
        <f t="shared" si="103"/>
        <v>0.0206910653610991</v>
      </c>
      <c r="AP389" s="108" t="s">
        <v>18</v>
      </c>
      <c r="AQ389" s="108" t="s">
        <v>194</v>
      </c>
      <c r="AU389" s="108" t="s">
        <v>357</v>
      </c>
      <c r="AV389" s="108" t="str">
        <f t="shared" si="110"/>
        <v>R_ES-APP-RA</v>
      </c>
      <c r="AW389" s="108" t="str">
        <f t="shared" si="110"/>
        <v>SH18_19</v>
      </c>
      <c r="AX389" s="108">
        <f t="shared" si="104"/>
        <v>0.0239937611707896</v>
      </c>
      <c r="AY389" s="108" t="s">
        <v>18</v>
      </c>
      <c r="AZ389" s="108" t="s">
        <v>193</v>
      </c>
      <c r="BD389" s="108" t="s">
        <v>357</v>
      </c>
      <c r="BE389" s="108" t="str">
        <f t="shared" si="111"/>
        <v>R_ES-APP-RA</v>
      </c>
      <c r="BF389" s="108" t="str">
        <f t="shared" si="111"/>
        <v>SH18_19</v>
      </c>
      <c r="BG389" s="108">
        <f t="shared" si="106"/>
        <v>0.0206910653610991</v>
      </c>
      <c r="BH389" s="108" t="s">
        <v>18</v>
      </c>
      <c r="BI389" s="108" t="s">
        <v>195</v>
      </c>
      <c r="BM389" s="108" t="s">
        <v>357</v>
      </c>
      <c r="BN389" s="108" t="str">
        <f t="shared" si="112"/>
        <v>R_ES-APP-RA</v>
      </c>
      <c r="BO389" s="108" t="str">
        <f t="shared" si="112"/>
        <v>SH18_19</v>
      </c>
      <c r="BP389" s="108">
        <f t="shared" si="105"/>
        <v>0.0239937611707896</v>
      </c>
      <c r="BQ389" s="108" t="s">
        <v>18</v>
      </c>
      <c r="BR389" s="108" t="s">
        <v>192</v>
      </c>
    </row>
    <row r="390" spans="11:70">
      <c r="K390" s="108" t="s">
        <v>357</v>
      </c>
      <c r="L390" s="108" t="str">
        <f t="shared" si="113"/>
        <v>R_ES-APP-RA</v>
      </c>
      <c r="M390" s="108" t="str">
        <f t="shared" si="114"/>
        <v>SH20_21</v>
      </c>
      <c r="N390" s="108">
        <f t="shared" si="100"/>
        <v>0.0219554256218374</v>
      </c>
      <c r="O390" s="108" t="s">
        <v>18</v>
      </c>
      <c r="P390" s="108" t="s">
        <v>196</v>
      </c>
      <c r="T390" s="108" t="s">
        <v>357</v>
      </c>
      <c r="U390" s="108" t="str">
        <f t="shared" si="107"/>
        <v>R_ES-APP-RA</v>
      </c>
      <c r="V390" s="108" t="str">
        <f t="shared" si="107"/>
        <v>SH20_21</v>
      </c>
      <c r="W390" s="108">
        <f t="shared" si="101"/>
        <v>0.0190946892738074</v>
      </c>
      <c r="X390" s="108" t="s">
        <v>18</v>
      </c>
      <c r="Y390" s="108" t="s">
        <v>191</v>
      </c>
      <c r="AC390" s="108" t="s">
        <v>357</v>
      </c>
      <c r="AD390" s="108" t="str">
        <f t="shared" si="108"/>
        <v>R_ES-APP-RA</v>
      </c>
      <c r="AE390" s="108" t="str">
        <f t="shared" si="108"/>
        <v>SH20_21</v>
      </c>
      <c r="AF390" s="108">
        <f t="shared" si="102"/>
        <v>0.0207273778877354</v>
      </c>
      <c r="AG390" s="108" t="s">
        <v>18</v>
      </c>
      <c r="AH390" s="108" t="s">
        <v>197</v>
      </c>
      <c r="AL390" s="108" t="s">
        <v>357</v>
      </c>
      <c r="AM390" s="108" t="str">
        <f t="shared" si="109"/>
        <v>R_ES-APP-RA</v>
      </c>
      <c r="AN390" s="108" t="str">
        <f t="shared" si="109"/>
        <v>SH20_21</v>
      </c>
      <c r="AO390" s="108">
        <f t="shared" si="103"/>
        <v>0.0209631637065674</v>
      </c>
      <c r="AP390" s="108" t="s">
        <v>18</v>
      </c>
      <c r="AQ390" s="108" t="s">
        <v>194</v>
      </c>
      <c r="AU390" s="108" t="s">
        <v>357</v>
      </c>
      <c r="AV390" s="108" t="str">
        <f t="shared" si="110"/>
        <v>R_ES-APP-RA</v>
      </c>
      <c r="AW390" s="108" t="str">
        <f t="shared" si="110"/>
        <v>SH20_21</v>
      </c>
      <c r="AX390" s="108">
        <f t="shared" si="104"/>
        <v>0.0244748252753431</v>
      </c>
      <c r="AY390" s="108" t="s">
        <v>18</v>
      </c>
      <c r="AZ390" s="108" t="s">
        <v>193</v>
      </c>
      <c r="BD390" s="108" t="s">
        <v>357</v>
      </c>
      <c r="BE390" s="108" t="str">
        <f t="shared" si="111"/>
        <v>R_ES-APP-RA</v>
      </c>
      <c r="BF390" s="108" t="str">
        <f t="shared" si="111"/>
        <v>SH20_21</v>
      </c>
      <c r="BG390" s="108">
        <f t="shared" si="106"/>
        <v>0.0209631637065674</v>
      </c>
      <c r="BH390" s="108" t="s">
        <v>18</v>
      </c>
      <c r="BI390" s="108" t="s">
        <v>195</v>
      </c>
      <c r="BM390" s="108" t="s">
        <v>357</v>
      </c>
      <c r="BN390" s="108" t="str">
        <f t="shared" si="112"/>
        <v>R_ES-APP-RA</v>
      </c>
      <c r="BO390" s="108" t="str">
        <f t="shared" si="112"/>
        <v>SH20_21</v>
      </c>
      <c r="BP390" s="108">
        <f t="shared" si="105"/>
        <v>0.0244748252753431</v>
      </c>
      <c r="BQ390" s="108" t="s">
        <v>18</v>
      </c>
      <c r="BR390" s="108" t="s">
        <v>192</v>
      </c>
    </row>
    <row r="391" spans="11:70">
      <c r="K391" s="175" t="s">
        <v>357</v>
      </c>
      <c r="L391" s="108" t="str">
        <f t="shared" si="113"/>
        <v>R_ES-APP-RA</v>
      </c>
      <c r="M391" s="108" t="str">
        <f t="shared" si="114"/>
        <v>SH22_23</v>
      </c>
      <c r="N391" s="108">
        <f t="shared" si="100"/>
        <v>0.0221215642248193</v>
      </c>
      <c r="O391" s="108" t="s">
        <v>18</v>
      </c>
      <c r="P391" s="108" t="s">
        <v>196</v>
      </c>
      <c r="T391" s="108" t="s">
        <v>357</v>
      </c>
      <c r="U391" s="108" t="str">
        <f t="shared" si="107"/>
        <v>R_ES-APP-RA</v>
      </c>
      <c r="V391" s="108" t="str">
        <f t="shared" si="107"/>
        <v>SH22_23</v>
      </c>
      <c r="W391" s="108">
        <f t="shared" si="101"/>
        <v>0.0183466180817403</v>
      </c>
      <c r="X391" s="108" t="s">
        <v>18</v>
      </c>
      <c r="Y391" s="108" t="s">
        <v>191</v>
      </c>
      <c r="AC391" s="108" t="s">
        <v>357</v>
      </c>
      <c r="AD391" s="108" t="str">
        <f t="shared" si="108"/>
        <v>R_ES-APP-RA</v>
      </c>
      <c r="AE391" s="108" t="str">
        <f t="shared" si="108"/>
        <v>SH22_23</v>
      </c>
      <c r="AF391" s="108">
        <f t="shared" si="102"/>
        <v>0.0207157550987243</v>
      </c>
      <c r="AG391" s="108" t="s">
        <v>18</v>
      </c>
      <c r="AH391" s="108" t="s">
        <v>197</v>
      </c>
      <c r="AL391" s="108" t="s">
        <v>357</v>
      </c>
      <c r="AM391" s="108" t="str">
        <f t="shared" si="109"/>
        <v>R_ES-APP-RA</v>
      </c>
      <c r="AN391" s="108" t="str">
        <f t="shared" si="109"/>
        <v>SH22_23</v>
      </c>
      <c r="AO391" s="108">
        <f t="shared" si="103"/>
        <v>0.02077782488644</v>
      </c>
      <c r="AP391" s="108" t="s">
        <v>18</v>
      </c>
      <c r="AQ391" s="108" t="s">
        <v>194</v>
      </c>
      <c r="AU391" s="108" t="s">
        <v>357</v>
      </c>
      <c r="AV391" s="108" t="str">
        <f t="shared" si="110"/>
        <v>R_ES-APP-RA</v>
      </c>
      <c r="AW391" s="108" t="str">
        <f t="shared" si="110"/>
        <v>SH22_23</v>
      </c>
      <c r="AX391" s="108">
        <f t="shared" si="104"/>
        <v>0.0241373966840562</v>
      </c>
      <c r="AY391" s="108" t="s">
        <v>18</v>
      </c>
      <c r="AZ391" s="108" t="s">
        <v>193</v>
      </c>
      <c r="BD391" s="108" t="s">
        <v>357</v>
      </c>
      <c r="BE391" s="108" t="str">
        <f t="shared" si="111"/>
        <v>R_ES-APP-RA</v>
      </c>
      <c r="BF391" s="108" t="str">
        <f t="shared" si="111"/>
        <v>SH22_23</v>
      </c>
      <c r="BG391" s="108">
        <f t="shared" si="106"/>
        <v>0.02077782488644</v>
      </c>
      <c r="BH391" s="108" t="s">
        <v>18</v>
      </c>
      <c r="BI391" s="108" t="s">
        <v>195</v>
      </c>
      <c r="BM391" s="108" t="s">
        <v>357</v>
      </c>
      <c r="BN391" s="108" t="str">
        <f t="shared" si="112"/>
        <v>R_ES-APP-RA</v>
      </c>
      <c r="BO391" s="108" t="str">
        <f t="shared" si="112"/>
        <v>SH22_23</v>
      </c>
      <c r="BP391" s="108">
        <f t="shared" si="105"/>
        <v>0.0241373966840562</v>
      </c>
      <c r="BQ391" s="108" t="s">
        <v>18</v>
      </c>
      <c r="BR391" s="108" t="s">
        <v>192</v>
      </c>
    </row>
    <row r="392" spans="11:70">
      <c r="K392" s="108" t="s">
        <v>357</v>
      </c>
      <c r="L392" s="108" t="str">
        <f t="shared" si="113"/>
        <v>R_ES-APP-RA</v>
      </c>
      <c r="M392" s="108" t="str">
        <f t="shared" si="114"/>
        <v>FH0_1</v>
      </c>
      <c r="N392" s="108">
        <f t="shared" si="100"/>
        <v>0.0213934931755858</v>
      </c>
      <c r="O392" s="108" t="s">
        <v>18</v>
      </c>
      <c r="P392" s="108" t="s">
        <v>196</v>
      </c>
      <c r="T392" s="108" t="s">
        <v>357</v>
      </c>
      <c r="U392" s="108" t="str">
        <f t="shared" si="107"/>
        <v>R_ES-APP-RA</v>
      </c>
      <c r="V392" s="108" t="str">
        <f t="shared" si="107"/>
        <v>FH0_1</v>
      </c>
      <c r="W392" s="108">
        <f t="shared" si="101"/>
        <v>0.0189900151087194</v>
      </c>
      <c r="X392" s="108" t="s">
        <v>18</v>
      </c>
      <c r="Y392" s="108" t="s">
        <v>191</v>
      </c>
      <c r="AC392" s="108" t="s">
        <v>357</v>
      </c>
      <c r="AD392" s="108" t="str">
        <f t="shared" si="108"/>
        <v>R_ES-APP-RA</v>
      </c>
      <c r="AE392" s="108" t="str">
        <f t="shared" si="108"/>
        <v>FH0_1</v>
      </c>
      <c r="AF392" s="108">
        <f t="shared" si="102"/>
        <v>0.0225377088372482</v>
      </c>
      <c r="AG392" s="108" t="s">
        <v>18</v>
      </c>
      <c r="AH392" s="108" t="s">
        <v>197</v>
      </c>
      <c r="AL392" s="108" t="s">
        <v>357</v>
      </c>
      <c r="AM392" s="108" t="str">
        <f t="shared" si="109"/>
        <v>R_ES-APP-RA</v>
      </c>
      <c r="AN392" s="108" t="str">
        <f t="shared" si="109"/>
        <v>FH0_1</v>
      </c>
      <c r="AO392" s="108">
        <f t="shared" si="103"/>
        <v>0.02082812933826</v>
      </c>
      <c r="AP392" s="108" t="s">
        <v>18</v>
      </c>
      <c r="AQ392" s="108" t="s">
        <v>194</v>
      </c>
      <c r="AU392" s="108" t="s">
        <v>357</v>
      </c>
      <c r="AV392" s="108" t="str">
        <f t="shared" si="110"/>
        <v>R_ES-APP-RA</v>
      </c>
      <c r="AW392" s="108" t="str">
        <f t="shared" si="110"/>
        <v>FH0_1</v>
      </c>
      <c r="AX392" s="108">
        <f t="shared" si="104"/>
        <v>0.0222158485714042</v>
      </c>
      <c r="AY392" s="108" t="s">
        <v>18</v>
      </c>
      <c r="AZ392" s="108" t="s">
        <v>193</v>
      </c>
      <c r="BD392" s="108" t="s">
        <v>357</v>
      </c>
      <c r="BE392" s="108" t="str">
        <f t="shared" si="111"/>
        <v>R_ES-APP-RA</v>
      </c>
      <c r="BF392" s="108" t="str">
        <f t="shared" si="111"/>
        <v>FH0_1</v>
      </c>
      <c r="BG392" s="108">
        <f t="shared" si="106"/>
        <v>0.02082812933826</v>
      </c>
      <c r="BH392" s="108" t="s">
        <v>18</v>
      </c>
      <c r="BI392" s="108" t="s">
        <v>195</v>
      </c>
      <c r="BM392" s="108" t="s">
        <v>357</v>
      </c>
      <c r="BN392" s="108" t="str">
        <f t="shared" si="112"/>
        <v>R_ES-APP-RA</v>
      </c>
      <c r="BO392" s="108" t="str">
        <f t="shared" si="112"/>
        <v>FH0_1</v>
      </c>
      <c r="BP392" s="108">
        <f t="shared" si="105"/>
        <v>0.0222158485714042</v>
      </c>
      <c r="BQ392" s="108" t="s">
        <v>18</v>
      </c>
      <c r="BR392" s="108" t="s">
        <v>192</v>
      </c>
    </row>
    <row r="393" spans="11:70">
      <c r="K393" s="108" t="s">
        <v>357</v>
      </c>
      <c r="L393" s="108" t="str">
        <f t="shared" si="113"/>
        <v>R_ES-APP-RA</v>
      </c>
      <c r="M393" s="108" t="str">
        <f t="shared" si="114"/>
        <v>FH2_3</v>
      </c>
      <c r="N393" s="108">
        <f t="shared" si="100"/>
        <v>0.02102967448633</v>
      </c>
      <c r="O393" s="108" t="s">
        <v>18</v>
      </c>
      <c r="P393" s="108" t="s">
        <v>196</v>
      </c>
      <c r="T393" s="108" t="s">
        <v>357</v>
      </c>
      <c r="U393" s="108" t="str">
        <f t="shared" si="107"/>
        <v>R_ES-APP-RA</v>
      </c>
      <c r="V393" s="108" t="str">
        <f t="shared" si="107"/>
        <v>FH2_3</v>
      </c>
      <c r="W393" s="108">
        <f t="shared" si="101"/>
        <v>0.0166572327084534</v>
      </c>
      <c r="X393" s="108" t="s">
        <v>18</v>
      </c>
      <c r="Y393" s="108" t="s">
        <v>191</v>
      </c>
      <c r="AC393" s="108" t="s">
        <v>357</v>
      </c>
      <c r="AD393" s="108" t="str">
        <f t="shared" si="108"/>
        <v>R_ES-APP-RA</v>
      </c>
      <c r="AE393" s="108" t="str">
        <f t="shared" si="108"/>
        <v>FH2_3</v>
      </c>
      <c r="AF393" s="108">
        <f t="shared" si="102"/>
        <v>0.022471121655479</v>
      </c>
      <c r="AG393" s="108" t="s">
        <v>18</v>
      </c>
      <c r="AH393" s="108" t="s">
        <v>197</v>
      </c>
      <c r="AL393" s="108" t="s">
        <v>357</v>
      </c>
      <c r="AM393" s="108" t="str">
        <f t="shared" si="109"/>
        <v>R_ES-APP-RA</v>
      </c>
      <c r="AN393" s="108" t="str">
        <f t="shared" si="109"/>
        <v>FH2_3</v>
      </c>
      <c r="AO393" s="108">
        <f t="shared" si="103"/>
        <v>0.0196922594663782</v>
      </c>
      <c r="AP393" s="108" t="s">
        <v>18</v>
      </c>
      <c r="AQ393" s="108" t="s">
        <v>194</v>
      </c>
      <c r="AU393" s="108" t="s">
        <v>357</v>
      </c>
      <c r="AV393" s="108" t="str">
        <f t="shared" si="110"/>
        <v>R_ES-APP-RA</v>
      </c>
      <c r="AW393" s="108" t="str">
        <f t="shared" si="110"/>
        <v>FH2_3</v>
      </c>
      <c r="AX393" s="108">
        <f t="shared" si="104"/>
        <v>0.0200672016482474</v>
      </c>
      <c r="AY393" s="108" t="s">
        <v>18</v>
      </c>
      <c r="AZ393" s="108" t="s">
        <v>193</v>
      </c>
      <c r="BD393" s="108" t="s">
        <v>357</v>
      </c>
      <c r="BE393" s="108" t="str">
        <f t="shared" si="111"/>
        <v>R_ES-APP-RA</v>
      </c>
      <c r="BF393" s="108" t="str">
        <f t="shared" si="111"/>
        <v>FH2_3</v>
      </c>
      <c r="BG393" s="108">
        <f t="shared" si="106"/>
        <v>0.0196922594663782</v>
      </c>
      <c r="BH393" s="108" t="s">
        <v>18</v>
      </c>
      <c r="BI393" s="108" t="s">
        <v>195</v>
      </c>
      <c r="BM393" s="108" t="s">
        <v>357</v>
      </c>
      <c r="BN393" s="108" t="str">
        <f t="shared" si="112"/>
        <v>R_ES-APP-RA</v>
      </c>
      <c r="BO393" s="108" t="str">
        <f t="shared" si="112"/>
        <v>FH2_3</v>
      </c>
      <c r="BP393" s="108">
        <f t="shared" si="105"/>
        <v>0.0200672016482474</v>
      </c>
      <c r="BQ393" s="108" t="s">
        <v>18</v>
      </c>
      <c r="BR393" s="108" t="s">
        <v>192</v>
      </c>
    </row>
    <row r="394" spans="11:70">
      <c r="K394" s="108" t="s">
        <v>357</v>
      </c>
      <c r="L394" s="108" t="str">
        <f t="shared" si="113"/>
        <v>R_ES-APP-RA</v>
      </c>
      <c r="M394" s="108" t="str">
        <f t="shared" si="114"/>
        <v>FH4_5</v>
      </c>
      <c r="N394" s="108">
        <f t="shared" si="100"/>
        <v>0.0201116701113584</v>
      </c>
      <c r="O394" s="108" t="s">
        <v>18</v>
      </c>
      <c r="P394" s="108" t="s">
        <v>196</v>
      </c>
      <c r="T394" s="108" t="s">
        <v>357</v>
      </c>
      <c r="U394" s="108" t="str">
        <f t="shared" si="107"/>
        <v>R_ES-APP-RA</v>
      </c>
      <c r="V394" s="108" t="str">
        <f t="shared" si="107"/>
        <v>FH4_5</v>
      </c>
      <c r="W394" s="108">
        <f t="shared" si="101"/>
        <v>0.0158290452354489</v>
      </c>
      <c r="X394" s="108" t="s">
        <v>18</v>
      </c>
      <c r="Y394" s="108" t="s">
        <v>191</v>
      </c>
      <c r="AC394" s="108" t="s">
        <v>357</v>
      </c>
      <c r="AD394" s="108" t="str">
        <f t="shared" si="108"/>
        <v>R_ES-APP-RA</v>
      </c>
      <c r="AE394" s="108" t="str">
        <f t="shared" si="108"/>
        <v>FH4_5</v>
      </c>
      <c r="AF394" s="108">
        <f t="shared" si="102"/>
        <v>0.0209246883499341</v>
      </c>
      <c r="AG394" s="108" t="s">
        <v>18</v>
      </c>
      <c r="AH394" s="108" t="s">
        <v>197</v>
      </c>
      <c r="AL394" s="108" t="s">
        <v>357</v>
      </c>
      <c r="AM394" s="108" t="str">
        <f t="shared" si="109"/>
        <v>R_ES-APP-RA</v>
      </c>
      <c r="AN394" s="108" t="str">
        <f t="shared" si="109"/>
        <v>FH4_5</v>
      </c>
      <c r="AO394" s="108">
        <f t="shared" si="103"/>
        <v>0.0185404013701219</v>
      </c>
      <c r="AP394" s="108" t="s">
        <v>18</v>
      </c>
      <c r="AQ394" s="108" t="s">
        <v>194</v>
      </c>
      <c r="AU394" s="108" t="s">
        <v>357</v>
      </c>
      <c r="AV394" s="108" t="str">
        <f t="shared" si="110"/>
        <v>R_ES-APP-RA</v>
      </c>
      <c r="AW394" s="108" t="str">
        <f t="shared" si="110"/>
        <v>FH4_5</v>
      </c>
      <c r="AX394" s="108">
        <f t="shared" si="104"/>
        <v>0.0177877243294525</v>
      </c>
      <c r="AY394" s="108" t="s">
        <v>18</v>
      </c>
      <c r="AZ394" s="108" t="s">
        <v>193</v>
      </c>
      <c r="BD394" s="108" t="s">
        <v>357</v>
      </c>
      <c r="BE394" s="108" t="str">
        <f t="shared" si="111"/>
        <v>R_ES-APP-RA</v>
      </c>
      <c r="BF394" s="108" t="str">
        <f t="shared" si="111"/>
        <v>FH4_5</v>
      </c>
      <c r="BG394" s="108">
        <f t="shared" si="106"/>
        <v>0.0185404013701219</v>
      </c>
      <c r="BH394" s="108" t="s">
        <v>18</v>
      </c>
      <c r="BI394" s="108" t="s">
        <v>195</v>
      </c>
      <c r="BM394" s="108" t="s">
        <v>357</v>
      </c>
      <c r="BN394" s="108" t="str">
        <f t="shared" si="112"/>
        <v>R_ES-APP-RA</v>
      </c>
      <c r="BO394" s="108" t="str">
        <f t="shared" si="112"/>
        <v>FH4_5</v>
      </c>
      <c r="BP394" s="108">
        <f t="shared" si="105"/>
        <v>0.0177877243294525</v>
      </c>
      <c r="BQ394" s="108" t="s">
        <v>18</v>
      </c>
      <c r="BR394" s="108" t="s">
        <v>192</v>
      </c>
    </row>
    <row r="395" spans="11:70">
      <c r="K395" s="175" t="s">
        <v>357</v>
      </c>
      <c r="L395" s="108" t="str">
        <f t="shared" si="113"/>
        <v>R_ES-APP-RA</v>
      </c>
      <c r="M395" s="108" t="str">
        <f t="shared" si="114"/>
        <v>FH6_7</v>
      </c>
      <c r="N395" s="108">
        <f t="shared" si="100"/>
        <v>0.0192099222047578</v>
      </c>
      <c r="O395" s="108" t="s">
        <v>18</v>
      </c>
      <c r="P395" s="108" t="s">
        <v>196</v>
      </c>
      <c r="T395" s="108" t="s">
        <v>357</v>
      </c>
      <c r="U395" s="108" t="str">
        <f t="shared" si="107"/>
        <v>R_ES-APP-RA</v>
      </c>
      <c r="V395" s="108" t="str">
        <f t="shared" si="107"/>
        <v>FH6_7</v>
      </c>
      <c r="W395" s="108">
        <f t="shared" si="101"/>
        <v>0.0159024621248745</v>
      </c>
      <c r="X395" s="108" t="s">
        <v>18</v>
      </c>
      <c r="Y395" s="108" t="s">
        <v>191</v>
      </c>
      <c r="AC395" s="108" t="s">
        <v>357</v>
      </c>
      <c r="AD395" s="108" t="str">
        <f t="shared" si="108"/>
        <v>R_ES-APP-RA</v>
      </c>
      <c r="AE395" s="108" t="str">
        <f t="shared" si="108"/>
        <v>FH6_7</v>
      </c>
      <c r="AF395" s="108">
        <f t="shared" si="102"/>
        <v>0.0184080758697192</v>
      </c>
      <c r="AG395" s="108" t="s">
        <v>18</v>
      </c>
      <c r="AH395" s="108" t="s">
        <v>197</v>
      </c>
      <c r="AL395" s="108" t="s">
        <v>357</v>
      </c>
      <c r="AM395" s="108" t="str">
        <f t="shared" si="109"/>
        <v>R_ES-APP-RA</v>
      </c>
      <c r="AN395" s="108" t="str">
        <f t="shared" si="109"/>
        <v>FH6_7</v>
      </c>
      <c r="AO395" s="108">
        <f t="shared" si="103"/>
        <v>0.0175903530927638</v>
      </c>
      <c r="AP395" s="108" t="s">
        <v>18</v>
      </c>
      <c r="AQ395" s="108" t="s">
        <v>194</v>
      </c>
      <c r="AU395" s="108" t="s">
        <v>357</v>
      </c>
      <c r="AV395" s="108" t="str">
        <f t="shared" si="110"/>
        <v>R_ES-APP-RA</v>
      </c>
      <c r="AW395" s="108" t="str">
        <f t="shared" si="110"/>
        <v>FH6_7</v>
      </c>
      <c r="AX395" s="108">
        <f t="shared" si="104"/>
        <v>0.0165945078402487</v>
      </c>
      <c r="AY395" s="108" t="s">
        <v>18</v>
      </c>
      <c r="AZ395" s="108" t="s">
        <v>193</v>
      </c>
      <c r="BD395" s="108" t="s">
        <v>357</v>
      </c>
      <c r="BE395" s="108" t="str">
        <f t="shared" si="111"/>
        <v>R_ES-APP-RA</v>
      </c>
      <c r="BF395" s="108" t="str">
        <f t="shared" si="111"/>
        <v>FH6_7</v>
      </c>
      <c r="BG395" s="108">
        <f t="shared" si="106"/>
        <v>0.0175903530927638</v>
      </c>
      <c r="BH395" s="108" t="s">
        <v>18</v>
      </c>
      <c r="BI395" s="108" t="s">
        <v>195</v>
      </c>
      <c r="BM395" s="108" t="s">
        <v>357</v>
      </c>
      <c r="BN395" s="108" t="str">
        <f t="shared" si="112"/>
        <v>R_ES-APP-RA</v>
      </c>
      <c r="BO395" s="108" t="str">
        <f t="shared" si="112"/>
        <v>FH6_7</v>
      </c>
      <c r="BP395" s="108">
        <f t="shared" si="105"/>
        <v>0.0165945078402487</v>
      </c>
      <c r="BQ395" s="108" t="s">
        <v>18</v>
      </c>
      <c r="BR395" s="108" t="s">
        <v>192</v>
      </c>
    </row>
    <row r="396" spans="11:70">
      <c r="K396" s="108" t="s">
        <v>357</v>
      </c>
      <c r="L396" s="108" t="str">
        <f t="shared" si="113"/>
        <v>R_ES-APP-RA</v>
      </c>
      <c r="M396" s="108" t="str">
        <f t="shared" si="114"/>
        <v>FH8_9</v>
      </c>
      <c r="N396" s="108">
        <f t="shared" si="100"/>
        <v>0.018841834190357</v>
      </c>
      <c r="O396" s="108" t="s">
        <v>18</v>
      </c>
      <c r="P396" s="108" t="s">
        <v>196</v>
      </c>
      <c r="T396" s="108" t="s">
        <v>357</v>
      </c>
      <c r="U396" s="108" t="str">
        <f t="shared" si="107"/>
        <v>R_ES-APP-RA</v>
      </c>
      <c r="V396" s="108" t="str">
        <f t="shared" si="107"/>
        <v>FH8_9</v>
      </c>
      <c r="W396" s="108">
        <f t="shared" si="101"/>
        <v>0.0171052366659126</v>
      </c>
      <c r="X396" s="108" t="s">
        <v>18</v>
      </c>
      <c r="Y396" s="108" t="s">
        <v>191</v>
      </c>
      <c r="AC396" s="108" t="s">
        <v>357</v>
      </c>
      <c r="AD396" s="108" t="str">
        <f t="shared" si="108"/>
        <v>R_ES-APP-RA</v>
      </c>
      <c r="AE396" s="108" t="str">
        <f t="shared" si="108"/>
        <v>FH8_9</v>
      </c>
      <c r="AF396" s="108">
        <f t="shared" si="102"/>
        <v>0.0169703204195258</v>
      </c>
      <c r="AG396" s="108" t="s">
        <v>18</v>
      </c>
      <c r="AH396" s="108" t="s">
        <v>197</v>
      </c>
      <c r="AL396" s="108" t="s">
        <v>357</v>
      </c>
      <c r="AM396" s="108" t="str">
        <f t="shared" si="109"/>
        <v>R_ES-APP-RA</v>
      </c>
      <c r="AN396" s="108" t="str">
        <f t="shared" si="109"/>
        <v>FH8_9</v>
      </c>
      <c r="AO396" s="108">
        <f t="shared" si="103"/>
        <v>0.0174698671638847</v>
      </c>
      <c r="AP396" s="108" t="s">
        <v>18</v>
      </c>
      <c r="AQ396" s="108" t="s">
        <v>194</v>
      </c>
      <c r="AU396" s="108" t="s">
        <v>357</v>
      </c>
      <c r="AV396" s="108" t="str">
        <f t="shared" si="110"/>
        <v>R_ES-APP-RA</v>
      </c>
      <c r="AW396" s="108" t="str">
        <f t="shared" si="110"/>
        <v>FH8_9</v>
      </c>
      <c r="AX396" s="108">
        <f t="shared" si="104"/>
        <v>0.0165122579121173</v>
      </c>
      <c r="AY396" s="108" t="s">
        <v>18</v>
      </c>
      <c r="AZ396" s="108" t="s">
        <v>193</v>
      </c>
      <c r="BD396" s="108" t="s">
        <v>357</v>
      </c>
      <c r="BE396" s="108" t="str">
        <f t="shared" si="111"/>
        <v>R_ES-APP-RA</v>
      </c>
      <c r="BF396" s="108" t="str">
        <f t="shared" si="111"/>
        <v>FH8_9</v>
      </c>
      <c r="BG396" s="108">
        <f t="shared" si="106"/>
        <v>0.0174698671638847</v>
      </c>
      <c r="BH396" s="108" t="s">
        <v>18</v>
      </c>
      <c r="BI396" s="108" t="s">
        <v>195</v>
      </c>
      <c r="BM396" s="108" t="s">
        <v>357</v>
      </c>
      <c r="BN396" s="108" t="str">
        <f t="shared" si="112"/>
        <v>R_ES-APP-RA</v>
      </c>
      <c r="BO396" s="108" t="str">
        <f t="shared" si="112"/>
        <v>FH8_9</v>
      </c>
      <c r="BP396" s="108">
        <f t="shared" si="105"/>
        <v>0.0165122579121173</v>
      </c>
      <c r="BQ396" s="108" t="s">
        <v>18</v>
      </c>
      <c r="BR396" s="108" t="s">
        <v>192</v>
      </c>
    </row>
    <row r="397" spans="11:70">
      <c r="K397" s="108" t="s">
        <v>357</v>
      </c>
      <c r="L397" s="108" t="str">
        <f t="shared" si="113"/>
        <v>R_ES-APP-RA</v>
      </c>
      <c r="M397" s="108" t="str">
        <f t="shared" si="114"/>
        <v>FH10_11</v>
      </c>
      <c r="N397" s="108">
        <f t="shared" si="100"/>
        <v>0.0189356699331529</v>
      </c>
      <c r="O397" s="108" t="s">
        <v>18</v>
      </c>
      <c r="P397" s="108" t="s">
        <v>196</v>
      </c>
      <c r="T397" s="108" t="s">
        <v>357</v>
      </c>
      <c r="U397" s="108" t="str">
        <f t="shared" si="107"/>
        <v>R_ES-APP-RA</v>
      </c>
      <c r="V397" s="108" t="str">
        <f t="shared" si="107"/>
        <v>FH10_11</v>
      </c>
      <c r="W397" s="108">
        <f t="shared" si="101"/>
        <v>0.0198225161188549</v>
      </c>
      <c r="X397" s="108" t="s">
        <v>18</v>
      </c>
      <c r="Y397" s="108" t="s">
        <v>191</v>
      </c>
      <c r="AC397" s="108" t="s">
        <v>357</v>
      </c>
      <c r="AD397" s="108" t="str">
        <f t="shared" si="108"/>
        <v>R_ES-APP-RA</v>
      </c>
      <c r="AE397" s="108" t="str">
        <f t="shared" si="108"/>
        <v>FH10_11</v>
      </c>
      <c r="AF397" s="108">
        <f t="shared" si="102"/>
        <v>0.0166723480117681</v>
      </c>
      <c r="AG397" s="108" t="s">
        <v>18</v>
      </c>
      <c r="AH397" s="108" t="s">
        <v>197</v>
      </c>
      <c r="AL397" s="108" t="s">
        <v>357</v>
      </c>
      <c r="AM397" s="108" t="str">
        <f t="shared" si="109"/>
        <v>R_ES-APP-RA</v>
      </c>
      <c r="AN397" s="108" t="str">
        <f t="shared" si="109"/>
        <v>FH10_11</v>
      </c>
      <c r="AO397" s="108">
        <f t="shared" si="103"/>
        <v>0.0185481158114173</v>
      </c>
      <c r="AP397" s="108" t="s">
        <v>18</v>
      </c>
      <c r="AQ397" s="108" t="s">
        <v>194</v>
      </c>
      <c r="AU397" s="108" t="s">
        <v>357</v>
      </c>
      <c r="AV397" s="108" t="str">
        <f t="shared" si="110"/>
        <v>R_ES-APP-RA</v>
      </c>
      <c r="AW397" s="108" t="str">
        <f t="shared" si="110"/>
        <v>FH10_11</v>
      </c>
      <c r="AX397" s="108">
        <f t="shared" si="104"/>
        <v>0.0182536626877173</v>
      </c>
      <c r="AY397" s="108" t="s">
        <v>18</v>
      </c>
      <c r="AZ397" s="108" t="s">
        <v>193</v>
      </c>
      <c r="BD397" s="108" t="s">
        <v>357</v>
      </c>
      <c r="BE397" s="108" t="str">
        <f t="shared" si="111"/>
        <v>R_ES-APP-RA</v>
      </c>
      <c r="BF397" s="108" t="str">
        <f t="shared" si="111"/>
        <v>FH10_11</v>
      </c>
      <c r="BG397" s="108">
        <f t="shared" si="106"/>
        <v>0.0185481158114173</v>
      </c>
      <c r="BH397" s="108" t="s">
        <v>18</v>
      </c>
      <c r="BI397" s="108" t="s">
        <v>195</v>
      </c>
      <c r="BM397" s="108" t="s">
        <v>357</v>
      </c>
      <c r="BN397" s="108" t="str">
        <f t="shared" si="112"/>
        <v>R_ES-APP-RA</v>
      </c>
      <c r="BO397" s="108" t="str">
        <f t="shared" si="112"/>
        <v>FH10_11</v>
      </c>
      <c r="BP397" s="108">
        <f t="shared" si="105"/>
        <v>0.0182536626877173</v>
      </c>
      <c r="BQ397" s="108" t="s">
        <v>18</v>
      </c>
      <c r="BR397" s="108" t="s">
        <v>192</v>
      </c>
    </row>
    <row r="398" spans="11:70">
      <c r="K398" s="108" t="s">
        <v>357</v>
      </c>
      <c r="L398" s="108" t="str">
        <f t="shared" si="113"/>
        <v>R_ES-APP-RA</v>
      </c>
      <c r="M398" s="108" t="str">
        <f t="shared" si="114"/>
        <v>FH12_13</v>
      </c>
      <c r="N398" s="108">
        <f t="shared" si="100"/>
        <v>0.0198847069007047</v>
      </c>
      <c r="O398" s="108" t="s">
        <v>18</v>
      </c>
      <c r="P398" s="108" t="s">
        <v>196</v>
      </c>
      <c r="T398" s="108" t="s">
        <v>357</v>
      </c>
      <c r="U398" s="108" t="str">
        <f t="shared" si="107"/>
        <v>R_ES-APP-RA</v>
      </c>
      <c r="V398" s="108" t="str">
        <f t="shared" si="107"/>
        <v>FH12_13</v>
      </c>
      <c r="W398" s="108">
        <f t="shared" si="101"/>
        <v>0.0205767152130325</v>
      </c>
      <c r="X398" s="108" t="s">
        <v>18</v>
      </c>
      <c r="Y398" s="108" t="s">
        <v>191</v>
      </c>
      <c r="AC398" s="108" t="s">
        <v>357</v>
      </c>
      <c r="AD398" s="108" t="str">
        <f t="shared" si="108"/>
        <v>R_ES-APP-RA</v>
      </c>
      <c r="AE398" s="108" t="str">
        <f t="shared" si="108"/>
        <v>FH12_13</v>
      </c>
      <c r="AF398" s="108">
        <f t="shared" si="102"/>
        <v>0.0178993947669431</v>
      </c>
      <c r="AG398" s="108" t="s">
        <v>18</v>
      </c>
      <c r="AH398" s="108" t="s">
        <v>197</v>
      </c>
      <c r="AL398" s="108" t="s">
        <v>357</v>
      </c>
      <c r="AM398" s="108" t="str">
        <f t="shared" si="109"/>
        <v>R_ES-APP-RA</v>
      </c>
      <c r="AN398" s="108" t="str">
        <f t="shared" si="109"/>
        <v>FH12_13</v>
      </c>
      <c r="AO398" s="108">
        <f t="shared" si="103"/>
        <v>0.0197346377775574</v>
      </c>
      <c r="AP398" s="108" t="s">
        <v>18</v>
      </c>
      <c r="AQ398" s="108" t="s">
        <v>194</v>
      </c>
      <c r="AU398" s="108" t="s">
        <v>357</v>
      </c>
      <c r="AV398" s="108" t="str">
        <f t="shared" si="110"/>
        <v>R_ES-APP-RA</v>
      </c>
      <c r="AW398" s="108" t="str">
        <f t="shared" si="110"/>
        <v>FH12_13</v>
      </c>
      <c r="AX398" s="108">
        <f t="shared" si="104"/>
        <v>0.0202626994046479</v>
      </c>
      <c r="AY398" s="108" t="s">
        <v>18</v>
      </c>
      <c r="AZ398" s="108" t="s">
        <v>193</v>
      </c>
      <c r="BD398" s="108" t="s">
        <v>357</v>
      </c>
      <c r="BE398" s="108" t="str">
        <f t="shared" si="111"/>
        <v>R_ES-APP-RA</v>
      </c>
      <c r="BF398" s="108" t="str">
        <f t="shared" si="111"/>
        <v>FH12_13</v>
      </c>
      <c r="BG398" s="108">
        <f t="shared" si="106"/>
        <v>0.0197346377775574</v>
      </c>
      <c r="BH398" s="108" t="s">
        <v>18</v>
      </c>
      <c r="BI398" s="108" t="s">
        <v>195</v>
      </c>
      <c r="BM398" s="108" t="s">
        <v>357</v>
      </c>
      <c r="BN398" s="108" t="str">
        <f t="shared" si="112"/>
        <v>R_ES-APP-RA</v>
      </c>
      <c r="BO398" s="108" t="str">
        <f t="shared" si="112"/>
        <v>FH12_13</v>
      </c>
      <c r="BP398" s="108">
        <f t="shared" si="105"/>
        <v>0.0202626994046479</v>
      </c>
      <c r="BQ398" s="108" t="s">
        <v>18</v>
      </c>
      <c r="BR398" s="108" t="s">
        <v>192</v>
      </c>
    </row>
    <row r="399" spans="11:70">
      <c r="K399" s="175" t="s">
        <v>357</v>
      </c>
      <c r="L399" s="108" t="str">
        <f t="shared" si="113"/>
        <v>R_ES-APP-RA</v>
      </c>
      <c r="M399" s="108" t="str">
        <f t="shared" si="114"/>
        <v>FH14_15</v>
      </c>
      <c r="N399" s="108">
        <f t="shared" si="100"/>
        <v>0.0208389906197208</v>
      </c>
      <c r="O399" s="108" t="s">
        <v>18</v>
      </c>
      <c r="P399" s="108" t="s">
        <v>196</v>
      </c>
      <c r="T399" s="108" t="s">
        <v>357</v>
      </c>
      <c r="U399" s="108" t="str">
        <f t="shared" si="107"/>
        <v>R_ES-APP-RA</v>
      </c>
      <c r="V399" s="108" t="str">
        <f t="shared" si="107"/>
        <v>FH14_15</v>
      </c>
      <c r="W399" s="108">
        <f t="shared" si="101"/>
        <v>0.0201344120759709</v>
      </c>
      <c r="X399" s="108" t="s">
        <v>18</v>
      </c>
      <c r="Y399" s="108" t="s">
        <v>191</v>
      </c>
      <c r="AC399" s="108" t="s">
        <v>357</v>
      </c>
      <c r="AD399" s="108" t="str">
        <f t="shared" si="108"/>
        <v>R_ES-APP-RA</v>
      </c>
      <c r="AE399" s="108" t="str">
        <f t="shared" si="108"/>
        <v>FH14_15</v>
      </c>
      <c r="AF399" s="108">
        <f t="shared" si="102"/>
        <v>0.0207530234250215</v>
      </c>
      <c r="AG399" s="108" t="s">
        <v>18</v>
      </c>
      <c r="AH399" s="108" t="s">
        <v>197</v>
      </c>
      <c r="AL399" s="108" t="s">
        <v>357</v>
      </c>
      <c r="AM399" s="108" t="str">
        <f t="shared" si="109"/>
        <v>R_ES-APP-RA</v>
      </c>
      <c r="AN399" s="108" t="str">
        <f t="shared" si="109"/>
        <v>FH14_15</v>
      </c>
      <c r="AO399" s="108">
        <f t="shared" si="103"/>
        <v>0.0206212544677413</v>
      </c>
      <c r="AP399" s="108" t="s">
        <v>18</v>
      </c>
      <c r="AQ399" s="108" t="s">
        <v>194</v>
      </c>
      <c r="AU399" s="108" t="s">
        <v>357</v>
      </c>
      <c r="AV399" s="108" t="str">
        <f t="shared" si="110"/>
        <v>R_ES-APP-RA</v>
      </c>
      <c r="AW399" s="108" t="str">
        <f t="shared" si="110"/>
        <v>FH14_15</v>
      </c>
      <c r="AX399" s="108">
        <f t="shared" si="104"/>
        <v>0.0211728179792687</v>
      </c>
      <c r="AY399" s="108" t="s">
        <v>18</v>
      </c>
      <c r="AZ399" s="108" t="s">
        <v>193</v>
      </c>
      <c r="BD399" s="108" t="s">
        <v>357</v>
      </c>
      <c r="BE399" s="108" t="str">
        <f t="shared" si="111"/>
        <v>R_ES-APP-RA</v>
      </c>
      <c r="BF399" s="108" t="str">
        <f t="shared" si="111"/>
        <v>FH14_15</v>
      </c>
      <c r="BG399" s="108">
        <f t="shared" si="106"/>
        <v>0.0206212544677413</v>
      </c>
      <c r="BH399" s="108" t="s">
        <v>18</v>
      </c>
      <c r="BI399" s="108" t="s">
        <v>195</v>
      </c>
      <c r="BM399" s="108" t="s">
        <v>357</v>
      </c>
      <c r="BN399" s="108" t="str">
        <f t="shared" si="112"/>
        <v>R_ES-APP-RA</v>
      </c>
      <c r="BO399" s="108" t="str">
        <f t="shared" si="112"/>
        <v>FH14_15</v>
      </c>
      <c r="BP399" s="108">
        <f t="shared" si="105"/>
        <v>0.0211728179792687</v>
      </c>
      <c r="BQ399" s="108" t="s">
        <v>18</v>
      </c>
      <c r="BR399" s="108" t="s">
        <v>192</v>
      </c>
    </row>
    <row r="400" spans="11:70">
      <c r="K400" s="108" t="s">
        <v>357</v>
      </c>
      <c r="L400" s="108" t="str">
        <f t="shared" si="113"/>
        <v>R_ES-APP-RA</v>
      </c>
      <c r="M400" s="108" t="str">
        <f t="shared" si="114"/>
        <v>FH16_17</v>
      </c>
      <c r="N400" s="108">
        <f t="shared" ref="N400:N463" si="115">N352</f>
        <v>0.0211595818818846</v>
      </c>
      <c r="O400" s="108" t="s">
        <v>18</v>
      </c>
      <c r="P400" s="108" t="s">
        <v>196</v>
      </c>
      <c r="T400" s="108" t="s">
        <v>357</v>
      </c>
      <c r="U400" s="108" t="str">
        <f t="shared" si="107"/>
        <v>R_ES-APP-RA</v>
      </c>
      <c r="V400" s="108" t="str">
        <f t="shared" si="107"/>
        <v>FH16_17</v>
      </c>
      <c r="W400" s="108">
        <f t="shared" ref="W400:W463" si="116">W352</f>
        <v>0.019900470527556</v>
      </c>
      <c r="X400" s="108" t="s">
        <v>18</v>
      </c>
      <c r="Y400" s="108" t="s">
        <v>191</v>
      </c>
      <c r="AC400" s="108" t="s">
        <v>357</v>
      </c>
      <c r="AD400" s="108" t="str">
        <f t="shared" ref="AD400:AE415" si="117">U400</f>
        <v>R_ES-APP-RA</v>
      </c>
      <c r="AE400" s="108" t="str">
        <f t="shared" si="117"/>
        <v>FH16_17</v>
      </c>
      <c r="AF400" s="108">
        <f t="shared" ref="AF400:AF463" si="118">AF352</f>
        <v>0.021834856434323</v>
      </c>
      <c r="AG400" s="108" t="s">
        <v>18</v>
      </c>
      <c r="AH400" s="108" t="s">
        <v>197</v>
      </c>
      <c r="AL400" s="108" t="s">
        <v>357</v>
      </c>
      <c r="AM400" s="108" t="str">
        <f t="shared" ref="AM400:AN415" si="119">AD400</f>
        <v>R_ES-APP-RA</v>
      </c>
      <c r="AN400" s="108" t="str">
        <f t="shared" si="119"/>
        <v>FH16_17</v>
      </c>
      <c r="AO400" s="108">
        <f t="shared" ref="AO400:AO463" si="120">AO352</f>
        <v>0.0208617629033817</v>
      </c>
      <c r="AP400" s="108" t="s">
        <v>18</v>
      </c>
      <c r="AQ400" s="108" t="s">
        <v>194</v>
      </c>
      <c r="AU400" s="108" t="s">
        <v>357</v>
      </c>
      <c r="AV400" s="108" t="str">
        <f t="shared" ref="AV400:AW415" si="121">AM400</f>
        <v>R_ES-APP-RA</v>
      </c>
      <c r="AW400" s="108" t="str">
        <f t="shared" si="121"/>
        <v>FH16_17</v>
      </c>
      <c r="AX400" s="108">
        <f t="shared" ref="AX400:AX463" si="122">AX352</f>
        <v>0.0213427940914599</v>
      </c>
      <c r="AY400" s="108" t="s">
        <v>18</v>
      </c>
      <c r="AZ400" s="108" t="s">
        <v>193</v>
      </c>
      <c r="BD400" s="108" t="s">
        <v>357</v>
      </c>
      <c r="BE400" s="108" t="str">
        <f t="shared" ref="BE400:BF415" si="123">AV400</f>
        <v>R_ES-APP-RA</v>
      </c>
      <c r="BF400" s="108" t="str">
        <f t="shared" si="123"/>
        <v>FH16_17</v>
      </c>
      <c r="BG400" s="108">
        <f t="shared" si="106"/>
        <v>0.0208617629033817</v>
      </c>
      <c r="BH400" s="108" t="s">
        <v>18</v>
      </c>
      <c r="BI400" s="108" t="s">
        <v>195</v>
      </c>
      <c r="BM400" s="108" t="s">
        <v>357</v>
      </c>
      <c r="BN400" s="108" t="str">
        <f t="shared" ref="BN400:BO415" si="124">BE400</f>
        <v>R_ES-APP-RA</v>
      </c>
      <c r="BO400" s="108" t="str">
        <f t="shared" si="124"/>
        <v>FH16_17</v>
      </c>
      <c r="BP400" s="108">
        <f t="shared" ref="BP400:BP463" si="125">AX400</f>
        <v>0.0213427940914599</v>
      </c>
      <c r="BQ400" s="108" t="s">
        <v>18</v>
      </c>
      <c r="BR400" s="108" t="s">
        <v>192</v>
      </c>
    </row>
    <row r="401" spans="11:70">
      <c r="K401" s="108" t="s">
        <v>357</v>
      </c>
      <c r="L401" s="108" t="str">
        <f t="shared" si="113"/>
        <v>R_ES-APP-RA</v>
      </c>
      <c r="M401" s="108" t="str">
        <f t="shared" si="114"/>
        <v>FH18_19</v>
      </c>
      <c r="N401" s="108">
        <f t="shared" si="115"/>
        <v>0.0212246785407572</v>
      </c>
      <c r="O401" s="108" t="s">
        <v>18</v>
      </c>
      <c r="P401" s="108" t="s">
        <v>196</v>
      </c>
      <c r="T401" s="108" t="s">
        <v>357</v>
      </c>
      <c r="U401" s="108" t="str">
        <f t="shared" ref="U401:V416" si="126">L401</f>
        <v>R_ES-APP-RA</v>
      </c>
      <c r="V401" s="108" t="str">
        <f t="shared" si="126"/>
        <v>FH18_19</v>
      </c>
      <c r="W401" s="108">
        <f t="shared" si="116"/>
        <v>0.02010785636109</v>
      </c>
      <c r="X401" s="108" t="s">
        <v>18</v>
      </c>
      <c r="Y401" s="108" t="s">
        <v>191</v>
      </c>
      <c r="AC401" s="108" t="s">
        <v>357</v>
      </c>
      <c r="AD401" s="108" t="str">
        <f t="shared" si="117"/>
        <v>R_ES-APP-RA</v>
      </c>
      <c r="AE401" s="108" t="str">
        <f t="shared" si="117"/>
        <v>FH18_19</v>
      </c>
      <c r="AF401" s="108">
        <f t="shared" si="118"/>
        <v>0.0218516633411387</v>
      </c>
      <c r="AG401" s="108" t="s">
        <v>18</v>
      </c>
      <c r="AH401" s="108" t="s">
        <v>197</v>
      </c>
      <c r="AL401" s="108" t="s">
        <v>357</v>
      </c>
      <c r="AM401" s="108" t="str">
        <f t="shared" si="119"/>
        <v>R_ES-APP-RA</v>
      </c>
      <c r="AN401" s="108" t="str">
        <f t="shared" si="119"/>
        <v>FH18_19</v>
      </c>
      <c r="AO401" s="108">
        <f t="shared" si="120"/>
        <v>0.0207872227642541</v>
      </c>
      <c r="AP401" s="108" t="s">
        <v>18</v>
      </c>
      <c r="AQ401" s="108" t="s">
        <v>194</v>
      </c>
      <c r="AU401" s="108" t="s">
        <v>357</v>
      </c>
      <c r="AV401" s="108" t="str">
        <f t="shared" si="121"/>
        <v>R_ES-APP-RA</v>
      </c>
      <c r="AW401" s="108" t="str">
        <f t="shared" si="121"/>
        <v>FH18_19</v>
      </c>
      <c r="AX401" s="108">
        <f t="shared" si="122"/>
        <v>0.021302546509601</v>
      </c>
      <c r="AY401" s="108" t="s">
        <v>18</v>
      </c>
      <c r="AZ401" s="108" t="s">
        <v>193</v>
      </c>
      <c r="BD401" s="108" t="s">
        <v>357</v>
      </c>
      <c r="BE401" s="108" t="str">
        <f t="shared" si="123"/>
        <v>R_ES-APP-RA</v>
      </c>
      <c r="BF401" s="108" t="str">
        <f t="shared" si="123"/>
        <v>FH18_19</v>
      </c>
      <c r="BG401" s="108">
        <f t="shared" si="106"/>
        <v>0.0207872227642541</v>
      </c>
      <c r="BH401" s="108" t="s">
        <v>18</v>
      </c>
      <c r="BI401" s="108" t="s">
        <v>195</v>
      </c>
      <c r="BM401" s="108" t="s">
        <v>357</v>
      </c>
      <c r="BN401" s="108" t="str">
        <f t="shared" si="124"/>
        <v>R_ES-APP-RA</v>
      </c>
      <c r="BO401" s="108" t="str">
        <f t="shared" si="124"/>
        <v>FH18_19</v>
      </c>
      <c r="BP401" s="108">
        <f t="shared" si="125"/>
        <v>0.021302546509601</v>
      </c>
      <c r="BQ401" s="108" t="s">
        <v>18</v>
      </c>
      <c r="BR401" s="108" t="s">
        <v>192</v>
      </c>
    </row>
    <row r="402" spans="11:70">
      <c r="K402" s="108" t="s">
        <v>357</v>
      </c>
      <c r="L402" s="108" t="str">
        <f t="shared" si="113"/>
        <v>R_ES-APP-RA</v>
      </c>
      <c r="M402" s="108" t="str">
        <f t="shared" si="114"/>
        <v>FH20_21</v>
      </c>
      <c r="N402" s="108">
        <f t="shared" si="115"/>
        <v>0.021196759693815</v>
      </c>
      <c r="O402" s="108" t="s">
        <v>18</v>
      </c>
      <c r="P402" s="108" t="s">
        <v>196</v>
      </c>
      <c r="T402" s="108" t="s">
        <v>357</v>
      </c>
      <c r="U402" s="108" t="str">
        <f t="shared" si="126"/>
        <v>R_ES-APP-RA</v>
      </c>
      <c r="V402" s="108" t="str">
        <f t="shared" si="126"/>
        <v>FH20_21</v>
      </c>
      <c r="W402" s="108">
        <f t="shared" si="116"/>
        <v>0.0209690367288275</v>
      </c>
      <c r="X402" s="108" t="s">
        <v>18</v>
      </c>
      <c r="Y402" s="108" t="s">
        <v>191</v>
      </c>
      <c r="AC402" s="108" t="s">
        <v>357</v>
      </c>
      <c r="AD402" s="108" t="str">
        <f t="shared" si="117"/>
        <v>R_ES-APP-RA</v>
      </c>
      <c r="AE402" s="108" t="str">
        <f t="shared" si="117"/>
        <v>FH20_21</v>
      </c>
      <c r="AF402" s="108">
        <f t="shared" si="118"/>
        <v>0.0215704297529681</v>
      </c>
      <c r="AG402" s="108" t="s">
        <v>18</v>
      </c>
      <c r="AH402" s="108" t="s">
        <v>197</v>
      </c>
      <c r="AL402" s="108" t="s">
        <v>357</v>
      </c>
      <c r="AM402" s="108" t="str">
        <f t="shared" si="119"/>
        <v>R_ES-APP-RA</v>
      </c>
      <c r="AN402" s="108" t="str">
        <f t="shared" si="119"/>
        <v>FH20_21</v>
      </c>
      <c r="AO402" s="108">
        <f t="shared" si="120"/>
        <v>0.0209999265660562</v>
      </c>
      <c r="AP402" s="108" t="s">
        <v>18</v>
      </c>
      <c r="AQ402" s="108" t="s">
        <v>194</v>
      </c>
      <c r="AU402" s="108" t="s">
        <v>357</v>
      </c>
      <c r="AV402" s="108" t="str">
        <f t="shared" si="121"/>
        <v>R_ES-APP-RA</v>
      </c>
      <c r="AW402" s="108" t="str">
        <f t="shared" si="121"/>
        <v>FH20_21</v>
      </c>
      <c r="AX402" s="108">
        <f t="shared" si="122"/>
        <v>0.0217291485724036</v>
      </c>
      <c r="AY402" s="108" t="s">
        <v>18</v>
      </c>
      <c r="AZ402" s="108" t="s">
        <v>193</v>
      </c>
      <c r="BD402" s="108" t="s">
        <v>357</v>
      </c>
      <c r="BE402" s="108" t="str">
        <f t="shared" si="123"/>
        <v>R_ES-APP-RA</v>
      </c>
      <c r="BF402" s="108" t="str">
        <f t="shared" si="123"/>
        <v>FH20_21</v>
      </c>
      <c r="BG402" s="108">
        <f t="shared" si="106"/>
        <v>0.0209999265660562</v>
      </c>
      <c r="BH402" s="108" t="s">
        <v>18</v>
      </c>
      <c r="BI402" s="108" t="s">
        <v>195</v>
      </c>
      <c r="BM402" s="108" t="s">
        <v>357</v>
      </c>
      <c r="BN402" s="108" t="str">
        <f t="shared" si="124"/>
        <v>R_ES-APP-RA</v>
      </c>
      <c r="BO402" s="108" t="str">
        <f t="shared" si="124"/>
        <v>FH20_21</v>
      </c>
      <c r="BP402" s="108">
        <f t="shared" si="125"/>
        <v>0.0217291485724036</v>
      </c>
      <c r="BQ402" s="108" t="s">
        <v>18</v>
      </c>
      <c r="BR402" s="108" t="s">
        <v>192</v>
      </c>
    </row>
    <row r="403" spans="11:70">
      <c r="K403" s="175" t="s">
        <v>357</v>
      </c>
      <c r="L403" s="108" t="str">
        <f t="shared" si="113"/>
        <v>R_ES-APP-RA</v>
      </c>
      <c r="M403" s="108" t="str">
        <f t="shared" si="114"/>
        <v>FH22_23</v>
      </c>
      <c r="N403" s="108">
        <f t="shared" si="115"/>
        <v>0.0213786036359911</v>
      </c>
      <c r="O403" s="108" t="s">
        <v>18</v>
      </c>
      <c r="P403" s="108" t="s">
        <v>196</v>
      </c>
      <c r="T403" s="108" t="s">
        <v>357</v>
      </c>
      <c r="U403" s="108" t="str">
        <f t="shared" si="126"/>
        <v>R_ES-APP-RA</v>
      </c>
      <c r="V403" s="108" t="str">
        <f t="shared" si="126"/>
        <v>FH22_23</v>
      </c>
      <c r="W403" s="108">
        <f t="shared" si="116"/>
        <v>0.0206911985722815</v>
      </c>
      <c r="X403" s="108" t="s">
        <v>18</v>
      </c>
      <c r="Y403" s="108" t="s">
        <v>191</v>
      </c>
      <c r="AC403" s="108" t="s">
        <v>357</v>
      </c>
      <c r="AD403" s="108" t="str">
        <f t="shared" si="117"/>
        <v>R_ES-APP-RA</v>
      </c>
      <c r="AE403" s="108" t="str">
        <f t="shared" si="117"/>
        <v>FH22_23</v>
      </c>
      <c r="AF403" s="108">
        <f t="shared" si="118"/>
        <v>0.0217091411685177</v>
      </c>
      <c r="AG403" s="108" t="s">
        <v>18</v>
      </c>
      <c r="AH403" s="108" t="s">
        <v>197</v>
      </c>
      <c r="AL403" s="108" t="s">
        <v>357</v>
      </c>
      <c r="AM403" s="108" t="str">
        <f t="shared" si="119"/>
        <v>R_ES-APP-RA</v>
      </c>
      <c r="AN403" s="108" t="str">
        <f t="shared" si="119"/>
        <v>FH22_23</v>
      </c>
      <c r="AO403" s="108">
        <f t="shared" si="120"/>
        <v>0.0212075715419054</v>
      </c>
      <c r="AP403" s="108" t="s">
        <v>18</v>
      </c>
      <c r="AQ403" s="108" t="s">
        <v>194</v>
      </c>
      <c r="AU403" s="108" t="s">
        <v>357</v>
      </c>
      <c r="AV403" s="108" t="str">
        <f t="shared" si="121"/>
        <v>R_ES-APP-RA</v>
      </c>
      <c r="AW403" s="108" t="str">
        <f t="shared" si="121"/>
        <v>FH22_23</v>
      </c>
      <c r="AX403" s="108">
        <f t="shared" si="122"/>
        <v>0.0225545958608362</v>
      </c>
      <c r="AY403" s="108" t="s">
        <v>18</v>
      </c>
      <c r="AZ403" s="108" t="s">
        <v>193</v>
      </c>
      <c r="BD403" s="108" t="s">
        <v>357</v>
      </c>
      <c r="BE403" s="108" t="str">
        <f t="shared" si="123"/>
        <v>R_ES-APP-RA</v>
      </c>
      <c r="BF403" s="108" t="str">
        <f t="shared" si="123"/>
        <v>FH22_23</v>
      </c>
      <c r="BG403" s="108">
        <f t="shared" si="106"/>
        <v>0.0212075715419054</v>
      </c>
      <c r="BH403" s="108" t="s">
        <v>18</v>
      </c>
      <c r="BI403" s="108" t="s">
        <v>195</v>
      </c>
      <c r="BM403" s="108" t="s">
        <v>357</v>
      </c>
      <c r="BN403" s="108" t="str">
        <f t="shared" si="124"/>
        <v>R_ES-APP-RA</v>
      </c>
      <c r="BO403" s="108" t="str">
        <f t="shared" si="124"/>
        <v>FH22_23</v>
      </c>
      <c r="BP403" s="108">
        <f t="shared" si="125"/>
        <v>0.0225545958608362</v>
      </c>
      <c r="BQ403" s="108" t="s">
        <v>18</v>
      </c>
      <c r="BR403" s="108" t="s">
        <v>192</v>
      </c>
    </row>
    <row r="404" spans="11:70">
      <c r="K404" s="108" t="s">
        <v>357</v>
      </c>
      <c r="L404" s="108" t="str">
        <f t="shared" si="113"/>
        <v>R_ES-APP-RA</v>
      </c>
      <c r="M404" s="108" t="str">
        <f t="shared" si="114"/>
        <v>WH0_1</v>
      </c>
      <c r="N404" s="108">
        <f t="shared" si="115"/>
        <v>0.0233000948138204</v>
      </c>
      <c r="O404" s="108" t="s">
        <v>18</v>
      </c>
      <c r="P404" s="108" t="s">
        <v>196</v>
      </c>
      <c r="T404" s="108" t="s">
        <v>357</v>
      </c>
      <c r="U404" s="108" t="str">
        <f t="shared" si="126"/>
        <v>R_ES-APP-RA</v>
      </c>
      <c r="V404" s="108" t="str">
        <f t="shared" si="126"/>
        <v>WH0_1</v>
      </c>
      <c r="W404" s="108">
        <f t="shared" si="116"/>
        <v>0.027052832396289</v>
      </c>
      <c r="X404" s="108" t="s">
        <v>18</v>
      </c>
      <c r="Y404" s="108" t="s">
        <v>191</v>
      </c>
      <c r="AC404" s="108" t="s">
        <v>357</v>
      </c>
      <c r="AD404" s="108" t="str">
        <f t="shared" si="117"/>
        <v>R_ES-APP-RA</v>
      </c>
      <c r="AE404" s="108" t="str">
        <f t="shared" si="117"/>
        <v>WH0_1</v>
      </c>
      <c r="AF404" s="108">
        <f t="shared" si="118"/>
        <v>0.0269775312483662</v>
      </c>
      <c r="AG404" s="108" t="s">
        <v>18</v>
      </c>
      <c r="AH404" s="108" t="s">
        <v>197</v>
      </c>
      <c r="AL404" s="108" t="s">
        <v>357</v>
      </c>
      <c r="AM404" s="108" t="str">
        <f t="shared" si="119"/>
        <v>R_ES-APP-RA</v>
      </c>
      <c r="AN404" s="108" t="str">
        <f t="shared" si="119"/>
        <v>WH0_1</v>
      </c>
      <c r="AO404" s="108">
        <f t="shared" si="120"/>
        <v>0.0260079601453114</v>
      </c>
      <c r="AP404" s="108" t="s">
        <v>18</v>
      </c>
      <c r="AQ404" s="108" t="s">
        <v>194</v>
      </c>
      <c r="AU404" s="108" t="s">
        <v>357</v>
      </c>
      <c r="AV404" s="108" t="str">
        <f t="shared" si="121"/>
        <v>R_ES-APP-RA</v>
      </c>
      <c r="AW404" s="108" t="str">
        <f t="shared" si="121"/>
        <v>WH0_1</v>
      </c>
      <c r="AX404" s="108">
        <f t="shared" si="122"/>
        <v>0.0251920133192881</v>
      </c>
      <c r="AY404" s="108" t="s">
        <v>18</v>
      </c>
      <c r="AZ404" s="108" t="s">
        <v>193</v>
      </c>
      <c r="BD404" s="108" t="s">
        <v>357</v>
      </c>
      <c r="BE404" s="108" t="str">
        <f t="shared" si="123"/>
        <v>R_ES-APP-RA</v>
      </c>
      <c r="BF404" s="108" t="str">
        <f t="shared" si="123"/>
        <v>WH0_1</v>
      </c>
      <c r="BG404" s="108">
        <f t="shared" si="106"/>
        <v>0.0260079601453114</v>
      </c>
      <c r="BH404" s="108" t="s">
        <v>18</v>
      </c>
      <c r="BI404" s="108" t="s">
        <v>195</v>
      </c>
      <c r="BM404" s="108" t="s">
        <v>357</v>
      </c>
      <c r="BN404" s="108" t="str">
        <f t="shared" si="124"/>
        <v>R_ES-APP-RA</v>
      </c>
      <c r="BO404" s="108" t="str">
        <f t="shared" si="124"/>
        <v>WH0_1</v>
      </c>
      <c r="BP404" s="108">
        <f t="shared" si="125"/>
        <v>0.0251920133192881</v>
      </c>
      <c r="BQ404" s="108" t="s">
        <v>18</v>
      </c>
      <c r="BR404" s="108" t="s">
        <v>192</v>
      </c>
    </row>
    <row r="405" spans="11:70">
      <c r="K405" s="108" t="s">
        <v>357</v>
      </c>
      <c r="L405" s="108" t="str">
        <f t="shared" si="113"/>
        <v>R_ES-APP-RA</v>
      </c>
      <c r="M405" s="108" t="str">
        <f t="shared" si="114"/>
        <v>WH2_3</v>
      </c>
      <c r="N405" s="108">
        <f t="shared" si="115"/>
        <v>0.0229492798370929</v>
      </c>
      <c r="O405" s="108" t="s">
        <v>18</v>
      </c>
      <c r="P405" s="108" t="s">
        <v>196</v>
      </c>
      <c r="T405" s="108" t="s">
        <v>357</v>
      </c>
      <c r="U405" s="108" t="str">
        <f t="shared" si="126"/>
        <v>R_ES-APP-RA</v>
      </c>
      <c r="V405" s="108" t="str">
        <f t="shared" si="126"/>
        <v>WH2_3</v>
      </c>
      <c r="W405" s="108">
        <f t="shared" si="116"/>
        <v>0.025013577036883</v>
      </c>
      <c r="X405" s="108" t="s">
        <v>18</v>
      </c>
      <c r="Y405" s="108" t="s">
        <v>191</v>
      </c>
      <c r="AC405" s="108" t="s">
        <v>357</v>
      </c>
      <c r="AD405" s="108" t="str">
        <f t="shared" si="117"/>
        <v>R_ES-APP-RA</v>
      </c>
      <c r="AE405" s="108" t="str">
        <f t="shared" si="117"/>
        <v>WH2_3</v>
      </c>
      <c r="AF405" s="108">
        <f t="shared" si="118"/>
        <v>0.026652958693426</v>
      </c>
      <c r="AG405" s="108" t="s">
        <v>18</v>
      </c>
      <c r="AH405" s="108" t="s">
        <v>197</v>
      </c>
      <c r="AL405" s="108" t="s">
        <v>357</v>
      </c>
      <c r="AM405" s="108" t="str">
        <f t="shared" si="119"/>
        <v>R_ES-APP-RA</v>
      </c>
      <c r="AN405" s="108" t="str">
        <f t="shared" si="119"/>
        <v>WH2_3</v>
      </c>
      <c r="AO405" s="108">
        <f t="shared" si="120"/>
        <v>0.0252822319214758</v>
      </c>
      <c r="AP405" s="108" t="s">
        <v>18</v>
      </c>
      <c r="AQ405" s="108" t="s">
        <v>194</v>
      </c>
      <c r="AU405" s="108" t="s">
        <v>357</v>
      </c>
      <c r="AV405" s="108" t="str">
        <f t="shared" si="121"/>
        <v>R_ES-APP-RA</v>
      </c>
      <c r="AW405" s="108" t="str">
        <f t="shared" si="121"/>
        <v>WH2_3</v>
      </c>
      <c r="AX405" s="108">
        <f t="shared" si="122"/>
        <v>0.0240114562974125</v>
      </c>
      <c r="AY405" s="108" t="s">
        <v>18</v>
      </c>
      <c r="AZ405" s="108" t="s">
        <v>193</v>
      </c>
      <c r="BD405" s="108" t="s">
        <v>357</v>
      </c>
      <c r="BE405" s="108" t="str">
        <f t="shared" si="123"/>
        <v>R_ES-APP-RA</v>
      </c>
      <c r="BF405" s="108" t="str">
        <f t="shared" si="123"/>
        <v>WH2_3</v>
      </c>
      <c r="BG405" s="108">
        <f t="shared" si="106"/>
        <v>0.0252822319214758</v>
      </c>
      <c r="BH405" s="108" t="s">
        <v>18</v>
      </c>
      <c r="BI405" s="108" t="s">
        <v>195</v>
      </c>
      <c r="BM405" s="108" t="s">
        <v>357</v>
      </c>
      <c r="BN405" s="108" t="str">
        <f t="shared" si="124"/>
        <v>R_ES-APP-RA</v>
      </c>
      <c r="BO405" s="108" t="str">
        <f t="shared" si="124"/>
        <v>WH2_3</v>
      </c>
      <c r="BP405" s="108">
        <f t="shared" si="125"/>
        <v>0.0240114562974125</v>
      </c>
      <c r="BQ405" s="108" t="s">
        <v>18</v>
      </c>
      <c r="BR405" s="108" t="s">
        <v>192</v>
      </c>
    </row>
    <row r="406" spans="11:70">
      <c r="K406" s="108" t="s">
        <v>357</v>
      </c>
      <c r="L406" s="108" t="str">
        <f t="shared" si="113"/>
        <v>R_ES-APP-RA</v>
      </c>
      <c r="M406" s="108" t="str">
        <f t="shared" si="114"/>
        <v>WH4_5</v>
      </c>
      <c r="N406" s="108">
        <f t="shared" si="115"/>
        <v>0.0222223809455457</v>
      </c>
      <c r="O406" s="108" t="s">
        <v>18</v>
      </c>
      <c r="P406" s="108" t="s">
        <v>196</v>
      </c>
      <c r="T406" s="108" t="s">
        <v>357</v>
      </c>
      <c r="U406" s="108" t="str">
        <f t="shared" si="126"/>
        <v>R_ES-APP-RA</v>
      </c>
      <c r="V406" s="108" t="str">
        <f t="shared" si="126"/>
        <v>WH4_5</v>
      </c>
      <c r="W406" s="108">
        <f t="shared" si="116"/>
        <v>0.023696203770169</v>
      </c>
      <c r="X406" s="108" t="s">
        <v>18</v>
      </c>
      <c r="Y406" s="108" t="s">
        <v>191</v>
      </c>
      <c r="AC406" s="108" t="s">
        <v>357</v>
      </c>
      <c r="AD406" s="108" t="str">
        <f t="shared" si="117"/>
        <v>R_ES-APP-RA</v>
      </c>
      <c r="AE406" s="108" t="str">
        <f t="shared" si="117"/>
        <v>WH4_5</v>
      </c>
      <c r="AF406" s="108">
        <f t="shared" si="118"/>
        <v>0.0249170715686325</v>
      </c>
      <c r="AG406" s="108" t="s">
        <v>18</v>
      </c>
      <c r="AH406" s="108" t="s">
        <v>197</v>
      </c>
      <c r="AL406" s="108" t="s">
        <v>357</v>
      </c>
      <c r="AM406" s="108" t="str">
        <f t="shared" si="119"/>
        <v>R_ES-APP-RA</v>
      </c>
      <c r="AN406" s="108" t="str">
        <f t="shared" si="119"/>
        <v>WH4_5</v>
      </c>
      <c r="AO406" s="108">
        <f t="shared" si="120"/>
        <v>0.0239165993198236</v>
      </c>
      <c r="AP406" s="108" t="s">
        <v>18</v>
      </c>
      <c r="AQ406" s="108" t="s">
        <v>194</v>
      </c>
      <c r="AU406" s="108" t="s">
        <v>357</v>
      </c>
      <c r="AV406" s="108" t="str">
        <f t="shared" si="121"/>
        <v>R_ES-APP-RA</v>
      </c>
      <c r="AW406" s="108" t="str">
        <f t="shared" si="121"/>
        <v>WH4_5</v>
      </c>
      <c r="AX406" s="108">
        <f t="shared" si="122"/>
        <v>0.021583935635486</v>
      </c>
      <c r="AY406" s="108" t="s">
        <v>18</v>
      </c>
      <c r="AZ406" s="108" t="s">
        <v>193</v>
      </c>
      <c r="BD406" s="108" t="s">
        <v>357</v>
      </c>
      <c r="BE406" s="108" t="str">
        <f t="shared" si="123"/>
        <v>R_ES-APP-RA</v>
      </c>
      <c r="BF406" s="108" t="str">
        <f t="shared" si="123"/>
        <v>WH4_5</v>
      </c>
      <c r="BG406" s="108">
        <f t="shared" si="106"/>
        <v>0.0239165993198236</v>
      </c>
      <c r="BH406" s="108" t="s">
        <v>18</v>
      </c>
      <c r="BI406" s="108" t="s">
        <v>195</v>
      </c>
      <c r="BM406" s="108" t="s">
        <v>357</v>
      </c>
      <c r="BN406" s="108" t="str">
        <f t="shared" si="124"/>
        <v>R_ES-APP-RA</v>
      </c>
      <c r="BO406" s="108" t="str">
        <f t="shared" si="124"/>
        <v>WH4_5</v>
      </c>
      <c r="BP406" s="108">
        <f t="shared" si="125"/>
        <v>0.021583935635486</v>
      </c>
      <c r="BQ406" s="108" t="s">
        <v>18</v>
      </c>
      <c r="BR406" s="108" t="s">
        <v>192</v>
      </c>
    </row>
    <row r="407" spans="11:70">
      <c r="K407" s="175" t="s">
        <v>357</v>
      </c>
      <c r="L407" s="108" t="str">
        <f t="shared" si="113"/>
        <v>R_ES-APP-RA</v>
      </c>
      <c r="M407" s="108" t="str">
        <f t="shared" si="114"/>
        <v>WH6_7</v>
      </c>
      <c r="N407" s="108">
        <f t="shared" si="115"/>
        <v>0.0212585220509218</v>
      </c>
      <c r="O407" s="108" t="s">
        <v>18</v>
      </c>
      <c r="P407" s="108" t="s">
        <v>196</v>
      </c>
      <c r="T407" s="108" t="s">
        <v>357</v>
      </c>
      <c r="U407" s="108" t="str">
        <f t="shared" si="126"/>
        <v>R_ES-APP-RA</v>
      </c>
      <c r="V407" s="108" t="str">
        <f t="shared" si="126"/>
        <v>WH6_7</v>
      </c>
      <c r="W407" s="108">
        <f t="shared" si="116"/>
        <v>0.0235544674010497</v>
      </c>
      <c r="X407" s="108" t="s">
        <v>18</v>
      </c>
      <c r="Y407" s="108" t="s">
        <v>191</v>
      </c>
      <c r="AC407" s="108" t="s">
        <v>357</v>
      </c>
      <c r="AD407" s="108" t="str">
        <f t="shared" si="117"/>
        <v>R_ES-APP-RA</v>
      </c>
      <c r="AE407" s="108" t="str">
        <f t="shared" si="117"/>
        <v>WH6_7</v>
      </c>
      <c r="AF407" s="108">
        <f t="shared" si="118"/>
        <v>0.0223149487779418</v>
      </c>
      <c r="AG407" s="108" t="s">
        <v>18</v>
      </c>
      <c r="AH407" s="108" t="s">
        <v>197</v>
      </c>
      <c r="AL407" s="108" t="s">
        <v>357</v>
      </c>
      <c r="AM407" s="108" t="str">
        <f t="shared" si="119"/>
        <v>R_ES-APP-RA</v>
      </c>
      <c r="AN407" s="108" t="str">
        <f t="shared" si="119"/>
        <v>WH6_7</v>
      </c>
      <c r="AO407" s="108">
        <f t="shared" si="120"/>
        <v>0.0226308904433103</v>
      </c>
      <c r="AP407" s="108" t="s">
        <v>18</v>
      </c>
      <c r="AQ407" s="108" t="s">
        <v>194</v>
      </c>
      <c r="AU407" s="108" t="s">
        <v>357</v>
      </c>
      <c r="AV407" s="108" t="str">
        <f t="shared" si="121"/>
        <v>R_ES-APP-RA</v>
      </c>
      <c r="AW407" s="108" t="str">
        <f t="shared" si="121"/>
        <v>WH6_7</v>
      </c>
      <c r="AX407" s="108">
        <f t="shared" si="122"/>
        <v>0.0195664574996017</v>
      </c>
      <c r="AY407" s="108" t="s">
        <v>18</v>
      </c>
      <c r="AZ407" s="108" t="s">
        <v>193</v>
      </c>
      <c r="BD407" s="108" t="s">
        <v>357</v>
      </c>
      <c r="BE407" s="108" t="str">
        <f t="shared" si="123"/>
        <v>R_ES-APP-RA</v>
      </c>
      <c r="BF407" s="108" t="str">
        <f t="shared" si="123"/>
        <v>WH6_7</v>
      </c>
      <c r="BG407" s="108">
        <f t="shared" si="106"/>
        <v>0.0226308904433103</v>
      </c>
      <c r="BH407" s="108" t="s">
        <v>18</v>
      </c>
      <c r="BI407" s="108" t="s">
        <v>195</v>
      </c>
      <c r="BM407" s="108" t="s">
        <v>357</v>
      </c>
      <c r="BN407" s="108" t="str">
        <f t="shared" si="124"/>
        <v>R_ES-APP-RA</v>
      </c>
      <c r="BO407" s="108" t="str">
        <f t="shared" si="124"/>
        <v>WH6_7</v>
      </c>
      <c r="BP407" s="108">
        <f t="shared" si="125"/>
        <v>0.0195664574996017</v>
      </c>
      <c r="BQ407" s="108" t="s">
        <v>18</v>
      </c>
      <c r="BR407" s="108" t="s">
        <v>192</v>
      </c>
    </row>
    <row r="408" spans="11:70">
      <c r="K408" s="108" t="s">
        <v>357</v>
      </c>
      <c r="L408" s="108" t="str">
        <f t="shared" si="113"/>
        <v>R_ES-APP-RA</v>
      </c>
      <c r="M408" s="108" t="str">
        <f t="shared" si="114"/>
        <v>WH8_9</v>
      </c>
      <c r="N408" s="108">
        <f t="shared" si="115"/>
        <v>0.0207811308875425</v>
      </c>
      <c r="O408" s="108" t="s">
        <v>18</v>
      </c>
      <c r="P408" s="108" t="s">
        <v>196</v>
      </c>
      <c r="T408" s="108" t="s">
        <v>357</v>
      </c>
      <c r="U408" s="108" t="str">
        <f t="shared" si="126"/>
        <v>R_ES-APP-RA</v>
      </c>
      <c r="V408" s="108" t="str">
        <f t="shared" si="126"/>
        <v>WH8_9</v>
      </c>
      <c r="W408" s="108">
        <f t="shared" si="116"/>
        <v>0.0243002057667018</v>
      </c>
      <c r="X408" s="108" t="s">
        <v>18</v>
      </c>
      <c r="Y408" s="108" t="s">
        <v>191</v>
      </c>
      <c r="AC408" s="108" t="s">
        <v>357</v>
      </c>
      <c r="AD408" s="108" t="str">
        <f t="shared" si="117"/>
        <v>R_ES-APP-RA</v>
      </c>
      <c r="AE408" s="108" t="str">
        <f t="shared" si="117"/>
        <v>WH8_9</v>
      </c>
      <c r="AF408" s="108">
        <f t="shared" si="118"/>
        <v>0.0206945793819697</v>
      </c>
      <c r="AG408" s="108" t="s">
        <v>18</v>
      </c>
      <c r="AH408" s="108" t="s">
        <v>197</v>
      </c>
      <c r="AL408" s="108" t="s">
        <v>357</v>
      </c>
      <c r="AM408" s="108" t="str">
        <f t="shared" si="119"/>
        <v>R_ES-APP-RA</v>
      </c>
      <c r="AN408" s="108" t="str">
        <f t="shared" si="119"/>
        <v>WH8_9</v>
      </c>
      <c r="AO408" s="108">
        <f t="shared" si="120"/>
        <v>0.0221985165054664</v>
      </c>
      <c r="AP408" s="108" t="s">
        <v>18</v>
      </c>
      <c r="AQ408" s="108" t="s">
        <v>194</v>
      </c>
      <c r="AU408" s="108" t="s">
        <v>357</v>
      </c>
      <c r="AV408" s="108" t="str">
        <f t="shared" si="121"/>
        <v>R_ES-APP-RA</v>
      </c>
      <c r="AW408" s="108" t="str">
        <f t="shared" si="121"/>
        <v>WH8_9</v>
      </c>
      <c r="AX408" s="108">
        <f t="shared" si="122"/>
        <v>0.0189268898351184</v>
      </c>
      <c r="AY408" s="108" t="s">
        <v>18</v>
      </c>
      <c r="AZ408" s="108" t="s">
        <v>193</v>
      </c>
      <c r="BD408" s="108" t="s">
        <v>357</v>
      </c>
      <c r="BE408" s="108" t="str">
        <f t="shared" si="123"/>
        <v>R_ES-APP-RA</v>
      </c>
      <c r="BF408" s="108" t="str">
        <f t="shared" si="123"/>
        <v>WH8_9</v>
      </c>
      <c r="BG408" s="108">
        <f t="shared" si="106"/>
        <v>0.0221985165054664</v>
      </c>
      <c r="BH408" s="108" t="s">
        <v>18</v>
      </c>
      <c r="BI408" s="108" t="s">
        <v>195</v>
      </c>
      <c r="BM408" s="108" t="s">
        <v>357</v>
      </c>
      <c r="BN408" s="108" t="str">
        <f t="shared" si="124"/>
        <v>R_ES-APP-RA</v>
      </c>
      <c r="BO408" s="108" t="str">
        <f t="shared" si="124"/>
        <v>WH8_9</v>
      </c>
      <c r="BP408" s="108">
        <f t="shared" si="125"/>
        <v>0.0189268898351184</v>
      </c>
      <c r="BQ408" s="108" t="s">
        <v>18</v>
      </c>
      <c r="BR408" s="108" t="s">
        <v>192</v>
      </c>
    </row>
    <row r="409" spans="11:70">
      <c r="K409" s="108" t="s">
        <v>357</v>
      </c>
      <c r="L409" s="108" t="str">
        <f t="shared" si="113"/>
        <v>R_ES-APP-RA</v>
      </c>
      <c r="M409" s="108" t="str">
        <f t="shared" si="114"/>
        <v>WH10_11</v>
      </c>
      <c r="N409" s="108">
        <f t="shared" si="115"/>
        <v>0.0207247431264493</v>
      </c>
      <c r="O409" s="108" t="s">
        <v>18</v>
      </c>
      <c r="P409" s="108" t="s">
        <v>196</v>
      </c>
      <c r="T409" s="108" t="s">
        <v>357</v>
      </c>
      <c r="U409" s="108" t="str">
        <f t="shared" si="126"/>
        <v>R_ES-APP-RA</v>
      </c>
      <c r="V409" s="108" t="str">
        <f t="shared" si="126"/>
        <v>WH10_11</v>
      </c>
      <c r="W409" s="108">
        <f t="shared" si="116"/>
        <v>0.0269606064596627</v>
      </c>
      <c r="X409" s="108" t="s">
        <v>18</v>
      </c>
      <c r="Y409" s="108" t="s">
        <v>191</v>
      </c>
      <c r="AC409" s="108" t="s">
        <v>357</v>
      </c>
      <c r="AD409" s="108" t="str">
        <f t="shared" si="117"/>
        <v>R_ES-APP-RA</v>
      </c>
      <c r="AE409" s="108" t="str">
        <f t="shared" si="117"/>
        <v>WH10_11</v>
      </c>
      <c r="AF409" s="108">
        <f t="shared" si="118"/>
        <v>0.0203373562220637</v>
      </c>
      <c r="AG409" s="108" t="s">
        <v>18</v>
      </c>
      <c r="AH409" s="108" t="s">
        <v>197</v>
      </c>
      <c r="AL409" s="108" t="s">
        <v>357</v>
      </c>
      <c r="AM409" s="108" t="str">
        <f t="shared" si="119"/>
        <v>R_ES-APP-RA</v>
      </c>
      <c r="AN409" s="108" t="str">
        <f t="shared" si="119"/>
        <v>WH10_11</v>
      </c>
      <c r="AO409" s="108">
        <f t="shared" si="120"/>
        <v>0.0228944317474162</v>
      </c>
      <c r="AP409" s="108" t="s">
        <v>18</v>
      </c>
      <c r="AQ409" s="108" t="s">
        <v>194</v>
      </c>
      <c r="AU409" s="108" t="s">
        <v>357</v>
      </c>
      <c r="AV409" s="108" t="str">
        <f t="shared" si="121"/>
        <v>R_ES-APP-RA</v>
      </c>
      <c r="AW409" s="108" t="str">
        <f t="shared" si="121"/>
        <v>WH10_11</v>
      </c>
      <c r="AX409" s="108">
        <f t="shared" si="122"/>
        <v>0.0193167729407143</v>
      </c>
      <c r="AY409" s="108" t="s">
        <v>18</v>
      </c>
      <c r="AZ409" s="108" t="s">
        <v>193</v>
      </c>
      <c r="BD409" s="108" t="s">
        <v>357</v>
      </c>
      <c r="BE409" s="108" t="str">
        <f t="shared" si="123"/>
        <v>R_ES-APP-RA</v>
      </c>
      <c r="BF409" s="108" t="str">
        <f t="shared" si="123"/>
        <v>WH10_11</v>
      </c>
      <c r="BG409" s="108">
        <f t="shared" si="106"/>
        <v>0.0228944317474162</v>
      </c>
      <c r="BH409" s="108" t="s">
        <v>18</v>
      </c>
      <c r="BI409" s="108" t="s">
        <v>195</v>
      </c>
      <c r="BM409" s="108" t="s">
        <v>357</v>
      </c>
      <c r="BN409" s="108" t="str">
        <f t="shared" si="124"/>
        <v>R_ES-APP-RA</v>
      </c>
      <c r="BO409" s="108" t="str">
        <f t="shared" si="124"/>
        <v>WH10_11</v>
      </c>
      <c r="BP409" s="108">
        <f t="shared" si="125"/>
        <v>0.0193167729407143</v>
      </c>
      <c r="BQ409" s="108" t="s">
        <v>18</v>
      </c>
      <c r="BR409" s="108" t="s">
        <v>192</v>
      </c>
    </row>
    <row r="410" spans="11:70">
      <c r="K410" s="108" t="s">
        <v>357</v>
      </c>
      <c r="L410" s="108" t="str">
        <f t="shared" si="113"/>
        <v>R_ES-APP-RA</v>
      </c>
      <c r="M410" s="108" t="str">
        <f t="shared" si="114"/>
        <v>WH12_13</v>
      </c>
      <c r="N410" s="108">
        <f t="shared" si="115"/>
        <v>0.0213134263086159</v>
      </c>
      <c r="O410" s="108" t="s">
        <v>18</v>
      </c>
      <c r="P410" s="108" t="s">
        <v>196</v>
      </c>
      <c r="T410" s="108" t="s">
        <v>357</v>
      </c>
      <c r="U410" s="108" t="str">
        <f t="shared" si="126"/>
        <v>R_ES-APP-RA</v>
      </c>
      <c r="V410" s="108" t="str">
        <f t="shared" si="126"/>
        <v>WH12_13</v>
      </c>
      <c r="W410" s="108">
        <f t="shared" si="116"/>
        <v>0.0281941532212526</v>
      </c>
      <c r="X410" s="108" t="s">
        <v>18</v>
      </c>
      <c r="Y410" s="108" t="s">
        <v>191</v>
      </c>
      <c r="AC410" s="108" t="s">
        <v>357</v>
      </c>
      <c r="AD410" s="108" t="str">
        <f t="shared" si="117"/>
        <v>R_ES-APP-RA</v>
      </c>
      <c r="AE410" s="108" t="str">
        <f t="shared" si="117"/>
        <v>WH12_13</v>
      </c>
      <c r="AF410" s="108">
        <f t="shared" si="118"/>
        <v>0.0215779233299048</v>
      </c>
      <c r="AG410" s="108" t="s">
        <v>18</v>
      </c>
      <c r="AH410" s="108" t="s">
        <v>197</v>
      </c>
      <c r="AL410" s="108" t="s">
        <v>357</v>
      </c>
      <c r="AM410" s="108" t="str">
        <f t="shared" si="119"/>
        <v>R_ES-APP-RA</v>
      </c>
      <c r="AN410" s="108" t="str">
        <f t="shared" si="119"/>
        <v>WH12_13</v>
      </c>
      <c r="AO410" s="108">
        <f t="shared" si="120"/>
        <v>0.0243699220566265</v>
      </c>
      <c r="AP410" s="108" t="s">
        <v>18</v>
      </c>
      <c r="AQ410" s="108" t="s">
        <v>194</v>
      </c>
      <c r="AU410" s="108" t="s">
        <v>357</v>
      </c>
      <c r="AV410" s="108" t="str">
        <f t="shared" si="121"/>
        <v>R_ES-APP-RA</v>
      </c>
      <c r="AW410" s="108" t="str">
        <f t="shared" si="121"/>
        <v>WH12_13</v>
      </c>
      <c r="AX410" s="108">
        <f t="shared" si="122"/>
        <v>0.0217136791659968</v>
      </c>
      <c r="AY410" s="108" t="s">
        <v>18</v>
      </c>
      <c r="AZ410" s="108" t="s">
        <v>193</v>
      </c>
      <c r="BD410" s="108" t="s">
        <v>357</v>
      </c>
      <c r="BE410" s="108" t="str">
        <f t="shared" si="123"/>
        <v>R_ES-APP-RA</v>
      </c>
      <c r="BF410" s="108" t="str">
        <f t="shared" si="123"/>
        <v>WH12_13</v>
      </c>
      <c r="BG410" s="108">
        <f t="shared" si="106"/>
        <v>0.0243699220566265</v>
      </c>
      <c r="BH410" s="108" t="s">
        <v>18</v>
      </c>
      <c r="BI410" s="108" t="s">
        <v>195</v>
      </c>
      <c r="BM410" s="108" t="s">
        <v>357</v>
      </c>
      <c r="BN410" s="108" t="str">
        <f t="shared" si="124"/>
        <v>R_ES-APP-RA</v>
      </c>
      <c r="BO410" s="108" t="str">
        <f t="shared" si="124"/>
        <v>WH12_13</v>
      </c>
      <c r="BP410" s="108">
        <f t="shared" si="125"/>
        <v>0.0217136791659968</v>
      </c>
      <c r="BQ410" s="108" t="s">
        <v>18</v>
      </c>
      <c r="BR410" s="108" t="s">
        <v>192</v>
      </c>
    </row>
    <row r="411" spans="11:70">
      <c r="K411" s="175" t="s">
        <v>357</v>
      </c>
      <c r="L411" s="108" t="str">
        <f t="shared" si="113"/>
        <v>R_ES-APP-RA</v>
      </c>
      <c r="M411" s="108" t="str">
        <f t="shared" si="114"/>
        <v>WH14_15</v>
      </c>
      <c r="N411" s="108">
        <f t="shared" si="115"/>
        <v>0.0224691056303517</v>
      </c>
      <c r="O411" s="108" t="s">
        <v>18</v>
      </c>
      <c r="P411" s="108" t="s">
        <v>196</v>
      </c>
      <c r="T411" s="108" t="s">
        <v>357</v>
      </c>
      <c r="U411" s="108" t="str">
        <f t="shared" si="126"/>
        <v>R_ES-APP-RA</v>
      </c>
      <c r="V411" s="108" t="str">
        <f t="shared" si="126"/>
        <v>WH14_15</v>
      </c>
      <c r="W411" s="108">
        <f t="shared" si="116"/>
        <v>0.0277591077183275</v>
      </c>
      <c r="X411" s="108" t="s">
        <v>18</v>
      </c>
      <c r="Y411" s="108" t="s">
        <v>191</v>
      </c>
      <c r="AC411" s="108" t="s">
        <v>357</v>
      </c>
      <c r="AD411" s="108" t="str">
        <f t="shared" si="117"/>
        <v>R_ES-APP-RA</v>
      </c>
      <c r="AE411" s="108" t="str">
        <f t="shared" si="117"/>
        <v>WH14_15</v>
      </c>
      <c r="AF411" s="108">
        <f t="shared" si="118"/>
        <v>0.0244372230846757</v>
      </c>
      <c r="AG411" s="108" t="s">
        <v>18</v>
      </c>
      <c r="AH411" s="108" t="s">
        <v>197</v>
      </c>
      <c r="AL411" s="108" t="s">
        <v>357</v>
      </c>
      <c r="AM411" s="108" t="str">
        <f t="shared" si="119"/>
        <v>R_ES-APP-RA</v>
      </c>
      <c r="AN411" s="108" t="str">
        <f t="shared" si="119"/>
        <v>WH14_15</v>
      </c>
      <c r="AO411" s="108">
        <f t="shared" si="120"/>
        <v>0.0252966565536165</v>
      </c>
      <c r="AP411" s="108" t="s">
        <v>18</v>
      </c>
      <c r="AQ411" s="108" t="s">
        <v>194</v>
      </c>
      <c r="AU411" s="108" t="s">
        <v>357</v>
      </c>
      <c r="AV411" s="108" t="str">
        <f t="shared" si="121"/>
        <v>R_ES-APP-RA</v>
      </c>
      <c r="AW411" s="108" t="str">
        <f t="shared" si="121"/>
        <v>WH14_15</v>
      </c>
      <c r="AX411" s="108">
        <f t="shared" si="122"/>
        <v>0.0231546162990083</v>
      </c>
      <c r="AY411" s="108" t="s">
        <v>18</v>
      </c>
      <c r="AZ411" s="108" t="s">
        <v>193</v>
      </c>
      <c r="BD411" s="108" t="s">
        <v>357</v>
      </c>
      <c r="BE411" s="108" t="str">
        <f t="shared" si="123"/>
        <v>R_ES-APP-RA</v>
      </c>
      <c r="BF411" s="108" t="str">
        <f t="shared" si="123"/>
        <v>WH14_15</v>
      </c>
      <c r="BG411" s="108">
        <f t="shared" si="106"/>
        <v>0.0252966565536165</v>
      </c>
      <c r="BH411" s="108" t="s">
        <v>18</v>
      </c>
      <c r="BI411" s="108" t="s">
        <v>195</v>
      </c>
      <c r="BM411" s="108" t="s">
        <v>357</v>
      </c>
      <c r="BN411" s="108" t="str">
        <f t="shared" si="124"/>
        <v>R_ES-APP-RA</v>
      </c>
      <c r="BO411" s="108" t="str">
        <f t="shared" si="124"/>
        <v>WH14_15</v>
      </c>
      <c r="BP411" s="108">
        <f t="shared" si="125"/>
        <v>0.0231546162990083</v>
      </c>
      <c r="BQ411" s="108" t="s">
        <v>18</v>
      </c>
      <c r="BR411" s="108" t="s">
        <v>192</v>
      </c>
    </row>
    <row r="412" spans="11:70">
      <c r="K412" s="108" t="s">
        <v>357</v>
      </c>
      <c r="L412" s="108" t="str">
        <f t="shared" si="113"/>
        <v>R_ES-APP-RA</v>
      </c>
      <c r="M412" s="108" t="str">
        <f t="shared" si="114"/>
        <v>WH16_17</v>
      </c>
      <c r="N412" s="108">
        <f t="shared" si="115"/>
        <v>0.0228058793544892</v>
      </c>
      <c r="O412" s="108" t="s">
        <v>18</v>
      </c>
      <c r="P412" s="108" t="s">
        <v>196</v>
      </c>
      <c r="T412" s="108" t="s">
        <v>357</v>
      </c>
      <c r="U412" s="108" t="str">
        <f t="shared" si="126"/>
        <v>R_ES-APP-RA</v>
      </c>
      <c r="V412" s="108" t="str">
        <f t="shared" si="126"/>
        <v>WH16_17</v>
      </c>
      <c r="W412" s="108">
        <f t="shared" si="116"/>
        <v>0.0270225001421144</v>
      </c>
      <c r="X412" s="108" t="s">
        <v>18</v>
      </c>
      <c r="Y412" s="108" t="s">
        <v>191</v>
      </c>
      <c r="AC412" s="108" t="s">
        <v>357</v>
      </c>
      <c r="AD412" s="108" t="str">
        <f t="shared" si="117"/>
        <v>R_ES-APP-RA</v>
      </c>
      <c r="AE412" s="108" t="str">
        <f t="shared" si="117"/>
        <v>WH16_17</v>
      </c>
      <c r="AF412" s="108">
        <f t="shared" si="118"/>
        <v>0.0257055276901567</v>
      </c>
      <c r="AG412" s="108" t="s">
        <v>18</v>
      </c>
      <c r="AH412" s="108" t="s">
        <v>197</v>
      </c>
      <c r="AL412" s="108" t="s">
        <v>357</v>
      </c>
      <c r="AM412" s="108" t="str">
        <f t="shared" si="119"/>
        <v>R_ES-APP-RA</v>
      </c>
      <c r="AN412" s="108" t="str">
        <f t="shared" si="119"/>
        <v>WH16_17</v>
      </c>
      <c r="AO412" s="108">
        <f t="shared" si="120"/>
        <v>0.0253035348263485</v>
      </c>
      <c r="AP412" s="108" t="s">
        <v>18</v>
      </c>
      <c r="AQ412" s="108" t="s">
        <v>194</v>
      </c>
      <c r="AU412" s="108" t="s">
        <v>357</v>
      </c>
      <c r="AV412" s="108" t="str">
        <f t="shared" si="121"/>
        <v>R_ES-APP-RA</v>
      </c>
      <c r="AW412" s="108" t="str">
        <f t="shared" si="121"/>
        <v>WH16_17</v>
      </c>
      <c r="AX412" s="108">
        <f t="shared" si="122"/>
        <v>0.0233585702637121</v>
      </c>
      <c r="AY412" s="108" t="s">
        <v>18</v>
      </c>
      <c r="AZ412" s="108" t="s">
        <v>193</v>
      </c>
      <c r="BD412" s="108" t="s">
        <v>357</v>
      </c>
      <c r="BE412" s="108" t="str">
        <f t="shared" si="123"/>
        <v>R_ES-APP-RA</v>
      </c>
      <c r="BF412" s="108" t="str">
        <f t="shared" si="123"/>
        <v>WH16_17</v>
      </c>
      <c r="BG412" s="108">
        <f t="shared" si="106"/>
        <v>0.0253035348263485</v>
      </c>
      <c r="BH412" s="108" t="s">
        <v>18</v>
      </c>
      <c r="BI412" s="108" t="s">
        <v>195</v>
      </c>
      <c r="BM412" s="108" t="s">
        <v>357</v>
      </c>
      <c r="BN412" s="108" t="str">
        <f t="shared" si="124"/>
        <v>R_ES-APP-RA</v>
      </c>
      <c r="BO412" s="108" t="str">
        <f t="shared" si="124"/>
        <v>WH16_17</v>
      </c>
      <c r="BP412" s="108">
        <f t="shared" si="125"/>
        <v>0.0233585702637121</v>
      </c>
      <c r="BQ412" s="108" t="s">
        <v>18</v>
      </c>
      <c r="BR412" s="108" t="s">
        <v>192</v>
      </c>
    </row>
    <row r="413" spans="11:70">
      <c r="K413" s="108" t="s">
        <v>357</v>
      </c>
      <c r="L413" s="108" t="str">
        <f t="shared" si="113"/>
        <v>R_ES-APP-RA</v>
      </c>
      <c r="M413" s="108" t="str">
        <f t="shared" si="114"/>
        <v>WH18_19</v>
      </c>
      <c r="N413" s="108">
        <f t="shared" si="115"/>
        <v>0.0228335510535675</v>
      </c>
      <c r="O413" s="108" t="s">
        <v>18</v>
      </c>
      <c r="P413" s="108" t="s">
        <v>196</v>
      </c>
      <c r="T413" s="108" t="s">
        <v>357</v>
      </c>
      <c r="U413" s="108" t="str">
        <f t="shared" si="126"/>
        <v>R_ES-APP-RA</v>
      </c>
      <c r="V413" s="108" t="str">
        <f t="shared" si="126"/>
        <v>WH18_19</v>
      </c>
      <c r="W413" s="108">
        <f t="shared" si="116"/>
        <v>0.0267517944660614</v>
      </c>
      <c r="X413" s="108" t="s">
        <v>18</v>
      </c>
      <c r="Y413" s="108" t="s">
        <v>191</v>
      </c>
      <c r="AC413" s="108" t="s">
        <v>357</v>
      </c>
      <c r="AD413" s="108" t="str">
        <f t="shared" si="117"/>
        <v>R_ES-APP-RA</v>
      </c>
      <c r="AE413" s="108" t="str">
        <f t="shared" si="117"/>
        <v>WH18_19</v>
      </c>
      <c r="AF413" s="108">
        <f t="shared" si="118"/>
        <v>0.0255927943653416</v>
      </c>
      <c r="AG413" s="108" t="s">
        <v>18</v>
      </c>
      <c r="AH413" s="108" t="s">
        <v>197</v>
      </c>
      <c r="AL413" s="108" t="s">
        <v>357</v>
      </c>
      <c r="AM413" s="108" t="str">
        <f t="shared" si="119"/>
        <v>R_ES-APP-RA</v>
      </c>
      <c r="AN413" s="108" t="str">
        <f t="shared" si="119"/>
        <v>WH18_19</v>
      </c>
      <c r="AO413" s="108">
        <f t="shared" si="120"/>
        <v>0.0249695860312862</v>
      </c>
      <c r="AP413" s="108" t="s">
        <v>18</v>
      </c>
      <c r="AQ413" s="108" t="s">
        <v>194</v>
      </c>
      <c r="AU413" s="108" t="s">
        <v>357</v>
      </c>
      <c r="AV413" s="108" t="str">
        <f t="shared" si="121"/>
        <v>R_ES-APP-RA</v>
      </c>
      <c r="AW413" s="108" t="str">
        <f t="shared" si="121"/>
        <v>WH18_19</v>
      </c>
      <c r="AX413" s="108">
        <f t="shared" si="122"/>
        <v>0.023127630615324</v>
      </c>
      <c r="AY413" s="108" t="s">
        <v>18</v>
      </c>
      <c r="AZ413" s="108" t="s">
        <v>193</v>
      </c>
      <c r="BD413" s="108" t="s">
        <v>357</v>
      </c>
      <c r="BE413" s="108" t="str">
        <f t="shared" si="123"/>
        <v>R_ES-APP-RA</v>
      </c>
      <c r="BF413" s="108" t="str">
        <f t="shared" si="123"/>
        <v>WH18_19</v>
      </c>
      <c r="BG413" s="108">
        <f t="shared" si="106"/>
        <v>0.0249695860312862</v>
      </c>
      <c r="BH413" s="108" t="s">
        <v>18</v>
      </c>
      <c r="BI413" s="108" t="s">
        <v>195</v>
      </c>
      <c r="BM413" s="108" t="s">
        <v>357</v>
      </c>
      <c r="BN413" s="108" t="str">
        <f t="shared" si="124"/>
        <v>R_ES-APP-RA</v>
      </c>
      <c r="BO413" s="108" t="str">
        <f t="shared" si="124"/>
        <v>WH18_19</v>
      </c>
      <c r="BP413" s="108">
        <f t="shared" si="125"/>
        <v>0.023127630615324</v>
      </c>
      <c r="BQ413" s="108" t="s">
        <v>18</v>
      </c>
      <c r="BR413" s="108" t="s">
        <v>192</v>
      </c>
    </row>
    <row r="414" spans="11:70">
      <c r="K414" s="108" t="s">
        <v>357</v>
      </c>
      <c r="L414" s="108" t="str">
        <f t="shared" si="113"/>
        <v>R_ES-APP-RA</v>
      </c>
      <c r="M414" s="108" t="str">
        <f t="shared" si="114"/>
        <v>WH20_21</v>
      </c>
      <c r="N414" s="108">
        <f t="shared" si="115"/>
        <v>0.0227154557821904</v>
      </c>
      <c r="O414" s="108" t="s">
        <v>18</v>
      </c>
      <c r="P414" s="108" t="s">
        <v>196</v>
      </c>
      <c r="T414" s="108" t="s">
        <v>357</v>
      </c>
      <c r="U414" s="108" t="str">
        <f t="shared" si="126"/>
        <v>R_ES-APP-RA</v>
      </c>
      <c r="V414" s="108" t="str">
        <f t="shared" si="126"/>
        <v>WH20_21</v>
      </c>
      <c r="W414" s="108">
        <f t="shared" si="116"/>
        <v>0.0283933513791526</v>
      </c>
      <c r="X414" s="108" t="s">
        <v>18</v>
      </c>
      <c r="Y414" s="108" t="s">
        <v>191</v>
      </c>
      <c r="AC414" s="108" t="s">
        <v>357</v>
      </c>
      <c r="AD414" s="108" t="str">
        <f t="shared" si="117"/>
        <v>R_ES-APP-RA</v>
      </c>
      <c r="AE414" s="108" t="str">
        <f t="shared" si="117"/>
        <v>WH20_21</v>
      </c>
      <c r="AF414" s="108">
        <f t="shared" si="118"/>
        <v>0.0251280963570105</v>
      </c>
      <c r="AG414" s="108" t="s">
        <v>18</v>
      </c>
      <c r="AH414" s="108" t="s">
        <v>197</v>
      </c>
      <c r="AL414" s="108" t="s">
        <v>357</v>
      </c>
      <c r="AM414" s="108" t="str">
        <f t="shared" si="119"/>
        <v>R_ES-APP-RA</v>
      </c>
      <c r="AN414" s="108" t="str">
        <f t="shared" si="119"/>
        <v>WH20_21</v>
      </c>
      <c r="AO414" s="108">
        <f t="shared" si="120"/>
        <v>0.0251936667769471</v>
      </c>
      <c r="AP414" s="108" t="s">
        <v>18</v>
      </c>
      <c r="AQ414" s="108" t="s">
        <v>194</v>
      </c>
      <c r="AU414" s="108" t="s">
        <v>357</v>
      </c>
      <c r="AV414" s="108" t="str">
        <f t="shared" si="121"/>
        <v>R_ES-APP-RA</v>
      </c>
      <c r="AW414" s="108" t="str">
        <f t="shared" si="121"/>
        <v>WH20_21</v>
      </c>
      <c r="AX414" s="108">
        <f t="shared" si="122"/>
        <v>0.0230669226777415</v>
      </c>
      <c r="AY414" s="108" t="s">
        <v>18</v>
      </c>
      <c r="AZ414" s="108" t="s">
        <v>193</v>
      </c>
      <c r="BD414" s="108" t="s">
        <v>357</v>
      </c>
      <c r="BE414" s="108" t="str">
        <f t="shared" si="123"/>
        <v>R_ES-APP-RA</v>
      </c>
      <c r="BF414" s="108" t="str">
        <f t="shared" si="123"/>
        <v>WH20_21</v>
      </c>
      <c r="BG414" s="108">
        <f t="shared" si="106"/>
        <v>0.0251936667769471</v>
      </c>
      <c r="BH414" s="108" t="s">
        <v>18</v>
      </c>
      <c r="BI414" s="108" t="s">
        <v>195</v>
      </c>
      <c r="BM414" s="108" t="s">
        <v>357</v>
      </c>
      <c r="BN414" s="108" t="str">
        <f t="shared" si="124"/>
        <v>R_ES-APP-RA</v>
      </c>
      <c r="BO414" s="108" t="str">
        <f t="shared" si="124"/>
        <v>WH20_21</v>
      </c>
      <c r="BP414" s="108">
        <f t="shared" si="125"/>
        <v>0.0230669226777415</v>
      </c>
      <c r="BQ414" s="108" t="s">
        <v>18</v>
      </c>
      <c r="BR414" s="108" t="s">
        <v>192</v>
      </c>
    </row>
    <row r="415" spans="11:70">
      <c r="K415" s="175" t="s">
        <v>357</v>
      </c>
      <c r="L415" s="108" t="str">
        <f t="shared" si="113"/>
        <v>R_ES-APP-RA</v>
      </c>
      <c r="M415" s="108" t="str">
        <f t="shared" si="114"/>
        <v>WH22_23</v>
      </c>
      <c r="N415" s="108">
        <f t="shared" si="115"/>
        <v>0.0228898262899369</v>
      </c>
      <c r="O415" s="108" t="s">
        <v>18</v>
      </c>
      <c r="P415" s="108" t="s">
        <v>196</v>
      </c>
      <c r="T415" s="108" t="s">
        <v>357</v>
      </c>
      <c r="U415" s="108" t="str">
        <f t="shared" si="126"/>
        <v>R_ES-APP-RA</v>
      </c>
      <c r="V415" s="108" t="str">
        <f t="shared" si="126"/>
        <v>WH22_23</v>
      </c>
      <c r="W415" s="108">
        <f t="shared" si="116"/>
        <v>0.0283097816617008</v>
      </c>
      <c r="X415" s="108" t="s">
        <v>18</v>
      </c>
      <c r="Y415" s="108" t="s">
        <v>191</v>
      </c>
      <c r="AC415" s="108" t="s">
        <v>357</v>
      </c>
      <c r="AD415" s="108" t="str">
        <f t="shared" si="117"/>
        <v>R_ES-APP-RA</v>
      </c>
      <c r="AE415" s="108" t="str">
        <f t="shared" si="117"/>
        <v>WH22_23</v>
      </c>
      <c r="AF415" s="108">
        <f t="shared" si="118"/>
        <v>0.0254920738775338</v>
      </c>
      <c r="AG415" s="108" t="s">
        <v>18</v>
      </c>
      <c r="AH415" s="108" t="s">
        <v>197</v>
      </c>
      <c r="AL415" s="108" t="s">
        <v>357</v>
      </c>
      <c r="AM415" s="108" t="str">
        <f t="shared" si="119"/>
        <v>R_ES-APP-RA</v>
      </c>
      <c r="AN415" s="108" t="str">
        <f t="shared" si="119"/>
        <v>WH22_23</v>
      </c>
      <c r="AO415" s="108">
        <f t="shared" si="120"/>
        <v>0.025793097568826</v>
      </c>
      <c r="AP415" s="108" t="s">
        <v>18</v>
      </c>
      <c r="AQ415" s="108" t="s">
        <v>194</v>
      </c>
      <c r="AU415" s="108" t="s">
        <v>357</v>
      </c>
      <c r="AV415" s="108" t="str">
        <f t="shared" si="121"/>
        <v>R_ES-APP-RA</v>
      </c>
      <c r="AW415" s="108" t="str">
        <f t="shared" si="121"/>
        <v>WH22_23</v>
      </c>
      <c r="AX415" s="108">
        <f t="shared" si="122"/>
        <v>0.0246581494217923</v>
      </c>
      <c r="AY415" s="108" t="s">
        <v>18</v>
      </c>
      <c r="AZ415" s="108" t="s">
        <v>193</v>
      </c>
      <c r="BD415" s="108" t="s">
        <v>357</v>
      </c>
      <c r="BE415" s="108" t="str">
        <f t="shared" si="123"/>
        <v>R_ES-APP-RA</v>
      </c>
      <c r="BF415" s="108" t="str">
        <f t="shared" si="123"/>
        <v>WH22_23</v>
      </c>
      <c r="BG415" s="108">
        <f t="shared" si="106"/>
        <v>0.025793097568826</v>
      </c>
      <c r="BH415" s="108" t="s">
        <v>18</v>
      </c>
      <c r="BI415" s="108" t="s">
        <v>195</v>
      </c>
      <c r="BM415" s="108" t="s">
        <v>357</v>
      </c>
      <c r="BN415" s="108" t="str">
        <f t="shared" si="124"/>
        <v>R_ES-APP-RA</v>
      </c>
      <c r="BO415" s="108" t="str">
        <f t="shared" si="124"/>
        <v>WH22_23</v>
      </c>
      <c r="BP415" s="108">
        <f t="shared" si="125"/>
        <v>0.0246581494217923</v>
      </c>
      <c r="BQ415" s="108" t="s">
        <v>18</v>
      </c>
      <c r="BR415" s="108" t="s">
        <v>192</v>
      </c>
    </row>
    <row r="416" spans="11:70">
      <c r="K416" s="108" t="s">
        <v>357</v>
      </c>
      <c r="L416" s="108" t="str">
        <f>C17</f>
        <v>R_ES-APP-OTH</v>
      </c>
      <c r="M416" s="108" t="str">
        <f t="shared" si="114"/>
        <v>RH0_1</v>
      </c>
      <c r="N416" s="108">
        <f t="shared" si="115"/>
        <v>0.0207246590371655</v>
      </c>
      <c r="O416" s="108" t="s">
        <v>18</v>
      </c>
      <c r="P416" s="108" t="s">
        <v>196</v>
      </c>
      <c r="T416" s="108" t="s">
        <v>357</v>
      </c>
      <c r="U416" s="108" t="str">
        <f t="shared" si="126"/>
        <v>R_ES-APP-OTH</v>
      </c>
      <c r="V416" s="108" t="str">
        <f t="shared" si="126"/>
        <v>RH0_1</v>
      </c>
      <c r="W416" s="108">
        <f t="shared" si="116"/>
        <v>0.0211149417251545</v>
      </c>
      <c r="X416" s="108" t="s">
        <v>18</v>
      </c>
      <c r="Y416" s="108" t="s">
        <v>191</v>
      </c>
      <c r="AC416" s="108" t="s">
        <v>357</v>
      </c>
      <c r="AD416" s="108" t="str">
        <f t="shared" ref="AD416:AE463" si="127">U416</f>
        <v>R_ES-APP-OTH</v>
      </c>
      <c r="AE416" s="108" t="str">
        <f t="shared" si="127"/>
        <v>RH0_1</v>
      </c>
      <c r="AF416" s="108">
        <f t="shared" si="118"/>
        <v>0.0215588607712188</v>
      </c>
      <c r="AG416" s="108" t="s">
        <v>18</v>
      </c>
      <c r="AH416" s="108" t="s">
        <v>197</v>
      </c>
      <c r="AL416" s="108" t="s">
        <v>357</v>
      </c>
      <c r="AM416" s="108" t="str">
        <f t="shared" ref="AM416:AN463" si="128">AD416</f>
        <v>R_ES-APP-OTH</v>
      </c>
      <c r="AN416" s="108" t="str">
        <f t="shared" si="128"/>
        <v>RH0_1</v>
      </c>
      <c r="AO416" s="108">
        <f t="shared" si="120"/>
        <v>0.0211002816156798</v>
      </c>
      <c r="AP416" s="108" t="s">
        <v>18</v>
      </c>
      <c r="AQ416" s="108" t="s">
        <v>194</v>
      </c>
      <c r="AU416" s="108" t="s">
        <v>357</v>
      </c>
      <c r="AV416" s="108" t="str">
        <f t="shared" ref="AV416:AW463" si="129">AM416</f>
        <v>R_ES-APP-OTH</v>
      </c>
      <c r="AW416" s="108" t="str">
        <f t="shared" si="129"/>
        <v>RH0_1</v>
      </c>
      <c r="AX416" s="108">
        <f t="shared" si="122"/>
        <v>0.0216553453978117</v>
      </c>
      <c r="AY416" s="108" t="s">
        <v>18</v>
      </c>
      <c r="AZ416" s="108" t="s">
        <v>193</v>
      </c>
      <c r="BD416" s="108" t="s">
        <v>357</v>
      </c>
      <c r="BE416" s="108" t="str">
        <f t="shared" ref="BE416:BF463" si="130">AV416</f>
        <v>R_ES-APP-OTH</v>
      </c>
      <c r="BF416" s="108" t="str">
        <f t="shared" si="130"/>
        <v>RH0_1</v>
      </c>
      <c r="BG416" s="108">
        <f t="shared" si="106"/>
        <v>0.0211002816156798</v>
      </c>
      <c r="BH416" s="108" t="s">
        <v>18</v>
      </c>
      <c r="BI416" s="108" t="s">
        <v>195</v>
      </c>
      <c r="BM416" s="108" t="s">
        <v>357</v>
      </c>
      <c r="BN416" s="108" t="str">
        <f t="shared" ref="BN416:BO463" si="131">BE416</f>
        <v>R_ES-APP-OTH</v>
      </c>
      <c r="BO416" s="108" t="str">
        <f t="shared" si="131"/>
        <v>RH0_1</v>
      </c>
      <c r="BP416" s="108">
        <f t="shared" si="125"/>
        <v>0.0216553453978117</v>
      </c>
      <c r="BQ416" s="108" t="s">
        <v>18</v>
      </c>
      <c r="BR416" s="108" t="s">
        <v>192</v>
      </c>
    </row>
    <row r="417" spans="11:70">
      <c r="K417" s="108" t="s">
        <v>357</v>
      </c>
      <c r="L417" s="108" t="str">
        <f t="shared" ref="L417:L463" si="132">L416</f>
        <v>R_ES-APP-OTH</v>
      </c>
      <c r="M417" s="108" t="str">
        <f t="shared" si="114"/>
        <v>RH2_3</v>
      </c>
      <c r="N417" s="108">
        <f t="shared" si="115"/>
        <v>0.0206069139508455</v>
      </c>
      <c r="O417" s="108" t="s">
        <v>18</v>
      </c>
      <c r="P417" s="108" t="s">
        <v>196</v>
      </c>
      <c r="T417" s="108" t="s">
        <v>357</v>
      </c>
      <c r="U417" s="108" t="str">
        <f t="shared" ref="U417:V463" si="133">L417</f>
        <v>R_ES-APP-OTH</v>
      </c>
      <c r="V417" s="108" t="str">
        <f t="shared" si="133"/>
        <v>RH2_3</v>
      </c>
      <c r="W417" s="108">
        <f t="shared" si="116"/>
        <v>0.019269377650939</v>
      </c>
      <c r="X417" s="108" t="s">
        <v>18</v>
      </c>
      <c r="Y417" s="108" t="s">
        <v>191</v>
      </c>
      <c r="AC417" s="108" t="s">
        <v>357</v>
      </c>
      <c r="AD417" s="108" t="str">
        <f t="shared" si="127"/>
        <v>R_ES-APP-OTH</v>
      </c>
      <c r="AE417" s="108" t="str">
        <f t="shared" si="127"/>
        <v>RH2_3</v>
      </c>
      <c r="AF417" s="108">
        <f t="shared" si="118"/>
        <v>0.021716461727875</v>
      </c>
      <c r="AG417" s="108" t="s">
        <v>18</v>
      </c>
      <c r="AH417" s="108" t="s">
        <v>197</v>
      </c>
      <c r="AL417" s="108" t="s">
        <v>357</v>
      </c>
      <c r="AM417" s="108" t="str">
        <f t="shared" si="128"/>
        <v>R_ES-APP-OTH</v>
      </c>
      <c r="AN417" s="108" t="str">
        <f t="shared" si="128"/>
        <v>RH2_3</v>
      </c>
      <c r="AO417" s="108">
        <f t="shared" si="120"/>
        <v>0.0202044634746338</v>
      </c>
      <c r="AP417" s="108" t="s">
        <v>18</v>
      </c>
      <c r="AQ417" s="108" t="s">
        <v>194</v>
      </c>
      <c r="AU417" s="108" t="s">
        <v>357</v>
      </c>
      <c r="AV417" s="108" t="str">
        <f t="shared" si="129"/>
        <v>R_ES-APP-OTH</v>
      </c>
      <c r="AW417" s="108" t="str">
        <f t="shared" si="129"/>
        <v>RH2_3</v>
      </c>
      <c r="AX417" s="108">
        <f t="shared" si="122"/>
        <v>0.0197617928172299</v>
      </c>
      <c r="AY417" s="108" t="s">
        <v>18</v>
      </c>
      <c r="AZ417" s="108" t="s">
        <v>193</v>
      </c>
      <c r="BD417" s="108" t="s">
        <v>357</v>
      </c>
      <c r="BE417" s="108" t="str">
        <f t="shared" si="130"/>
        <v>R_ES-APP-OTH</v>
      </c>
      <c r="BF417" s="108" t="str">
        <f t="shared" si="130"/>
        <v>RH2_3</v>
      </c>
      <c r="BG417" s="108">
        <f t="shared" ref="BG417:BG480" si="134">AO417</f>
        <v>0.0202044634746338</v>
      </c>
      <c r="BH417" s="108" t="s">
        <v>18</v>
      </c>
      <c r="BI417" s="108" t="s">
        <v>195</v>
      </c>
      <c r="BM417" s="108" t="s">
        <v>357</v>
      </c>
      <c r="BN417" s="108" t="str">
        <f t="shared" si="131"/>
        <v>R_ES-APP-OTH</v>
      </c>
      <c r="BO417" s="108" t="str">
        <f t="shared" si="131"/>
        <v>RH2_3</v>
      </c>
      <c r="BP417" s="108">
        <f t="shared" si="125"/>
        <v>0.0197617928172299</v>
      </c>
      <c r="BQ417" s="108" t="s">
        <v>18</v>
      </c>
      <c r="BR417" s="108" t="s">
        <v>192</v>
      </c>
    </row>
    <row r="418" spans="11:70">
      <c r="K418" s="108" t="s">
        <v>357</v>
      </c>
      <c r="L418" s="108" t="str">
        <f t="shared" si="132"/>
        <v>R_ES-APP-OTH</v>
      </c>
      <c r="M418" s="108" t="str">
        <f t="shared" si="114"/>
        <v>RH4_5</v>
      </c>
      <c r="N418" s="108">
        <f t="shared" si="115"/>
        <v>0.0199087438710615</v>
      </c>
      <c r="O418" s="108" t="s">
        <v>18</v>
      </c>
      <c r="P418" s="108" t="s">
        <v>196</v>
      </c>
      <c r="T418" s="108" t="s">
        <v>357</v>
      </c>
      <c r="U418" s="108" t="str">
        <f t="shared" si="133"/>
        <v>R_ES-APP-OTH</v>
      </c>
      <c r="V418" s="108" t="str">
        <f t="shared" si="133"/>
        <v>RH4_5</v>
      </c>
      <c r="W418" s="108">
        <f t="shared" si="116"/>
        <v>0.0185538915735157</v>
      </c>
      <c r="X418" s="108" t="s">
        <v>18</v>
      </c>
      <c r="Y418" s="108" t="s">
        <v>191</v>
      </c>
      <c r="AC418" s="108" t="s">
        <v>357</v>
      </c>
      <c r="AD418" s="108" t="str">
        <f t="shared" si="127"/>
        <v>R_ES-APP-OTH</v>
      </c>
      <c r="AE418" s="108" t="str">
        <f t="shared" si="127"/>
        <v>RH4_5</v>
      </c>
      <c r="AF418" s="108">
        <f t="shared" si="118"/>
        <v>0.0210410330240004</v>
      </c>
      <c r="AG418" s="108" t="s">
        <v>18</v>
      </c>
      <c r="AH418" s="108" t="s">
        <v>197</v>
      </c>
      <c r="AL418" s="108" t="s">
        <v>357</v>
      </c>
      <c r="AM418" s="108" t="str">
        <f t="shared" si="128"/>
        <v>R_ES-APP-OTH</v>
      </c>
      <c r="AN418" s="108" t="str">
        <f t="shared" si="128"/>
        <v>RH4_5</v>
      </c>
      <c r="AO418" s="108">
        <f t="shared" si="120"/>
        <v>0.0191598666763358</v>
      </c>
      <c r="AP418" s="108" t="s">
        <v>18</v>
      </c>
      <c r="AQ418" s="108" t="s">
        <v>194</v>
      </c>
      <c r="AU418" s="108" t="s">
        <v>357</v>
      </c>
      <c r="AV418" s="108" t="str">
        <f t="shared" si="129"/>
        <v>R_ES-APP-OTH</v>
      </c>
      <c r="AW418" s="108" t="str">
        <f t="shared" si="129"/>
        <v>RH4_5</v>
      </c>
      <c r="AX418" s="108">
        <f t="shared" si="122"/>
        <v>0.0176014946901204</v>
      </c>
      <c r="AY418" s="108" t="s">
        <v>18</v>
      </c>
      <c r="AZ418" s="108" t="s">
        <v>193</v>
      </c>
      <c r="BD418" s="108" t="s">
        <v>357</v>
      </c>
      <c r="BE418" s="108" t="str">
        <f t="shared" si="130"/>
        <v>R_ES-APP-OTH</v>
      </c>
      <c r="BF418" s="108" t="str">
        <f t="shared" si="130"/>
        <v>RH4_5</v>
      </c>
      <c r="BG418" s="108">
        <f t="shared" si="134"/>
        <v>0.0191598666763358</v>
      </c>
      <c r="BH418" s="108" t="s">
        <v>18</v>
      </c>
      <c r="BI418" s="108" t="s">
        <v>195</v>
      </c>
      <c r="BM418" s="108" t="s">
        <v>357</v>
      </c>
      <c r="BN418" s="108" t="str">
        <f t="shared" si="131"/>
        <v>R_ES-APP-OTH</v>
      </c>
      <c r="BO418" s="108" t="str">
        <f t="shared" si="131"/>
        <v>RH4_5</v>
      </c>
      <c r="BP418" s="108">
        <f t="shared" si="125"/>
        <v>0.0176014946901204</v>
      </c>
      <c r="BQ418" s="108" t="s">
        <v>18</v>
      </c>
      <c r="BR418" s="108" t="s">
        <v>192</v>
      </c>
    </row>
    <row r="419" spans="11:70">
      <c r="K419" s="175" t="s">
        <v>357</v>
      </c>
      <c r="L419" s="108" t="str">
        <f t="shared" si="132"/>
        <v>R_ES-APP-OTH</v>
      </c>
      <c r="M419" s="108" t="str">
        <f t="shared" si="114"/>
        <v>RH6_7</v>
      </c>
      <c r="N419" s="108">
        <f t="shared" si="115"/>
        <v>0.019131142691048</v>
      </c>
      <c r="O419" s="108" t="s">
        <v>18</v>
      </c>
      <c r="P419" s="108" t="s">
        <v>196</v>
      </c>
      <c r="T419" s="108" t="s">
        <v>357</v>
      </c>
      <c r="U419" s="108" t="str">
        <f t="shared" si="133"/>
        <v>R_ES-APP-OTH</v>
      </c>
      <c r="V419" s="108" t="str">
        <f t="shared" si="133"/>
        <v>RH6_7</v>
      </c>
      <c r="W419" s="108">
        <f t="shared" si="116"/>
        <v>0.0188033521186996</v>
      </c>
      <c r="X419" s="108" t="s">
        <v>18</v>
      </c>
      <c r="Y419" s="108" t="s">
        <v>191</v>
      </c>
      <c r="AC419" s="108" t="s">
        <v>357</v>
      </c>
      <c r="AD419" s="108" t="str">
        <f t="shared" si="127"/>
        <v>R_ES-APP-OTH</v>
      </c>
      <c r="AE419" s="108" t="str">
        <f t="shared" si="127"/>
        <v>RH6_7</v>
      </c>
      <c r="AF419" s="108">
        <f t="shared" si="118"/>
        <v>0.0186236423856643</v>
      </c>
      <c r="AG419" s="108" t="s">
        <v>18</v>
      </c>
      <c r="AH419" s="108" t="s">
        <v>197</v>
      </c>
      <c r="AL419" s="108" t="s">
        <v>357</v>
      </c>
      <c r="AM419" s="108" t="str">
        <f t="shared" si="128"/>
        <v>R_ES-APP-OTH</v>
      </c>
      <c r="AN419" s="108" t="str">
        <f t="shared" si="128"/>
        <v>RH6_7</v>
      </c>
      <c r="AO419" s="108">
        <f t="shared" si="120"/>
        <v>0.0183190275812949</v>
      </c>
      <c r="AP419" s="108" t="s">
        <v>18</v>
      </c>
      <c r="AQ419" s="108" t="s">
        <v>194</v>
      </c>
      <c r="AU419" s="108" t="s">
        <v>357</v>
      </c>
      <c r="AV419" s="108" t="str">
        <f t="shared" si="129"/>
        <v>R_ES-APP-OTH</v>
      </c>
      <c r="AW419" s="108" t="str">
        <f t="shared" si="129"/>
        <v>RH6_7</v>
      </c>
      <c r="AX419" s="108">
        <f t="shared" si="122"/>
        <v>0.0167442934477807</v>
      </c>
      <c r="AY419" s="108" t="s">
        <v>18</v>
      </c>
      <c r="AZ419" s="108" t="s">
        <v>193</v>
      </c>
      <c r="BD419" s="108" t="s">
        <v>357</v>
      </c>
      <c r="BE419" s="108" t="str">
        <f t="shared" si="130"/>
        <v>R_ES-APP-OTH</v>
      </c>
      <c r="BF419" s="108" t="str">
        <f t="shared" si="130"/>
        <v>RH6_7</v>
      </c>
      <c r="BG419" s="108">
        <f t="shared" si="134"/>
        <v>0.0183190275812949</v>
      </c>
      <c r="BH419" s="108" t="s">
        <v>18</v>
      </c>
      <c r="BI419" s="108" t="s">
        <v>195</v>
      </c>
      <c r="BM419" s="108" t="s">
        <v>357</v>
      </c>
      <c r="BN419" s="108" t="str">
        <f t="shared" si="131"/>
        <v>R_ES-APP-OTH</v>
      </c>
      <c r="BO419" s="108" t="str">
        <f t="shared" si="131"/>
        <v>RH6_7</v>
      </c>
      <c r="BP419" s="108">
        <f t="shared" si="125"/>
        <v>0.0167442934477807</v>
      </c>
      <c r="BQ419" s="108" t="s">
        <v>18</v>
      </c>
      <c r="BR419" s="108" t="s">
        <v>192</v>
      </c>
    </row>
    <row r="420" spans="11:70">
      <c r="K420" s="108" t="s">
        <v>357</v>
      </c>
      <c r="L420" s="108" t="str">
        <f t="shared" si="132"/>
        <v>R_ES-APP-OTH</v>
      </c>
      <c r="M420" s="108" t="str">
        <f t="shared" si="114"/>
        <v>RH8_9</v>
      </c>
      <c r="N420" s="108">
        <f t="shared" si="115"/>
        <v>0.0188308994526831</v>
      </c>
      <c r="O420" s="108" t="s">
        <v>18</v>
      </c>
      <c r="P420" s="108" t="s">
        <v>196</v>
      </c>
      <c r="T420" s="108" t="s">
        <v>357</v>
      </c>
      <c r="U420" s="108" t="str">
        <f t="shared" si="133"/>
        <v>R_ES-APP-OTH</v>
      </c>
      <c r="V420" s="108" t="str">
        <f t="shared" si="133"/>
        <v>RH8_9</v>
      </c>
      <c r="W420" s="108">
        <f t="shared" si="116"/>
        <v>0.0202757842956449</v>
      </c>
      <c r="X420" s="108" t="s">
        <v>18</v>
      </c>
      <c r="Y420" s="108" t="s">
        <v>191</v>
      </c>
      <c r="AC420" s="108" t="s">
        <v>357</v>
      </c>
      <c r="AD420" s="108" t="str">
        <f t="shared" si="127"/>
        <v>R_ES-APP-OTH</v>
      </c>
      <c r="AE420" s="108" t="str">
        <f t="shared" si="127"/>
        <v>RH8_9</v>
      </c>
      <c r="AF420" s="108">
        <f t="shared" si="118"/>
        <v>0.0171569347582401</v>
      </c>
      <c r="AG420" s="108" t="s">
        <v>18</v>
      </c>
      <c r="AH420" s="108" t="s">
        <v>197</v>
      </c>
      <c r="AL420" s="108" t="s">
        <v>357</v>
      </c>
      <c r="AM420" s="108" t="str">
        <f t="shared" si="128"/>
        <v>R_ES-APP-OTH</v>
      </c>
      <c r="AN420" s="108" t="str">
        <f t="shared" si="128"/>
        <v>RH8_9</v>
      </c>
      <c r="AO420" s="108">
        <f t="shared" si="120"/>
        <v>0.0183672329720752</v>
      </c>
      <c r="AP420" s="108" t="s">
        <v>18</v>
      </c>
      <c r="AQ420" s="108" t="s">
        <v>194</v>
      </c>
      <c r="AU420" s="108" t="s">
        <v>357</v>
      </c>
      <c r="AV420" s="108" t="str">
        <f t="shared" si="129"/>
        <v>R_ES-APP-OTH</v>
      </c>
      <c r="AW420" s="108" t="str">
        <f t="shared" si="129"/>
        <v>RH8_9</v>
      </c>
      <c r="AX420" s="108">
        <f t="shared" si="122"/>
        <v>0.0168878417223846</v>
      </c>
      <c r="AY420" s="108" t="s">
        <v>18</v>
      </c>
      <c r="AZ420" s="108" t="s">
        <v>193</v>
      </c>
      <c r="BD420" s="108" t="s">
        <v>357</v>
      </c>
      <c r="BE420" s="108" t="str">
        <f t="shared" si="130"/>
        <v>R_ES-APP-OTH</v>
      </c>
      <c r="BF420" s="108" t="str">
        <f t="shared" si="130"/>
        <v>RH8_9</v>
      </c>
      <c r="BG420" s="108">
        <f t="shared" si="134"/>
        <v>0.0183672329720752</v>
      </c>
      <c r="BH420" s="108" t="s">
        <v>18</v>
      </c>
      <c r="BI420" s="108" t="s">
        <v>195</v>
      </c>
      <c r="BM420" s="108" t="s">
        <v>357</v>
      </c>
      <c r="BN420" s="108" t="str">
        <f t="shared" si="131"/>
        <v>R_ES-APP-OTH</v>
      </c>
      <c r="BO420" s="108" t="str">
        <f t="shared" si="131"/>
        <v>RH8_9</v>
      </c>
      <c r="BP420" s="108">
        <f t="shared" si="125"/>
        <v>0.0168878417223846</v>
      </c>
      <c r="BQ420" s="108" t="s">
        <v>18</v>
      </c>
      <c r="BR420" s="108" t="s">
        <v>192</v>
      </c>
    </row>
    <row r="421" spans="11:70">
      <c r="K421" s="108" t="s">
        <v>357</v>
      </c>
      <c r="L421" s="108" t="str">
        <f t="shared" si="132"/>
        <v>R_ES-APP-OTH</v>
      </c>
      <c r="M421" s="108" t="str">
        <f t="shared" si="114"/>
        <v>RH10_11</v>
      </c>
      <c r="N421" s="108">
        <f t="shared" si="115"/>
        <v>0.0188922096207154</v>
      </c>
      <c r="O421" s="108" t="s">
        <v>18</v>
      </c>
      <c r="P421" s="108" t="s">
        <v>196</v>
      </c>
      <c r="T421" s="108" t="s">
        <v>357</v>
      </c>
      <c r="U421" s="108" t="str">
        <f t="shared" si="133"/>
        <v>R_ES-APP-OTH</v>
      </c>
      <c r="V421" s="108" t="str">
        <f t="shared" si="133"/>
        <v>RH10_11</v>
      </c>
      <c r="W421" s="108">
        <f t="shared" si="116"/>
        <v>0.0226727094068072</v>
      </c>
      <c r="X421" s="108" t="s">
        <v>18</v>
      </c>
      <c r="Y421" s="108" t="s">
        <v>191</v>
      </c>
      <c r="AC421" s="108" t="s">
        <v>357</v>
      </c>
      <c r="AD421" s="108" t="str">
        <f t="shared" si="127"/>
        <v>R_ES-APP-OTH</v>
      </c>
      <c r="AE421" s="108" t="str">
        <f t="shared" si="127"/>
        <v>RH10_11</v>
      </c>
      <c r="AF421" s="108">
        <f t="shared" si="118"/>
        <v>0.016996069788382</v>
      </c>
      <c r="AG421" s="108" t="s">
        <v>18</v>
      </c>
      <c r="AH421" s="108" t="s">
        <v>197</v>
      </c>
      <c r="AL421" s="108" t="s">
        <v>357</v>
      </c>
      <c r="AM421" s="108" t="str">
        <f t="shared" si="128"/>
        <v>R_ES-APP-OTH</v>
      </c>
      <c r="AN421" s="108" t="str">
        <f t="shared" si="128"/>
        <v>RH10_11</v>
      </c>
      <c r="AO421" s="108">
        <f t="shared" si="120"/>
        <v>0.0195161233742294</v>
      </c>
      <c r="AP421" s="108" t="s">
        <v>18</v>
      </c>
      <c r="AQ421" s="108" t="s">
        <v>194</v>
      </c>
      <c r="AU421" s="108" t="s">
        <v>357</v>
      </c>
      <c r="AV421" s="108" t="str">
        <f t="shared" si="129"/>
        <v>R_ES-APP-OTH</v>
      </c>
      <c r="AW421" s="108" t="str">
        <f t="shared" si="129"/>
        <v>RH10_11</v>
      </c>
      <c r="AX421" s="108">
        <f t="shared" si="122"/>
        <v>0.0187422674180833</v>
      </c>
      <c r="AY421" s="108" t="s">
        <v>18</v>
      </c>
      <c r="AZ421" s="108" t="s">
        <v>193</v>
      </c>
      <c r="BD421" s="108" t="s">
        <v>357</v>
      </c>
      <c r="BE421" s="108" t="str">
        <f t="shared" si="130"/>
        <v>R_ES-APP-OTH</v>
      </c>
      <c r="BF421" s="108" t="str">
        <f t="shared" si="130"/>
        <v>RH10_11</v>
      </c>
      <c r="BG421" s="108">
        <f t="shared" si="134"/>
        <v>0.0195161233742294</v>
      </c>
      <c r="BH421" s="108" t="s">
        <v>18</v>
      </c>
      <c r="BI421" s="108" t="s">
        <v>195</v>
      </c>
      <c r="BM421" s="108" t="s">
        <v>357</v>
      </c>
      <c r="BN421" s="108" t="str">
        <f t="shared" si="131"/>
        <v>R_ES-APP-OTH</v>
      </c>
      <c r="BO421" s="108" t="str">
        <f t="shared" si="131"/>
        <v>RH10_11</v>
      </c>
      <c r="BP421" s="108">
        <f t="shared" si="125"/>
        <v>0.0187422674180833</v>
      </c>
      <c r="BQ421" s="108" t="s">
        <v>18</v>
      </c>
      <c r="BR421" s="108" t="s">
        <v>192</v>
      </c>
    </row>
    <row r="422" spans="11:70">
      <c r="K422" s="108" t="s">
        <v>357</v>
      </c>
      <c r="L422" s="108" t="str">
        <f t="shared" si="132"/>
        <v>R_ES-APP-OTH</v>
      </c>
      <c r="M422" s="108" t="str">
        <f t="shared" si="114"/>
        <v>RH12_13</v>
      </c>
      <c r="N422" s="108">
        <f t="shared" si="115"/>
        <v>0.0197356728752531</v>
      </c>
      <c r="O422" s="108" t="s">
        <v>18</v>
      </c>
      <c r="P422" s="108" t="s">
        <v>196</v>
      </c>
      <c r="T422" s="108" t="s">
        <v>357</v>
      </c>
      <c r="U422" s="108" t="str">
        <f t="shared" si="133"/>
        <v>R_ES-APP-OTH</v>
      </c>
      <c r="V422" s="108" t="str">
        <f t="shared" si="133"/>
        <v>RH12_13</v>
      </c>
      <c r="W422" s="108">
        <f t="shared" si="116"/>
        <v>0.0227084613240583</v>
      </c>
      <c r="X422" s="108" t="s">
        <v>18</v>
      </c>
      <c r="Y422" s="108" t="s">
        <v>191</v>
      </c>
      <c r="AC422" s="108" t="s">
        <v>357</v>
      </c>
      <c r="AD422" s="108" t="str">
        <f t="shared" si="127"/>
        <v>R_ES-APP-OTH</v>
      </c>
      <c r="AE422" s="108" t="str">
        <f t="shared" si="127"/>
        <v>RH12_13</v>
      </c>
      <c r="AF422" s="108">
        <f t="shared" si="118"/>
        <v>0.0181900219421491</v>
      </c>
      <c r="AG422" s="108" t="s">
        <v>18</v>
      </c>
      <c r="AH422" s="108" t="s">
        <v>197</v>
      </c>
      <c r="AL422" s="108" t="s">
        <v>357</v>
      </c>
      <c r="AM422" s="108" t="str">
        <f t="shared" si="128"/>
        <v>R_ES-APP-OTH</v>
      </c>
      <c r="AN422" s="108" t="str">
        <f t="shared" si="128"/>
        <v>RH12_13</v>
      </c>
      <c r="AO422" s="108">
        <f t="shared" si="120"/>
        <v>0.0203929774116346</v>
      </c>
      <c r="AP422" s="108" t="s">
        <v>18</v>
      </c>
      <c r="AQ422" s="108" t="s">
        <v>194</v>
      </c>
      <c r="AU422" s="108" t="s">
        <v>357</v>
      </c>
      <c r="AV422" s="108" t="str">
        <f t="shared" si="129"/>
        <v>R_ES-APP-OTH</v>
      </c>
      <c r="AW422" s="108" t="str">
        <f t="shared" si="129"/>
        <v>RH12_13</v>
      </c>
      <c r="AX422" s="108">
        <f t="shared" si="122"/>
        <v>0.0203766512243404</v>
      </c>
      <c r="AY422" s="108" t="s">
        <v>18</v>
      </c>
      <c r="AZ422" s="108" t="s">
        <v>193</v>
      </c>
      <c r="BD422" s="108" t="s">
        <v>357</v>
      </c>
      <c r="BE422" s="108" t="str">
        <f t="shared" si="130"/>
        <v>R_ES-APP-OTH</v>
      </c>
      <c r="BF422" s="108" t="str">
        <f t="shared" si="130"/>
        <v>RH12_13</v>
      </c>
      <c r="BG422" s="108">
        <f t="shared" si="134"/>
        <v>0.0203929774116346</v>
      </c>
      <c r="BH422" s="108" t="s">
        <v>18</v>
      </c>
      <c r="BI422" s="108" t="s">
        <v>195</v>
      </c>
      <c r="BM422" s="108" t="s">
        <v>357</v>
      </c>
      <c r="BN422" s="108" t="str">
        <f t="shared" si="131"/>
        <v>R_ES-APP-OTH</v>
      </c>
      <c r="BO422" s="108" t="str">
        <f t="shared" si="131"/>
        <v>RH12_13</v>
      </c>
      <c r="BP422" s="108">
        <f t="shared" si="125"/>
        <v>0.0203766512243404</v>
      </c>
      <c r="BQ422" s="108" t="s">
        <v>18</v>
      </c>
      <c r="BR422" s="108" t="s">
        <v>192</v>
      </c>
    </row>
    <row r="423" spans="11:70">
      <c r="K423" s="175" t="s">
        <v>357</v>
      </c>
      <c r="L423" s="108" t="str">
        <f t="shared" si="132"/>
        <v>R_ES-APP-OTH</v>
      </c>
      <c r="M423" s="108" t="str">
        <f t="shared" si="114"/>
        <v>RH14_15</v>
      </c>
      <c r="N423" s="108">
        <f t="shared" si="115"/>
        <v>0.0205351902664844</v>
      </c>
      <c r="O423" s="108" t="s">
        <v>18</v>
      </c>
      <c r="P423" s="108" t="s">
        <v>196</v>
      </c>
      <c r="T423" s="108" t="s">
        <v>357</v>
      </c>
      <c r="U423" s="108" t="str">
        <f t="shared" si="133"/>
        <v>R_ES-APP-OTH</v>
      </c>
      <c r="V423" s="108" t="str">
        <f t="shared" si="133"/>
        <v>RH14_15</v>
      </c>
      <c r="W423" s="108">
        <f t="shared" si="116"/>
        <v>0.0220528299189836</v>
      </c>
      <c r="X423" s="108" t="s">
        <v>18</v>
      </c>
      <c r="Y423" s="108" t="s">
        <v>191</v>
      </c>
      <c r="AC423" s="108" t="s">
        <v>357</v>
      </c>
      <c r="AD423" s="108" t="str">
        <f t="shared" si="127"/>
        <v>R_ES-APP-OTH</v>
      </c>
      <c r="AE423" s="108" t="str">
        <f t="shared" si="127"/>
        <v>RH14_15</v>
      </c>
      <c r="AF423" s="108">
        <f t="shared" si="118"/>
        <v>0.0209674919745702</v>
      </c>
      <c r="AG423" s="108" t="s">
        <v>18</v>
      </c>
      <c r="AH423" s="108" t="s">
        <v>197</v>
      </c>
      <c r="AL423" s="108" t="s">
        <v>357</v>
      </c>
      <c r="AM423" s="108" t="str">
        <f t="shared" si="128"/>
        <v>R_ES-APP-OTH</v>
      </c>
      <c r="AN423" s="108" t="str">
        <f t="shared" si="128"/>
        <v>RH14_15</v>
      </c>
      <c r="AO423" s="108">
        <f t="shared" si="120"/>
        <v>0.0210417023326588</v>
      </c>
      <c r="AP423" s="108" t="s">
        <v>18</v>
      </c>
      <c r="AQ423" s="108" t="s">
        <v>194</v>
      </c>
      <c r="AU423" s="108" t="s">
        <v>357</v>
      </c>
      <c r="AV423" s="108" t="str">
        <f t="shared" si="129"/>
        <v>R_ES-APP-OTH</v>
      </c>
      <c r="AW423" s="108" t="str">
        <f t="shared" si="129"/>
        <v>RH14_15</v>
      </c>
      <c r="AX423" s="108">
        <f t="shared" si="122"/>
        <v>0.0207782387307691</v>
      </c>
      <c r="AY423" s="108" t="s">
        <v>18</v>
      </c>
      <c r="AZ423" s="108" t="s">
        <v>193</v>
      </c>
      <c r="BD423" s="108" t="s">
        <v>357</v>
      </c>
      <c r="BE423" s="108" t="str">
        <f t="shared" si="130"/>
        <v>R_ES-APP-OTH</v>
      </c>
      <c r="BF423" s="108" t="str">
        <f t="shared" si="130"/>
        <v>RH14_15</v>
      </c>
      <c r="BG423" s="108">
        <f t="shared" si="134"/>
        <v>0.0210417023326588</v>
      </c>
      <c r="BH423" s="108" t="s">
        <v>18</v>
      </c>
      <c r="BI423" s="108" t="s">
        <v>195</v>
      </c>
      <c r="BM423" s="108" t="s">
        <v>357</v>
      </c>
      <c r="BN423" s="108" t="str">
        <f t="shared" si="131"/>
        <v>R_ES-APP-OTH</v>
      </c>
      <c r="BO423" s="108" t="str">
        <f t="shared" si="131"/>
        <v>RH14_15</v>
      </c>
      <c r="BP423" s="108">
        <f t="shared" si="125"/>
        <v>0.0207782387307691</v>
      </c>
      <c r="BQ423" s="108" t="s">
        <v>18</v>
      </c>
      <c r="BR423" s="108" t="s">
        <v>192</v>
      </c>
    </row>
    <row r="424" spans="11:70">
      <c r="K424" s="108" t="s">
        <v>357</v>
      </c>
      <c r="L424" s="108" t="str">
        <f t="shared" si="132"/>
        <v>R_ES-APP-OTH</v>
      </c>
      <c r="M424" s="108" t="str">
        <f t="shared" si="114"/>
        <v>RH16_17</v>
      </c>
      <c r="N424" s="108">
        <f t="shared" si="115"/>
        <v>0.0208967198623784</v>
      </c>
      <c r="O424" s="108" t="s">
        <v>18</v>
      </c>
      <c r="P424" s="108" t="s">
        <v>196</v>
      </c>
      <c r="T424" s="108" t="s">
        <v>357</v>
      </c>
      <c r="U424" s="108" t="str">
        <f t="shared" si="133"/>
        <v>R_ES-APP-OTH</v>
      </c>
      <c r="V424" s="108" t="str">
        <f t="shared" si="133"/>
        <v>RH16_17</v>
      </c>
      <c r="W424" s="108">
        <f t="shared" si="116"/>
        <v>0.0211925188192021</v>
      </c>
      <c r="X424" s="108" t="s">
        <v>18</v>
      </c>
      <c r="Y424" s="108" t="s">
        <v>191</v>
      </c>
      <c r="AC424" s="108" t="s">
        <v>357</v>
      </c>
      <c r="AD424" s="108" t="str">
        <f t="shared" si="127"/>
        <v>R_ES-APP-OTH</v>
      </c>
      <c r="AE424" s="108" t="str">
        <f t="shared" si="127"/>
        <v>RH16_17</v>
      </c>
      <c r="AF424" s="108">
        <f t="shared" si="118"/>
        <v>0.0218963821038514</v>
      </c>
      <c r="AG424" s="108" t="s">
        <v>18</v>
      </c>
      <c r="AH424" s="108" t="s">
        <v>197</v>
      </c>
      <c r="AL424" s="108" t="s">
        <v>357</v>
      </c>
      <c r="AM424" s="108" t="str">
        <f t="shared" si="128"/>
        <v>R_ES-APP-OTH</v>
      </c>
      <c r="AN424" s="108" t="str">
        <f t="shared" si="128"/>
        <v>RH16_17</v>
      </c>
      <c r="AO424" s="108">
        <f t="shared" si="120"/>
        <v>0.0210314702528813</v>
      </c>
      <c r="AP424" s="108" t="s">
        <v>18</v>
      </c>
      <c r="AQ424" s="108" t="s">
        <v>194</v>
      </c>
      <c r="AU424" s="108" t="s">
        <v>357</v>
      </c>
      <c r="AV424" s="108" t="str">
        <f t="shared" si="129"/>
        <v>R_ES-APP-OTH</v>
      </c>
      <c r="AW424" s="108" t="str">
        <f t="shared" si="129"/>
        <v>RH16_17</v>
      </c>
      <c r="AX424" s="108">
        <f t="shared" si="122"/>
        <v>0.0206919007593365</v>
      </c>
      <c r="AY424" s="108" t="s">
        <v>18</v>
      </c>
      <c r="AZ424" s="108" t="s">
        <v>193</v>
      </c>
      <c r="BD424" s="108" t="s">
        <v>357</v>
      </c>
      <c r="BE424" s="108" t="str">
        <f t="shared" si="130"/>
        <v>R_ES-APP-OTH</v>
      </c>
      <c r="BF424" s="108" t="str">
        <f t="shared" si="130"/>
        <v>RH16_17</v>
      </c>
      <c r="BG424" s="108">
        <f t="shared" si="134"/>
        <v>0.0210314702528813</v>
      </c>
      <c r="BH424" s="108" t="s">
        <v>18</v>
      </c>
      <c r="BI424" s="108" t="s">
        <v>195</v>
      </c>
      <c r="BM424" s="108" t="s">
        <v>357</v>
      </c>
      <c r="BN424" s="108" t="str">
        <f t="shared" si="131"/>
        <v>R_ES-APP-OTH</v>
      </c>
      <c r="BO424" s="108" t="str">
        <f t="shared" si="131"/>
        <v>RH16_17</v>
      </c>
      <c r="BP424" s="108">
        <f t="shared" si="125"/>
        <v>0.0206919007593365</v>
      </c>
      <c r="BQ424" s="108" t="s">
        <v>18</v>
      </c>
      <c r="BR424" s="108" t="s">
        <v>192</v>
      </c>
    </row>
    <row r="425" spans="11:70">
      <c r="K425" s="108" t="s">
        <v>357</v>
      </c>
      <c r="L425" s="108" t="str">
        <f t="shared" si="132"/>
        <v>R_ES-APP-OTH</v>
      </c>
      <c r="M425" s="108" t="str">
        <f t="shared" si="114"/>
        <v>RH18_19</v>
      </c>
      <c r="N425" s="108">
        <f t="shared" si="115"/>
        <v>0.0208657701701157</v>
      </c>
      <c r="O425" s="108" t="s">
        <v>18</v>
      </c>
      <c r="P425" s="108" t="s">
        <v>196</v>
      </c>
      <c r="T425" s="108" t="s">
        <v>357</v>
      </c>
      <c r="U425" s="108" t="str">
        <f t="shared" si="133"/>
        <v>R_ES-APP-OTH</v>
      </c>
      <c r="V425" s="108" t="str">
        <f t="shared" si="133"/>
        <v>RH18_19</v>
      </c>
      <c r="W425" s="108">
        <f t="shared" si="116"/>
        <v>0.0211344683567324</v>
      </c>
      <c r="X425" s="108" t="s">
        <v>18</v>
      </c>
      <c r="Y425" s="108" t="s">
        <v>191</v>
      </c>
      <c r="AC425" s="108" t="s">
        <v>357</v>
      </c>
      <c r="AD425" s="108" t="str">
        <f t="shared" si="127"/>
        <v>R_ES-APP-OTH</v>
      </c>
      <c r="AE425" s="108" t="str">
        <f t="shared" si="127"/>
        <v>RH18_19</v>
      </c>
      <c r="AF425" s="108">
        <f t="shared" si="118"/>
        <v>0.0217155355129377</v>
      </c>
      <c r="AG425" s="108" t="s">
        <v>18</v>
      </c>
      <c r="AH425" s="108" t="s">
        <v>197</v>
      </c>
      <c r="AL425" s="108" t="s">
        <v>357</v>
      </c>
      <c r="AM425" s="108" t="str">
        <f t="shared" si="128"/>
        <v>R_ES-APP-OTH</v>
      </c>
      <c r="AN425" s="108" t="str">
        <f t="shared" si="128"/>
        <v>RH18_19</v>
      </c>
      <c r="AO425" s="108">
        <f t="shared" si="120"/>
        <v>0.0207724666848622</v>
      </c>
      <c r="AP425" s="108" t="s">
        <v>18</v>
      </c>
      <c r="AQ425" s="108" t="s">
        <v>194</v>
      </c>
      <c r="AU425" s="108" t="s">
        <v>357</v>
      </c>
      <c r="AV425" s="108" t="str">
        <f t="shared" si="129"/>
        <v>R_ES-APP-OTH</v>
      </c>
      <c r="AW425" s="108" t="str">
        <f t="shared" si="129"/>
        <v>RH18_19</v>
      </c>
      <c r="AX425" s="108">
        <f t="shared" si="122"/>
        <v>0.0204346889564006</v>
      </c>
      <c r="AY425" s="108" t="s">
        <v>18</v>
      </c>
      <c r="AZ425" s="108" t="s">
        <v>193</v>
      </c>
      <c r="BD425" s="108" t="s">
        <v>357</v>
      </c>
      <c r="BE425" s="108" t="str">
        <f t="shared" si="130"/>
        <v>R_ES-APP-OTH</v>
      </c>
      <c r="BF425" s="108" t="str">
        <f t="shared" si="130"/>
        <v>RH18_19</v>
      </c>
      <c r="BG425" s="108">
        <f t="shared" si="134"/>
        <v>0.0207724666848622</v>
      </c>
      <c r="BH425" s="108" t="s">
        <v>18</v>
      </c>
      <c r="BI425" s="108" t="s">
        <v>195</v>
      </c>
      <c r="BM425" s="108" t="s">
        <v>357</v>
      </c>
      <c r="BN425" s="108" t="str">
        <f t="shared" si="131"/>
        <v>R_ES-APP-OTH</v>
      </c>
      <c r="BO425" s="108" t="str">
        <f t="shared" si="131"/>
        <v>RH18_19</v>
      </c>
      <c r="BP425" s="108">
        <f t="shared" si="125"/>
        <v>0.0204346889564006</v>
      </c>
      <c r="BQ425" s="108" t="s">
        <v>18</v>
      </c>
      <c r="BR425" s="108" t="s">
        <v>192</v>
      </c>
    </row>
    <row r="426" spans="11:70">
      <c r="K426" s="108" t="s">
        <v>357</v>
      </c>
      <c r="L426" s="108" t="str">
        <f t="shared" si="132"/>
        <v>R_ES-APP-OTH</v>
      </c>
      <c r="M426" s="108" t="str">
        <f t="shared" si="114"/>
        <v>RH20_21</v>
      </c>
      <c r="N426" s="108">
        <f t="shared" si="115"/>
        <v>0.0208182800695852</v>
      </c>
      <c r="O426" s="108" t="s">
        <v>18</v>
      </c>
      <c r="P426" s="108" t="s">
        <v>196</v>
      </c>
      <c r="T426" s="108" t="s">
        <v>357</v>
      </c>
      <c r="U426" s="108" t="str">
        <f t="shared" si="133"/>
        <v>R_ES-APP-OTH</v>
      </c>
      <c r="V426" s="108" t="str">
        <f t="shared" si="133"/>
        <v>RH20_21</v>
      </c>
      <c r="W426" s="108">
        <f t="shared" si="116"/>
        <v>0.0216015909557287</v>
      </c>
      <c r="X426" s="108" t="s">
        <v>18</v>
      </c>
      <c r="Y426" s="108" t="s">
        <v>191</v>
      </c>
      <c r="AC426" s="108" t="s">
        <v>357</v>
      </c>
      <c r="AD426" s="108" t="str">
        <f t="shared" si="127"/>
        <v>R_ES-APP-OTH</v>
      </c>
      <c r="AE426" s="108" t="str">
        <f t="shared" si="127"/>
        <v>RH20_21</v>
      </c>
      <c r="AF426" s="108">
        <f t="shared" si="118"/>
        <v>0.0212535167287306</v>
      </c>
      <c r="AG426" s="108" t="s">
        <v>18</v>
      </c>
      <c r="AH426" s="108" t="s">
        <v>197</v>
      </c>
      <c r="AL426" s="108" t="s">
        <v>357</v>
      </c>
      <c r="AM426" s="108" t="str">
        <f t="shared" si="128"/>
        <v>R_ES-APP-OTH</v>
      </c>
      <c r="AN426" s="108" t="str">
        <f t="shared" si="128"/>
        <v>RH20_21</v>
      </c>
      <c r="AO426" s="108">
        <f t="shared" si="120"/>
        <v>0.0208717090489964</v>
      </c>
      <c r="AP426" s="108" t="s">
        <v>18</v>
      </c>
      <c r="AQ426" s="108" t="s">
        <v>194</v>
      </c>
      <c r="AU426" s="108" t="s">
        <v>357</v>
      </c>
      <c r="AV426" s="108" t="str">
        <f t="shared" si="129"/>
        <v>R_ES-APP-OTH</v>
      </c>
      <c r="AW426" s="108" t="str">
        <f t="shared" si="129"/>
        <v>RH20_21</v>
      </c>
      <c r="AX426" s="108">
        <f t="shared" si="122"/>
        <v>0.0208022312711157</v>
      </c>
      <c r="AY426" s="108" t="s">
        <v>18</v>
      </c>
      <c r="AZ426" s="108" t="s">
        <v>193</v>
      </c>
      <c r="BD426" s="108" t="s">
        <v>357</v>
      </c>
      <c r="BE426" s="108" t="str">
        <f t="shared" si="130"/>
        <v>R_ES-APP-OTH</v>
      </c>
      <c r="BF426" s="108" t="str">
        <f t="shared" si="130"/>
        <v>RH20_21</v>
      </c>
      <c r="BG426" s="108">
        <f t="shared" si="134"/>
        <v>0.0208717090489964</v>
      </c>
      <c r="BH426" s="108" t="s">
        <v>18</v>
      </c>
      <c r="BI426" s="108" t="s">
        <v>195</v>
      </c>
      <c r="BM426" s="108" t="s">
        <v>357</v>
      </c>
      <c r="BN426" s="108" t="str">
        <f t="shared" si="131"/>
        <v>R_ES-APP-OTH</v>
      </c>
      <c r="BO426" s="108" t="str">
        <f t="shared" si="131"/>
        <v>RH20_21</v>
      </c>
      <c r="BP426" s="108">
        <f t="shared" si="125"/>
        <v>0.0208022312711157</v>
      </c>
      <c r="BQ426" s="108" t="s">
        <v>18</v>
      </c>
      <c r="BR426" s="108" t="s">
        <v>192</v>
      </c>
    </row>
    <row r="427" spans="11:70">
      <c r="K427" s="175" t="s">
        <v>357</v>
      </c>
      <c r="L427" s="108" t="str">
        <f t="shared" si="132"/>
        <v>R_ES-APP-OTH</v>
      </c>
      <c r="M427" s="108" t="str">
        <f t="shared" si="114"/>
        <v>RH22_23</v>
      </c>
      <c r="N427" s="108">
        <f t="shared" si="115"/>
        <v>0.0209309345114678</v>
      </c>
      <c r="O427" s="108" t="s">
        <v>18</v>
      </c>
      <c r="P427" s="108" t="s">
        <v>196</v>
      </c>
      <c r="T427" s="108" t="s">
        <v>357</v>
      </c>
      <c r="U427" s="108" t="str">
        <f t="shared" si="133"/>
        <v>R_ES-APP-OTH</v>
      </c>
      <c r="V427" s="108" t="str">
        <f t="shared" si="133"/>
        <v>RH22_23</v>
      </c>
      <c r="W427" s="108">
        <f t="shared" si="116"/>
        <v>0.0217726786365968</v>
      </c>
      <c r="X427" s="108" t="s">
        <v>18</v>
      </c>
      <c r="Y427" s="108" t="s">
        <v>191</v>
      </c>
      <c r="AC427" s="108" t="s">
        <v>357</v>
      </c>
      <c r="AD427" s="108" t="str">
        <f t="shared" si="127"/>
        <v>R_ES-APP-OTH</v>
      </c>
      <c r="AE427" s="108" t="str">
        <f t="shared" si="127"/>
        <v>RH22_23</v>
      </c>
      <c r="AF427" s="108">
        <f t="shared" si="118"/>
        <v>0.0210192787763135</v>
      </c>
      <c r="AG427" s="108" t="s">
        <v>18</v>
      </c>
      <c r="AH427" s="108" t="s">
        <v>197</v>
      </c>
      <c r="AL427" s="108" t="s">
        <v>357</v>
      </c>
      <c r="AM427" s="108" t="str">
        <f t="shared" si="128"/>
        <v>R_ES-APP-OTH</v>
      </c>
      <c r="AN427" s="108" t="str">
        <f t="shared" si="128"/>
        <v>RH22_23</v>
      </c>
      <c r="AO427" s="108">
        <f t="shared" si="120"/>
        <v>0.0210488298607682</v>
      </c>
      <c r="AP427" s="108" t="s">
        <v>18</v>
      </c>
      <c r="AQ427" s="108" t="s">
        <v>194</v>
      </c>
      <c r="AU427" s="108" t="s">
        <v>357</v>
      </c>
      <c r="AV427" s="108" t="str">
        <f t="shared" si="129"/>
        <v>R_ES-APP-OTH</v>
      </c>
      <c r="AW427" s="108" t="str">
        <f t="shared" si="129"/>
        <v>RH22_23</v>
      </c>
      <c r="AX427" s="108">
        <f t="shared" si="122"/>
        <v>0.0211656433177729</v>
      </c>
      <c r="AY427" s="108" t="s">
        <v>18</v>
      </c>
      <c r="AZ427" s="108" t="s">
        <v>193</v>
      </c>
      <c r="BD427" s="108" t="s">
        <v>357</v>
      </c>
      <c r="BE427" s="108" t="str">
        <f t="shared" si="130"/>
        <v>R_ES-APP-OTH</v>
      </c>
      <c r="BF427" s="108" t="str">
        <f t="shared" si="130"/>
        <v>RH22_23</v>
      </c>
      <c r="BG427" s="108">
        <f t="shared" si="134"/>
        <v>0.0210488298607682</v>
      </c>
      <c r="BH427" s="108" t="s">
        <v>18</v>
      </c>
      <c r="BI427" s="108" t="s">
        <v>195</v>
      </c>
      <c r="BM427" s="108" t="s">
        <v>357</v>
      </c>
      <c r="BN427" s="108" t="str">
        <f t="shared" si="131"/>
        <v>R_ES-APP-OTH</v>
      </c>
      <c r="BO427" s="108" t="str">
        <f t="shared" si="131"/>
        <v>RH22_23</v>
      </c>
      <c r="BP427" s="108">
        <f t="shared" si="125"/>
        <v>0.0211656433177729</v>
      </c>
      <c r="BQ427" s="108" t="s">
        <v>18</v>
      </c>
      <c r="BR427" s="108" t="s">
        <v>192</v>
      </c>
    </row>
    <row r="428" spans="11:70">
      <c r="K428" s="108" t="s">
        <v>357</v>
      </c>
      <c r="L428" s="108" t="str">
        <f t="shared" si="132"/>
        <v>R_ES-APP-OTH</v>
      </c>
      <c r="M428" s="108" t="str">
        <f t="shared" si="114"/>
        <v>SH0_1</v>
      </c>
      <c r="N428" s="108">
        <f t="shared" si="115"/>
        <v>0.0216934658061337</v>
      </c>
      <c r="O428" s="108" t="s">
        <v>18</v>
      </c>
      <c r="P428" s="108" t="s">
        <v>196</v>
      </c>
      <c r="T428" s="108" t="s">
        <v>357</v>
      </c>
      <c r="U428" s="108" t="str">
        <f t="shared" si="133"/>
        <v>R_ES-APP-OTH</v>
      </c>
      <c r="V428" s="108" t="str">
        <f t="shared" si="133"/>
        <v>SH0_1</v>
      </c>
      <c r="W428" s="108">
        <f t="shared" si="116"/>
        <v>0.0174477618854123</v>
      </c>
      <c r="X428" s="108" t="s">
        <v>18</v>
      </c>
      <c r="Y428" s="108" t="s">
        <v>191</v>
      </c>
      <c r="AC428" s="108" t="s">
        <v>357</v>
      </c>
      <c r="AD428" s="108" t="str">
        <f t="shared" si="127"/>
        <v>R_ES-APP-OTH</v>
      </c>
      <c r="AE428" s="108" t="str">
        <f t="shared" si="127"/>
        <v>SH0_1</v>
      </c>
      <c r="AF428" s="108">
        <f t="shared" si="118"/>
        <v>0.020811553801597</v>
      </c>
      <c r="AG428" s="108" t="s">
        <v>18</v>
      </c>
      <c r="AH428" s="108" t="s">
        <v>197</v>
      </c>
      <c r="AL428" s="108" t="s">
        <v>357</v>
      </c>
      <c r="AM428" s="108" t="str">
        <f t="shared" si="128"/>
        <v>R_ES-APP-OTH</v>
      </c>
      <c r="AN428" s="108" t="str">
        <f t="shared" si="128"/>
        <v>SH0_1</v>
      </c>
      <c r="AO428" s="108">
        <f t="shared" si="120"/>
        <v>0.0202895899307037</v>
      </c>
      <c r="AP428" s="108" t="s">
        <v>18</v>
      </c>
      <c r="AQ428" s="108" t="s">
        <v>194</v>
      </c>
      <c r="AU428" s="108" t="s">
        <v>357</v>
      </c>
      <c r="AV428" s="108" t="str">
        <f t="shared" si="129"/>
        <v>R_ES-APP-OTH</v>
      </c>
      <c r="AW428" s="108" t="str">
        <f t="shared" si="129"/>
        <v>SH0_1</v>
      </c>
      <c r="AX428" s="108">
        <f t="shared" si="122"/>
        <v>0.0235399975380162</v>
      </c>
      <c r="AY428" s="108" t="s">
        <v>18</v>
      </c>
      <c r="AZ428" s="108" t="s">
        <v>193</v>
      </c>
      <c r="BD428" s="108" t="s">
        <v>357</v>
      </c>
      <c r="BE428" s="108" t="str">
        <f t="shared" si="130"/>
        <v>R_ES-APP-OTH</v>
      </c>
      <c r="BF428" s="108" t="str">
        <f t="shared" si="130"/>
        <v>SH0_1</v>
      </c>
      <c r="BG428" s="108">
        <f t="shared" si="134"/>
        <v>0.0202895899307037</v>
      </c>
      <c r="BH428" s="108" t="s">
        <v>18</v>
      </c>
      <c r="BI428" s="108" t="s">
        <v>195</v>
      </c>
      <c r="BM428" s="108" t="s">
        <v>357</v>
      </c>
      <c r="BN428" s="108" t="str">
        <f t="shared" si="131"/>
        <v>R_ES-APP-OTH</v>
      </c>
      <c r="BO428" s="108" t="str">
        <f t="shared" si="131"/>
        <v>SH0_1</v>
      </c>
      <c r="BP428" s="108">
        <f t="shared" si="125"/>
        <v>0.0235399975380162</v>
      </c>
      <c r="BQ428" s="108" t="s">
        <v>18</v>
      </c>
      <c r="BR428" s="108" t="s">
        <v>192</v>
      </c>
    </row>
    <row r="429" spans="11:70">
      <c r="K429" s="108" t="s">
        <v>357</v>
      </c>
      <c r="L429" s="108" t="str">
        <f t="shared" si="132"/>
        <v>R_ES-APP-OTH</v>
      </c>
      <c r="M429" s="108" t="str">
        <f t="shared" si="114"/>
        <v>SH2_3</v>
      </c>
      <c r="N429" s="108">
        <f t="shared" si="115"/>
        <v>0.0210916294485409</v>
      </c>
      <c r="O429" s="108" t="s">
        <v>18</v>
      </c>
      <c r="P429" s="108" t="s">
        <v>196</v>
      </c>
      <c r="T429" s="108" t="s">
        <v>357</v>
      </c>
      <c r="U429" s="108" t="str">
        <f t="shared" si="133"/>
        <v>R_ES-APP-OTH</v>
      </c>
      <c r="V429" s="108" t="str">
        <f t="shared" si="133"/>
        <v>SH2_3</v>
      </c>
      <c r="W429" s="108">
        <f t="shared" si="116"/>
        <v>0.0152457918759897</v>
      </c>
      <c r="X429" s="108" t="s">
        <v>18</v>
      </c>
      <c r="Y429" s="108" t="s">
        <v>191</v>
      </c>
      <c r="AC429" s="108" t="s">
        <v>357</v>
      </c>
      <c r="AD429" s="108" t="str">
        <f t="shared" si="127"/>
        <v>R_ES-APP-OTH</v>
      </c>
      <c r="AE429" s="108" t="str">
        <f t="shared" si="127"/>
        <v>SH2_3</v>
      </c>
      <c r="AF429" s="108">
        <f t="shared" si="118"/>
        <v>0.0201796299239725</v>
      </c>
      <c r="AG429" s="108" t="s">
        <v>18</v>
      </c>
      <c r="AH429" s="108" t="s">
        <v>197</v>
      </c>
      <c r="AL429" s="108" t="s">
        <v>357</v>
      </c>
      <c r="AM429" s="108" t="str">
        <f t="shared" si="128"/>
        <v>R_ES-APP-OTH</v>
      </c>
      <c r="AN429" s="108" t="str">
        <f t="shared" si="128"/>
        <v>SH2_3</v>
      </c>
      <c r="AO429" s="108">
        <f t="shared" si="120"/>
        <v>0.0188706568826577</v>
      </c>
      <c r="AP429" s="108" t="s">
        <v>18</v>
      </c>
      <c r="AQ429" s="108" t="s">
        <v>194</v>
      </c>
      <c r="AU429" s="108" t="s">
        <v>357</v>
      </c>
      <c r="AV429" s="108" t="str">
        <f t="shared" si="129"/>
        <v>R_ES-APP-OTH</v>
      </c>
      <c r="AW429" s="108" t="str">
        <f t="shared" si="129"/>
        <v>SH2_3</v>
      </c>
      <c r="AX429" s="108">
        <f t="shared" si="122"/>
        <v>0.0213085433268016</v>
      </c>
      <c r="AY429" s="108" t="s">
        <v>18</v>
      </c>
      <c r="AZ429" s="108" t="s">
        <v>193</v>
      </c>
      <c r="BD429" s="108" t="s">
        <v>357</v>
      </c>
      <c r="BE429" s="108" t="str">
        <f t="shared" si="130"/>
        <v>R_ES-APP-OTH</v>
      </c>
      <c r="BF429" s="108" t="str">
        <f t="shared" si="130"/>
        <v>SH2_3</v>
      </c>
      <c r="BG429" s="108">
        <f t="shared" si="134"/>
        <v>0.0188706568826577</v>
      </c>
      <c r="BH429" s="108" t="s">
        <v>18</v>
      </c>
      <c r="BI429" s="108" t="s">
        <v>195</v>
      </c>
      <c r="BM429" s="108" t="s">
        <v>357</v>
      </c>
      <c r="BN429" s="108" t="str">
        <f t="shared" si="131"/>
        <v>R_ES-APP-OTH</v>
      </c>
      <c r="BO429" s="108" t="str">
        <f t="shared" si="131"/>
        <v>SH2_3</v>
      </c>
      <c r="BP429" s="108">
        <f t="shared" si="125"/>
        <v>0.0213085433268016</v>
      </c>
      <c r="BQ429" s="108" t="s">
        <v>18</v>
      </c>
      <c r="BR429" s="108" t="s">
        <v>192</v>
      </c>
    </row>
    <row r="430" spans="11:70">
      <c r="K430" s="108" t="s">
        <v>357</v>
      </c>
      <c r="L430" s="108" t="str">
        <f t="shared" si="132"/>
        <v>R_ES-APP-OTH</v>
      </c>
      <c r="M430" s="108" t="str">
        <f t="shared" si="114"/>
        <v>SH4_5</v>
      </c>
      <c r="N430" s="108">
        <f t="shared" si="115"/>
        <v>0.0202885549117574</v>
      </c>
      <c r="O430" s="108" t="s">
        <v>18</v>
      </c>
      <c r="P430" s="108" t="s">
        <v>196</v>
      </c>
      <c r="T430" s="108" t="s">
        <v>357</v>
      </c>
      <c r="U430" s="108" t="str">
        <f t="shared" si="133"/>
        <v>R_ES-APP-OTH</v>
      </c>
      <c r="V430" s="108" t="str">
        <f t="shared" si="133"/>
        <v>SH4_5</v>
      </c>
      <c r="W430" s="108">
        <f t="shared" si="116"/>
        <v>0.0140147850596432</v>
      </c>
      <c r="X430" s="108" t="s">
        <v>18</v>
      </c>
      <c r="Y430" s="108" t="s">
        <v>191</v>
      </c>
      <c r="AC430" s="108" t="s">
        <v>357</v>
      </c>
      <c r="AD430" s="108" t="str">
        <f t="shared" si="127"/>
        <v>R_ES-APP-OTH</v>
      </c>
      <c r="AE430" s="108" t="str">
        <f t="shared" si="127"/>
        <v>SH4_5</v>
      </c>
      <c r="AF430" s="108">
        <f t="shared" si="118"/>
        <v>0.0196148395220663</v>
      </c>
      <c r="AG430" s="108" t="s">
        <v>18</v>
      </c>
      <c r="AH430" s="108" t="s">
        <v>197</v>
      </c>
      <c r="AL430" s="108" t="s">
        <v>357</v>
      </c>
      <c r="AM430" s="108" t="str">
        <f t="shared" si="128"/>
        <v>R_ES-APP-OTH</v>
      </c>
      <c r="AN430" s="108" t="str">
        <f t="shared" si="128"/>
        <v>SH4_5</v>
      </c>
      <c r="AO430" s="108">
        <f t="shared" si="120"/>
        <v>0.017500502969476</v>
      </c>
      <c r="AP430" s="108" t="s">
        <v>18</v>
      </c>
      <c r="AQ430" s="108" t="s">
        <v>194</v>
      </c>
      <c r="AU430" s="108" t="s">
        <v>357</v>
      </c>
      <c r="AV430" s="108" t="str">
        <f t="shared" si="129"/>
        <v>R_ES-APP-OTH</v>
      </c>
      <c r="AW430" s="108" t="str">
        <f t="shared" si="129"/>
        <v>SH4_5</v>
      </c>
      <c r="AX430" s="108">
        <f t="shared" si="122"/>
        <v>0.0184793639312763</v>
      </c>
      <c r="AY430" s="108" t="s">
        <v>18</v>
      </c>
      <c r="AZ430" s="108" t="s">
        <v>193</v>
      </c>
      <c r="BD430" s="108" t="s">
        <v>357</v>
      </c>
      <c r="BE430" s="108" t="str">
        <f t="shared" si="130"/>
        <v>R_ES-APP-OTH</v>
      </c>
      <c r="BF430" s="108" t="str">
        <f t="shared" si="130"/>
        <v>SH4_5</v>
      </c>
      <c r="BG430" s="108">
        <f t="shared" si="134"/>
        <v>0.017500502969476</v>
      </c>
      <c r="BH430" s="108" t="s">
        <v>18</v>
      </c>
      <c r="BI430" s="108" t="s">
        <v>195</v>
      </c>
      <c r="BM430" s="108" t="s">
        <v>357</v>
      </c>
      <c r="BN430" s="108" t="str">
        <f t="shared" si="131"/>
        <v>R_ES-APP-OTH</v>
      </c>
      <c r="BO430" s="108" t="str">
        <f t="shared" si="131"/>
        <v>SH4_5</v>
      </c>
      <c r="BP430" s="108">
        <f t="shared" si="125"/>
        <v>0.0184793639312763</v>
      </c>
      <c r="BQ430" s="108" t="s">
        <v>18</v>
      </c>
      <c r="BR430" s="108" t="s">
        <v>192</v>
      </c>
    </row>
    <row r="431" spans="11:70">
      <c r="K431" s="175" t="s">
        <v>357</v>
      </c>
      <c r="L431" s="108" t="str">
        <f t="shared" si="132"/>
        <v>R_ES-APP-OTH</v>
      </c>
      <c r="M431" s="108" t="str">
        <f t="shared" si="114"/>
        <v>SH6_7</v>
      </c>
      <c r="N431" s="108">
        <f t="shared" si="115"/>
        <v>0.0192322364169783</v>
      </c>
      <c r="O431" s="108" t="s">
        <v>18</v>
      </c>
      <c r="P431" s="108" t="s">
        <v>196</v>
      </c>
      <c r="T431" s="108" t="s">
        <v>357</v>
      </c>
      <c r="U431" s="108" t="str">
        <f t="shared" si="133"/>
        <v>R_ES-APP-OTH</v>
      </c>
      <c r="V431" s="108" t="str">
        <f t="shared" si="133"/>
        <v>SH6_7</v>
      </c>
      <c r="W431" s="108">
        <f t="shared" si="116"/>
        <v>0.0138604432096002</v>
      </c>
      <c r="X431" s="108" t="s">
        <v>18</v>
      </c>
      <c r="Y431" s="108" t="s">
        <v>191</v>
      </c>
      <c r="AC431" s="108" t="s">
        <v>357</v>
      </c>
      <c r="AD431" s="108" t="str">
        <f t="shared" si="127"/>
        <v>R_ES-APP-OTH</v>
      </c>
      <c r="AE431" s="108" t="str">
        <f t="shared" si="127"/>
        <v>SH6_7</v>
      </c>
      <c r="AF431" s="108">
        <f t="shared" si="118"/>
        <v>0.0172789981084644</v>
      </c>
      <c r="AG431" s="108" t="s">
        <v>18</v>
      </c>
      <c r="AH431" s="108" t="s">
        <v>197</v>
      </c>
      <c r="AL431" s="108" t="s">
        <v>357</v>
      </c>
      <c r="AM431" s="108" t="str">
        <f t="shared" si="128"/>
        <v>R_ES-APP-OTH</v>
      </c>
      <c r="AN431" s="108" t="str">
        <f t="shared" si="128"/>
        <v>SH6_7</v>
      </c>
      <c r="AO431" s="108">
        <f t="shared" si="120"/>
        <v>0.016421193779789</v>
      </c>
      <c r="AP431" s="108" t="s">
        <v>18</v>
      </c>
      <c r="AQ431" s="108" t="s">
        <v>194</v>
      </c>
      <c r="AU431" s="108" t="s">
        <v>357</v>
      </c>
      <c r="AV431" s="108" t="str">
        <f t="shared" si="129"/>
        <v>R_ES-APP-OTH</v>
      </c>
      <c r="AW431" s="108" t="str">
        <f t="shared" si="129"/>
        <v>SH6_7</v>
      </c>
      <c r="AX431" s="108">
        <f t="shared" si="122"/>
        <v>0.0171996217128879</v>
      </c>
      <c r="AY431" s="108" t="s">
        <v>18</v>
      </c>
      <c r="AZ431" s="108" t="s">
        <v>193</v>
      </c>
      <c r="BD431" s="108" t="s">
        <v>357</v>
      </c>
      <c r="BE431" s="108" t="str">
        <f t="shared" si="130"/>
        <v>R_ES-APP-OTH</v>
      </c>
      <c r="BF431" s="108" t="str">
        <f t="shared" si="130"/>
        <v>SH6_7</v>
      </c>
      <c r="BG431" s="108">
        <f t="shared" si="134"/>
        <v>0.016421193779789</v>
      </c>
      <c r="BH431" s="108" t="s">
        <v>18</v>
      </c>
      <c r="BI431" s="108" t="s">
        <v>195</v>
      </c>
      <c r="BM431" s="108" t="s">
        <v>357</v>
      </c>
      <c r="BN431" s="108" t="str">
        <f t="shared" si="131"/>
        <v>R_ES-APP-OTH</v>
      </c>
      <c r="BO431" s="108" t="str">
        <f t="shared" si="131"/>
        <v>SH6_7</v>
      </c>
      <c r="BP431" s="108">
        <f t="shared" si="125"/>
        <v>0.0171996217128879</v>
      </c>
      <c r="BQ431" s="108" t="s">
        <v>18</v>
      </c>
      <c r="BR431" s="108" t="s">
        <v>192</v>
      </c>
    </row>
    <row r="432" spans="11:70">
      <c r="K432" s="108" t="s">
        <v>357</v>
      </c>
      <c r="L432" s="108" t="str">
        <f t="shared" si="132"/>
        <v>R_ES-APP-OTH</v>
      </c>
      <c r="M432" s="108" t="str">
        <f t="shared" si="114"/>
        <v>SH8_9</v>
      </c>
      <c r="N432" s="108">
        <f t="shared" si="115"/>
        <v>0.0187485070114251</v>
      </c>
      <c r="O432" s="108" t="s">
        <v>18</v>
      </c>
      <c r="P432" s="108" t="s">
        <v>196</v>
      </c>
      <c r="T432" s="108" t="s">
        <v>357</v>
      </c>
      <c r="U432" s="108" t="str">
        <f t="shared" si="133"/>
        <v>R_ES-APP-OTH</v>
      </c>
      <c r="V432" s="108" t="str">
        <f t="shared" si="133"/>
        <v>SH8_9</v>
      </c>
      <c r="W432" s="108">
        <f t="shared" si="116"/>
        <v>0.0147551071793505</v>
      </c>
      <c r="X432" s="108" t="s">
        <v>18</v>
      </c>
      <c r="Y432" s="108" t="s">
        <v>191</v>
      </c>
      <c r="AC432" s="108" t="s">
        <v>357</v>
      </c>
      <c r="AD432" s="108" t="str">
        <f t="shared" si="127"/>
        <v>R_ES-APP-OTH</v>
      </c>
      <c r="AE432" s="108" t="str">
        <f t="shared" si="127"/>
        <v>SH8_9</v>
      </c>
      <c r="AF432" s="108">
        <f t="shared" si="118"/>
        <v>0.0155886992614423</v>
      </c>
      <c r="AG432" s="108" t="s">
        <v>18</v>
      </c>
      <c r="AH432" s="108" t="s">
        <v>197</v>
      </c>
      <c r="AL432" s="108" t="s">
        <v>357</v>
      </c>
      <c r="AM432" s="108" t="str">
        <f t="shared" si="128"/>
        <v>R_ES-APP-OTH</v>
      </c>
      <c r="AN432" s="108" t="str">
        <f t="shared" si="128"/>
        <v>SH8_9</v>
      </c>
      <c r="AO432" s="108">
        <f t="shared" si="120"/>
        <v>0.0161398429577345</v>
      </c>
      <c r="AP432" s="108" t="s">
        <v>18</v>
      </c>
      <c r="AQ432" s="108" t="s">
        <v>194</v>
      </c>
      <c r="AU432" s="108" t="s">
        <v>357</v>
      </c>
      <c r="AV432" s="108" t="str">
        <f t="shared" si="129"/>
        <v>R_ES-APP-OTH</v>
      </c>
      <c r="AW432" s="108" t="str">
        <f t="shared" si="129"/>
        <v>SH8_9</v>
      </c>
      <c r="AX432" s="108">
        <f t="shared" si="122"/>
        <v>0.017030245273227</v>
      </c>
      <c r="AY432" s="108" t="s">
        <v>18</v>
      </c>
      <c r="AZ432" s="108" t="s">
        <v>193</v>
      </c>
      <c r="BD432" s="108" t="s">
        <v>357</v>
      </c>
      <c r="BE432" s="108" t="str">
        <f t="shared" si="130"/>
        <v>R_ES-APP-OTH</v>
      </c>
      <c r="BF432" s="108" t="str">
        <f t="shared" si="130"/>
        <v>SH8_9</v>
      </c>
      <c r="BG432" s="108">
        <f t="shared" si="134"/>
        <v>0.0161398429577345</v>
      </c>
      <c r="BH432" s="108" t="s">
        <v>18</v>
      </c>
      <c r="BI432" s="108" t="s">
        <v>195</v>
      </c>
      <c r="BM432" s="108" t="s">
        <v>357</v>
      </c>
      <c r="BN432" s="108" t="str">
        <f t="shared" si="131"/>
        <v>R_ES-APP-OTH</v>
      </c>
      <c r="BO432" s="108" t="str">
        <f t="shared" si="131"/>
        <v>SH8_9</v>
      </c>
      <c r="BP432" s="108">
        <f t="shared" si="125"/>
        <v>0.017030245273227</v>
      </c>
      <c r="BQ432" s="108" t="s">
        <v>18</v>
      </c>
      <c r="BR432" s="108" t="s">
        <v>192</v>
      </c>
    </row>
    <row r="433" spans="11:70">
      <c r="K433" s="108" t="s">
        <v>357</v>
      </c>
      <c r="L433" s="108" t="str">
        <f t="shared" si="132"/>
        <v>R_ES-APP-OTH</v>
      </c>
      <c r="M433" s="108" t="str">
        <f t="shared" si="114"/>
        <v>SH10_11</v>
      </c>
      <c r="N433" s="108">
        <f t="shared" si="115"/>
        <v>0.0186780472400084</v>
      </c>
      <c r="O433" s="108" t="s">
        <v>18</v>
      </c>
      <c r="P433" s="108" t="s">
        <v>196</v>
      </c>
      <c r="T433" s="108" t="s">
        <v>357</v>
      </c>
      <c r="U433" s="108" t="str">
        <f t="shared" si="133"/>
        <v>R_ES-APP-OTH</v>
      </c>
      <c r="V433" s="108" t="str">
        <f t="shared" si="133"/>
        <v>SH10_11</v>
      </c>
      <c r="W433" s="108">
        <f t="shared" si="116"/>
        <v>0.0171866616430302</v>
      </c>
      <c r="X433" s="108" t="s">
        <v>18</v>
      </c>
      <c r="Y433" s="108" t="s">
        <v>191</v>
      </c>
      <c r="AC433" s="108" t="s">
        <v>357</v>
      </c>
      <c r="AD433" s="108" t="str">
        <f t="shared" si="127"/>
        <v>R_ES-APP-OTH</v>
      </c>
      <c r="AE433" s="108" t="str">
        <f t="shared" si="127"/>
        <v>SH10_11</v>
      </c>
      <c r="AF433" s="108">
        <f t="shared" si="118"/>
        <v>0.0150973156957682</v>
      </c>
      <c r="AG433" s="108" t="s">
        <v>18</v>
      </c>
      <c r="AH433" s="108" t="s">
        <v>197</v>
      </c>
      <c r="AL433" s="108" t="s">
        <v>357</v>
      </c>
      <c r="AM433" s="108" t="str">
        <f t="shared" si="128"/>
        <v>R_ES-APP-OTH</v>
      </c>
      <c r="AN433" s="108" t="str">
        <f t="shared" si="128"/>
        <v>SH10_11</v>
      </c>
      <c r="AO433" s="108">
        <f t="shared" si="120"/>
        <v>0.0171295457469424</v>
      </c>
      <c r="AP433" s="108" t="s">
        <v>18</v>
      </c>
      <c r="AQ433" s="108" t="s">
        <v>194</v>
      </c>
      <c r="AU433" s="108" t="s">
        <v>357</v>
      </c>
      <c r="AV433" s="108" t="str">
        <f t="shared" si="129"/>
        <v>R_ES-APP-OTH</v>
      </c>
      <c r="AW433" s="108" t="str">
        <f t="shared" si="129"/>
        <v>SH10_11</v>
      </c>
      <c r="AX433" s="108">
        <f t="shared" si="122"/>
        <v>0.0187148851387562</v>
      </c>
      <c r="AY433" s="108" t="s">
        <v>18</v>
      </c>
      <c r="AZ433" s="108" t="s">
        <v>193</v>
      </c>
      <c r="BD433" s="108" t="s">
        <v>357</v>
      </c>
      <c r="BE433" s="108" t="str">
        <f t="shared" si="130"/>
        <v>R_ES-APP-OTH</v>
      </c>
      <c r="BF433" s="108" t="str">
        <f t="shared" si="130"/>
        <v>SH10_11</v>
      </c>
      <c r="BG433" s="108">
        <f t="shared" si="134"/>
        <v>0.0171295457469424</v>
      </c>
      <c r="BH433" s="108" t="s">
        <v>18</v>
      </c>
      <c r="BI433" s="108" t="s">
        <v>195</v>
      </c>
      <c r="BM433" s="108" t="s">
        <v>357</v>
      </c>
      <c r="BN433" s="108" t="str">
        <f t="shared" si="131"/>
        <v>R_ES-APP-OTH</v>
      </c>
      <c r="BO433" s="108" t="str">
        <f t="shared" si="131"/>
        <v>SH10_11</v>
      </c>
      <c r="BP433" s="108">
        <f t="shared" si="125"/>
        <v>0.0187148851387562</v>
      </c>
      <c r="BQ433" s="108" t="s">
        <v>18</v>
      </c>
      <c r="BR433" s="108" t="s">
        <v>192</v>
      </c>
    </row>
    <row r="434" spans="11:70">
      <c r="K434" s="108" t="s">
        <v>357</v>
      </c>
      <c r="L434" s="108" t="str">
        <f t="shared" si="132"/>
        <v>R_ES-APP-OTH</v>
      </c>
      <c r="M434" s="108" t="str">
        <f t="shared" si="114"/>
        <v>SH12_13</v>
      </c>
      <c r="N434" s="108">
        <f t="shared" si="115"/>
        <v>0.0193543241840057</v>
      </c>
      <c r="O434" s="108" t="s">
        <v>18</v>
      </c>
      <c r="P434" s="108" t="s">
        <v>196</v>
      </c>
      <c r="T434" s="108" t="s">
        <v>357</v>
      </c>
      <c r="U434" s="108" t="str">
        <f t="shared" si="133"/>
        <v>R_ES-APP-OTH</v>
      </c>
      <c r="V434" s="108" t="str">
        <f t="shared" si="133"/>
        <v>SH12_13</v>
      </c>
      <c r="W434" s="108">
        <f t="shared" si="116"/>
        <v>0.0185329663536096</v>
      </c>
      <c r="X434" s="108" t="s">
        <v>18</v>
      </c>
      <c r="Y434" s="108" t="s">
        <v>191</v>
      </c>
      <c r="AC434" s="108" t="s">
        <v>357</v>
      </c>
      <c r="AD434" s="108" t="str">
        <f t="shared" si="127"/>
        <v>R_ES-APP-OTH</v>
      </c>
      <c r="AE434" s="108" t="str">
        <f t="shared" si="127"/>
        <v>SH12_13</v>
      </c>
      <c r="AF434" s="108">
        <f t="shared" si="118"/>
        <v>0.0157162719062912</v>
      </c>
      <c r="AG434" s="108" t="s">
        <v>18</v>
      </c>
      <c r="AH434" s="108" t="s">
        <v>197</v>
      </c>
      <c r="AL434" s="108" t="s">
        <v>357</v>
      </c>
      <c r="AM434" s="108" t="str">
        <f t="shared" si="128"/>
        <v>R_ES-APP-OTH</v>
      </c>
      <c r="AN434" s="108" t="str">
        <f t="shared" si="128"/>
        <v>SH12_13</v>
      </c>
      <c r="AO434" s="108">
        <f t="shared" si="120"/>
        <v>0.0184909585816698</v>
      </c>
      <c r="AP434" s="108" t="s">
        <v>18</v>
      </c>
      <c r="AQ434" s="108" t="s">
        <v>194</v>
      </c>
      <c r="AU434" s="108" t="s">
        <v>357</v>
      </c>
      <c r="AV434" s="108" t="str">
        <f t="shared" si="129"/>
        <v>R_ES-APP-OTH</v>
      </c>
      <c r="AW434" s="108" t="str">
        <f t="shared" si="129"/>
        <v>SH12_13</v>
      </c>
      <c r="AX434" s="108">
        <f t="shared" si="122"/>
        <v>0.0213435574080405</v>
      </c>
      <c r="AY434" s="108" t="s">
        <v>18</v>
      </c>
      <c r="AZ434" s="108" t="s">
        <v>193</v>
      </c>
      <c r="BD434" s="108" t="s">
        <v>357</v>
      </c>
      <c r="BE434" s="108" t="str">
        <f t="shared" si="130"/>
        <v>R_ES-APP-OTH</v>
      </c>
      <c r="BF434" s="108" t="str">
        <f t="shared" si="130"/>
        <v>SH12_13</v>
      </c>
      <c r="BG434" s="108">
        <f t="shared" si="134"/>
        <v>0.0184909585816698</v>
      </c>
      <c r="BH434" s="108" t="s">
        <v>18</v>
      </c>
      <c r="BI434" s="108" t="s">
        <v>195</v>
      </c>
      <c r="BM434" s="108" t="s">
        <v>357</v>
      </c>
      <c r="BN434" s="108" t="str">
        <f t="shared" si="131"/>
        <v>R_ES-APP-OTH</v>
      </c>
      <c r="BO434" s="108" t="str">
        <f t="shared" si="131"/>
        <v>SH12_13</v>
      </c>
      <c r="BP434" s="108">
        <f t="shared" si="125"/>
        <v>0.0213435574080405</v>
      </c>
      <c r="BQ434" s="108" t="s">
        <v>18</v>
      </c>
      <c r="BR434" s="108" t="s">
        <v>192</v>
      </c>
    </row>
    <row r="435" spans="11:70">
      <c r="K435" s="175" t="s">
        <v>357</v>
      </c>
      <c r="L435" s="108" t="str">
        <f t="shared" si="132"/>
        <v>R_ES-APP-OTH</v>
      </c>
      <c r="M435" s="108" t="str">
        <f t="shared" si="114"/>
        <v>SH14_15</v>
      </c>
      <c r="N435" s="108">
        <f t="shared" si="115"/>
        <v>0.0204723701496402</v>
      </c>
      <c r="O435" s="108" t="s">
        <v>18</v>
      </c>
      <c r="P435" s="108" t="s">
        <v>196</v>
      </c>
      <c r="T435" s="108" t="s">
        <v>357</v>
      </c>
      <c r="U435" s="108" t="str">
        <f t="shared" si="133"/>
        <v>R_ES-APP-OTH</v>
      </c>
      <c r="V435" s="108" t="str">
        <f t="shared" si="133"/>
        <v>SH14_15</v>
      </c>
      <c r="W435" s="108">
        <f t="shared" si="116"/>
        <v>0.0189446065338263</v>
      </c>
      <c r="X435" s="108" t="s">
        <v>18</v>
      </c>
      <c r="Y435" s="108" t="s">
        <v>191</v>
      </c>
      <c r="AC435" s="108" t="s">
        <v>357</v>
      </c>
      <c r="AD435" s="108" t="str">
        <f t="shared" si="127"/>
        <v>R_ES-APP-OTH</v>
      </c>
      <c r="AE435" s="108" t="str">
        <f t="shared" si="127"/>
        <v>SH14_15</v>
      </c>
      <c r="AF435" s="108">
        <f t="shared" si="118"/>
        <v>0.0181694864820914</v>
      </c>
      <c r="AG435" s="108" t="s">
        <v>18</v>
      </c>
      <c r="AH435" s="108" t="s">
        <v>197</v>
      </c>
      <c r="AL435" s="108" t="s">
        <v>357</v>
      </c>
      <c r="AM435" s="108" t="str">
        <f t="shared" si="128"/>
        <v>R_ES-APP-OTH</v>
      </c>
      <c r="AN435" s="108" t="str">
        <f t="shared" si="128"/>
        <v>SH14_15</v>
      </c>
      <c r="AO435" s="108">
        <f t="shared" si="120"/>
        <v>0.019740368004096</v>
      </c>
      <c r="AP435" s="108" t="s">
        <v>18</v>
      </c>
      <c r="AQ435" s="108" t="s">
        <v>194</v>
      </c>
      <c r="AU435" s="108" t="s">
        <v>357</v>
      </c>
      <c r="AV435" s="108" t="str">
        <f t="shared" si="129"/>
        <v>R_ES-APP-OTH</v>
      </c>
      <c r="AW435" s="108" t="str">
        <f t="shared" si="129"/>
        <v>SH14_15</v>
      </c>
      <c r="AX435" s="108">
        <f t="shared" si="122"/>
        <v>0.022952067498314</v>
      </c>
      <c r="AY435" s="108" t="s">
        <v>18</v>
      </c>
      <c r="AZ435" s="108" t="s">
        <v>193</v>
      </c>
      <c r="BD435" s="108" t="s">
        <v>357</v>
      </c>
      <c r="BE435" s="108" t="str">
        <f t="shared" si="130"/>
        <v>R_ES-APP-OTH</v>
      </c>
      <c r="BF435" s="108" t="str">
        <f t="shared" si="130"/>
        <v>SH14_15</v>
      </c>
      <c r="BG435" s="108">
        <f t="shared" si="134"/>
        <v>0.019740368004096</v>
      </c>
      <c r="BH435" s="108" t="s">
        <v>18</v>
      </c>
      <c r="BI435" s="108" t="s">
        <v>195</v>
      </c>
      <c r="BM435" s="108" t="s">
        <v>357</v>
      </c>
      <c r="BN435" s="108" t="str">
        <f t="shared" si="131"/>
        <v>R_ES-APP-OTH</v>
      </c>
      <c r="BO435" s="108" t="str">
        <f t="shared" si="131"/>
        <v>SH14_15</v>
      </c>
      <c r="BP435" s="108">
        <f t="shared" si="125"/>
        <v>0.022952067498314</v>
      </c>
      <c r="BQ435" s="108" t="s">
        <v>18</v>
      </c>
      <c r="BR435" s="108" t="s">
        <v>192</v>
      </c>
    </row>
    <row r="436" spans="11:70">
      <c r="K436" s="108" t="s">
        <v>357</v>
      </c>
      <c r="L436" s="108" t="str">
        <f t="shared" si="132"/>
        <v>R_ES-APP-OTH</v>
      </c>
      <c r="M436" s="108" t="str">
        <f t="shared" si="114"/>
        <v>SH16_17</v>
      </c>
      <c r="N436" s="108">
        <f t="shared" si="115"/>
        <v>0.021278922422278</v>
      </c>
      <c r="O436" s="108" t="s">
        <v>18</v>
      </c>
      <c r="P436" s="108" t="s">
        <v>196</v>
      </c>
      <c r="T436" s="108" t="s">
        <v>357</v>
      </c>
      <c r="U436" s="108" t="str">
        <f t="shared" si="133"/>
        <v>R_ES-APP-OTH</v>
      </c>
      <c r="V436" s="108" t="str">
        <f t="shared" si="133"/>
        <v>SH16_17</v>
      </c>
      <c r="W436" s="108">
        <f t="shared" si="116"/>
        <v>0.0187938640201366</v>
      </c>
      <c r="X436" s="108" t="s">
        <v>18</v>
      </c>
      <c r="Y436" s="108" t="s">
        <v>191</v>
      </c>
      <c r="AC436" s="108" t="s">
        <v>357</v>
      </c>
      <c r="AD436" s="108" t="str">
        <f t="shared" si="127"/>
        <v>R_ES-APP-OTH</v>
      </c>
      <c r="AE436" s="108" t="str">
        <f t="shared" si="127"/>
        <v>SH16_17</v>
      </c>
      <c r="AF436" s="108">
        <f t="shared" si="118"/>
        <v>0.0199388030090388</v>
      </c>
      <c r="AG436" s="108" t="s">
        <v>18</v>
      </c>
      <c r="AH436" s="108" t="s">
        <v>197</v>
      </c>
      <c r="AL436" s="108" t="s">
        <v>357</v>
      </c>
      <c r="AM436" s="108" t="str">
        <f t="shared" si="128"/>
        <v>R_ES-APP-OTH</v>
      </c>
      <c r="AN436" s="108" t="str">
        <f t="shared" si="128"/>
        <v>SH16_17</v>
      </c>
      <c r="AO436" s="108">
        <f t="shared" si="120"/>
        <v>0.0204205397465977</v>
      </c>
      <c r="AP436" s="108" t="s">
        <v>18</v>
      </c>
      <c r="AQ436" s="108" t="s">
        <v>194</v>
      </c>
      <c r="AU436" s="108" t="s">
        <v>357</v>
      </c>
      <c r="AV436" s="108" t="str">
        <f t="shared" si="129"/>
        <v>R_ES-APP-OTH</v>
      </c>
      <c r="AW436" s="108" t="str">
        <f t="shared" si="129"/>
        <v>SH16_17</v>
      </c>
      <c r="AX436" s="108">
        <f t="shared" si="122"/>
        <v>0.0237104459107458</v>
      </c>
      <c r="AY436" s="108" t="s">
        <v>18</v>
      </c>
      <c r="AZ436" s="108" t="s">
        <v>193</v>
      </c>
      <c r="BD436" s="108" t="s">
        <v>357</v>
      </c>
      <c r="BE436" s="108" t="str">
        <f t="shared" si="130"/>
        <v>R_ES-APP-OTH</v>
      </c>
      <c r="BF436" s="108" t="str">
        <f t="shared" si="130"/>
        <v>SH16_17</v>
      </c>
      <c r="BG436" s="108">
        <f t="shared" si="134"/>
        <v>0.0204205397465977</v>
      </c>
      <c r="BH436" s="108" t="s">
        <v>18</v>
      </c>
      <c r="BI436" s="108" t="s">
        <v>195</v>
      </c>
      <c r="BM436" s="108" t="s">
        <v>357</v>
      </c>
      <c r="BN436" s="108" t="str">
        <f t="shared" si="131"/>
        <v>R_ES-APP-OTH</v>
      </c>
      <c r="BO436" s="108" t="str">
        <f t="shared" si="131"/>
        <v>SH16_17</v>
      </c>
      <c r="BP436" s="108">
        <f t="shared" si="125"/>
        <v>0.0237104459107458</v>
      </c>
      <c r="BQ436" s="108" t="s">
        <v>18</v>
      </c>
      <c r="BR436" s="108" t="s">
        <v>192</v>
      </c>
    </row>
    <row r="437" spans="11:70">
      <c r="K437" s="108" t="s">
        <v>357</v>
      </c>
      <c r="L437" s="108" t="str">
        <f t="shared" si="132"/>
        <v>R_ES-APP-OTH</v>
      </c>
      <c r="M437" s="108" t="str">
        <f t="shared" si="114"/>
        <v>SH18_19</v>
      </c>
      <c r="N437" s="108">
        <f t="shared" si="115"/>
        <v>0.0217388347288327</v>
      </c>
      <c r="O437" s="108" t="s">
        <v>18</v>
      </c>
      <c r="P437" s="108" t="s">
        <v>196</v>
      </c>
      <c r="T437" s="108" t="s">
        <v>357</v>
      </c>
      <c r="U437" s="108" t="str">
        <f t="shared" si="133"/>
        <v>R_ES-APP-OTH</v>
      </c>
      <c r="V437" s="108" t="str">
        <f t="shared" si="133"/>
        <v>SH18_19</v>
      </c>
      <c r="W437" s="108">
        <f t="shared" si="116"/>
        <v>0.0189293212414044</v>
      </c>
      <c r="X437" s="108" t="s">
        <v>18</v>
      </c>
      <c r="Y437" s="108" t="s">
        <v>191</v>
      </c>
      <c r="AC437" s="108" t="s">
        <v>357</v>
      </c>
      <c r="AD437" s="108" t="str">
        <f t="shared" si="127"/>
        <v>R_ES-APP-OTH</v>
      </c>
      <c r="AE437" s="108" t="str">
        <f t="shared" si="127"/>
        <v>SH18_19</v>
      </c>
      <c r="AF437" s="108">
        <f t="shared" si="118"/>
        <v>0.0205951831792654</v>
      </c>
      <c r="AG437" s="108" t="s">
        <v>18</v>
      </c>
      <c r="AH437" s="108" t="s">
        <v>197</v>
      </c>
      <c r="AL437" s="108" t="s">
        <v>357</v>
      </c>
      <c r="AM437" s="108" t="str">
        <f t="shared" si="128"/>
        <v>R_ES-APP-OTH</v>
      </c>
      <c r="AN437" s="108" t="str">
        <f t="shared" si="128"/>
        <v>SH18_19</v>
      </c>
      <c r="AO437" s="108">
        <f t="shared" si="120"/>
        <v>0.0206910653610991</v>
      </c>
      <c r="AP437" s="108" t="s">
        <v>18</v>
      </c>
      <c r="AQ437" s="108" t="s">
        <v>194</v>
      </c>
      <c r="AU437" s="108" t="s">
        <v>357</v>
      </c>
      <c r="AV437" s="108" t="str">
        <f t="shared" si="129"/>
        <v>R_ES-APP-OTH</v>
      </c>
      <c r="AW437" s="108" t="str">
        <f t="shared" si="129"/>
        <v>SH18_19</v>
      </c>
      <c r="AX437" s="108">
        <f t="shared" si="122"/>
        <v>0.0239937611707896</v>
      </c>
      <c r="AY437" s="108" t="s">
        <v>18</v>
      </c>
      <c r="AZ437" s="108" t="s">
        <v>193</v>
      </c>
      <c r="BD437" s="108" t="s">
        <v>357</v>
      </c>
      <c r="BE437" s="108" t="str">
        <f t="shared" si="130"/>
        <v>R_ES-APP-OTH</v>
      </c>
      <c r="BF437" s="108" t="str">
        <f t="shared" si="130"/>
        <v>SH18_19</v>
      </c>
      <c r="BG437" s="108">
        <f t="shared" si="134"/>
        <v>0.0206910653610991</v>
      </c>
      <c r="BH437" s="108" t="s">
        <v>18</v>
      </c>
      <c r="BI437" s="108" t="s">
        <v>195</v>
      </c>
      <c r="BM437" s="108" t="s">
        <v>357</v>
      </c>
      <c r="BN437" s="108" t="str">
        <f t="shared" si="131"/>
        <v>R_ES-APP-OTH</v>
      </c>
      <c r="BO437" s="108" t="str">
        <f t="shared" si="131"/>
        <v>SH18_19</v>
      </c>
      <c r="BP437" s="108">
        <f t="shared" si="125"/>
        <v>0.0239937611707896</v>
      </c>
      <c r="BQ437" s="108" t="s">
        <v>18</v>
      </c>
      <c r="BR437" s="108" t="s">
        <v>192</v>
      </c>
    </row>
    <row r="438" spans="11:70">
      <c r="K438" s="108" t="s">
        <v>357</v>
      </c>
      <c r="L438" s="108" t="str">
        <f t="shared" si="132"/>
        <v>R_ES-APP-OTH</v>
      </c>
      <c r="M438" s="108" t="str">
        <f t="shared" si="114"/>
        <v>SH20_21</v>
      </c>
      <c r="N438" s="108">
        <f t="shared" si="115"/>
        <v>0.0219554256218374</v>
      </c>
      <c r="O438" s="108" t="s">
        <v>18</v>
      </c>
      <c r="P438" s="108" t="s">
        <v>196</v>
      </c>
      <c r="T438" s="108" t="s">
        <v>357</v>
      </c>
      <c r="U438" s="108" t="str">
        <f t="shared" si="133"/>
        <v>R_ES-APP-OTH</v>
      </c>
      <c r="V438" s="108" t="str">
        <f t="shared" si="133"/>
        <v>SH20_21</v>
      </c>
      <c r="W438" s="108">
        <f t="shared" si="116"/>
        <v>0.0190946892738074</v>
      </c>
      <c r="X438" s="108" t="s">
        <v>18</v>
      </c>
      <c r="Y438" s="108" t="s">
        <v>191</v>
      </c>
      <c r="AC438" s="108" t="s">
        <v>357</v>
      </c>
      <c r="AD438" s="108" t="str">
        <f t="shared" si="127"/>
        <v>R_ES-APP-OTH</v>
      </c>
      <c r="AE438" s="108" t="str">
        <f t="shared" si="127"/>
        <v>SH20_21</v>
      </c>
      <c r="AF438" s="108">
        <f t="shared" si="118"/>
        <v>0.0207273778877354</v>
      </c>
      <c r="AG438" s="108" t="s">
        <v>18</v>
      </c>
      <c r="AH438" s="108" t="s">
        <v>197</v>
      </c>
      <c r="AL438" s="108" t="s">
        <v>357</v>
      </c>
      <c r="AM438" s="108" t="str">
        <f t="shared" si="128"/>
        <v>R_ES-APP-OTH</v>
      </c>
      <c r="AN438" s="108" t="str">
        <f t="shared" si="128"/>
        <v>SH20_21</v>
      </c>
      <c r="AO438" s="108">
        <f t="shared" si="120"/>
        <v>0.0209631637065674</v>
      </c>
      <c r="AP438" s="108" t="s">
        <v>18</v>
      </c>
      <c r="AQ438" s="108" t="s">
        <v>194</v>
      </c>
      <c r="AU438" s="108" t="s">
        <v>357</v>
      </c>
      <c r="AV438" s="108" t="str">
        <f t="shared" si="129"/>
        <v>R_ES-APP-OTH</v>
      </c>
      <c r="AW438" s="108" t="str">
        <f t="shared" si="129"/>
        <v>SH20_21</v>
      </c>
      <c r="AX438" s="108">
        <f t="shared" si="122"/>
        <v>0.0244748252753431</v>
      </c>
      <c r="AY438" s="108" t="s">
        <v>18</v>
      </c>
      <c r="AZ438" s="108" t="s">
        <v>193</v>
      </c>
      <c r="BD438" s="108" t="s">
        <v>357</v>
      </c>
      <c r="BE438" s="108" t="str">
        <f t="shared" si="130"/>
        <v>R_ES-APP-OTH</v>
      </c>
      <c r="BF438" s="108" t="str">
        <f t="shared" si="130"/>
        <v>SH20_21</v>
      </c>
      <c r="BG438" s="108">
        <f t="shared" si="134"/>
        <v>0.0209631637065674</v>
      </c>
      <c r="BH438" s="108" t="s">
        <v>18</v>
      </c>
      <c r="BI438" s="108" t="s">
        <v>195</v>
      </c>
      <c r="BM438" s="108" t="s">
        <v>357</v>
      </c>
      <c r="BN438" s="108" t="str">
        <f t="shared" si="131"/>
        <v>R_ES-APP-OTH</v>
      </c>
      <c r="BO438" s="108" t="str">
        <f t="shared" si="131"/>
        <v>SH20_21</v>
      </c>
      <c r="BP438" s="108">
        <f t="shared" si="125"/>
        <v>0.0244748252753431</v>
      </c>
      <c r="BQ438" s="108" t="s">
        <v>18</v>
      </c>
      <c r="BR438" s="108" t="s">
        <v>192</v>
      </c>
    </row>
    <row r="439" spans="11:70">
      <c r="K439" s="175" t="s">
        <v>357</v>
      </c>
      <c r="L439" s="108" t="str">
        <f t="shared" si="132"/>
        <v>R_ES-APP-OTH</v>
      </c>
      <c r="M439" s="108" t="str">
        <f t="shared" si="114"/>
        <v>SH22_23</v>
      </c>
      <c r="N439" s="108">
        <f t="shared" si="115"/>
        <v>0.0221215642248193</v>
      </c>
      <c r="O439" s="108" t="s">
        <v>18</v>
      </c>
      <c r="P439" s="108" t="s">
        <v>196</v>
      </c>
      <c r="T439" s="108" t="s">
        <v>357</v>
      </c>
      <c r="U439" s="108" t="str">
        <f t="shared" si="133"/>
        <v>R_ES-APP-OTH</v>
      </c>
      <c r="V439" s="108" t="str">
        <f t="shared" si="133"/>
        <v>SH22_23</v>
      </c>
      <c r="W439" s="108">
        <f t="shared" si="116"/>
        <v>0.0183466180817403</v>
      </c>
      <c r="X439" s="108" t="s">
        <v>18</v>
      </c>
      <c r="Y439" s="108" t="s">
        <v>191</v>
      </c>
      <c r="AC439" s="108" t="s">
        <v>357</v>
      </c>
      <c r="AD439" s="108" t="str">
        <f t="shared" si="127"/>
        <v>R_ES-APP-OTH</v>
      </c>
      <c r="AE439" s="108" t="str">
        <f t="shared" si="127"/>
        <v>SH22_23</v>
      </c>
      <c r="AF439" s="108">
        <f t="shared" si="118"/>
        <v>0.0207157550987243</v>
      </c>
      <c r="AG439" s="108" t="s">
        <v>18</v>
      </c>
      <c r="AH439" s="108" t="s">
        <v>197</v>
      </c>
      <c r="AL439" s="108" t="s">
        <v>357</v>
      </c>
      <c r="AM439" s="108" t="str">
        <f t="shared" si="128"/>
        <v>R_ES-APP-OTH</v>
      </c>
      <c r="AN439" s="108" t="str">
        <f t="shared" si="128"/>
        <v>SH22_23</v>
      </c>
      <c r="AO439" s="108">
        <f t="shared" si="120"/>
        <v>0.02077782488644</v>
      </c>
      <c r="AP439" s="108" t="s">
        <v>18</v>
      </c>
      <c r="AQ439" s="108" t="s">
        <v>194</v>
      </c>
      <c r="AU439" s="108" t="s">
        <v>357</v>
      </c>
      <c r="AV439" s="108" t="str">
        <f t="shared" si="129"/>
        <v>R_ES-APP-OTH</v>
      </c>
      <c r="AW439" s="108" t="str">
        <f t="shared" si="129"/>
        <v>SH22_23</v>
      </c>
      <c r="AX439" s="108">
        <f t="shared" si="122"/>
        <v>0.0241373966840562</v>
      </c>
      <c r="AY439" s="108" t="s">
        <v>18</v>
      </c>
      <c r="AZ439" s="108" t="s">
        <v>193</v>
      </c>
      <c r="BD439" s="108" t="s">
        <v>357</v>
      </c>
      <c r="BE439" s="108" t="str">
        <f t="shared" si="130"/>
        <v>R_ES-APP-OTH</v>
      </c>
      <c r="BF439" s="108" t="str">
        <f t="shared" si="130"/>
        <v>SH22_23</v>
      </c>
      <c r="BG439" s="108">
        <f t="shared" si="134"/>
        <v>0.02077782488644</v>
      </c>
      <c r="BH439" s="108" t="s">
        <v>18</v>
      </c>
      <c r="BI439" s="108" t="s">
        <v>195</v>
      </c>
      <c r="BM439" s="108" t="s">
        <v>357</v>
      </c>
      <c r="BN439" s="108" t="str">
        <f t="shared" si="131"/>
        <v>R_ES-APP-OTH</v>
      </c>
      <c r="BO439" s="108" t="str">
        <f t="shared" si="131"/>
        <v>SH22_23</v>
      </c>
      <c r="BP439" s="108">
        <f t="shared" si="125"/>
        <v>0.0241373966840562</v>
      </c>
      <c r="BQ439" s="108" t="s">
        <v>18</v>
      </c>
      <c r="BR439" s="108" t="s">
        <v>192</v>
      </c>
    </row>
    <row r="440" spans="11:70">
      <c r="K440" s="108" t="s">
        <v>357</v>
      </c>
      <c r="L440" s="108" t="str">
        <f t="shared" si="132"/>
        <v>R_ES-APP-OTH</v>
      </c>
      <c r="M440" s="108" t="str">
        <f t="shared" si="114"/>
        <v>FH0_1</v>
      </c>
      <c r="N440" s="108">
        <f t="shared" si="115"/>
        <v>0.0213934931755858</v>
      </c>
      <c r="O440" s="108" t="s">
        <v>18</v>
      </c>
      <c r="P440" s="108" t="s">
        <v>196</v>
      </c>
      <c r="T440" s="108" t="s">
        <v>357</v>
      </c>
      <c r="U440" s="108" t="str">
        <f t="shared" si="133"/>
        <v>R_ES-APP-OTH</v>
      </c>
      <c r="V440" s="108" t="str">
        <f t="shared" si="133"/>
        <v>FH0_1</v>
      </c>
      <c r="W440" s="108">
        <f t="shared" si="116"/>
        <v>0.0189900151087194</v>
      </c>
      <c r="X440" s="108" t="s">
        <v>18</v>
      </c>
      <c r="Y440" s="108" t="s">
        <v>191</v>
      </c>
      <c r="AC440" s="108" t="s">
        <v>357</v>
      </c>
      <c r="AD440" s="108" t="str">
        <f t="shared" si="127"/>
        <v>R_ES-APP-OTH</v>
      </c>
      <c r="AE440" s="108" t="str">
        <f t="shared" si="127"/>
        <v>FH0_1</v>
      </c>
      <c r="AF440" s="108">
        <f t="shared" si="118"/>
        <v>0.0225377088372482</v>
      </c>
      <c r="AG440" s="108" t="s">
        <v>18</v>
      </c>
      <c r="AH440" s="108" t="s">
        <v>197</v>
      </c>
      <c r="AL440" s="108" t="s">
        <v>357</v>
      </c>
      <c r="AM440" s="108" t="str">
        <f t="shared" si="128"/>
        <v>R_ES-APP-OTH</v>
      </c>
      <c r="AN440" s="108" t="str">
        <f t="shared" si="128"/>
        <v>FH0_1</v>
      </c>
      <c r="AO440" s="108">
        <f t="shared" si="120"/>
        <v>0.02082812933826</v>
      </c>
      <c r="AP440" s="108" t="s">
        <v>18</v>
      </c>
      <c r="AQ440" s="108" t="s">
        <v>194</v>
      </c>
      <c r="AU440" s="108" t="s">
        <v>357</v>
      </c>
      <c r="AV440" s="108" t="str">
        <f t="shared" si="129"/>
        <v>R_ES-APP-OTH</v>
      </c>
      <c r="AW440" s="108" t="str">
        <f t="shared" si="129"/>
        <v>FH0_1</v>
      </c>
      <c r="AX440" s="108">
        <f t="shared" si="122"/>
        <v>0.0222158485714042</v>
      </c>
      <c r="AY440" s="108" t="s">
        <v>18</v>
      </c>
      <c r="AZ440" s="108" t="s">
        <v>193</v>
      </c>
      <c r="BD440" s="108" t="s">
        <v>357</v>
      </c>
      <c r="BE440" s="108" t="str">
        <f t="shared" si="130"/>
        <v>R_ES-APP-OTH</v>
      </c>
      <c r="BF440" s="108" t="str">
        <f t="shared" si="130"/>
        <v>FH0_1</v>
      </c>
      <c r="BG440" s="108">
        <f t="shared" si="134"/>
        <v>0.02082812933826</v>
      </c>
      <c r="BH440" s="108" t="s">
        <v>18</v>
      </c>
      <c r="BI440" s="108" t="s">
        <v>195</v>
      </c>
      <c r="BM440" s="108" t="s">
        <v>357</v>
      </c>
      <c r="BN440" s="108" t="str">
        <f t="shared" si="131"/>
        <v>R_ES-APP-OTH</v>
      </c>
      <c r="BO440" s="108" t="str">
        <f t="shared" si="131"/>
        <v>FH0_1</v>
      </c>
      <c r="BP440" s="108">
        <f t="shared" si="125"/>
        <v>0.0222158485714042</v>
      </c>
      <c r="BQ440" s="108" t="s">
        <v>18</v>
      </c>
      <c r="BR440" s="108" t="s">
        <v>192</v>
      </c>
    </row>
    <row r="441" spans="11:70">
      <c r="K441" s="108" t="s">
        <v>357</v>
      </c>
      <c r="L441" s="108" t="str">
        <f t="shared" si="132"/>
        <v>R_ES-APP-OTH</v>
      </c>
      <c r="M441" s="108" t="str">
        <f t="shared" si="114"/>
        <v>FH2_3</v>
      </c>
      <c r="N441" s="108">
        <f t="shared" si="115"/>
        <v>0.02102967448633</v>
      </c>
      <c r="O441" s="108" t="s">
        <v>18</v>
      </c>
      <c r="P441" s="108" t="s">
        <v>196</v>
      </c>
      <c r="T441" s="108" t="s">
        <v>357</v>
      </c>
      <c r="U441" s="108" t="str">
        <f t="shared" si="133"/>
        <v>R_ES-APP-OTH</v>
      </c>
      <c r="V441" s="108" t="str">
        <f t="shared" si="133"/>
        <v>FH2_3</v>
      </c>
      <c r="W441" s="108">
        <f t="shared" si="116"/>
        <v>0.0166572327084534</v>
      </c>
      <c r="X441" s="108" t="s">
        <v>18</v>
      </c>
      <c r="Y441" s="108" t="s">
        <v>191</v>
      </c>
      <c r="AC441" s="108" t="s">
        <v>357</v>
      </c>
      <c r="AD441" s="108" t="str">
        <f t="shared" si="127"/>
        <v>R_ES-APP-OTH</v>
      </c>
      <c r="AE441" s="108" t="str">
        <f t="shared" si="127"/>
        <v>FH2_3</v>
      </c>
      <c r="AF441" s="108">
        <f t="shared" si="118"/>
        <v>0.022471121655479</v>
      </c>
      <c r="AG441" s="108" t="s">
        <v>18</v>
      </c>
      <c r="AH441" s="108" t="s">
        <v>197</v>
      </c>
      <c r="AL441" s="108" t="s">
        <v>357</v>
      </c>
      <c r="AM441" s="108" t="str">
        <f t="shared" si="128"/>
        <v>R_ES-APP-OTH</v>
      </c>
      <c r="AN441" s="108" t="str">
        <f t="shared" si="128"/>
        <v>FH2_3</v>
      </c>
      <c r="AO441" s="108">
        <f t="shared" si="120"/>
        <v>0.0196922594663782</v>
      </c>
      <c r="AP441" s="108" t="s">
        <v>18</v>
      </c>
      <c r="AQ441" s="108" t="s">
        <v>194</v>
      </c>
      <c r="AU441" s="108" t="s">
        <v>357</v>
      </c>
      <c r="AV441" s="108" t="str">
        <f t="shared" si="129"/>
        <v>R_ES-APP-OTH</v>
      </c>
      <c r="AW441" s="108" t="str">
        <f t="shared" si="129"/>
        <v>FH2_3</v>
      </c>
      <c r="AX441" s="108">
        <f t="shared" si="122"/>
        <v>0.0200672016482474</v>
      </c>
      <c r="AY441" s="108" t="s">
        <v>18</v>
      </c>
      <c r="AZ441" s="108" t="s">
        <v>193</v>
      </c>
      <c r="BD441" s="108" t="s">
        <v>357</v>
      </c>
      <c r="BE441" s="108" t="str">
        <f t="shared" si="130"/>
        <v>R_ES-APP-OTH</v>
      </c>
      <c r="BF441" s="108" t="str">
        <f t="shared" si="130"/>
        <v>FH2_3</v>
      </c>
      <c r="BG441" s="108">
        <f t="shared" si="134"/>
        <v>0.0196922594663782</v>
      </c>
      <c r="BH441" s="108" t="s">
        <v>18</v>
      </c>
      <c r="BI441" s="108" t="s">
        <v>195</v>
      </c>
      <c r="BM441" s="108" t="s">
        <v>357</v>
      </c>
      <c r="BN441" s="108" t="str">
        <f t="shared" si="131"/>
        <v>R_ES-APP-OTH</v>
      </c>
      <c r="BO441" s="108" t="str">
        <f t="shared" si="131"/>
        <v>FH2_3</v>
      </c>
      <c r="BP441" s="108">
        <f t="shared" si="125"/>
        <v>0.0200672016482474</v>
      </c>
      <c r="BQ441" s="108" t="s">
        <v>18</v>
      </c>
      <c r="BR441" s="108" t="s">
        <v>192</v>
      </c>
    </row>
    <row r="442" spans="11:70">
      <c r="K442" s="108" t="s">
        <v>357</v>
      </c>
      <c r="L442" s="108" t="str">
        <f t="shared" si="132"/>
        <v>R_ES-APP-OTH</v>
      </c>
      <c r="M442" s="108" t="str">
        <f t="shared" si="114"/>
        <v>FH4_5</v>
      </c>
      <c r="N442" s="108">
        <f t="shared" si="115"/>
        <v>0.0201116701113584</v>
      </c>
      <c r="O442" s="108" t="s">
        <v>18</v>
      </c>
      <c r="P442" s="108" t="s">
        <v>196</v>
      </c>
      <c r="T442" s="108" t="s">
        <v>357</v>
      </c>
      <c r="U442" s="108" t="str">
        <f t="shared" si="133"/>
        <v>R_ES-APP-OTH</v>
      </c>
      <c r="V442" s="108" t="str">
        <f t="shared" si="133"/>
        <v>FH4_5</v>
      </c>
      <c r="W442" s="108">
        <f t="shared" si="116"/>
        <v>0.0158290452354489</v>
      </c>
      <c r="X442" s="108" t="s">
        <v>18</v>
      </c>
      <c r="Y442" s="108" t="s">
        <v>191</v>
      </c>
      <c r="AC442" s="108" t="s">
        <v>357</v>
      </c>
      <c r="AD442" s="108" t="str">
        <f t="shared" si="127"/>
        <v>R_ES-APP-OTH</v>
      </c>
      <c r="AE442" s="108" t="str">
        <f t="shared" si="127"/>
        <v>FH4_5</v>
      </c>
      <c r="AF442" s="108">
        <f t="shared" si="118"/>
        <v>0.0209246883499341</v>
      </c>
      <c r="AG442" s="108" t="s">
        <v>18</v>
      </c>
      <c r="AH442" s="108" t="s">
        <v>197</v>
      </c>
      <c r="AL442" s="108" t="s">
        <v>357</v>
      </c>
      <c r="AM442" s="108" t="str">
        <f t="shared" si="128"/>
        <v>R_ES-APP-OTH</v>
      </c>
      <c r="AN442" s="108" t="str">
        <f t="shared" si="128"/>
        <v>FH4_5</v>
      </c>
      <c r="AO442" s="108">
        <f t="shared" si="120"/>
        <v>0.0185404013701219</v>
      </c>
      <c r="AP442" s="108" t="s">
        <v>18</v>
      </c>
      <c r="AQ442" s="108" t="s">
        <v>194</v>
      </c>
      <c r="AU442" s="108" t="s">
        <v>357</v>
      </c>
      <c r="AV442" s="108" t="str">
        <f t="shared" si="129"/>
        <v>R_ES-APP-OTH</v>
      </c>
      <c r="AW442" s="108" t="str">
        <f t="shared" si="129"/>
        <v>FH4_5</v>
      </c>
      <c r="AX442" s="108">
        <f t="shared" si="122"/>
        <v>0.0177877243294525</v>
      </c>
      <c r="AY442" s="108" t="s">
        <v>18</v>
      </c>
      <c r="AZ442" s="108" t="s">
        <v>193</v>
      </c>
      <c r="BD442" s="108" t="s">
        <v>357</v>
      </c>
      <c r="BE442" s="108" t="str">
        <f t="shared" si="130"/>
        <v>R_ES-APP-OTH</v>
      </c>
      <c r="BF442" s="108" t="str">
        <f t="shared" si="130"/>
        <v>FH4_5</v>
      </c>
      <c r="BG442" s="108">
        <f t="shared" si="134"/>
        <v>0.0185404013701219</v>
      </c>
      <c r="BH442" s="108" t="s">
        <v>18</v>
      </c>
      <c r="BI442" s="108" t="s">
        <v>195</v>
      </c>
      <c r="BM442" s="108" t="s">
        <v>357</v>
      </c>
      <c r="BN442" s="108" t="str">
        <f t="shared" si="131"/>
        <v>R_ES-APP-OTH</v>
      </c>
      <c r="BO442" s="108" t="str">
        <f t="shared" si="131"/>
        <v>FH4_5</v>
      </c>
      <c r="BP442" s="108">
        <f t="shared" si="125"/>
        <v>0.0177877243294525</v>
      </c>
      <c r="BQ442" s="108" t="s">
        <v>18</v>
      </c>
      <c r="BR442" s="108" t="s">
        <v>192</v>
      </c>
    </row>
    <row r="443" spans="11:70">
      <c r="K443" s="175" t="s">
        <v>357</v>
      </c>
      <c r="L443" s="108" t="str">
        <f t="shared" si="132"/>
        <v>R_ES-APP-OTH</v>
      </c>
      <c r="M443" s="108" t="str">
        <f t="shared" si="114"/>
        <v>FH6_7</v>
      </c>
      <c r="N443" s="108">
        <f t="shared" si="115"/>
        <v>0.0192099222047578</v>
      </c>
      <c r="O443" s="108" t="s">
        <v>18</v>
      </c>
      <c r="P443" s="108" t="s">
        <v>196</v>
      </c>
      <c r="T443" s="108" t="s">
        <v>357</v>
      </c>
      <c r="U443" s="108" t="str">
        <f t="shared" si="133"/>
        <v>R_ES-APP-OTH</v>
      </c>
      <c r="V443" s="108" t="str">
        <f t="shared" si="133"/>
        <v>FH6_7</v>
      </c>
      <c r="W443" s="108">
        <f t="shared" si="116"/>
        <v>0.0159024621248745</v>
      </c>
      <c r="X443" s="108" t="s">
        <v>18</v>
      </c>
      <c r="Y443" s="108" t="s">
        <v>191</v>
      </c>
      <c r="AC443" s="108" t="s">
        <v>357</v>
      </c>
      <c r="AD443" s="108" t="str">
        <f t="shared" si="127"/>
        <v>R_ES-APP-OTH</v>
      </c>
      <c r="AE443" s="108" t="str">
        <f t="shared" si="127"/>
        <v>FH6_7</v>
      </c>
      <c r="AF443" s="108">
        <f t="shared" si="118"/>
        <v>0.0184080758697192</v>
      </c>
      <c r="AG443" s="108" t="s">
        <v>18</v>
      </c>
      <c r="AH443" s="108" t="s">
        <v>197</v>
      </c>
      <c r="AL443" s="108" t="s">
        <v>357</v>
      </c>
      <c r="AM443" s="108" t="str">
        <f t="shared" si="128"/>
        <v>R_ES-APP-OTH</v>
      </c>
      <c r="AN443" s="108" t="str">
        <f t="shared" si="128"/>
        <v>FH6_7</v>
      </c>
      <c r="AO443" s="108">
        <f t="shared" si="120"/>
        <v>0.0175903530927638</v>
      </c>
      <c r="AP443" s="108" t="s">
        <v>18</v>
      </c>
      <c r="AQ443" s="108" t="s">
        <v>194</v>
      </c>
      <c r="AU443" s="108" t="s">
        <v>357</v>
      </c>
      <c r="AV443" s="108" t="str">
        <f t="shared" si="129"/>
        <v>R_ES-APP-OTH</v>
      </c>
      <c r="AW443" s="108" t="str">
        <f t="shared" si="129"/>
        <v>FH6_7</v>
      </c>
      <c r="AX443" s="108">
        <f t="shared" si="122"/>
        <v>0.0165945078402487</v>
      </c>
      <c r="AY443" s="108" t="s">
        <v>18</v>
      </c>
      <c r="AZ443" s="108" t="s">
        <v>193</v>
      </c>
      <c r="BD443" s="108" t="s">
        <v>357</v>
      </c>
      <c r="BE443" s="108" t="str">
        <f t="shared" si="130"/>
        <v>R_ES-APP-OTH</v>
      </c>
      <c r="BF443" s="108" t="str">
        <f t="shared" si="130"/>
        <v>FH6_7</v>
      </c>
      <c r="BG443" s="108">
        <f t="shared" si="134"/>
        <v>0.0175903530927638</v>
      </c>
      <c r="BH443" s="108" t="s">
        <v>18</v>
      </c>
      <c r="BI443" s="108" t="s">
        <v>195</v>
      </c>
      <c r="BM443" s="108" t="s">
        <v>357</v>
      </c>
      <c r="BN443" s="108" t="str">
        <f t="shared" si="131"/>
        <v>R_ES-APP-OTH</v>
      </c>
      <c r="BO443" s="108" t="str">
        <f t="shared" si="131"/>
        <v>FH6_7</v>
      </c>
      <c r="BP443" s="108">
        <f t="shared" si="125"/>
        <v>0.0165945078402487</v>
      </c>
      <c r="BQ443" s="108" t="s">
        <v>18</v>
      </c>
      <c r="BR443" s="108" t="s">
        <v>192</v>
      </c>
    </row>
    <row r="444" spans="11:70">
      <c r="K444" s="108" t="s">
        <v>357</v>
      </c>
      <c r="L444" s="108" t="str">
        <f t="shared" si="132"/>
        <v>R_ES-APP-OTH</v>
      </c>
      <c r="M444" s="108" t="str">
        <f t="shared" si="114"/>
        <v>FH8_9</v>
      </c>
      <c r="N444" s="108">
        <f t="shared" si="115"/>
        <v>0.018841834190357</v>
      </c>
      <c r="O444" s="108" t="s">
        <v>18</v>
      </c>
      <c r="P444" s="108" t="s">
        <v>196</v>
      </c>
      <c r="T444" s="108" t="s">
        <v>357</v>
      </c>
      <c r="U444" s="108" t="str">
        <f t="shared" si="133"/>
        <v>R_ES-APP-OTH</v>
      </c>
      <c r="V444" s="108" t="str">
        <f t="shared" si="133"/>
        <v>FH8_9</v>
      </c>
      <c r="W444" s="108">
        <f t="shared" si="116"/>
        <v>0.0171052366659126</v>
      </c>
      <c r="X444" s="108" t="s">
        <v>18</v>
      </c>
      <c r="Y444" s="108" t="s">
        <v>191</v>
      </c>
      <c r="AC444" s="108" t="s">
        <v>357</v>
      </c>
      <c r="AD444" s="108" t="str">
        <f t="shared" si="127"/>
        <v>R_ES-APP-OTH</v>
      </c>
      <c r="AE444" s="108" t="str">
        <f t="shared" si="127"/>
        <v>FH8_9</v>
      </c>
      <c r="AF444" s="108">
        <f t="shared" si="118"/>
        <v>0.0169703204195258</v>
      </c>
      <c r="AG444" s="108" t="s">
        <v>18</v>
      </c>
      <c r="AH444" s="108" t="s">
        <v>197</v>
      </c>
      <c r="AL444" s="108" t="s">
        <v>357</v>
      </c>
      <c r="AM444" s="108" t="str">
        <f t="shared" si="128"/>
        <v>R_ES-APP-OTH</v>
      </c>
      <c r="AN444" s="108" t="str">
        <f t="shared" si="128"/>
        <v>FH8_9</v>
      </c>
      <c r="AO444" s="108">
        <f t="shared" si="120"/>
        <v>0.0174698671638847</v>
      </c>
      <c r="AP444" s="108" t="s">
        <v>18</v>
      </c>
      <c r="AQ444" s="108" t="s">
        <v>194</v>
      </c>
      <c r="AU444" s="108" t="s">
        <v>357</v>
      </c>
      <c r="AV444" s="108" t="str">
        <f t="shared" si="129"/>
        <v>R_ES-APP-OTH</v>
      </c>
      <c r="AW444" s="108" t="str">
        <f t="shared" si="129"/>
        <v>FH8_9</v>
      </c>
      <c r="AX444" s="108">
        <f t="shared" si="122"/>
        <v>0.0165122579121173</v>
      </c>
      <c r="AY444" s="108" t="s">
        <v>18</v>
      </c>
      <c r="AZ444" s="108" t="s">
        <v>193</v>
      </c>
      <c r="BD444" s="108" t="s">
        <v>357</v>
      </c>
      <c r="BE444" s="108" t="str">
        <f t="shared" si="130"/>
        <v>R_ES-APP-OTH</v>
      </c>
      <c r="BF444" s="108" t="str">
        <f t="shared" si="130"/>
        <v>FH8_9</v>
      </c>
      <c r="BG444" s="108">
        <f t="shared" si="134"/>
        <v>0.0174698671638847</v>
      </c>
      <c r="BH444" s="108" t="s">
        <v>18</v>
      </c>
      <c r="BI444" s="108" t="s">
        <v>195</v>
      </c>
      <c r="BM444" s="108" t="s">
        <v>357</v>
      </c>
      <c r="BN444" s="108" t="str">
        <f t="shared" si="131"/>
        <v>R_ES-APP-OTH</v>
      </c>
      <c r="BO444" s="108" t="str">
        <f t="shared" si="131"/>
        <v>FH8_9</v>
      </c>
      <c r="BP444" s="108">
        <f t="shared" si="125"/>
        <v>0.0165122579121173</v>
      </c>
      <c r="BQ444" s="108" t="s">
        <v>18</v>
      </c>
      <c r="BR444" s="108" t="s">
        <v>192</v>
      </c>
    </row>
    <row r="445" spans="11:70">
      <c r="K445" s="108" t="s">
        <v>357</v>
      </c>
      <c r="L445" s="108" t="str">
        <f t="shared" si="132"/>
        <v>R_ES-APP-OTH</v>
      </c>
      <c r="M445" s="108" t="str">
        <f t="shared" si="114"/>
        <v>FH10_11</v>
      </c>
      <c r="N445" s="108">
        <f t="shared" si="115"/>
        <v>0.0189356699331529</v>
      </c>
      <c r="O445" s="108" t="s">
        <v>18</v>
      </c>
      <c r="P445" s="108" t="s">
        <v>196</v>
      </c>
      <c r="T445" s="108" t="s">
        <v>357</v>
      </c>
      <c r="U445" s="108" t="str">
        <f t="shared" si="133"/>
        <v>R_ES-APP-OTH</v>
      </c>
      <c r="V445" s="108" t="str">
        <f t="shared" si="133"/>
        <v>FH10_11</v>
      </c>
      <c r="W445" s="108">
        <f t="shared" si="116"/>
        <v>0.0198225161188549</v>
      </c>
      <c r="X445" s="108" t="s">
        <v>18</v>
      </c>
      <c r="Y445" s="108" t="s">
        <v>191</v>
      </c>
      <c r="AC445" s="108" t="s">
        <v>357</v>
      </c>
      <c r="AD445" s="108" t="str">
        <f t="shared" si="127"/>
        <v>R_ES-APP-OTH</v>
      </c>
      <c r="AE445" s="108" t="str">
        <f t="shared" si="127"/>
        <v>FH10_11</v>
      </c>
      <c r="AF445" s="108">
        <f t="shared" si="118"/>
        <v>0.0166723480117681</v>
      </c>
      <c r="AG445" s="108" t="s">
        <v>18</v>
      </c>
      <c r="AH445" s="108" t="s">
        <v>197</v>
      </c>
      <c r="AL445" s="108" t="s">
        <v>357</v>
      </c>
      <c r="AM445" s="108" t="str">
        <f t="shared" si="128"/>
        <v>R_ES-APP-OTH</v>
      </c>
      <c r="AN445" s="108" t="str">
        <f t="shared" si="128"/>
        <v>FH10_11</v>
      </c>
      <c r="AO445" s="108">
        <f t="shared" si="120"/>
        <v>0.0185481158114173</v>
      </c>
      <c r="AP445" s="108" t="s">
        <v>18</v>
      </c>
      <c r="AQ445" s="108" t="s">
        <v>194</v>
      </c>
      <c r="AU445" s="108" t="s">
        <v>357</v>
      </c>
      <c r="AV445" s="108" t="str">
        <f t="shared" si="129"/>
        <v>R_ES-APP-OTH</v>
      </c>
      <c r="AW445" s="108" t="str">
        <f t="shared" si="129"/>
        <v>FH10_11</v>
      </c>
      <c r="AX445" s="108">
        <f t="shared" si="122"/>
        <v>0.0182536626877173</v>
      </c>
      <c r="AY445" s="108" t="s">
        <v>18</v>
      </c>
      <c r="AZ445" s="108" t="s">
        <v>193</v>
      </c>
      <c r="BD445" s="108" t="s">
        <v>357</v>
      </c>
      <c r="BE445" s="108" t="str">
        <f t="shared" si="130"/>
        <v>R_ES-APP-OTH</v>
      </c>
      <c r="BF445" s="108" t="str">
        <f t="shared" si="130"/>
        <v>FH10_11</v>
      </c>
      <c r="BG445" s="108">
        <f t="shared" si="134"/>
        <v>0.0185481158114173</v>
      </c>
      <c r="BH445" s="108" t="s">
        <v>18</v>
      </c>
      <c r="BI445" s="108" t="s">
        <v>195</v>
      </c>
      <c r="BM445" s="108" t="s">
        <v>357</v>
      </c>
      <c r="BN445" s="108" t="str">
        <f t="shared" si="131"/>
        <v>R_ES-APP-OTH</v>
      </c>
      <c r="BO445" s="108" t="str">
        <f t="shared" si="131"/>
        <v>FH10_11</v>
      </c>
      <c r="BP445" s="108">
        <f t="shared" si="125"/>
        <v>0.0182536626877173</v>
      </c>
      <c r="BQ445" s="108" t="s">
        <v>18</v>
      </c>
      <c r="BR445" s="108" t="s">
        <v>192</v>
      </c>
    </row>
    <row r="446" spans="11:70">
      <c r="K446" s="108" t="s">
        <v>357</v>
      </c>
      <c r="L446" s="108" t="str">
        <f t="shared" si="132"/>
        <v>R_ES-APP-OTH</v>
      </c>
      <c r="M446" s="108" t="str">
        <f t="shared" si="114"/>
        <v>FH12_13</v>
      </c>
      <c r="N446" s="108">
        <f t="shared" si="115"/>
        <v>0.0198847069007047</v>
      </c>
      <c r="O446" s="108" t="s">
        <v>18</v>
      </c>
      <c r="P446" s="108" t="s">
        <v>196</v>
      </c>
      <c r="T446" s="108" t="s">
        <v>357</v>
      </c>
      <c r="U446" s="108" t="str">
        <f t="shared" si="133"/>
        <v>R_ES-APP-OTH</v>
      </c>
      <c r="V446" s="108" t="str">
        <f t="shared" si="133"/>
        <v>FH12_13</v>
      </c>
      <c r="W446" s="108">
        <f t="shared" si="116"/>
        <v>0.0205767152130325</v>
      </c>
      <c r="X446" s="108" t="s">
        <v>18</v>
      </c>
      <c r="Y446" s="108" t="s">
        <v>191</v>
      </c>
      <c r="AC446" s="108" t="s">
        <v>357</v>
      </c>
      <c r="AD446" s="108" t="str">
        <f t="shared" si="127"/>
        <v>R_ES-APP-OTH</v>
      </c>
      <c r="AE446" s="108" t="str">
        <f t="shared" si="127"/>
        <v>FH12_13</v>
      </c>
      <c r="AF446" s="108">
        <f t="shared" si="118"/>
        <v>0.0178993947669431</v>
      </c>
      <c r="AG446" s="108" t="s">
        <v>18</v>
      </c>
      <c r="AH446" s="108" t="s">
        <v>197</v>
      </c>
      <c r="AL446" s="108" t="s">
        <v>357</v>
      </c>
      <c r="AM446" s="108" t="str">
        <f t="shared" si="128"/>
        <v>R_ES-APP-OTH</v>
      </c>
      <c r="AN446" s="108" t="str">
        <f t="shared" si="128"/>
        <v>FH12_13</v>
      </c>
      <c r="AO446" s="108">
        <f t="shared" si="120"/>
        <v>0.0197346377775574</v>
      </c>
      <c r="AP446" s="108" t="s">
        <v>18</v>
      </c>
      <c r="AQ446" s="108" t="s">
        <v>194</v>
      </c>
      <c r="AU446" s="108" t="s">
        <v>357</v>
      </c>
      <c r="AV446" s="108" t="str">
        <f t="shared" si="129"/>
        <v>R_ES-APP-OTH</v>
      </c>
      <c r="AW446" s="108" t="str">
        <f t="shared" si="129"/>
        <v>FH12_13</v>
      </c>
      <c r="AX446" s="108">
        <f t="shared" si="122"/>
        <v>0.0202626994046479</v>
      </c>
      <c r="AY446" s="108" t="s">
        <v>18</v>
      </c>
      <c r="AZ446" s="108" t="s">
        <v>193</v>
      </c>
      <c r="BD446" s="108" t="s">
        <v>357</v>
      </c>
      <c r="BE446" s="108" t="str">
        <f t="shared" si="130"/>
        <v>R_ES-APP-OTH</v>
      </c>
      <c r="BF446" s="108" t="str">
        <f t="shared" si="130"/>
        <v>FH12_13</v>
      </c>
      <c r="BG446" s="108">
        <f t="shared" si="134"/>
        <v>0.0197346377775574</v>
      </c>
      <c r="BH446" s="108" t="s">
        <v>18</v>
      </c>
      <c r="BI446" s="108" t="s">
        <v>195</v>
      </c>
      <c r="BM446" s="108" t="s">
        <v>357</v>
      </c>
      <c r="BN446" s="108" t="str">
        <f t="shared" si="131"/>
        <v>R_ES-APP-OTH</v>
      </c>
      <c r="BO446" s="108" t="str">
        <f t="shared" si="131"/>
        <v>FH12_13</v>
      </c>
      <c r="BP446" s="108">
        <f t="shared" si="125"/>
        <v>0.0202626994046479</v>
      </c>
      <c r="BQ446" s="108" t="s">
        <v>18</v>
      </c>
      <c r="BR446" s="108" t="s">
        <v>192</v>
      </c>
    </row>
    <row r="447" spans="11:70">
      <c r="K447" s="175" t="s">
        <v>357</v>
      </c>
      <c r="L447" s="108" t="str">
        <f t="shared" si="132"/>
        <v>R_ES-APP-OTH</v>
      </c>
      <c r="M447" s="108" t="str">
        <f t="shared" si="114"/>
        <v>FH14_15</v>
      </c>
      <c r="N447" s="108">
        <f t="shared" si="115"/>
        <v>0.0208389906197208</v>
      </c>
      <c r="O447" s="108" t="s">
        <v>18</v>
      </c>
      <c r="P447" s="108" t="s">
        <v>196</v>
      </c>
      <c r="T447" s="108" t="s">
        <v>357</v>
      </c>
      <c r="U447" s="108" t="str">
        <f t="shared" si="133"/>
        <v>R_ES-APP-OTH</v>
      </c>
      <c r="V447" s="108" t="str">
        <f t="shared" si="133"/>
        <v>FH14_15</v>
      </c>
      <c r="W447" s="108">
        <f t="shared" si="116"/>
        <v>0.0201344120759709</v>
      </c>
      <c r="X447" s="108" t="s">
        <v>18</v>
      </c>
      <c r="Y447" s="108" t="s">
        <v>191</v>
      </c>
      <c r="AC447" s="108" t="s">
        <v>357</v>
      </c>
      <c r="AD447" s="108" t="str">
        <f t="shared" si="127"/>
        <v>R_ES-APP-OTH</v>
      </c>
      <c r="AE447" s="108" t="str">
        <f t="shared" si="127"/>
        <v>FH14_15</v>
      </c>
      <c r="AF447" s="108">
        <f t="shared" si="118"/>
        <v>0.0207530234250215</v>
      </c>
      <c r="AG447" s="108" t="s">
        <v>18</v>
      </c>
      <c r="AH447" s="108" t="s">
        <v>197</v>
      </c>
      <c r="AL447" s="108" t="s">
        <v>357</v>
      </c>
      <c r="AM447" s="108" t="str">
        <f t="shared" si="128"/>
        <v>R_ES-APP-OTH</v>
      </c>
      <c r="AN447" s="108" t="str">
        <f t="shared" si="128"/>
        <v>FH14_15</v>
      </c>
      <c r="AO447" s="108">
        <f t="shared" si="120"/>
        <v>0.0206212544677413</v>
      </c>
      <c r="AP447" s="108" t="s">
        <v>18</v>
      </c>
      <c r="AQ447" s="108" t="s">
        <v>194</v>
      </c>
      <c r="AU447" s="108" t="s">
        <v>357</v>
      </c>
      <c r="AV447" s="108" t="str">
        <f t="shared" si="129"/>
        <v>R_ES-APP-OTH</v>
      </c>
      <c r="AW447" s="108" t="str">
        <f t="shared" si="129"/>
        <v>FH14_15</v>
      </c>
      <c r="AX447" s="108">
        <f t="shared" si="122"/>
        <v>0.0211728179792687</v>
      </c>
      <c r="AY447" s="108" t="s">
        <v>18</v>
      </c>
      <c r="AZ447" s="108" t="s">
        <v>193</v>
      </c>
      <c r="BD447" s="108" t="s">
        <v>357</v>
      </c>
      <c r="BE447" s="108" t="str">
        <f t="shared" si="130"/>
        <v>R_ES-APP-OTH</v>
      </c>
      <c r="BF447" s="108" t="str">
        <f t="shared" si="130"/>
        <v>FH14_15</v>
      </c>
      <c r="BG447" s="108">
        <f t="shared" si="134"/>
        <v>0.0206212544677413</v>
      </c>
      <c r="BH447" s="108" t="s">
        <v>18</v>
      </c>
      <c r="BI447" s="108" t="s">
        <v>195</v>
      </c>
      <c r="BM447" s="108" t="s">
        <v>357</v>
      </c>
      <c r="BN447" s="108" t="str">
        <f t="shared" si="131"/>
        <v>R_ES-APP-OTH</v>
      </c>
      <c r="BO447" s="108" t="str">
        <f t="shared" si="131"/>
        <v>FH14_15</v>
      </c>
      <c r="BP447" s="108">
        <f t="shared" si="125"/>
        <v>0.0211728179792687</v>
      </c>
      <c r="BQ447" s="108" t="s">
        <v>18</v>
      </c>
      <c r="BR447" s="108" t="s">
        <v>192</v>
      </c>
    </row>
    <row r="448" spans="11:70">
      <c r="K448" s="108" t="s">
        <v>357</v>
      </c>
      <c r="L448" s="108" t="str">
        <f t="shared" si="132"/>
        <v>R_ES-APP-OTH</v>
      </c>
      <c r="M448" s="108" t="str">
        <f t="shared" ref="M448:M511" si="135">M400</f>
        <v>FH16_17</v>
      </c>
      <c r="N448" s="108">
        <f t="shared" si="115"/>
        <v>0.0211595818818846</v>
      </c>
      <c r="O448" s="108" t="s">
        <v>18</v>
      </c>
      <c r="P448" s="108" t="s">
        <v>196</v>
      </c>
      <c r="T448" s="108" t="s">
        <v>357</v>
      </c>
      <c r="U448" s="108" t="str">
        <f t="shared" si="133"/>
        <v>R_ES-APP-OTH</v>
      </c>
      <c r="V448" s="108" t="str">
        <f t="shared" si="133"/>
        <v>FH16_17</v>
      </c>
      <c r="W448" s="108">
        <f t="shared" si="116"/>
        <v>0.019900470527556</v>
      </c>
      <c r="X448" s="108" t="s">
        <v>18</v>
      </c>
      <c r="Y448" s="108" t="s">
        <v>191</v>
      </c>
      <c r="AC448" s="108" t="s">
        <v>357</v>
      </c>
      <c r="AD448" s="108" t="str">
        <f t="shared" si="127"/>
        <v>R_ES-APP-OTH</v>
      </c>
      <c r="AE448" s="108" t="str">
        <f t="shared" si="127"/>
        <v>FH16_17</v>
      </c>
      <c r="AF448" s="108">
        <f t="shared" si="118"/>
        <v>0.021834856434323</v>
      </c>
      <c r="AG448" s="108" t="s">
        <v>18</v>
      </c>
      <c r="AH448" s="108" t="s">
        <v>197</v>
      </c>
      <c r="AL448" s="108" t="s">
        <v>357</v>
      </c>
      <c r="AM448" s="108" t="str">
        <f t="shared" si="128"/>
        <v>R_ES-APP-OTH</v>
      </c>
      <c r="AN448" s="108" t="str">
        <f t="shared" si="128"/>
        <v>FH16_17</v>
      </c>
      <c r="AO448" s="108">
        <f t="shared" si="120"/>
        <v>0.0208617629033817</v>
      </c>
      <c r="AP448" s="108" t="s">
        <v>18</v>
      </c>
      <c r="AQ448" s="108" t="s">
        <v>194</v>
      </c>
      <c r="AU448" s="108" t="s">
        <v>357</v>
      </c>
      <c r="AV448" s="108" t="str">
        <f t="shared" si="129"/>
        <v>R_ES-APP-OTH</v>
      </c>
      <c r="AW448" s="108" t="str">
        <f t="shared" si="129"/>
        <v>FH16_17</v>
      </c>
      <c r="AX448" s="108">
        <f t="shared" si="122"/>
        <v>0.0213427940914599</v>
      </c>
      <c r="AY448" s="108" t="s">
        <v>18</v>
      </c>
      <c r="AZ448" s="108" t="s">
        <v>193</v>
      </c>
      <c r="BD448" s="108" t="s">
        <v>357</v>
      </c>
      <c r="BE448" s="108" t="str">
        <f t="shared" si="130"/>
        <v>R_ES-APP-OTH</v>
      </c>
      <c r="BF448" s="108" t="str">
        <f t="shared" si="130"/>
        <v>FH16_17</v>
      </c>
      <c r="BG448" s="108">
        <f t="shared" si="134"/>
        <v>0.0208617629033817</v>
      </c>
      <c r="BH448" s="108" t="s">
        <v>18</v>
      </c>
      <c r="BI448" s="108" t="s">
        <v>195</v>
      </c>
      <c r="BM448" s="108" t="s">
        <v>357</v>
      </c>
      <c r="BN448" s="108" t="str">
        <f t="shared" si="131"/>
        <v>R_ES-APP-OTH</v>
      </c>
      <c r="BO448" s="108" t="str">
        <f t="shared" si="131"/>
        <v>FH16_17</v>
      </c>
      <c r="BP448" s="108">
        <f t="shared" si="125"/>
        <v>0.0213427940914599</v>
      </c>
      <c r="BQ448" s="108" t="s">
        <v>18</v>
      </c>
      <c r="BR448" s="108" t="s">
        <v>192</v>
      </c>
    </row>
    <row r="449" spans="11:70">
      <c r="K449" s="108" t="s">
        <v>357</v>
      </c>
      <c r="L449" s="108" t="str">
        <f t="shared" si="132"/>
        <v>R_ES-APP-OTH</v>
      </c>
      <c r="M449" s="108" t="str">
        <f t="shared" si="135"/>
        <v>FH18_19</v>
      </c>
      <c r="N449" s="108">
        <f t="shared" si="115"/>
        <v>0.0212246785407572</v>
      </c>
      <c r="O449" s="108" t="s">
        <v>18</v>
      </c>
      <c r="P449" s="108" t="s">
        <v>196</v>
      </c>
      <c r="T449" s="108" t="s">
        <v>357</v>
      </c>
      <c r="U449" s="108" t="str">
        <f t="shared" si="133"/>
        <v>R_ES-APP-OTH</v>
      </c>
      <c r="V449" s="108" t="str">
        <f t="shared" si="133"/>
        <v>FH18_19</v>
      </c>
      <c r="W449" s="108">
        <f t="shared" si="116"/>
        <v>0.02010785636109</v>
      </c>
      <c r="X449" s="108" t="s">
        <v>18</v>
      </c>
      <c r="Y449" s="108" t="s">
        <v>191</v>
      </c>
      <c r="AC449" s="108" t="s">
        <v>357</v>
      </c>
      <c r="AD449" s="108" t="str">
        <f t="shared" si="127"/>
        <v>R_ES-APP-OTH</v>
      </c>
      <c r="AE449" s="108" t="str">
        <f t="shared" si="127"/>
        <v>FH18_19</v>
      </c>
      <c r="AF449" s="108">
        <f t="shared" si="118"/>
        <v>0.0218516633411387</v>
      </c>
      <c r="AG449" s="108" t="s">
        <v>18</v>
      </c>
      <c r="AH449" s="108" t="s">
        <v>197</v>
      </c>
      <c r="AL449" s="108" t="s">
        <v>357</v>
      </c>
      <c r="AM449" s="108" t="str">
        <f t="shared" si="128"/>
        <v>R_ES-APP-OTH</v>
      </c>
      <c r="AN449" s="108" t="str">
        <f t="shared" si="128"/>
        <v>FH18_19</v>
      </c>
      <c r="AO449" s="108">
        <f t="shared" si="120"/>
        <v>0.0207872227642541</v>
      </c>
      <c r="AP449" s="108" t="s">
        <v>18</v>
      </c>
      <c r="AQ449" s="108" t="s">
        <v>194</v>
      </c>
      <c r="AU449" s="108" t="s">
        <v>357</v>
      </c>
      <c r="AV449" s="108" t="str">
        <f t="shared" si="129"/>
        <v>R_ES-APP-OTH</v>
      </c>
      <c r="AW449" s="108" t="str">
        <f t="shared" si="129"/>
        <v>FH18_19</v>
      </c>
      <c r="AX449" s="108">
        <f t="shared" si="122"/>
        <v>0.021302546509601</v>
      </c>
      <c r="AY449" s="108" t="s">
        <v>18</v>
      </c>
      <c r="AZ449" s="108" t="s">
        <v>193</v>
      </c>
      <c r="BD449" s="108" t="s">
        <v>357</v>
      </c>
      <c r="BE449" s="108" t="str">
        <f t="shared" si="130"/>
        <v>R_ES-APP-OTH</v>
      </c>
      <c r="BF449" s="108" t="str">
        <f t="shared" si="130"/>
        <v>FH18_19</v>
      </c>
      <c r="BG449" s="108">
        <f t="shared" si="134"/>
        <v>0.0207872227642541</v>
      </c>
      <c r="BH449" s="108" t="s">
        <v>18</v>
      </c>
      <c r="BI449" s="108" t="s">
        <v>195</v>
      </c>
      <c r="BM449" s="108" t="s">
        <v>357</v>
      </c>
      <c r="BN449" s="108" t="str">
        <f t="shared" si="131"/>
        <v>R_ES-APP-OTH</v>
      </c>
      <c r="BO449" s="108" t="str">
        <f t="shared" si="131"/>
        <v>FH18_19</v>
      </c>
      <c r="BP449" s="108">
        <f t="shared" si="125"/>
        <v>0.021302546509601</v>
      </c>
      <c r="BQ449" s="108" t="s">
        <v>18</v>
      </c>
      <c r="BR449" s="108" t="s">
        <v>192</v>
      </c>
    </row>
    <row r="450" spans="11:70">
      <c r="K450" s="108" t="s">
        <v>357</v>
      </c>
      <c r="L450" s="108" t="str">
        <f t="shared" si="132"/>
        <v>R_ES-APP-OTH</v>
      </c>
      <c r="M450" s="108" t="str">
        <f t="shared" si="135"/>
        <v>FH20_21</v>
      </c>
      <c r="N450" s="108">
        <f t="shared" si="115"/>
        <v>0.021196759693815</v>
      </c>
      <c r="O450" s="108" t="s">
        <v>18</v>
      </c>
      <c r="P450" s="108" t="s">
        <v>196</v>
      </c>
      <c r="T450" s="108" t="s">
        <v>357</v>
      </c>
      <c r="U450" s="108" t="str">
        <f t="shared" si="133"/>
        <v>R_ES-APP-OTH</v>
      </c>
      <c r="V450" s="108" t="str">
        <f t="shared" si="133"/>
        <v>FH20_21</v>
      </c>
      <c r="W450" s="108">
        <f t="shared" si="116"/>
        <v>0.0209690367288275</v>
      </c>
      <c r="X450" s="108" t="s">
        <v>18</v>
      </c>
      <c r="Y450" s="108" t="s">
        <v>191</v>
      </c>
      <c r="AC450" s="108" t="s">
        <v>357</v>
      </c>
      <c r="AD450" s="108" t="str">
        <f t="shared" si="127"/>
        <v>R_ES-APP-OTH</v>
      </c>
      <c r="AE450" s="108" t="str">
        <f t="shared" si="127"/>
        <v>FH20_21</v>
      </c>
      <c r="AF450" s="108">
        <f t="shared" si="118"/>
        <v>0.0215704297529681</v>
      </c>
      <c r="AG450" s="108" t="s">
        <v>18</v>
      </c>
      <c r="AH450" s="108" t="s">
        <v>197</v>
      </c>
      <c r="AL450" s="108" t="s">
        <v>357</v>
      </c>
      <c r="AM450" s="108" t="str">
        <f t="shared" si="128"/>
        <v>R_ES-APP-OTH</v>
      </c>
      <c r="AN450" s="108" t="str">
        <f t="shared" si="128"/>
        <v>FH20_21</v>
      </c>
      <c r="AO450" s="108">
        <f t="shared" si="120"/>
        <v>0.0209999265660562</v>
      </c>
      <c r="AP450" s="108" t="s">
        <v>18</v>
      </c>
      <c r="AQ450" s="108" t="s">
        <v>194</v>
      </c>
      <c r="AU450" s="108" t="s">
        <v>357</v>
      </c>
      <c r="AV450" s="108" t="str">
        <f t="shared" si="129"/>
        <v>R_ES-APP-OTH</v>
      </c>
      <c r="AW450" s="108" t="str">
        <f t="shared" si="129"/>
        <v>FH20_21</v>
      </c>
      <c r="AX450" s="108">
        <f t="shared" si="122"/>
        <v>0.0217291485724036</v>
      </c>
      <c r="AY450" s="108" t="s">
        <v>18</v>
      </c>
      <c r="AZ450" s="108" t="s">
        <v>193</v>
      </c>
      <c r="BD450" s="108" t="s">
        <v>357</v>
      </c>
      <c r="BE450" s="108" t="str">
        <f t="shared" si="130"/>
        <v>R_ES-APP-OTH</v>
      </c>
      <c r="BF450" s="108" t="str">
        <f t="shared" si="130"/>
        <v>FH20_21</v>
      </c>
      <c r="BG450" s="108">
        <f t="shared" si="134"/>
        <v>0.0209999265660562</v>
      </c>
      <c r="BH450" s="108" t="s">
        <v>18</v>
      </c>
      <c r="BI450" s="108" t="s">
        <v>195</v>
      </c>
      <c r="BM450" s="108" t="s">
        <v>357</v>
      </c>
      <c r="BN450" s="108" t="str">
        <f t="shared" si="131"/>
        <v>R_ES-APP-OTH</v>
      </c>
      <c r="BO450" s="108" t="str">
        <f t="shared" si="131"/>
        <v>FH20_21</v>
      </c>
      <c r="BP450" s="108">
        <f t="shared" si="125"/>
        <v>0.0217291485724036</v>
      </c>
      <c r="BQ450" s="108" t="s">
        <v>18</v>
      </c>
      <c r="BR450" s="108" t="s">
        <v>192</v>
      </c>
    </row>
    <row r="451" spans="11:70">
      <c r="K451" s="175" t="s">
        <v>357</v>
      </c>
      <c r="L451" s="108" t="str">
        <f t="shared" si="132"/>
        <v>R_ES-APP-OTH</v>
      </c>
      <c r="M451" s="108" t="str">
        <f t="shared" si="135"/>
        <v>FH22_23</v>
      </c>
      <c r="N451" s="108">
        <f t="shared" si="115"/>
        <v>0.0213786036359911</v>
      </c>
      <c r="O451" s="108" t="s">
        <v>18</v>
      </c>
      <c r="P451" s="108" t="s">
        <v>196</v>
      </c>
      <c r="T451" s="108" t="s">
        <v>357</v>
      </c>
      <c r="U451" s="108" t="str">
        <f t="shared" si="133"/>
        <v>R_ES-APP-OTH</v>
      </c>
      <c r="V451" s="108" t="str">
        <f t="shared" si="133"/>
        <v>FH22_23</v>
      </c>
      <c r="W451" s="108">
        <f t="shared" si="116"/>
        <v>0.0206911985722815</v>
      </c>
      <c r="X451" s="108" t="s">
        <v>18</v>
      </c>
      <c r="Y451" s="108" t="s">
        <v>191</v>
      </c>
      <c r="AC451" s="108" t="s">
        <v>357</v>
      </c>
      <c r="AD451" s="108" t="str">
        <f t="shared" si="127"/>
        <v>R_ES-APP-OTH</v>
      </c>
      <c r="AE451" s="108" t="str">
        <f t="shared" si="127"/>
        <v>FH22_23</v>
      </c>
      <c r="AF451" s="108">
        <f t="shared" si="118"/>
        <v>0.0217091411685177</v>
      </c>
      <c r="AG451" s="108" t="s">
        <v>18</v>
      </c>
      <c r="AH451" s="108" t="s">
        <v>197</v>
      </c>
      <c r="AL451" s="108" t="s">
        <v>357</v>
      </c>
      <c r="AM451" s="108" t="str">
        <f t="shared" si="128"/>
        <v>R_ES-APP-OTH</v>
      </c>
      <c r="AN451" s="108" t="str">
        <f t="shared" si="128"/>
        <v>FH22_23</v>
      </c>
      <c r="AO451" s="108">
        <f t="shared" si="120"/>
        <v>0.0212075715419054</v>
      </c>
      <c r="AP451" s="108" t="s">
        <v>18</v>
      </c>
      <c r="AQ451" s="108" t="s">
        <v>194</v>
      </c>
      <c r="AU451" s="108" t="s">
        <v>357</v>
      </c>
      <c r="AV451" s="108" t="str">
        <f t="shared" si="129"/>
        <v>R_ES-APP-OTH</v>
      </c>
      <c r="AW451" s="108" t="str">
        <f t="shared" si="129"/>
        <v>FH22_23</v>
      </c>
      <c r="AX451" s="108">
        <f t="shared" si="122"/>
        <v>0.0225545958608362</v>
      </c>
      <c r="AY451" s="108" t="s">
        <v>18</v>
      </c>
      <c r="AZ451" s="108" t="s">
        <v>193</v>
      </c>
      <c r="BD451" s="108" t="s">
        <v>357</v>
      </c>
      <c r="BE451" s="108" t="str">
        <f t="shared" si="130"/>
        <v>R_ES-APP-OTH</v>
      </c>
      <c r="BF451" s="108" t="str">
        <f t="shared" si="130"/>
        <v>FH22_23</v>
      </c>
      <c r="BG451" s="108">
        <f t="shared" si="134"/>
        <v>0.0212075715419054</v>
      </c>
      <c r="BH451" s="108" t="s">
        <v>18</v>
      </c>
      <c r="BI451" s="108" t="s">
        <v>195</v>
      </c>
      <c r="BM451" s="108" t="s">
        <v>357</v>
      </c>
      <c r="BN451" s="108" t="str">
        <f t="shared" si="131"/>
        <v>R_ES-APP-OTH</v>
      </c>
      <c r="BO451" s="108" t="str">
        <f t="shared" si="131"/>
        <v>FH22_23</v>
      </c>
      <c r="BP451" s="108">
        <f t="shared" si="125"/>
        <v>0.0225545958608362</v>
      </c>
      <c r="BQ451" s="108" t="s">
        <v>18</v>
      </c>
      <c r="BR451" s="108" t="s">
        <v>192</v>
      </c>
    </row>
    <row r="452" spans="11:70">
      <c r="K452" s="108" t="s">
        <v>357</v>
      </c>
      <c r="L452" s="108" t="str">
        <f t="shared" si="132"/>
        <v>R_ES-APP-OTH</v>
      </c>
      <c r="M452" s="108" t="str">
        <f t="shared" si="135"/>
        <v>WH0_1</v>
      </c>
      <c r="N452" s="108">
        <f t="shared" si="115"/>
        <v>0.0233000948138204</v>
      </c>
      <c r="O452" s="108" t="s">
        <v>18</v>
      </c>
      <c r="P452" s="108" t="s">
        <v>196</v>
      </c>
      <c r="T452" s="108" t="s">
        <v>357</v>
      </c>
      <c r="U452" s="108" t="str">
        <f t="shared" si="133"/>
        <v>R_ES-APP-OTH</v>
      </c>
      <c r="V452" s="108" t="str">
        <f t="shared" si="133"/>
        <v>WH0_1</v>
      </c>
      <c r="W452" s="108">
        <f t="shared" si="116"/>
        <v>0.027052832396289</v>
      </c>
      <c r="X452" s="108" t="s">
        <v>18</v>
      </c>
      <c r="Y452" s="108" t="s">
        <v>191</v>
      </c>
      <c r="AC452" s="108" t="s">
        <v>357</v>
      </c>
      <c r="AD452" s="108" t="str">
        <f t="shared" si="127"/>
        <v>R_ES-APP-OTH</v>
      </c>
      <c r="AE452" s="108" t="str">
        <f t="shared" si="127"/>
        <v>WH0_1</v>
      </c>
      <c r="AF452" s="108">
        <f t="shared" si="118"/>
        <v>0.0269775312483662</v>
      </c>
      <c r="AG452" s="108" t="s">
        <v>18</v>
      </c>
      <c r="AH452" s="108" t="s">
        <v>197</v>
      </c>
      <c r="AL452" s="108" t="s">
        <v>357</v>
      </c>
      <c r="AM452" s="108" t="str">
        <f t="shared" si="128"/>
        <v>R_ES-APP-OTH</v>
      </c>
      <c r="AN452" s="108" t="str">
        <f t="shared" si="128"/>
        <v>WH0_1</v>
      </c>
      <c r="AO452" s="108">
        <f t="shared" si="120"/>
        <v>0.0260079601453114</v>
      </c>
      <c r="AP452" s="108" t="s">
        <v>18</v>
      </c>
      <c r="AQ452" s="108" t="s">
        <v>194</v>
      </c>
      <c r="AU452" s="108" t="s">
        <v>357</v>
      </c>
      <c r="AV452" s="108" t="str">
        <f t="shared" si="129"/>
        <v>R_ES-APP-OTH</v>
      </c>
      <c r="AW452" s="108" t="str">
        <f t="shared" si="129"/>
        <v>WH0_1</v>
      </c>
      <c r="AX452" s="108">
        <f t="shared" si="122"/>
        <v>0.0251920133192881</v>
      </c>
      <c r="AY452" s="108" t="s">
        <v>18</v>
      </c>
      <c r="AZ452" s="108" t="s">
        <v>193</v>
      </c>
      <c r="BD452" s="108" t="s">
        <v>357</v>
      </c>
      <c r="BE452" s="108" t="str">
        <f t="shared" si="130"/>
        <v>R_ES-APP-OTH</v>
      </c>
      <c r="BF452" s="108" t="str">
        <f t="shared" si="130"/>
        <v>WH0_1</v>
      </c>
      <c r="BG452" s="108">
        <f t="shared" si="134"/>
        <v>0.0260079601453114</v>
      </c>
      <c r="BH452" s="108" t="s">
        <v>18</v>
      </c>
      <c r="BI452" s="108" t="s">
        <v>195</v>
      </c>
      <c r="BM452" s="108" t="s">
        <v>357</v>
      </c>
      <c r="BN452" s="108" t="str">
        <f t="shared" si="131"/>
        <v>R_ES-APP-OTH</v>
      </c>
      <c r="BO452" s="108" t="str">
        <f t="shared" si="131"/>
        <v>WH0_1</v>
      </c>
      <c r="BP452" s="108">
        <f t="shared" si="125"/>
        <v>0.0251920133192881</v>
      </c>
      <c r="BQ452" s="108" t="s">
        <v>18</v>
      </c>
      <c r="BR452" s="108" t="s">
        <v>192</v>
      </c>
    </row>
    <row r="453" spans="11:70">
      <c r="K453" s="108" t="s">
        <v>357</v>
      </c>
      <c r="L453" s="108" t="str">
        <f t="shared" si="132"/>
        <v>R_ES-APP-OTH</v>
      </c>
      <c r="M453" s="108" t="str">
        <f t="shared" si="135"/>
        <v>WH2_3</v>
      </c>
      <c r="N453" s="108">
        <f t="shared" si="115"/>
        <v>0.0229492798370929</v>
      </c>
      <c r="O453" s="108" t="s">
        <v>18</v>
      </c>
      <c r="P453" s="108" t="s">
        <v>196</v>
      </c>
      <c r="T453" s="108" t="s">
        <v>357</v>
      </c>
      <c r="U453" s="108" t="str">
        <f t="shared" si="133"/>
        <v>R_ES-APP-OTH</v>
      </c>
      <c r="V453" s="108" t="str">
        <f t="shared" si="133"/>
        <v>WH2_3</v>
      </c>
      <c r="W453" s="108">
        <f t="shared" si="116"/>
        <v>0.025013577036883</v>
      </c>
      <c r="X453" s="108" t="s">
        <v>18</v>
      </c>
      <c r="Y453" s="108" t="s">
        <v>191</v>
      </c>
      <c r="AC453" s="108" t="s">
        <v>357</v>
      </c>
      <c r="AD453" s="108" t="str">
        <f t="shared" si="127"/>
        <v>R_ES-APP-OTH</v>
      </c>
      <c r="AE453" s="108" t="str">
        <f t="shared" si="127"/>
        <v>WH2_3</v>
      </c>
      <c r="AF453" s="108">
        <f t="shared" si="118"/>
        <v>0.026652958693426</v>
      </c>
      <c r="AG453" s="108" t="s">
        <v>18</v>
      </c>
      <c r="AH453" s="108" t="s">
        <v>197</v>
      </c>
      <c r="AL453" s="108" t="s">
        <v>357</v>
      </c>
      <c r="AM453" s="108" t="str">
        <f t="shared" si="128"/>
        <v>R_ES-APP-OTH</v>
      </c>
      <c r="AN453" s="108" t="str">
        <f t="shared" si="128"/>
        <v>WH2_3</v>
      </c>
      <c r="AO453" s="108">
        <f t="shared" si="120"/>
        <v>0.0252822319214758</v>
      </c>
      <c r="AP453" s="108" t="s">
        <v>18</v>
      </c>
      <c r="AQ453" s="108" t="s">
        <v>194</v>
      </c>
      <c r="AU453" s="108" t="s">
        <v>357</v>
      </c>
      <c r="AV453" s="108" t="str">
        <f t="shared" si="129"/>
        <v>R_ES-APP-OTH</v>
      </c>
      <c r="AW453" s="108" t="str">
        <f t="shared" si="129"/>
        <v>WH2_3</v>
      </c>
      <c r="AX453" s="108">
        <f t="shared" si="122"/>
        <v>0.0240114562974125</v>
      </c>
      <c r="AY453" s="108" t="s">
        <v>18</v>
      </c>
      <c r="AZ453" s="108" t="s">
        <v>193</v>
      </c>
      <c r="BD453" s="108" t="s">
        <v>357</v>
      </c>
      <c r="BE453" s="108" t="str">
        <f t="shared" si="130"/>
        <v>R_ES-APP-OTH</v>
      </c>
      <c r="BF453" s="108" t="str">
        <f t="shared" si="130"/>
        <v>WH2_3</v>
      </c>
      <c r="BG453" s="108">
        <f t="shared" si="134"/>
        <v>0.0252822319214758</v>
      </c>
      <c r="BH453" s="108" t="s">
        <v>18</v>
      </c>
      <c r="BI453" s="108" t="s">
        <v>195</v>
      </c>
      <c r="BM453" s="108" t="s">
        <v>357</v>
      </c>
      <c r="BN453" s="108" t="str">
        <f t="shared" si="131"/>
        <v>R_ES-APP-OTH</v>
      </c>
      <c r="BO453" s="108" t="str">
        <f t="shared" si="131"/>
        <v>WH2_3</v>
      </c>
      <c r="BP453" s="108">
        <f t="shared" si="125"/>
        <v>0.0240114562974125</v>
      </c>
      <c r="BQ453" s="108" t="s">
        <v>18</v>
      </c>
      <c r="BR453" s="108" t="s">
        <v>192</v>
      </c>
    </row>
    <row r="454" spans="11:70">
      <c r="K454" s="108" t="s">
        <v>357</v>
      </c>
      <c r="L454" s="108" t="str">
        <f t="shared" si="132"/>
        <v>R_ES-APP-OTH</v>
      </c>
      <c r="M454" s="108" t="str">
        <f t="shared" si="135"/>
        <v>WH4_5</v>
      </c>
      <c r="N454" s="108">
        <f t="shared" si="115"/>
        <v>0.0222223809455457</v>
      </c>
      <c r="O454" s="108" t="s">
        <v>18</v>
      </c>
      <c r="P454" s="108" t="s">
        <v>196</v>
      </c>
      <c r="T454" s="108" t="s">
        <v>357</v>
      </c>
      <c r="U454" s="108" t="str">
        <f t="shared" si="133"/>
        <v>R_ES-APP-OTH</v>
      </c>
      <c r="V454" s="108" t="str">
        <f t="shared" si="133"/>
        <v>WH4_5</v>
      </c>
      <c r="W454" s="108">
        <f t="shared" si="116"/>
        <v>0.023696203770169</v>
      </c>
      <c r="X454" s="108" t="s">
        <v>18</v>
      </c>
      <c r="Y454" s="108" t="s">
        <v>191</v>
      </c>
      <c r="AC454" s="108" t="s">
        <v>357</v>
      </c>
      <c r="AD454" s="108" t="str">
        <f t="shared" si="127"/>
        <v>R_ES-APP-OTH</v>
      </c>
      <c r="AE454" s="108" t="str">
        <f t="shared" si="127"/>
        <v>WH4_5</v>
      </c>
      <c r="AF454" s="108">
        <f t="shared" si="118"/>
        <v>0.0249170715686325</v>
      </c>
      <c r="AG454" s="108" t="s">
        <v>18</v>
      </c>
      <c r="AH454" s="108" t="s">
        <v>197</v>
      </c>
      <c r="AL454" s="108" t="s">
        <v>357</v>
      </c>
      <c r="AM454" s="108" t="str">
        <f t="shared" si="128"/>
        <v>R_ES-APP-OTH</v>
      </c>
      <c r="AN454" s="108" t="str">
        <f t="shared" si="128"/>
        <v>WH4_5</v>
      </c>
      <c r="AO454" s="108">
        <f t="shared" si="120"/>
        <v>0.0239165993198236</v>
      </c>
      <c r="AP454" s="108" t="s">
        <v>18</v>
      </c>
      <c r="AQ454" s="108" t="s">
        <v>194</v>
      </c>
      <c r="AU454" s="108" t="s">
        <v>357</v>
      </c>
      <c r="AV454" s="108" t="str">
        <f t="shared" si="129"/>
        <v>R_ES-APP-OTH</v>
      </c>
      <c r="AW454" s="108" t="str">
        <f t="shared" si="129"/>
        <v>WH4_5</v>
      </c>
      <c r="AX454" s="108">
        <f t="shared" si="122"/>
        <v>0.021583935635486</v>
      </c>
      <c r="AY454" s="108" t="s">
        <v>18</v>
      </c>
      <c r="AZ454" s="108" t="s">
        <v>193</v>
      </c>
      <c r="BD454" s="108" t="s">
        <v>357</v>
      </c>
      <c r="BE454" s="108" t="str">
        <f t="shared" si="130"/>
        <v>R_ES-APP-OTH</v>
      </c>
      <c r="BF454" s="108" t="str">
        <f t="shared" si="130"/>
        <v>WH4_5</v>
      </c>
      <c r="BG454" s="108">
        <f t="shared" si="134"/>
        <v>0.0239165993198236</v>
      </c>
      <c r="BH454" s="108" t="s">
        <v>18</v>
      </c>
      <c r="BI454" s="108" t="s">
        <v>195</v>
      </c>
      <c r="BM454" s="108" t="s">
        <v>357</v>
      </c>
      <c r="BN454" s="108" t="str">
        <f t="shared" si="131"/>
        <v>R_ES-APP-OTH</v>
      </c>
      <c r="BO454" s="108" t="str">
        <f t="shared" si="131"/>
        <v>WH4_5</v>
      </c>
      <c r="BP454" s="108">
        <f t="shared" si="125"/>
        <v>0.021583935635486</v>
      </c>
      <c r="BQ454" s="108" t="s">
        <v>18</v>
      </c>
      <c r="BR454" s="108" t="s">
        <v>192</v>
      </c>
    </row>
    <row r="455" spans="11:70">
      <c r="K455" s="175" t="s">
        <v>357</v>
      </c>
      <c r="L455" s="108" t="str">
        <f t="shared" si="132"/>
        <v>R_ES-APP-OTH</v>
      </c>
      <c r="M455" s="108" t="str">
        <f t="shared" si="135"/>
        <v>WH6_7</v>
      </c>
      <c r="N455" s="108">
        <f t="shared" si="115"/>
        <v>0.0212585220509218</v>
      </c>
      <c r="O455" s="108" t="s">
        <v>18</v>
      </c>
      <c r="P455" s="108" t="s">
        <v>196</v>
      </c>
      <c r="T455" s="108" t="s">
        <v>357</v>
      </c>
      <c r="U455" s="108" t="str">
        <f t="shared" si="133"/>
        <v>R_ES-APP-OTH</v>
      </c>
      <c r="V455" s="108" t="str">
        <f t="shared" si="133"/>
        <v>WH6_7</v>
      </c>
      <c r="W455" s="108">
        <f t="shared" si="116"/>
        <v>0.0235544674010497</v>
      </c>
      <c r="X455" s="108" t="s">
        <v>18</v>
      </c>
      <c r="Y455" s="108" t="s">
        <v>191</v>
      </c>
      <c r="AC455" s="108" t="s">
        <v>357</v>
      </c>
      <c r="AD455" s="108" t="str">
        <f t="shared" si="127"/>
        <v>R_ES-APP-OTH</v>
      </c>
      <c r="AE455" s="108" t="str">
        <f t="shared" si="127"/>
        <v>WH6_7</v>
      </c>
      <c r="AF455" s="108">
        <f t="shared" si="118"/>
        <v>0.0223149487779418</v>
      </c>
      <c r="AG455" s="108" t="s">
        <v>18</v>
      </c>
      <c r="AH455" s="108" t="s">
        <v>197</v>
      </c>
      <c r="AL455" s="108" t="s">
        <v>357</v>
      </c>
      <c r="AM455" s="108" t="str">
        <f t="shared" si="128"/>
        <v>R_ES-APP-OTH</v>
      </c>
      <c r="AN455" s="108" t="str">
        <f t="shared" si="128"/>
        <v>WH6_7</v>
      </c>
      <c r="AO455" s="108">
        <f t="shared" si="120"/>
        <v>0.0226308904433103</v>
      </c>
      <c r="AP455" s="108" t="s">
        <v>18</v>
      </c>
      <c r="AQ455" s="108" t="s">
        <v>194</v>
      </c>
      <c r="AU455" s="108" t="s">
        <v>357</v>
      </c>
      <c r="AV455" s="108" t="str">
        <f t="shared" si="129"/>
        <v>R_ES-APP-OTH</v>
      </c>
      <c r="AW455" s="108" t="str">
        <f t="shared" si="129"/>
        <v>WH6_7</v>
      </c>
      <c r="AX455" s="108">
        <f t="shared" si="122"/>
        <v>0.0195664574996017</v>
      </c>
      <c r="AY455" s="108" t="s">
        <v>18</v>
      </c>
      <c r="AZ455" s="108" t="s">
        <v>193</v>
      </c>
      <c r="BD455" s="108" t="s">
        <v>357</v>
      </c>
      <c r="BE455" s="108" t="str">
        <f t="shared" si="130"/>
        <v>R_ES-APP-OTH</v>
      </c>
      <c r="BF455" s="108" t="str">
        <f t="shared" si="130"/>
        <v>WH6_7</v>
      </c>
      <c r="BG455" s="108">
        <f t="shared" si="134"/>
        <v>0.0226308904433103</v>
      </c>
      <c r="BH455" s="108" t="s">
        <v>18</v>
      </c>
      <c r="BI455" s="108" t="s">
        <v>195</v>
      </c>
      <c r="BM455" s="108" t="s">
        <v>357</v>
      </c>
      <c r="BN455" s="108" t="str">
        <f t="shared" si="131"/>
        <v>R_ES-APP-OTH</v>
      </c>
      <c r="BO455" s="108" t="str">
        <f t="shared" si="131"/>
        <v>WH6_7</v>
      </c>
      <c r="BP455" s="108">
        <f t="shared" si="125"/>
        <v>0.0195664574996017</v>
      </c>
      <c r="BQ455" s="108" t="s">
        <v>18</v>
      </c>
      <c r="BR455" s="108" t="s">
        <v>192</v>
      </c>
    </row>
    <row r="456" spans="11:70">
      <c r="K456" s="108" t="s">
        <v>357</v>
      </c>
      <c r="L456" s="108" t="str">
        <f t="shared" si="132"/>
        <v>R_ES-APP-OTH</v>
      </c>
      <c r="M456" s="108" t="str">
        <f t="shared" si="135"/>
        <v>WH8_9</v>
      </c>
      <c r="N456" s="108">
        <f t="shared" si="115"/>
        <v>0.0207811308875425</v>
      </c>
      <c r="O456" s="108" t="s">
        <v>18</v>
      </c>
      <c r="P456" s="108" t="s">
        <v>196</v>
      </c>
      <c r="T456" s="108" t="s">
        <v>357</v>
      </c>
      <c r="U456" s="108" t="str">
        <f t="shared" si="133"/>
        <v>R_ES-APP-OTH</v>
      </c>
      <c r="V456" s="108" t="str">
        <f t="shared" si="133"/>
        <v>WH8_9</v>
      </c>
      <c r="W456" s="108">
        <f t="shared" si="116"/>
        <v>0.0243002057667018</v>
      </c>
      <c r="X456" s="108" t="s">
        <v>18</v>
      </c>
      <c r="Y456" s="108" t="s">
        <v>191</v>
      </c>
      <c r="AC456" s="108" t="s">
        <v>357</v>
      </c>
      <c r="AD456" s="108" t="str">
        <f t="shared" si="127"/>
        <v>R_ES-APP-OTH</v>
      </c>
      <c r="AE456" s="108" t="str">
        <f t="shared" si="127"/>
        <v>WH8_9</v>
      </c>
      <c r="AF456" s="108">
        <f t="shared" si="118"/>
        <v>0.0206945793819697</v>
      </c>
      <c r="AG456" s="108" t="s">
        <v>18</v>
      </c>
      <c r="AH456" s="108" t="s">
        <v>197</v>
      </c>
      <c r="AL456" s="108" t="s">
        <v>357</v>
      </c>
      <c r="AM456" s="108" t="str">
        <f t="shared" si="128"/>
        <v>R_ES-APP-OTH</v>
      </c>
      <c r="AN456" s="108" t="str">
        <f t="shared" si="128"/>
        <v>WH8_9</v>
      </c>
      <c r="AO456" s="108">
        <f t="shared" si="120"/>
        <v>0.0221985165054664</v>
      </c>
      <c r="AP456" s="108" t="s">
        <v>18</v>
      </c>
      <c r="AQ456" s="108" t="s">
        <v>194</v>
      </c>
      <c r="AU456" s="108" t="s">
        <v>357</v>
      </c>
      <c r="AV456" s="108" t="str">
        <f t="shared" si="129"/>
        <v>R_ES-APP-OTH</v>
      </c>
      <c r="AW456" s="108" t="str">
        <f t="shared" si="129"/>
        <v>WH8_9</v>
      </c>
      <c r="AX456" s="108">
        <f t="shared" si="122"/>
        <v>0.0189268898351184</v>
      </c>
      <c r="AY456" s="108" t="s">
        <v>18</v>
      </c>
      <c r="AZ456" s="108" t="s">
        <v>193</v>
      </c>
      <c r="BD456" s="108" t="s">
        <v>357</v>
      </c>
      <c r="BE456" s="108" t="str">
        <f t="shared" si="130"/>
        <v>R_ES-APP-OTH</v>
      </c>
      <c r="BF456" s="108" t="str">
        <f t="shared" si="130"/>
        <v>WH8_9</v>
      </c>
      <c r="BG456" s="108">
        <f t="shared" si="134"/>
        <v>0.0221985165054664</v>
      </c>
      <c r="BH456" s="108" t="s">
        <v>18</v>
      </c>
      <c r="BI456" s="108" t="s">
        <v>195</v>
      </c>
      <c r="BM456" s="108" t="s">
        <v>357</v>
      </c>
      <c r="BN456" s="108" t="str">
        <f t="shared" si="131"/>
        <v>R_ES-APP-OTH</v>
      </c>
      <c r="BO456" s="108" t="str">
        <f t="shared" si="131"/>
        <v>WH8_9</v>
      </c>
      <c r="BP456" s="108">
        <f t="shared" si="125"/>
        <v>0.0189268898351184</v>
      </c>
      <c r="BQ456" s="108" t="s">
        <v>18</v>
      </c>
      <c r="BR456" s="108" t="s">
        <v>192</v>
      </c>
    </row>
    <row r="457" spans="11:70">
      <c r="K457" s="108" t="s">
        <v>357</v>
      </c>
      <c r="L457" s="108" t="str">
        <f t="shared" si="132"/>
        <v>R_ES-APP-OTH</v>
      </c>
      <c r="M457" s="108" t="str">
        <f t="shared" si="135"/>
        <v>WH10_11</v>
      </c>
      <c r="N457" s="108">
        <f t="shared" si="115"/>
        <v>0.0207247431264493</v>
      </c>
      <c r="O457" s="108" t="s">
        <v>18</v>
      </c>
      <c r="P457" s="108" t="s">
        <v>196</v>
      </c>
      <c r="T457" s="108" t="s">
        <v>357</v>
      </c>
      <c r="U457" s="108" t="str">
        <f t="shared" si="133"/>
        <v>R_ES-APP-OTH</v>
      </c>
      <c r="V457" s="108" t="str">
        <f t="shared" si="133"/>
        <v>WH10_11</v>
      </c>
      <c r="W457" s="108">
        <f t="shared" si="116"/>
        <v>0.0269606064596627</v>
      </c>
      <c r="X457" s="108" t="s">
        <v>18</v>
      </c>
      <c r="Y457" s="108" t="s">
        <v>191</v>
      </c>
      <c r="AC457" s="108" t="s">
        <v>357</v>
      </c>
      <c r="AD457" s="108" t="str">
        <f t="shared" si="127"/>
        <v>R_ES-APP-OTH</v>
      </c>
      <c r="AE457" s="108" t="str">
        <f t="shared" si="127"/>
        <v>WH10_11</v>
      </c>
      <c r="AF457" s="108">
        <f t="shared" si="118"/>
        <v>0.0203373562220637</v>
      </c>
      <c r="AG457" s="108" t="s">
        <v>18</v>
      </c>
      <c r="AH457" s="108" t="s">
        <v>197</v>
      </c>
      <c r="AL457" s="108" t="s">
        <v>357</v>
      </c>
      <c r="AM457" s="108" t="str">
        <f t="shared" si="128"/>
        <v>R_ES-APP-OTH</v>
      </c>
      <c r="AN457" s="108" t="str">
        <f t="shared" si="128"/>
        <v>WH10_11</v>
      </c>
      <c r="AO457" s="108">
        <f t="shared" si="120"/>
        <v>0.0228944317474162</v>
      </c>
      <c r="AP457" s="108" t="s">
        <v>18</v>
      </c>
      <c r="AQ457" s="108" t="s">
        <v>194</v>
      </c>
      <c r="AU457" s="108" t="s">
        <v>357</v>
      </c>
      <c r="AV457" s="108" t="str">
        <f t="shared" si="129"/>
        <v>R_ES-APP-OTH</v>
      </c>
      <c r="AW457" s="108" t="str">
        <f t="shared" si="129"/>
        <v>WH10_11</v>
      </c>
      <c r="AX457" s="108">
        <f t="shared" si="122"/>
        <v>0.0193167729407143</v>
      </c>
      <c r="AY457" s="108" t="s">
        <v>18</v>
      </c>
      <c r="AZ457" s="108" t="s">
        <v>193</v>
      </c>
      <c r="BD457" s="108" t="s">
        <v>357</v>
      </c>
      <c r="BE457" s="108" t="str">
        <f t="shared" si="130"/>
        <v>R_ES-APP-OTH</v>
      </c>
      <c r="BF457" s="108" t="str">
        <f t="shared" si="130"/>
        <v>WH10_11</v>
      </c>
      <c r="BG457" s="108">
        <f t="shared" si="134"/>
        <v>0.0228944317474162</v>
      </c>
      <c r="BH457" s="108" t="s">
        <v>18</v>
      </c>
      <c r="BI457" s="108" t="s">
        <v>195</v>
      </c>
      <c r="BM457" s="108" t="s">
        <v>357</v>
      </c>
      <c r="BN457" s="108" t="str">
        <f t="shared" si="131"/>
        <v>R_ES-APP-OTH</v>
      </c>
      <c r="BO457" s="108" t="str">
        <f t="shared" si="131"/>
        <v>WH10_11</v>
      </c>
      <c r="BP457" s="108">
        <f t="shared" si="125"/>
        <v>0.0193167729407143</v>
      </c>
      <c r="BQ457" s="108" t="s">
        <v>18</v>
      </c>
      <c r="BR457" s="108" t="s">
        <v>192</v>
      </c>
    </row>
    <row r="458" spans="11:70">
      <c r="K458" s="108" t="s">
        <v>357</v>
      </c>
      <c r="L458" s="108" t="str">
        <f t="shared" si="132"/>
        <v>R_ES-APP-OTH</v>
      </c>
      <c r="M458" s="108" t="str">
        <f t="shared" si="135"/>
        <v>WH12_13</v>
      </c>
      <c r="N458" s="108">
        <f t="shared" si="115"/>
        <v>0.0213134263086159</v>
      </c>
      <c r="O458" s="108" t="s">
        <v>18</v>
      </c>
      <c r="P458" s="108" t="s">
        <v>196</v>
      </c>
      <c r="T458" s="108" t="s">
        <v>357</v>
      </c>
      <c r="U458" s="108" t="str">
        <f t="shared" si="133"/>
        <v>R_ES-APP-OTH</v>
      </c>
      <c r="V458" s="108" t="str">
        <f t="shared" si="133"/>
        <v>WH12_13</v>
      </c>
      <c r="W458" s="108">
        <f t="shared" si="116"/>
        <v>0.0281941532212526</v>
      </c>
      <c r="X458" s="108" t="s">
        <v>18</v>
      </c>
      <c r="Y458" s="108" t="s">
        <v>191</v>
      </c>
      <c r="AC458" s="108" t="s">
        <v>357</v>
      </c>
      <c r="AD458" s="108" t="str">
        <f t="shared" si="127"/>
        <v>R_ES-APP-OTH</v>
      </c>
      <c r="AE458" s="108" t="str">
        <f t="shared" si="127"/>
        <v>WH12_13</v>
      </c>
      <c r="AF458" s="108">
        <f t="shared" si="118"/>
        <v>0.0215779233299048</v>
      </c>
      <c r="AG458" s="108" t="s">
        <v>18</v>
      </c>
      <c r="AH458" s="108" t="s">
        <v>197</v>
      </c>
      <c r="AL458" s="108" t="s">
        <v>357</v>
      </c>
      <c r="AM458" s="108" t="str">
        <f t="shared" si="128"/>
        <v>R_ES-APP-OTH</v>
      </c>
      <c r="AN458" s="108" t="str">
        <f t="shared" si="128"/>
        <v>WH12_13</v>
      </c>
      <c r="AO458" s="108">
        <f t="shared" si="120"/>
        <v>0.0243699220566265</v>
      </c>
      <c r="AP458" s="108" t="s">
        <v>18</v>
      </c>
      <c r="AQ458" s="108" t="s">
        <v>194</v>
      </c>
      <c r="AU458" s="108" t="s">
        <v>357</v>
      </c>
      <c r="AV458" s="108" t="str">
        <f t="shared" si="129"/>
        <v>R_ES-APP-OTH</v>
      </c>
      <c r="AW458" s="108" t="str">
        <f t="shared" si="129"/>
        <v>WH12_13</v>
      </c>
      <c r="AX458" s="108">
        <f t="shared" si="122"/>
        <v>0.0217136791659968</v>
      </c>
      <c r="AY458" s="108" t="s">
        <v>18</v>
      </c>
      <c r="AZ458" s="108" t="s">
        <v>193</v>
      </c>
      <c r="BD458" s="108" t="s">
        <v>357</v>
      </c>
      <c r="BE458" s="108" t="str">
        <f t="shared" si="130"/>
        <v>R_ES-APP-OTH</v>
      </c>
      <c r="BF458" s="108" t="str">
        <f t="shared" si="130"/>
        <v>WH12_13</v>
      </c>
      <c r="BG458" s="108">
        <f t="shared" si="134"/>
        <v>0.0243699220566265</v>
      </c>
      <c r="BH458" s="108" t="s">
        <v>18</v>
      </c>
      <c r="BI458" s="108" t="s">
        <v>195</v>
      </c>
      <c r="BM458" s="108" t="s">
        <v>357</v>
      </c>
      <c r="BN458" s="108" t="str">
        <f t="shared" si="131"/>
        <v>R_ES-APP-OTH</v>
      </c>
      <c r="BO458" s="108" t="str">
        <f t="shared" si="131"/>
        <v>WH12_13</v>
      </c>
      <c r="BP458" s="108">
        <f t="shared" si="125"/>
        <v>0.0217136791659968</v>
      </c>
      <c r="BQ458" s="108" t="s">
        <v>18</v>
      </c>
      <c r="BR458" s="108" t="s">
        <v>192</v>
      </c>
    </row>
    <row r="459" spans="11:70">
      <c r="K459" s="175" t="s">
        <v>357</v>
      </c>
      <c r="L459" s="108" t="str">
        <f t="shared" si="132"/>
        <v>R_ES-APP-OTH</v>
      </c>
      <c r="M459" s="108" t="str">
        <f t="shared" si="135"/>
        <v>WH14_15</v>
      </c>
      <c r="N459" s="108">
        <f t="shared" si="115"/>
        <v>0.0224691056303517</v>
      </c>
      <c r="O459" s="108" t="s">
        <v>18</v>
      </c>
      <c r="P459" s="108" t="s">
        <v>196</v>
      </c>
      <c r="T459" s="108" t="s">
        <v>357</v>
      </c>
      <c r="U459" s="108" t="str">
        <f t="shared" si="133"/>
        <v>R_ES-APP-OTH</v>
      </c>
      <c r="V459" s="108" t="str">
        <f t="shared" si="133"/>
        <v>WH14_15</v>
      </c>
      <c r="W459" s="108">
        <f t="shared" si="116"/>
        <v>0.0277591077183275</v>
      </c>
      <c r="X459" s="108" t="s">
        <v>18</v>
      </c>
      <c r="Y459" s="108" t="s">
        <v>191</v>
      </c>
      <c r="AC459" s="108" t="s">
        <v>357</v>
      </c>
      <c r="AD459" s="108" t="str">
        <f t="shared" si="127"/>
        <v>R_ES-APP-OTH</v>
      </c>
      <c r="AE459" s="108" t="str">
        <f t="shared" si="127"/>
        <v>WH14_15</v>
      </c>
      <c r="AF459" s="108">
        <f t="shared" si="118"/>
        <v>0.0244372230846757</v>
      </c>
      <c r="AG459" s="108" t="s">
        <v>18</v>
      </c>
      <c r="AH459" s="108" t="s">
        <v>197</v>
      </c>
      <c r="AL459" s="108" t="s">
        <v>357</v>
      </c>
      <c r="AM459" s="108" t="str">
        <f t="shared" si="128"/>
        <v>R_ES-APP-OTH</v>
      </c>
      <c r="AN459" s="108" t="str">
        <f t="shared" si="128"/>
        <v>WH14_15</v>
      </c>
      <c r="AO459" s="108">
        <f t="shared" si="120"/>
        <v>0.0252966565536165</v>
      </c>
      <c r="AP459" s="108" t="s">
        <v>18</v>
      </c>
      <c r="AQ459" s="108" t="s">
        <v>194</v>
      </c>
      <c r="AU459" s="108" t="s">
        <v>357</v>
      </c>
      <c r="AV459" s="108" t="str">
        <f t="shared" si="129"/>
        <v>R_ES-APP-OTH</v>
      </c>
      <c r="AW459" s="108" t="str">
        <f t="shared" si="129"/>
        <v>WH14_15</v>
      </c>
      <c r="AX459" s="108">
        <f t="shared" si="122"/>
        <v>0.0231546162990083</v>
      </c>
      <c r="AY459" s="108" t="s">
        <v>18</v>
      </c>
      <c r="AZ459" s="108" t="s">
        <v>193</v>
      </c>
      <c r="BD459" s="108" t="s">
        <v>357</v>
      </c>
      <c r="BE459" s="108" t="str">
        <f t="shared" si="130"/>
        <v>R_ES-APP-OTH</v>
      </c>
      <c r="BF459" s="108" t="str">
        <f t="shared" si="130"/>
        <v>WH14_15</v>
      </c>
      <c r="BG459" s="108">
        <f t="shared" si="134"/>
        <v>0.0252966565536165</v>
      </c>
      <c r="BH459" s="108" t="s">
        <v>18</v>
      </c>
      <c r="BI459" s="108" t="s">
        <v>195</v>
      </c>
      <c r="BM459" s="108" t="s">
        <v>357</v>
      </c>
      <c r="BN459" s="108" t="str">
        <f t="shared" si="131"/>
        <v>R_ES-APP-OTH</v>
      </c>
      <c r="BO459" s="108" t="str">
        <f t="shared" si="131"/>
        <v>WH14_15</v>
      </c>
      <c r="BP459" s="108">
        <f t="shared" si="125"/>
        <v>0.0231546162990083</v>
      </c>
      <c r="BQ459" s="108" t="s">
        <v>18</v>
      </c>
      <c r="BR459" s="108" t="s">
        <v>192</v>
      </c>
    </row>
    <row r="460" spans="11:70">
      <c r="K460" s="108" t="s">
        <v>357</v>
      </c>
      <c r="L460" s="108" t="str">
        <f t="shared" si="132"/>
        <v>R_ES-APP-OTH</v>
      </c>
      <c r="M460" s="108" t="str">
        <f t="shared" si="135"/>
        <v>WH16_17</v>
      </c>
      <c r="N460" s="108">
        <f t="shared" si="115"/>
        <v>0.0228058793544892</v>
      </c>
      <c r="O460" s="108" t="s">
        <v>18</v>
      </c>
      <c r="P460" s="108" t="s">
        <v>196</v>
      </c>
      <c r="T460" s="108" t="s">
        <v>357</v>
      </c>
      <c r="U460" s="108" t="str">
        <f t="shared" si="133"/>
        <v>R_ES-APP-OTH</v>
      </c>
      <c r="V460" s="108" t="str">
        <f t="shared" si="133"/>
        <v>WH16_17</v>
      </c>
      <c r="W460" s="108">
        <f t="shared" si="116"/>
        <v>0.0270225001421144</v>
      </c>
      <c r="X460" s="108" t="s">
        <v>18</v>
      </c>
      <c r="Y460" s="108" t="s">
        <v>191</v>
      </c>
      <c r="AC460" s="108" t="s">
        <v>357</v>
      </c>
      <c r="AD460" s="108" t="str">
        <f t="shared" si="127"/>
        <v>R_ES-APP-OTH</v>
      </c>
      <c r="AE460" s="108" t="str">
        <f t="shared" si="127"/>
        <v>WH16_17</v>
      </c>
      <c r="AF460" s="108">
        <f t="shared" si="118"/>
        <v>0.0257055276901567</v>
      </c>
      <c r="AG460" s="108" t="s">
        <v>18</v>
      </c>
      <c r="AH460" s="108" t="s">
        <v>197</v>
      </c>
      <c r="AL460" s="108" t="s">
        <v>357</v>
      </c>
      <c r="AM460" s="108" t="str">
        <f t="shared" si="128"/>
        <v>R_ES-APP-OTH</v>
      </c>
      <c r="AN460" s="108" t="str">
        <f t="shared" si="128"/>
        <v>WH16_17</v>
      </c>
      <c r="AO460" s="108">
        <f t="shared" si="120"/>
        <v>0.0253035348263485</v>
      </c>
      <c r="AP460" s="108" t="s">
        <v>18</v>
      </c>
      <c r="AQ460" s="108" t="s">
        <v>194</v>
      </c>
      <c r="AU460" s="108" t="s">
        <v>357</v>
      </c>
      <c r="AV460" s="108" t="str">
        <f t="shared" si="129"/>
        <v>R_ES-APP-OTH</v>
      </c>
      <c r="AW460" s="108" t="str">
        <f t="shared" si="129"/>
        <v>WH16_17</v>
      </c>
      <c r="AX460" s="108">
        <f t="shared" si="122"/>
        <v>0.0233585702637121</v>
      </c>
      <c r="AY460" s="108" t="s">
        <v>18</v>
      </c>
      <c r="AZ460" s="108" t="s">
        <v>193</v>
      </c>
      <c r="BD460" s="108" t="s">
        <v>357</v>
      </c>
      <c r="BE460" s="108" t="str">
        <f t="shared" si="130"/>
        <v>R_ES-APP-OTH</v>
      </c>
      <c r="BF460" s="108" t="str">
        <f t="shared" si="130"/>
        <v>WH16_17</v>
      </c>
      <c r="BG460" s="108">
        <f t="shared" si="134"/>
        <v>0.0253035348263485</v>
      </c>
      <c r="BH460" s="108" t="s">
        <v>18</v>
      </c>
      <c r="BI460" s="108" t="s">
        <v>195</v>
      </c>
      <c r="BM460" s="108" t="s">
        <v>357</v>
      </c>
      <c r="BN460" s="108" t="str">
        <f t="shared" si="131"/>
        <v>R_ES-APP-OTH</v>
      </c>
      <c r="BO460" s="108" t="str">
        <f t="shared" si="131"/>
        <v>WH16_17</v>
      </c>
      <c r="BP460" s="108">
        <f t="shared" si="125"/>
        <v>0.0233585702637121</v>
      </c>
      <c r="BQ460" s="108" t="s">
        <v>18</v>
      </c>
      <c r="BR460" s="108" t="s">
        <v>192</v>
      </c>
    </row>
    <row r="461" spans="11:70">
      <c r="K461" s="108" t="s">
        <v>357</v>
      </c>
      <c r="L461" s="108" t="str">
        <f t="shared" si="132"/>
        <v>R_ES-APP-OTH</v>
      </c>
      <c r="M461" s="108" t="str">
        <f t="shared" si="135"/>
        <v>WH18_19</v>
      </c>
      <c r="N461" s="108">
        <f t="shared" si="115"/>
        <v>0.0228335510535675</v>
      </c>
      <c r="O461" s="108" t="s">
        <v>18</v>
      </c>
      <c r="P461" s="108" t="s">
        <v>196</v>
      </c>
      <c r="T461" s="108" t="s">
        <v>357</v>
      </c>
      <c r="U461" s="108" t="str">
        <f t="shared" si="133"/>
        <v>R_ES-APP-OTH</v>
      </c>
      <c r="V461" s="108" t="str">
        <f t="shared" si="133"/>
        <v>WH18_19</v>
      </c>
      <c r="W461" s="108">
        <f t="shared" si="116"/>
        <v>0.0267517944660614</v>
      </c>
      <c r="X461" s="108" t="s">
        <v>18</v>
      </c>
      <c r="Y461" s="108" t="s">
        <v>191</v>
      </c>
      <c r="AC461" s="108" t="s">
        <v>357</v>
      </c>
      <c r="AD461" s="108" t="str">
        <f t="shared" si="127"/>
        <v>R_ES-APP-OTH</v>
      </c>
      <c r="AE461" s="108" t="str">
        <f t="shared" si="127"/>
        <v>WH18_19</v>
      </c>
      <c r="AF461" s="108">
        <f t="shared" si="118"/>
        <v>0.0255927943653416</v>
      </c>
      <c r="AG461" s="108" t="s">
        <v>18</v>
      </c>
      <c r="AH461" s="108" t="s">
        <v>197</v>
      </c>
      <c r="AL461" s="108" t="s">
        <v>357</v>
      </c>
      <c r="AM461" s="108" t="str">
        <f t="shared" si="128"/>
        <v>R_ES-APP-OTH</v>
      </c>
      <c r="AN461" s="108" t="str">
        <f t="shared" si="128"/>
        <v>WH18_19</v>
      </c>
      <c r="AO461" s="108">
        <f t="shared" si="120"/>
        <v>0.0249695860312862</v>
      </c>
      <c r="AP461" s="108" t="s">
        <v>18</v>
      </c>
      <c r="AQ461" s="108" t="s">
        <v>194</v>
      </c>
      <c r="AU461" s="108" t="s">
        <v>357</v>
      </c>
      <c r="AV461" s="108" t="str">
        <f t="shared" si="129"/>
        <v>R_ES-APP-OTH</v>
      </c>
      <c r="AW461" s="108" t="str">
        <f t="shared" si="129"/>
        <v>WH18_19</v>
      </c>
      <c r="AX461" s="108">
        <f t="shared" si="122"/>
        <v>0.023127630615324</v>
      </c>
      <c r="AY461" s="108" t="s">
        <v>18</v>
      </c>
      <c r="AZ461" s="108" t="s">
        <v>193</v>
      </c>
      <c r="BD461" s="108" t="s">
        <v>357</v>
      </c>
      <c r="BE461" s="108" t="str">
        <f t="shared" si="130"/>
        <v>R_ES-APP-OTH</v>
      </c>
      <c r="BF461" s="108" t="str">
        <f t="shared" si="130"/>
        <v>WH18_19</v>
      </c>
      <c r="BG461" s="108">
        <f t="shared" si="134"/>
        <v>0.0249695860312862</v>
      </c>
      <c r="BH461" s="108" t="s">
        <v>18</v>
      </c>
      <c r="BI461" s="108" t="s">
        <v>195</v>
      </c>
      <c r="BM461" s="108" t="s">
        <v>357</v>
      </c>
      <c r="BN461" s="108" t="str">
        <f t="shared" si="131"/>
        <v>R_ES-APP-OTH</v>
      </c>
      <c r="BO461" s="108" t="str">
        <f t="shared" si="131"/>
        <v>WH18_19</v>
      </c>
      <c r="BP461" s="108">
        <f t="shared" si="125"/>
        <v>0.023127630615324</v>
      </c>
      <c r="BQ461" s="108" t="s">
        <v>18</v>
      </c>
      <c r="BR461" s="108" t="s">
        <v>192</v>
      </c>
    </row>
    <row r="462" spans="11:70">
      <c r="K462" s="108" t="s">
        <v>357</v>
      </c>
      <c r="L462" s="108" t="str">
        <f t="shared" si="132"/>
        <v>R_ES-APP-OTH</v>
      </c>
      <c r="M462" s="108" t="str">
        <f t="shared" si="135"/>
        <v>WH20_21</v>
      </c>
      <c r="N462" s="108">
        <f t="shared" si="115"/>
        <v>0.0227154557821904</v>
      </c>
      <c r="O462" s="108" t="s">
        <v>18</v>
      </c>
      <c r="P462" s="108" t="s">
        <v>196</v>
      </c>
      <c r="T462" s="108" t="s">
        <v>357</v>
      </c>
      <c r="U462" s="108" t="str">
        <f t="shared" si="133"/>
        <v>R_ES-APP-OTH</v>
      </c>
      <c r="V462" s="108" t="str">
        <f t="shared" si="133"/>
        <v>WH20_21</v>
      </c>
      <c r="W462" s="108">
        <f t="shared" si="116"/>
        <v>0.0283933513791526</v>
      </c>
      <c r="X462" s="108" t="s">
        <v>18</v>
      </c>
      <c r="Y462" s="108" t="s">
        <v>191</v>
      </c>
      <c r="AC462" s="108" t="s">
        <v>357</v>
      </c>
      <c r="AD462" s="108" t="str">
        <f t="shared" si="127"/>
        <v>R_ES-APP-OTH</v>
      </c>
      <c r="AE462" s="108" t="str">
        <f t="shared" si="127"/>
        <v>WH20_21</v>
      </c>
      <c r="AF462" s="108">
        <f t="shared" si="118"/>
        <v>0.0251280963570105</v>
      </c>
      <c r="AG462" s="108" t="s">
        <v>18</v>
      </c>
      <c r="AH462" s="108" t="s">
        <v>197</v>
      </c>
      <c r="AL462" s="108" t="s">
        <v>357</v>
      </c>
      <c r="AM462" s="108" t="str">
        <f t="shared" si="128"/>
        <v>R_ES-APP-OTH</v>
      </c>
      <c r="AN462" s="108" t="str">
        <f t="shared" si="128"/>
        <v>WH20_21</v>
      </c>
      <c r="AO462" s="108">
        <f t="shared" si="120"/>
        <v>0.0251936667769471</v>
      </c>
      <c r="AP462" s="108" t="s">
        <v>18</v>
      </c>
      <c r="AQ462" s="108" t="s">
        <v>194</v>
      </c>
      <c r="AU462" s="108" t="s">
        <v>357</v>
      </c>
      <c r="AV462" s="108" t="str">
        <f t="shared" si="129"/>
        <v>R_ES-APP-OTH</v>
      </c>
      <c r="AW462" s="108" t="str">
        <f t="shared" si="129"/>
        <v>WH20_21</v>
      </c>
      <c r="AX462" s="108">
        <f t="shared" si="122"/>
        <v>0.0230669226777415</v>
      </c>
      <c r="AY462" s="108" t="s">
        <v>18</v>
      </c>
      <c r="AZ462" s="108" t="s">
        <v>193</v>
      </c>
      <c r="BD462" s="108" t="s">
        <v>357</v>
      </c>
      <c r="BE462" s="108" t="str">
        <f t="shared" si="130"/>
        <v>R_ES-APP-OTH</v>
      </c>
      <c r="BF462" s="108" t="str">
        <f t="shared" si="130"/>
        <v>WH20_21</v>
      </c>
      <c r="BG462" s="108">
        <f t="shared" si="134"/>
        <v>0.0251936667769471</v>
      </c>
      <c r="BH462" s="108" t="s">
        <v>18</v>
      </c>
      <c r="BI462" s="108" t="s">
        <v>195</v>
      </c>
      <c r="BM462" s="108" t="s">
        <v>357</v>
      </c>
      <c r="BN462" s="108" t="str">
        <f t="shared" si="131"/>
        <v>R_ES-APP-OTH</v>
      </c>
      <c r="BO462" s="108" t="str">
        <f t="shared" si="131"/>
        <v>WH20_21</v>
      </c>
      <c r="BP462" s="108">
        <f t="shared" si="125"/>
        <v>0.0230669226777415</v>
      </c>
      <c r="BQ462" s="108" t="s">
        <v>18</v>
      </c>
      <c r="BR462" s="108" t="s">
        <v>192</v>
      </c>
    </row>
    <row r="463" spans="11:70">
      <c r="K463" s="175" t="s">
        <v>357</v>
      </c>
      <c r="L463" s="108" t="str">
        <f t="shared" si="132"/>
        <v>R_ES-APP-OTH</v>
      </c>
      <c r="M463" s="108" t="str">
        <f t="shared" si="135"/>
        <v>WH22_23</v>
      </c>
      <c r="N463" s="108">
        <f t="shared" si="115"/>
        <v>0.0228898262899369</v>
      </c>
      <c r="O463" s="108" t="s">
        <v>18</v>
      </c>
      <c r="P463" s="108" t="s">
        <v>196</v>
      </c>
      <c r="T463" s="108" t="s">
        <v>357</v>
      </c>
      <c r="U463" s="108" t="str">
        <f t="shared" si="133"/>
        <v>R_ES-APP-OTH</v>
      </c>
      <c r="V463" s="108" t="str">
        <f t="shared" si="133"/>
        <v>WH22_23</v>
      </c>
      <c r="W463" s="108">
        <f t="shared" si="116"/>
        <v>0.0283097816617008</v>
      </c>
      <c r="X463" s="108" t="s">
        <v>18</v>
      </c>
      <c r="Y463" s="108" t="s">
        <v>191</v>
      </c>
      <c r="AC463" s="108" t="s">
        <v>357</v>
      </c>
      <c r="AD463" s="108" t="str">
        <f t="shared" si="127"/>
        <v>R_ES-APP-OTH</v>
      </c>
      <c r="AE463" s="108" t="str">
        <f t="shared" si="127"/>
        <v>WH22_23</v>
      </c>
      <c r="AF463" s="108">
        <f t="shared" si="118"/>
        <v>0.0254920738775338</v>
      </c>
      <c r="AG463" s="108" t="s">
        <v>18</v>
      </c>
      <c r="AH463" s="108" t="s">
        <v>197</v>
      </c>
      <c r="AL463" s="108" t="s">
        <v>357</v>
      </c>
      <c r="AM463" s="108" t="str">
        <f t="shared" si="128"/>
        <v>R_ES-APP-OTH</v>
      </c>
      <c r="AN463" s="108" t="str">
        <f t="shared" si="128"/>
        <v>WH22_23</v>
      </c>
      <c r="AO463" s="108">
        <f t="shared" si="120"/>
        <v>0.025793097568826</v>
      </c>
      <c r="AP463" s="108" t="s">
        <v>18</v>
      </c>
      <c r="AQ463" s="108" t="s">
        <v>194</v>
      </c>
      <c r="AU463" s="108" t="s">
        <v>357</v>
      </c>
      <c r="AV463" s="108" t="str">
        <f t="shared" si="129"/>
        <v>R_ES-APP-OTH</v>
      </c>
      <c r="AW463" s="108" t="str">
        <f t="shared" si="129"/>
        <v>WH22_23</v>
      </c>
      <c r="AX463" s="108">
        <f t="shared" si="122"/>
        <v>0.0246581494217923</v>
      </c>
      <c r="AY463" s="108" t="s">
        <v>18</v>
      </c>
      <c r="AZ463" s="108" t="s">
        <v>193</v>
      </c>
      <c r="BD463" s="108" t="s">
        <v>357</v>
      </c>
      <c r="BE463" s="108" t="str">
        <f t="shared" si="130"/>
        <v>R_ES-APP-OTH</v>
      </c>
      <c r="BF463" s="108" t="str">
        <f t="shared" si="130"/>
        <v>WH22_23</v>
      </c>
      <c r="BG463" s="108">
        <f t="shared" si="134"/>
        <v>0.025793097568826</v>
      </c>
      <c r="BH463" s="108" t="s">
        <v>18</v>
      </c>
      <c r="BI463" s="108" t="s">
        <v>195</v>
      </c>
      <c r="BM463" s="108" t="s">
        <v>357</v>
      </c>
      <c r="BN463" s="108" t="str">
        <f t="shared" si="131"/>
        <v>R_ES-APP-OTH</v>
      </c>
      <c r="BO463" s="108" t="str">
        <f t="shared" si="131"/>
        <v>WH22_23</v>
      </c>
      <c r="BP463" s="108">
        <f t="shared" si="125"/>
        <v>0.0246581494217923</v>
      </c>
      <c r="BQ463" s="108" t="s">
        <v>18</v>
      </c>
      <c r="BR463" s="108" t="s">
        <v>192</v>
      </c>
    </row>
    <row r="464" spans="11:70">
      <c r="K464" s="108" t="s">
        <v>357</v>
      </c>
      <c r="L464" s="108" t="str">
        <f>C18</f>
        <v>R_ES-LI</v>
      </c>
      <c r="M464" s="108" t="str">
        <f t="shared" si="135"/>
        <v>RH0_1</v>
      </c>
      <c r="N464" s="108">
        <f t="shared" ref="N464:N511" si="136">N416</f>
        <v>0.0207246590371655</v>
      </c>
      <c r="O464" s="108" t="s">
        <v>18</v>
      </c>
      <c r="P464" s="108" t="s">
        <v>196</v>
      </c>
      <c r="T464" s="108" t="s">
        <v>357</v>
      </c>
      <c r="U464" s="108" t="str">
        <f t="shared" ref="U464:V496" si="137">L464</f>
        <v>R_ES-LI</v>
      </c>
      <c r="V464" s="108" t="str">
        <f t="shared" si="137"/>
        <v>RH0_1</v>
      </c>
      <c r="W464" s="108">
        <f t="shared" ref="W464:W511" si="138">W416</f>
        <v>0.0211149417251545</v>
      </c>
      <c r="X464" s="108" t="s">
        <v>18</v>
      </c>
      <c r="Y464" s="108" t="s">
        <v>191</v>
      </c>
      <c r="AC464" s="108" t="s">
        <v>357</v>
      </c>
      <c r="AD464" s="108" t="str">
        <f t="shared" ref="AD464:AE495" si="139">U464</f>
        <v>R_ES-LI</v>
      </c>
      <c r="AE464" s="108" t="str">
        <f t="shared" si="139"/>
        <v>RH0_1</v>
      </c>
      <c r="AF464" s="108">
        <f t="shared" ref="AF464:AF511" si="140">AF416</f>
        <v>0.0215588607712188</v>
      </c>
      <c r="AG464" s="108" t="s">
        <v>18</v>
      </c>
      <c r="AH464" s="108" t="s">
        <v>197</v>
      </c>
      <c r="AL464" s="108" t="s">
        <v>357</v>
      </c>
      <c r="AM464" s="108" t="str">
        <f t="shared" ref="AM464:AN495" si="141">AD464</f>
        <v>R_ES-LI</v>
      </c>
      <c r="AN464" s="108" t="str">
        <f t="shared" si="141"/>
        <v>RH0_1</v>
      </c>
      <c r="AO464" s="108">
        <f t="shared" ref="AO464:AO511" si="142">AO416</f>
        <v>0.0211002816156798</v>
      </c>
      <c r="AP464" s="108" t="s">
        <v>18</v>
      </c>
      <c r="AQ464" s="108" t="s">
        <v>194</v>
      </c>
      <c r="AU464" s="108" t="s">
        <v>357</v>
      </c>
      <c r="AV464" s="108" t="str">
        <f t="shared" ref="AV464:AW495" si="143">AM464</f>
        <v>R_ES-LI</v>
      </c>
      <c r="AW464" s="108" t="str">
        <f t="shared" si="143"/>
        <v>RH0_1</v>
      </c>
      <c r="AX464" s="108">
        <f t="shared" ref="AX464:AX511" si="144">AX416</f>
        <v>0.0216553453978117</v>
      </c>
      <c r="AY464" s="108" t="s">
        <v>18</v>
      </c>
      <c r="AZ464" s="108" t="s">
        <v>193</v>
      </c>
      <c r="BD464" s="108" t="s">
        <v>357</v>
      </c>
      <c r="BE464" s="108" t="str">
        <f t="shared" ref="BE464:BF495" si="145">AV464</f>
        <v>R_ES-LI</v>
      </c>
      <c r="BF464" s="108" t="str">
        <f t="shared" si="145"/>
        <v>RH0_1</v>
      </c>
      <c r="BG464" s="108">
        <f t="shared" si="134"/>
        <v>0.0211002816156798</v>
      </c>
      <c r="BH464" s="108" t="s">
        <v>18</v>
      </c>
      <c r="BI464" s="108" t="s">
        <v>195</v>
      </c>
      <c r="BM464" s="108" t="s">
        <v>357</v>
      </c>
      <c r="BN464" s="108" t="str">
        <f t="shared" ref="BN464:BO495" si="146">BE464</f>
        <v>R_ES-LI</v>
      </c>
      <c r="BO464" s="108" t="str">
        <f t="shared" si="146"/>
        <v>RH0_1</v>
      </c>
      <c r="BP464" s="108">
        <f t="shared" ref="BP464:BP511" si="147">AX464</f>
        <v>0.0216553453978117</v>
      </c>
      <c r="BQ464" s="108" t="s">
        <v>18</v>
      </c>
      <c r="BR464" s="108" t="s">
        <v>192</v>
      </c>
    </row>
    <row r="465" spans="11:70">
      <c r="K465" s="108" t="s">
        <v>357</v>
      </c>
      <c r="L465" s="108" t="str">
        <f t="shared" ref="L465:L511" si="148">L464</f>
        <v>R_ES-LI</v>
      </c>
      <c r="M465" s="108" t="str">
        <f t="shared" si="135"/>
        <v>RH2_3</v>
      </c>
      <c r="N465" s="108">
        <f t="shared" si="136"/>
        <v>0.0206069139508455</v>
      </c>
      <c r="O465" s="108" t="s">
        <v>18</v>
      </c>
      <c r="P465" s="108" t="s">
        <v>196</v>
      </c>
      <c r="T465" s="108" t="s">
        <v>357</v>
      </c>
      <c r="U465" s="108" t="str">
        <f t="shared" si="137"/>
        <v>R_ES-LI</v>
      </c>
      <c r="V465" s="108" t="str">
        <f t="shared" si="137"/>
        <v>RH2_3</v>
      </c>
      <c r="W465" s="108">
        <f t="shared" si="138"/>
        <v>0.019269377650939</v>
      </c>
      <c r="X465" s="108" t="s">
        <v>18</v>
      </c>
      <c r="Y465" s="108" t="s">
        <v>191</v>
      </c>
      <c r="AC465" s="108" t="s">
        <v>357</v>
      </c>
      <c r="AD465" s="108" t="str">
        <f t="shared" si="139"/>
        <v>R_ES-LI</v>
      </c>
      <c r="AE465" s="108" t="str">
        <f t="shared" si="139"/>
        <v>RH2_3</v>
      </c>
      <c r="AF465" s="108">
        <f t="shared" si="140"/>
        <v>0.021716461727875</v>
      </c>
      <c r="AG465" s="108" t="s">
        <v>18</v>
      </c>
      <c r="AH465" s="108" t="s">
        <v>197</v>
      </c>
      <c r="AL465" s="108" t="s">
        <v>357</v>
      </c>
      <c r="AM465" s="108" t="str">
        <f t="shared" si="141"/>
        <v>R_ES-LI</v>
      </c>
      <c r="AN465" s="108" t="str">
        <f t="shared" si="141"/>
        <v>RH2_3</v>
      </c>
      <c r="AO465" s="108">
        <f t="shared" si="142"/>
        <v>0.0202044634746338</v>
      </c>
      <c r="AP465" s="108" t="s">
        <v>18</v>
      </c>
      <c r="AQ465" s="108" t="s">
        <v>194</v>
      </c>
      <c r="AU465" s="108" t="s">
        <v>357</v>
      </c>
      <c r="AV465" s="108" t="str">
        <f t="shared" si="143"/>
        <v>R_ES-LI</v>
      </c>
      <c r="AW465" s="108" t="str">
        <f t="shared" si="143"/>
        <v>RH2_3</v>
      </c>
      <c r="AX465" s="108">
        <f t="shared" si="144"/>
        <v>0.0197617928172299</v>
      </c>
      <c r="AY465" s="108" t="s">
        <v>18</v>
      </c>
      <c r="AZ465" s="108" t="s">
        <v>193</v>
      </c>
      <c r="BD465" s="108" t="s">
        <v>357</v>
      </c>
      <c r="BE465" s="108" t="str">
        <f t="shared" si="145"/>
        <v>R_ES-LI</v>
      </c>
      <c r="BF465" s="108" t="str">
        <f t="shared" si="145"/>
        <v>RH2_3</v>
      </c>
      <c r="BG465" s="108">
        <f t="shared" si="134"/>
        <v>0.0202044634746338</v>
      </c>
      <c r="BH465" s="108" t="s">
        <v>18</v>
      </c>
      <c r="BI465" s="108" t="s">
        <v>195</v>
      </c>
      <c r="BM465" s="108" t="s">
        <v>357</v>
      </c>
      <c r="BN465" s="108" t="str">
        <f t="shared" si="146"/>
        <v>R_ES-LI</v>
      </c>
      <c r="BO465" s="108" t="str">
        <f t="shared" si="146"/>
        <v>RH2_3</v>
      </c>
      <c r="BP465" s="108">
        <f t="shared" si="147"/>
        <v>0.0197617928172299</v>
      </c>
      <c r="BQ465" s="108" t="s">
        <v>18</v>
      </c>
      <c r="BR465" s="108" t="s">
        <v>192</v>
      </c>
    </row>
    <row r="466" spans="11:70">
      <c r="K466" s="108" t="s">
        <v>357</v>
      </c>
      <c r="L466" s="108" t="str">
        <f t="shared" si="148"/>
        <v>R_ES-LI</v>
      </c>
      <c r="M466" s="108" t="str">
        <f t="shared" si="135"/>
        <v>RH4_5</v>
      </c>
      <c r="N466" s="108">
        <f t="shared" si="136"/>
        <v>0.0199087438710615</v>
      </c>
      <c r="O466" s="108" t="s">
        <v>18</v>
      </c>
      <c r="P466" s="108" t="s">
        <v>196</v>
      </c>
      <c r="T466" s="108" t="s">
        <v>357</v>
      </c>
      <c r="U466" s="108" t="str">
        <f t="shared" si="137"/>
        <v>R_ES-LI</v>
      </c>
      <c r="V466" s="108" t="str">
        <f t="shared" si="137"/>
        <v>RH4_5</v>
      </c>
      <c r="W466" s="108">
        <f t="shared" si="138"/>
        <v>0.0185538915735157</v>
      </c>
      <c r="X466" s="108" t="s">
        <v>18</v>
      </c>
      <c r="Y466" s="108" t="s">
        <v>191</v>
      </c>
      <c r="AC466" s="108" t="s">
        <v>357</v>
      </c>
      <c r="AD466" s="108" t="str">
        <f t="shared" si="139"/>
        <v>R_ES-LI</v>
      </c>
      <c r="AE466" s="108" t="str">
        <f t="shared" si="139"/>
        <v>RH4_5</v>
      </c>
      <c r="AF466" s="108">
        <f t="shared" si="140"/>
        <v>0.0210410330240004</v>
      </c>
      <c r="AG466" s="108" t="s">
        <v>18</v>
      </c>
      <c r="AH466" s="108" t="s">
        <v>197</v>
      </c>
      <c r="AL466" s="108" t="s">
        <v>357</v>
      </c>
      <c r="AM466" s="108" t="str">
        <f t="shared" si="141"/>
        <v>R_ES-LI</v>
      </c>
      <c r="AN466" s="108" t="str">
        <f t="shared" si="141"/>
        <v>RH4_5</v>
      </c>
      <c r="AO466" s="108">
        <f t="shared" si="142"/>
        <v>0.0191598666763358</v>
      </c>
      <c r="AP466" s="108" t="s">
        <v>18</v>
      </c>
      <c r="AQ466" s="108" t="s">
        <v>194</v>
      </c>
      <c r="AU466" s="108" t="s">
        <v>357</v>
      </c>
      <c r="AV466" s="108" t="str">
        <f t="shared" si="143"/>
        <v>R_ES-LI</v>
      </c>
      <c r="AW466" s="108" t="str">
        <f t="shared" si="143"/>
        <v>RH4_5</v>
      </c>
      <c r="AX466" s="108">
        <f t="shared" si="144"/>
        <v>0.0176014946901204</v>
      </c>
      <c r="AY466" s="108" t="s">
        <v>18</v>
      </c>
      <c r="AZ466" s="108" t="s">
        <v>193</v>
      </c>
      <c r="BD466" s="108" t="s">
        <v>357</v>
      </c>
      <c r="BE466" s="108" t="str">
        <f t="shared" si="145"/>
        <v>R_ES-LI</v>
      </c>
      <c r="BF466" s="108" t="str">
        <f t="shared" si="145"/>
        <v>RH4_5</v>
      </c>
      <c r="BG466" s="108">
        <f t="shared" si="134"/>
        <v>0.0191598666763358</v>
      </c>
      <c r="BH466" s="108" t="s">
        <v>18</v>
      </c>
      <c r="BI466" s="108" t="s">
        <v>195</v>
      </c>
      <c r="BM466" s="108" t="s">
        <v>357</v>
      </c>
      <c r="BN466" s="108" t="str">
        <f t="shared" si="146"/>
        <v>R_ES-LI</v>
      </c>
      <c r="BO466" s="108" t="str">
        <f t="shared" si="146"/>
        <v>RH4_5</v>
      </c>
      <c r="BP466" s="108">
        <f t="shared" si="147"/>
        <v>0.0176014946901204</v>
      </c>
      <c r="BQ466" s="108" t="s">
        <v>18</v>
      </c>
      <c r="BR466" s="108" t="s">
        <v>192</v>
      </c>
    </row>
    <row r="467" spans="11:70">
      <c r="K467" s="175" t="s">
        <v>357</v>
      </c>
      <c r="L467" s="108" t="str">
        <f t="shared" si="148"/>
        <v>R_ES-LI</v>
      </c>
      <c r="M467" s="108" t="str">
        <f t="shared" si="135"/>
        <v>RH6_7</v>
      </c>
      <c r="N467" s="108">
        <f t="shared" si="136"/>
        <v>0.019131142691048</v>
      </c>
      <c r="O467" s="108" t="s">
        <v>18</v>
      </c>
      <c r="P467" s="108" t="s">
        <v>196</v>
      </c>
      <c r="T467" s="108" t="s">
        <v>357</v>
      </c>
      <c r="U467" s="108" t="str">
        <f t="shared" si="137"/>
        <v>R_ES-LI</v>
      </c>
      <c r="V467" s="108" t="str">
        <f t="shared" si="137"/>
        <v>RH6_7</v>
      </c>
      <c r="W467" s="108">
        <f t="shared" si="138"/>
        <v>0.0188033521186996</v>
      </c>
      <c r="X467" s="108" t="s">
        <v>18</v>
      </c>
      <c r="Y467" s="108" t="s">
        <v>191</v>
      </c>
      <c r="AC467" s="108" t="s">
        <v>357</v>
      </c>
      <c r="AD467" s="108" t="str">
        <f t="shared" si="139"/>
        <v>R_ES-LI</v>
      </c>
      <c r="AE467" s="108" t="str">
        <f t="shared" si="139"/>
        <v>RH6_7</v>
      </c>
      <c r="AF467" s="108">
        <f t="shared" si="140"/>
        <v>0.0186236423856643</v>
      </c>
      <c r="AG467" s="108" t="s">
        <v>18</v>
      </c>
      <c r="AH467" s="108" t="s">
        <v>197</v>
      </c>
      <c r="AL467" s="108" t="s">
        <v>357</v>
      </c>
      <c r="AM467" s="108" t="str">
        <f t="shared" si="141"/>
        <v>R_ES-LI</v>
      </c>
      <c r="AN467" s="108" t="str">
        <f t="shared" si="141"/>
        <v>RH6_7</v>
      </c>
      <c r="AO467" s="108">
        <f t="shared" si="142"/>
        <v>0.0183190275812949</v>
      </c>
      <c r="AP467" s="108" t="s">
        <v>18</v>
      </c>
      <c r="AQ467" s="108" t="s">
        <v>194</v>
      </c>
      <c r="AU467" s="108" t="s">
        <v>357</v>
      </c>
      <c r="AV467" s="108" t="str">
        <f t="shared" si="143"/>
        <v>R_ES-LI</v>
      </c>
      <c r="AW467" s="108" t="str">
        <f t="shared" si="143"/>
        <v>RH6_7</v>
      </c>
      <c r="AX467" s="108">
        <f t="shared" si="144"/>
        <v>0.0167442934477807</v>
      </c>
      <c r="AY467" s="108" t="s">
        <v>18</v>
      </c>
      <c r="AZ467" s="108" t="s">
        <v>193</v>
      </c>
      <c r="BD467" s="108" t="s">
        <v>357</v>
      </c>
      <c r="BE467" s="108" t="str">
        <f t="shared" si="145"/>
        <v>R_ES-LI</v>
      </c>
      <c r="BF467" s="108" t="str">
        <f t="shared" si="145"/>
        <v>RH6_7</v>
      </c>
      <c r="BG467" s="108">
        <f t="shared" si="134"/>
        <v>0.0183190275812949</v>
      </c>
      <c r="BH467" s="108" t="s">
        <v>18</v>
      </c>
      <c r="BI467" s="108" t="s">
        <v>195</v>
      </c>
      <c r="BM467" s="108" t="s">
        <v>357</v>
      </c>
      <c r="BN467" s="108" t="str">
        <f t="shared" si="146"/>
        <v>R_ES-LI</v>
      </c>
      <c r="BO467" s="108" t="str">
        <f t="shared" si="146"/>
        <v>RH6_7</v>
      </c>
      <c r="BP467" s="108">
        <f t="shared" si="147"/>
        <v>0.0167442934477807</v>
      </c>
      <c r="BQ467" s="108" t="s">
        <v>18</v>
      </c>
      <c r="BR467" s="108" t="s">
        <v>192</v>
      </c>
    </row>
    <row r="468" spans="11:70">
      <c r="K468" s="108" t="s">
        <v>357</v>
      </c>
      <c r="L468" s="108" t="str">
        <f t="shared" si="148"/>
        <v>R_ES-LI</v>
      </c>
      <c r="M468" s="108" t="str">
        <f t="shared" si="135"/>
        <v>RH8_9</v>
      </c>
      <c r="N468" s="108">
        <f t="shared" si="136"/>
        <v>0.0188308994526831</v>
      </c>
      <c r="O468" s="108" t="s">
        <v>18</v>
      </c>
      <c r="P468" s="108" t="s">
        <v>196</v>
      </c>
      <c r="T468" s="108" t="s">
        <v>357</v>
      </c>
      <c r="U468" s="108" t="str">
        <f t="shared" si="137"/>
        <v>R_ES-LI</v>
      </c>
      <c r="V468" s="108" t="str">
        <f t="shared" si="137"/>
        <v>RH8_9</v>
      </c>
      <c r="W468" s="108">
        <f t="shared" si="138"/>
        <v>0.0202757842956449</v>
      </c>
      <c r="X468" s="108" t="s">
        <v>18</v>
      </c>
      <c r="Y468" s="108" t="s">
        <v>191</v>
      </c>
      <c r="AC468" s="108" t="s">
        <v>357</v>
      </c>
      <c r="AD468" s="108" t="str">
        <f t="shared" si="139"/>
        <v>R_ES-LI</v>
      </c>
      <c r="AE468" s="108" t="str">
        <f t="shared" si="139"/>
        <v>RH8_9</v>
      </c>
      <c r="AF468" s="108">
        <f t="shared" si="140"/>
        <v>0.0171569347582401</v>
      </c>
      <c r="AG468" s="108" t="s">
        <v>18</v>
      </c>
      <c r="AH468" s="108" t="s">
        <v>197</v>
      </c>
      <c r="AL468" s="108" t="s">
        <v>357</v>
      </c>
      <c r="AM468" s="108" t="str">
        <f t="shared" si="141"/>
        <v>R_ES-LI</v>
      </c>
      <c r="AN468" s="108" t="str">
        <f t="shared" si="141"/>
        <v>RH8_9</v>
      </c>
      <c r="AO468" s="108">
        <f t="shared" si="142"/>
        <v>0.0183672329720752</v>
      </c>
      <c r="AP468" s="108" t="s">
        <v>18</v>
      </c>
      <c r="AQ468" s="108" t="s">
        <v>194</v>
      </c>
      <c r="AU468" s="108" t="s">
        <v>357</v>
      </c>
      <c r="AV468" s="108" t="str">
        <f t="shared" si="143"/>
        <v>R_ES-LI</v>
      </c>
      <c r="AW468" s="108" t="str">
        <f t="shared" si="143"/>
        <v>RH8_9</v>
      </c>
      <c r="AX468" s="108">
        <f t="shared" si="144"/>
        <v>0.0168878417223846</v>
      </c>
      <c r="AY468" s="108" t="s">
        <v>18</v>
      </c>
      <c r="AZ468" s="108" t="s">
        <v>193</v>
      </c>
      <c r="BD468" s="108" t="s">
        <v>357</v>
      </c>
      <c r="BE468" s="108" t="str">
        <f t="shared" si="145"/>
        <v>R_ES-LI</v>
      </c>
      <c r="BF468" s="108" t="str">
        <f t="shared" si="145"/>
        <v>RH8_9</v>
      </c>
      <c r="BG468" s="108">
        <f t="shared" si="134"/>
        <v>0.0183672329720752</v>
      </c>
      <c r="BH468" s="108" t="s">
        <v>18</v>
      </c>
      <c r="BI468" s="108" t="s">
        <v>195</v>
      </c>
      <c r="BM468" s="108" t="s">
        <v>357</v>
      </c>
      <c r="BN468" s="108" t="str">
        <f t="shared" si="146"/>
        <v>R_ES-LI</v>
      </c>
      <c r="BO468" s="108" t="str">
        <f t="shared" si="146"/>
        <v>RH8_9</v>
      </c>
      <c r="BP468" s="108">
        <f t="shared" si="147"/>
        <v>0.0168878417223846</v>
      </c>
      <c r="BQ468" s="108" t="s">
        <v>18</v>
      </c>
      <c r="BR468" s="108" t="s">
        <v>192</v>
      </c>
    </row>
    <row r="469" spans="11:70">
      <c r="K469" s="108" t="s">
        <v>357</v>
      </c>
      <c r="L469" s="108" t="str">
        <f t="shared" si="148"/>
        <v>R_ES-LI</v>
      </c>
      <c r="M469" s="108" t="str">
        <f t="shared" si="135"/>
        <v>RH10_11</v>
      </c>
      <c r="N469" s="108">
        <f t="shared" si="136"/>
        <v>0.0188922096207154</v>
      </c>
      <c r="O469" s="108" t="s">
        <v>18</v>
      </c>
      <c r="P469" s="108" t="s">
        <v>196</v>
      </c>
      <c r="T469" s="108" t="s">
        <v>357</v>
      </c>
      <c r="U469" s="108" t="str">
        <f t="shared" si="137"/>
        <v>R_ES-LI</v>
      </c>
      <c r="V469" s="108" t="str">
        <f t="shared" si="137"/>
        <v>RH10_11</v>
      </c>
      <c r="W469" s="108">
        <f t="shared" si="138"/>
        <v>0.0226727094068072</v>
      </c>
      <c r="X469" s="108" t="s">
        <v>18</v>
      </c>
      <c r="Y469" s="108" t="s">
        <v>191</v>
      </c>
      <c r="AC469" s="108" t="s">
        <v>357</v>
      </c>
      <c r="AD469" s="108" t="str">
        <f t="shared" si="139"/>
        <v>R_ES-LI</v>
      </c>
      <c r="AE469" s="108" t="str">
        <f t="shared" si="139"/>
        <v>RH10_11</v>
      </c>
      <c r="AF469" s="108">
        <f t="shared" si="140"/>
        <v>0.016996069788382</v>
      </c>
      <c r="AG469" s="108" t="s">
        <v>18</v>
      </c>
      <c r="AH469" s="108" t="s">
        <v>197</v>
      </c>
      <c r="AL469" s="108" t="s">
        <v>357</v>
      </c>
      <c r="AM469" s="108" t="str">
        <f t="shared" si="141"/>
        <v>R_ES-LI</v>
      </c>
      <c r="AN469" s="108" t="str">
        <f t="shared" si="141"/>
        <v>RH10_11</v>
      </c>
      <c r="AO469" s="108">
        <f t="shared" si="142"/>
        <v>0.0195161233742294</v>
      </c>
      <c r="AP469" s="108" t="s">
        <v>18</v>
      </c>
      <c r="AQ469" s="108" t="s">
        <v>194</v>
      </c>
      <c r="AU469" s="108" t="s">
        <v>357</v>
      </c>
      <c r="AV469" s="108" t="str">
        <f t="shared" si="143"/>
        <v>R_ES-LI</v>
      </c>
      <c r="AW469" s="108" t="str">
        <f t="shared" si="143"/>
        <v>RH10_11</v>
      </c>
      <c r="AX469" s="108">
        <f t="shared" si="144"/>
        <v>0.0187422674180833</v>
      </c>
      <c r="AY469" s="108" t="s">
        <v>18</v>
      </c>
      <c r="AZ469" s="108" t="s">
        <v>193</v>
      </c>
      <c r="BD469" s="108" t="s">
        <v>357</v>
      </c>
      <c r="BE469" s="108" t="str">
        <f t="shared" si="145"/>
        <v>R_ES-LI</v>
      </c>
      <c r="BF469" s="108" t="str">
        <f t="shared" si="145"/>
        <v>RH10_11</v>
      </c>
      <c r="BG469" s="108">
        <f t="shared" si="134"/>
        <v>0.0195161233742294</v>
      </c>
      <c r="BH469" s="108" t="s">
        <v>18</v>
      </c>
      <c r="BI469" s="108" t="s">
        <v>195</v>
      </c>
      <c r="BM469" s="108" t="s">
        <v>357</v>
      </c>
      <c r="BN469" s="108" t="str">
        <f t="shared" si="146"/>
        <v>R_ES-LI</v>
      </c>
      <c r="BO469" s="108" t="str">
        <f t="shared" si="146"/>
        <v>RH10_11</v>
      </c>
      <c r="BP469" s="108">
        <f t="shared" si="147"/>
        <v>0.0187422674180833</v>
      </c>
      <c r="BQ469" s="108" t="s">
        <v>18</v>
      </c>
      <c r="BR469" s="108" t="s">
        <v>192</v>
      </c>
    </row>
    <row r="470" spans="11:70">
      <c r="K470" s="108" t="s">
        <v>357</v>
      </c>
      <c r="L470" s="108" t="str">
        <f t="shared" si="148"/>
        <v>R_ES-LI</v>
      </c>
      <c r="M470" s="108" t="str">
        <f t="shared" si="135"/>
        <v>RH12_13</v>
      </c>
      <c r="N470" s="108">
        <f t="shared" si="136"/>
        <v>0.0197356728752531</v>
      </c>
      <c r="O470" s="108" t="s">
        <v>18</v>
      </c>
      <c r="P470" s="108" t="s">
        <v>196</v>
      </c>
      <c r="T470" s="108" t="s">
        <v>357</v>
      </c>
      <c r="U470" s="108" t="str">
        <f t="shared" si="137"/>
        <v>R_ES-LI</v>
      </c>
      <c r="V470" s="108" t="str">
        <f t="shared" si="137"/>
        <v>RH12_13</v>
      </c>
      <c r="W470" s="108">
        <f t="shared" si="138"/>
        <v>0.0227084613240583</v>
      </c>
      <c r="X470" s="108" t="s">
        <v>18</v>
      </c>
      <c r="Y470" s="108" t="s">
        <v>191</v>
      </c>
      <c r="AC470" s="108" t="s">
        <v>357</v>
      </c>
      <c r="AD470" s="108" t="str">
        <f t="shared" si="139"/>
        <v>R_ES-LI</v>
      </c>
      <c r="AE470" s="108" t="str">
        <f t="shared" si="139"/>
        <v>RH12_13</v>
      </c>
      <c r="AF470" s="108">
        <f t="shared" si="140"/>
        <v>0.0181900219421491</v>
      </c>
      <c r="AG470" s="108" t="s">
        <v>18</v>
      </c>
      <c r="AH470" s="108" t="s">
        <v>197</v>
      </c>
      <c r="AL470" s="108" t="s">
        <v>357</v>
      </c>
      <c r="AM470" s="108" t="str">
        <f t="shared" si="141"/>
        <v>R_ES-LI</v>
      </c>
      <c r="AN470" s="108" t="str">
        <f t="shared" si="141"/>
        <v>RH12_13</v>
      </c>
      <c r="AO470" s="108">
        <f t="shared" si="142"/>
        <v>0.0203929774116346</v>
      </c>
      <c r="AP470" s="108" t="s">
        <v>18</v>
      </c>
      <c r="AQ470" s="108" t="s">
        <v>194</v>
      </c>
      <c r="AU470" s="108" t="s">
        <v>357</v>
      </c>
      <c r="AV470" s="108" t="str">
        <f t="shared" si="143"/>
        <v>R_ES-LI</v>
      </c>
      <c r="AW470" s="108" t="str">
        <f t="shared" si="143"/>
        <v>RH12_13</v>
      </c>
      <c r="AX470" s="108">
        <f t="shared" si="144"/>
        <v>0.0203766512243404</v>
      </c>
      <c r="AY470" s="108" t="s">
        <v>18</v>
      </c>
      <c r="AZ470" s="108" t="s">
        <v>193</v>
      </c>
      <c r="BD470" s="108" t="s">
        <v>357</v>
      </c>
      <c r="BE470" s="108" t="str">
        <f t="shared" si="145"/>
        <v>R_ES-LI</v>
      </c>
      <c r="BF470" s="108" t="str">
        <f t="shared" si="145"/>
        <v>RH12_13</v>
      </c>
      <c r="BG470" s="108">
        <f t="shared" si="134"/>
        <v>0.0203929774116346</v>
      </c>
      <c r="BH470" s="108" t="s">
        <v>18</v>
      </c>
      <c r="BI470" s="108" t="s">
        <v>195</v>
      </c>
      <c r="BM470" s="108" t="s">
        <v>357</v>
      </c>
      <c r="BN470" s="108" t="str">
        <f t="shared" si="146"/>
        <v>R_ES-LI</v>
      </c>
      <c r="BO470" s="108" t="str">
        <f t="shared" si="146"/>
        <v>RH12_13</v>
      </c>
      <c r="BP470" s="108">
        <f t="shared" si="147"/>
        <v>0.0203766512243404</v>
      </c>
      <c r="BQ470" s="108" t="s">
        <v>18</v>
      </c>
      <c r="BR470" s="108" t="s">
        <v>192</v>
      </c>
    </row>
    <row r="471" spans="11:70">
      <c r="K471" s="175" t="s">
        <v>357</v>
      </c>
      <c r="L471" s="108" t="str">
        <f t="shared" si="148"/>
        <v>R_ES-LI</v>
      </c>
      <c r="M471" s="108" t="str">
        <f t="shared" si="135"/>
        <v>RH14_15</v>
      </c>
      <c r="N471" s="108">
        <f t="shared" si="136"/>
        <v>0.0205351902664844</v>
      </c>
      <c r="O471" s="108" t="s">
        <v>18</v>
      </c>
      <c r="P471" s="108" t="s">
        <v>196</v>
      </c>
      <c r="T471" s="108" t="s">
        <v>357</v>
      </c>
      <c r="U471" s="108" t="str">
        <f t="shared" si="137"/>
        <v>R_ES-LI</v>
      </c>
      <c r="V471" s="108" t="str">
        <f t="shared" si="137"/>
        <v>RH14_15</v>
      </c>
      <c r="W471" s="108">
        <f t="shared" si="138"/>
        <v>0.0220528299189836</v>
      </c>
      <c r="X471" s="108" t="s">
        <v>18</v>
      </c>
      <c r="Y471" s="108" t="s">
        <v>191</v>
      </c>
      <c r="AC471" s="108" t="s">
        <v>357</v>
      </c>
      <c r="AD471" s="108" t="str">
        <f t="shared" si="139"/>
        <v>R_ES-LI</v>
      </c>
      <c r="AE471" s="108" t="str">
        <f t="shared" si="139"/>
        <v>RH14_15</v>
      </c>
      <c r="AF471" s="108">
        <f t="shared" si="140"/>
        <v>0.0209674919745702</v>
      </c>
      <c r="AG471" s="108" t="s">
        <v>18</v>
      </c>
      <c r="AH471" s="108" t="s">
        <v>197</v>
      </c>
      <c r="AL471" s="108" t="s">
        <v>357</v>
      </c>
      <c r="AM471" s="108" t="str">
        <f t="shared" si="141"/>
        <v>R_ES-LI</v>
      </c>
      <c r="AN471" s="108" t="str">
        <f t="shared" si="141"/>
        <v>RH14_15</v>
      </c>
      <c r="AO471" s="108">
        <f t="shared" si="142"/>
        <v>0.0210417023326588</v>
      </c>
      <c r="AP471" s="108" t="s">
        <v>18</v>
      </c>
      <c r="AQ471" s="108" t="s">
        <v>194</v>
      </c>
      <c r="AU471" s="108" t="s">
        <v>357</v>
      </c>
      <c r="AV471" s="108" t="str">
        <f t="shared" si="143"/>
        <v>R_ES-LI</v>
      </c>
      <c r="AW471" s="108" t="str">
        <f t="shared" si="143"/>
        <v>RH14_15</v>
      </c>
      <c r="AX471" s="108">
        <f t="shared" si="144"/>
        <v>0.0207782387307691</v>
      </c>
      <c r="AY471" s="108" t="s">
        <v>18</v>
      </c>
      <c r="AZ471" s="108" t="s">
        <v>193</v>
      </c>
      <c r="BD471" s="108" t="s">
        <v>357</v>
      </c>
      <c r="BE471" s="108" t="str">
        <f t="shared" si="145"/>
        <v>R_ES-LI</v>
      </c>
      <c r="BF471" s="108" t="str">
        <f t="shared" si="145"/>
        <v>RH14_15</v>
      </c>
      <c r="BG471" s="108">
        <f t="shared" si="134"/>
        <v>0.0210417023326588</v>
      </c>
      <c r="BH471" s="108" t="s">
        <v>18</v>
      </c>
      <c r="BI471" s="108" t="s">
        <v>195</v>
      </c>
      <c r="BM471" s="108" t="s">
        <v>357</v>
      </c>
      <c r="BN471" s="108" t="str">
        <f t="shared" si="146"/>
        <v>R_ES-LI</v>
      </c>
      <c r="BO471" s="108" t="str">
        <f t="shared" si="146"/>
        <v>RH14_15</v>
      </c>
      <c r="BP471" s="108">
        <f t="shared" si="147"/>
        <v>0.0207782387307691</v>
      </c>
      <c r="BQ471" s="108" t="s">
        <v>18</v>
      </c>
      <c r="BR471" s="108" t="s">
        <v>192</v>
      </c>
    </row>
    <row r="472" spans="11:70">
      <c r="K472" s="108" t="s">
        <v>357</v>
      </c>
      <c r="L472" s="108" t="str">
        <f t="shared" si="148"/>
        <v>R_ES-LI</v>
      </c>
      <c r="M472" s="108" t="str">
        <f t="shared" si="135"/>
        <v>RH16_17</v>
      </c>
      <c r="N472" s="108">
        <f t="shared" si="136"/>
        <v>0.0208967198623784</v>
      </c>
      <c r="O472" s="108" t="s">
        <v>18</v>
      </c>
      <c r="P472" s="108" t="s">
        <v>196</v>
      </c>
      <c r="T472" s="108" t="s">
        <v>357</v>
      </c>
      <c r="U472" s="108" t="str">
        <f t="shared" si="137"/>
        <v>R_ES-LI</v>
      </c>
      <c r="V472" s="108" t="str">
        <f t="shared" si="137"/>
        <v>RH16_17</v>
      </c>
      <c r="W472" s="108">
        <f t="shared" si="138"/>
        <v>0.0211925188192021</v>
      </c>
      <c r="X472" s="108" t="s">
        <v>18</v>
      </c>
      <c r="Y472" s="108" t="s">
        <v>191</v>
      </c>
      <c r="AC472" s="108" t="s">
        <v>357</v>
      </c>
      <c r="AD472" s="108" t="str">
        <f t="shared" si="139"/>
        <v>R_ES-LI</v>
      </c>
      <c r="AE472" s="108" t="str">
        <f t="shared" si="139"/>
        <v>RH16_17</v>
      </c>
      <c r="AF472" s="108">
        <f t="shared" si="140"/>
        <v>0.0218963821038514</v>
      </c>
      <c r="AG472" s="108" t="s">
        <v>18</v>
      </c>
      <c r="AH472" s="108" t="s">
        <v>197</v>
      </c>
      <c r="AL472" s="108" t="s">
        <v>357</v>
      </c>
      <c r="AM472" s="108" t="str">
        <f t="shared" si="141"/>
        <v>R_ES-LI</v>
      </c>
      <c r="AN472" s="108" t="str">
        <f t="shared" si="141"/>
        <v>RH16_17</v>
      </c>
      <c r="AO472" s="108">
        <f t="shared" si="142"/>
        <v>0.0210314702528813</v>
      </c>
      <c r="AP472" s="108" t="s">
        <v>18</v>
      </c>
      <c r="AQ472" s="108" t="s">
        <v>194</v>
      </c>
      <c r="AU472" s="108" t="s">
        <v>357</v>
      </c>
      <c r="AV472" s="108" t="str">
        <f t="shared" si="143"/>
        <v>R_ES-LI</v>
      </c>
      <c r="AW472" s="108" t="str">
        <f t="shared" si="143"/>
        <v>RH16_17</v>
      </c>
      <c r="AX472" s="108">
        <f t="shared" si="144"/>
        <v>0.0206919007593365</v>
      </c>
      <c r="AY472" s="108" t="s">
        <v>18</v>
      </c>
      <c r="AZ472" s="108" t="s">
        <v>193</v>
      </c>
      <c r="BD472" s="108" t="s">
        <v>357</v>
      </c>
      <c r="BE472" s="108" t="str">
        <f t="shared" si="145"/>
        <v>R_ES-LI</v>
      </c>
      <c r="BF472" s="108" t="str">
        <f t="shared" si="145"/>
        <v>RH16_17</v>
      </c>
      <c r="BG472" s="108">
        <f t="shared" si="134"/>
        <v>0.0210314702528813</v>
      </c>
      <c r="BH472" s="108" t="s">
        <v>18</v>
      </c>
      <c r="BI472" s="108" t="s">
        <v>195</v>
      </c>
      <c r="BM472" s="108" t="s">
        <v>357</v>
      </c>
      <c r="BN472" s="108" t="str">
        <f t="shared" si="146"/>
        <v>R_ES-LI</v>
      </c>
      <c r="BO472" s="108" t="str">
        <f t="shared" si="146"/>
        <v>RH16_17</v>
      </c>
      <c r="BP472" s="108">
        <f t="shared" si="147"/>
        <v>0.0206919007593365</v>
      </c>
      <c r="BQ472" s="108" t="s">
        <v>18</v>
      </c>
      <c r="BR472" s="108" t="s">
        <v>192</v>
      </c>
    </row>
    <row r="473" spans="11:70">
      <c r="K473" s="108" t="s">
        <v>357</v>
      </c>
      <c r="L473" s="108" t="str">
        <f t="shared" si="148"/>
        <v>R_ES-LI</v>
      </c>
      <c r="M473" s="108" t="str">
        <f t="shared" si="135"/>
        <v>RH18_19</v>
      </c>
      <c r="N473" s="108">
        <f t="shared" si="136"/>
        <v>0.0208657701701157</v>
      </c>
      <c r="O473" s="108" t="s">
        <v>18</v>
      </c>
      <c r="P473" s="108" t="s">
        <v>196</v>
      </c>
      <c r="T473" s="108" t="s">
        <v>357</v>
      </c>
      <c r="U473" s="108" t="str">
        <f t="shared" si="137"/>
        <v>R_ES-LI</v>
      </c>
      <c r="V473" s="108" t="str">
        <f t="shared" si="137"/>
        <v>RH18_19</v>
      </c>
      <c r="W473" s="108">
        <f t="shared" si="138"/>
        <v>0.0211344683567324</v>
      </c>
      <c r="X473" s="108" t="s">
        <v>18</v>
      </c>
      <c r="Y473" s="108" t="s">
        <v>191</v>
      </c>
      <c r="AC473" s="108" t="s">
        <v>357</v>
      </c>
      <c r="AD473" s="108" t="str">
        <f t="shared" si="139"/>
        <v>R_ES-LI</v>
      </c>
      <c r="AE473" s="108" t="str">
        <f t="shared" si="139"/>
        <v>RH18_19</v>
      </c>
      <c r="AF473" s="108">
        <f t="shared" si="140"/>
        <v>0.0217155355129377</v>
      </c>
      <c r="AG473" s="108" t="s">
        <v>18</v>
      </c>
      <c r="AH473" s="108" t="s">
        <v>197</v>
      </c>
      <c r="AL473" s="108" t="s">
        <v>357</v>
      </c>
      <c r="AM473" s="108" t="str">
        <f t="shared" si="141"/>
        <v>R_ES-LI</v>
      </c>
      <c r="AN473" s="108" t="str">
        <f t="shared" si="141"/>
        <v>RH18_19</v>
      </c>
      <c r="AO473" s="108">
        <f t="shared" si="142"/>
        <v>0.0207724666848622</v>
      </c>
      <c r="AP473" s="108" t="s">
        <v>18</v>
      </c>
      <c r="AQ473" s="108" t="s">
        <v>194</v>
      </c>
      <c r="AU473" s="108" t="s">
        <v>357</v>
      </c>
      <c r="AV473" s="108" t="str">
        <f t="shared" si="143"/>
        <v>R_ES-LI</v>
      </c>
      <c r="AW473" s="108" t="str">
        <f t="shared" si="143"/>
        <v>RH18_19</v>
      </c>
      <c r="AX473" s="108">
        <f t="shared" si="144"/>
        <v>0.0204346889564006</v>
      </c>
      <c r="AY473" s="108" t="s">
        <v>18</v>
      </c>
      <c r="AZ473" s="108" t="s">
        <v>193</v>
      </c>
      <c r="BD473" s="108" t="s">
        <v>357</v>
      </c>
      <c r="BE473" s="108" t="str">
        <f t="shared" si="145"/>
        <v>R_ES-LI</v>
      </c>
      <c r="BF473" s="108" t="str">
        <f t="shared" si="145"/>
        <v>RH18_19</v>
      </c>
      <c r="BG473" s="108">
        <f t="shared" si="134"/>
        <v>0.0207724666848622</v>
      </c>
      <c r="BH473" s="108" t="s">
        <v>18</v>
      </c>
      <c r="BI473" s="108" t="s">
        <v>195</v>
      </c>
      <c r="BM473" s="108" t="s">
        <v>357</v>
      </c>
      <c r="BN473" s="108" t="str">
        <f t="shared" si="146"/>
        <v>R_ES-LI</v>
      </c>
      <c r="BO473" s="108" t="str">
        <f t="shared" si="146"/>
        <v>RH18_19</v>
      </c>
      <c r="BP473" s="108">
        <f t="shared" si="147"/>
        <v>0.0204346889564006</v>
      </c>
      <c r="BQ473" s="108" t="s">
        <v>18</v>
      </c>
      <c r="BR473" s="108" t="s">
        <v>192</v>
      </c>
    </row>
    <row r="474" spans="11:70">
      <c r="K474" s="108" t="s">
        <v>357</v>
      </c>
      <c r="L474" s="108" t="str">
        <f t="shared" si="148"/>
        <v>R_ES-LI</v>
      </c>
      <c r="M474" s="108" t="str">
        <f t="shared" si="135"/>
        <v>RH20_21</v>
      </c>
      <c r="N474" s="108">
        <f t="shared" si="136"/>
        <v>0.0208182800695852</v>
      </c>
      <c r="O474" s="108" t="s">
        <v>18</v>
      </c>
      <c r="P474" s="108" t="s">
        <v>196</v>
      </c>
      <c r="T474" s="108" t="s">
        <v>357</v>
      </c>
      <c r="U474" s="108" t="str">
        <f t="shared" si="137"/>
        <v>R_ES-LI</v>
      </c>
      <c r="V474" s="108" t="str">
        <f t="shared" si="137"/>
        <v>RH20_21</v>
      </c>
      <c r="W474" s="108">
        <f t="shared" si="138"/>
        <v>0.0216015909557287</v>
      </c>
      <c r="X474" s="108" t="s">
        <v>18</v>
      </c>
      <c r="Y474" s="108" t="s">
        <v>191</v>
      </c>
      <c r="AC474" s="108" t="s">
        <v>357</v>
      </c>
      <c r="AD474" s="108" t="str">
        <f t="shared" si="139"/>
        <v>R_ES-LI</v>
      </c>
      <c r="AE474" s="108" t="str">
        <f t="shared" si="139"/>
        <v>RH20_21</v>
      </c>
      <c r="AF474" s="108">
        <f t="shared" si="140"/>
        <v>0.0212535167287306</v>
      </c>
      <c r="AG474" s="108" t="s">
        <v>18</v>
      </c>
      <c r="AH474" s="108" t="s">
        <v>197</v>
      </c>
      <c r="AL474" s="108" t="s">
        <v>357</v>
      </c>
      <c r="AM474" s="108" t="str">
        <f t="shared" si="141"/>
        <v>R_ES-LI</v>
      </c>
      <c r="AN474" s="108" t="str">
        <f t="shared" si="141"/>
        <v>RH20_21</v>
      </c>
      <c r="AO474" s="108">
        <f t="shared" si="142"/>
        <v>0.0208717090489964</v>
      </c>
      <c r="AP474" s="108" t="s">
        <v>18</v>
      </c>
      <c r="AQ474" s="108" t="s">
        <v>194</v>
      </c>
      <c r="AU474" s="108" t="s">
        <v>357</v>
      </c>
      <c r="AV474" s="108" t="str">
        <f t="shared" si="143"/>
        <v>R_ES-LI</v>
      </c>
      <c r="AW474" s="108" t="str">
        <f t="shared" si="143"/>
        <v>RH20_21</v>
      </c>
      <c r="AX474" s="108">
        <f t="shared" si="144"/>
        <v>0.0208022312711157</v>
      </c>
      <c r="AY474" s="108" t="s">
        <v>18</v>
      </c>
      <c r="AZ474" s="108" t="s">
        <v>193</v>
      </c>
      <c r="BD474" s="108" t="s">
        <v>357</v>
      </c>
      <c r="BE474" s="108" t="str">
        <f t="shared" si="145"/>
        <v>R_ES-LI</v>
      </c>
      <c r="BF474" s="108" t="str">
        <f t="shared" si="145"/>
        <v>RH20_21</v>
      </c>
      <c r="BG474" s="108">
        <f t="shared" si="134"/>
        <v>0.0208717090489964</v>
      </c>
      <c r="BH474" s="108" t="s">
        <v>18</v>
      </c>
      <c r="BI474" s="108" t="s">
        <v>195</v>
      </c>
      <c r="BM474" s="108" t="s">
        <v>357</v>
      </c>
      <c r="BN474" s="108" t="str">
        <f t="shared" si="146"/>
        <v>R_ES-LI</v>
      </c>
      <c r="BO474" s="108" t="str">
        <f t="shared" si="146"/>
        <v>RH20_21</v>
      </c>
      <c r="BP474" s="108">
        <f t="shared" si="147"/>
        <v>0.0208022312711157</v>
      </c>
      <c r="BQ474" s="108" t="s">
        <v>18</v>
      </c>
      <c r="BR474" s="108" t="s">
        <v>192</v>
      </c>
    </row>
    <row r="475" spans="11:70">
      <c r="K475" s="175" t="s">
        <v>357</v>
      </c>
      <c r="L475" s="108" t="str">
        <f t="shared" si="148"/>
        <v>R_ES-LI</v>
      </c>
      <c r="M475" s="108" t="str">
        <f t="shared" si="135"/>
        <v>RH22_23</v>
      </c>
      <c r="N475" s="108">
        <f t="shared" si="136"/>
        <v>0.0209309345114678</v>
      </c>
      <c r="O475" s="108" t="s">
        <v>18</v>
      </c>
      <c r="P475" s="108" t="s">
        <v>196</v>
      </c>
      <c r="T475" s="108" t="s">
        <v>357</v>
      </c>
      <c r="U475" s="108" t="str">
        <f t="shared" si="137"/>
        <v>R_ES-LI</v>
      </c>
      <c r="V475" s="108" t="str">
        <f t="shared" si="137"/>
        <v>RH22_23</v>
      </c>
      <c r="W475" s="108">
        <f t="shared" si="138"/>
        <v>0.0217726786365968</v>
      </c>
      <c r="X475" s="108" t="s">
        <v>18</v>
      </c>
      <c r="Y475" s="108" t="s">
        <v>191</v>
      </c>
      <c r="AC475" s="108" t="s">
        <v>357</v>
      </c>
      <c r="AD475" s="108" t="str">
        <f t="shared" si="139"/>
        <v>R_ES-LI</v>
      </c>
      <c r="AE475" s="108" t="str">
        <f t="shared" si="139"/>
        <v>RH22_23</v>
      </c>
      <c r="AF475" s="108">
        <f t="shared" si="140"/>
        <v>0.0210192787763135</v>
      </c>
      <c r="AG475" s="108" t="s">
        <v>18</v>
      </c>
      <c r="AH475" s="108" t="s">
        <v>197</v>
      </c>
      <c r="AL475" s="108" t="s">
        <v>357</v>
      </c>
      <c r="AM475" s="108" t="str">
        <f t="shared" si="141"/>
        <v>R_ES-LI</v>
      </c>
      <c r="AN475" s="108" t="str">
        <f t="shared" si="141"/>
        <v>RH22_23</v>
      </c>
      <c r="AO475" s="108">
        <f t="shared" si="142"/>
        <v>0.0210488298607682</v>
      </c>
      <c r="AP475" s="108" t="s">
        <v>18</v>
      </c>
      <c r="AQ475" s="108" t="s">
        <v>194</v>
      </c>
      <c r="AU475" s="108" t="s">
        <v>357</v>
      </c>
      <c r="AV475" s="108" t="str">
        <f t="shared" si="143"/>
        <v>R_ES-LI</v>
      </c>
      <c r="AW475" s="108" t="str">
        <f t="shared" si="143"/>
        <v>RH22_23</v>
      </c>
      <c r="AX475" s="108">
        <f t="shared" si="144"/>
        <v>0.0211656433177729</v>
      </c>
      <c r="AY475" s="108" t="s">
        <v>18</v>
      </c>
      <c r="AZ475" s="108" t="s">
        <v>193</v>
      </c>
      <c r="BD475" s="108" t="s">
        <v>357</v>
      </c>
      <c r="BE475" s="108" t="str">
        <f t="shared" si="145"/>
        <v>R_ES-LI</v>
      </c>
      <c r="BF475" s="108" t="str">
        <f t="shared" si="145"/>
        <v>RH22_23</v>
      </c>
      <c r="BG475" s="108">
        <f t="shared" si="134"/>
        <v>0.0210488298607682</v>
      </c>
      <c r="BH475" s="108" t="s">
        <v>18</v>
      </c>
      <c r="BI475" s="108" t="s">
        <v>195</v>
      </c>
      <c r="BM475" s="108" t="s">
        <v>357</v>
      </c>
      <c r="BN475" s="108" t="str">
        <f t="shared" si="146"/>
        <v>R_ES-LI</v>
      </c>
      <c r="BO475" s="108" t="str">
        <f t="shared" si="146"/>
        <v>RH22_23</v>
      </c>
      <c r="BP475" s="108">
        <f t="shared" si="147"/>
        <v>0.0211656433177729</v>
      </c>
      <c r="BQ475" s="108" t="s">
        <v>18</v>
      </c>
      <c r="BR475" s="108" t="s">
        <v>192</v>
      </c>
    </row>
    <row r="476" spans="11:70">
      <c r="K476" s="108" t="s">
        <v>357</v>
      </c>
      <c r="L476" s="108" t="str">
        <f t="shared" si="148"/>
        <v>R_ES-LI</v>
      </c>
      <c r="M476" s="108" t="str">
        <f t="shared" si="135"/>
        <v>SH0_1</v>
      </c>
      <c r="N476" s="108">
        <f t="shared" si="136"/>
        <v>0.0216934658061337</v>
      </c>
      <c r="O476" s="108" t="s">
        <v>18</v>
      </c>
      <c r="P476" s="108" t="s">
        <v>196</v>
      </c>
      <c r="T476" s="108" t="s">
        <v>357</v>
      </c>
      <c r="U476" s="108" t="str">
        <f t="shared" si="137"/>
        <v>R_ES-LI</v>
      </c>
      <c r="V476" s="108" t="str">
        <f t="shared" si="137"/>
        <v>SH0_1</v>
      </c>
      <c r="W476" s="108">
        <f t="shared" si="138"/>
        <v>0.0174477618854123</v>
      </c>
      <c r="X476" s="108" t="s">
        <v>18</v>
      </c>
      <c r="Y476" s="108" t="s">
        <v>191</v>
      </c>
      <c r="AC476" s="108" t="s">
        <v>357</v>
      </c>
      <c r="AD476" s="108" t="str">
        <f t="shared" si="139"/>
        <v>R_ES-LI</v>
      </c>
      <c r="AE476" s="108" t="str">
        <f t="shared" si="139"/>
        <v>SH0_1</v>
      </c>
      <c r="AF476" s="108">
        <f t="shared" si="140"/>
        <v>0.020811553801597</v>
      </c>
      <c r="AG476" s="108" t="s">
        <v>18</v>
      </c>
      <c r="AH476" s="108" t="s">
        <v>197</v>
      </c>
      <c r="AL476" s="108" t="s">
        <v>357</v>
      </c>
      <c r="AM476" s="108" t="str">
        <f t="shared" si="141"/>
        <v>R_ES-LI</v>
      </c>
      <c r="AN476" s="108" t="str">
        <f t="shared" si="141"/>
        <v>SH0_1</v>
      </c>
      <c r="AO476" s="108">
        <f t="shared" si="142"/>
        <v>0.0202895899307037</v>
      </c>
      <c r="AP476" s="108" t="s">
        <v>18</v>
      </c>
      <c r="AQ476" s="108" t="s">
        <v>194</v>
      </c>
      <c r="AU476" s="108" t="s">
        <v>357</v>
      </c>
      <c r="AV476" s="108" t="str">
        <f t="shared" si="143"/>
        <v>R_ES-LI</v>
      </c>
      <c r="AW476" s="108" t="str">
        <f t="shared" si="143"/>
        <v>SH0_1</v>
      </c>
      <c r="AX476" s="108">
        <f t="shared" si="144"/>
        <v>0.0235399975380162</v>
      </c>
      <c r="AY476" s="108" t="s">
        <v>18</v>
      </c>
      <c r="AZ476" s="108" t="s">
        <v>193</v>
      </c>
      <c r="BD476" s="108" t="s">
        <v>357</v>
      </c>
      <c r="BE476" s="108" t="str">
        <f t="shared" si="145"/>
        <v>R_ES-LI</v>
      </c>
      <c r="BF476" s="108" t="str">
        <f t="shared" si="145"/>
        <v>SH0_1</v>
      </c>
      <c r="BG476" s="108">
        <f t="shared" si="134"/>
        <v>0.0202895899307037</v>
      </c>
      <c r="BH476" s="108" t="s">
        <v>18</v>
      </c>
      <c r="BI476" s="108" t="s">
        <v>195</v>
      </c>
      <c r="BM476" s="108" t="s">
        <v>357</v>
      </c>
      <c r="BN476" s="108" t="str">
        <f t="shared" si="146"/>
        <v>R_ES-LI</v>
      </c>
      <c r="BO476" s="108" t="str">
        <f t="shared" si="146"/>
        <v>SH0_1</v>
      </c>
      <c r="BP476" s="108">
        <f t="shared" si="147"/>
        <v>0.0235399975380162</v>
      </c>
      <c r="BQ476" s="108" t="s">
        <v>18</v>
      </c>
      <c r="BR476" s="108" t="s">
        <v>192</v>
      </c>
    </row>
    <row r="477" spans="11:70">
      <c r="K477" s="108" t="s">
        <v>357</v>
      </c>
      <c r="L477" s="108" t="str">
        <f t="shared" si="148"/>
        <v>R_ES-LI</v>
      </c>
      <c r="M477" s="108" t="str">
        <f t="shared" si="135"/>
        <v>SH2_3</v>
      </c>
      <c r="N477" s="108">
        <f t="shared" si="136"/>
        <v>0.0210916294485409</v>
      </c>
      <c r="O477" s="108" t="s">
        <v>18</v>
      </c>
      <c r="P477" s="108" t="s">
        <v>196</v>
      </c>
      <c r="T477" s="108" t="s">
        <v>357</v>
      </c>
      <c r="U477" s="108" t="str">
        <f t="shared" si="137"/>
        <v>R_ES-LI</v>
      </c>
      <c r="V477" s="108" t="str">
        <f t="shared" si="137"/>
        <v>SH2_3</v>
      </c>
      <c r="W477" s="108">
        <f t="shared" si="138"/>
        <v>0.0152457918759897</v>
      </c>
      <c r="X477" s="108" t="s">
        <v>18</v>
      </c>
      <c r="Y477" s="108" t="s">
        <v>191</v>
      </c>
      <c r="AC477" s="108" t="s">
        <v>357</v>
      </c>
      <c r="AD477" s="108" t="str">
        <f t="shared" si="139"/>
        <v>R_ES-LI</v>
      </c>
      <c r="AE477" s="108" t="str">
        <f t="shared" si="139"/>
        <v>SH2_3</v>
      </c>
      <c r="AF477" s="108">
        <f t="shared" si="140"/>
        <v>0.0201796299239725</v>
      </c>
      <c r="AG477" s="108" t="s">
        <v>18</v>
      </c>
      <c r="AH477" s="108" t="s">
        <v>197</v>
      </c>
      <c r="AL477" s="108" t="s">
        <v>357</v>
      </c>
      <c r="AM477" s="108" t="str">
        <f t="shared" si="141"/>
        <v>R_ES-LI</v>
      </c>
      <c r="AN477" s="108" t="str">
        <f t="shared" si="141"/>
        <v>SH2_3</v>
      </c>
      <c r="AO477" s="108">
        <f t="shared" si="142"/>
        <v>0.0188706568826577</v>
      </c>
      <c r="AP477" s="108" t="s">
        <v>18</v>
      </c>
      <c r="AQ477" s="108" t="s">
        <v>194</v>
      </c>
      <c r="AU477" s="108" t="s">
        <v>357</v>
      </c>
      <c r="AV477" s="108" t="str">
        <f t="shared" si="143"/>
        <v>R_ES-LI</v>
      </c>
      <c r="AW477" s="108" t="str">
        <f t="shared" si="143"/>
        <v>SH2_3</v>
      </c>
      <c r="AX477" s="108">
        <f t="shared" si="144"/>
        <v>0.0213085433268016</v>
      </c>
      <c r="AY477" s="108" t="s">
        <v>18</v>
      </c>
      <c r="AZ477" s="108" t="s">
        <v>193</v>
      </c>
      <c r="BD477" s="108" t="s">
        <v>357</v>
      </c>
      <c r="BE477" s="108" t="str">
        <f t="shared" si="145"/>
        <v>R_ES-LI</v>
      </c>
      <c r="BF477" s="108" t="str">
        <f t="shared" si="145"/>
        <v>SH2_3</v>
      </c>
      <c r="BG477" s="108">
        <f t="shared" si="134"/>
        <v>0.0188706568826577</v>
      </c>
      <c r="BH477" s="108" t="s">
        <v>18</v>
      </c>
      <c r="BI477" s="108" t="s">
        <v>195</v>
      </c>
      <c r="BM477" s="108" t="s">
        <v>357</v>
      </c>
      <c r="BN477" s="108" t="str">
        <f t="shared" si="146"/>
        <v>R_ES-LI</v>
      </c>
      <c r="BO477" s="108" t="str">
        <f t="shared" si="146"/>
        <v>SH2_3</v>
      </c>
      <c r="BP477" s="108">
        <f t="shared" si="147"/>
        <v>0.0213085433268016</v>
      </c>
      <c r="BQ477" s="108" t="s">
        <v>18</v>
      </c>
      <c r="BR477" s="108" t="s">
        <v>192</v>
      </c>
    </row>
    <row r="478" spans="11:70">
      <c r="K478" s="108" t="s">
        <v>357</v>
      </c>
      <c r="L478" s="108" t="str">
        <f t="shared" si="148"/>
        <v>R_ES-LI</v>
      </c>
      <c r="M478" s="108" t="str">
        <f t="shared" si="135"/>
        <v>SH4_5</v>
      </c>
      <c r="N478" s="108">
        <f t="shared" si="136"/>
        <v>0.0202885549117574</v>
      </c>
      <c r="O478" s="108" t="s">
        <v>18</v>
      </c>
      <c r="P478" s="108" t="s">
        <v>196</v>
      </c>
      <c r="T478" s="108" t="s">
        <v>357</v>
      </c>
      <c r="U478" s="108" t="str">
        <f t="shared" si="137"/>
        <v>R_ES-LI</v>
      </c>
      <c r="V478" s="108" t="str">
        <f t="shared" si="137"/>
        <v>SH4_5</v>
      </c>
      <c r="W478" s="108">
        <f t="shared" si="138"/>
        <v>0.0140147850596432</v>
      </c>
      <c r="X478" s="108" t="s">
        <v>18</v>
      </c>
      <c r="Y478" s="108" t="s">
        <v>191</v>
      </c>
      <c r="AC478" s="108" t="s">
        <v>357</v>
      </c>
      <c r="AD478" s="108" t="str">
        <f t="shared" si="139"/>
        <v>R_ES-LI</v>
      </c>
      <c r="AE478" s="108" t="str">
        <f t="shared" si="139"/>
        <v>SH4_5</v>
      </c>
      <c r="AF478" s="108">
        <f t="shared" si="140"/>
        <v>0.0196148395220663</v>
      </c>
      <c r="AG478" s="108" t="s">
        <v>18</v>
      </c>
      <c r="AH478" s="108" t="s">
        <v>197</v>
      </c>
      <c r="AL478" s="108" t="s">
        <v>357</v>
      </c>
      <c r="AM478" s="108" t="str">
        <f t="shared" si="141"/>
        <v>R_ES-LI</v>
      </c>
      <c r="AN478" s="108" t="str">
        <f t="shared" si="141"/>
        <v>SH4_5</v>
      </c>
      <c r="AO478" s="108">
        <f t="shared" si="142"/>
        <v>0.017500502969476</v>
      </c>
      <c r="AP478" s="108" t="s">
        <v>18</v>
      </c>
      <c r="AQ478" s="108" t="s">
        <v>194</v>
      </c>
      <c r="AU478" s="108" t="s">
        <v>357</v>
      </c>
      <c r="AV478" s="108" t="str">
        <f t="shared" si="143"/>
        <v>R_ES-LI</v>
      </c>
      <c r="AW478" s="108" t="str">
        <f t="shared" si="143"/>
        <v>SH4_5</v>
      </c>
      <c r="AX478" s="108">
        <f t="shared" si="144"/>
        <v>0.0184793639312763</v>
      </c>
      <c r="AY478" s="108" t="s">
        <v>18</v>
      </c>
      <c r="AZ478" s="108" t="s">
        <v>193</v>
      </c>
      <c r="BD478" s="108" t="s">
        <v>357</v>
      </c>
      <c r="BE478" s="108" t="str">
        <f t="shared" si="145"/>
        <v>R_ES-LI</v>
      </c>
      <c r="BF478" s="108" t="str">
        <f t="shared" si="145"/>
        <v>SH4_5</v>
      </c>
      <c r="BG478" s="108">
        <f t="shared" si="134"/>
        <v>0.017500502969476</v>
      </c>
      <c r="BH478" s="108" t="s">
        <v>18</v>
      </c>
      <c r="BI478" s="108" t="s">
        <v>195</v>
      </c>
      <c r="BM478" s="108" t="s">
        <v>357</v>
      </c>
      <c r="BN478" s="108" t="str">
        <f t="shared" si="146"/>
        <v>R_ES-LI</v>
      </c>
      <c r="BO478" s="108" t="str">
        <f t="shared" si="146"/>
        <v>SH4_5</v>
      </c>
      <c r="BP478" s="108">
        <f t="shared" si="147"/>
        <v>0.0184793639312763</v>
      </c>
      <c r="BQ478" s="108" t="s">
        <v>18</v>
      </c>
      <c r="BR478" s="108" t="s">
        <v>192</v>
      </c>
    </row>
    <row r="479" spans="11:70">
      <c r="K479" s="175" t="s">
        <v>357</v>
      </c>
      <c r="L479" s="108" t="str">
        <f t="shared" si="148"/>
        <v>R_ES-LI</v>
      </c>
      <c r="M479" s="108" t="str">
        <f t="shared" si="135"/>
        <v>SH6_7</v>
      </c>
      <c r="N479" s="108">
        <f t="shared" si="136"/>
        <v>0.0192322364169783</v>
      </c>
      <c r="O479" s="108" t="s">
        <v>18</v>
      </c>
      <c r="P479" s="108" t="s">
        <v>196</v>
      </c>
      <c r="T479" s="108" t="s">
        <v>357</v>
      </c>
      <c r="U479" s="108" t="str">
        <f t="shared" si="137"/>
        <v>R_ES-LI</v>
      </c>
      <c r="V479" s="108" t="str">
        <f t="shared" si="137"/>
        <v>SH6_7</v>
      </c>
      <c r="W479" s="108">
        <f t="shared" si="138"/>
        <v>0.0138604432096002</v>
      </c>
      <c r="X479" s="108" t="s">
        <v>18</v>
      </c>
      <c r="Y479" s="108" t="s">
        <v>191</v>
      </c>
      <c r="AC479" s="108" t="s">
        <v>357</v>
      </c>
      <c r="AD479" s="108" t="str">
        <f t="shared" si="139"/>
        <v>R_ES-LI</v>
      </c>
      <c r="AE479" s="108" t="str">
        <f t="shared" si="139"/>
        <v>SH6_7</v>
      </c>
      <c r="AF479" s="108">
        <f t="shared" si="140"/>
        <v>0.0172789981084644</v>
      </c>
      <c r="AG479" s="108" t="s">
        <v>18</v>
      </c>
      <c r="AH479" s="108" t="s">
        <v>197</v>
      </c>
      <c r="AL479" s="108" t="s">
        <v>357</v>
      </c>
      <c r="AM479" s="108" t="str">
        <f t="shared" si="141"/>
        <v>R_ES-LI</v>
      </c>
      <c r="AN479" s="108" t="str">
        <f t="shared" si="141"/>
        <v>SH6_7</v>
      </c>
      <c r="AO479" s="108">
        <f t="shared" si="142"/>
        <v>0.016421193779789</v>
      </c>
      <c r="AP479" s="108" t="s">
        <v>18</v>
      </c>
      <c r="AQ479" s="108" t="s">
        <v>194</v>
      </c>
      <c r="AU479" s="108" t="s">
        <v>357</v>
      </c>
      <c r="AV479" s="108" t="str">
        <f t="shared" si="143"/>
        <v>R_ES-LI</v>
      </c>
      <c r="AW479" s="108" t="str">
        <f t="shared" si="143"/>
        <v>SH6_7</v>
      </c>
      <c r="AX479" s="108">
        <f t="shared" si="144"/>
        <v>0.0171996217128879</v>
      </c>
      <c r="AY479" s="108" t="s">
        <v>18</v>
      </c>
      <c r="AZ479" s="108" t="s">
        <v>193</v>
      </c>
      <c r="BD479" s="108" t="s">
        <v>357</v>
      </c>
      <c r="BE479" s="108" t="str">
        <f t="shared" si="145"/>
        <v>R_ES-LI</v>
      </c>
      <c r="BF479" s="108" t="str">
        <f t="shared" si="145"/>
        <v>SH6_7</v>
      </c>
      <c r="BG479" s="108">
        <f t="shared" si="134"/>
        <v>0.016421193779789</v>
      </c>
      <c r="BH479" s="108" t="s">
        <v>18</v>
      </c>
      <c r="BI479" s="108" t="s">
        <v>195</v>
      </c>
      <c r="BM479" s="108" t="s">
        <v>357</v>
      </c>
      <c r="BN479" s="108" t="str">
        <f t="shared" si="146"/>
        <v>R_ES-LI</v>
      </c>
      <c r="BO479" s="108" t="str">
        <f t="shared" si="146"/>
        <v>SH6_7</v>
      </c>
      <c r="BP479" s="108">
        <f t="shared" si="147"/>
        <v>0.0171996217128879</v>
      </c>
      <c r="BQ479" s="108" t="s">
        <v>18</v>
      </c>
      <c r="BR479" s="108" t="s">
        <v>192</v>
      </c>
    </row>
    <row r="480" spans="11:70">
      <c r="K480" s="108" t="s">
        <v>357</v>
      </c>
      <c r="L480" s="108" t="str">
        <f t="shared" si="148"/>
        <v>R_ES-LI</v>
      </c>
      <c r="M480" s="108" t="str">
        <f t="shared" si="135"/>
        <v>SH8_9</v>
      </c>
      <c r="N480" s="108">
        <f t="shared" si="136"/>
        <v>0.0187485070114251</v>
      </c>
      <c r="O480" s="108" t="s">
        <v>18</v>
      </c>
      <c r="P480" s="108" t="s">
        <v>196</v>
      </c>
      <c r="T480" s="108" t="s">
        <v>357</v>
      </c>
      <c r="U480" s="108" t="str">
        <f t="shared" si="137"/>
        <v>R_ES-LI</v>
      </c>
      <c r="V480" s="108" t="str">
        <f t="shared" si="137"/>
        <v>SH8_9</v>
      </c>
      <c r="W480" s="108">
        <f t="shared" si="138"/>
        <v>0.0147551071793505</v>
      </c>
      <c r="X480" s="108" t="s">
        <v>18</v>
      </c>
      <c r="Y480" s="108" t="s">
        <v>191</v>
      </c>
      <c r="AC480" s="108" t="s">
        <v>357</v>
      </c>
      <c r="AD480" s="108" t="str">
        <f t="shared" si="139"/>
        <v>R_ES-LI</v>
      </c>
      <c r="AE480" s="108" t="str">
        <f t="shared" si="139"/>
        <v>SH8_9</v>
      </c>
      <c r="AF480" s="108">
        <f t="shared" si="140"/>
        <v>0.0155886992614423</v>
      </c>
      <c r="AG480" s="108" t="s">
        <v>18</v>
      </c>
      <c r="AH480" s="108" t="s">
        <v>197</v>
      </c>
      <c r="AL480" s="108" t="s">
        <v>357</v>
      </c>
      <c r="AM480" s="108" t="str">
        <f t="shared" si="141"/>
        <v>R_ES-LI</v>
      </c>
      <c r="AN480" s="108" t="str">
        <f t="shared" si="141"/>
        <v>SH8_9</v>
      </c>
      <c r="AO480" s="108">
        <f t="shared" si="142"/>
        <v>0.0161398429577345</v>
      </c>
      <c r="AP480" s="108" t="s">
        <v>18</v>
      </c>
      <c r="AQ480" s="108" t="s">
        <v>194</v>
      </c>
      <c r="AU480" s="108" t="s">
        <v>357</v>
      </c>
      <c r="AV480" s="108" t="str">
        <f t="shared" si="143"/>
        <v>R_ES-LI</v>
      </c>
      <c r="AW480" s="108" t="str">
        <f t="shared" si="143"/>
        <v>SH8_9</v>
      </c>
      <c r="AX480" s="108">
        <f t="shared" si="144"/>
        <v>0.017030245273227</v>
      </c>
      <c r="AY480" s="108" t="s">
        <v>18</v>
      </c>
      <c r="AZ480" s="108" t="s">
        <v>193</v>
      </c>
      <c r="BD480" s="108" t="s">
        <v>357</v>
      </c>
      <c r="BE480" s="108" t="str">
        <f t="shared" si="145"/>
        <v>R_ES-LI</v>
      </c>
      <c r="BF480" s="108" t="str">
        <f t="shared" si="145"/>
        <v>SH8_9</v>
      </c>
      <c r="BG480" s="108">
        <f t="shared" si="134"/>
        <v>0.0161398429577345</v>
      </c>
      <c r="BH480" s="108" t="s">
        <v>18</v>
      </c>
      <c r="BI480" s="108" t="s">
        <v>195</v>
      </c>
      <c r="BM480" s="108" t="s">
        <v>357</v>
      </c>
      <c r="BN480" s="108" t="str">
        <f t="shared" si="146"/>
        <v>R_ES-LI</v>
      </c>
      <c r="BO480" s="108" t="str">
        <f t="shared" si="146"/>
        <v>SH8_9</v>
      </c>
      <c r="BP480" s="108">
        <f t="shared" si="147"/>
        <v>0.017030245273227</v>
      </c>
      <c r="BQ480" s="108" t="s">
        <v>18</v>
      </c>
      <c r="BR480" s="108" t="s">
        <v>192</v>
      </c>
    </row>
    <row r="481" spans="11:70">
      <c r="K481" s="108" t="s">
        <v>357</v>
      </c>
      <c r="L481" s="108" t="str">
        <f t="shared" si="148"/>
        <v>R_ES-LI</v>
      </c>
      <c r="M481" s="108" t="str">
        <f t="shared" si="135"/>
        <v>SH10_11</v>
      </c>
      <c r="N481" s="108">
        <f t="shared" si="136"/>
        <v>0.0186780472400084</v>
      </c>
      <c r="O481" s="108" t="s">
        <v>18</v>
      </c>
      <c r="P481" s="108" t="s">
        <v>196</v>
      </c>
      <c r="T481" s="108" t="s">
        <v>357</v>
      </c>
      <c r="U481" s="108" t="str">
        <f t="shared" si="137"/>
        <v>R_ES-LI</v>
      </c>
      <c r="V481" s="108" t="str">
        <f t="shared" si="137"/>
        <v>SH10_11</v>
      </c>
      <c r="W481" s="108">
        <f t="shared" si="138"/>
        <v>0.0171866616430302</v>
      </c>
      <c r="X481" s="108" t="s">
        <v>18</v>
      </c>
      <c r="Y481" s="108" t="s">
        <v>191</v>
      </c>
      <c r="AC481" s="108" t="s">
        <v>357</v>
      </c>
      <c r="AD481" s="108" t="str">
        <f t="shared" si="139"/>
        <v>R_ES-LI</v>
      </c>
      <c r="AE481" s="108" t="str">
        <f t="shared" si="139"/>
        <v>SH10_11</v>
      </c>
      <c r="AF481" s="108">
        <f t="shared" si="140"/>
        <v>0.0150973156957682</v>
      </c>
      <c r="AG481" s="108" t="s">
        <v>18</v>
      </c>
      <c r="AH481" s="108" t="s">
        <v>197</v>
      </c>
      <c r="AL481" s="108" t="s">
        <v>357</v>
      </c>
      <c r="AM481" s="108" t="str">
        <f t="shared" si="141"/>
        <v>R_ES-LI</v>
      </c>
      <c r="AN481" s="108" t="str">
        <f t="shared" si="141"/>
        <v>SH10_11</v>
      </c>
      <c r="AO481" s="108">
        <f t="shared" si="142"/>
        <v>0.0171295457469424</v>
      </c>
      <c r="AP481" s="108" t="s">
        <v>18</v>
      </c>
      <c r="AQ481" s="108" t="s">
        <v>194</v>
      </c>
      <c r="AU481" s="108" t="s">
        <v>357</v>
      </c>
      <c r="AV481" s="108" t="str">
        <f t="shared" si="143"/>
        <v>R_ES-LI</v>
      </c>
      <c r="AW481" s="108" t="str">
        <f t="shared" si="143"/>
        <v>SH10_11</v>
      </c>
      <c r="AX481" s="108">
        <f t="shared" si="144"/>
        <v>0.0187148851387562</v>
      </c>
      <c r="AY481" s="108" t="s">
        <v>18</v>
      </c>
      <c r="AZ481" s="108" t="s">
        <v>193</v>
      </c>
      <c r="BD481" s="108" t="s">
        <v>357</v>
      </c>
      <c r="BE481" s="108" t="str">
        <f t="shared" si="145"/>
        <v>R_ES-LI</v>
      </c>
      <c r="BF481" s="108" t="str">
        <f t="shared" si="145"/>
        <v>SH10_11</v>
      </c>
      <c r="BG481" s="108">
        <f t="shared" ref="BG481:BG511" si="149">AO481</f>
        <v>0.0171295457469424</v>
      </c>
      <c r="BH481" s="108" t="s">
        <v>18</v>
      </c>
      <c r="BI481" s="108" t="s">
        <v>195</v>
      </c>
      <c r="BM481" s="108" t="s">
        <v>357</v>
      </c>
      <c r="BN481" s="108" t="str">
        <f t="shared" si="146"/>
        <v>R_ES-LI</v>
      </c>
      <c r="BO481" s="108" t="str">
        <f t="shared" si="146"/>
        <v>SH10_11</v>
      </c>
      <c r="BP481" s="108">
        <f t="shared" si="147"/>
        <v>0.0187148851387562</v>
      </c>
      <c r="BQ481" s="108" t="s">
        <v>18</v>
      </c>
      <c r="BR481" s="108" t="s">
        <v>192</v>
      </c>
    </row>
    <row r="482" spans="11:70">
      <c r="K482" s="108" t="s">
        <v>357</v>
      </c>
      <c r="L482" s="108" t="str">
        <f t="shared" si="148"/>
        <v>R_ES-LI</v>
      </c>
      <c r="M482" s="108" t="str">
        <f t="shared" si="135"/>
        <v>SH12_13</v>
      </c>
      <c r="N482" s="108">
        <f t="shared" si="136"/>
        <v>0.0193543241840057</v>
      </c>
      <c r="O482" s="108" t="s">
        <v>18</v>
      </c>
      <c r="P482" s="108" t="s">
        <v>196</v>
      </c>
      <c r="T482" s="108" t="s">
        <v>357</v>
      </c>
      <c r="U482" s="108" t="str">
        <f t="shared" si="137"/>
        <v>R_ES-LI</v>
      </c>
      <c r="V482" s="108" t="str">
        <f t="shared" si="137"/>
        <v>SH12_13</v>
      </c>
      <c r="W482" s="108">
        <f t="shared" si="138"/>
        <v>0.0185329663536096</v>
      </c>
      <c r="X482" s="108" t="s">
        <v>18</v>
      </c>
      <c r="Y482" s="108" t="s">
        <v>191</v>
      </c>
      <c r="AC482" s="108" t="s">
        <v>357</v>
      </c>
      <c r="AD482" s="108" t="str">
        <f t="shared" si="139"/>
        <v>R_ES-LI</v>
      </c>
      <c r="AE482" s="108" t="str">
        <f t="shared" si="139"/>
        <v>SH12_13</v>
      </c>
      <c r="AF482" s="108">
        <f t="shared" si="140"/>
        <v>0.0157162719062912</v>
      </c>
      <c r="AG482" s="108" t="s">
        <v>18</v>
      </c>
      <c r="AH482" s="108" t="s">
        <v>197</v>
      </c>
      <c r="AL482" s="108" t="s">
        <v>357</v>
      </c>
      <c r="AM482" s="108" t="str">
        <f t="shared" si="141"/>
        <v>R_ES-LI</v>
      </c>
      <c r="AN482" s="108" t="str">
        <f t="shared" si="141"/>
        <v>SH12_13</v>
      </c>
      <c r="AO482" s="108">
        <f t="shared" si="142"/>
        <v>0.0184909585816698</v>
      </c>
      <c r="AP482" s="108" t="s">
        <v>18</v>
      </c>
      <c r="AQ482" s="108" t="s">
        <v>194</v>
      </c>
      <c r="AU482" s="108" t="s">
        <v>357</v>
      </c>
      <c r="AV482" s="108" t="str">
        <f t="shared" si="143"/>
        <v>R_ES-LI</v>
      </c>
      <c r="AW482" s="108" t="str">
        <f t="shared" si="143"/>
        <v>SH12_13</v>
      </c>
      <c r="AX482" s="108">
        <f t="shared" si="144"/>
        <v>0.0213435574080405</v>
      </c>
      <c r="AY482" s="108" t="s">
        <v>18</v>
      </c>
      <c r="AZ482" s="108" t="s">
        <v>193</v>
      </c>
      <c r="BD482" s="108" t="s">
        <v>357</v>
      </c>
      <c r="BE482" s="108" t="str">
        <f t="shared" si="145"/>
        <v>R_ES-LI</v>
      </c>
      <c r="BF482" s="108" t="str">
        <f t="shared" si="145"/>
        <v>SH12_13</v>
      </c>
      <c r="BG482" s="108">
        <f t="shared" si="149"/>
        <v>0.0184909585816698</v>
      </c>
      <c r="BH482" s="108" t="s">
        <v>18</v>
      </c>
      <c r="BI482" s="108" t="s">
        <v>195</v>
      </c>
      <c r="BM482" s="108" t="s">
        <v>357</v>
      </c>
      <c r="BN482" s="108" t="str">
        <f t="shared" si="146"/>
        <v>R_ES-LI</v>
      </c>
      <c r="BO482" s="108" t="str">
        <f t="shared" si="146"/>
        <v>SH12_13</v>
      </c>
      <c r="BP482" s="108">
        <f t="shared" si="147"/>
        <v>0.0213435574080405</v>
      </c>
      <c r="BQ482" s="108" t="s">
        <v>18</v>
      </c>
      <c r="BR482" s="108" t="s">
        <v>192</v>
      </c>
    </row>
    <row r="483" spans="11:70">
      <c r="K483" s="175" t="s">
        <v>357</v>
      </c>
      <c r="L483" s="108" t="str">
        <f t="shared" si="148"/>
        <v>R_ES-LI</v>
      </c>
      <c r="M483" s="108" t="str">
        <f t="shared" si="135"/>
        <v>SH14_15</v>
      </c>
      <c r="N483" s="108">
        <f t="shared" si="136"/>
        <v>0.0204723701496402</v>
      </c>
      <c r="O483" s="108" t="s">
        <v>18</v>
      </c>
      <c r="P483" s="108" t="s">
        <v>196</v>
      </c>
      <c r="T483" s="108" t="s">
        <v>357</v>
      </c>
      <c r="U483" s="108" t="str">
        <f t="shared" si="137"/>
        <v>R_ES-LI</v>
      </c>
      <c r="V483" s="108" t="str">
        <f t="shared" si="137"/>
        <v>SH14_15</v>
      </c>
      <c r="W483" s="108">
        <f t="shared" si="138"/>
        <v>0.0189446065338263</v>
      </c>
      <c r="X483" s="108" t="s">
        <v>18</v>
      </c>
      <c r="Y483" s="108" t="s">
        <v>191</v>
      </c>
      <c r="AC483" s="108" t="s">
        <v>357</v>
      </c>
      <c r="AD483" s="108" t="str">
        <f t="shared" si="139"/>
        <v>R_ES-LI</v>
      </c>
      <c r="AE483" s="108" t="str">
        <f t="shared" si="139"/>
        <v>SH14_15</v>
      </c>
      <c r="AF483" s="108">
        <f t="shared" si="140"/>
        <v>0.0181694864820914</v>
      </c>
      <c r="AG483" s="108" t="s">
        <v>18</v>
      </c>
      <c r="AH483" s="108" t="s">
        <v>197</v>
      </c>
      <c r="AL483" s="108" t="s">
        <v>357</v>
      </c>
      <c r="AM483" s="108" t="str">
        <f t="shared" si="141"/>
        <v>R_ES-LI</v>
      </c>
      <c r="AN483" s="108" t="str">
        <f t="shared" si="141"/>
        <v>SH14_15</v>
      </c>
      <c r="AO483" s="108">
        <f t="shared" si="142"/>
        <v>0.019740368004096</v>
      </c>
      <c r="AP483" s="108" t="s">
        <v>18</v>
      </c>
      <c r="AQ483" s="108" t="s">
        <v>194</v>
      </c>
      <c r="AU483" s="108" t="s">
        <v>357</v>
      </c>
      <c r="AV483" s="108" t="str">
        <f t="shared" si="143"/>
        <v>R_ES-LI</v>
      </c>
      <c r="AW483" s="108" t="str">
        <f t="shared" si="143"/>
        <v>SH14_15</v>
      </c>
      <c r="AX483" s="108">
        <f t="shared" si="144"/>
        <v>0.022952067498314</v>
      </c>
      <c r="AY483" s="108" t="s">
        <v>18</v>
      </c>
      <c r="AZ483" s="108" t="s">
        <v>193</v>
      </c>
      <c r="BD483" s="108" t="s">
        <v>357</v>
      </c>
      <c r="BE483" s="108" t="str">
        <f t="shared" si="145"/>
        <v>R_ES-LI</v>
      </c>
      <c r="BF483" s="108" t="str">
        <f t="shared" si="145"/>
        <v>SH14_15</v>
      </c>
      <c r="BG483" s="108">
        <f t="shared" si="149"/>
        <v>0.019740368004096</v>
      </c>
      <c r="BH483" s="108" t="s">
        <v>18</v>
      </c>
      <c r="BI483" s="108" t="s">
        <v>195</v>
      </c>
      <c r="BM483" s="108" t="s">
        <v>357</v>
      </c>
      <c r="BN483" s="108" t="str">
        <f t="shared" si="146"/>
        <v>R_ES-LI</v>
      </c>
      <c r="BO483" s="108" t="str">
        <f t="shared" si="146"/>
        <v>SH14_15</v>
      </c>
      <c r="BP483" s="108">
        <f t="shared" si="147"/>
        <v>0.022952067498314</v>
      </c>
      <c r="BQ483" s="108" t="s">
        <v>18</v>
      </c>
      <c r="BR483" s="108" t="s">
        <v>192</v>
      </c>
    </row>
    <row r="484" spans="11:70">
      <c r="K484" s="108" t="s">
        <v>357</v>
      </c>
      <c r="L484" s="108" t="str">
        <f t="shared" si="148"/>
        <v>R_ES-LI</v>
      </c>
      <c r="M484" s="108" t="str">
        <f t="shared" si="135"/>
        <v>SH16_17</v>
      </c>
      <c r="N484" s="108">
        <f t="shared" si="136"/>
        <v>0.021278922422278</v>
      </c>
      <c r="O484" s="108" t="s">
        <v>18</v>
      </c>
      <c r="P484" s="108" t="s">
        <v>196</v>
      </c>
      <c r="T484" s="108" t="s">
        <v>357</v>
      </c>
      <c r="U484" s="108" t="str">
        <f t="shared" si="137"/>
        <v>R_ES-LI</v>
      </c>
      <c r="V484" s="108" t="str">
        <f t="shared" si="137"/>
        <v>SH16_17</v>
      </c>
      <c r="W484" s="108">
        <f t="shared" si="138"/>
        <v>0.0187938640201366</v>
      </c>
      <c r="X484" s="108" t="s">
        <v>18</v>
      </c>
      <c r="Y484" s="108" t="s">
        <v>191</v>
      </c>
      <c r="AC484" s="108" t="s">
        <v>357</v>
      </c>
      <c r="AD484" s="108" t="str">
        <f t="shared" si="139"/>
        <v>R_ES-LI</v>
      </c>
      <c r="AE484" s="108" t="str">
        <f t="shared" si="139"/>
        <v>SH16_17</v>
      </c>
      <c r="AF484" s="108">
        <f t="shared" si="140"/>
        <v>0.0199388030090388</v>
      </c>
      <c r="AG484" s="108" t="s">
        <v>18</v>
      </c>
      <c r="AH484" s="108" t="s">
        <v>197</v>
      </c>
      <c r="AL484" s="108" t="s">
        <v>357</v>
      </c>
      <c r="AM484" s="108" t="str">
        <f t="shared" si="141"/>
        <v>R_ES-LI</v>
      </c>
      <c r="AN484" s="108" t="str">
        <f t="shared" si="141"/>
        <v>SH16_17</v>
      </c>
      <c r="AO484" s="108">
        <f t="shared" si="142"/>
        <v>0.0204205397465977</v>
      </c>
      <c r="AP484" s="108" t="s">
        <v>18</v>
      </c>
      <c r="AQ484" s="108" t="s">
        <v>194</v>
      </c>
      <c r="AU484" s="108" t="s">
        <v>357</v>
      </c>
      <c r="AV484" s="108" t="str">
        <f t="shared" si="143"/>
        <v>R_ES-LI</v>
      </c>
      <c r="AW484" s="108" t="str">
        <f t="shared" si="143"/>
        <v>SH16_17</v>
      </c>
      <c r="AX484" s="108">
        <f t="shared" si="144"/>
        <v>0.0237104459107458</v>
      </c>
      <c r="AY484" s="108" t="s">
        <v>18</v>
      </c>
      <c r="AZ484" s="108" t="s">
        <v>193</v>
      </c>
      <c r="BD484" s="108" t="s">
        <v>357</v>
      </c>
      <c r="BE484" s="108" t="str">
        <f t="shared" si="145"/>
        <v>R_ES-LI</v>
      </c>
      <c r="BF484" s="108" t="str">
        <f t="shared" si="145"/>
        <v>SH16_17</v>
      </c>
      <c r="BG484" s="108">
        <f t="shared" si="149"/>
        <v>0.0204205397465977</v>
      </c>
      <c r="BH484" s="108" t="s">
        <v>18</v>
      </c>
      <c r="BI484" s="108" t="s">
        <v>195</v>
      </c>
      <c r="BM484" s="108" t="s">
        <v>357</v>
      </c>
      <c r="BN484" s="108" t="str">
        <f t="shared" si="146"/>
        <v>R_ES-LI</v>
      </c>
      <c r="BO484" s="108" t="str">
        <f t="shared" si="146"/>
        <v>SH16_17</v>
      </c>
      <c r="BP484" s="108">
        <f t="shared" si="147"/>
        <v>0.0237104459107458</v>
      </c>
      <c r="BQ484" s="108" t="s">
        <v>18</v>
      </c>
      <c r="BR484" s="108" t="s">
        <v>192</v>
      </c>
    </row>
    <row r="485" spans="11:70">
      <c r="K485" s="108" t="s">
        <v>357</v>
      </c>
      <c r="L485" s="108" t="str">
        <f t="shared" si="148"/>
        <v>R_ES-LI</v>
      </c>
      <c r="M485" s="108" t="str">
        <f t="shared" si="135"/>
        <v>SH18_19</v>
      </c>
      <c r="N485" s="108">
        <f t="shared" si="136"/>
        <v>0.0217388347288327</v>
      </c>
      <c r="O485" s="108" t="s">
        <v>18</v>
      </c>
      <c r="P485" s="108" t="s">
        <v>196</v>
      </c>
      <c r="T485" s="108" t="s">
        <v>357</v>
      </c>
      <c r="U485" s="108" t="str">
        <f t="shared" si="137"/>
        <v>R_ES-LI</v>
      </c>
      <c r="V485" s="108" t="str">
        <f t="shared" si="137"/>
        <v>SH18_19</v>
      </c>
      <c r="W485" s="108">
        <f t="shared" si="138"/>
        <v>0.0189293212414044</v>
      </c>
      <c r="X485" s="108" t="s">
        <v>18</v>
      </c>
      <c r="Y485" s="108" t="s">
        <v>191</v>
      </c>
      <c r="AC485" s="108" t="s">
        <v>357</v>
      </c>
      <c r="AD485" s="108" t="str">
        <f t="shared" si="139"/>
        <v>R_ES-LI</v>
      </c>
      <c r="AE485" s="108" t="str">
        <f t="shared" si="139"/>
        <v>SH18_19</v>
      </c>
      <c r="AF485" s="108">
        <f t="shared" si="140"/>
        <v>0.0205951831792654</v>
      </c>
      <c r="AG485" s="108" t="s">
        <v>18</v>
      </c>
      <c r="AH485" s="108" t="s">
        <v>197</v>
      </c>
      <c r="AL485" s="108" t="s">
        <v>357</v>
      </c>
      <c r="AM485" s="108" t="str">
        <f t="shared" si="141"/>
        <v>R_ES-LI</v>
      </c>
      <c r="AN485" s="108" t="str">
        <f t="shared" si="141"/>
        <v>SH18_19</v>
      </c>
      <c r="AO485" s="108">
        <f t="shared" si="142"/>
        <v>0.0206910653610991</v>
      </c>
      <c r="AP485" s="108" t="s">
        <v>18</v>
      </c>
      <c r="AQ485" s="108" t="s">
        <v>194</v>
      </c>
      <c r="AU485" s="108" t="s">
        <v>357</v>
      </c>
      <c r="AV485" s="108" t="str">
        <f t="shared" si="143"/>
        <v>R_ES-LI</v>
      </c>
      <c r="AW485" s="108" t="str">
        <f t="shared" si="143"/>
        <v>SH18_19</v>
      </c>
      <c r="AX485" s="108">
        <f t="shared" si="144"/>
        <v>0.0239937611707896</v>
      </c>
      <c r="AY485" s="108" t="s">
        <v>18</v>
      </c>
      <c r="AZ485" s="108" t="s">
        <v>193</v>
      </c>
      <c r="BD485" s="108" t="s">
        <v>357</v>
      </c>
      <c r="BE485" s="108" t="str">
        <f t="shared" si="145"/>
        <v>R_ES-LI</v>
      </c>
      <c r="BF485" s="108" t="str">
        <f t="shared" si="145"/>
        <v>SH18_19</v>
      </c>
      <c r="BG485" s="108">
        <f t="shared" si="149"/>
        <v>0.0206910653610991</v>
      </c>
      <c r="BH485" s="108" t="s">
        <v>18</v>
      </c>
      <c r="BI485" s="108" t="s">
        <v>195</v>
      </c>
      <c r="BM485" s="108" t="s">
        <v>357</v>
      </c>
      <c r="BN485" s="108" t="str">
        <f t="shared" si="146"/>
        <v>R_ES-LI</v>
      </c>
      <c r="BO485" s="108" t="str">
        <f t="shared" si="146"/>
        <v>SH18_19</v>
      </c>
      <c r="BP485" s="108">
        <f t="shared" si="147"/>
        <v>0.0239937611707896</v>
      </c>
      <c r="BQ485" s="108" t="s">
        <v>18</v>
      </c>
      <c r="BR485" s="108" t="s">
        <v>192</v>
      </c>
    </row>
    <row r="486" spans="11:70">
      <c r="K486" s="108" t="s">
        <v>357</v>
      </c>
      <c r="L486" s="108" t="str">
        <f t="shared" si="148"/>
        <v>R_ES-LI</v>
      </c>
      <c r="M486" s="108" t="str">
        <f t="shared" si="135"/>
        <v>SH20_21</v>
      </c>
      <c r="N486" s="108">
        <f t="shared" si="136"/>
        <v>0.0219554256218374</v>
      </c>
      <c r="O486" s="108" t="s">
        <v>18</v>
      </c>
      <c r="P486" s="108" t="s">
        <v>196</v>
      </c>
      <c r="T486" s="108" t="s">
        <v>357</v>
      </c>
      <c r="U486" s="108" t="str">
        <f t="shared" si="137"/>
        <v>R_ES-LI</v>
      </c>
      <c r="V486" s="108" t="str">
        <f t="shared" si="137"/>
        <v>SH20_21</v>
      </c>
      <c r="W486" s="108">
        <f t="shared" si="138"/>
        <v>0.0190946892738074</v>
      </c>
      <c r="X486" s="108" t="s">
        <v>18</v>
      </c>
      <c r="Y486" s="108" t="s">
        <v>191</v>
      </c>
      <c r="AC486" s="108" t="s">
        <v>357</v>
      </c>
      <c r="AD486" s="108" t="str">
        <f t="shared" si="139"/>
        <v>R_ES-LI</v>
      </c>
      <c r="AE486" s="108" t="str">
        <f t="shared" si="139"/>
        <v>SH20_21</v>
      </c>
      <c r="AF486" s="108">
        <f t="shared" si="140"/>
        <v>0.0207273778877354</v>
      </c>
      <c r="AG486" s="108" t="s">
        <v>18</v>
      </c>
      <c r="AH486" s="108" t="s">
        <v>197</v>
      </c>
      <c r="AL486" s="108" t="s">
        <v>357</v>
      </c>
      <c r="AM486" s="108" t="str">
        <f t="shared" si="141"/>
        <v>R_ES-LI</v>
      </c>
      <c r="AN486" s="108" t="str">
        <f t="shared" si="141"/>
        <v>SH20_21</v>
      </c>
      <c r="AO486" s="108">
        <f t="shared" si="142"/>
        <v>0.0209631637065674</v>
      </c>
      <c r="AP486" s="108" t="s">
        <v>18</v>
      </c>
      <c r="AQ486" s="108" t="s">
        <v>194</v>
      </c>
      <c r="AU486" s="108" t="s">
        <v>357</v>
      </c>
      <c r="AV486" s="108" t="str">
        <f t="shared" si="143"/>
        <v>R_ES-LI</v>
      </c>
      <c r="AW486" s="108" t="str">
        <f t="shared" si="143"/>
        <v>SH20_21</v>
      </c>
      <c r="AX486" s="108">
        <f t="shared" si="144"/>
        <v>0.0244748252753431</v>
      </c>
      <c r="AY486" s="108" t="s">
        <v>18</v>
      </c>
      <c r="AZ486" s="108" t="s">
        <v>193</v>
      </c>
      <c r="BD486" s="108" t="s">
        <v>357</v>
      </c>
      <c r="BE486" s="108" t="str">
        <f t="shared" si="145"/>
        <v>R_ES-LI</v>
      </c>
      <c r="BF486" s="108" t="str">
        <f t="shared" si="145"/>
        <v>SH20_21</v>
      </c>
      <c r="BG486" s="108">
        <f t="shared" si="149"/>
        <v>0.0209631637065674</v>
      </c>
      <c r="BH486" s="108" t="s">
        <v>18</v>
      </c>
      <c r="BI486" s="108" t="s">
        <v>195</v>
      </c>
      <c r="BM486" s="108" t="s">
        <v>357</v>
      </c>
      <c r="BN486" s="108" t="str">
        <f t="shared" si="146"/>
        <v>R_ES-LI</v>
      </c>
      <c r="BO486" s="108" t="str">
        <f t="shared" si="146"/>
        <v>SH20_21</v>
      </c>
      <c r="BP486" s="108">
        <f t="shared" si="147"/>
        <v>0.0244748252753431</v>
      </c>
      <c r="BQ486" s="108" t="s">
        <v>18</v>
      </c>
      <c r="BR486" s="108" t="s">
        <v>192</v>
      </c>
    </row>
    <row r="487" spans="11:70">
      <c r="K487" s="175" t="s">
        <v>357</v>
      </c>
      <c r="L487" s="108" t="str">
        <f t="shared" si="148"/>
        <v>R_ES-LI</v>
      </c>
      <c r="M487" s="108" t="str">
        <f t="shared" si="135"/>
        <v>SH22_23</v>
      </c>
      <c r="N487" s="108">
        <f t="shared" si="136"/>
        <v>0.0221215642248193</v>
      </c>
      <c r="O487" s="108" t="s">
        <v>18</v>
      </c>
      <c r="P487" s="108" t="s">
        <v>196</v>
      </c>
      <c r="T487" s="108" t="s">
        <v>357</v>
      </c>
      <c r="U487" s="108" t="str">
        <f t="shared" si="137"/>
        <v>R_ES-LI</v>
      </c>
      <c r="V487" s="108" t="str">
        <f t="shared" si="137"/>
        <v>SH22_23</v>
      </c>
      <c r="W487" s="108">
        <f t="shared" si="138"/>
        <v>0.0183466180817403</v>
      </c>
      <c r="X487" s="108" t="s">
        <v>18</v>
      </c>
      <c r="Y487" s="108" t="s">
        <v>191</v>
      </c>
      <c r="AC487" s="108" t="s">
        <v>357</v>
      </c>
      <c r="AD487" s="108" t="str">
        <f t="shared" si="139"/>
        <v>R_ES-LI</v>
      </c>
      <c r="AE487" s="108" t="str">
        <f t="shared" si="139"/>
        <v>SH22_23</v>
      </c>
      <c r="AF487" s="108">
        <f t="shared" si="140"/>
        <v>0.0207157550987243</v>
      </c>
      <c r="AG487" s="108" t="s">
        <v>18</v>
      </c>
      <c r="AH487" s="108" t="s">
        <v>197</v>
      </c>
      <c r="AL487" s="108" t="s">
        <v>357</v>
      </c>
      <c r="AM487" s="108" t="str">
        <f t="shared" si="141"/>
        <v>R_ES-LI</v>
      </c>
      <c r="AN487" s="108" t="str">
        <f t="shared" si="141"/>
        <v>SH22_23</v>
      </c>
      <c r="AO487" s="108">
        <f t="shared" si="142"/>
        <v>0.02077782488644</v>
      </c>
      <c r="AP487" s="108" t="s">
        <v>18</v>
      </c>
      <c r="AQ487" s="108" t="s">
        <v>194</v>
      </c>
      <c r="AU487" s="108" t="s">
        <v>357</v>
      </c>
      <c r="AV487" s="108" t="str">
        <f t="shared" si="143"/>
        <v>R_ES-LI</v>
      </c>
      <c r="AW487" s="108" t="str">
        <f t="shared" si="143"/>
        <v>SH22_23</v>
      </c>
      <c r="AX487" s="108">
        <f t="shared" si="144"/>
        <v>0.0241373966840562</v>
      </c>
      <c r="AY487" s="108" t="s">
        <v>18</v>
      </c>
      <c r="AZ487" s="108" t="s">
        <v>193</v>
      </c>
      <c r="BD487" s="108" t="s">
        <v>357</v>
      </c>
      <c r="BE487" s="108" t="str">
        <f t="shared" si="145"/>
        <v>R_ES-LI</v>
      </c>
      <c r="BF487" s="108" t="str">
        <f t="shared" si="145"/>
        <v>SH22_23</v>
      </c>
      <c r="BG487" s="108">
        <f t="shared" si="149"/>
        <v>0.02077782488644</v>
      </c>
      <c r="BH487" s="108" t="s">
        <v>18</v>
      </c>
      <c r="BI487" s="108" t="s">
        <v>195</v>
      </c>
      <c r="BM487" s="108" t="s">
        <v>357</v>
      </c>
      <c r="BN487" s="108" t="str">
        <f t="shared" si="146"/>
        <v>R_ES-LI</v>
      </c>
      <c r="BO487" s="108" t="str">
        <f t="shared" si="146"/>
        <v>SH22_23</v>
      </c>
      <c r="BP487" s="108">
        <f t="shared" si="147"/>
        <v>0.0241373966840562</v>
      </c>
      <c r="BQ487" s="108" t="s">
        <v>18</v>
      </c>
      <c r="BR487" s="108" t="s">
        <v>192</v>
      </c>
    </row>
    <row r="488" spans="11:70">
      <c r="K488" s="108" t="s">
        <v>357</v>
      </c>
      <c r="L488" s="108" t="str">
        <f t="shared" si="148"/>
        <v>R_ES-LI</v>
      </c>
      <c r="M488" s="108" t="str">
        <f t="shared" si="135"/>
        <v>FH0_1</v>
      </c>
      <c r="N488" s="108">
        <f t="shared" si="136"/>
        <v>0.0213934931755858</v>
      </c>
      <c r="O488" s="108" t="s">
        <v>18</v>
      </c>
      <c r="P488" s="108" t="s">
        <v>196</v>
      </c>
      <c r="T488" s="108" t="s">
        <v>357</v>
      </c>
      <c r="U488" s="108" t="str">
        <f t="shared" si="137"/>
        <v>R_ES-LI</v>
      </c>
      <c r="V488" s="108" t="str">
        <f t="shared" si="137"/>
        <v>FH0_1</v>
      </c>
      <c r="W488" s="108">
        <f t="shared" si="138"/>
        <v>0.0189900151087194</v>
      </c>
      <c r="X488" s="108" t="s">
        <v>18</v>
      </c>
      <c r="Y488" s="108" t="s">
        <v>191</v>
      </c>
      <c r="AC488" s="108" t="s">
        <v>357</v>
      </c>
      <c r="AD488" s="108" t="str">
        <f t="shared" si="139"/>
        <v>R_ES-LI</v>
      </c>
      <c r="AE488" s="108" t="str">
        <f t="shared" si="139"/>
        <v>FH0_1</v>
      </c>
      <c r="AF488" s="108">
        <f t="shared" si="140"/>
        <v>0.0225377088372482</v>
      </c>
      <c r="AG488" s="108" t="s">
        <v>18</v>
      </c>
      <c r="AH488" s="108" t="s">
        <v>197</v>
      </c>
      <c r="AL488" s="108" t="s">
        <v>357</v>
      </c>
      <c r="AM488" s="108" t="str">
        <f t="shared" si="141"/>
        <v>R_ES-LI</v>
      </c>
      <c r="AN488" s="108" t="str">
        <f t="shared" si="141"/>
        <v>FH0_1</v>
      </c>
      <c r="AO488" s="108">
        <f t="shared" si="142"/>
        <v>0.02082812933826</v>
      </c>
      <c r="AP488" s="108" t="s">
        <v>18</v>
      </c>
      <c r="AQ488" s="108" t="s">
        <v>194</v>
      </c>
      <c r="AU488" s="108" t="s">
        <v>357</v>
      </c>
      <c r="AV488" s="108" t="str">
        <f t="shared" si="143"/>
        <v>R_ES-LI</v>
      </c>
      <c r="AW488" s="108" t="str">
        <f t="shared" si="143"/>
        <v>FH0_1</v>
      </c>
      <c r="AX488" s="108">
        <f t="shared" si="144"/>
        <v>0.0222158485714042</v>
      </c>
      <c r="AY488" s="108" t="s">
        <v>18</v>
      </c>
      <c r="AZ488" s="108" t="s">
        <v>193</v>
      </c>
      <c r="BD488" s="108" t="s">
        <v>357</v>
      </c>
      <c r="BE488" s="108" t="str">
        <f t="shared" si="145"/>
        <v>R_ES-LI</v>
      </c>
      <c r="BF488" s="108" t="str">
        <f t="shared" si="145"/>
        <v>FH0_1</v>
      </c>
      <c r="BG488" s="108">
        <f t="shared" si="149"/>
        <v>0.02082812933826</v>
      </c>
      <c r="BH488" s="108" t="s">
        <v>18</v>
      </c>
      <c r="BI488" s="108" t="s">
        <v>195</v>
      </c>
      <c r="BM488" s="108" t="s">
        <v>357</v>
      </c>
      <c r="BN488" s="108" t="str">
        <f t="shared" si="146"/>
        <v>R_ES-LI</v>
      </c>
      <c r="BO488" s="108" t="str">
        <f t="shared" si="146"/>
        <v>FH0_1</v>
      </c>
      <c r="BP488" s="108">
        <f t="shared" si="147"/>
        <v>0.0222158485714042</v>
      </c>
      <c r="BQ488" s="108" t="s">
        <v>18</v>
      </c>
      <c r="BR488" s="108" t="s">
        <v>192</v>
      </c>
    </row>
    <row r="489" spans="11:70">
      <c r="K489" s="108" t="s">
        <v>357</v>
      </c>
      <c r="L489" s="108" t="str">
        <f t="shared" si="148"/>
        <v>R_ES-LI</v>
      </c>
      <c r="M489" s="108" t="str">
        <f t="shared" si="135"/>
        <v>FH2_3</v>
      </c>
      <c r="N489" s="108">
        <f t="shared" si="136"/>
        <v>0.02102967448633</v>
      </c>
      <c r="O489" s="108" t="s">
        <v>18</v>
      </c>
      <c r="P489" s="108" t="s">
        <v>196</v>
      </c>
      <c r="T489" s="108" t="s">
        <v>357</v>
      </c>
      <c r="U489" s="108" t="str">
        <f t="shared" si="137"/>
        <v>R_ES-LI</v>
      </c>
      <c r="V489" s="108" t="str">
        <f t="shared" si="137"/>
        <v>FH2_3</v>
      </c>
      <c r="W489" s="108">
        <f t="shared" si="138"/>
        <v>0.0166572327084534</v>
      </c>
      <c r="X489" s="108" t="s">
        <v>18</v>
      </c>
      <c r="Y489" s="108" t="s">
        <v>191</v>
      </c>
      <c r="AC489" s="108" t="s">
        <v>357</v>
      </c>
      <c r="AD489" s="108" t="str">
        <f t="shared" si="139"/>
        <v>R_ES-LI</v>
      </c>
      <c r="AE489" s="108" t="str">
        <f t="shared" si="139"/>
        <v>FH2_3</v>
      </c>
      <c r="AF489" s="108">
        <f t="shared" si="140"/>
        <v>0.022471121655479</v>
      </c>
      <c r="AG489" s="108" t="s">
        <v>18</v>
      </c>
      <c r="AH489" s="108" t="s">
        <v>197</v>
      </c>
      <c r="AL489" s="108" t="s">
        <v>357</v>
      </c>
      <c r="AM489" s="108" t="str">
        <f t="shared" si="141"/>
        <v>R_ES-LI</v>
      </c>
      <c r="AN489" s="108" t="str">
        <f t="shared" si="141"/>
        <v>FH2_3</v>
      </c>
      <c r="AO489" s="108">
        <f t="shared" si="142"/>
        <v>0.0196922594663782</v>
      </c>
      <c r="AP489" s="108" t="s">
        <v>18</v>
      </c>
      <c r="AQ489" s="108" t="s">
        <v>194</v>
      </c>
      <c r="AU489" s="108" t="s">
        <v>357</v>
      </c>
      <c r="AV489" s="108" t="str">
        <f t="shared" si="143"/>
        <v>R_ES-LI</v>
      </c>
      <c r="AW489" s="108" t="str">
        <f t="shared" si="143"/>
        <v>FH2_3</v>
      </c>
      <c r="AX489" s="108">
        <f t="shared" si="144"/>
        <v>0.0200672016482474</v>
      </c>
      <c r="AY489" s="108" t="s">
        <v>18</v>
      </c>
      <c r="AZ489" s="108" t="s">
        <v>193</v>
      </c>
      <c r="BD489" s="108" t="s">
        <v>357</v>
      </c>
      <c r="BE489" s="108" t="str">
        <f t="shared" si="145"/>
        <v>R_ES-LI</v>
      </c>
      <c r="BF489" s="108" t="str">
        <f t="shared" si="145"/>
        <v>FH2_3</v>
      </c>
      <c r="BG489" s="108">
        <f t="shared" si="149"/>
        <v>0.0196922594663782</v>
      </c>
      <c r="BH489" s="108" t="s">
        <v>18</v>
      </c>
      <c r="BI489" s="108" t="s">
        <v>195</v>
      </c>
      <c r="BM489" s="108" t="s">
        <v>357</v>
      </c>
      <c r="BN489" s="108" t="str">
        <f t="shared" si="146"/>
        <v>R_ES-LI</v>
      </c>
      <c r="BO489" s="108" t="str">
        <f t="shared" si="146"/>
        <v>FH2_3</v>
      </c>
      <c r="BP489" s="108">
        <f t="shared" si="147"/>
        <v>0.0200672016482474</v>
      </c>
      <c r="BQ489" s="108" t="s">
        <v>18</v>
      </c>
      <c r="BR489" s="108" t="s">
        <v>192</v>
      </c>
    </row>
    <row r="490" spans="11:70">
      <c r="K490" s="108" t="s">
        <v>357</v>
      </c>
      <c r="L490" s="108" t="str">
        <f t="shared" si="148"/>
        <v>R_ES-LI</v>
      </c>
      <c r="M490" s="108" t="str">
        <f t="shared" si="135"/>
        <v>FH4_5</v>
      </c>
      <c r="N490" s="108">
        <f t="shared" si="136"/>
        <v>0.0201116701113584</v>
      </c>
      <c r="O490" s="108" t="s">
        <v>18</v>
      </c>
      <c r="P490" s="108" t="s">
        <v>196</v>
      </c>
      <c r="T490" s="108" t="s">
        <v>357</v>
      </c>
      <c r="U490" s="108" t="str">
        <f t="shared" si="137"/>
        <v>R_ES-LI</v>
      </c>
      <c r="V490" s="108" t="str">
        <f t="shared" si="137"/>
        <v>FH4_5</v>
      </c>
      <c r="W490" s="108">
        <f t="shared" si="138"/>
        <v>0.0158290452354489</v>
      </c>
      <c r="X490" s="108" t="s">
        <v>18</v>
      </c>
      <c r="Y490" s="108" t="s">
        <v>191</v>
      </c>
      <c r="AC490" s="108" t="s">
        <v>357</v>
      </c>
      <c r="AD490" s="108" t="str">
        <f t="shared" si="139"/>
        <v>R_ES-LI</v>
      </c>
      <c r="AE490" s="108" t="str">
        <f t="shared" si="139"/>
        <v>FH4_5</v>
      </c>
      <c r="AF490" s="108">
        <f t="shared" si="140"/>
        <v>0.0209246883499341</v>
      </c>
      <c r="AG490" s="108" t="s">
        <v>18</v>
      </c>
      <c r="AH490" s="108" t="s">
        <v>197</v>
      </c>
      <c r="AL490" s="108" t="s">
        <v>357</v>
      </c>
      <c r="AM490" s="108" t="str">
        <f t="shared" si="141"/>
        <v>R_ES-LI</v>
      </c>
      <c r="AN490" s="108" t="str">
        <f t="shared" si="141"/>
        <v>FH4_5</v>
      </c>
      <c r="AO490" s="108">
        <f t="shared" si="142"/>
        <v>0.0185404013701219</v>
      </c>
      <c r="AP490" s="108" t="s">
        <v>18</v>
      </c>
      <c r="AQ490" s="108" t="s">
        <v>194</v>
      </c>
      <c r="AU490" s="108" t="s">
        <v>357</v>
      </c>
      <c r="AV490" s="108" t="str">
        <f t="shared" si="143"/>
        <v>R_ES-LI</v>
      </c>
      <c r="AW490" s="108" t="str">
        <f t="shared" si="143"/>
        <v>FH4_5</v>
      </c>
      <c r="AX490" s="108">
        <f t="shared" si="144"/>
        <v>0.0177877243294525</v>
      </c>
      <c r="AY490" s="108" t="s">
        <v>18</v>
      </c>
      <c r="AZ490" s="108" t="s">
        <v>193</v>
      </c>
      <c r="BD490" s="108" t="s">
        <v>357</v>
      </c>
      <c r="BE490" s="108" t="str">
        <f t="shared" si="145"/>
        <v>R_ES-LI</v>
      </c>
      <c r="BF490" s="108" t="str">
        <f t="shared" si="145"/>
        <v>FH4_5</v>
      </c>
      <c r="BG490" s="108">
        <f t="shared" si="149"/>
        <v>0.0185404013701219</v>
      </c>
      <c r="BH490" s="108" t="s">
        <v>18</v>
      </c>
      <c r="BI490" s="108" t="s">
        <v>195</v>
      </c>
      <c r="BM490" s="108" t="s">
        <v>357</v>
      </c>
      <c r="BN490" s="108" t="str">
        <f t="shared" si="146"/>
        <v>R_ES-LI</v>
      </c>
      <c r="BO490" s="108" t="str">
        <f t="shared" si="146"/>
        <v>FH4_5</v>
      </c>
      <c r="BP490" s="108">
        <f t="shared" si="147"/>
        <v>0.0177877243294525</v>
      </c>
      <c r="BQ490" s="108" t="s">
        <v>18</v>
      </c>
      <c r="BR490" s="108" t="s">
        <v>192</v>
      </c>
    </row>
    <row r="491" spans="11:70">
      <c r="K491" s="175" t="s">
        <v>357</v>
      </c>
      <c r="L491" s="108" t="str">
        <f t="shared" si="148"/>
        <v>R_ES-LI</v>
      </c>
      <c r="M491" s="108" t="str">
        <f t="shared" si="135"/>
        <v>FH6_7</v>
      </c>
      <c r="N491" s="108">
        <f t="shared" si="136"/>
        <v>0.0192099222047578</v>
      </c>
      <c r="O491" s="108" t="s">
        <v>18</v>
      </c>
      <c r="P491" s="108" t="s">
        <v>196</v>
      </c>
      <c r="T491" s="108" t="s">
        <v>357</v>
      </c>
      <c r="U491" s="108" t="str">
        <f t="shared" si="137"/>
        <v>R_ES-LI</v>
      </c>
      <c r="V491" s="108" t="str">
        <f t="shared" si="137"/>
        <v>FH6_7</v>
      </c>
      <c r="W491" s="108">
        <f t="shared" si="138"/>
        <v>0.0159024621248745</v>
      </c>
      <c r="X491" s="108" t="s">
        <v>18</v>
      </c>
      <c r="Y491" s="108" t="s">
        <v>191</v>
      </c>
      <c r="AC491" s="108" t="s">
        <v>357</v>
      </c>
      <c r="AD491" s="108" t="str">
        <f t="shared" si="139"/>
        <v>R_ES-LI</v>
      </c>
      <c r="AE491" s="108" t="str">
        <f t="shared" si="139"/>
        <v>FH6_7</v>
      </c>
      <c r="AF491" s="108">
        <f t="shared" si="140"/>
        <v>0.0184080758697192</v>
      </c>
      <c r="AG491" s="108" t="s">
        <v>18</v>
      </c>
      <c r="AH491" s="108" t="s">
        <v>197</v>
      </c>
      <c r="AL491" s="108" t="s">
        <v>357</v>
      </c>
      <c r="AM491" s="108" t="str">
        <f t="shared" si="141"/>
        <v>R_ES-LI</v>
      </c>
      <c r="AN491" s="108" t="str">
        <f t="shared" si="141"/>
        <v>FH6_7</v>
      </c>
      <c r="AO491" s="108">
        <f t="shared" si="142"/>
        <v>0.0175903530927638</v>
      </c>
      <c r="AP491" s="108" t="s">
        <v>18</v>
      </c>
      <c r="AQ491" s="108" t="s">
        <v>194</v>
      </c>
      <c r="AU491" s="108" t="s">
        <v>357</v>
      </c>
      <c r="AV491" s="108" t="str">
        <f t="shared" si="143"/>
        <v>R_ES-LI</v>
      </c>
      <c r="AW491" s="108" t="str">
        <f t="shared" si="143"/>
        <v>FH6_7</v>
      </c>
      <c r="AX491" s="108">
        <f t="shared" si="144"/>
        <v>0.0165945078402487</v>
      </c>
      <c r="AY491" s="108" t="s">
        <v>18</v>
      </c>
      <c r="AZ491" s="108" t="s">
        <v>193</v>
      </c>
      <c r="BD491" s="108" t="s">
        <v>357</v>
      </c>
      <c r="BE491" s="108" t="str">
        <f t="shared" si="145"/>
        <v>R_ES-LI</v>
      </c>
      <c r="BF491" s="108" t="str">
        <f t="shared" si="145"/>
        <v>FH6_7</v>
      </c>
      <c r="BG491" s="108">
        <f t="shared" si="149"/>
        <v>0.0175903530927638</v>
      </c>
      <c r="BH491" s="108" t="s">
        <v>18</v>
      </c>
      <c r="BI491" s="108" t="s">
        <v>195</v>
      </c>
      <c r="BM491" s="108" t="s">
        <v>357</v>
      </c>
      <c r="BN491" s="108" t="str">
        <f t="shared" si="146"/>
        <v>R_ES-LI</v>
      </c>
      <c r="BO491" s="108" t="str">
        <f t="shared" si="146"/>
        <v>FH6_7</v>
      </c>
      <c r="BP491" s="108">
        <f t="shared" si="147"/>
        <v>0.0165945078402487</v>
      </c>
      <c r="BQ491" s="108" t="s">
        <v>18</v>
      </c>
      <c r="BR491" s="108" t="s">
        <v>192</v>
      </c>
    </row>
    <row r="492" spans="11:70">
      <c r="K492" s="108" t="s">
        <v>357</v>
      </c>
      <c r="L492" s="108" t="str">
        <f t="shared" si="148"/>
        <v>R_ES-LI</v>
      </c>
      <c r="M492" s="108" t="str">
        <f t="shared" si="135"/>
        <v>FH8_9</v>
      </c>
      <c r="N492" s="108">
        <f t="shared" si="136"/>
        <v>0.018841834190357</v>
      </c>
      <c r="O492" s="108" t="s">
        <v>18</v>
      </c>
      <c r="P492" s="108" t="s">
        <v>196</v>
      </c>
      <c r="T492" s="108" t="s">
        <v>357</v>
      </c>
      <c r="U492" s="108" t="str">
        <f t="shared" si="137"/>
        <v>R_ES-LI</v>
      </c>
      <c r="V492" s="108" t="str">
        <f t="shared" si="137"/>
        <v>FH8_9</v>
      </c>
      <c r="W492" s="108">
        <f t="shared" si="138"/>
        <v>0.0171052366659126</v>
      </c>
      <c r="X492" s="108" t="s">
        <v>18</v>
      </c>
      <c r="Y492" s="108" t="s">
        <v>191</v>
      </c>
      <c r="AC492" s="108" t="s">
        <v>357</v>
      </c>
      <c r="AD492" s="108" t="str">
        <f t="shared" si="139"/>
        <v>R_ES-LI</v>
      </c>
      <c r="AE492" s="108" t="str">
        <f t="shared" si="139"/>
        <v>FH8_9</v>
      </c>
      <c r="AF492" s="108">
        <f t="shared" si="140"/>
        <v>0.0169703204195258</v>
      </c>
      <c r="AG492" s="108" t="s">
        <v>18</v>
      </c>
      <c r="AH492" s="108" t="s">
        <v>197</v>
      </c>
      <c r="AL492" s="108" t="s">
        <v>357</v>
      </c>
      <c r="AM492" s="108" t="str">
        <f t="shared" si="141"/>
        <v>R_ES-LI</v>
      </c>
      <c r="AN492" s="108" t="str">
        <f t="shared" si="141"/>
        <v>FH8_9</v>
      </c>
      <c r="AO492" s="108">
        <f t="shared" si="142"/>
        <v>0.0174698671638847</v>
      </c>
      <c r="AP492" s="108" t="s">
        <v>18</v>
      </c>
      <c r="AQ492" s="108" t="s">
        <v>194</v>
      </c>
      <c r="AU492" s="108" t="s">
        <v>357</v>
      </c>
      <c r="AV492" s="108" t="str">
        <f t="shared" si="143"/>
        <v>R_ES-LI</v>
      </c>
      <c r="AW492" s="108" t="str">
        <f t="shared" si="143"/>
        <v>FH8_9</v>
      </c>
      <c r="AX492" s="108">
        <f t="shared" si="144"/>
        <v>0.0165122579121173</v>
      </c>
      <c r="AY492" s="108" t="s">
        <v>18</v>
      </c>
      <c r="AZ492" s="108" t="s">
        <v>193</v>
      </c>
      <c r="BD492" s="108" t="s">
        <v>357</v>
      </c>
      <c r="BE492" s="108" t="str">
        <f t="shared" si="145"/>
        <v>R_ES-LI</v>
      </c>
      <c r="BF492" s="108" t="str">
        <f t="shared" si="145"/>
        <v>FH8_9</v>
      </c>
      <c r="BG492" s="108">
        <f t="shared" si="149"/>
        <v>0.0174698671638847</v>
      </c>
      <c r="BH492" s="108" t="s">
        <v>18</v>
      </c>
      <c r="BI492" s="108" t="s">
        <v>195</v>
      </c>
      <c r="BM492" s="108" t="s">
        <v>357</v>
      </c>
      <c r="BN492" s="108" t="str">
        <f t="shared" si="146"/>
        <v>R_ES-LI</v>
      </c>
      <c r="BO492" s="108" t="str">
        <f t="shared" si="146"/>
        <v>FH8_9</v>
      </c>
      <c r="BP492" s="108">
        <f t="shared" si="147"/>
        <v>0.0165122579121173</v>
      </c>
      <c r="BQ492" s="108" t="s">
        <v>18</v>
      </c>
      <c r="BR492" s="108" t="s">
        <v>192</v>
      </c>
    </row>
    <row r="493" spans="11:70">
      <c r="K493" s="108" t="s">
        <v>357</v>
      </c>
      <c r="L493" s="108" t="str">
        <f t="shared" si="148"/>
        <v>R_ES-LI</v>
      </c>
      <c r="M493" s="108" t="str">
        <f t="shared" si="135"/>
        <v>FH10_11</v>
      </c>
      <c r="N493" s="108">
        <f t="shared" si="136"/>
        <v>0.0189356699331529</v>
      </c>
      <c r="O493" s="108" t="s">
        <v>18</v>
      </c>
      <c r="P493" s="108" t="s">
        <v>196</v>
      </c>
      <c r="T493" s="108" t="s">
        <v>357</v>
      </c>
      <c r="U493" s="108" t="str">
        <f t="shared" si="137"/>
        <v>R_ES-LI</v>
      </c>
      <c r="V493" s="108" t="str">
        <f t="shared" si="137"/>
        <v>FH10_11</v>
      </c>
      <c r="W493" s="108">
        <f t="shared" si="138"/>
        <v>0.0198225161188549</v>
      </c>
      <c r="X493" s="108" t="s">
        <v>18</v>
      </c>
      <c r="Y493" s="108" t="s">
        <v>191</v>
      </c>
      <c r="AC493" s="108" t="s">
        <v>357</v>
      </c>
      <c r="AD493" s="108" t="str">
        <f t="shared" si="139"/>
        <v>R_ES-LI</v>
      </c>
      <c r="AE493" s="108" t="str">
        <f t="shared" si="139"/>
        <v>FH10_11</v>
      </c>
      <c r="AF493" s="108">
        <f t="shared" si="140"/>
        <v>0.0166723480117681</v>
      </c>
      <c r="AG493" s="108" t="s">
        <v>18</v>
      </c>
      <c r="AH493" s="108" t="s">
        <v>197</v>
      </c>
      <c r="AL493" s="108" t="s">
        <v>357</v>
      </c>
      <c r="AM493" s="108" t="str">
        <f t="shared" si="141"/>
        <v>R_ES-LI</v>
      </c>
      <c r="AN493" s="108" t="str">
        <f t="shared" si="141"/>
        <v>FH10_11</v>
      </c>
      <c r="AO493" s="108">
        <f t="shared" si="142"/>
        <v>0.0185481158114173</v>
      </c>
      <c r="AP493" s="108" t="s">
        <v>18</v>
      </c>
      <c r="AQ493" s="108" t="s">
        <v>194</v>
      </c>
      <c r="AU493" s="108" t="s">
        <v>357</v>
      </c>
      <c r="AV493" s="108" t="str">
        <f t="shared" si="143"/>
        <v>R_ES-LI</v>
      </c>
      <c r="AW493" s="108" t="str">
        <f t="shared" si="143"/>
        <v>FH10_11</v>
      </c>
      <c r="AX493" s="108">
        <f t="shared" si="144"/>
        <v>0.0182536626877173</v>
      </c>
      <c r="AY493" s="108" t="s">
        <v>18</v>
      </c>
      <c r="AZ493" s="108" t="s">
        <v>193</v>
      </c>
      <c r="BD493" s="108" t="s">
        <v>357</v>
      </c>
      <c r="BE493" s="108" t="str">
        <f t="shared" si="145"/>
        <v>R_ES-LI</v>
      </c>
      <c r="BF493" s="108" t="str">
        <f t="shared" si="145"/>
        <v>FH10_11</v>
      </c>
      <c r="BG493" s="108">
        <f t="shared" si="149"/>
        <v>0.0185481158114173</v>
      </c>
      <c r="BH493" s="108" t="s">
        <v>18</v>
      </c>
      <c r="BI493" s="108" t="s">
        <v>195</v>
      </c>
      <c r="BM493" s="108" t="s">
        <v>357</v>
      </c>
      <c r="BN493" s="108" t="str">
        <f t="shared" si="146"/>
        <v>R_ES-LI</v>
      </c>
      <c r="BO493" s="108" t="str">
        <f t="shared" si="146"/>
        <v>FH10_11</v>
      </c>
      <c r="BP493" s="108">
        <f t="shared" si="147"/>
        <v>0.0182536626877173</v>
      </c>
      <c r="BQ493" s="108" t="s">
        <v>18</v>
      </c>
      <c r="BR493" s="108" t="s">
        <v>192</v>
      </c>
    </row>
    <row r="494" spans="11:70">
      <c r="K494" s="108" t="s">
        <v>357</v>
      </c>
      <c r="L494" s="108" t="str">
        <f t="shared" si="148"/>
        <v>R_ES-LI</v>
      </c>
      <c r="M494" s="108" t="str">
        <f t="shared" si="135"/>
        <v>FH12_13</v>
      </c>
      <c r="N494" s="108">
        <f t="shared" si="136"/>
        <v>0.0198847069007047</v>
      </c>
      <c r="O494" s="108" t="s">
        <v>18</v>
      </c>
      <c r="P494" s="108" t="s">
        <v>196</v>
      </c>
      <c r="T494" s="108" t="s">
        <v>357</v>
      </c>
      <c r="U494" s="108" t="str">
        <f t="shared" si="137"/>
        <v>R_ES-LI</v>
      </c>
      <c r="V494" s="108" t="str">
        <f t="shared" si="137"/>
        <v>FH12_13</v>
      </c>
      <c r="W494" s="108">
        <f t="shared" si="138"/>
        <v>0.0205767152130325</v>
      </c>
      <c r="X494" s="108" t="s">
        <v>18</v>
      </c>
      <c r="Y494" s="108" t="s">
        <v>191</v>
      </c>
      <c r="AC494" s="108" t="s">
        <v>357</v>
      </c>
      <c r="AD494" s="108" t="str">
        <f t="shared" si="139"/>
        <v>R_ES-LI</v>
      </c>
      <c r="AE494" s="108" t="str">
        <f t="shared" si="139"/>
        <v>FH12_13</v>
      </c>
      <c r="AF494" s="108">
        <f t="shared" si="140"/>
        <v>0.0178993947669431</v>
      </c>
      <c r="AG494" s="108" t="s">
        <v>18</v>
      </c>
      <c r="AH494" s="108" t="s">
        <v>197</v>
      </c>
      <c r="AL494" s="108" t="s">
        <v>357</v>
      </c>
      <c r="AM494" s="108" t="str">
        <f t="shared" si="141"/>
        <v>R_ES-LI</v>
      </c>
      <c r="AN494" s="108" t="str">
        <f t="shared" si="141"/>
        <v>FH12_13</v>
      </c>
      <c r="AO494" s="108">
        <f t="shared" si="142"/>
        <v>0.0197346377775574</v>
      </c>
      <c r="AP494" s="108" t="s">
        <v>18</v>
      </c>
      <c r="AQ494" s="108" t="s">
        <v>194</v>
      </c>
      <c r="AU494" s="108" t="s">
        <v>357</v>
      </c>
      <c r="AV494" s="108" t="str">
        <f t="shared" si="143"/>
        <v>R_ES-LI</v>
      </c>
      <c r="AW494" s="108" t="str">
        <f t="shared" si="143"/>
        <v>FH12_13</v>
      </c>
      <c r="AX494" s="108">
        <f t="shared" si="144"/>
        <v>0.0202626994046479</v>
      </c>
      <c r="AY494" s="108" t="s">
        <v>18</v>
      </c>
      <c r="AZ494" s="108" t="s">
        <v>193</v>
      </c>
      <c r="BD494" s="108" t="s">
        <v>357</v>
      </c>
      <c r="BE494" s="108" t="str">
        <f t="shared" si="145"/>
        <v>R_ES-LI</v>
      </c>
      <c r="BF494" s="108" t="str">
        <f t="shared" si="145"/>
        <v>FH12_13</v>
      </c>
      <c r="BG494" s="108">
        <f t="shared" si="149"/>
        <v>0.0197346377775574</v>
      </c>
      <c r="BH494" s="108" t="s">
        <v>18</v>
      </c>
      <c r="BI494" s="108" t="s">
        <v>195</v>
      </c>
      <c r="BM494" s="108" t="s">
        <v>357</v>
      </c>
      <c r="BN494" s="108" t="str">
        <f t="shared" si="146"/>
        <v>R_ES-LI</v>
      </c>
      <c r="BO494" s="108" t="str">
        <f t="shared" si="146"/>
        <v>FH12_13</v>
      </c>
      <c r="BP494" s="108">
        <f t="shared" si="147"/>
        <v>0.0202626994046479</v>
      </c>
      <c r="BQ494" s="108" t="s">
        <v>18</v>
      </c>
      <c r="BR494" s="108" t="s">
        <v>192</v>
      </c>
    </row>
    <row r="495" spans="11:70">
      <c r="K495" s="175" t="s">
        <v>357</v>
      </c>
      <c r="L495" s="108" t="str">
        <f t="shared" si="148"/>
        <v>R_ES-LI</v>
      </c>
      <c r="M495" s="108" t="str">
        <f t="shared" si="135"/>
        <v>FH14_15</v>
      </c>
      <c r="N495" s="108">
        <f t="shared" si="136"/>
        <v>0.0208389906197208</v>
      </c>
      <c r="O495" s="108" t="s">
        <v>18</v>
      </c>
      <c r="P495" s="108" t="s">
        <v>196</v>
      </c>
      <c r="T495" s="108" t="s">
        <v>357</v>
      </c>
      <c r="U495" s="108" t="str">
        <f t="shared" si="137"/>
        <v>R_ES-LI</v>
      </c>
      <c r="V495" s="108" t="str">
        <f t="shared" si="137"/>
        <v>FH14_15</v>
      </c>
      <c r="W495" s="108">
        <f t="shared" si="138"/>
        <v>0.0201344120759709</v>
      </c>
      <c r="X495" s="108" t="s">
        <v>18</v>
      </c>
      <c r="Y495" s="108" t="s">
        <v>191</v>
      </c>
      <c r="AC495" s="108" t="s">
        <v>357</v>
      </c>
      <c r="AD495" s="108" t="str">
        <f t="shared" si="139"/>
        <v>R_ES-LI</v>
      </c>
      <c r="AE495" s="108" t="str">
        <f t="shared" si="139"/>
        <v>FH14_15</v>
      </c>
      <c r="AF495" s="108">
        <f t="shared" si="140"/>
        <v>0.0207530234250215</v>
      </c>
      <c r="AG495" s="108" t="s">
        <v>18</v>
      </c>
      <c r="AH495" s="108" t="s">
        <v>197</v>
      </c>
      <c r="AL495" s="108" t="s">
        <v>357</v>
      </c>
      <c r="AM495" s="108" t="str">
        <f t="shared" si="141"/>
        <v>R_ES-LI</v>
      </c>
      <c r="AN495" s="108" t="str">
        <f t="shared" si="141"/>
        <v>FH14_15</v>
      </c>
      <c r="AO495" s="108">
        <f t="shared" si="142"/>
        <v>0.0206212544677413</v>
      </c>
      <c r="AP495" s="108" t="s">
        <v>18</v>
      </c>
      <c r="AQ495" s="108" t="s">
        <v>194</v>
      </c>
      <c r="AU495" s="108" t="s">
        <v>357</v>
      </c>
      <c r="AV495" s="108" t="str">
        <f t="shared" si="143"/>
        <v>R_ES-LI</v>
      </c>
      <c r="AW495" s="108" t="str">
        <f t="shared" si="143"/>
        <v>FH14_15</v>
      </c>
      <c r="AX495" s="108">
        <f t="shared" si="144"/>
        <v>0.0211728179792687</v>
      </c>
      <c r="AY495" s="108" t="s">
        <v>18</v>
      </c>
      <c r="AZ495" s="108" t="s">
        <v>193</v>
      </c>
      <c r="BD495" s="108" t="s">
        <v>357</v>
      </c>
      <c r="BE495" s="108" t="str">
        <f t="shared" si="145"/>
        <v>R_ES-LI</v>
      </c>
      <c r="BF495" s="108" t="str">
        <f t="shared" si="145"/>
        <v>FH14_15</v>
      </c>
      <c r="BG495" s="108">
        <f t="shared" si="149"/>
        <v>0.0206212544677413</v>
      </c>
      <c r="BH495" s="108" t="s">
        <v>18</v>
      </c>
      <c r="BI495" s="108" t="s">
        <v>195</v>
      </c>
      <c r="BM495" s="108" t="s">
        <v>357</v>
      </c>
      <c r="BN495" s="108" t="str">
        <f t="shared" si="146"/>
        <v>R_ES-LI</v>
      </c>
      <c r="BO495" s="108" t="str">
        <f t="shared" si="146"/>
        <v>FH14_15</v>
      </c>
      <c r="BP495" s="108">
        <f t="shared" si="147"/>
        <v>0.0211728179792687</v>
      </c>
      <c r="BQ495" s="108" t="s">
        <v>18</v>
      </c>
      <c r="BR495" s="108" t="s">
        <v>192</v>
      </c>
    </row>
    <row r="496" spans="11:70">
      <c r="K496" s="108" t="s">
        <v>357</v>
      </c>
      <c r="L496" s="108" t="str">
        <f t="shared" si="148"/>
        <v>R_ES-LI</v>
      </c>
      <c r="M496" s="108" t="str">
        <f t="shared" si="135"/>
        <v>FH16_17</v>
      </c>
      <c r="N496" s="108">
        <f t="shared" si="136"/>
        <v>0.0211595818818846</v>
      </c>
      <c r="O496" s="108" t="s">
        <v>18</v>
      </c>
      <c r="P496" s="108" t="s">
        <v>196</v>
      </c>
      <c r="T496" s="108" t="s">
        <v>357</v>
      </c>
      <c r="U496" s="108" t="str">
        <f t="shared" si="137"/>
        <v>R_ES-LI</v>
      </c>
      <c r="V496" s="108" t="str">
        <f t="shared" si="137"/>
        <v>FH16_17</v>
      </c>
      <c r="W496" s="108">
        <f t="shared" si="138"/>
        <v>0.019900470527556</v>
      </c>
      <c r="X496" s="108" t="s">
        <v>18</v>
      </c>
      <c r="Y496" s="108" t="s">
        <v>191</v>
      </c>
      <c r="AC496" s="108" t="s">
        <v>357</v>
      </c>
      <c r="AD496" s="108" t="str">
        <f t="shared" ref="AD496:AE511" si="150">U496</f>
        <v>R_ES-LI</v>
      </c>
      <c r="AE496" s="108" t="str">
        <f t="shared" si="150"/>
        <v>FH16_17</v>
      </c>
      <c r="AF496" s="108">
        <f t="shared" si="140"/>
        <v>0.021834856434323</v>
      </c>
      <c r="AG496" s="108" t="s">
        <v>18</v>
      </c>
      <c r="AH496" s="108" t="s">
        <v>197</v>
      </c>
      <c r="AL496" s="108" t="s">
        <v>357</v>
      </c>
      <c r="AM496" s="108" t="str">
        <f t="shared" ref="AM496:AN511" si="151">AD496</f>
        <v>R_ES-LI</v>
      </c>
      <c r="AN496" s="108" t="str">
        <f t="shared" si="151"/>
        <v>FH16_17</v>
      </c>
      <c r="AO496" s="108">
        <f t="shared" si="142"/>
        <v>0.0208617629033817</v>
      </c>
      <c r="AP496" s="108" t="s">
        <v>18</v>
      </c>
      <c r="AQ496" s="108" t="s">
        <v>194</v>
      </c>
      <c r="AU496" s="108" t="s">
        <v>357</v>
      </c>
      <c r="AV496" s="108" t="str">
        <f t="shared" ref="AV496:AW511" si="152">AM496</f>
        <v>R_ES-LI</v>
      </c>
      <c r="AW496" s="108" t="str">
        <f t="shared" si="152"/>
        <v>FH16_17</v>
      </c>
      <c r="AX496" s="108">
        <f t="shared" si="144"/>
        <v>0.0213427940914599</v>
      </c>
      <c r="AY496" s="108" t="s">
        <v>18</v>
      </c>
      <c r="AZ496" s="108" t="s">
        <v>193</v>
      </c>
      <c r="BD496" s="108" t="s">
        <v>357</v>
      </c>
      <c r="BE496" s="108" t="str">
        <f t="shared" ref="BE496:BF511" si="153">AV496</f>
        <v>R_ES-LI</v>
      </c>
      <c r="BF496" s="108" t="str">
        <f t="shared" si="153"/>
        <v>FH16_17</v>
      </c>
      <c r="BG496" s="108">
        <f t="shared" si="149"/>
        <v>0.0208617629033817</v>
      </c>
      <c r="BH496" s="108" t="s">
        <v>18</v>
      </c>
      <c r="BI496" s="108" t="s">
        <v>195</v>
      </c>
      <c r="BM496" s="108" t="s">
        <v>357</v>
      </c>
      <c r="BN496" s="108" t="str">
        <f t="shared" ref="BN496:BO511" si="154">BE496</f>
        <v>R_ES-LI</v>
      </c>
      <c r="BO496" s="108" t="str">
        <f t="shared" si="154"/>
        <v>FH16_17</v>
      </c>
      <c r="BP496" s="108">
        <f t="shared" si="147"/>
        <v>0.0213427940914599</v>
      </c>
      <c r="BQ496" s="108" t="s">
        <v>18</v>
      </c>
      <c r="BR496" s="108" t="s">
        <v>192</v>
      </c>
    </row>
    <row r="497" spans="11:70">
      <c r="K497" s="108" t="s">
        <v>357</v>
      </c>
      <c r="L497" s="108" t="str">
        <f t="shared" si="148"/>
        <v>R_ES-LI</v>
      </c>
      <c r="M497" s="108" t="str">
        <f t="shared" si="135"/>
        <v>FH18_19</v>
      </c>
      <c r="N497" s="108">
        <f t="shared" si="136"/>
        <v>0.0212246785407572</v>
      </c>
      <c r="O497" s="108" t="s">
        <v>18</v>
      </c>
      <c r="P497" s="108" t="s">
        <v>196</v>
      </c>
      <c r="T497" s="108" t="s">
        <v>357</v>
      </c>
      <c r="U497" s="108" t="str">
        <f t="shared" ref="U497:V511" si="155">L497</f>
        <v>R_ES-LI</v>
      </c>
      <c r="V497" s="108" t="str">
        <f t="shared" si="155"/>
        <v>FH18_19</v>
      </c>
      <c r="W497" s="108">
        <f t="shared" si="138"/>
        <v>0.02010785636109</v>
      </c>
      <c r="X497" s="108" t="s">
        <v>18</v>
      </c>
      <c r="Y497" s="108" t="s">
        <v>191</v>
      </c>
      <c r="AC497" s="108" t="s">
        <v>357</v>
      </c>
      <c r="AD497" s="108" t="str">
        <f t="shared" si="150"/>
        <v>R_ES-LI</v>
      </c>
      <c r="AE497" s="108" t="str">
        <f t="shared" si="150"/>
        <v>FH18_19</v>
      </c>
      <c r="AF497" s="108">
        <f t="shared" si="140"/>
        <v>0.0218516633411387</v>
      </c>
      <c r="AG497" s="108" t="s">
        <v>18</v>
      </c>
      <c r="AH497" s="108" t="s">
        <v>197</v>
      </c>
      <c r="AL497" s="108" t="s">
        <v>357</v>
      </c>
      <c r="AM497" s="108" t="str">
        <f t="shared" si="151"/>
        <v>R_ES-LI</v>
      </c>
      <c r="AN497" s="108" t="str">
        <f t="shared" si="151"/>
        <v>FH18_19</v>
      </c>
      <c r="AO497" s="108">
        <f t="shared" si="142"/>
        <v>0.0207872227642541</v>
      </c>
      <c r="AP497" s="108" t="s">
        <v>18</v>
      </c>
      <c r="AQ497" s="108" t="s">
        <v>194</v>
      </c>
      <c r="AU497" s="108" t="s">
        <v>357</v>
      </c>
      <c r="AV497" s="108" t="str">
        <f t="shared" si="152"/>
        <v>R_ES-LI</v>
      </c>
      <c r="AW497" s="108" t="str">
        <f t="shared" si="152"/>
        <v>FH18_19</v>
      </c>
      <c r="AX497" s="108">
        <f t="shared" si="144"/>
        <v>0.021302546509601</v>
      </c>
      <c r="AY497" s="108" t="s">
        <v>18</v>
      </c>
      <c r="AZ497" s="108" t="s">
        <v>193</v>
      </c>
      <c r="BD497" s="108" t="s">
        <v>357</v>
      </c>
      <c r="BE497" s="108" t="str">
        <f t="shared" si="153"/>
        <v>R_ES-LI</v>
      </c>
      <c r="BF497" s="108" t="str">
        <f t="shared" si="153"/>
        <v>FH18_19</v>
      </c>
      <c r="BG497" s="108">
        <f t="shared" si="149"/>
        <v>0.0207872227642541</v>
      </c>
      <c r="BH497" s="108" t="s">
        <v>18</v>
      </c>
      <c r="BI497" s="108" t="s">
        <v>195</v>
      </c>
      <c r="BM497" s="108" t="s">
        <v>357</v>
      </c>
      <c r="BN497" s="108" t="str">
        <f t="shared" si="154"/>
        <v>R_ES-LI</v>
      </c>
      <c r="BO497" s="108" t="str">
        <f t="shared" si="154"/>
        <v>FH18_19</v>
      </c>
      <c r="BP497" s="108">
        <f t="shared" si="147"/>
        <v>0.021302546509601</v>
      </c>
      <c r="BQ497" s="108" t="s">
        <v>18</v>
      </c>
      <c r="BR497" s="108" t="s">
        <v>192</v>
      </c>
    </row>
    <row r="498" spans="11:70">
      <c r="K498" s="108" t="s">
        <v>357</v>
      </c>
      <c r="L498" s="108" t="str">
        <f t="shared" si="148"/>
        <v>R_ES-LI</v>
      </c>
      <c r="M498" s="108" t="str">
        <f t="shared" si="135"/>
        <v>FH20_21</v>
      </c>
      <c r="N498" s="108">
        <f t="shared" si="136"/>
        <v>0.021196759693815</v>
      </c>
      <c r="O498" s="108" t="s">
        <v>18</v>
      </c>
      <c r="P498" s="108" t="s">
        <v>196</v>
      </c>
      <c r="T498" s="108" t="s">
        <v>357</v>
      </c>
      <c r="U498" s="108" t="str">
        <f t="shared" si="155"/>
        <v>R_ES-LI</v>
      </c>
      <c r="V498" s="108" t="str">
        <f t="shared" si="155"/>
        <v>FH20_21</v>
      </c>
      <c r="W498" s="108">
        <f t="shared" si="138"/>
        <v>0.0209690367288275</v>
      </c>
      <c r="X498" s="108" t="s">
        <v>18</v>
      </c>
      <c r="Y498" s="108" t="s">
        <v>191</v>
      </c>
      <c r="AC498" s="108" t="s">
        <v>357</v>
      </c>
      <c r="AD498" s="108" t="str">
        <f t="shared" si="150"/>
        <v>R_ES-LI</v>
      </c>
      <c r="AE498" s="108" t="str">
        <f t="shared" si="150"/>
        <v>FH20_21</v>
      </c>
      <c r="AF498" s="108">
        <f t="shared" si="140"/>
        <v>0.0215704297529681</v>
      </c>
      <c r="AG498" s="108" t="s">
        <v>18</v>
      </c>
      <c r="AH498" s="108" t="s">
        <v>197</v>
      </c>
      <c r="AL498" s="108" t="s">
        <v>357</v>
      </c>
      <c r="AM498" s="108" t="str">
        <f t="shared" si="151"/>
        <v>R_ES-LI</v>
      </c>
      <c r="AN498" s="108" t="str">
        <f t="shared" si="151"/>
        <v>FH20_21</v>
      </c>
      <c r="AO498" s="108">
        <f t="shared" si="142"/>
        <v>0.0209999265660562</v>
      </c>
      <c r="AP498" s="108" t="s">
        <v>18</v>
      </c>
      <c r="AQ498" s="108" t="s">
        <v>194</v>
      </c>
      <c r="AU498" s="108" t="s">
        <v>357</v>
      </c>
      <c r="AV498" s="108" t="str">
        <f t="shared" si="152"/>
        <v>R_ES-LI</v>
      </c>
      <c r="AW498" s="108" t="str">
        <f t="shared" si="152"/>
        <v>FH20_21</v>
      </c>
      <c r="AX498" s="108">
        <f t="shared" si="144"/>
        <v>0.0217291485724036</v>
      </c>
      <c r="AY498" s="108" t="s">
        <v>18</v>
      </c>
      <c r="AZ498" s="108" t="s">
        <v>193</v>
      </c>
      <c r="BD498" s="108" t="s">
        <v>357</v>
      </c>
      <c r="BE498" s="108" t="str">
        <f t="shared" si="153"/>
        <v>R_ES-LI</v>
      </c>
      <c r="BF498" s="108" t="str">
        <f t="shared" si="153"/>
        <v>FH20_21</v>
      </c>
      <c r="BG498" s="108">
        <f t="shared" si="149"/>
        <v>0.0209999265660562</v>
      </c>
      <c r="BH498" s="108" t="s">
        <v>18</v>
      </c>
      <c r="BI498" s="108" t="s">
        <v>195</v>
      </c>
      <c r="BM498" s="108" t="s">
        <v>357</v>
      </c>
      <c r="BN498" s="108" t="str">
        <f t="shared" si="154"/>
        <v>R_ES-LI</v>
      </c>
      <c r="BO498" s="108" t="str">
        <f t="shared" si="154"/>
        <v>FH20_21</v>
      </c>
      <c r="BP498" s="108">
        <f t="shared" si="147"/>
        <v>0.0217291485724036</v>
      </c>
      <c r="BQ498" s="108" t="s">
        <v>18</v>
      </c>
      <c r="BR498" s="108" t="s">
        <v>192</v>
      </c>
    </row>
    <row r="499" spans="11:70">
      <c r="K499" s="175" t="s">
        <v>357</v>
      </c>
      <c r="L499" s="108" t="str">
        <f t="shared" si="148"/>
        <v>R_ES-LI</v>
      </c>
      <c r="M499" s="108" t="str">
        <f t="shared" si="135"/>
        <v>FH22_23</v>
      </c>
      <c r="N499" s="108">
        <f t="shared" si="136"/>
        <v>0.0213786036359911</v>
      </c>
      <c r="O499" s="108" t="s">
        <v>18</v>
      </c>
      <c r="P499" s="108" t="s">
        <v>196</v>
      </c>
      <c r="T499" s="108" t="s">
        <v>357</v>
      </c>
      <c r="U499" s="108" t="str">
        <f t="shared" si="155"/>
        <v>R_ES-LI</v>
      </c>
      <c r="V499" s="108" t="str">
        <f t="shared" si="155"/>
        <v>FH22_23</v>
      </c>
      <c r="W499" s="108">
        <f t="shared" si="138"/>
        <v>0.0206911985722815</v>
      </c>
      <c r="X499" s="108" t="s">
        <v>18</v>
      </c>
      <c r="Y499" s="108" t="s">
        <v>191</v>
      </c>
      <c r="AC499" s="108" t="s">
        <v>357</v>
      </c>
      <c r="AD499" s="108" t="str">
        <f t="shared" si="150"/>
        <v>R_ES-LI</v>
      </c>
      <c r="AE499" s="108" t="str">
        <f t="shared" si="150"/>
        <v>FH22_23</v>
      </c>
      <c r="AF499" s="108">
        <f t="shared" si="140"/>
        <v>0.0217091411685177</v>
      </c>
      <c r="AG499" s="108" t="s">
        <v>18</v>
      </c>
      <c r="AH499" s="108" t="s">
        <v>197</v>
      </c>
      <c r="AL499" s="108" t="s">
        <v>357</v>
      </c>
      <c r="AM499" s="108" t="str">
        <f t="shared" si="151"/>
        <v>R_ES-LI</v>
      </c>
      <c r="AN499" s="108" t="str">
        <f t="shared" si="151"/>
        <v>FH22_23</v>
      </c>
      <c r="AO499" s="108">
        <f t="shared" si="142"/>
        <v>0.0212075715419054</v>
      </c>
      <c r="AP499" s="108" t="s">
        <v>18</v>
      </c>
      <c r="AQ499" s="108" t="s">
        <v>194</v>
      </c>
      <c r="AU499" s="108" t="s">
        <v>357</v>
      </c>
      <c r="AV499" s="108" t="str">
        <f t="shared" si="152"/>
        <v>R_ES-LI</v>
      </c>
      <c r="AW499" s="108" t="str">
        <f t="shared" si="152"/>
        <v>FH22_23</v>
      </c>
      <c r="AX499" s="108">
        <f t="shared" si="144"/>
        <v>0.0225545958608362</v>
      </c>
      <c r="AY499" s="108" t="s">
        <v>18</v>
      </c>
      <c r="AZ499" s="108" t="s">
        <v>193</v>
      </c>
      <c r="BD499" s="108" t="s">
        <v>357</v>
      </c>
      <c r="BE499" s="108" t="str">
        <f t="shared" si="153"/>
        <v>R_ES-LI</v>
      </c>
      <c r="BF499" s="108" t="str">
        <f t="shared" si="153"/>
        <v>FH22_23</v>
      </c>
      <c r="BG499" s="108">
        <f t="shared" si="149"/>
        <v>0.0212075715419054</v>
      </c>
      <c r="BH499" s="108" t="s">
        <v>18</v>
      </c>
      <c r="BI499" s="108" t="s">
        <v>195</v>
      </c>
      <c r="BM499" s="108" t="s">
        <v>357</v>
      </c>
      <c r="BN499" s="108" t="str">
        <f t="shared" si="154"/>
        <v>R_ES-LI</v>
      </c>
      <c r="BO499" s="108" t="str">
        <f t="shared" si="154"/>
        <v>FH22_23</v>
      </c>
      <c r="BP499" s="108">
        <f t="shared" si="147"/>
        <v>0.0225545958608362</v>
      </c>
      <c r="BQ499" s="108" t="s">
        <v>18</v>
      </c>
      <c r="BR499" s="108" t="s">
        <v>192</v>
      </c>
    </row>
    <row r="500" spans="11:70">
      <c r="K500" s="108" t="s">
        <v>357</v>
      </c>
      <c r="L500" s="108" t="str">
        <f t="shared" si="148"/>
        <v>R_ES-LI</v>
      </c>
      <c r="M500" s="108" t="str">
        <f t="shared" si="135"/>
        <v>WH0_1</v>
      </c>
      <c r="N500" s="108">
        <f t="shared" si="136"/>
        <v>0.0233000948138204</v>
      </c>
      <c r="O500" s="108" t="s">
        <v>18</v>
      </c>
      <c r="P500" s="108" t="s">
        <v>196</v>
      </c>
      <c r="T500" s="108" t="s">
        <v>357</v>
      </c>
      <c r="U500" s="108" t="str">
        <f t="shared" si="155"/>
        <v>R_ES-LI</v>
      </c>
      <c r="V500" s="108" t="str">
        <f t="shared" si="155"/>
        <v>WH0_1</v>
      </c>
      <c r="W500" s="108">
        <f t="shared" si="138"/>
        <v>0.027052832396289</v>
      </c>
      <c r="X500" s="108" t="s">
        <v>18</v>
      </c>
      <c r="Y500" s="108" t="s">
        <v>191</v>
      </c>
      <c r="AC500" s="108" t="s">
        <v>357</v>
      </c>
      <c r="AD500" s="108" t="str">
        <f t="shared" si="150"/>
        <v>R_ES-LI</v>
      </c>
      <c r="AE500" s="108" t="str">
        <f t="shared" si="150"/>
        <v>WH0_1</v>
      </c>
      <c r="AF500" s="108">
        <f t="shared" si="140"/>
        <v>0.0269775312483662</v>
      </c>
      <c r="AG500" s="108" t="s">
        <v>18</v>
      </c>
      <c r="AH500" s="108" t="s">
        <v>197</v>
      </c>
      <c r="AL500" s="108" t="s">
        <v>357</v>
      </c>
      <c r="AM500" s="108" t="str">
        <f t="shared" si="151"/>
        <v>R_ES-LI</v>
      </c>
      <c r="AN500" s="108" t="str">
        <f t="shared" si="151"/>
        <v>WH0_1</v>
      </c>
      <c r="AO500" s="108">
        <f t="shared" si="142"/>
        <v>0.0260079601453114</v>
      </c>
      <c r="AP500" s="108" t="s">
        <v>18</v>
      </c>
      <c r="AQ500" s="108" t="s">
        <v>194</v>
      </c>
      <c r="AU500" s="108" t="s">
        <v>357</v>
      </c>
      <c r="AV500" s="108" t="str">
        <f t="shared" si="152"/>
        <v>R_ES-LI</v>
      </c>
      <c r="AW500" s="108" t="str">
        <f t="shared" si="152"/>
        <v>WH0_1</v>
      </c>
      <c r="AX500" s="108">
        <f t="shared" si="144"/>
        <v>0.0251920133192881</v>
      </c>
      <c r="AY500" s="108" t="s">
        <v>18</v>
      </c>
      <c r="AZ500" s="108" t="s">
        <v>193</v>
      </c>
      <c r="BD500" s="108" t="s">
        <v>357</v>
      </c>
      <c r="BE500" s="108" t="str">
        <f t="shared" si="153"/>
        <v>R_ES-LI</v>
      </c>
      <c r="BF500" s="108" t="str">
        <f t="shared" si="153"/>
        <v>WH0_1</v>
      </c>
      <c r="BG500" s="108">
        <f t="shared" si="149"/>
        <v>0.0260079601453114</v>
      </c>
      <c r="BH500" s="108" t="s">
        <v>18</v>
      </c>
      <c r="BI500" s="108" t="s">
        <v>195</v>
      </c>
      <c r="BM500" s="108" t="s">
        <v>357</v>
      </c>
      <c r="BN500" s="108" t="str">
        <f t="shared" si="154"/>
        <v>R_ES-LI</v>
      </c>
      <c r="BO500" s="108" t="str">
        <f t="shared" si="154"/>
        <v>WH0_1</v>
      </c>
      <c r="BP500" s="108">
        <f t="shared" si="147"/>
        <v>0.0251920133192881</v>
      </c>
      <c r="BQ500" s="108" t="s">
        <v>18</v>
      </c>
      <c r="BR500" s="108" t="s">
        <v>192</v>
      </c>
    </row>
    <row r="501" spans="11:70">
      <c r="K501" s="108" t="s">
        <v>357</v>
      </c>
      <c r="L501" s="108" t="str">
        <f t="shared" si="148"/>
        <v>R_ES-LI</v>
      </c>
      <c r="M501" s="108" t="str">
        <f t="shared" si="135"/>
        <v>WH2_3</v>
      </c>
      <c r="N501" s="108">
        <f t="shared" si="136"/>
        <v>0.0229492798370929</v>
      </c>
      <c r="O501" s="108" t="s">
        <v>18</v>
      </c>
      <c r="P501" s="108" t="s">
        <v>196</v>
      </c>
      <c r="T501" s="108" t="s">
        <v>357</v>
      </c>
      <c r="U501" s="108" t="str">
        <f t="shared" si="155"/>
        <v>R_ES-LI</v>
      </c>
      <c r="V501" s="108" t="str">
        <f t="shared" si="155"/>
        <v>WH2_3</v>
      </c>
      <c r="W501" s="108">
        <f t="shared" si="138"/>
        <v>0.025013577036883</v>
      </c>
      <c r="X501" s="108" t="s">
        <v>18</v>
      </c>
      <c r="Y501" s="108" t="s">
        <v>191</v>
      </c>
      <c r="AC501" s="108" t="s">
        <v>357</v>
      </c>
      <c r="AD501" s="108" t="str">
        <f t="shared" si="150"/>
        <v>R_ES-LI</v>
      </c>
      <c r="AE501" s="108" t="str">
        <f t="shared" si="150"/>
        <v>WH2_3</v>
      </c>
      <c r="AF501" s="108">
        <f t="shared" si="140"/>
        <v>0.026652958693426</v>
      </c>
      <c r="AG501" s="108" t="s">
        <v>18</v>
      </c>
      <c r="AH501" s="108" t="s">
        <v>197</v>
      </c>
      <c r="AL501" s="108" t="s">
        <v>357</v>
      </c>
      <c r="AM501" s="108" t="str">
        <f t="shared" si="151"/>
        <v>R_ES-LI</v>
      </c>
      <c r="AN501" s="108" t="str">
        <f t="shared" si="151"/>
        <v>WH2_3</v>
      </c>
      <c r="AO501" s="108">
        <f t="shared" si="142"/>
        <v>0.0252822319214758</v>
      </c>
      <c r="AP501" s="108" t="s">
        <v>18</v>
      </c>
      <c r="AQ501" s="108" t="s">
        <v>194</v>
      </c>
      <c r="AU501" s="108" t="s">
        <v>357</v>
      </c>
      <c r="AV501" s="108" t="str">
        <f t="shared" si="152"/>
        <v>R_ES-LI</v>
      </c>
      <c r="AW501" s="108" t="str">
        <f t="shared" si="152"/>
        <v>WH2_3</v>
      </c>
      <c r="AX501" s="108">
        <f t="shared" si="144"/>
        <v>0.0240114562974125</v>
      </c>
      <c r="AY501" s="108" t="s">
        <v>18</v>
      </c>
      <c r="AZ501" s="108" t="s">
        <v>193</v>
      </c>
      <c r="BD501" s="108" t="s">
        <v>357</v>
      </c>
      <c r="BE501" s="108" t="str">
        <f t="shared" si="153"/>
        <v>R_ES-LI</v>
      </c>
      <c r="BF501" s="108" t="str">
        <f t="shared" si="153"/>
        <v>WH2_3</v>
      </c>
      <c r="BG501" s="108">
        <f t="shared" si="149"/>
        <v>0.0252822319214758</v>
      </c>
      <c r="BH501" s="108" t="s">
        <v>18</v>
      </c>
      <c r="BI501" s="108" t="s">
        <v>195</v>
      </c>
      <c r="BM501" s="108" t="s">
        <v>357</v>
      </c>
      <c r="BN501" s="108" t="str">
        <f t="shared" si="154"/>
        <v>R_ES-LI</v>
      </c>
      <c r="BO501" s="108" t="str">
        <f t="shared" si="154"/>
        <v>WH2_3</v>
      </c>
      <c r="BP501" s="108">
        <f t="shared" si="147"/>
        <v>0.0240114562974125</v>
      </c>
      <c r="BQ501" s="108" t="s">
        <v>18</v>
      </c>
      <c r="BR501" s="108" t="s">
        <v>192</v>
      </c>
    </row>
    <row r="502" spans="11:70">
      <c r="K502" s="108" t="s">
        <v>357</v>
      </c>
      <c r="L502" s="108" t="str">
        <f t="shared" si="148"/>
        <v>R_ES-LI</v>
      </c>
      <c r="M502" s="108" t="str">
        <f t="shared" si="135"/>
        <v>WH4_5</v>
      </c>
      <c r="N502" s="108">
        <f t="shared" si="136"/>
        <v>0.0222223809455457</v>
      </c>
      <c r="O502" s="108" t="s">
        <v>18</v>
      </c>
      <c r="P502" s="108" t="s">
        <v>196</v>
      </c>
      <c r="T502" s="108" t="s">
        <v>357</v>
      </c>
      <c r="U502" s="108" t="str">
        <f t="shared" si="155"/>
        <v>R_ES-LI</v>
      </c>
      <c r="V502" s="108" t="str">
        <f t="shared" si="155"/>
        <v>WH4_5</v>
      </c>
      <c r="W502" s="108">
        <f t="shared" si="138"/>
        <v>0.023696203770169</v>
      </c>
      <c r="X502" s="108" t="s">
        <v>18</v>
      </c>
      <c r="Y502" s="108" t="s">
        <v>191</v>
      </c>
      <c r="AC502" s="108" t="s">
        <v>357</v>
      </c>
      <c r="AD502" s="108" t="str">
        <f t="shared" si="150"/>
        <v>R_ES-LI</v>
      </c>
      <c r="AE502" s="108" t="str">
        <f t="shared" si="150"/>
        <v>WH4_5</v>
      </c>
      <c r="AF502" s="108">
        <f t="shared" si="140"/>
        <v>0.0249170715686325</v>
      </c>
      <c r="AG502" s="108" t="s">
        <v>18</v>
      </c>
      <c r="AH502" s="108" t="s">
        <v>197</v>
      </c>
      <c r="AL502" s="108" t="s">
        <v>357</v>
      </c>
      <c r="AM502" s="108" t="str">
        <f t="shared" si="151"/>
        <v>R_ES-LI</v>
      </c>
      <c r="AN502" s="108" t="str">
        <f t="shared" si="151"/>
        <v>WH4_5</v>
      </c>
      <c r="AO502" s="108">
        <f t="shared" si="142"/>
        <v>0.0239165993198236</v>
      </c>
      <c r="AP502" s="108" t="s">
        <v>18</v>
      </c>
      <c r="AQ502" s="108" t="s">
        <v>194</v>
      </c>
      <c r="AU502" s="108" t="s">
        <v>357</v>
      </c>
      <c r="AV502" s="108" t="str">
        <f t="shared" si="152"/>
        <v>R_ES-LI</v>
      </c>
      <c r="AW502" s="108" t="str">
        <f t="shared" si="152"/>
        <v>WH4_5</v>
      </c>
      <c r="AX502" s="108">
        <f t="shared" si="144"/>
        <v>0.021583935635486</v>
      </c>
      <c r="AY502" s="108" t="s">
        <v>18</v>
      </c>
      <c r="AZ502" s="108" t="s">
        <v>193</v>
      </c>
      <c r="BD502" s="108" t="s">
        <v>357</v>
      </c>
      <c r="BE502" s="108" t="str">
        <f t="shared" si="153"/>
        <v>R_ES-LI</v>
      </c>
      <c r="BF502" s="108" t="str">
        <f t="shared" si="153"/>
        <v>WH4_5</v>
      </c>
      <c r="BG502" s="108">
        <f t="shared" si="149"/>
        <v>0.0239165993198236</v>
      </c>
      <c r="BH502" s="108" t="s">
        <v>18</v>
      </c>
      <c r="BI502" s="108" t="s">
        <v>195</v>
      </c>
      <c r="BM502" s="108" t="s">
        <v>357</v>
      </c>
      <c r="BN502" s="108" t="str">
        <f t="shared" si="154"/>
        <v>R_ES-LI</v>
      </c>
      <c r="BO502" s="108" t="str">
        <f t="shared" si="154"/>
        <v>WH4_5</v>
      </c>
      <c r="BP502" s="108">
        <f t="shared" si="147"/>
        <v>0.021583935635486</v>
      </c>
      <c r="BQ502" s="108" t="s">
        <v>18</v>
      </c>
      <c r="BR502" s="108" t="s">
        <v>192</v>
      </c>
    </row>
    <row r="503" spans="11:70">
      <c r="K503" s="175" t="s">
        <v>357</v>
      </c>
      <c r="L503" s="108" t="str">
        <f t="shared" si="148"/>
        <v>R_ES-LI</v>
      </c>
      <c r="M503" s="108" t="str">
        <f t="shared" si="135"/>
        <v>WH6_7</v>
      </c>
      <c r="N503" s="108">
        <f t="shared" si="136"/>
        <v>0.0212585220509218</v>
      </c>
      <c r="O503" s="108" t="s">
        <v>18</v>
      </c>
      <c r="P503" s="108" t="s">
        <v>196</v>
      </c>
      <c r="T503" s="108" t="s">
        <v>357</v>
      </c>
      <c r="U503" s="108" t="str">
        <f t="shared" si="155"/>
        <v>R_ES-LI</v>
      </c>
      <c r="V503" s="108" t="str">
        <f t="shared" si="155"/>
        <v>WH6_7</v>
      </c>
      <c r="W503" s="108">
        <f t="shared" si="138"/>
        <v>0.0235544674010497</v>
      </c>
      <c r="X503" s="108" t="s">
        <v>18</v>
      </c>
      <c r="Y503" s="108" t="s">
        <v>191</v>
      </c>
      <c r="AC503" s="108" t="s">
        <v>357</v>
      </c>
      <c r="AD503" s="108" t="str">
        <f t="shared" si="150"/>
        <v>R_ES-LI</v>
      </c>
      <c r="AE503" s="108" t="str">
        <f t="shared" si="150"/>
        <v>WH6_7</v>
      </c>
      <c r="AF503" s="108">
        <f t="shared" si="140"/>
        <v>0.0223149487779418</v>
      </c>
      <c r="AG503" s="108" t="s">
        <v>18</v>
      </c>
      <c r="AH503" s="108" t="s">
        <v>197</v>
      </c>
      <c r="AL503" s="108" t="s">
        <v>357</v>
      </c>
      <c r="AM503" s="108" t="str">
        <f t="shared" si="151"/>
        <v>R_ES-LI</v>
      </c>
      <c r="AN503" s="108" t="str">
        <f t="shared" si="151"/>
        <v>WH6_7</v>
      </c>
      <c r="AO503" s="108">
        <f t="shared" si="142"/>
        <v>0.0226308904433103</v>
      </c>
      <c r="AP503" s="108" t="s">
        <v>18</v>
      </c>
      <c r="AQ503" s="108" t="s">
        <v>194</v>
      </c>
      <c r="AU503" s="108" t="s">
        <v>357</v>
      </c>
      <c r="AV503" s="108" t="str">
        <f t="shared" si="152"/>
        <v>R_ES-LI</v>
      </c>
      <c r="AW503" s="108" t="str">
        <f t="shared" si="152"/>
        <v>WH6_7</v>
      </c>
      <c r="AX503" s="108">
        <f t="shared" si="144"/>
        <v>0.0195664574996017</v>
      </c>
      <c r="AY503" s="108" t="s">
        <v>18</v>
      </c>
      <c r="AZ503" s="108" t="s">
        <v>193</v>
      </c>
      <c r="BD503" s="108" t="s">
        <v>357</v>
      </c>
      <c r="BE503" s="108" t="str">
        <f t="shared" si="153"/>
        <v>R_ES-LI</v>
      </c>
      <c r="BF503" s="108" t="str">
        <f t="shared" si="153"/>
        <v>WH6_7</v>
      </c>
      <c r="BG503" s="108">
        <f t="shared" si="149"/>
        <v>0.0226308904433103</v>
      </c>
      <c r="BH503" s="108" t="s">
        <v>18</v>
      </c>
      <c r="BI503" s="108" t="s">
        <v>195</v>
      </c>
      <c r="BM503" s="108" t="s">
        <v>357</v>
      </c>
      <c r="BN503" s="108" t="str">
        <f t="shared" si="154"/>
        <v>R_ES-LI</v>
      </c>
      <c r="BO503" s="108" t="str">
        <f t="shared" si="154"/>
        <v>WH6_7</v>
      </c>
      <c r="BP503" s="108">
        <f t="shared" si="147"/>
        <v>0.0195664574996017</v>
      </c>
      <c r="BQ503" s="108" t="s">
        <v>18</v>
      </c>
      <c r="BR503" s="108" t="s">
        <v>192</v>
      </c>
    </row>
    <row r="504" spans="11:70">
      <c r="K504" s="108" t="s">
        <v>357</v>
      </c>
      <c r="L504" s="108" t="str">
        <f t="shared" si="148"/>
        <v>R_ES-LI</v>
      </c>
      <c r="M504" s="108" t="str">
        <f t="shared" si="135"/>
        <v>WH8_9</v>
      </c>
      <c r="N504" s="108">
        <f t="shared" si="136"/>
        <v>0.0207811308875425</v>
      </c>
      <c r="O504" s="108" t="s">
        <v>18</v>
      </c>
      <c r="P504" s="108" t="s">
        <v>196</v>
      </c>
      <c r="T504" s="108" t="s">
        <v>357</v>
      </c>
      <c r="U504" s="108" t="str">
        <f t="shared" si="155"/>
        <v>R_ES-LI</v>
      </c>
      <c r="V504" s="108" t="str">
        <f t="shared" si="155"/>
        <v>WH8_9</v>
      </c>
      <c r="W504" s="108">
        <f t="shared" si="138"/>
        <v>0.0243002057667018</v>
      </c>
      <c r="X504" s="108" t="s">
        <v>18</v>
      </c>
      <c r="Y504" s="108" t="s">
        <v>191</v>
      </c>
      <c r="AC504" s="108" t="s">
        <v>357</v>
      </c>
      <c r="AD504" s="108" t="str">
        <f t="shared" si="150"/>
        <v>R_ES-LI</v>
      </c>
      <c r="AE504" s="108" t="str">
        <f t="shared" si="150"/>
        <v>WH8_9</v>
      </c>
      <c r="AF504" s="108">
        <f t="shared" si="140"/>
        <v>0.0206945793819697</v>
      </c>
      <c r="AG504" s="108" t="s">
        <v>18</v>
      </c>
      <c r="AH504" s="108" t="s">
        <v>197</v>
      </c>
      <c r="AL504" s="108" t="s">
        <v>357</v>
      </c>
      <c r="AM504" s="108" t="str">
        <f t="shared" si="151"/>
        <v>R_ES-LI</v>
      </c>
      <c r="AN504" s="108" t="str">
        <f t="shared" si="151"/>
        <v>WH8_9</v>
      </c>
      <c r="AO504" s="108">
        <f t="shared" si="142"/>
        <v>0.0221985165054664</v>
      </c>
      <c r="AP504" s="108" t="s">
        <v>18</v>
      </c>
      <c r="AQ504" s="108" t="s">
        <v>194</v>
      </c>
      <c r="AU504" s="108" t="s">
        <v>357</v>
      </c>
      <c r="AV504" s="108" t="str">
        <f t="shared" si="152"/>
        <v>R_ES-LI</v>
      </c>
      <c r="AW504" s="108" t="str">
        <f t="shared" si="152"/>
        <v>WH8_9</v>
      </c>
      <c r="AX504" s="108">
        <f t="shared" si="144"/>
        <v>0.0189268898351184</v>
      </c>
      <c r="AY504" s="108" t="s">
        <v>18</v>
      </c>
      <c r="AZ504" s="108" t="s">
        <v>193</v>
      </c>
      <c r="BD504" s="108" t="s">
        <v>357</v>
      </c>
      <c r="BE504" s="108" t="str">
        <f t="shared" si="153"/>
        <v>R_ES-LI</v>
      </c>
      <c r="BF504" s="108" t="str">
        <f t="shared" si="153"/>
        <v>WH8_9</v>
      </c>
      <c r="BG504" s="108">
        <f t="shared" si="149"/>
        <v>0.0221985165054664</v>
      </c>
      <c r="BH504" s="108" t="s">
        <v>18</v>
      </c>
      <c r="BI504" s="108" t="s">
        <v>195</v>
      </c>
      <c r="BM504" s="108" t="s">
        <v>357</v>
      </c>
      <c r="BN504" s="108" t="str">
        <f t="shared" si="154"/>
        <v>R_ES-LI</v>
      </c>
      <c r="BO504" s="108" t="str">
        <f t="shared" si="154"/>
        <v>WH8_9</v>
      </c>
      <c r="BP504" s="108">
        <f t="shared" si="147"/>
        <v>0.0189268898351184</v>
      </c>
      <c r="BQ504" s="108" t="s">
        <v>18</v>
      </c>
      <c r="BR504" s="108" t="s">
        <v>192</v>
      </c>
    </row>
    <row r="505" spans="11:70">
      <c r="K505" s="108" t="s">
        <v>357</v>
      </c>
      <c r="L505" s="108" t="str">
        <f t="shared" si="148"/>
        <v>R_ES-LI</v>
      </c>
      <c r="M505" s="108" t="str">
        <f t="shared" si="135"/>
        <v>WH10_11</v>
      </c>
      <c r="N505" s="108">
        <f t="shared" si="136"/>
        <v>0.0207247431264493</v>
      </c>
      <c r="O505" s="108" t="s">
        <v>18</v>
      </c>
      <c r="P505" s="108" t="s">
        <v>196</v>
      </c>
      <c r="T505" s="108" t="s">
        <v>357</v>
      </c>
      <c r="U505" s="108" t="str">
        <f t="shared" si="155"/>
        <v>R_ES-LI</v>
      </c>
      <c r="V505" s="108" t="str">
        <f t="shared" si="155"/>
        <v>WH10_11</v>
      </c>
      <c r="W505" s="108">
        <f t="shared" si="138"/>
        <v>0.0269606064596627</v>
      </c>
      <c r="X505" s="108" t="s">
        <v>18</v>
      </c>
      <c r="Y505" s="108" t="s">
        <v>191</v>
      </c>
      <c r="AC505" s="108" t="s">
        <v>357</v>
      </c>
      <c r="AD505" s="108" t="str">
        <f t="shared" si="150"/>
        <v>R_ES-LI</v>
      </c>
      <c r="AE505" s="108" t="str">
        <f t="shared" si="150"/>
        <v>WH10_11</v>
      </c>
      <c r="AF505" s="108">
        <f t="shared" si="140"/>
        <v>0.0203373562220637</v>
      </c>
      <c r="AG505" s="108" t="s">
        <v>18</v>
      </c>
      <c r="AH505" s="108" t="s">
        <v>197</v>
      </c>
      <c r="AL505" s="108" t="s">
        <v>357</v>
      </c>
      <c r="AM505" s="108" t="str">
        <f t="shared" si="151"/>
        <v>R_ES-LI</v>
      </c>
      <c r="AN505" s="108" t="str">
        <f t="shared" si="151"/>
        <v>WH10_11</v>
      </c>
      <c r="AO505" s="108">
        <f t="shared" si="142"/>
        <v>0.0228944317474162</v>
      </c>
      <c r="AP505" s="108" t="s">
        <v>18</v>
      </c>
      <c r="AQ505" s="108" t="s">
        <v>194</v>
      </c>
      <c r="AU505" s="108" t="s">
        <v>357</v>
      </c>
      <c r="AV505" s="108" t="str">
        <f t="shared" si="152"/>
        <v>R_ES-LI</v>
      </c>
      <c r="AW505" s="108" t="str">
        <f t="shared" si="152"/>
        <v>WH10_11</v>
      </c>
      <c r="AX505" s="108">
        <f t="shared" si="144"/>
        <v>0.0193167729407143</v>
      </c>
      <c r="AY505" s="108" t="s">
        <v>18</v>
      </c>
      <c r="AZ505" s="108" t="s">
        <v>193</v>
      </c>
      <c r="BD505" s="108" t="s">
        <v>357</v>
      </c>
      <c r="BE505" s="108" t="str">
        <f t="shared" si="153"/>
        <v>R_ES-LI</v>
      </c>
      <c r="BF505" s="108" t="str">
        <f t="shared" si="153"/>
        <v>WH10_11</v>
      </c>
      <c r="BG505" s="108">
        <f t="shared" si="149"/>
        <v>0.0228944317474162</v>
      </c>
      <c r="BH505" s="108" t="s">
        <v>18</v>
      </c>
      <c r="BI505" s="108" t="s">
        <v>195</v>
      </c>
      <c r="BM505" s="108" t="s">
        <v>357</v>
      </c>
      <c r="BN505" s="108" t="str">
        <f t="shared" si="154"/>
        <v>R_ES-LI</v>
      </c>
      <c r="BO505" s="108" t="str">
        <f t="shared" si="154"/>
        <v>WH10_11</v>
      </c>
      <c r="BP505" s="108">
        <f t="shared" si="147"/>
        <v>0.0193167729407143</v>
      </c>
      <c r="BQ505" s="108" t="s">
        <v>18</v>
      </c>
      <c r="BR505" s="108" t="s">
        <v>192</v>
      </c>
    </row>
    <row r="506" spans="11:70">
      <c r="K506" s="108" t="s">
        <v>357</v>
      </c>
      <c r="L506" s="108" t="str">
        <f t="shared" si="148"/>
        <v>R_ES-LI</v>
      </c>
      <c r="M506" s="108" t="str">
        <f t="shared" si="135"/>
        <v>WH12_13</v>
      </c>
      <c r="N506" s="108">
        <f t="shared" si="136"/>
        <v>0.0213134263086159</v>
      </c>
      <c r="O506" s="108" t="s">
        <v>18</v>
      </c>
      <c r="P506" s="108" t="s">
        <v>196</v>
      </c>
      <c r="T506" s="108" t="s">
        <v>357</v>
      </c>
      <c r="U506" s="108" t="str">
        <f t="shared" si="155"/>
        <v>R_ES-LI</v>
      </c>
      <c r="V506" s="108" t="str">
        <f t="shared" si="155"/>
        <v>WH12_13</v>
      </c>
      <c r="W506" s="108">
        <f t="shared" si="138"/>
        <v>0.0281941532212526</v>
      </c>
      <c r="X506" s="108" t="s">
        <v>18</v>
      </c>
      <c r="Y506" s="108" t="s">
        <v>191</v>
      </c>
      <c r="AC506" s="108" t="s">
        <v>357</v>
      </c>
      <c r="AD506" s="108" t="str">
        <f t="shared" si="150"/>
        <v>R_ES-LI</v>
      </c>
      <c r="AE506" s="108" t="str">
        <f t="shared" si="150"/>
        <v>WH12_13</v>
      </c>
      <c r="AF506" s="108">
        <f t="shared" si="140"/>
        <v>0.0215779233299048</v>
      </c>
      <c r="AG506" s="108" t="s">
        <v>18</v>
      </c>
      <c r="AH506" s="108" t="s">
        <v>197</v>
      </c>
      <c r="AL506" s="108" t="s">
        <v>357</v>
      </c>
      <c r="AM506" s="108" t="str">
        <f t="shared" si="151"/>
        <v>R_ES-LI</v>
      </c>
      <c r="AN506" s="108" t="str">
        <f t="shared" si="151"/>
        <v>WH12_13</v>
      </c>
      <c r="AO506" s="108">
        <f t="shared" si="142"/>
        <v>0.0243699220566265</v>
      </c>
      <c r="AP506" s="108" t="s">
        <v>18</v>
      </c>
      <c r="AQ506" s="108" t="s">
        <v>194</v>
      </c>
      <c r="AU506" s="108" t="s">
        <v>357</v>
      </c>
      <c r="AV506" s="108" t="str">
        <f t="shared" si="152"/>
        <v>R_ES-LI</v>
      </c>
      <c r="AW506" s="108" t="str">
        <f t="shared" si="152"/>
        <v>WH12_13</v>
      </c>
      <c r="AX506" s="108">
        <f t="shared" si="144"/>
        <v>0.0217136791659968</v>
      </c>
      <c r="AY506" s="108" t="s">
        <v>18</v>
      </c>
      <c r="AZ506" s="108" t="s">
        <v>193</v>
      </c>
      <c r="BD506" s="108" t="s">
        <v>357</v>
      </c>
      <c r="BE506" s="108" t="str">
        <f t="shared" si="153"/>
        <v>R_ES-LI</v>
      </c>
      <c r="BF506" s="108" t="str">
        <f t="shared" si="153"/>
        <v>WH12_13</v>
      </c>
      <c r="BG506" s="108">
        <f t="shared" si="149"/>
        <v>0.0243699220566265</v>
      </c>
      <c r="BH506" s="108" t="s">
        <v>18</v>
      </c>
      <c r="BI506" s="108" t="s">
        <v>195</v>
      </c>
      <c r="BM506" s="108" t="s">
        <v>357</v>
      </c>
      <c r="BN506" s="108" t="str">
        <f t="shared" si="154"/>
        <v>R_ES-LI</v>
      </c>
      <c r="BO506" s="108" t="str">
        <f t="shared" si="154"/>
        <v>WH12_13</v>
      </c>
      <c r="BP506" s="108">
        <f t="shared" si="147"/>
        <v>0.0217136791659968</v>
      </c>
      <c r="BQ506" s="108" t="s">
        <v>18</v>
      </c>
      <c r="BR506" s="108" t="s">
        <v>192</v>
      </c>
    </row>
    <row r="507" spans="11:70">
      <c r="K507" s="175" t="s">
        <v>357</v>
      </c>
      <c r="L507" s="108" t="str">
        <f t="shared" si="148"/>
        <v>R_ES-LI</v>
      </c>
      <c r="M507" s="108" t="str">
        <f t="shared" si="135"/>
        <v>WH14_15</v>
      </c>
      <c r="N507" s="108">
        <f t="shared" si="136"/>
        <v>0.0224691056303517</v>
      </c>
      <c r="O507" s="108" t="s">
        <v>18</v>
      </c>
      <c r="P507" s="108" t="s">
        <v>196</v>
      </c>
      <c r="T507" s="108" t="s">
        <v>357</v>
      </c>
      <c r="U507" s="108" t="str">
        <f t="shared" si="155"/>
        <v>R_ES-LI</v>
      </c>
      <c r="V507" s="108" t="str">
        <f t="shared" si="155"/>
        <v>WH14_15</v>
      </c>
      <c r="W507" s="108">
        <f t="shared" si="138"/>
        <v>0.0277591077183275</v>
      </c>
      <c r="X507" s="108" t="s">
        <v>18</v>
      </c>
      <c r="Y507" s="108" t="s">
        <v>191</v>
      </c>
      <c r="AC507" s="108" t="s">
        <v>357</v>
      </c>
      <c r="AD507" s="108" t="str">
        <f t="shared" si="150"/>
        <v>R_ES-LI</v>
      </c>
      <c r="AE507" s="108" t="str">
        <f t="shared" si="150"/>
        <v>WH14_15</v>
      </c>
      <c r="AF507" s="108">
        <f t="shared" si="140"/>
        <v>0.0244372230846757</v>
      </c>
      <c r="AG507" s="108" t="s">
        <v>18</v>
      </c>
      <c r="AH507" s="108" t="s">
        <v>197</v>
      </c>
      <c r="AL507" s="108" t="s">
        <v>357</v>
      </c>
      <c r="AM507" s="108" t="str">
        <f t="shared" si="151"/>
        <v>R_ES-LI</v>
      </c>
      <c r="AN507" s="108" t="str">
        <f t="shared" si="151"/>
        <v>WH14_15</v>
      </c>
      <c r="AO507" s="108">
        <f t="shared" si="142"/>
        <v>0.0252966565536165</v>
      </c>
      <c r="AP507" s="108" t="s">
        <v>18</v>
      </c>
      <c r="AQ507" s="108" t="s">
        <v>194</v>
      </c>
      <c r="AU507" s="108" t="s">
        <v>357</v>
      </c>
      <c r="AV507" s="108" t="str">
        <f t="shared" si="152"/>
        <v>R_ES-LI</v>
      </c>
      <c r="AW507" s="108" t="str">
        <f t="shared" si="152"/>
        <v>WH14_15</v>
      </c>
      <c r="AX507" s="108">
        <f t="shared" si="144"/>
        <v>0.0231546162990083</v>
      </c>
      <c r="AY507" s="108" t="s">
        <v>18</v>
      </c>
      <c r="AZ507" s="108" t="s">
        <v>193</v>
      </c>
      <c r="BD507" s="108" t="s">
        <v>357</v>
      </c>
      <c r="BE507" s="108" t="str">
        <f t="shared" si="153"/>
        <v>R_ES-LI</v>
      </c>
      <c r="BF507" s="108" t="str">
        <f t="shared" si="153"/>
        <v>WH14_15</v>
      </c>
      <c r="BG507" s="108">
        <f t="shared" si="149"/>
        <v>0.0252966565536165</v>
      </c>
      <c r="BH507" s="108" t="s">
        <v>18</v>
      </c>
      <c r="BI507" s="108" t="s">
        <v>195</v>
      </c>
      <c r="BM507" s="108" t="s">
        <v>357</v>
      </c>
      <c r="BN507" s="108" t="str">
        <f t="shared" si="154"/>
        <v>R_ES-LI</v>
      </c>
      <c r="BO507" s="108" t="str">
        <f t="shared" si="154"/>
        <v>WH14_15</v>
      </c>
      <c r="BP507" s="108">
        <f t="shared" si="147"/>
        <v>0.0231546162990083</v>
      </c>
      <c r="BQ507" s="108" t="s">
        <v>18</v>
      </c>
      <c r="BR507" s="108" t="s">
        <v>192</v>
      </c>
    </row>
    <row r="508" spans="11:70">
      <c r="K508" s="108" t="s">
        <v>357</v>
      </c>
      <c r="L508" s="108" t="str">
        <f t="shared" si="148"/>
        <v>R_ES-LI</v>
      </c>
      <c r="M508" s="108" t="str">
        <f t="shared" si="135"/>
        <v>WH16_17</v>
      </c>
      <c r="N508" s="108">
        <f t="shared" si="136"/>
        <v>0.0228058793544892</v>
      </c>
      <c r="O508" s="108" t="s">
        <v>18</v>
      </c>
      <c r="P508" s="108" t="s">
        <v>196</v>
      </c>
      <c r="T508" s="108" t="s">
        <v>357</v>
      </c>
      <c r="U508" s="108" t="str">
        <f t="shared" si="155"/>
        <v>R_ES-LI</v>
      </c>
      <c r="V508" s="108" t="str">
        <f t="shared" si="155"/>
        <v>WH16_17</v>
      </c>
      <c r="W508" s="108">
        <f t="shared" si="138"/>
        <v>0.0270225001421144</v>
      </c>
      <c r="X508" s="108" t="s">
        <v>18</v>
      </c>
      <c r="Y508" s="108" t="s">
        <v>191</v>
      </c>
      <c r="AC508" s="108" t="s">
        <v>357</v>
      </c>
      <c r="AD508" s="108" t="str">
        <f t="shared" si="150"/>
        <v>R_ES-LI</v>
      </c>
      <c r="AE508" s="108" t="str">
        <f t="shared" si="150"/>
        <v>WH16_17</v>
      </c>
      <c r="AF508" s="108">
        <f t="shared" si="140"/>
        <v>0.0257055276901567</v>
      </c>
      <c r="AG508" s="108" t="s">
        <v>18</v>
      </c>
      <c r="AH508" s="108" t="s">
        <v>197</v>
      </c>
      <c r="AL508" s="108" t="s">
        <v>357</v>
      </c>
      <c r="AM508" s="108" t="str">
        <f t="shared" si="151"/>
        <v>R_ES-LI</v>
      </c>
      <c r="AN508" s="108" t="str">
        <f t="shared" si="151"/>
        <v>WH16_17</v>
      </c>
      <c r="AO508" s="108">
        <f t="shared" si="142"/>
        <v>0.0253035348263485</v>
      </c>
      <c r="AP508" s="108" t="s">
        <v>18</v>
      </c>
      <c r="AQ508" s="108" t="s">
        <v>194</v>
      </c>
      <c r="AU508" s="108" t="s">
        <v>357</v>
      </c>
      <c r="AV508" s="108" t="str">
        <f t="shared" si="152"/>
        <v>R_ES-LI</v>
      </c>
      <c r="AW508" s="108" t="str">
        <f t="shared" si="152"/>
        <v>WH16_17</v>
      </c>
      <c r="AX508" s="108">
        <f t="shared" si="144"/>
        <v>0.0233585702637121</v>
      </c>
      <c r="AY508" s="108" t="s">
        <v>18</v>
      </c>
      <c r="AZ508" s="108" t="s">
        <v>193</v>
      </c>
      <c r="BD508" s="108" t="s">
        <v>357</v>
      </c>
      <c r="BE508" s="108" t="str">
        <f t="shared" si="153"/>
        <v>R_ES-LI</v>
      </c>
      <c r="BF508" s="108" t="str">
        <f t="shared" si="153"/>
        <v>WH16_17</v>
      </c>
      <c r="BG508" s="108">
        <f t="shared" si="149"/>
        <v>0.0253035348263485</v>
      </c>
      <c r="BH508" s="108" t="s">
        <v>18</v>
      </c>
      <c r="BI508" s="108" t="s">
        <v>195</v>
      </c>
      <c r="BM508" s="108" t="s">
        <v>357</v>
      </c>
      <c r="BN508" s="108" t="str">
        <f t="shared" si="154"/>
        <v>R_ES-LI</v>
      </c>
      <c r="BO508" s="108" t="str">
        <f t="shared" si="154"/>
        <v>WH16_17</v>
      </c>
      <c r="BP508" s="108">
        <f t="shared" si="147"/>
        <v>0.0233585702637121</v>
      </c>
      <c r="BQ508" s="108" t="s">
        <v>18</v>
      </c>
      <c r="BR508" s="108" t="s">
        <v>192</v>
      </c>
    </row>
    <row r="509" spans="11:70">
      <c r="K509" s="108" t="s">
        <v>357</v>
      </c>
      <c r="L509" s="108" t="str">
        <f t="shared" si="148"/>
        <v>R_ES-LI</v>
      </c>
      <c r="M509" s="108" t="str">
        <f t="shared" si="135"/>
        <v>WH18_19</v>
      </c>
      <c r="N509" s="108">
        <f t="shared" si="136"/>
        <v>0.0228335510535675</v>
      </c>
      <c r="O509" s="108" t="s">
        <v>18</v>
      </c>
      <c r="P509" s="108" t="s">
        <v>196</v>
      </c>
      <c r="T509" s="108" t="s">
        <v>357</v>
      </c>
      <c r="U509" s="108" t="str">
        <f t="shared" si="155"/>
        <v>R_ES-LI</v>
      </c>
      <c r="V509" s="108" t="str">
        <f t="shared" si="155"/>
        <v>WH18_19</v>
      </c>
      <c r="W509" s="108">
        <f t="shared" si="138"/>
        <v>0.0267517944660614</v>
      </c>
      <c r="X509" s="108" t="s">
        <v>18</v>
      </c>
      <c r="Y509" s="108" t="s">
        <v>191</v>
      </c>
      <c r="AC509" s="108" t="s">
        <v>357</v>
      </c>
      <c r="AD509" s="108" t="str">
        <f t="shared" si="150"/>
        <v>R_ES-LI</v>
      </c>
      <c r="AE509" s="108" t="str">
        <f t="shared" si="150"/>
        <v>WH18_19</v>
      </c>
      <c r="AF509" s="108">
        <f t="shared" si="140"/>
        <v>0.0255927943653416</v>
      </c>
      <c r="AG509" s="108" t="s">
        <v>18</v>
      </c>
      <c r="AH509" s="108" t="s">
        <v>197</v>
      </c>
      <c r="AL509" s="108" t="s">
        <v>357</v>
      </c>
      <c r="AM509" s="108" t="str">
        <f t="shared" si="151"/>
        <v>R_ES-LI</v>
      </c>
      <c r="AN509" s="108" t="str">
        <f t="shared" si="151"/>
        <v>WH18_19</v>
      </c>
      <c r="AO509" s="108">
        <f t="shared" si="142"/>
        <v>0.0249695860312862</v>
      </c>
      <c r="AP509" s="108" t="s">
        <v>18</v>
      </c>
      <c r="AQ509" s="108" t="s">
        <v>194</v>
      </c>
      <c r="AU509" s="108" t="s">
        <v>357</v>
      </c>
      <c r="AV509" s="108" t="str">
        <f t="shared" si="152"/>
        <v>R_ES-LI</v>
      </c>
      <c r="AW509" s="108" t="str">
        <f t="shared" si="152"/>
        <v>WH18_19</v>
      </c>
      <c r="AX509" s="108">
        <f t="shared" si="144"/>
        <v>0.023127630615324</v>
      </c>
      <c r="AY509" s="108" t="s">
        <v>18</v>
      </c>
      <c r="AZ509" s="108" t="s">
        <v>193</v>
      </c>
      <c r="BD509" s="108" t="s">
        <v>357</v>
      </c>
      <c r="BE509" s="108" t="str">
        <f t="shared" si="153"/>
        <v>R_ES-LI</v>
      </c>
      <c r="BF509" s="108" t="str">
        <f t="shared" si="153"/>
        <v>WH18_19</v>
      </c>
      <c r="BG509" s="108">
        <f t="shared" si="149"/>
        <v>0.0249695860312862</v>
      </c>
      <c r="BH509" s="108" t="s">
        <v>18</v>
      </c>
      <c r="BI509" s="108" t="s">
        <v>195</v>
      </c>
      <c r="BM509" s="108" t="s">
        <v>357</v>
      </c>
      <c r="BN509" s="108" t="str">
        <f t="shared" si="154"/>
        <v>R_ES-LI</v>
      </c>
      <c r="BO509" s="108" t="str">
        <f t="shared" si="154"/>
        <v>WH18_19</v>
      </c>
      <c r="BP509" s="108">
        <f t="shared" si="147"/>
        <v>0.023127630615324</v>
      </c>
      <c r="BQ509" s="108" t="s">
        <v>18</v>
      </c>
      <c r="BR509" s="108" t="s">
        <v>192</v>
      </c>
    </row>
    <row r="510" spans="11:70">
      <c r="K510" s="108" t="s">
        <v>357</v>
      </c>
      <c r="L510" s="108" t="str">
        <f t="shared" si="148"/>
        <v>R_ES-LI</v>
      </c>
      <c r="M510" s="108" t="str">
        <f t="shared" si="135"/>
        <v>WH20_21</v>
      </c>
      <c r="N510" s="108">
        <f t="shared" si="136"/>
        <v>0.0227154557821904</v>
      </c>
      <c r="O510" s="108" t="s">
        <v>18</v>
      </c>
      <c r="P510" s="108" t="s">
        <v>196</v>
      </c>
      <c r="T510" s="108" t="s">
        <v>357</v>
      </c>
      <c r="U510" s="108" t="str">
        <f t="shared" si="155"/>
        <v>R_ES-LI</v>
      </c>
      <c r="V510" s="108" t="str">
        <f t="shared" si="155"/>
        <v>WH20_21</v>
      </c>
      <c r="W510" s="108">
        <f t="shared" si="138"/>
        <v>0.0283933513791526</v>
      </c>
      <c r="X510" s="108" t="s">
        <v>18</v>
      </c>
      <c r="Y510" s="108" t="s">
        <v>191</v>
      </c>
      <c r="AC510" s="108" t="s">
        <v>357</v>
      </c>
      <c r="AD510" s="108" t="str">
        <f t="shared" si="150"/>
        <v>R_ES-LI</v>
      </c>
      <c r="AE510" s="108" t="str">
        <f t="shared" si="150"/>
        <v>WH20_21</v>
      </c>
      <c r="AF510" s="108">
        <f t="shared" si="140"/>
        <v>0.0251280963570105</v>
      </c>
      <c r="AG510" s="108" t="s">
        <v>18</v>
      </c>
      <c r="AH510" s="108" t="s">
        <v>197</v>
      </c>
      <c r="AL510" s="108" t="s">
        <v>357</v>
      </c>
      <c r="AM510" s="108" t="str">
        <f t="shared" si="151"/>
        <v>R_ES-LI</v>
      </c>
      <c r="AN510" s="108" t="str">
        <f t="shared" si="151"/>
        <v>WH20_21</v>
      </c>
      <c r="AO510" s="108">
        <f t="shared" si="142"/>
        <v>0.0251936667769471</v>
      </c>
      <c r="AP510" s="108" t="s">
        <v>18</v>
      </c>
      <c r="AQ510" s="108" t="s">
        <v>194</v>
      </c>
      <c r="AU510" s="108" t="s">
        <v>357</v>
      </c>
      <c r="AV510" s="108" t="str">
        <f t="shared" si="152"/>
        <v>R_ES-LI</v>
      </c>
      <c r="AW510" s="108" t="str">
        <f t="shared" si="152"/>
        <v>WH20_21</v>
      </c>
      <c r="AX510" s="108">
        <f t="shared" si="144"/>
        <v>0.0230669226777415</v>
      </c>
      <c r="AY510" s="108" t="s">
        <v>18</v>
      </c>
      <c r="AZ510" s="108" t="s">
        <v>193</v>
      </c>
      <c r="BD510" s="108" t="s">
        <v>357</v>
      </c>
      <c r="BE510" s="108" t="str">
        <f t="shared" si="153"/>
        <v>R_ES-LI</v>
      </c>
      <c r="BF510" s="108" t="str">
        <f t="shared" si="153"/>
        <v>WH20_21</v>
      </c>
      <c r="BG510" s="108">
        <f t="shared" si="149"/>
        <v>0.0251936667769471</v>
      </c>
      <c r="BH510" s="108" t="s">
        <v>18</v>
      </c>
      <c r="BI510" s="108" t="s">
        <v>195</v>
      </c>
      <c r="BM510" s="108" t="s">
        <v>357</v>
      </c>
      <c r="BN510" s="108" t="str">
        <f t="shared" si="154"/>
        <v>R_ES-LI</v>
      </c>
      <c r="BO510" s="108" t="str">
        <f t="shared" si="154"/>
        <v>WH20_21</v>
      </c>
      <c r="BP510" s="108">
        <f t="shared" si="147"/>
        <v>0.0230669226777415</v>
      </c>
      <c r="BQ510" s="108" t="s">
        <v>18</v>
      </c>
      <c r="BR510" s="108" t="s">
        <v>192</v>
      </c>
    </row>
    <row r="511" spans="11:70">
      <c r="K511" s="175" t="s">
        <v>357</v>
      </c>
      <c r="L511" s="108" t="str">
        <f t="shared" si="148"/>
        <v>R_ES-LI</v>
      </c>
      <c r="M511" s="108" t="str">
        <f t="shared" si="135"/>
        <v>WH22_23</v>
      </c>
      <c r="N511" s="108">
        <f t="shared" si="136"/>
        <v>0.0228898262899369</v>
      </c>
      <c r="O511" s="108" t="s">
        <v>18</v>
      </c>
      <c r="P511" s="108" t="s">
        <v>196</v>
      </c>
      <c r="T511" s="108" t="s">
        <v>357</v>
      </c>
      <c r="U511" s="108" t="str">
        <f t="shared" si="155"/>
        <v>R_ES-LI</v>
      </c>
      <c r="V511" s="108" t="str">
        <f t="shared" si="155"/>
        <v>WH22_23</v>
      </c>
      <c r="W511" s="108">
        <f t="shared" si="138"/>
        <v>0.0283097816617008</v>
      </c>
      <c r="X511" s="108" t="s">
        <v>18</v>
      </c>
      <c r="Y511" s="108" t="s">
        <v>191</v>
      </c>
      <c r="AC511" s="108" t="s">
        <v>357</v>
      </c>
      <c r="AD511" s="108" t="str">
        <f t="shared" si="150"/>
        <v>R_ES-LI</v>
      </c>
      <c r="AE511" s="108" t="str">
        <f t="shared" si="150"/>
        <v>WH22_23</v>
      </c>
      <c r="AF511" s="108">
        <f t="shared" si="140"/>
        <v>0.0254920738775338</v>
      </c>
      <c r="AG511" s="108" t="s">
        <v>18</v>
      </c>
      <c r="AH511" s="108" t="s">
        <v>197</v>
      </c>
      <c r="AL511" s="108" t="s">
        <v>357</v>
      </c>
      <c r="AM511" s="108" t="str">
        <f t="shared" si="151"/>
        <v>R_ES-LI</v>
      </c>
      <c r="AN511" s="108" t="str">
        <f t="shared" si="151"/>
        <v>WH22_23</v>
      </c>
      <c r="AO511" s="108">
        <f t="shared" si="142"/>
        <v>0.025793097568826</v>
      </c>
      <c r="AP511" s="108" t="s">
        <v>18</v>
      </c>
      <c r="AQ511" s="108" t="s">
        <v>194</v>
      </c>
      <c r="AU511" s="108" t="s">
        <v>357</v>
      </c>
      <c r="AV511" s="108" t="str">
        <f t="shared" si="152"/>
        <v>R_ES-LI</v>
      </c>
      <c r="AW511" s="108" t="str">
        <f t="shared" si="152"/>
        <v>WH22_23</v>
      </c>
      <c r="AX511" s="108">
        <f t="shared" si="144"/>
        <v>0.0246581494217923</v>
      </c>
      <c r="AY511" s="108" t="s">
        <v>18</v>
      </c>
      <c r="AZ511" s="108" t="s">
        <v>193</v>
      </c>
      <c r="BD511" s="108" t="s">
        <v>357</v>
      </c>
      <c r="BE511" s="108" t="str">
        <f t="shared" si="153"/>
        <v>R_ES-LI</v>
      </c>
      <c r="BF511" s="108" t="str">
        <f t="shared" si="153"/>
        <v>WH22_23</v>
      </c>
      <c r="BG511" s="108">
        <f t="shared" si="149"/>
        <v>0.025793097568826</v>
      </c>
      <c r="BH511" s="108" t="s">
        <v>18</v>
      </c>
      <c r="BI511" s="108" t="s">
        <v>195</v>
      </c>
      <c r="BM511" s="108" t="s">
        <v>357</v>
      </c>
      <c r="BN511" s="108" t="str">
        <f t="shared" si="154"/>
        <v>R_ES-LI</v>
      </c>
      <c r="BO511" s="108" t="str">
        <f t="shared" si="154"/>
        <v>WH22_23</v>
      </c>
      <c r="BP511" s="108">
        <f t="shared" si="147"/>
        <v>0.0246581494217923</v>
      </c>
      <c r="BQ511" s="108" t="s">
        <v>18</v>
      </c>
      <c r="BR511" s="108" t="s">
        <v>192</v>
      </c>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5"/>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5"/>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5"/>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5"/>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5"/>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5"/>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5"/>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5"/>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5"/>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5"/>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5"/>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5"/>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6" zoomScaleNormal="56" workbookViewId="0">
      <selection activeCell="A26" sqref="$A26:$XFD26"/>
    </sheetView>
  </sheetViews>
  <sheetFormatPr defaultColWidth="8.72727272727273" defaultRowHeight="12.5"/>
  <cols>
    <col min="3" max="3" width="12.8181818181818" customWidth="1"/>
    <col min="4" max="4" width="10.5454545454545" customWidth="1"/>
    <col min="6" max="11" width="12" customWidth="1"/>
    <col min="12" max="12" width="18.2727272727273" customWidth="1"/>
  </cols>
  <sheetData>
    <row r="5" ht="13" spans="3:10">
      <c r="C5" s="133"/>
      <c r="D5" s="133"/>
      <c r="E5" s="36"/>
      <c r="F5" s="36"/>
      <c r="J5" s="133"/>
    </row>
    <row r="6" ht="15.25" spans="2:12">
      <c r="B6" s="134"/>
      <c r="C6" s="134"/>
      <c r="D6" s="134"/>
      <c r="E6" s="135"/>
      <c r="F6" s="136"/>
      <c r="G6" s="136"/>
      <c r="H6" s="136"/>
      <c r="I6" s="136"/>
      <c r="J6" s="136"/>
      <c r="K6" s="136"/>
      <c r="L6" s="136"/>
    </row>
    <row r="7" spans="2:11">
      <c r="B7" s="137"/>
      <c r="C7" s="137"/>
      <c r="D7" s="137"/>
      <c r="E7" s="138"/>
      <c r="F7" s="139"/>
      <c r="G7" s="140"/>
      <c r="H7" s="141"/>
      <c r="I7" s="141"/>
      <c r="J7" s="141"/>
      <c r="K7" s="163"/>
    </row>
    <row r="8" ht="13.25" spans="2:11">
      <c r="B8" s="142"/>
      <c r="C8" s="142"/>
      <c r="D8" s="142"/>
      <c r="E8" s="143"/>
      <c r="F8" s="144"/>
      <c r="G8" s="145"/>
      <c r="H8" s="146"/>
      <c r="I8" s="146"/>
      <c r="J8" s="146"/>
      <c r="K8" s="164"/>
    </row>
    <row r="9" spans="2:11">
      <c r="B9" s="67"/>
      <c r="C9" s="54" t="s">
        <v>40</v>
      </c>
      <c r="D9" s="70"/>
      <c r="E9" s="147"/>
      <c r="F9" s="147"/>
      <c r="G9" s="67"/>
      <c r="H9" s="70"/>
      <c r="I9" s="70"/>
      <c r="J9" s="165"/>
      <c r="K9" s="73"/>
    </row>
    <row r="10" spans="2:11">
      <c r="B10" s="67"/>
      <c r="C10" s="54" t="s">
        <v>42</v>
      </c>
      <c r="D10" s="70"/>
      <c r="E10" s="67"/>
      <c r="F10" s="147"/>
      <c r="G10" s="67"/>
      <c r="H10" s="70"/>
      <c r="I10" s="70"/>
      <c r="J10" s="165"/>
      <c r="K10" s="73"/>
    </row>
    <row r="11" spans="2:11">
      <c r="B11" s="67"/>
      <c r="C11" s="148"/>
      <c r="D11" s="70"/>
      <c r="E11" s="147"/>
      <c r="F11" s="147"/>
      <c r="G11" s="67"/>
      <c r="H11" s="70"/>
      <c r="I11" s="70"/>
      <c r="J11" s="165"/>
      <c r="K11" s="73"/>
    </row>
    <row r="12" spans="2:11">
      <c r="B12" s="67"/>
      <c r="C12" s="148"/>
      <c r="D12" s="70"/>
      <c r="E12" s="147"/>
      <c r="F12" s="147"/>
      <c r="G12" s="67"/>
      <c r="H12" s="70"/>
      <c r="I12" s="70"/>
      <c r="J12" s="165"/>
      <c r="K12" s="73"/>
    </row>
    <row r="13" spans="2:11">
      <c r="B13" s="67"/>
      <c r="C13" s="148"/>
      <c r="D13" s="70"/>
      <c r="E13" s="67"/>
      <c r="F13" s="147"/>
      <c r="G13" s="67"/>
      <c r="H13" s="70"/>
      <c r="I13" s="70"/>
      <c r="J13" s="165"/>
      <c r="K13" s="73"/>
    </row>
    <row r="14" spans="2:11">
      <c r="B14" s="67"/>
      <c r="C14" s="148"/>
      <c r="D14" s="70"/>
      <c r="E14" s="67"/>
      <c r="F14" s="147"/>
      <c r="G14" s="67"/>
      <c r="H14" s="70"/>
      <c r="I14" s="70"/>
      <c r="J14" s="165"/>
      <c r="K14" s="73"/>
    </row>
    <row r="15" spans="2:11">
      <c r="B15" s="67"/>
      <c r="C15" s="148"/>
      <c r="D15" s="70"/>
      <c r="E15" s="67"/>
      <c r="F15" s="147"/>
      <c r="G15" s="67"/>
      <c r="H15" s="70"/>
      <c r="I15" s="70"/>
      <c r="J15" s="165"/>
      <c r="K15" s="73"/>
    </row>
    <row r="16" spans="2:11">
      <c r="B16" s="67"/>
      <c r="C16" s="148"/>
      <c r="D16" s="70"/>
      <c r="E16" s="67"/>
      <c r="F16" s="147"/>
      <c r="G16" s="67"/>
      <c r="H16" s="70"/>
      <c r="I16" s="70"/>
      <c r="J16" s="165"/>
      <c r="K16" s="73"/>
    </row>
    <row r="17" spans="2:11">
      <c r="B17" s="67"/>
      <c r="C17" s="148"/>
      <c r="D17" s="70"/>
      <c r="E17" s="67"/>
      <c r="F17" s="147"/>
      <c r="G17" s="67"/>
      <c r="H17" s="70"/>
      <c r="I17" s="70"/>
      <c r="J17" s="165"/>
      <c r="K17" s="73"/>
    </row>
    <row r="18" spans="2:11">
      <c r="B18" s="67"/>
      <c r="C18" s="148"/>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9"/>
      <c r="E23" s="54"/>
      <c r="F23" s="54"/>
      <c r="G23" s="32"/>
      <c r="H23" s="32"/>
      <c r="I23" s="32"/>
      <c r="J23" s="149"/>
    </row>
    <row r="24" ht="14.5" spans="2:12">
      <c r="B24" s="150"/>
      <c r="C24" s="54"/>
      <c r="D24" s="150"/>
      <c r="E24" s="151"/>
      <c r="F24" s="152"/>
      <c r="G24" s="152"/>
      <c r="H24" s="152"/>
      <c r="I24" s="152"/>
      <c r="J24" s="152"/>
      <c r="K24" s="166"/>
      <c r="L24" s="166"/>
    </row>
    <row r="25" spans="2:16">
      <c r="B25" s="32"/>
      <c r="C25" s="54"/>
      <c r="D25" s="54"/>
      <c r="E25" s="153"/>
      <c r="F25" s="153"/>
      <c r="G25" s="153"/>
      <c r="H25" s="153"/>
      <c r="I25" s="153"/>
      <c r="J25" s="153"/>
      <c r="K25" s="167"/>
      <c r="P25" s="168"/>
    </row>
    <row r="26" s="132" customFormat="1" ht="13" spans="2:67">
      <c r="B26" s="154"/>
      <c r="C26" s="155"/>
      <c r="D26" s="156"/>
      <c r="E26" s="154"/>
      <c r="F26" s="154"/>
      <c r="G26" s="157"/>
      <c r="H26" s="157"/>
      <c r="I26" s="169"/>
      <c r="J26" s="169"/>
      <c r="K26" s="169"/>
      <c r="L26" s="169"/>
      <c r="M26" s="170" t="s">
        <v>343</v>
      </c>
      <c r="T26" s="169"/>
      <c r="U26" s="169"/>
      <c r="V26" s="170" t="s">
        <v>343</v>
      </c>
      <c r="AC26" s="169"/>
      <c r="AD26" s="169"/>
      <c r="AE26" s="170" t="s">
        <v>343</v>
      </c>
      <c r="AL26" s="169"/>
      <c r="AM26" s="169"/>
      <c r="AN26" s="170" t="s">
        <v>343</v>
      </c>
      <c r="AU26" s="169"/>
      <c r="AV26" s="169"/>
      <c r="AW26" s="170" t="s">
        <v>343</v>
      </c>
      <c r="BD26" s="169"/>
      <c r="BE26" s="169"/>
      <c r="BF26" s="170" t="s">
        <v>343</v>
      </c>
      <c r="BM26" s="169"/>
      <c r="BN26" s="169"/>
      <c r="BO26" s="170" t="s">
        <v>343</v>
      </c>
    </row>
    <row r="27" spans="2:11">
      <c r="B27" s="32"/>
      <c r="C27" s="54"/>
      <c r="D27" s="54"/>
      <c r="E27" s="153"/>
      <c r="F27" s="153"/>
      <c r="G27" s="153"/>
      <c r="H27" s="153"/>
      <c r="I27" s="167"/>
      <c r="J27" s="167"/>
      <c r="K27" s="167"/>
    </row>
    <row r="29" ht="13" spans="2:70">
      <c r="B29" s="158"/>
      <c r="C29" s="158"/>
      <c r="D29" s="158"/>
      <c r="E29" s="158"/>
      <c r="F29" s="158"/>
      <c r="G29" s="153"/>
      <c r="H29" s="153"/>
      <c r="I29" s="167"/>
      <c r="J29" s="167"/>
      <c r="K29" s="171" t="s">
        <v>344</v>
      </c>
      <c r="L29" s="171" t="s">
        <v>3</v>
      </c>
      <c r="M29" s="171" t="s">
        <v>354</v>
      </c>
      <c r="N29" s="171">
        <v>2020</v>
      </c>
      <c r="O29" s="172" t="s">
        <v>2</v>
      </c>
      <c r="P29" t="s">
        <v>382</v>
      </c>
      <c r="T29" s="171" t="s">
        <v>344</v>
      </c>
      <c r="U29" s="171" t="s">
        <v>3</v>
      </c>
      <c r="V29" s="171" t="s">
        <v>354</v>
      </c>
      <c r="W29" s="171">
        <v>2020</v>
      </c>
      <c r="X29" s="172" t="s">
        <v>2</v>
      </c>
      <c r="Y29" t="s">
        <v>382</v>
      </c>
      <c r="AC29" s="171" t="s">
        <v>344</v>
      </c>
      <c r="AD29" s="171" t="s">
        <v>3</v>
      </c>
      <c r="AE29" s="171" t="s">
        <v>354</v>
      </c>
      <c r="AF29" s="171">
        <v>2020</v>
      </c>
      <c r="AG29" s="172" t="s">
        <v>2</v>
      </c>
      <c r="AH29" t="s">
        <v>382</v>
      </c>
      <c r="AL29" s="171" t="s">
        <v>344</v>
      </c>
      <c r="AM29" s="171" t="s">
        <v>3</v>
      </c>
      <c r="AN29" s="171" t="s">
        <v>354</v>
      </c>
      <c r="AO29" s="171">
        <v>2020</v>
      </c>
      <c r="AP29" s="172" t="s">
        <v>2</v>
      </c>
      <c r="AQ29" t="s">
        <v>382</v>
      </c>
      <c r="AU29" s="171" t="s">
        <v>344</v>
      </c>
      <c r="AV29" s="171" t="s">
        <v>3</v>
      </c>
      <c r="AW29" s="171" t="s">
        <v>354</v>
      </c>
      <c r="AX29" s="171">
        <v>2020</v>
      </c>
      <c r="AY29" s="172" t="s">
        <v>2</v>
      </c>
      <c r="AZ29" t="s">
        <v>382</v>
      </c>
      <c r="BD29" s="171" t="s">
        <v>344</v>
      </c>
      <c r="BE29" s="171" t="s">
        <v>3</v>
      </c>
      <c r="BF29" s="171" t="s">
        <v>354</v>
      </c>
      <c r="BG29" s="171">
        <v>2020</v>
      </c>
      <c r="BH29" s="172" t="s">
        <v>2</v>
      </c>
      <c r="BI29" t="s">
        <v>382</v>
      </c>
      <c r="BM29" s="171" t="s">
        <v>344</v>
      </c>
      <c r="BN29" s="171" t="s">
        <v>3</v>
      </c>
      <c r="BO29" s="171" t="s">
        <v>354</v>
      </c>
      <c r="BP29" s="171">
        <v>2020</v>
      </c>
      <c r="BQ29" s="172" t="s">
        <v>2</v>
      </c>
      <c r="BR29" t="s">
        <v>382</v>
      </c>
    </row>
    <row r="30" ht="30" spans="2:68">
      <c r="B30" s="159"/>
      <c r="C30" s="159"/>
      <c r="D30" s="159"/>
      <c r="E30" s="159"/>
      <c r="F30" s="160"/>
      <c r="G30" s="153"/>
      <c r="H30" s="153"/>
      <c r="I30" s="167"/>
      <c r="J30" s="167"/>
      <c r="K30" s="173" t="s">
        <v>141</v>
      </c>
      <c r="L30" s="173" t="s">
        <v>355</v>
      </c>
      <c r="M30" s="173"/>
      <c r="N30" s="173"/>
      <c r="T30" s="173" t="s">
        <v>141</v>
      </c>
      <c r="U30" s="173" t="s">
        <v>355</v>
      </c>
      <c r="V30" s="173"/>
      <c r="W30" s="173"/>
      <c r="AC30" s="173" t="s">
        <v>141</v>
      </c>
      <c r="AD30" s="173" t="s">
        <v>355</v>
      </c>
      <c r="AE30" s="173"/>
      <c r="AF30" s="173"/>
      <c r="AL30" s="173" t="s">
        <v>141</v>
      </c>
      <c r="AM30" s="173" t="s">
        <v>355</v>
      </c>
      <c r="AN30" s="173"/>
      <c r="AO30" s="173"/>
      <c r="AU30" s="173" t="s">
        <v>141</v>
      </c>
      <c r="AV30" s="173" t="s">
        <v>355</v>
      </c>
      <c r="AW30" s="173"/>
      <c r="AX30" s="173"/>
      <c r="BD30" s="173" t="s">
        <v>141</v>
      </c>
      <c r="BE30" s="173" t="s">
        <v>355</v>
      </c>
      <c r="BF30" s="173"/>
      <c r="BG30" s="173"/>
      <c r="BM30" s="173" t="s">
        <v>141</v>
      </c>
      <c r="BN30" s="173" t="s">
        <v>355</v>
      </c>
      <c r="BO30" s="173"/>
      <c r="BP30" s="173"/>
    </row>
    <row r="31" ht="13.25" spans="2:68">
      <c r="B31" s="159"/>
      <c r="C31" s="159"/>
      <c r="D31" s="159"/>
      <c r="E31" s="159"/>
      <c r="F31" s="160"/>
      <c r="G31" s="153"/>
      <c r="H31" s="153"/>
      <c r="I31" s="167"/>
      <c r="J31" s="167"/>
      <c r="K31" s="174" t="s">
        <v>356</v>
      </c>
      <c r="L31" s="174"/>
      <c r="M31" s="174"/>
      <c r="N31" s="174"/>
      <c r="T31" s="174" t="s">
        <v>356</v>
      </c>
      <c r="U31" s="174"/>
      <c r="V31" s="174"/>
      <c r="W31" s="174"/>
      <c r="AC31" s="174" t="s">
        <v>356</v>
      </c>
      <c r="AD31" s="174"/>
      <c r="AE31" s="174"/>
      <c r="AF31" s="174"/>
      <c r="AL31" s="174" t="s">
        <v>356</v>
      </c>
      <c r="AM31" s="174"/>
      <c r="AN31" s="174"/>
      <c r="AO31" s="174"/>
      <c r="AU31" s="174" t="s">
        <v>356</v>
      </c>
      <c r="AV31" s="174"/>
      <c r="AW31" s="174"/>
      <c r="AX31" s="174"/>
      <c r="BD31" s="174" t="s">
        <v>356</v>
      </c>
      <c r="BE31" s="174"/>
      <c r="BF31" s="174"/>
      <c r="BG31" s="174"/>
      <c r="BM31" s="174" t="s">
        <v>356</v>
      </c>
      <c r="BN31" s="174"/>
      <c r="BO31" s="174"/>
      <c r="BP31" s="174"/>
    </row>
    <row r="32" spans="2:70">
      <c r="B32" s="160"/>
      <c r="C32" s="32"/>
      <c r="D32" s="161"/>
      <c r="E32" s="161"/>
      <c r="F32" s="160"/>
      <c r="G32" s="153"/>
      <c r="H32" s="153"/>
      <c r="I32" s="167"/>
      <c r="J32" s="167"/>
      <c r="K32" s="108" t="s">
        <v>357</v>
      </c>
      <c r="L32" s="108" t="str">
        <f>C9</f>
        <v>R_ES-SD-WatHeat</v>
      </c>
      <c r="M32" s="108" t="s">
        <v>383</v>
      </c>
      <c r="N32" s="108">
        <f>[4]attached_energy_demand_split!A6</f>
        <v>0.0207246590371655</v>
      </c>
      <c r="O32" s="108" t="s">
        <v>18</v>
      </c>
      <c r="P32" s="108" t="s">
        <v>196</v>
      </c>
      <c r="T32" s="108" t="s">
        <v>357</v>
      </c>
      <c r="U32" s="108" t="str">
        <f>L32</f>
        <v>R_ES-SD-WatHeat</v>
      </c>
      <c r="V32" s="108" t="str">
        <f>M32</f>
        <v>RH0_1</v>
      </c>
      <c r="W32" s="108">
        <f>[4]attached_energy_demand_split!A68</f>
        <v>0.0211149417251545</v>
      </c>
      <c r="X32" s="108" t="s">
        <v>18</v>
      </c>
      <c r="Y32" s="108" t="s">
        <v>191</v>
      </c>
      <c r="AC32" s="108" t="s">
        <v>357</v>
      </c>
      <c r="AD32" s="108" t="str">
        <f t="shared" ref="AD32:AE79" si="0">U32</f>
        <v>R_ES-SD-WatHeat</v>
      </c>
      <c r="AE32" s="108" t="str">
        <f t="shared" si="0"/>
        <v>RH0_1</v>
      </c>
      <c r="AF32" s="108">
        <f>[4]attached_energy_demand_split!A39</f>
        <v>0.0215588607712188</v>
      </c>
      <c r="AG32" s="108" t="s">
        <v>18</v>
      </c>
      <c r="AH32" s="108" t="s">
        <v>197</v>
      </c>
      <c r="AL32" s="108" t="s">
        <v>357</v>
      </c>
      <c r="AM32" s="108" t="str">
        <f t="shared" ref="AM32:AN79" si="1">AD32</f>
        <v>R_ES-SD-WatHeat</v>
      </c>
      <c r="AN32" s="108" t="str">
        <f t="shared" si="1"/>
        <v>RH0_1</v>
      </c>
      <c r="AO32" s="108">
        <f>[4]attached_energy_demand_summariz!B7</f>
        <v>0.0211002816156798</v>
      </c>
      <c r="AP32" s="108" t="s">
        <v>18</v>
      </c>
      <c r="AQ32" s="108" t="s">
        <v>194</v>
      </c>
      <c r="AU32" s="108" t="s">
        <v>357</v>
      </c>
      <c r="AV32" s="108" t="str">
        <f t="shared" ref="AV32:AW79" si="2">AM32</f>
        <v>R_ES-SD-WatHeat</v>
      </c>
      <c r="AW32" s="108" t="str">
        <f t="shared" si="2"/>
        <v>RH0_1</v>
      </c>
      <c r="AX32" s="108">
        <f>[4]attached_energy_demand_summariz!F7</f>
        <v>0.0216553453978117</v>
      </c>
      <c r="AY32" s="108" t="s">
        <v>18</v>
      </c>
      <c r="AZ32" s="108" t="s">
        <v>193</v>
      </c>
      <c r="BD32" s="108" t="s">
        <v>357</v>
      </c>
      <c r="BE32" s="108" t="str">
        <f t="shared" ref="BE32:BF79" si="3">AV32</f>
        <v>R_ES-SD-WatHeat</v>
      </c>
      <c r="BF32" s="108" t="str">
        <f t="shared" si="3"/>
        <v>RH0_1</v>
      </c>
      <c r="BG32" s="108">
        <f>AO32</f>
        <v>0.0211002816156798</v>
      </c>
      <c r="BH32" s="108" t="s">
        <v>18</v>
      </c>
      <c r="BI32" s="108" t="s">
        <v>195</v>
      </c>
      <c r="BM32" s="108" t="s">
        <v>357</v>
      </c>
      <c r="BN32" s="108" t="str">
        <f t="shared" ref="BN32:BO79" si="4">BE32</f>
        <v>R_ES-SD-WatHeat</v>
      </c>
      <c r="BO32" s="108" t="str">
        <f t="shared" si="4"/>
        <v>RH0_1</v>
      </c>
      <c r="BP32" s="108">
        <f>[4]attached_energy_demand_summariz!J7</f>
        <v>0.0204476011470482</v>
      </c>
      <c r="BQ32" s="108" t="s">
        <v>18</v>
      </c>
      <c r="BR32" s="108" t="s">
        <v>192</v>
      </c>
    </row>
    <row r="33" spans="2:70">
      <c r="B33" s="160"/>
      <c r="C33" s="32"/>
      <c r="D33" s="161"/>
      <c r="E33" s="161"/>
      <c r="F33" s="160"/>
      <c r="G33" s="153"/>
      <c r="H33" s="153"/>
      <c r="I33" s="167"/>
      <c r="J33" s="167"/>
      <c r="K33" s="108" t="s">
        <v>357</v>
      </c>
      <c r="L33" s="108" t="str">
        <f>L32</f>
        <v>R_ES-SD-WatHeat</v>
      </c>
      <c r="M33" s="108" t="s">
        <v>384</v>
      </c>
      <c r="N33" s="108">
        <f>[4]attached_energy_demand_split!A8</f>
        <v>0.0206069139508455</v>
      </c>
      <c r="O33" s="108" t="s">
        <v>18</v>
      </c>
      <c r="P33" s="108" t="s">
        <v>196</v>
      </c>
      <c r="T33" s="108" t="s">
        <v>357</v>
      </c>
      <c r="U33" s="108" t="str">
        <f t="shared" ref="U33:V79" si="5">L33</f>
        <v>R_ES-SD-WatHeat</v>
      </c>
      <c r="V33" s="108" t="str">
        <f t="shared" si="5"/>
        <v>RH2_3</v>
      </c>
      <c r="W33" s="108">
        <f>[4]attached_energy_demand_split!A70</f>
        <v>0.019269377650939</v>
      </c>
      <c r="X33" s="108" t="s">
        <v>18</v>
      </c>
      <c r="Y33" s="108" t="s">
        <v>191</v>
      </c>
      <c r="AC33" s="108" t="s">
        <v>357</v>
      </c>
      <c r="AD33" s="108" t="str">
        <f t="shared" si="0"/>
        <v>R_ES-SD-WatHeat</v>
      </c>
      <c r="AE33" s="108" t="str">
        <f t="shared" si="0"/>
        <v>RH2_3</v>
      </c>
      <c r="AF33" s="108">
        <f>[4]attached_energy_demand_split!A41</f>
        <v>0.021716461727875</v>
      </c>
      <c r="AG33" s="108" t="s">
        <v>18</v>
      </c>
      <c r="AH33" s="108" t="s">
        <v>197</v>
      </c>
      <c r="AL33" s="108" t="s">
        <v>357</v>
      </c>
      <c r="AM33" s="108" t="str">
        <f t="shared" si="1"/>
        <v>R_ES-SD-WatHeat</v>
      </c>
      <c r="AN33" s="108" t="str">
        <f t="shared" si="1"/>
        <v>RH2_3</v>
      </c>
      <c r="AO33" s="108">
        <f>[4]attached_energy_demand_summariz!B8</f>
        <v>0.0202044634746338</v>
      </c>
      <c r="AP33" s="108" t="s">
        <v>18</v>
      </c>
      <c r="AQ33" s="108" t="s">
        <v>194</v>
      </c>
      <c r="AU33" s="108" t="s">
        <v>357</v>
      </c>
      <c r="AV33" s="108" t="str">
        <f t="shared" si="2"/>
        <v>R_ES-SD-WatHeat</v>
      </c>
      <c r="AW33" s="108" t="str">
        <f t="shared" si="2"/>
        <v>RH2_3</v>
      </c>
      <c r="AX33" s="108">
        <f>[4]attached_energy_demand_summariz!F8</f>
        <v>0.0197617928172299</v>
      </c>
      <c r="AY33" s="108" t="s">
        <v>18</v>
      </c>
      <c r="AZ33" s="108" t="s">
        <v>193</v>
      </c>
      <c r="BD33" s="108" t="s">
        <v>357</v>
      </c>
      <c r="BE33" s="108" t="str">
        <f t="shared" si="3"/>
        <v>R_ES-SD-WatHeat</v>
      </c>
      <c r="BF33" s="108" t="str">
        <f t="shared" si="3"/>
        <v>RH2_3</v>
      </c>
      <c r="BG33" s="108">
        <f t="shared" ref="BG33:BG96" si="6">AO33</f>
        <v>0.0202044634746338</v>
      </c>
      <c r="BH33" s="108" t="s">
        <v>18</v>
      </c>
      <c r="BI33" s="108" t="s">
        <v>195</v>
      </c>
      <c r="BM33" s="108" t="s">
        <v>357</v>
      </c>
      <c r="BN33" s="108" t="str">
        <f t="shared" si="4"/>
        <v>R_ES-SD-WatHeat</v>
      </c>
      <c r="BO33" s="108" t="str">
        <f t="shared" si="4"/>
        <v>RH2_3</v>
      </c>
      <c r="BP33" s="108">
        <f>[4]attached_energy_demand_summariz!J8</f>
        <v>0.0196677712262799</v>
      </c>
      <c r="BQ33" s="108" t="s">
        <v>18</v>
      </c>
      <c r="BR33" s="108" t="s">
        <v>192</v>
      </c>
    </row>
    <row r="34" spans="2:70">
      <c r="B34" s="160"/>
      <c r="C34" s="32"/>
      <c r="D34" s="161"/>
      <c r="E34" s="161"/>
      <c r="F34" s="160"/>
      <c r="G34" s="162"/>
      <c r="H34" s="162"/>
      <c r="I34" s="168"/>
      <c r="J34" s="168"/>
      <c r="K34" s="108" t="s">
        <v>357</v>
      </c>
      <c r="L34" s="108" t="str">
        <f t="shared" ref="L34:L79" si="7">L33</f>
        <v>R_ES-SD-WatHeat</v>
      </c>
      <c r="M34" s="108" t="s">
        <v>385</v>
      </c>
      <c r="N34" s="108">
        <f>[4]attached_energy_demand_split!A10</f>
        <v>0.0199087438710615</v>
      </c>
      <c r="O34" s="108" t="s">
        <v>18</v>
      </c>
      <c r="P34" s="108" t="s">
        <v>196</v>
      </c>
      <c r="T34" s="108" t="s">
        <v>357</v>
      </c>
      <c r="U34" s="108" t="str">
        <f t="shared" si="5"/>
        <v>R_ES-SD-WatHeat</v>
      </c>
      <c r="V34" s="108" t="str">
        <f t="shared" si="5"/>
        <v>RH4_5</v>
      </c>
      <c r="W34" s="108">
        <f>[4]attached_energy_demand_split!A72</f>
        <v>0.0185538915735157</v>
      </c>
      <c r="X34" s="108" t="s">
        <v>18</v>
      </c>
      <c r="Y34" s="108" t="s">
        <v>191</v>
      </c>
      <c r="AC34" s="108" t="s">
        <v>357</v>
      </c>
      <c r="AD34" s="108" t="str">
        <f t="shared" si="0"/>
        <v>R_ES-SD-WatHeat</v>
      </c>
      <c r="AE34" s="108" t="str">
        <f t="shared" si="0"/>
        <v>RH4_5</v>
      </c>
      <c r="AF34" s="108">
        <f>[4]attached_energy_demand_split!A43</f>
        <v>0.0210410330240004</v>
      </c>
      <c r="AG34" s="108" t="s">
        <v>18</v>
      </c>
      <c r="AH34" s="108" t="s">
        <v>197</v>
      </c>
      <c r="AL34" s="108" t="s">
        <v>357</v>
      </c>
      <c r="AM34" s="108" t="str">
        <f t="shared" si="1"/>
        <v>R_ES-SD-WatHeat</v>
      </c>
      <c r="AN34" s="108" t="str">
        <f t="shared" si="1"/>
        <v>RH4_5</v>
      </c>
      <c r="AO34" s="108">
        <f>[4]attached_energy_demand_summariz!B9</f>
        <v>0.0191598666763358</v>
      </c>
      <c r="AP34" s="108" t="s">
        <v>18</v>
      </c>
      <c r="AQ34" s="108" t="s">
        <v>194</v>
      </c>
      <c r="AU34" s="108" t="s">
        <v>357</v>
      </c>
      <c r="AV34" s="108" t="str">
        <f t="shared" si="2"/>
        <v>R_ES-SD-WatHeat</v>
      </c>
      <c r="AW34" s="108" t="str">
        <f t="shared" si="2"/>
        <v>RH4_5</v>
      </c>
      <c r="AX34" s="108">
        <f>[4]attached_energy_demand_summariz!F9</f>
        <v>0.0176014946901204</v>
      </c>
      <c r="AY34" s="108" t="s">
        <v>18</v>
      </c>
      <c r="AZ34" s="108" t="s">
        <v>193</v>
      </c>
      <c r="BD34" s="108" t="s">
        <v>357</v>
      </c>
      <c r="BE34" s="108" t="str">
        <f t="shared" si="3"/>
        <v>R_ES-SD-WatHeat</v>
      </c>
      <c r="BF34" s="108" t="str">
        <f t="shared" si="3"/>
        <v>RH4_5</v>
      </c>
      <c r="BG34" s="108">
        <f t="shared" si="6"/>
        <v>0.0191598666763358</v>
      </c>
      <c r="BH34" s="108" t="s">
        <v>18</v>
      </c>
      <c r="BI34" s="108" t="s">
        <v>195</v>
      </c>
      <c r="BM34" s="108" t="s">
        <v>357</v>
      </c>
      <c r="BN34" s="108" t="str">
        <f t="shared" si="4"/>
        <v>R_ES-SD-WatHeat</v>
      </c>
      <c r="BO34" s="108" t="str">
        <f t="shared" si="4"/>
        <v>RH4_5</v>
      </c>
      <c r="BP34" s="108">
        <f>[4]attached_energy_demand_summariz!J9</f>
        <v>0.018694170222981</v>
      </c>
      <c r="BQ34" s="108" t="s">
        <v>18</v>
      </c>
      <c r="BR34" s="108" t="s">
        <v>192</v>
      </c>
    </row>
    <row r="35" spans="2:70">
      <c r="B35" s="160"/>
      <c r="C35" s="32"/>
      <c r="D35" s="161"/>
      <c r="E35" s="161"/>
      <c r="F35" s="160"/>
      <c r="G35" s="162"/>
      <c r="H35" s="162"/>
      <c r="I35" s="168"/>
      <c r="J35" s="168"/>
      <c r="K35" s="175" t="s">
        <v>357</v>
      </c>
      <c r="L35" s="108" t="str">
        <f t="shared" si="7"/>
        <v>R_ES-SD-WatHeat</v>
      </c>
      <c r="M35" s="108" t="s">
        <v>386</v>
      </c>
      <c r="N35" s="108">
        <f>[4]attached_energy_demand_split!A12</f>
        <v>0.019131142691048</v>
      </c>
      <c r="O35" s="108" t="s">
        <v>18</v>
      </c>
      <c r="P35" s="108" t="s">
        <v>196</v>
      </c>
      <c r="T35" s="108" t="s">
        <v>357</v>
      </c>
      <c r="U35" s="108" t="str">
        <f t="shared" si="5"/>
        <v>R_ES-SD-WatHeat</v>
      </c>
      <c r="V35" s="108" t="str">
        <f t="shared" si="5"/>
        <v>RH6_7</v>
      </c>
      <c r="W35" s="108">
        <f>[4]attached_energy_demand_split!A74</f>
        <v>0.0188033521186996</v>
      </c>
      <c r="X35" s="108" t="s">
        <v>18</v>
      </c>
      <c r="Y35" s="108" t="s">
        <v>191</v>
      </c>
      <c r="AC35" s="108" t="s">
        <v>357</v>
      </c>
      <c r="AD35" s="108" t="str">
        <f t="shared" si="0"/>
        <v>R_ES-SD-WatHeat</v>
      </c>
      <c r="AE35" s="108" t="str">
        <f t="shared" si="0"/>
        <v>RH6_7</v>
      </c>
      <c r="AF35" s="108">
        <f>[4]attached_energy_demand_split!A45</f>
        <v>0.0186236423856643</v>
      </c>
      <c r="AG35" s="108" t="s">
        <v>18</v>
      </c>
      <c r="AH35" s="108" t="s">
        <v>197</v>
      </c>
      <c r="AL35" s="108" t="s">
        <v>357</v>
      </c>
      <c r="AM35" s="108" t="str">
        <f t="shared" si="1"/>
        <v>R_ES-SD-WatHeat</v>
      </c>
      <c r="AN35" s="108" t="str">
        <f t="shared" si="1"/>
        <v>RH6_7</v>
      </c>
      <c r="AO35" s="108">
        <f>[4]attached_energy_demand_summariz!B10</f>
        <v>0.0183190275812949</v>
      </c>
      <c r="AP35" s="108" t="s">
        <v>18</v>
      </c>
      <c r="AQ35" s="108" t="s">
        <v>194</v>
      </c>
      <c r="AU35" s="108" t="s">
        <v>357</v>
      </c>
      <c r="AV35" s="108" t="str">
        <f t="shared" si="2"/>
        <v>R_ES-SD-WatHeat</v>
      </c>
      <c r="AW35" s="108" t="str">
        <f t="shared" si="2"/>
        <v>RH6_7</v>
      </c>
      <c r="AX35" s="108">
        <f>[4]attached_energy_demand_summariz!F10</f>
        <v>0.0167442934477807</v>
      </c>
      <c r="AY35" s="108" t="s">
        <v>18</v>
      </c>
      <c r="AZ35" s="108" t="s">
        <v>193</v>
      </c>
      <c r="BD35" s="108" t="s">
        <v>357</v>
      </c>
      <c r="BE35" s="108" t="str">
        <f t="shared" si="3"/>
        <v>R_ES-SD-WatHeat</v>
      </c>
      <c r="BF35" s="108" t="str">
        <f t="shared" si="3"/>
        <v>RH6_7</v>
      </c>
      <c r="BG35" s="108">
        <f t="shared" si="6"/>
        <v>0.0183190275812949</v>
      </c>
      <c r="BH35" s="108" t="s">
        <v>18</v>
      </c>
      <c r="BI35" s="108" t="s">
        <v>195</v>
      </c>
      <c r="BM35" s="108" t="s">
        <v>357</v>
      </c>
      <c r="BN35" s="108" t="str">
        <f t="shared" si="4"/>
        <v>R_ES-SD-WatHeat</v>
      </c>
      <c r="BO35" s="108" t="str">
        <f t="shared" si="4"/>
        <v>RH6_7</v>
      </c>
      <c r="BP35" s="108">
        <f>[4]attached_energy_demand_summariz!J10</f>
        <v>0.0182927072632818</v>
      </c>
      <c r="BQ35" s="108" t="s">
        <v>18</v>
      </c>
      <c r="BR35" s="108" t="s">
        <v>192</v>
      </c>
    </row>
    <row r="36" spans="2:70">
      <c r="B36" s="160"/>
      <c r="C36" s="32"/>
      <c r="D36" s="161"/>
      <c r="E36" s="161"/>
      <c r="F36" s="160"/>
      <c r="G36" s="162"/>
      <c r="H36" s="162"/>
      <c r="I36" s="168"/>
      <c r="J36" s="168"/>
      <c r="K36" s="108" t="s">
        <v>357</v>
      </c>
      <c r="L36" s="108" t="str">
        <f t="shared" si="7"/>
        <v>R_ES-SD-WatHeat</v>
      </c>
      <c r="M36" s="108" t="s">
        <v>387</v>
      </c>
      <c r="N36" s="108">
        <f>[4]attached_energy_demand_split!A14</f>
        <v>0.0188308994526831</v>
      </c>
      <c r="O36" s="108" t="s">
        <v>18</v>
      </c>
      <c r="P36" s="108" t="s">
        <v>196</v>
      </c>
      <c r="T36" s="108" t="s">
        <v>357</v>
      </c>
      <c r="U36" s="108" t="str">
        <f t="shared" si="5"/>
        <v>R_ES-SD-WatHeat</v>
      </c>
      <c r="V36" s="108" t="str">
        <f t="shared" si="5"/>
        <v>RH8_9</v>
      </c>
      <c r="W36" s="108">
        <f>[4]attached_energy_demand_split!A76</f>
        <v>0.0202757842956449</v>
      </c>
      <c r="X36" s="108" t="s">
        <v>18</v>
      </c>
      <c r="Y36" s="108" t="s">
        <v>191</v>
      </c>
      <c r="AC36" s="108" t="s">
        <v>357</v>
      </c>
      <c r="AD36" s="108" t="str">
        <f t="shared" si="0"/>
        <v>R_ES-SD-WatHeat</v>
      </c>
      <c r="AE36" s="108" t="str">
        <f t="shared" si="0"/>
        <v>RH8_9</v>
      </c>
      <c r="AF36" s="108">
        <f>[4]attached_energy_demand_split!A47</f>
        <v>0.0171569347582401</v>
      </c>
      <c r="AG36" s="108" t="s">
        <v>18</v>
      </c>
      <c r="AH36" s="108" t="s">
        <v>197</v>
      </c>
      <c r="AL36" s="108" t="s">
        <v>357</v>
      </c>
      <c r="AM36" s="108" t="str">
        <f t="shared" si="1"/>
        <v>R_ES-SD-WatHeat</v>
      </c>
      <c r="AN36" s="108" t="str">
        <f t="shared" si="1"/>
        <v>RH8_9</v>
      </c>
      <c r="AO36" s="108">
        <f>[4]attached_energy_demand_summariz!B11</f>
        <v>0.0183672329720752</v>
      </c>
      <c r="AP36" s="108" t="s">
        <v>18</v>
      </c>
      <c r="AQ36" s="108" t="s">
        <v>194</v>
      </c>
      <c r="AU36" s="108" t="s">
        <v>357</v>
      </c>
      <c r="AV36" s="108" t="str">
        <f t="shared" si="2"/>
        <v>R_ES-SD-WatHeat</v>
      </c>
      <c r="AW36" s="108" t="str">
        <f t="shared" si="2"/>
        <v>RH8_9</v>
      </c>
      <c r="AX36" s="108">
        <f>[4]attached_energy_demand_summariz!F11</f>
        <v>0.0168878417223846</v>
      </c>
      <c r="AY36" s="108" t="s">
        <v>18</v>
      </c>
      <c r="AZ36" s="108" t="s">
        <v>193</v>
      </c>
      <c r="BD36" s="108" t="s">
        <v>357</v>
      </c>
      <c r="BE36" s="108" t="str">
        <f t="shared" si="3"/>
        <v>R_ES-SD-WatHeat</v>
      </c>
      <c r="BF36" s="108" t="str">
        <f t="shared" si="3"/>
        <v>RH8_9</v>
      </c>
      <c r="BG36" s="108">
        <f t="shared" si="6"/>
        <v>0.0183672329720752</v>
      </c>
      <c r="BH36" s="108" t="s">
        <v>18</v>
      </c>
      <c r="BI36" s="108" t="s">
        <v>195</v>
      </c>
      <c r="BM36" s="108" t="s">
        <v>357</v>
      </c>
      <c r="BN36" s="108" t="str">
        <f t="shared" si="4"/>
        <v>R_ES-SD-WatHeat</v>
      </c>
      <c r="BO36" s="108" t="str">
        <f t="shared" si="4"/>
        <v>RH8_9</v>
      </c>
      <c r="BP36" s="108">
        <f>[4]attached_energy_demand_summariz!J11</f>
        <v>0.0186847046314231</v>
      </c>
      <c r="BQ36" s="108" t="s">
        <v>18</v>
      </c>
      <c r="BR36" s="108" t="s">
        <v>192</v>
      </c>
    </row>
    <row r="37" spans="2:70">
      <c r="B37" s="160"/>
      <c r="C37" s="32"/>
      <c r="D37" s="161"/>
      <c r="E37" s="161"/>
      <c r="F37" s="160"/>
      <c r="G37" s="32"/>
      <c r="H37" s="32"/>
      <c r="K37" s="108" t="s">
        <v>357</v>
      </c>
      <c r="L37" s="108" t="str">
        <f t="shared" si="7"/>
        <v>R_ES-SD-WatHeat</v>
      </c>
      <c r="M37" s="108" t="s">
        <v>388</v>
      </c>
      <c r="N37" s="108">
        <f>[4]attached_energy_demand_split!A16</f>
        <v>0.0188922096207154</v>
      </c>
      <c r="O37" s="108" t="s">
        <v>18</v>
      </c>
      <c r="P37" s="108" t="s">
        <v>196</v>
      </c>
      <c r="T37" s="108" t="s">
        <v>357</v>
      </c>
      <c r="U37" s="108" t="str">
        <f t="shared" si="5"/>
        <v>R_ES-SD-WatHeat</v>
      </c>
      <c r="V37" s="108" t="str">
        <f t="shared" si="5"/>
        <v>RH10_11</v>
      </c>
      <c r="W37" s="108">
        <f>[4]attached_energy_demand_split!A78</f>
        <v>0.0226727094068072</v>
      </c>
      <c r="X37" s="108" t="s">
        <v>18</v>
      </c>
      <c r="Y37" s="108" t="s">
        <v>191</v>
      </c>
      <c r="AC37" s="108" t="s">
        <v>357</v>
      </c>
      <c r="AD37" s="108" t="str">
        <f t="shared" si="0"/>
        <v>R_ES-SD-WatHeat</v>
      </c>
      <c r="AE37" s="108" t="str">
        <f t="shared" si="0"/>
        <v>RH10_11</v>
      </c>
      <c r="AF37" s="108">
        <f>[4]attached_energy_demand_split!A49</f>
        <v>0.016996069788382</v>
      </c>
      <c r="AG37" s="108" t="s">
        <v>18</v>
      </c>
      <c r="AH37" s="108" t="s">
        <v>197</v>
      </c>
      <c r="AL37" s="108" t="s">
        <v>357</v>
      </c>
      <c r="AM37" s="108" t="str">
        <f t="shared" si="1"/>
        <v>R_ES-SD-WatHeat</v>
      </c>
      <c r="AN37" s="108" t="str">
        <f t="shared" si="1"/>
        <v>RH10_11</v>
      </c>
      <c r="AO37" s="108">
        <f>[4]attached_energy_demand_summariz!B12</f>
        <v>0.0195161233742294</v>
      </c>
      <c r="AP37" s="108" t="s">
        <v>18</v>
      </c>
      <c r="AQ37" s="108" t="s">
        <v>194</v>
      </c>
      <c r="AU37" s="108" t="s">
        <v>357</v>
      </c>
      <c r="AV37" s="108" t="str">
        <f t="shared" si="2"/>
        <v>R_ES-SD-WatHeat</v>
      </c>
      <c r="AW37" s="108" t="str">
        <f t="shared" si="2"/>
        <v>RH10_11</v>
      </c>
      <c r="AX37" s="108">
        <f>[4]attached_energy_demand_summariz!F12</f>
        <v>0.0187422674180833</v>
      </c>
      <c r="AY37" s="108" t="s">
        <v>18</v>
      </c>
      <c r="AZ37" s="108" t="s">
        <v>193</v>
      </c>
      <c r="BD37" s="108" t="s">
        <v>357</v>
      </c>
      <c r="BE37" s="108" t="str">
        <f t="shared" si="3"/>
        <v>R_ES-SD-WatHeat</v>
      </c>
      <c r="BF37" s="108" t="str">
        <f t="shared" si="3"/>
        <v>RH10_11</v>
      </c>
      <c r="BG37" s="108">
        <f t="shared" si="6"/>
        <v>0.0195161233742294</v>
      </c>
      <c r="BH37" s="108" t="s">
        <v>18</v>
      </c>
      <c r="BI37" s="108" t="s">
        <v>195</v>
      </c>
      <c r="BM37" s="108" t="s">
        <v>357</v>
      </c>
      <c r="BN37" s="108" t="str">
        <f t="shared" si="4"/>
        <v>R_ES-SD-WatHeat</v>
      </c>
      <c r="BO37" s="108" t="str">
        <f t="shared" si="4"/>
        <v>RH10_11</v>
      </c>
      <c r="BP37" s="108">
        <f>[4]attached_energy_demand_summariz!J12</f>
        <v>0.0202773606371594</v>
      </c>
      <c r="BQ37" s="108" t="s">
        <v>18</v>
      </c>
      <c r="BR37" s="108" t="s">
        <v>192</v>
      </c>
    </row>
    <row r="38" spans="2:70">
      <c r="B38" s="160"/>
      <c r="C38" s="32"/>
      <c r="D38" s="161"/>
      <c r="E38" s="161"/>
      <c r="F38" s="160"/>
      <c r="G38" s="32"/>
      <c r="H38" s="32"/>
      <c r="K38" s="108" t="s">
        <v>357</v>
      </c>
      <c r="L38" s="108" t="str">
        <f t="shared" si="7"/>
        <v>R_ES-SD-WatHeat</v>
      </c>
      <c r="M38" s="108" t="s">
        <v>389</v>
      </c>
      <c r="N38" s="108">
        <f>[4]attached_energy_demand_split!A18</f>
        <v>0.0197356728752531</v>
      </c>
      <c r="O38" s="108" t="s">
        <v>18</v>
      </c>
      <c r="P38" s="108" t="s">
        <v>196</v>
      </c>
      <c r="T38" s="108" t="s">
        <v>357</v>
      </c>
      <c r="U38" s="108" t="str">
        <f t="shared" si="5"/>
        <v>R_ES-SD-WatHeat</v>
      </c>
      <c r="V38" s="108" t="str">
        <f t="shared" si="5"/>
        <v>RH12_13</v>
      </c>
      <c r="W38" s="108">
        <f>[4]attached_energy_demand_split!A80</f>
        <v>0.0227084613240583</v>
      </c>
      <c r="X38" s="108" t="s">
        <v>18</v>
      </c>
      <c r="Y38" s="108" t="s">
        <v>191</v>
      </c>
      <c r="AC38" s="108" t="s">
        <v>357</v>
      </c>
      <c r="AD38" s="108" t="str">
        <f t="shared" si="0"/>
        <v>R_ES-SD-WatHeat</v>
      </c>
      <c r="AE38" s="108" t="str">
        <f t="shared" si="0"/>
        <v>RH12_13</v>
      </c>
      <c r="AF38" s="108">
        <f>[4]attached_energy_demand_split!A51</f>
        <v>0.0181900219421491</v>
      </c>
      <c r="AG38" s="108" t="s">
        <v>18</v>
      </c>
      <c r="AH38" s="108" t="s">
        <v>197</v>
      </c>
      <c r="AL38" s="108" t="s">
        <v>357</v>
      </c>
      <c r="AM38" s="108" t="str">
        <f t="shared" si="1"/>
        <v>R_ES-SD-WatHeat</v>
      </c>
      <c r="AN38" s="108" t="str">
        <f t="shared" si="1"/>
        <v>RH12_13</v>
      </c>
      <c r="AO38" s="108">
        <f>[4]attached_energy_demand_summariz!B13</f>
        <v>0.0203929774116346</v>
      </c>
      <c r="AP38" s="108" t="s">
        <v>18</v>
      </c>
      <c r="AQ38" s="108" t="s">
        <v>194</v>
      </c>
      <c r="AU38" s="108" t="s">
        <v>357</v>
      </c>
      <c r="AV38" s="108" t="str">
        <f t="shared" si="2"/>
        <v>R_ES-SD-WatHeat</v>
      </c>
      <c r="AW38" s="108" t="str">
        <f t="shared" si="2"/>
        <v>RH12_13</v>
      </c>
      <c r="AX38" s="108">
        <f>[4]attached_energy_demand_summariz!F13</f>
        <v>0.0203766512243404</v>
      </c>
      <c r="AY38" s="108" t="s">
        <v>18</v>
      </c>
      <c r="AZ38" s="108" t="s">
        <v>193</v>
      </c>
      <c r="BD38" s="108" t="s">
        <v>357</v>
      </c>
      <c r="BE38" s="108" t="str">
        <f t="shared" si="3"/>
        <v>R_ES-SD-WatHeat</v>
      </c>
      <c r="BF38" s="108" t="str">
        <f t="shared" si="3"/>
        <v>RH12_13</v>
      </c>
      <c r="BG38" s="108">
        <f t="shared" si="6"/>
        <v>0.0203929774116346</v>
      </c>
      <c r="BH38" s="108" t="s">
        <v>18</v>
      </c>
      <c r="BI38" s="108" t="s">
        <v>195</v>
      </c>
      <c r="BM38" s="108" t="s">
        <v>357</v>
      </c>
      <c r="BN38" s="108" t="str">
        <f t="shared" si="4"/>
        <v>R_ES-SD-WatHeat</v>
      </c>
      <c r="BO38" s="108" t="str">
        <f t="shared" si="4"/>
        <v>RH12_13</v>
      </c>
      <c r="BP38" s="108">
        <f>[4]attached_energy_demand_summariz!J13</f>
        <v>0.0209540796923718</v>
      </c>
      <c r="BQ38" s="108" t="s">
        <v>18</v>
      </c>
      <c r="BR38" s="108" t="s">
        <v>192</v>
      </c>
    </row>
    <row r="39" spans="2:70">
      <c r="B39" s="160"/>
      <c r="C39" s="32"/>
      <c r="D39" s="161"/>
      <c r="E39" s="161"/>
      <c r="F39" s="160"/>
      <c r="G39" s="32"/>
      <c r="H39" s="32"/>
      <c r="K39" s="175" t="s">
        <v>357</v>
      </c>
      <c r="L39" s="108" t="str">
        <f t="shared" si="7"/>
        <v>R_ES-SD-WatHeat</v>
      </c>
      <c r="M39" s="108" t="s">
        <v>390</v>
      </c>
      <c r="N39" s="108">
        <f>[4]attached_energy_demand_split!A20</f>
        <v>0.0205351902664844</v>
      </c>
      <c r="O39" s="108" t="s">
        <v>18</v>
      </c>
      <c r="P39" s="108" t="s">
        <v>196</v>
      </c>
      <c r="T39" s="108" t="s">
        <v>357</v>
      </c>
      <c r="U39" s="108" t="str">
        <f t="shared" si="5"/>
        <v>R_ES-SD-WatHeat</v>
      </c>
      <c r="V39" s="108" t="str">
        <f t="shared" si="5"/>
        <v>RH14_15</v>
      </c>
      <c r="W39" s="108">
        <f>[4]attached_energy_demand_split!A82</f>
        <v>0.0220528299189836</v>
      </c>
      <c r="X39" s="108" t="s">
        <v>18</v>
      </c>
      <c r="Y39" s="108" t="s">
        <v>191</v>
      </c>
      <c r="AC39" s="108" t="s">
        <v>357</v>
      </c>
      <c r="AD39" s="108" t="str">
        <f t="shared" si="0"/>
        <v>R_ES-SD-WatHeat</v>
      </c>
      <c r="AE39" s="108" t="str">
        <f t="shared" si="0"/>
        <v>RH14_15</v>
      </c>
      <c r="AF39" s="108">
        <f>[4]attached_energy_demand_split!A53</f>
        <v>0.0209674919745702</v>
      </c>
      <c r="AG39" s="108" t="s">
        <v>18</v>
      </c>
      <c r="AH39" s="108" t="s">
        <v>197</v>
      </c>
      <c r="AL39" s="108" t="s">
        <v>357</v>
      </c>
      <c r="AM39" s="108" t="str">
        <f t="shared" si="1"/>
        <v>R_ES-SD-WatHeat</v>
      </c>
      <c r="AN39" s="108" t="str">
        <f t="shared" si="1"/>
        <v>RH14_15</v>
      </c>
      <c r="AO39" s="108">
        <f>[4]attached_energy_demand_summariz!B14</f>
        <v>0.0210417023326588</v>
      </c>
      <c r="AP39" s="108" t="s">
        <v>18</v>
      </c>
      <c r="AQ39" s="108" t="s">
        <v>194</v>
      </c>
      <c r="AU39" s="108" t="s">
        <v>357</v>
      </c>
      <c r="AV39" s="108" t="str">
        <f t="shared" si="2"/>
        <v>R_ES-SD-WatHeat</v>
      </c>
      <c r="AW39" s="108" t="str">
        <f t="shared" si="2"/>
        <v>RH14_15</v>
      </c>
      <c r="AX39" s="108">
        <f>[4]attached_energy_demand_summariz!F14</f>
        <v>0.0207782387307691</v>
      </c>
      <c r="AY39" s="108" t="s">
        <v>18</v>
      </c>
      <c r="AZ39" s="108" t="s">
        <v>193</v>
      </c>
      <c r="BD39" s="108" t="s">
        <v>357</v>
      </c>
      <c r="BE39" s="108" t="str">
        <f t="shared" si="3"/>
        <v>R_ES-SD-WatHeat</v>
      </c>
      <c r="BF39" s="108" t="str">
        <f t="shared" si="3"/>
        <v>RH14_15</v>
      </c>
      <c r="BG39" s="108">
        <f t="shared" si="6"/>
        <v>0.0210417023326588</v>
      </c>
      <c r="BH39" s="108" t="s">
        <v>18</v>
      </c>
      <c r="BI39" s="108" t="s">
        <v>195</v>
      </c>
      <c r="BM39" s="108" t="s">
        <v>357</v>
      </c>
      <c r="BN39" s="108" t="str">
        <f t="shared" si="4"/>
        <v>R_ES-SD-WatHeat</v>
      </c>
      <c r="BO39" s="108" t="str">
        <f t="shared" si="4"/>
        <v>RH14_15</v>
      </c>
      <c r="BP39" s="108">
        <f>[4]attached_energy_demand_summariz!J14</f>
        <v>0.0208747607724865</v>
      </c>
      <c r="BQ39" s="108" t="s">
        <v>18</v>
      </c>
      <c r="BR39" s="108" t="s">
        <v>192</v>
      </c>
    </row>
    <row r="40" ht="13" spans="2:70">
      <c r="B40" s="160"/>
      <c r="C40" s="32"/>
      <c r="D40" s="161"/>
      <c r="E40" s="161"/>
      <c r="F40" s="160"/>
      <c r="G40" s="32"/>
      <c r="H40" s="32"/>
      <c r="J40" s="133"/>
      <c r="K40" s="108" t="s">
        <v>357</v>
      </c>
      <c r="L40" s="108" t="str">
        <f t="shared" si="7"/>
        <v>R_ES-SD-WatHeat</v>
      </c>
      <c r="M40" s="108" t="s">
        <v>391</v>
      </c>
      <c r="N40" s="108">
        <f>[4]attached_energy_demand_split!A22</f>
        <v>0.0208967198623784</v>
      </c>
      <c r="O40" s="108" t="s">
        <v>18</v>
      </c>
      <c r="P40" s="108" t="s">
        <v>196</v>
      </c>
      <c r="T40" s="108" t="s">
        <v>357</v>
      </c>
      <c r="U40" s="108" t="str">
        <f t="shared" si="5"/>
        <v>R_ES-SD-WatHeat</v>
      </c>
      <c r="V40" s="108" t="str">
        <f t="shared" si="5"/>
        <v>RH16_17</v>
      </c>
      <c r="W40" s="108">
        <f>[4]attached_energy_demand_split!A84</f>
        <v>0.0211925188192021</v>
      </c>
      <c r="X40" s="108" t="s">
        <v>18</v>
      </c>
      <c r="Y40" s="108" t="s">
        <v>191</v>
      </c>
      <c r="AC40" s="108" t="s">
        <v>357</v>
      </c>
      <c r="AD40" s="108" t="str">
        <f t="shared" si="0"/>
        <v>R_ES-SD-WatHeat</v>
      </c>
      <c r="AE40" s="108" t="str">
        <f t="shared" si="0"/>
        <v>RH16_17</v>
      </c>
      <c r="AF40" s="108">
        <f>[4]attached_energy_demand_split!A55</f>
        <v>0.0218963821038514</v>
      </c>
      <c r="AG40" s="108" t="s">
        <v>18</v>
      </c>
      <c r="AH40" s="108" t="s">
        <v>197</v>
      </c>
      <c r="AL40" s="108" t="s">
        <v>357</v>
      </c>
      <c r="AM40" s="108" t="str">
        <f t="shared" si="1"/>
        <v>R_ES-SD-WatHeat</v>
      </c>
      <c r="AN40" s="108" t="str">
        <f t="shared" si="1"/>
        <v>RH16_17</v>
      </c>
      <c r="AO40" s="108">
        <f>[4]attached_energy_demand_summariz!B15</f>
        <v>0.0210314702528813</v>
      </c>
      <c r="AP40" s="108" t="s">
        <v>18</v>
      </c>
      <c r="AQ40" s="108" t="s">
        <v>194</v>
      </c>
      <c r="AU40" s="108" t="s">
        <v>357</v>
      </c>
      <c r="AV40" s="108" t="str">
        <f t="shared" si="2"/>
        <v>R_ES-SD-WatHeat</v>
      </c>
      <c r="AW40" s="108" t="str">
        <f t="shared" si="2"/>
        <v>RH16_17</v>
      </c>
      <c r="AX40" s="108">
        <f>[4]attached_energy_demand_summariz!F15</f>
        <v>0.0206919007593365</v>
      </c>
      <c r="AY40" s="108" t="s">
        <v>18</v>
      </c>
      <c r="AZ40" s="108" t="s">
        <v>193</v>
      </c>
      <c r="BD40" s="108" t="s">
        <v>357</v>
      </c>
      <c r="BE40" s="108" t="str">
        <f t="shared" si="3"/>
        <v>R_ES-SD-WatHeat</v>
      </c>
      <c r="BF40" s="108" t="str">
        <f t="shared" si="3"/>
        <v>RH16_17</v>
      </c>
      <c r="BG40" s="108">
        <f t="shared" si="6"/>
        <v>0.0210314702528813</v>
      </c>
      <c r="BH40" s="108" t="s">
        <v>18</v>
      </c>
      <c r="BI40" s="108" t="s">
        <v>195</v>
      </c>
      <c r="BM40" s="108" t="s">
        <v>357</v>
      </c>
      <c r="BN40" s="108" t="str">
        <f t="shared" si="4"/>
        <v>R_ES-SD-WatHeat</v>
      </c>
      <c r="BO40" s="108" t="str">
        <f t="shared" si="4"/>
        <v>RH16_17</v>
      </c>
      <c r="BP40" s="108">
        <f>[4]attached_energy_demand_summariz!J15</f>
        <v>0.0204798297196384</v>
      </c>
      <c r="BQ40" s="108" t="s">
        <v>18</v>
      </c>
      <c r="BR40" s="108" t="s">
        <v>192</v>
      </c>
    </row>
    <row r="41" ht="14.5" spans="2:70">
      <c r="B41" s="160"/>
      <c r="C41" s="32"/>
      <c r="D41" s="161"/>
      <c r="E41" s="161"/>
      <c r="F41" s="160"/>
      <c r="G41" s="152"/>
      <c r="H41" s="152"/>
      <c r="I41" s="152"/>
      <c r="J41" s="152"/>
      <c r="K41" s="108" t="s">
        <v>357</v>
      </c>
      <c r="L41" s="108" t="str">
        <f t="shared" si="7"/>
        <v>R_ES-SD-WatHeat</v>
      </c>
      <c r="M41" s="108" t="s">
        <v>392</v>
      </c>
      <c r="N41" s="108">
        <f>[4]attached_energy_demand_split!A24</f>
        <v>0.0208657701701157</v>
      </c>
      <c r="O41" s="108" t="s">
        <v>18</v>
      </c>
      <c r="P41" s="108" t="s">
        <v>196</v>
      </c>
      <c r="T41" s="108" t="s">
        <v>357</v>
      </c>
      <c r="U41" s="108" t="str">
        <f t="shared" si="5"/>
        <v>R_ES-SD-WatHeat</v>
      </c>
      <c r="V41" s="108" t="str">
        <f t="shared" si="5"/>
        <v>RH18_19</v>
      </c>
      <c r="W41" s="108">
        <f>[4]attached_energy_demand_split!A86</f>
        <v>0.0211344683567324</v>
      </c>
      <c r="X41" s="108" t="s">
        <v>18</v>
      </c>
      <c r="Y41" s="108" t="s">
        <v>191</v>
      </c>
      <c r="AC41" s="108" t="s">
        <v>357</v>
      </c>
      <c r="AD41" s="108" t="str">
        <f t="shared" si="0"/>
        <v>R_ES-SD-WatHeat</v>
      </c>
      <c r="AE41" s="108" t="str">
        <f t="shared" si="0"/>
        <v>RH18_19</v>
      </c>
      <c r="AF41" s="108">
        <f>[4]attached_energy_demand_split!A57</f>
        <v>0.0217155355129377</v>
      </c>
      <c r="AG41" s="108" t="s">
        <v>18</v>
      </c>
      <c r="AH41" s="108" t="s">
        <v>197</v>
      </c>
      <c r="AL41" s="108" t="s">
        <v>357</v>
      </c>
      <c r="AM41" s="108" t="str">
        <f t="shared" si="1"/>
        <v>R_ES-SD-WatHeat</v>
      </c>
      <c r="AN41" s="108" t="str">
        <f t="shared" si="1"/>
        <v>RH18_19</v>
      </c>
      <c r="AO41" s="108">
        <f>[4]attached_energy_demand_summariz!B16</f>
        <v>0.0207724666848622</v>
      </c>
      <c r="AP41" s="108" t="s">
        <v>18</v>
      </c>
      <c r="AQ41" s="108" t="s">
        <v>194</v>
      </c>
      <c r="AU41" s="108" t="s">
        <v>357</v>
      </c>
      <c r="AV41" s="108" t="str">
        <f t="shared" si="2"/>
        <v>R_ES-SD-WatHeat</v>
      </c>
      <c r="AW41" s="108" t="str">
        <f t="shared" si="2"/>
        <v>RH18_19</v>
      </c>
      <c r="AX41" s="108">
        <f>[4]attached_energy_demand_summariz!F16</f>
        <v>0.0204346889564006</v>
      </c>
      <c r="AY41" s="108" t="s">
        <v>18</v>
      </c>
      <c r="AZ41" s="108" t="s">
        <v>193</v>
      </c>
      <c r="BD41" s="108" t="s">
        <v>357</v>
      </c>
      <c r="BE41" s="108" t="str">
        <f t="shared" si="3"/>
        <v>R_ES-SD-WatHeat</v>
      </c>
      <c r="BF41" s="108" t="str">
        <f t="shared" si="3"/>
        <v>RH18_19</v>
      </c>
      <c r="BG41" s="108">
        <f t="shared" si="6"/>
        <v>0.0207724666848622</v>
      </c>
      <c r="BH41" s="108" t="s">
        <v>18</v>
      </c>
      <c r="BI41" s="108" t="s">
        <v>195</v>
      </c>
      <c r="BM41" s="108" t="s">
        <v>357</v>
      </c>
      <c r="BN41" s="108" t="str">
        <f t="shared" si="4"/>
        <v>R_ES-SD-WatHeat</v>
      </c>
      <c r="BO41" s="108" t="str">
        <f t="shared" si="4"/>
        <v>RH18_19</v>
      </c>
      <c r="BP41" s="108">
        <f>[4]attached_energy_demand_summariz!J16</f>
        <v>0.0197118704281246</v>
      </c>
      <c r="BQ41" s="108" t="s">
        <v>18</v>
      </c>
      <c r="BR41" s="108" t="s">
        <v>192</v>
      </c>
    </row>
    <row r="42" spans="2:70">
      <c r="B42" s="160"/>
      <c r="C42" s="32"/>
      <c r="D42" s="161"/>
      <c r="E42" s="161"/>
      <c r="F42" s="160"/>
      <c r="G42" s="153"/>
      <c r="H42" s="153"/>
      <c r="I42" s="153"/>
      <c r="J42" s="153"/>
      <c r="K42" s="108" t="s">
        <v>357</v>
      </c>
      <c r="L42" s="108" t="str">
        <f t="shared" si="7"/>
        <v>R_ES-SD-WatHeat</v>
      </c>
      <c r="M42" s="108" t="s">
        <v>393</v>
      </c>
      <c r="N42" s="108">
        <f>[4]attached_energy_demand_split!A26</f>
        <v>0.0208182800695852</v>
      </c>
      <c r="O42" s="108" t="s">
        <v>18</v>
      </c>
      <c r="P42" s="108" t="s">
        <v>196</v>
      </c>
      <c r="T42" s="108" t="s">
        <v>357</v>
      </c>
      <c r="U42" s="108" t="str">
        <f t="shared" si="5"/>
        <v>R_ES-SD-WatHeat</v>
      </c>
      <c r="V42" s="108" t="str">
        <f t="shared" si="5"/>
        <v>RH20_21</v>
      </c>
      <c r="W42" s="108">
        <f>[4]attached_energy_demand_split!A88</f>
        <v>0.0216015909557287</v>
      </c>
      <c r="X42" s="108" t="s">
        <v>18</v>
      </c>
      <c r="Y42" s="108" t="s">
        <v>191</v>
      </c>
      <c r="AC42" s="108" t="s">
        <v>357</v>
      </c>
      <c r="AD42" s="108" t="str">
        <f t="shared" si="0"/>
        <v>R_ES-SD-WatHeat</v>
      </c>
      <c r="AE42" s="108" t="str">
        <f t="shared" si="0"/>
        <v>RH20_21</v>
      </c>
      <c r="AF42" s="108">
        <f>[4]attached_energy_demand_split!A59</f>
        <v>0.0212535167287306</v>
      </c>
      <c r="AG42" s="108" t="s">
        <v>18</v>
      </c>
      <c r="AH42" s="108" t="s">
        <v>197</v>
      </c>
      <c r="AL42" s="108" t="s">
        <v>357</v>
      </c>
      <c r="AM42" s="108" t="str">
        <f t="shared" si="1"/>
        <v>R_ES-SD-WatHeat</v>
      </c>
      <c r="AN42" s="108" t="str">
        <f t="shared" si="1"/>
        <v>RH20_21</v>
      </c>
      <c r="AO42" s="108">
        <f>[4]attached_energy_demand_summariz!B17</f>
        <v>0.0208717090489964</v>
      </c>
      <c r="AP42" s="108" t="s">
        <v>18</v>
      </c>
      <c r="AQ42" s="108" t="s">
        <v>194</v>
      </c>
      <c r="AU42" s="108" t="s">
        <v>357</v>
      </c>
      <c r="AV42" s="108" t="str">
        <f t="shared" si="2"/>
        <v>R_ES-SD-WatHeat</v>
      </c>
      <c r="AW42" s="108" t="str">
        <f t="shared" si="2"/>
        <v>RH20_21</v>
      </c>
      <c r="AX42" s="108">
        <f>[4]attached_energy_demand_summariz!F17</f>
        <v>0.0208022312711157</v>
      </c>
      <c r="AY42" s="108" t="s">
        <v>18</v>
      </c>
      <c r="AZ42" s="108" t="s">
        <v>193</v>
      </c>
      <c r="BD42" s="108" t="s">
        <v>357</v>
      </c>
      <c r="BE42" s="108" t="str">
        <f t="shared" si="3"/>
        <v>R_ES-SD-WatHeat</v>
      </c>
      <c r="BF42" s="108" t="str">
        <f t="shared" si="3"/>
        <v>RH20_21</v>
      </c>
      <c r="BG42" s="108">
        <f t="shared" si="6"/>
        <v>0.0208717090489964</v>
      </c>
      <c r="BH42" s="108" t="s">
        <v>18</v>
      </c>
      <c r="BI42" s="108" t="s">
        <v>195</v>
      </c>
      <c r="BM42" s="108" t="s">
        <v>357</v>
      </c>
      <c r="BN42" s="108" t="str">
        <f t="shared" si="4"/>
        <v>R_ES-SD-WatHeat</v>
      </c>
      <c r="BO42" s="108" t="str">
        <f t="shared" si="4"/>
        <v>RH20_21</v>
      </c>
      <c r="BP42" s="108">
        <f>[4]attached_energy_demand_summariz!J17</f>
        <v>0.0198829262198221</v>
      </c>
      <c r="BQ42" s="108" t="s">
        <v>18</v>
      </c>
      <c r="BR42" s="108" t="s">
        <v>192</v>
      </c>
    </row>
    <row r="43" spans="2:70">
      <c r="B43" s="160"/>
      <c r="C43" s="32"/>
      <c r="D43" s="161"/>
      <c r="E43" s="161"/>
      <c r="F43" s="160"/>
      <c r="G43" s="153"/>
      <c r="H43" s="153"/>
      <c r="I43" s="153"/>
      <c r="J43" s="153"/>
      <c r="K43" s="175" t="s">
        <v>357</v>
      </c>
      <c r="L43" s="108" t="str">
        <f t="shared" si="7"/>
        <v>R_ES-SD-WatHeat</v>
      </c>
      <c r="M43" s="108" t="s">
        <v>394</v>
      </c>
      <c r="N43" s="108">
        <f>[4]attached_energy_demand_split!A28</f>
        <v>0.0209309345114678</v>
      </c>
      <c r="O43" s="108" t="s">
        <v>18</v>
      </c>
      <c r="P43" s="108" t="s">
        <v>196</v>
      </c>
      <c r="T43" s="108" t="s">
        <v>357</v>
      </c>
      <c r="U43" s="108" t="str">
        <f t="shared" si="5"/>
        <v>R_ES-SD-WatHeat</v>
      </c>
      <c r="V43" s="108" t="str">
        <f t="shared" si="5"/>
        <v>RH22_23</v>
      </c>
      <c r="W43" s="108">
        <f>[4]attached_energy_demand_split!A90</f>
        <v>0.0217726786365968</v>
      </c>
      <c r="X43" s="108" t="s">
        <v>18</v>
      </c>
      <c r="Y43" s="108" t="s">
        <v>191</v>
      </c>
      <c r="AC43" s="108" t="s">
        <v>357</v>
      </c>
      <c r="AD43" s="108" t="str">
        <f t="shared" si="0"/>
        <v>R_ES-SD-WatHeat</v>
      </c>
      <c r="AE43" s="108" t="str">
        <f t="shared" si="0"/>
        <v>RH22_23</v>
      </c>
      <c r="AF43" s="108">
        <f>[4]attached_energy_demand_split!A61</f>
        <v>0.0210192787763135</v>
      </c>
      <c r="AG43" s="108" t="s">
        <v>18</v>
      </c>
      <c r="AH43" s="108" t="s">
        <v>197</v>
      </c>
      <c r="AL43" s="108" t="s">
        <v>357</v>
      </c>
      <c r="AM43" s="108" t="str">
        <f t="shared" si="1"/>
        <v>R_ES-SD-WatHeat</v>
      </c>
      <c r="AN43" s="108" t="str">
        <f t="shared" si="1"/>
        <v>RH22_23</v>
      </c>
      <c r="AO43" s="108">
        <f>[4]attached_energy_demand_summariz!B18</f>
        <v>0.0210488298607682</v>
      </c>
      <c r="AP43" s="108" t="s">
        <v>18</v>
      </c>
      <c r="AQ43" s="108" t="s">
        <v>194</v>
      </c>
      <c r="AU43" s="108" t="s">
        <v>357</v>
      </c>
      <c r="AV43" s="108" t="str">
        <f t="shared" si="2"/>
        <v>R_ES-SD-WatHeat</v>
      </c>
      <c r="AW43" s="108" t="str">
        <f t="shared" si="2"/>
        <v>RH22_23</v>
      </c>
      <c r="AX43" s="108">
        <f>[4]attached_energy_demand_summariz!F18</f>
        <v>0.0211656433177729</v>
      </c>
      <c r="AY43" s="108" t="s">
        <v>18</v>
      </c>
      <c r="AZ43" s="108" t="s">
        <v>193</v>
      </c>
      <c r="BD43" s="108" t="s">
        <v>357</v>
      </c>
      <c r="BE43" s="108" t="str">
        <f t="shared" si="3"/>
        <v>R_ES-SD-WatHeat</v>
      </c>
      <c r="BF43" s="108" t="str">
        <f t="shared" si="3"/>
        <v>RH22_23</v>
      </c>
      <c r="BG43" s="108">
        <f t="shared" si="6"/>
        <v>0.0210488298607682</v>
      </c>
      <c r="BH43" s="108" t="s">
        <v>18</v>
      </c>
      <c r="BI43" s="108" t="s">
        <v>195</v>
      </c>
      <c r="BM43" s="108" t="s">
        <v>357</v>
      </c>
      <c r="BN43" s="108" t="str">
        <f t="shared" si="4"/>
        <v>R_ES-SD-WatHeat</v>
      </c>
      <c r="BO43" s="108" t="str">
        <f t="shared" si="4"/>
        <v>RH22_23</v>
      </c>
      <c r="BP43" s="108">
        <f>[4]attached_energy_demand_summariz!J18</f>
        <v>0.0203556140616899</v>
      </c>
      <c r="BQ43" s="108" t="s">
        <v>18</v>
      </c>
      <c r="BR43" s="108" t="s">
        <v>192</v>
      </c>
    </row>
    <row r="44" spans="2:70">
      <c r="B44" s="160"/>
      <c r="C44" s="32"/>
      <c r="D44" s="161"/>
      <c r="E44" s="161"/>
      <c r="F44" s="160"/>
      <c r="G44" s="153"/>
      <c r="H44" s="153"/>
      <c r="I44" s="153"/>
      <c r="J44" s="153"/>
      <c r="K44" s="108" t="s">
        <v>357</v>
      </c>
      <c r="L44" s="108" t="str">
        <f t="shared" si="7"/>
        <v>R_ES-SD-WatHeat</v>
      </c>
      <c r="M44" s="108" t="s">
        <v>395</v>
      </c>
      <c r="N44" s="108">
        <f>[4]attached_energy_demand_split!B6</f>
        <v>0.0216934658061337</v>
      </c>
      <c r="O44" s="108" t="s">
        <v>18</v>
      </c>
      <c r="P44" s="108" t="s">
        <v>196</v>
      </c>
      <c r="T44" s="108" t="s">
        <v>357</v>
      </c>
      <c r="U44" s="108" t="str">
        <f t="shared" si="5"/>
        <v>R_ES-SD-WatHeat</v>
      </c>
      <c r="V44" s="108" t="str">
        <f t="shared" si="5"/>
        <v>SH0_1</v>
      </c>
      <c r="W44" s="108">
        <f>[4]attached_energy_demand_split!B68</f>
        <v>0.0174477618854123</v>
      </c>
      <c r="X44" s="108" t="s">
        <v>18</v>
      </c>
      <c r="Y44" s="108" t="s">
        <v>191</v>
      </c>
      <c r="AC44" s="108" t="s">
        <v>357</v>
      </c>
      <c r="AD44" s="108" t="str">
        <f t="shared" si="0"/>
        <v>R_ES-SD-WatHeat</v>
      </c>
      <c r="AE44" s="108" t="str">
        <f t="shared" si="0"/>
        <v>SH0_1</v>
      </c>
      <c r="AF44" s="108">
        <f>[4]attached_energy_demand_split!B39</f>
        <v>0.020811553801597</v>
      </c>
      <c r="AG44" s="108" t="s">
        <v>18</v>
      </c>
      <c r="AH44" s="108" t="s">
        <v>197</v>
      </c>
      <c r="AL44" s="108" t="s">
        <v>357</v>
      </c>
      <c r="AM44" s="108" t="str">
        <f t="shared" si="1"/>
        <v>R_ES-SD-WatHeat</v>
      </c>
      <c r="AN44" s="108" t="str">
        <f t="shared" si="1"/>
        <v>SH0_1</v>
      </c>
      <c r="AO44" s="108">
        <f>[4]attached_energy_demand_summariz!B19</f>
        <v>0.0202895899307037</v>
      </c>
      <c r="AP44" s="108" t="s">
        <v>18</v>
      </c>
      <c r="AQ44" s="108" t="s">
        <v>194</v>
      </c>
      <c r="AU44" s="108" t="s">
        <v>357</v>
      </c>
      <c r="AV44" s="108" t="str">
        <f t="shared" si="2"/>
        <v>R_ES-SD-WatHeat</v>
      </c>
      <c r="AW44" s="108" t="str">
        <f t="shared" si="2"/>
        <v>SH0_1</v>
      </c>
      <c r="AX44" s="108">
        <f>[4]attached_energy_demand_summariz!F19</f>
        <v>0.0235399975380162</v>
      </c>
      <c r="AY44" s="108" t="s">
        <v>18</v>
      </c>
      <c r="AZ44" s="108" t="s">
        <v>193</v>
      </c>
      <c r="BD44" s="108" t="s">
        <v>357</v>
      </c>
      <c r="BE44" s="108" t="str">
        <f t="shared" si="3"/>
        <v>R_ES-SD-WatHeat</v>
      </c>
      <c r="BF44" s="108" t="str">
        <f t="shared" si="3"/>
        <v>SH0_1</v>
      </c>
      <c r="BG44" s="108">
        <f t="shared" si="6"/>
        <v>0.0202895899307037</v>
      </c>
      <c r="BH44" s="108" t="s">
        <v>18</v>
      </c>
      <c r="BI44" s="108" t="s">
        <v>195</v>
      </c>
      <c r="BM44" s="108" t="s">
        <v>357</v>
      </c>
      <c r="BN44" s="108" t="str">
        <f t="shared" si="4"/>
        <v>R_ES-SD-WatHeat</v>
      </c>
      <c r="BO44" s="108" t="str">
        <f t="shared" si="4"/>
        <v>SH0_1</v>
      </c>
      <c r="BP44" s="108">
        <f>[4]attached_energy_demand_summariz!J19</f>
        <v>0.0179551706223591</v>
      </c>
      <c r="BQ44" s="108" t="s">
        <v>18</v>
      </c>
      <c r="BR44" s="108" t="s">
        <v>192</v>
      </c>
    </row>
    <row r="45" spans="2:70">
      <c r="B45" s="160"/>
      <c r="C45" s="32"/>
      <c r="D45" s="161"/>
      <c r="E45" s="161"/>
      <c r="F45" s="160"/>
      <c r="G45" s="153"/>
      <c r="H45" s="153"/>
      <c r="I45" s="153"/>
      <c r="J45" s="153"/>
      <c r="K45" s="108" t="s">
        <v>357</v>
      </c>
      <c r="L45" s="108" t="str">
        <f t="shared" si="7"/>
        <v>R_ES-SD-WatHeat</v>
      </c>
      <c r="M45" s="108" t="s">
        <v>396</v>
      </c>
      <c r="N45" s="108">
        <f>[4]attached_energy_demand_split!B8</f>
        <v>0.0210916294485409</v>
      </c>
      <c r="O45" s="108" t="s">
        <v>18</v>
      </c>
      <c r="P45" s="108" t="s">
        <v>196</v>
      </c>
      <c r="T45" s="108" t="s">
        <v>357</v>
      </c>
      <c r="U45" s="108" t="str">
        <f t="shared" si="5"/>
        <v>R_ES-SD-WatHeat</v>
      </c>
      <c r="V45" s="108" t="str">
        <f t="shared" si="5"/>
        <v>SH2_3</v>
      </c>
      <c r="W45" s="108">
        <f>[4]attached_energy_demand_split!B70</f>
        <v>0.0152457918759897</v>
      </c>
      <c r="X45" s="108" t="s">
        <v>18</v>
      </c>
      <c r="Y45" s="108" t="s">
        <v>191</v>
      </c>
      <c r="AC45" s="108" t="s">
        <v>357</v>
      </c>
      <c r="AD45" s="108" t="str">
        <f t="shared" si="0"/>
        <v>R_ES-SD-WatHeat</v>
      </c>
      <c r="AE45" s="108" t="str">
        <f t="shared" si="0"/>
        <v>SH2_3</v>
      </c>
      <c r="AF45" s="108">
        <f>[4]attached_energy_demand_split!B41</f>
        <v>0.0201796299239725</v>
      </c>
      <c r="AG45" s="108" t="s">
        <v>18</v>
      </c>
      <c r="AH45" s="108" t="s">
        <v>197</v>
      </c>
      <c r="AL45" s="108" t="s">
        <v>357</v>
      </c>
      <c r="AM45" s="108" t="str">
        <f t="shared" si="1"/>
        <v>R_ES-SD-WatHeat</v>
      </c>
      <c r="AN45" s="108" t="str">
        <f t="shared" si="1"/>
        <v>SH2_3</v>
      </c>
      <c r="AO45" s="108">
        <f>[4]attached_energy_demand_summariz!B20</f>
        <v>0.0188706568826577</v>
      </c>
      <c r="AP45" s="108" t="s">
        <v>18</v>
      </c>
      <c r="AQ45" s="108" t="s">
        <v>194</v>
      </c>
      <c r="AU45" s="108" t="s">
        <v>357</v>
      </c>
      <c r="AV45" s="108" t="str">
        <f t="shared" si="2"/>
        <v>R_ES-SD-WatHeat</v>
      </c>
      <c r="AW45" s="108" t="str">
        <f t="shared" si="2"/>
        <v>SH2_3</v>
      </c>
      <c r="AX45" s="108">
        <f>[4]attached_energy_demand_summariz!F20</f>
        <v>0.0213085433268016</v>
      </c>
      <c r="AY45" s="108" t="s">
        <v>18</v>
      </c>
      <c r="AZ45" s="108" t="s">
        <v>193</v>
      </c>
      <c r="BD45" s="108" t="s">
        <v>357</v>
      </c>
      <c r="BE45" s="108" t="str">
        <f t="shared" si="3"/>
        <v>R_ES-SD-WatHeat</v>
      </c>
      <c r="BF45" s="108" t="str">
        <f t="shared" si="3"/>
        <v>SH2_3</v>
      </c>
      <c r="BG45" s="108">
        <f t="shared" si="6"/>
        <v>0.0188706568826577</v>
      </c>
      <c r="BH45" s="108" t="s">
        <v>18</v>
      </c>
      <c r="BI45" s="108" t="s">
        <v>195</v>
      </c>
      <c r="BM45" s="108" t="s">
        <v>357</v>
      </c>
      <c r="BN45" s="108" t="str">
        <f t="shared" si="4"/>
        <v>R_ES-SD-WatHeat</v>
      </c>
      <c r="BO45" s="108" t="str">
        <f t="shared" si="4"/>
        <v>SH2_3</v>
      </c>
      <c r="BP45" s="108">
        <f>[4]attached_energy_demand_summariz!J20</f>
        <v>0.0165276898379839</v>
      </c>
      <c r="BQ45" s="108" t="s">
        <v>18</v>
      </c>
      <c r="BR45" s="108" t="s">
        <v>192</v>
      </c>
    </row>
    <row r="46" spans="2:70">
      <c r="B46" s="160"/>
      <c r="C46" s="32"/>
      <c r="D46" s="161"/>
      <c r="E46" s="161"/>
      <c r="F46" s="160"/>
      <c r="G46" s="153"/>
      <c r="H46" s="153"/>
      <c r="I46" s="153"/>
      <c r="J46" s="153"/>
      <c r="K46" s="108" t="s">
        <v>357</v>
      </c>
      <c r="L46" s="108" t="str">
        <f t="shared" si="7"/>
        <v>R_ES-SD-WatHeat</v>
      </c>
      <c r="M46" s="108" t="s">
        <v>397</v>
      </c>
      <c r="N46" s="108">
        <f>[4]attached_energy_demand_split!B10</f>
        <v>0.0202885549117574</v>
      </c>
      <c r="O46" s="108" t="s">
        <v>18</v>
      </c>
      <c r="P46" s="108" t="s">
        <v>196</v>
      </c>
      <c r="T46" s="108" t="s">
        <v>357</v>
      </c>
      <c r="U46" s="108" t="str">
        <f t="shared" si="5"/>
        <v>R_ES-SD-WatHeat</v>
      </c>
      <c r="V46" s="108" t="str">
        <f t="shared" si="5"/>
        <v>SH4_5</v>
      </c>
      <c r="W46" s="108">
        <f>[4]attached_energy_demand_split!B72</f>
        <v>0.0140147850596432</v>
      </c>
      <c r="X46" s="108" t="s">
        <v>18</v>
      </c>
      <c r="Y46" s="108" t="s">
        <v>191</v>
      </c>
      <c r="AC46" s="108" t="s">
        <v>357</v>
      </c>
      <c r="AD46" s="108" t="str">
        <f t="shared" si="0"/>
        <v>R_ES-SD-WatHeat</v>
      </c>
      <c r="AE46" s="108" t="str">
        <f t="shared" si="0"/>
        <v>SH4_5</v>
      </c>
      <c r="AF46" s="108">
        <f>[4]attached_energy_demand_split!B43</f>
        <v>0.0196148395220663</v>
      </c>
      <c r="AG46" s="108" t="s">
        <v>18</v>
      </c>
      <c r="AH46" s="108" t="s">
        <v>197</v>
      </c>
      <c r="AL46" s="108" t="s">
        <v>357</v>
      </c>
      <c r="AM46" s="108" t="str">
        <f t="shared" si="1"/>
        <v>R_ES-SD-WatHeat</v>
      </c>
      <c r="AN46" s="108" t="str">
        <f t="shared" si="1"/>
        <v>SH4_5</v>
      </c>
      <c r="AO46" s="108">
        <f>[4]attached_energy_demand_summariz!B21</f>
        <v>0.017500502969476</v>
      </c>
      <c r="AP46" s="108" t="s">
        <v>18</v>
      </c>
      <c r="AQ46" s="108" t="s">
        <v>194</v>
      </c>
      <c r="AU46" s="108" t="s">
        <v>357</v>
      </c>
      <c r="AV46" s="108" t="str">
        <f t="shared" si="2"/>
        <v>R_ES-SD-WatHeat</v>
      </c>
      <c r="AW46" s="108" t="str">
        <f t="shared" si="2"/>
        <v>SH4_5</v>
      </c>
      <c r="AX46" s="108">
        <f>[4]attached_energy_demand_summariz!F21</f>
        <v>0.0184793639312763</v>
      </c>
      <c r="AY46" s="108" t="s">
        <v>18</v>
      </c>
      <c r="AZ46" s="108" t="s">
        <v>193</v>
      </c>
      <c r="BD46" s="108" t="s">
        <v>357</v>
      </c>
      <c r="BE46" s="108" t="str">
        <f t="shared" si="3"/>
        <v>R_ES-SD-WatHeat</v>
      </c>
      <c r="BF46" s="108" t="str">
        <f t="shared" si="3"/>
        <v>SH4_5</v>
      </c>
      <c r="BG46" s="108">
        <f t="shared" si="6"/>
        <v>0.017500502969476</v>
      </c>
      <c r="BH46" s="108" t="s">
        <v>18</v>
      </c>
      <c r="BI46" s="108" t="s">
        <v>195</v>
      </c>
      <c r="BM46" s="108" t="s">
        <v>357</v>
      </c>
      <c r="BN46" s="108" t="str">
        <f t="shared" si="4"/>
        <v>R_ES-SD-WatHeat</v>
      </c>
      <c r="BO46" s="108" t="str">
        <f t="shared" si="4"/>
        <v>SH4_5</v>
      </c>
      <c r="BP46" s="108">
        <f>[4]attached_energy_demand_summariz!J21</f>
        <v>0.0151049714226367</v>
      </c>
      <c r="BQ46" s="108" t="s">
        <v>18</v>
      </c>
      <c r="BR46" s="108" t="s">
        <v>192</v>
      </c>
    </row>
    <row r="47" spans="2:70">
      <c r="B47" s="160"/>
      <c r="C47" s="32"/>
      <c r="D47" s="161"/>
      <c r="E47" s="161"/>
      <c r="F47" s="160"/>
      <c r="G47" s="153"/>
      <c r="H47" s="153"/>
      <c r="I47" s="153"/>
      <c r="J47" s="153"/>
      <c r="K47" s="175" t="s">
        <v>357</v>
      </c>
      <c r="L47" s="108" t="str">
        <f t="shared" si="7"/>
        <v>R_ES-SD-WatHeat</v>
      </c>
      <c r="M47" s="108" t="s">
        <v>398</v>
      </c>
      <c r="N47" s="108">
        <f>[4]attached_energy_demand_split!B12</f>
        <v>0.0192322364169783</v>
      </c>
      <c r="O47" s="108" t="s">
        <v>18</v>
      </c>
      <c r="P47" s="108" t="s">
        <v>196</v>
      </c>
      <c r="T47" s="108" t="s">
        <v>357</v>
      </c>
      <c r="U47" s="108" t="str">
        <f t="shared" si="5"/>
        <v>R_ES-SD-WatHeat</v>
      </c>
      <c r="V47" s="108" t="str">
        <f t="shared" si="5"/>
        <v>SH6_7</v>
      </c>
      <c r="W47" s="108">
        <f>[4]attached_energy_demand_split!B74</f>
        <v>0.0138604432096002</v>
      </c>
      <c r="X47" s="108" t="s">
        <v>18</v>
      </c>
      <c r="Y47" s="108" t="s">
        <v>191</v>
      </c>
      <c r="AC47" s="108" t="s">
        <v>357</v>
      </c>
      <c r="AD47" s="108" t="str">
        <f t="shared" si="0"/>
        <v>R_ES-SD-WatHeat</v>
      </c>
      <c r="AE47" s="108" t="str">
        <f t="shared" si="0"/>
        <v>SH6_7</v>
      </c>
      <c r="AF47" s="108">
        <f>[4]attached_energy_demand_split!B45</f>
        <v>0.0172789981084644</v>
      </c>
      <c r="AG47" s="108" t="s">
        <v>18</v>
      </c>
      <c r="AH47" s="108" t="s">
        <v>197</v>
      </c>
      <c r="AL47" s="108" t="s">
        <v>357</v>
      </c>
      <c r="AM47" s="108" t="str">
        <f t="shared" si="1"/>
        <v>R_ES-SD-WatHeat</v>
      </c>
      <c r="AN47" s="108" t="str">
        <f t="shared" si="1"/>
        <v>SH6_7</v>
      </c>
      <c r="AO47" s="108">
        <f>[4]attached_energy_demand_summariz!B22</f>
        <v>0.016421193779789</v>
      </c>
      <c r="AP47" s="108" t="s">
        <v>18</v>
      </c>
      <c r="AQ47" s="108" t="s">
        <v>194</v>
      </c>
      <c r="AU47" s="108" t="s">
        <v>357</v>
      </c>
      <c r="AV47" s="108" t="str">
        <f t="shared" si="2"/>
        <v>R_ES-SD-WatHeat</v>
      </c>
      <c r="AW47" s="108" t="str">
        <f t="shared" si="2"/>
        <v>SH6_7</v>
      </c>
      <c r="AX47" s="108">
        <f>[4]attached_energy_demand_summariz!F22</f>
        <v>0.0171996217128879</v>
      </c>
      <c r="AY47" s="108" t="s">
        <v>18</v>
      </c>
      <c r="AZ47" s="108" t="s">
        <v>193</v>
      </c>
      <c r="BD47" s="108" t="s">
        <v>357</v>
      </c>
      <c r="BE47" s="108" t="str">
        <f t="shared" si="3"/>
        <v>R_ES-SD-WatHeat</v>
      </c>
      <c r="BF47" s="108" t="str">
        <f t="shared" si="3"/>
        <v>SH6_7</v>
      </c>
      <c r="BG47" s="108">
        <f t="shared" si="6"/>
        <v>0.016421193779789</v>
      </c>
      <c r="BH47" s="108" t="s">
        <v>18</v>
      </c>
      <c r="BI47" s="108" t="s">
        <v>195</v>
      </c>
      <c r="BM47" s="108" t="s">
        <v>357</v>
      </c>
      <c r="BN47" s="108" t="str">
        <f t="shared" si="4"/>
        <v>R_ES-SD-WatHeat</v>
      </c>
      <c r="BO47" s="108" t="str">
        <f t="shared" si="4"/>
        <v>SH6_7</v>
      </c>
      <c r="BP47" s="108">
        <f>[4]attached_energy_demand_summariz!J22</f>
        <v>0.0145346694510143</v>
      </c>
      <c r="BQ47" s="108" t="s">
        <v>18</v>
      </c>
      <c r="BR47" s="108" t="s">
        <v>192</v>
      </c>
    </row>
    <row r="48" spans="2:70">
      <c r="B48" s="160"/>
      <c r="C48" s="32"/>
      <c r="D48" s="161"/>
      <c r="E48" s="161"/>
      <c r="F48" s="160"/>
      <c r="G48" s="153"/>
      <c r="H48" s="153"/>
      <c r="I48" s="153"/>
      <c r="J48" s="153"/>
      <c r="K48" s="108" t="s">
        <v>357</v>
      </c>
      <c r="L48" s="108" t="str">
        <f t="shared" si="7"/>
        <v>R_ES-SD-WatHeat</v>
      </c>
      <c r="M48" s="108" t="s">
        <v>399</v>
      </c>
      <c r="N48" s="108">
        <f>[4]attached_energy_demand_split!B14</f>
        <v>0.0187485070114251</v>
      </c>
      <c r="O48" s="108" t="s">
        <v>18</v>
      </c>
      <c r="P48" s="108" t="s">
        <v>196</v>
      </c>
      <c r="T48" s="108" t="s">
        <v>357</v>
      </c>
      <c r="U48" s="108" t="str">
        <f t="shared" si="5"/>
        <v>R_ES-SD-WatHeat</v>
      </c>
      <c r="V48" s="108" t="str">
        <f t="shared" si="5"/>
        <v>SH8_9</v>
      </c>
      <c r="W48" s="108">
        <f>[4]attached_energy_demand_split!B76</f>
        <v>0.0147551071793505</v>
      </c>
      <c r="X48" s="108" t="s">
        <v>18</v>
      </c>
      <c r="Y48" s="108" t="s">
        <v>191</v>
      </c>
      <c r="AC48" s="108" t="s">
        <v>357</v>
      </c>
      <c r="AD48" s="108" t="str">
        <f t="shared" si="0"/>
        <v>R_ES-SD-WatHeat</v>
      </c>
      <c r="AE48" s="108" t="str">
        <f t="shared" si="0"/>
        <v>SH8_9</v>
      </c>
      <c r="AF48" s="108">
        <f>[4]attached_energy_demand_split!B47</f>
        <v>0.0155886992614423</v>
      </c>
      <c r="AG48" s="108" t="s">
        <v>18</v>
      </c>
      <c r="AH48" s="108" t="s">
        <v>197</v>
      </c>
      <c r="AL48" s="108" t="s">
        <v>357</v>
      </c>
      <c r="AM48" s="108" t="str">
        <f t="shared" si="1"/>
        <v>R_ES-SD-WatHeat</v>
      </c>
      <c r="AN48" s="108" t="str">
        <f t="shared" si="1"/>
        <v>SH8_9</v>
      </c>
      <c r="AO48" s="108">
        <f>[4]attached_energy_demand_summariz!B23</f>
        <v>0.0161398429577345</v>
      </c>
      <c r="AP48" s="108" t="s">
        <v>18</v>
      </c>
      <c r="AQ48" s="108" t="s">
        <v>194</v>
      </c>
      <c r="AU48" s="108" t="s">
        <v>357</v>
      </c>
      <c r="AV48" s="108" t="str">
        <f t="shared" si="2"/>
        <v>R_ES-SD-WatHeat</v>
      </c>
      <c r="AW48" s="108" t="str">
        <f t="shared" si="2"/>
        <v>SH8_9</v>
      </c>
      <c r="AX48" s="108">
        <f>[4]attached_energy_demand_summariz!F23</f>
        <v>0.017030245273227</v>
      </c>
      <c r="AY48" s="108" t="s">
        <v>18</v>
      </c>
      <c r="AZ48" s="108" t="s">
        <v>193</v>
      </c>
      <c r="BD48" s="108" t="s">
        <v>357</v>
      </c>
      <c r="BE48" s="108" t="str">
        <f t="shared" si="3"/>
        <v>R_ES-SD-WatHeat</v>
      </c>
      <c r="BF48" s="108" t="str">
        <f t="shared" si="3"/>
        <v>SH8_9</v>
      </c>
      <c r="BG48" s="108">
        <f t="shared" si="6"/>
        <v>0.0161398429577345</v>
      </c>
      <c r="BH48" s="108" t="s">
        <v>18</v>
      </c>
      <c r="BI48" s="108" t="s">
        <v>195</v>
      </c>
      <c r="BM48" s="108" t="s">
        <v>357</v>
      </c>
      <c r="BN48" s="108" t="str">
        <f t="shared" si="4"/>
        <v>R_ES-SD-WatHeat</v>
      </c>
      <c r="BO48" s="108" t="str">
        <f t="shared" si="4"/>
        <v>SH8_9</v>
      </c>
      <c r="BP48" s="108">
        <f>[4]attached_energy_demand_summariz!J23</f>
        <v>0.0145766560632275</v>
      </c>
      <c r="BQ48" s="108" t="s">
        <v>18</v>
      </c>
      <c r="BR48" s="108" t="s">
        <v>192</v>
      </c>
    </row>
    <row r="49" spans="2:70">
      <c r="B49" s="160"/>
      <c r="C49" s="32"/>
      <c r="D49" s="161"/>
      <c r="E49" s="161"/>
      <c r="F49" s="160"/>
      <c r="G49" s="153"/>
      <c r="H49" s="153"/>
      <c r="I49" s="153"/>
      <c r="J49" s="153"/>
      <c r="K49" s="108" t="s">
        <v>357</v>
      </c>
      <c r="L49" s="108" t="str">
        <f t="shared" si="7"/>
        <v>R_ES-SD-WatHeat</v>
      </c>
      <c r="M49" s="108" t="s">
        <v>400</v>
      </c>
      <c r="N49" s="108">
        <f>[4]attached_energy_demand_split!B16</f>
        <v>0.0186780472400084</v>
      </c>
      <c r="O49" s="108" t="s">
        <v>18</v>
      </c>
      <c r="P49" s="108" t="s">
        <v>196</v>
      </c>
      <c r="T49" s="108" t="s">
        <v>357</v>
      </c>
      <c r="U49" s="108" t="str">
        <f t="shared" si="5"/>
        <v>R_ES-SD-WatHeat</v>
      </c>
      <c r="V49" s="108" t="str">
        <f t="shared" si="5"/>
        <v>SH10_11</v>
      </c>
      <c r="W49" s="108">
        <f>[4]attached_energy_demand_split!B78</f>
        <v>0.0171866616430302</v>
      </c>
      <c r="X49" s="108" t="s">
        <v>18</v>
      </c>
      <c r="Y49" s="108" t="s">
        <v>191</v>
      </c>
      <c r="AC49" s="108" t="s">
        <v>357</v>
      </c>
      <c r="AD49" s="108" t="str">
        <f t="shared" si="0"/>
        <v>R_ES-SD-WatHeat</v>
      </c>
      <c r="AE49" s="108" t="str">
        <f t="shared" si="0"/>
        <v>SH10_11</v>
      </c>
      <c r="AF49" s="108">
        <f>[4]attached_energy_demand_split!B49</f>
        <v>0.0150973156957682</v>
      </c>
      <c r="AG49" s="108" t="s">
        <v>18</v>
      </c>
      <c r="AH49" s="108" t="s">
        <v>197</v>
      </c>
      <c r="AL49" s="108" t="s">
        <v>357</v>
      </c>
      <c r="AM49" s="108" t="str">
        <f t="shared" si="1"/>
        <v>R_ES-SD-WatHeat</v>
      </c>
      <c r="AN49" s="108" t="str">
        <f t="shared" si="1"/>
        <v>SH10_11</v>
      </c>
      <c r="AO49" s="108">
        <f>[4]attached_energy_demand_summariz!B24</f>
        <v>0.0171295457469424</v>
      </c>
      <c r="AP49" s="108" t="s">
        <v>18</v>
      </c>
      <c r="AQ49" s="108" t="s">
        <v>194</v>
      </c>
      <c r="AU49" s="108" t="s">
        <v>357</v>
      </c>
      <c r="AV49" s="108" t="str">
        <f t="shared" si="2"/>
        <v>R_ES-SD-WatHeat</v>
      </c>
      <c r="AW49" s="108" t="str">
        <f t="shared" si="2"/>
        <v>SH10_11</v>
      </c>
      <c r="AX49" s="108">
        <f>[4]attached_energy_demand_summariz!F24</f>
        <v>0.0187148851387562</v>
      </c>
      <c r="AY49" s="108" t="s">
        <v>18</v>
      </c>
      <c r="AZ49" s="108" t="s">
        <v>193</v>
      </c>
      <c r="BD49" s="108" t="s">
        <v>357</v>
      </c>
      <c r="BE49" s="108" t="str">
        <f t="shared" si="3"/>
        <v>R_ES-SD-WatHeat</v>
      </c>
      <c r="BF49" s="108" t="str">
        <f t="shared" si="3"/>
        <v>SH10_11</v>
      </c>
      <c r="BG49" s="108">
        <f t="shared" si="6"/>
        <v>0.0171295457469424</v>
      </c>
      <c r="BH49" s="108" t="s">
        <v>18</v>
      </c>
      <c r="BI49" s="108" t="s">
        <v>195</v>
      </c>
      <c r="BM49" s="108" t="s">
        <v>357</v>
      </c>
      <c r="BN49" s="108" t="str">
        <f t="shared" si="4"/>
        <v>R_ES-SD-WatHeat</v>
      </c>
      <c r="BO49" s="108" t="str">
        <f t="shared" si="4"/>
        <v>SH10_11</v>
      </c>
      <c r="BP49" s="108">
        <f>[4]attached_energy_demand_summariz!J24</f>
        <v>0.0159708190171488</v>
      </c>
      <c r="BQ49" s="108" t="s">
        <v>18</v>
      </c>
      <c r="BR49" s="108" t="s">
        <v>192</v>
      </c>
    </row>
    <row r="50" spans="2:70">
      <c r="B50" s="160"/>
      <c r="C50" s="32"/>
      <c r="D50" s="161"/>
      <c r="E50" s="161"/>
      <c r="F50" s="160"/>
      <c r="G50" s="153"/>
      <c r="H50" s="153"/>
      <c r="I50" s="153"/>
      <c r="J50" s="153"/>
      <c r="K50" s="108" t="s">
        <v>357</v>
      </c>
      <c r="L50" s="108" t="str">
        <f t="shared" si="7"/>
        <v>R_ES-SD-WatHeat</v>
      </c>
      <c r="M50" s="108" t="s">
        <v>401</v>
      </c>
      <c r="N50" s="108">
        <f>[4]attached_energy_demand_split!B18</f>
        <v>0.0193543241840057</v>
      </c>
      <c r="O50" s="108" t="s">
        <v>18</v>
      </c>
      <c r="P50" s="108" t="s">
        <v>196</v>
      </c>
      <c r="T50" s="108" t="s">
        <v>357</v>
      </c>
      <c r="U50" s="108" t="str">
        <f t="shared" si="5"/>
        <v>R_ES-SD-WatHeat</v>
      </c>
      <c r="V50" s="108" t="str">
        <f t="shared" si="5"/>
        <v>SH12_13</v>
      </c>
      <c r="W50" s="108">
        <f>[4]attached_energy_demand_split!B80</f>
        <v>0.0185329663536096</v>
      </c>
      <c r="X50" s="108" t="s">
        <v>18</v>
      </c>
      <c r="Y50" s="108" t="s">
        <v>191</v>
      </c>
      <c r="AC50" s="108" t="s">
        <v>357</v>
      </c>
      <c r="AD50" s="108" t="str">
        <f t="shared" si="0"/>
        <v>R_ES-SD-WatHeat</v>
      </c>
      <c r="AE50" s="108" t="str">
        <f t="shared" si="0"/>
        <v>SH12_13</v>
      </c>
      <c r="AF50" s="108">
        <f>[4]attached_energy_demand_split!B51</f>
        <v>0.0157162719062912</v>
      </c>
      <c r="AG50" s="108" t="s">
        <v>18</v>
      </c>
      <c r="AH50" s="108" t="s">
        <v>197</v>
      </c>
      <c r="AL50" s="108" t="s">
        <v>357</v>
      </c>
      <c r="AM50" s="108" t="str">
        <f t="shared" si="1"/>
        <v>R_ES-SD-WatHeat</v>
      </c>
      <c r="AN50" s="108" t="str">
        <f t="shared" si="1"/>
        <v>SH12_13</v>
      </c>
      <c r="AO50" s="108">
        <f>[4]attached_energy_demand_summariz!B25</f>
        <v>0.0184909585816698</v>
      </c>
      <c r="AP50" s="108" t="s">
        <v>18</v>
      </c>
      <c r="AQ50" s="108" t="s">
        <v>194</v>
      </c>
      <c r="AU50" s="108" t="s">
        <v>357</v>
      </c>
      <c r="AV50" s="108" t="str">
        <f t="shared" si="2"/>
        <v>R_ES-SD-WatHeat</v>
      </c>
      <c r="AW50" s="108" t="str">
        <f t="shared" si="2"/>
        <v>SH12_13</v>
      </c>
      <c r="AX50" s="108">
        <f>[4]attached_energy_demand_summariz!F25</f>
        <v>0.0213435574080405</v>
      </c>
      <c r="AY50" s="108" t="s">
        <v>18</v>
      </c>
      <c r="AZ50" s="108" t="s">
        <v>193</v>
      </c>
      <c r="BD50" s="108" t="s">
        <v>357</v>
      </c>
      <c r="BE50" s="108" t="str">
        <f t="shared" si="3"/>
        <v>R_ES-SD-WatHeat</v>
      </c>
      <c r="BF50" s="108" t="str">
        <f t="shared" si="3"/>
        <v>SH12_13</v>
      </c>
      <c r="BG50" s="108">
        <f t="shared" si="6"/>
        <v>0.0184909585816698</v>
      </c>
      <c r="BH50" s="108" t="s">
        <v>18</v>
      </c>
      <c r="BI50" s="108" t="s">
        <v>195</v>
      </c>
      <c r="BM50" s="108" t="s">
        <v>357</v>
      </c>
      <c r="BN50" s="108" t="str">
        <f t="shared" si="4"/>
        <v>R_ES-SD-WatHeat</v>
      </c>
      <c r="BO50" s="108" t="str">
        <f t="shared" si="4"/>
        <v>SH12_13</v>
      </c>
      <c r="BP50" s="108">
        <f>[4]attached_energy_demand_summariz!J25</f>
        <v>0.017507673056402</v>
      </c>
      <c r="BQ50" s="108" t="s">
        <v>18</v>
      </c>
      <c r="BR50" s="108" t="s">
        <v>192</v>
      </c>
    </row>
    <row r="51" spans="2:70">
      <c r="B51" s="160"/>
      <c r="C51" s="32"/>
      <c r="D51" s="161"/>
      <c r="E51" s="161"/>
      <c r="F51" s="160"/>
      <c r="G51" s="32"/>
      <c r="H51" s="32"/>
      <c r="K51" s="175" t="s">
        <v>357</v>
      </c>
      <c r="L51" s="108" t="str">
        <f t="shared" si="7"/>
        <v>R_ES-SD-WatHeat</v>
      </c>
      <c r="M51" s="108" t="s">
        <v>402</v>
      </c>
      <c r="N51" s="108">
        <f>[4]attached_energy_demand_split!B20</f>
        <v>0.0204723701496402</v>
      </c>
      <c r="O51" s="108" t="s">
        <v>18</v>
      </c>
      <c r="P51" s="108" t="s">
        <v>196</v>
      </c>
      <c r="T51" s="108" t="s">
        <v>357</v>
      </c>
      <c r="U51" s="108" t="str">
        <f t="shared" si="5"/>
        <v>R_ES-SD-WatHeat</v>
      </c>
      <c r="V51" s="108" t="str">
        <f t="shared" si="5"/>
        <v>SH14_15</v>
      </c>
      <c r="W51" s="108">
        <f>[4]attached_energy_demand_split!B82</f>
        <v>0.0189446065338263</v>
      </c>
      <c r="X51" s="108" t="s">
        <v>18</v>
      </c>
      <c r="Y51" s="108" t="s">
        <v>191</v>
      </c>
      <c r="AC51" s="108" t="s">
        <v>357</v>
      </c>
      <c r="AD51" s="108" t="str">
        <f t="shared" si="0"/>
        <v>R_ES-SD-WatHeat</v>
      </c>
      <c r="AE51" s="108" t="str">
        <f t="shared" si="0"/>
        <v>SH14_15</v>
      </c>
      <c r="AF51" s="108">
        <f>[4]attached_energy_demand_split!B53</f>
        <v>0.0181694864820914</v>
      </c>
      <c r="AG51" s="108" t="s">
        <v>18</v>
      </c>
      <c r="AH51" s="108" t="s">
        <v>197</v>
      </c>
      <c r="AL51" s="108" t="s">
        <v>357</v>
      </c>
      <c r="AM51" s="108" t="str">
        <f t="shared" si="1"/>
        <v>R_ES-SD-WatHeat</v>
      </c>
      <c r="AN51" s="108" t="str">
        <f t="shared" si="1"/>
        <v>SH14_15</v>
      </c>
      <c r="AO51" s="108">
        <f>[4]attached_energy_demand_summariz!B26</f>
        <v>0.019740368004096</v>
      </c>
      <c r="AP51" s="108" t="s">
        <v>18</v>
      </c>
      <c r="AQ51" s="108" t="s">
        <v>194</v>
      </c>
      <c r="AU51" s="108" t="s">
        <v>357</v>
      </c>
      <c r="AV51" s="108" t="str">
        <f t="shared" si="2"/>
        <v>R_ES-SD-WatHeat</v>
      </c>
      <c r="AW51" s="108" t="str">
        <f t="shared" si="2"/>
        <v>SH14_15</v>
      </c>
      <c r="AX51" s="108">
        <f>[4]attached_energy_demand_summariz!F26</f>
        <v>0.022952067498314</v>
      </c>
      <c r="AY51" s="108" t="s">
        <v>18</v>
      </c>
      <c r="AZ51" s="108" t="s">
        <v>193</v>
      </c>
      <c r="BD51" s="108" t="s">
        <v>357</v>
      </c>
      <c r="BE51" s="108" t="str">
        <f t="shared" si="3"/>
        <v>R_ES-SD-WatHeat</v>
      </c>
      <c r="BF51" s="108" t="str">
        <f t="shared" si="3"/>
        <v>SH14_15</v>
      </c>
      <c r="BG51" s="108">
        <f t="shared" si="6"/>
        <v>0.019740368004096</v>
      </c>
      <c r="BH51" s="108" t="s">
        <v>18</v>
      </c>
      <c r="BI51" s="108" t="s">
        <v>195</v>
      </c>
      <c r="BM51" s="108" t="s">
        <v>357</v>
      </c>
      <c r="BN51" s="108" t="str">
        <f t="shared" si="4"/>
        <v>R_ES-SD-WatHeat</v>
      </c>
      <c r="BO51" s="108" t="str">
        <f t="shared" si="4"/>
        <v>SH14_15</v>
      </c>
      <c r="BP51" s="108">
        <f>[4]attached_energy_demand_summariz!J26</f>
        <v>0.0181633093566083</v>
      </c>
      <c r="BQ51" s="108" t="s">
        <v>18</v>
      </c>
      <c r="BR51" s="108" t="s">
        <v>192</v>
      </c>
    </row>
    <row r="52" spans="2:70">
      <c r="B52" s="160"/>
      <c r="C52" s="32"/>
      <c r="D52" s="161"/>
      <c r="E52" s="161"/>
      <c r="F52" s="160"/>
      <c r="G52" s="32"/>
      <c r="H52" s="32"/>
      <c r="K52" s="108" t="s">
        <v>357</v>
      </c>
      <c r="L52" s="108" t="str">
        <f t="shared" si="7"/>
        <v>R_ES-SD-WatHeat</v>
      </c>
      <c r="M52" s="108" t="s">
        <v>403</v>
      </c>
      <c r="N52" s="108">
        <f>[4]attached_energy_demand_split!B22</f>
        <v>0.021278922422278</v>
      </c>
      <c r="O52" s="108" t="s">
        <v>18</v>
      </c>
      <c r="P52" s="108" t="s">
        <v>196</v>
      </c>
      <c r="T52" s="108" t="s">
        <v>357</v>
      </c>
      <c r="U52" s="108" t="str">
        <f t="shared" si="5"/>
        <v>R_ES-SD-WatHeat</v>
      </c>
      <c r="V52" s="108" t="str">
        <f t="shared" si="5"/>
        <v>SH16_17</v>
      </c>
      <c r="W52" s="108">
        <f>[4]attached_energy_demand_split!B84</f>
        <v>0.0187938640201366</v>
      </c>
      <c r="X52" s="108" t="s">
        <v>18</v>
      </c>
      <c r="Y52" s="108" t="s">
        <v>191</v>
      </c>
      <c r="AC52" s="108" t="s">
        <v>357</v>
      </c>
      <c r="AD52" s="108" t="str">
        <f t="shared" si="0"/>
        <v>R_ES-SD-WatHeat</v>
      </c>
      <c r="AE52" s="108" t="str">
        <f t="shared" si="0"/>
        <v>SH16_17</v>
      </c>
      <c r="AF52" s="108">
        <f>[4]attached_energy_demand_split!B55</f>
        <v>0.0199388030090388</v>
      </c>
      <c r="AG52" s="108" t="s">
        <v>18</v>
      </c>
      <c r="AH52" s="108" t="s">
        <v>197</v>
      </c>
      <c r="AL52" s="108" t="s">
        <v>357</v>
      </c>
      <c r="AM52" s="108" t="str">
        <f t="shared" si="1"/>
        <v>R_ES-SD-WatHeat</v>
      </c>
      <c r="AN52" s="108" t="str">
        <f t="shared" si="1"/>
        <v>SH16_17</v>
      </c>
      <c r="AO52" s="108">
        <f>[4]attached_energy_demand_summariz!B27</f>
        <v>0.0204205397465977</v>
      </c>
      <c r="AP52" s="108" t="s">
        <v>18</v>
      </c>
      <c r="AQ52" s="108" t="s">
        <v>194</v>
      </c>
      <c r="AU52" s="108" t="s">
        <v>357</v>
      </c>
      <c r="AV52" s="108" t="str">
        <f t="shared" si="2"/>
        <v>R_ES-SD-WatHeat</v>
      </c>
      <c r="AW52" s="108" t="str">
        <f t="shared" si="2"/>
        <v>SH16_17</v>
      </c>
      <c r="AX52" s="108">
        <f>[4]attached_energy_demand_summariz!F27</f>
        <v>0.0237104459107458</v>
      </c>
      <c r="AY52" s="108" t="s">
        <v>18</v>
      </c>
      <c r="AZ52" s="108" t="s">
        <v>193</v>
      </c>
      <c r="BD52" s="108" t="s">
        <v>357</v>
      </c>
      <c r="BE52" s="108" t="str">
        <f t="shared" si="3"/>
        <v>R_ES-SD-WatHeat</v>
      </c>
      <c r="BF52" s="108" t="str">
        <f t="shared" si="3"/>
        <v>SH16_17</v>
      </c>
      <c r="BG52" s="108">
        <f t="shared" si="6"/>
        <v>0.0204205397465977</v>
      </c>
      <c r="BH52" s="108" t="s">
        <v>18</v>
      </c>
      <c r="BI52" s="108" t="s">
        <v>195</v>
      </c>
      <c r="BM52" s="108" t="s">
        <v>357</v>
      </c>
      <c r="BN52" s="108" t="str">
        <f t="shared" si="4"/>
        <v>R_ES-SD-WatHeat</v>
      </c>
      <c r="BO52" s="108" t="str">
        <f t="shared" si="4"/>
        <v>SH16_17</v>
      </c>
      <c r="BP52" s="108">
        <f>[4]attached_energy_demand_summariz!J27</f>
        <v>0.0183806633707893</v>
      </c>
      <c r="BQ52" s="108" t="s">
        <v>18</v>
      </c>
      <c r="BR52" s="108" t="s">
        <v>192</v>
      </c>
    </row>
    <row r="53" spans="2:70">
      <c r="B53" s="160"/>
      <c r="C53" s="32"/>
      <c r="D53" s="161"/>
      <c r="E53" s="161"/>
      <c r="F53" s="160"/>
      <c r="G53" s="32"/>
      <c r="H53" s="32"/>
      <c r="K53" s="108" t="s">
        <v>357</v>
      </c>
      <c r="L53" s="108" t="str">
        <f t="shared" si="7"/>
        <v>R_ES-SD-WatHeat</v>
      </c>
      <c r="M53" s="108" t="s">
        <v>404</v>
      </c>
      <c r="N53" s="108">
        <f>[4]attached_energy_demand_split!B24</f>
        <v>0.0217388347288327</v>
      </c>
      <c r="O53" s="108" t="s">
        <v>18</v>
      </c>
      <c r="P53" s="108" t="s">
        <v>196</v>
      </c>
      <c r="T53" s="108" t="s">
        <v>357</v>
      </c>
      <c r="U53" s="108" t="str">
        <f t="shared" si="5"/>
        <v>R_ES-SD-WatHeat</v>
      </c>
      <c r="V53" s="108" t="str">
        <f t="shared" si="5"/>
        <v>SH18_19</v>
      </c>
      <c r="W53" s="108">
        <f>[4]attached_energy_demand_split!B86</f>
        <v>0.0189293212414044</v>
      </c>
      <c r="X53" s="108" t="s">
        <v>18</v>
      </c>
      <c r="Y53" s="108" t="s">
        <v>191</v>
      </c>
      <c r="AC53" s="108" t="s">
        <v>357</v>
      </c>
      <c r="AD53" s="108" t="str">
        <f t="shared" si="0"/>
        <v>R_ES-SD-WatHeat</v>
      </c>
      <c r="AE53" s="108" t="str">
        <f t="shared" si="0"/>
        <v>SH18_19</v>
      </c>
      <c r="AF53" s="108">
        <f>[4]attached_energy_demand_split!B57</f>
        <v>0.0205951831792654</v>
      </c>
      <c r="AG53" s="108" t="s">
        <v>18</v>
      </c>
      <c r="AH53" s="108" t="s">
        <v>197</v>
      </c>
      <c r="AL53" s="108" t="s">
        <v>357</v>
      </c>
      <c r="AM53" s="108" t="str">
        <f t="shared" si="1"/>
        <v>R_ES-SD-WatHeat</v>
      </c>
      <c r="AN53" s="108" t="str">
        <f t="shared" si="1"/>
        <v>SH18_19</v>
      </c>
      <c r="AO53" s="108">
        <f>[4]attached_energy_demand_summariz!B28</f>
        <v>0.0206910653610991</v>
      </c>
      <c r="AP53" s="108" t="s">
        <v>18</v>
      </c>
      <c r="AQ53" s="108" t="s">
        <v>194</v>
      </c>
      <c r="AU53" s="108" t="s">
        <v>357</v>
      </c>
      <c r="AV53" s="108" t="str">
        <f t="shared" si="2"/>
        <v>R_ES-SD-WatHeat</v>
      </c>
      <c r="AW53" s="108" t="str">
        <f t="shared" si="2"/>
        <v>SH18_19</v>
      </c>
      <c r="AX53" s="108">
        <f>[4]attached_energy_demand_summariz!F28</f>
        <v>0.0239937611707896</v>
      </c>
      <c r="AY53" s="108" t="s">
        <v>18</v>
      </c>
      <c r="AZ53" s="108" t="s">
        <v>193</v>
      </c>
      <c r="BD53" s="108" t="s">
        <v>357</v>
      </c>
      <c r="BE53" s="108" t="str">
        <f t="shared" si="3"/>
        <v>R_ES-SD-WatHeat</v>
      </c>
      <c r="BF53" s="108" t="str">
        <f t="shared" si="3"/>
        <v>SH18_19</v>
      </c>
      <c r="BG53" s="108">
        <f t="shared" si="6"/>
        <v>0.0206910653610991</v>
      </c>
      <c r="BH53" s="108" t="s">
        <v>18</v>
      </c>
      <c r="BI53" s="108" t="s">
        <v>195</v>
      </c>
      <c r="BM53" s="108" t="s">
        <v>357</v>
      </c>
      <c r="BN53" s="108" t="str">
        <f t="shared" si="4"/>
        <v>R_ES-SD-WatHeat</v>
      </c>
      <c r="BO53" s="108" t="str">
        <f t="shared" si="4"/>
        <v>SH18_19</v>
      </c>
      <c r="BP53" s="108">
        <f>[4]attached_energy_demand_summariz!J28</f>
        <v>0.0181982264852034</v>
      </c>
      <c r="BQ53" s="108" t="s">
        <v>18</v>
      </c>
      <c r="BR53" s="108" t="s">
        <v>192</v>
      </c>
    </row>
    <row r="54" spans="2:70">
      <c r="B54" s="160"/>
      <c r="C54" s="32"/>
      <c r="D54" s="161"/>
      <c r="E54" s="161"/>
      <c r="F54" s="160"/>
      <c r="G54" s="32"/>
      <c r="H54" s="32"/>
      <c r="K54" s="108" t="s">
        <v>357</v>
      </c>
      <c r="L54" s="108" t="str">
        <f t="shared" si="7"/>
        <v>R_ES-SD-WatHeat</v>
      </c>
      <c r="M54" s="108" t="s">
        <v>405</v>
      </c>
      <c r="N54" s="108">
        <f>[4]attached_energy_demand_split!B26</f>
        <v>0.0219554256218374</v>
      </c>
      <c r="O54" s="108" t="s">
        <v>18</v>
      </c>
      <c r="P54" s="108" t="s">
        <v>196</v>
      </c>
      <c r="T54" s="108" t="s">
        <v>357</v>
      </c>
      <c r="U54" s="108" t="str">
        <f t="shared" si="5"/>
        <v>R_ES-SD-WatHeat</v>
      </c>
      <c r="V54" s="108" t="str">
        <f t="shared" si="5"/>
        <v>SH20_21</v>
      </c>
      <c r="W54" s="108">
        <f>[4]attached_energy_demand_split!B88</f>
        <v>0.0190946892738074</v>
      </c>
      <c r="X54" s="108" t="s">
        <v>18</v>
      </c>
      <c r="Y54" s="108" t="s">
        <v>191</v>
      </c>
      <c r="AC54" s="108" t="s">
        <v>357</v>
      </c>
      <c r="AD54" s="108" t="str">
        <f t="shared" si="0"/>
        <v>R_ES-SD-WatHeat</v>
      </c>
      <c r="AE54" s="108" t="str">
        <f t="shared" si="0"/>
        <v>SH20_21</v>
      </c>
      <c r="AF54" s="108">
        <f>[4]attached_energy_demand_split!B59</f>
        <v>0.0207273778877354</v>
      </c>
      <c r="AG54" s="108" t="s">
        <v>18</v>
      </c>
      <c r="AH54" s="108" t="s">
        <v>197</v>
      </c>
      <c r="AL54" s="108" t="s">
        <v>357</v>
      </c>
      <c r="AM54" s="108" t="str">
        <f t="shared" si="1"/>
        <v>R_ES-SD-WatHeat</v>
      </c>
      <c r="AN54" s="108" t="str">
        <f t="shared" si="1"/>
        <v>SH20_21</v>
      </c>
      <c r="AO54" s="108">
        <f>[4]attached_energy_demand_summariz!B29</f>
        <v>0.0209631637065674</v>
      </c>
      <c r="AP54" s="108" t="s">
        <v>18</v>
      </c>
      <c r="AQ54" s="108" t="s">
        <v>194</v>
      </c>
      <c r="AU54" s="108" t="s">
        <v>357</v>
      </c>
      <c r="AV54" s="108" t="str">
        <f t="shared" si="2"/>
        <v>R_ES-SD-WatHeat</v>
      </c>
      <c r="AW54" s="108" t="str">
        <f t="shared" si="2"/>
        <v>SH20_21</v>
      </c>
      <c r="AX54" s="108">
        <f>[4]attached_energy_demand_summariz!F29</f>
        <v>0.0244748252753431</v>
      </c>
      <c r="AY54" s="108" t="s">
        <v>18</v>
      </c>
      <c r="AZ54" s="108" t="s">
        <v>193</v>
      </c>
      <c r="BD54" s="108" t="s">
        <v>357</v>
      </c>
      <c r="BE54" s="108" t="str">
        <f t="shared" si="3"/>
        <v>R_ES-SD-WatHeat</v>
      </c>
      <c r="BF54" s="108" t="str">
        <f t="shared" si="3"/>
        <v>SH20_21</v>
      </c>
      <c r="BG54" s="108">
        <f t="shared" si="6"/>
        <v>0.0209631637065674</v>
      </c>
      <c r="BH54" s="108" t="s">
        <v>18</v>
      </c>
      <c r="BI54" s="108" t="s">
        <v>195</v>
      </c>
      <c r="BM54" s="108" t="s">
        <v>357</v>
      </c>
      <c r="BN54" s="108" t="str">
        <f t="shared" si="4"/>
        <v>R_ES-SD-WatHeat</v>
      </c>
      <c r="BO54" s="108" t="str">
        <f t="shared" si="4"/>
        <v>SH20_21</v>
      </c>
      <c r="BP54" s="108">
        <f>[4]attached_energy_demand_summariz!J29</f>
        <v>0.0185635004741136</v>
      </c>
      <c r="BQ54" s="108" t="s">
        <v>18</v>
      </c>
      <c r="BR54" s="108" t="s">
        <v>192</v>
      </c>
    </row>
    <row r="55" spans="2:70">
      <c r="B55" s="160"/>
      <c r="C55" s="32"/>
      <c r="D55" s="161"/>
      <c r="E55" s="161"/>
      <c r="F55" s="160"/>
      <c r="G55" s="32"/>
      <c r="H55" s="32"/>
      <c r="K55" s="175" t="s">
        <v>357</v>
      </c>
      <c r="L55" s="108" t="str">
        <f t="shared" si="7"/>
        <v>R_ES-SD-WatHeat</v>
      </c>
      <c r="M55" s="108" t="s">
        <v>406</v>
      </c>
      <c r="N55" s="108">
        <f>[4]attached_energy_demand_split!B28</f>
        <v>0.0221215642248193</v>
      </c>
      <c r="O55" s="108" t="s">
        <v>18</v>
      </c>
      <c r="P55" s="108" t="s">
        <v>196</v>
      </c>
      <c r="T55" s="108" t="s">
        <v>357</v>
      </c>
      <c r="U55" s="108" t="str">
        <f t="shared" si="5"/>
        <v>R_ES-SD-WatHeat</v>
      </c>
      <c r="V55" s="108" t="str">
        <f t="shared" si="5"/>
        <v>SH22_23</v>
      </c>
      <c r="W55" s="108">
        <f>[4]attached_energy_demand_split!B90</f>
        <v>0.0183466180817403</v>
      </c>
      <c r="X55" s="108" t="s">
        <v>18</v>
      </c>
      <c r="Y55" s="108" t="s">
        <v>191</v>
      </c>
      <c r="AC55" s="108" t="s">
        <v>357</v>
      </c>
      <c r="AD55" s="108" t="str">
        <f t="shared" si="0"/>
        <v>R_ES-SD-WatHeat</v>
      </c>
      <c r="AE55" s="108" t="str">
        <f t="shared" si="0"/>
        <v>SH22_23</v>
      </c>
      <c r="AF55" s="108">
        <f>[4]attached_energy_demand_split!B61</f>
        <v>0.0207157550987243</v>
      </c>
      <c r="AG55" s="108" t="s">
        <v>18</v>
      </c>
      <c r="AH55" s="108" t="s">
        <v>197</v>
      </c>
      <c r="AL55" s="108" t="s">
        <v>357</v>
      </c>
      <c r="AM55" s="108" t="str">
        <f t="shared" si="1"/>
        <v>R_ES-SD-WatHeat</v>
      </c>
      <c r="AN55" s="108" t="str">
        <f t="shared" si="1"/>
        <v>SH22_23</v>
      </c>
      <c r="AO55" s="108">
        <f>[4]attached_energy_demand_summariz!B30</f>
        <v>0.02077782488644</v>
      </c>
      <c r="AP55" s="108" t="s">
        <v>18</v>
      </c>
      <c r="AQ55" s="108" t="s">
        <v>194</v>
      </c>
      <c r="AU55" s="108" t="s">
        <v>357</v>
      </c>
      <c r="AV55" s="108" t="str">
        <f t="shared" si="2"/>
        <v>R_ES-SD-WatHeat</v>
      </c>
      <c r="AW55" s="108" t="str">
        <f t="shared" si="2"/>
        <v>SH22_23</v>
      </c>
      <c r="AX55" s="108">
        <f>[4]attached_energy_demand_summariz!F30</f>
        <v>0.0241373966840562</v>
      </c>
      <c r="AY55" s="108" t="s">
        <v>18</v>
      </c>
      <c r="AZ55" s="108" t="s">
        <v>193</v>
      </c>
      <c r="BD55" s="108" t="s">
        <v>357</v>
      </c>
      <c r="BE55" s="108" t="str">
        <f t="shared" si="3"/>
        <v>R_ES-SD-WatHeat</v>
      </c>
      <c r="BF55" s="108" t="str">
        <f t="shared" si="3"/>
        <v>SH22_23</v>
      </c>
      <c r="BG55" s="108">
        <f t="shared" si="6"/>
        <v>0.02077782488644</v>
      </c>
      <c r="BH55" s="108" t="s">
        <v>18</v>
      </c>
      <c r="BI55" s="108" t="s">
        <v>195</v>
      </c>
      <c r="BM55" s="108" t="s">
        <v>357</v>
      </c>
      <c r="BN55" s="108" t="str">
        <f t="shared" si="4"/>
        <v>R_ES-SD-WatHeat</v>
      </c>
      <c r="BO55" s="108" t="str">
        <f t="shared" si="4"/>
        <v>SH22_23</v>
      </c>
      <c r="BP55" s="108">
        <f>[4]attached_energy_demand_summariz!J30</f>
        <v>0.0185677903428599</v>
      </c>
      <c r="BQ55" s="108" t="s">
        <v>18</v>
      </c>
      <c r="BR55" s="108" t="s">
        <v>192</v>
      </c>
    </row>
    <row r="56" spans="2:70">
      <c r="B56" s="160"/>
      <c r="C56" s="32"/>
      <c r="D56" s="161"/>
      <c r="E56" s="161"/>
      <c r="F56" s="160"/>
      <c r="G56" s="32"/>
      <c r="H56" s="32"/>
      <c r="K56" s="108" t="s">
        <v>357</v>
      </c>
      <c r="L56" s="108" t="str">
        <f t="shared" si="7"/>
        <v>R_ES-SD-WatHeat</v>
      </c>
      <c r="M56" s="108" t="s">
        <v>407</v>
      </c>
      <c r="N56" s="108">
        <f>[4]attached_energy_demand_split!C6</f>
        <v>0.0213934931755858</v>
      </c>
      <c r="O56" s="108" t="s">
        <v>18</v>
      </c>
      <c r="P56" s="108" t="s">
        <v>196</v>
      </c>
      <c r="T56" s="108" t="s">
        <v>357</v>
      </c>
      <c r="U56" s="108" t="str">
        <f t="shared" si="5"/>
        <v>R_ES-SD-WatHeat</v>
      </c>
      <c r="V56" s="108" t="str">
        <f t="shared" si="5"/>
        <v>FH0_1</v>
      </c>
      <c r="W56" s="108">
        <f>[4]attached_energy_demand_split!C68</f>
        <v>0.0189900151087194</v>
      </c>
      <c r="X56" s="108" t="s">
        <v>18</v>
      </c>
      <c r="Y56" s="108" t="s">
        <v>191</v>
      </c>
      <c r="AC56" s="108" t="s">
        <v>357</v>
      </c>
      <c r="AD56" s="108" t="str">
        <f t="shared" si="0"/>
        <v>R_ES-SD-WatHeat</v>
      </c>
      <c r="AE56" s="108" t="str">
        <f t="shared" si="0"/>
        <v>FH0_1</v>
      </c>
      <c r="AF56" s="108">
        <f>[4]attached_energy_demand_split!C39</f>
        <v>0.0225377088372482</v>
      </c>
      <c r="AG56" s="108" t="s">
        <v>18</v>
      </c>
      <c r="AH56" s="108" t="s">
        <v>197</v>
      </c>
      <c r="AL56" s="108" t="s">
        <v>357</v>
      </c>
      <c r="AM56" s="108" t="str">
        <f t="shared" si="1"/>
        <v>R_ES-SD-WatHeat</v>
      </c>
      <c r="AN56" s="108" t="str">
        <f t="shared" si="1"/>
        <v>FH0_1</v>
      </c>
      <c r="AO56" s="108">
        <f>[4]attached_energy_demand_summariz!B31</f>
        <v>0.02082812933826</v>
      </c>
      <c r="AP56" s="108" t="s">
        <v>18</v>
      </c>
      <c r="AQ56" s="108" t="s">
        <v>194</v>
      </c>
      <c r="AU56" s="108" t="s">
        <v>357</v>
      </c>
      <c r="AV56" s="108" t="str">
        <f t="shared" si="2"/>
        <v>R_ES-SD-WatHeat</v>
      </c>
      <c r="AW56" s="108" t="str">
        <f t="shared" si="2"/>
        <v>FH0_1</v>
      </c>
      <c r="AX56" s="108">
        <f>[4]attached_energy_demand_summariz!F31</f>
        <v>0.0222158485714042</v>
      </c>
      <c r="AY56" s="108" t="s">
        <v>18</v>
      </c>
      <c r="AZ56" s="108" t="s">
        <v>193</v>
      </c>
      <c r="BD56" s="108" t="s">
        <v>357</v>
      </c>
      <c r="BE56" s="108" t="str">
        <f t="shared" si="3"/>
        <v>R_ES-SD-WatHeat</v>
      </c>
      <c r="BF56" s="108" t="str">
        <f t="shared" si="3"/>
        <v>FH0_1</v>
      </c>
      <c r="BG56" s="108">
        <f t="shared" si="6"/>
        <v>0.02082812933826</v>
      </c>
      <c r="BH56" s="108" t="s">
        <v>18</v>
      </c>
      <c r="BI56" s="108" t="s">
        <v>195</v>
      </c>
      <c r="BM56" s="108" t="s">
        <v>357</v>
      </c>
      <c r="BN56" s="108" t="str">
        <f t="shared" si="4"/>
        <v>R_ES-SD-WatHeat</v>
      </c>
      <c r="BO56" s="108" t="str">
        <f t="shared" si="4"/>
        <v>FH0_1</v>
      </c>
      <c r="BP56" s="108">
        <f>[4]attached_energy_demand_summariz!J31</f>
        <v>0.0190035809983424</v>
      </c>
      <c r="BQ56" s="108" t="s">
        <v>18</v>
      </c>
      <c r="BR56" s="108" t="s">
        <v>192</v>
      </c>
    </row>
    <row r="57" spans="2:70">
      <c r="B57" s="160"/>
      <c r="C57" s="32"/>
      <c r="D57" s="161"/>
      <c r="E57" s="161"/>
      <c r="F57" s="160"/>
      <c r="G57" s="32"/>
      <c r="H57" s="32"/>
      <c r="K57" s="108" t="s">
        <v>357</v>
      </c>
      <c r="L57" s="108" t="str">
        <f t="shared" si="7"/>
        <v>R_ES-SD-WatHeat</v>
      </c>
      <c r="M57" s="108" t="s">
        <v>408</v>
      </c>
      <c r="N57" s="108">
        <f>[4]attached_energy_demand_split!C8</f>
        <v>0.02102967448633</v>
      </c>
      <c r="O57" s="108" t="s">
        <v>18</v>
      </c>
      <c r="P57" s="108" t="s">
        <v>196</v>
      </c>
      <c r="T57" s="108" t="s">
        <v>357</v>
      </c>
      <c r="U57" s="108" t="str">
        <f t="shared" si="5"/>
        <v>R_ES-SD-WatHeat</v>
      </c>
      <c r="V57" s="108" t="str">
        <f t="shared" si="5"/>
        <v>FH2_3</v>
      </c>
      <c r="W57" s="108">
        <f>[4]attached_energy_demand_split!C70</f>
        <v>0.0166572327084534</v>
      </c>
      <c r="X57" s="108" t="s">
        <v>18</v>
      </c>
      <c r="Y57" s="108" t="s">
        <v>191</v>
      </c>
      <c r="AC57" s="108" t="s">
        <v>357</v>
      </c>
      <c r="AD57" s="108" t="str">
        <f t="shared" si="0"/>
        <v>R_ES-SD-WatHeat</v>
      </c>
      <c r="AE57" s="108" t="str">
        <f t="shared" si="0"/>
        <v>FH2_3</v>
      </c>
      <c r="AF57" s="108">
        <f>[4]attached_energy_demand_split!C41</f>
        <v>0.022471121655479</v>
      </c>
      <c r="AG57" s="108" t="s">
        <v>18</v>
      </c>
      <c r="AH57" s="108" t="s">
        <v>197</v>
      </c>
      <c r="AL57" s="108" t="s">
        <v>357</v>
      </c>
      <c r="AM57" s="108" t="str">
        <f t="shared" si="1"/>
        <v>R_ES-SD-WatHeat</v>
      </c>
      <c r="AN57" s="108" t="str">
        <f t="shared" si="1"/>
        <v>FH2_3</v>
      </c>
      <c r="AO57" s="108">
        <f>[4]attached_energy_demand_summariz!B32</f>
        <v>0.0196922594663782</v>
      </c>
      <c r="AP57" s="108" t="s">
        <v>18</v>
      </c>
      <c r="AQ57" s="108" t="s">
        <v>194</v>
      </c>
      <c r="AU57" s="108" t="s">
        <v>357</v>
      </c>
      <c r="AV57" s="108" t="str">
        <f t="shared" si="2"/>
        <v>R_ES-SD-WatHeat</v>
      </c>
      <c r="AW57" s="108" t="str">
        <f t="shared" si="2"/>
        <v>FH2_3</v>
      </c>
      <c r="AX57" s="108">
        <f>[4]attached_energy_demand_summariz!F32</f>
        <v>0.0200672016482474</v>
      </c>
      <c r="AY57" s="108" t="s">
        <v>18</v>
      </c>
      <c r="AZ57" s="108" t="s">
        <v>193</v>
      </c>
      <c r="BD57" s="108" t="s">
        <v>357</v>
      </c>
      <c r="BE57" s="108" t="str">
        <f t="shared" si="3"/>
        <v>R_ES-SD-WatHeat</v>
      </c>
      <c r="BF57" s="108" t="str">
        <f t="shared" si="3"/>
        <v>FH2_3</v>
      </c>
      <c r="BG57" s="108">
        <f t="shared" si="6"/>
        <v>0.0196922594663782</v>
      </c>
      <c r="BH57" s="108" t="s">
        <v>18</v>
      </c>
      <c r="BI57" s="108" t="s">
        <v>195</v>
      </c>
      <c r="BM57" s="108" t="s">
        <v>357</v>
      </c>
      <c r="BN57" s="108" t="str">
        <f t="shared" si="4"/>
        <v>R_ES-SD-WatHeat</v>
      </c>
      <c r="BO57" s="108" t="str">
        <f t="shared" si="4"/>
        <v>FH2_3</v>
      </c>
      <c r="BP57" s="108">
        <f>[4]attached_energy_demand_summariz!J32</f>
        <v>0.0182360668333811</v>
      </c>
      <c r="BQ57" s="108" t="s">
        <v>18</v>
      </c>
      <c r="BR57" s="108" t="s">
        <v>192</v>
      </c>
    </row>
    <row r="58" spans="2:70">
      <c r="B58" s="160"/>
      <c r="C58" s="32"/>
      <c r="D58" s="161"/>
      <c r="E58" s="161"/>
      <c r="F58" s="160"/>
      <c r="G58" s="32"/>
      <c r="H58" s="32"/>
      <c r="K58" s="108" t="s">
        <v>357</v>
      </c>
      <c r="L58" s="108" t="str">
        <f t="shared" si="7"/>
        <v>R_ES-SD-WatHeat</v>
      </c>
      <c r="M58" s="108" t="s">
        <v>409</v>
      </c>
      <c r="N58" s="108">
        <f>[4]attached_energy_demand_split!C10</f>
        <v>0.0201116701113584</v>
      </c>
      <c r="O58" s="108" t="s">
        <v>18</v>
      </c>
      <c r="P58" s="108" t="s">
        <v>196</v>
      </c>
      <c r="T58" s="108" t="s">
        <v>357</v>
      </c>
      <c r="U58" s="108" t="str">
        <f t="shared" si="5"/>
        <v>R_ES-SD-WatHeat</v>
      </c>
      <c r="V58" s="108" t="str">
        <f t="shared" si="5"/>
        <v>FH4_5</v>
      </c>
      <c r="W58" s="108">
        <f>[4]attached_energy_demand_split!C72</f>
        <v>0.0158290452354489</v>
      </c>
      <c r="X58" s="108" t="s">
        <v>18</v>
      </c>
      <c r="Y58" s="108" t="s">
        <v>191</v>
      </c>
      <c r="AC58" s="108" t="s">
        <v>357</v>
      </c>
      <c r="AD58" s="108" t="str">
        <f t="shared" si="0"/>
        <v>R_ES-SD-WatHeat</v>
      </c>
      <c r="AE58" s="108" t="str">
        <f t="shared" si="0"/>
        <v>FH4_5</v>
      </c>
      <c r="AF58" s="108">
        <f>[4]attached_energy_demand_split!C43</f>
        <v>0.0209246883499341</v>
      </c>
      <c r="AG58" s="108" t="s">
        <v>18</v>
      </c>
      <c r="AH58" s="108" t="s">
        <v>197</v>
      </c>
      <c r="AL58" s="108" t="s">
        <v>357</v>
      </c>
      <c r="AM58" s="108" t="str">
        <f t="shared" si="1"/>
        <v>R_ES-SD-WatHeat</v>
      </c>
      <c r="AN58" s="108" t="str">
        <f t="shared" si="1"/>
        <v>FH4_5</v>
      </c>
      <c r="AO58" s="108">
        <f>[4]attached_energy_demand_summariz!B33</f>
        <v>0.0185404013701219</v>
      </c>
      <c r="AP58" s="108" t="s">
        <v>18</v>
      </c>
      <c r="AQ58" s="108" t="s">
        <v>194</v>
      </c>
      <c r="AU58" s="108" t="s">
        <v>357</v>
      </c>
      <c r="AV58" s="108" t="str">
        <f t="shared" si="2"/>
        <v>R_ES-SD-WatHeat</v>
      </c>
      <c r="AW58" s="108" t="str">
        <f t="shared" si="2"/>
        <v>FH4_5</v>
      </c>
      <c r="AX58" s="108">
        <f>[4]attached_energy_demand_summariz!F33</f>
        <v>0.0177877243294525</v>
      </c>
      <c r="AY58" s="108" t="s">
        <v>18</v>
      </c>
      <c r="AZ58" s="108" t="s">
        <v>193</v>
      </c>
      <c r="BD58" s="108" t="s">
        <v>357</v>
      </c>
      <c r="BE58" s="108" t="str">
        <f t="shared" si="3"/>
        <v>R_ES-SD-WatHeat</v>
      </c>
      <c r="BF58" s="108" t="str">
        <f t="shared" si="3"/>
        <v>FH4_5</v>
      </c>
      <c r="BG58" s="108">
        <f t="shared" si="6"/>
        <v>0.0185404013701219</v>
      </c>
      <c r="BH58" s="108" t="s">
        <v>18</v>
      </c>
      <c r="BI58" s="108" t="s">
        <v>195</v>
      </c>
      <c r="BM58" s="108" t="s">
        <v>357</v>
      </c>
      <c r="BN58" s="108" t="str">
        <f t="shared" si="4"/>
        <v>R_ES-SD-WatHeat</v>
      </c>
      <c r="BO58" s="108" t="str">
        <f t="shared" si="4"/>
        <v>FH4_5</v>
      </c>
      <c r="BP58" s="108">
        <f>[4]attached_energy_demand_summariz!J33</f>
        <v>0.0180488788244157</v>
      </c>
      <c r="BQ58" s="108" t="s">
        <v>18</v>
      </c>
      <c r="BR58" s="108" t="s">
        <v>192</v>
      </c>
    </row>
    <row r="59" spans="2:70">
      <c r="B59" s="160"/>
      <c r="C59" s="32"/>
      <c r="D59" s="161"/>
      <c r="E59" s="161"/>
      <c r="F59" s="160"/>
      <c r="G59" s="32"/>
      <c r="H59" s="32"/>
      <c r="K59" s="175" t="s">
        <v>357</v>
      </c>
      <c r="L59" s="108" t="str">
        <f t="shared" si="7"/>
        <v>R_ES-SD-WatHeat</v>
      </c>
      <c r="M59" s="108" t="s">
        <v>410</v>
      </c>
      <c r="N59" s="108">
        <f>[4]attached_energy_demand_split!C12</f>
        <v>0.0192099222047578</v>
      </c>
      <c r="O59" s="108" t="s">
        <v>18</v>
      </c>
      <c r="P59" s="108" t="s">
        <v>196</v>
      </c>
      <c r="T59" s="108" t="s">
        <v>357</v>
      </c>
      <c r="U59" s="108" t="str">
        <f t="shared" si="5"/>
        <v>R_ES-SD-WatHeat</v>
      </c>
      <c r="V59" s="108" t="str">
        <f t="shared" si="5"/>
        <v>FH6_7</v>
      </c>
      <c r="W59" s="108">
        <f>[4]attached_energy_demand_split!C74</f>
        <v>0.0159024621248745</v>
      </c>
      <c r="X59" s="108" t="s">
        <v>18</v>
      </c>
      <c r="Y59" s="108" t="s">
        <v>191</v>
      </c>
      <c r="AC59" s="108" t="s">
        <v>357</v>
      </c>
      <c r="AD59" s="108" t="str">
        <f t="shared" si="0"/>
        <v>R_ES-SD-WatHeat</v>
      </c>
      <c r="AE59" s="108" t="str">
        <f t="shared" si="0"/>
        <v>FH6_7</v>
      </c>
      <c r="AF59" s="108">
        <f>[4]attached_energy_demand_split!C45</f>
        <v>0.0184080758697192</v>
      </c>
      <c r="AG59" s="108" t="s">
        <v>18</v>
      </c>
      <c r="AH59" s="108" t="s">
        <v>197</v>
      </c>
      <c r="AL59" s="108" t="s">
        <v>357</v>
      </c>
      <c r="AM59" s="108" t="str">
        <f t="shared" si="1"/>
        <v>R_ES-SD-WatHeat</v>
      </c>
      <c r="AN59" s="108" t="str">
        <f t="shared" si="1"/>
        <v>FH6_7</v>
      </c>
      <c r="AO59" s="108">
        <f>[4]attached_energy_demand_summariz!B34</f>
        <v>0.0175903530927638</v>
      </c>
      <c r="AP59" s="108" t="s">
        <v>18</v>
      </c>
      <c r="AQ59" s="108" t="s">
        <v>194</v>
      </c>
      <c r="AU59" s="108" t="s">
        <v>357</v>
      </c>
      <c r="AV59" s="108" t="str">
        <f t="shared" si="2"/>
        <v>R_ES-SD-WatHeat</v>
      </c>
      <c r="AW59" s="108" t="str">
        <f t="shared" si="2"/>
        <v>FH6_7</v>
      </c>
      <c r="AX59" s="108">
        <f>[4]attached_energy_demand_summariz!F34</f>
        <v>0.0165945078402487</v>
      </c>
      <c r="AY59" s="108" t="s">
        <v>18</v>
      </c>
      <c r="AZ59" s="108" t="s">
        <v>193</v>
      </c>
      <c r="BD59" s="108" t="s">
        <v>357</v>
      </c>
      <c r="BE59" s="108" t="str">
        <f t="shared" si="3"/>
        <v>R_ES-SD-WatHeat</v>
      </c>
      <c r="BF59" s="108" t="str">
        <f t="shared" si="3"/>
        <v>FH6_7</v>
      </c>
      <c r="BG59" s="108">
        <f t="shared" si="6"/>
        <v>0.0175903530927638</v>
      </c>
      <c r="BH59" s="108" t="s">
        <v>18</v>
      </c>
      <c r="BI59" s="108" t="s">
        <v>195</v>
      </c>
      <c r="BM59" s="108" t="s">
        <v>357</v>
      </c>
      <c r="BN59" s="108" t="str">
        <f t="shared" si="4"/>
        <v>R_ES-SD-WatHeat</v>
      </c>
      <c r="BO59" s="108" t="str">
        <f t="shared" si="4"/>
        <v>FH6_7</v>
      </c>
      <c r="BP59" s="108">
        <f>[4]attached_energy_demand_summariz!J34</f>
        <v>0.0178367974242188</v>
      </c>
      <c r="BQ59" s="108" t="s">
        <v>18</v>
      </c>
      <c r="BR59" s="108" t="s">
        <v>192</v>
      </c>
    </row>
    <row r="60" spans="2:70">
      <c r="B60" s="160"/>
      <c r="C60" s="32"/>
      <c r="D60" s="161"/>
      <c r="E60" s="161"/>
      <c r="F60" s="160"/>
      <c r="G60" s="32"/>
      <c r="H60" s="32"/>
      <c r="K60" s="108" t="s">
        <v>357</v>
      </c>
      <c r="L60" s="108" t="str">
        <f t="shared" si="7"/>
        <v>R_ES-SD-WatHeat</v>
      </c>
      <c r="M60" s="108" t="s">
        <v>411</v>
      </c>
      <c r="N60" s="108">
        <f>[4]attached_energy_demand_split!C14</f>
        <v>0.018841834190357</v>
      </c>
      <c r="O60" s="108" t="s">
        <v>18</v>
      </c>
      <c r="P60" s="108" t="s">
        <v>196</v>
      </c>
      <c r="T60" s="108" t="s">
        <v>357</v>
      </c>
      <c r="U60" s="108" t="str">
        <f t="shared" si="5"/>
        <v>R_ES-SD-WatHeat</v>
      </c>
      <c r="V60" s="108" t="str">
        <f t="shared" si="5"/>
        <v>FH8_9</v>
      </c>
      <c r="W60" s="108">
        <f>[4]attached_energy_demand_split!C76</f>
        <v>0.0171052366659126</v>
      </c>
      <c r="X60" s="108" t="s">
        <v>18</v>
      </c>
      <c r="Y60" s="108" t="s">
        <v>191</v>
      </c>
      <c r="AC60" s="108" t="s">
        <v>357</v>
      </c>
      <c r="AD60" s="108" t="str">
        <f t="shared" si="0"/>
        <v>R_ES-SD-WatHeat</v>
      </c>
      <c r="AE60" s="108" t="str">
        <f t="shared" si="0"/>
        <v>FH8_9</v>
      </c>
      <c r="AF60" s="108">
        <f>[4]attached_energy_demand_split!C47</f>
        <v>0.0169703204195258</v>
      </c>
      <c r="AG60" s="108" t="s">
        <v>18</v>
      </c>
      <c r="AH60" s="108" t="s">
        <v>197</v>
      </c>
      <c r="AL60" s="108" t="s">
        <v>357</v>
      </c>
      <c r="AM60" s="108" t="str">
        <f t="shared" si="1"/>
        <v>R_ES-SD-WatHeat</v>
      </c>
      <c r="AN60" s="108" t="str">
        <f t="shared" si="1"/>
        <v>FH8_9</v>
      </c>
      <c r="AO60" s="108">
        <f>[4]attached_energy_demand_summariz!B35</f>
        <v>0.0174698671638847</v>
      </c>
      <c r="AP60" s="108" t="s">
        <v>18</v>
      </c>
      <c r="AQ60" s="108" t="s">
        <v>194</v>
      </c>
      <c r="AU60" s="108" t="s">
        <v>357</v>
      </c>
      <c r="AV60" s="108" t="str">
        <f t="shared" si="2"/>
        <v>R_ES-SD-WatHeat</v>
      </c>
      <c r="AW60" s="108" t="str">
        <f t="shared" si="2"/>
        <v>FH8_9</v>
      </c>
      <c r="AX60" s="108">
        <f>[4]attached_energy_demand_summariz!F35</f>
        <v>0.0165122579121173</v>
      </c>
      <c r="AY60" s="108" t="s">
        <v>18</v>
      </c>
      <c r="AZ60" s="108" t="s">
        <v>193</v>
      </c>
      <c r="BD60" s="108" t="s">
        <v>357</v>
      </c>
      <c r="BE60" s="108" t="str">
        <f t="shared" si="3"/>
        <v>R_ES-SD-WatHeat</v>
      </c>
      <c r="BF60" s="108" t="str">
        <f t="shared" si="3"/>
        <v>FH8_9</v>
      </c>
      <c r="BG60" s="108">
        <f t="shared" si="6"/>
        <v>0.0174698671638847</v>
      </c>
      <c r="BH60" s="108" t="s">
        <v>18</v>
      </c>
      <c r="BI60" s="108" t="s">
        <v>195</v>
      </c>
      <c r="BM60" s="108" t="s">
        <v>357</v>
      </c>
      <c r="BN60" s="108" t="str">
        <f t="shared" si="4"/>
        <v>R_ES-SD-WatHeat</v>
      </c>
      <c r="BO60" s="108" t="str">
        <f t="shared" si="4"/>
        <v>FH8_9</v>
      </c>
      <c r="BP60" s="108">
        <f>[4]attached_energy_demand_summariz!J35</f>
        <v>0.0179196866315109</v>
      </c>
      <c r="BQ60" s="108" t="s">
        <v>18</v>
      </c>
      <c r="BR60" s="108" t="s">
        <v>192</v>
      </c>
    </row>
    <row r="61" spans="2:70">
      <c r="B61" s="160"/>
      <c r="C61" s="32"/>
      <c r="D61" s="161"/>
      <c r="E61" s="161"/>
      <c r="F61" s="160"/>
      <c r="G61" s="32"/>
      <c r="H61" s="32"/>
      <c r="K61" s="108" t="s">
        <v>357</v>
      </c>
      <c r="L61" s="108" t="str">
        <f t="shared" si="7"/>
        <v>R_ES-SD-WatHeat</v>
      </c>
      <c r="M61" s="108" t="s">
        <v>412</v>
      </c>
      <c r="N61" s="108">
        <f>[4]attached_energy_demand_split!C16</f>
        <v>0.0189356699331529</v>
      </c>
      <c r="O61" s="108" t="s">
        <v>18</v>
      </c>
      <c r="P61" s="108" t="s">
        <v>196</v>
      </c>
      <c r="T61" s="108" t="s">
        <v>357</v>
      </c>
      <c r="U61" s="108" t="str">
        <f t="shared" si="5"/>
        <v>R_ES-SD-WatHeat</v>
      </c>
      <c r="V61" s="108" t="str">
        <f t="shared" si="5"/>
        <v>FH10_11</v>
      </c>
      <c r="W61" s="108">
        <f>[4]attached_energy_demand_split!C78</f>
        <v>0.0198225161188549</v>
      </c>
      <c r="X61" s="108" t="s">
        <v>18</v>
      </c>
      <c r="Y61" s="108" t="s">
        <v>191</v>
      </c>
      <c r="AC61" s="108" t="s">
        <v>357</v>
      </c>
      <c r="AD61" s="108" t="str">
        <f t="shared" si="0"/>
        <v>R_ES-SD-WatHeat</v>
      </c>
      <c r="AE61" s="108" t="str">
        <f t="shared" si="0"/>
        <v>FH10_11</v>
      </c>
      <c r="AF61" s="108">
        <f>[4]attached_energy_demand_split!C49</f>
        <v>0.0166723480117681</v>
      </c>
      <c r="AG61" s="108" t="s">
        <v>18</v>
      </c>
      <c r="AH61" s="108" t="s">
        <v>197</v>
      </c>
      <c r="AL61" s="108" t="s">
        <v>357</v>
      </c>
      <c r="AM61" s="108" t="str">
        <f t="shared" si="1"/>
        <v>R_ES-SD-WatHeat</v>
      </c>
      <c r="AN61" s="108" t="str">
        <f t="shared" si="1"/>
        <v>FH10_11</v>
      </c>
      <c r="AO61" s="108">
        <f>[4]attached_energy_demand_summariz!B36</f>
        <v>0.0185481158114173</v>
      </c>
      <c r="AP61" s="108" t="s">
        <v>18</v>
      </c>
      <c r="AQ61" s="108" t="s">
        <v>194</v>
      </c>
      <c r="AU61" s="108" t="s">
        <v>357</v>
      </c>
      <c r="AV61" s="108" t="str">
        <f t="shared" si="2"/>
        <v>R_ES-SD-WatHeat</v>
      </c>
      <c r="AW61" s="108" t="str">
        <f t="shared" si="2"/>
        <v>FH10_11</v>
      </c>
      <c r="AX61" s="108">
        <f>[4]attached_energy_demand_summariz!F36</f>
        <v>0.0182536626877173</v>
      </c>
      <c r="AY61" s="108" t="s">
        <v>18</v>
      </c>
      <c r="AZ61" s="108" t="s">
        <v>193</v>
      </c>
      <c r="BD61" s="108" t="s">
        <v>357</v>
      </c>
      <c r="BE61" s="108" t="str">
        <f t="shared" si="3"/>
        <v>R_ES-SD-WatHeat</v>
      </c>
      <c r="BF61" s="108" t="str">
        <f t="shared" si="3"/>
        <v>FH10_11</v>
      </c>
      <c r="BG61" s="108">
        <f t="shared" si="6"/>
        <v>0.0185481158114173</v>
      </c>
      <c r="BH61" s="108" t="s">
        <v>18</v>
      </c>
      <c r="BI61" s="108" t="s">
        <v>195</v>
      </c>
      <c r="BM61" s="108" t="s">
        <v>357</v>
      </c>
      <c r="BN61" s="108" t="str">
        <f t="shared" si="4"/>
        <v>R_ES-SD-WatHeat</v>
      </c>
      <c r="BO61" s="108" t="str">
        <f t="shared" si="4"/>
        <v>FH10_11</v>
      </c>
      <c r="BP61" s="108">
        <f>[4]attached_energy_demand_summariz!J36</f>
        <v>0.0190563823055931</v>
      </c>
      <c r="BQ61" s="108" t="s">
        <v>18</v>
      </c>
      <c r="BR61" s="108" t="s">
        <v>192</v>
      </c>
    </row>
    <row r="62" spans="2:70">
      <c r="B62" s="160"/>
      <c r="C62" s="32"/>
      <c r="D62" s="161"/>
      <c r="E62" s="161"/>
      <c r="F62" s="160"/>
      <c r="G62" s="32"/>
      <c r="H62" s="32"/>
      <c r="K62" s="108" t="s">
        <v>357</v>
      </c>
      <c r="L62" s="108" t="str">
        <f t="shared" si="7"/>
        <v>R_ES-SD-WatHeat</v>
      </c>
      <c r="M62" s="108" t="s">
        <v>413</v>
      </c>
      <c r="N62" s="108">
        <f>[4]attached_energy_demand_split!C18</f>
        <v>0.0198847069007047</v>
      </c>
      <c r="O62" s="108" t="s">
        <v>18</v>
      </c>
      <c r="P62" s="108" t="s">
        <v>196</v>
      </c>
      <c r="T62" s="108" t="s">
        <v>357</v>
      </c>
      <c r="U62" s="108" t="str">
        <f t="shared" si="5"/>
        <v>R_ES-SD-WatHeat</v>
      </c>
      <c r="V62" s="108" t="str">
        <f t="shared" si="5"/>
        <v>FH12_13</v>
      </c>
      <c r="W62" s="108">
        <f>[4]attached_energy_demand_split!C80</f>
        <v>0.0205767152130325</v>
      </c>
      <c r="X62" s="108" t="s">
        <v>18</v>
      </c>
      <c r="Y62" s="108" t="s">
        <v>191</v>
      </c>
      <c r="AC62" s="108" t="s">
        <v>357</v>
      </c>
      <c r="AD62" s="108" t="str">
        <f t="shared" si="0"/>
        <v>R_ES-SD-WatHeat</v>
      </c>
      <c r="AE62" s="108" t="str">
        <f t="shared" si="0"/>
        <v>FH12_13</v>
      </c>
      <c r="AF62" s="108">
        <f>[4]attached_energy_demand_split!C51</f>
        <v>0.0178993947669431</v>
      </c>
      <c r="AG62" s="108" t="s">
        <v>18</v>
      </c>
      <c r="AH62" s="108" t="s">
        <v>197</v>
      </c>
      <c r="AL62" s="108" t="s">
        <v>357</v>
      </c>
      <c r="AM62" s="108" t="str">
        <f t="shared" si="1"/>
        <v>R_ES-SD-WatHeat</v>
      </c>
      <c r="AN62" s="108" t="str">
        <f t="shared" si="1"/>
        <v>FH12_13</v>
      </c>
      <c r="AO62" s="108">
        <f>[4]attached_energy_demand_summariz!B37</f>
        <v>0.0197346377775574</v>
      </c>
      <c r="AP62" s="108" t="s">
        <v>18</v>
      </c>
      <c r="AQ62" s="108" t="s">
        <v>194</v>
      </c>
      <c r="AU62" s="108" t="s">
        <v>357</v>
      </c>
      <c r="AV62" s="108" t="str">
        <f t="shared" si="2"/>
        <v>R_ES-SD-WatHeat</v>
      </c>
      <c r="AW62" s="108" t="str">
        <f t="shared" si="2"/>
        <v>FH12_13</v>
      </c>
      <c r="AX62" s="108">
        <f>[4]attached_energy_demand_summariz!F37</f>
        <v>0.0202626994046479</v>
      </c>
      <c r="AY62" s="108" t="s">
        <v>18</v>
      </c>
      <c r="AZ62" s="108" t="s">
        <v>193</v>
      </c>
      <c r="BD62" s="108" t="s">
        <v>357</v>
      </c>
      <c r="BE62" s="108" t="str">
        <f t="shared" si="3"/>
        <v>R_ES-SD-WatHeat</v>
      </c>
      <c r="BF62" s="108" t="str">
        <f t="shared" si="3"/>
        <v>FH12_13</v>
      </c>
      <c r="BG62" s="108">
        <f t="shared" si="6"/>
        <v>0.0197346377775574</v>
      </c>
      <c r="BH62" s="108" t="s">
        <v>18</v>
      </c>
      <c r="BI62" s="108" t="s">
        <v>195</v>
      </c>
      <c r="BM62" s="108" t="s">
        <v>357</v>
      </c>
      <c r="BN62" s="108" t="str">
        <f t="shared" si="4"/>
        <v>R_ES-SD-WatHeat</v>
      </c>
      <c r="BO62" s="108" t="str">
        <f t="shared" si="4"/>
        <v>FH12_13</v>
      </c>
      <c r="BP62" s="108">
        <f>[4]attached_energy_demand_summariz!J37</f>
        <v>0.0200496726024586</v>
      </c>
      <c r="BQ62" s="108" t="s">
        <v>18</v>
      </c>
      <c r="BR62" s="108" t="s">
        <v>192</v>
      </c>
    </row>
    <row r="63" spans="2:70">
      <c r="B63" s="160"/>
      <c r="C63" s="32"/>
      <c r="D63" s="161"/>
      <c r="E63" s="161"/>
      <c r="F63" s="160"/>
      <c r="G63" s="32"/>
      <c r="H63" s="32"/>
      <c r="K63" s="175" t="s">
        <v>357</v>
      </c>
      <c r="L63" s="108" t="str">
        <f t="shared" si="7"/>
        <v>R_ES-SD-WatHeat</v>
      </c>
      <c r="M63" s="108" t="s">
        <v>414</v>
      </c>
      <c r="N63" s="108">
        <f>[4]attached_energy_demand_split!C20</f>
        <v>0.0208389906197208</v>
      </c>
      <c r="O63" s="108" t="s">
        <v>18</v>
      </c>
      <c r="P63" s="108" t="s">
        <v>196</v>
      </c>
      <c r="T63" s="108" t="s">
        <v>357</v>
      </c>
      <c r="U63" s="108" t="str">
        <f t="shared" si="5"/>
        <v>R_ES-SD-WatHeat</v>
      </c>
      <c r="V63" s="108" t="str">
        <f t="shared" si="5"/>
        <v>FH14_15</v>
      </c>
      <c r="W63" s="108">
        <f>[4]attached_energy_demand_split!C82</f>
        <v>0.0201344120759709</v>
      </c>
      <c r="X63" s="108" t="s">
        <v>18</v>
      </c>
      <c r="Y63" s="108" t="s">
        <v>191</v>
      </c>
      <c r="AC63" s="108" t="s">
        <v>357</v>
      </c>
      <c r="AD63" s="108" t="str">
        <f t="shared" si="0"/>
        <v>R_ES-SD-WatHeat</v>
      </c>
      <c r="AE63" s="108" t="str">
        <f t="shared" si="0"/>
        <v>FH14_15</v>
      </c>
      <c r="AF63" s="108">
        <f>[4]attached_energy_demand_split!C53</f>
        <v>0.0207530234250215</v>
      </c>
      <c r="AG63" s="108" t="s">
        <v>18</v>
      </c>
      <c r="AH63" s="108" t="s">
        <v>197</v>
      </c>
      <c r="AL63" s="108" t="s">
        <v>357</v>
      </c>
      <c r="AM63" s="108" t="str">
        <f t="shared" si="1"/>
        <v>R_ES-SD-WatHeat</v>
      </c>
      <c r="AN63" s="108" t="str">
        <f t="shared" si="1"/>
        <v>FH14_15</v>
      </c>
      <c r="AO63" s="108">
        <f>[4]attached_energy_demand_summariz!B38</f>
        <v>0.0206212544677413</v>
      </c>
      <c r="AP63" s="108" t="s">
        <v>18</v>
      </c>
      <c r="AQ63" s="108" t="s">
        <v>194</v>
      </c>
      <c r="AU63" s="108" t="s">
        <v>357</v>
      </c>
      <c r="AV63" s="108" t="str">
        <f t="shared" si="2"/>
        <v>R_ES-SD-WatHeat</v>
      </c>
      <c r="AW63" s="108" t="str">
        <f t="shared" si="2"/>
        <v>FH14_15</v>
      </c>
      <c r="AX63" s="108">
        <f>[4]attached_energy_demand_summariz!F38</f>
        <v>0.0211728179792687</v>
      </c>
      <c r="AY63" s="108" t="s">
        <v>18</v>
      </c>
      <c r="AZ63" s="108" t="s">
        <v>193</v>
      </c>
      <c r="BD63" s="108" t="s">
        <v>357</v>
      </c>
      <c r="BE63" s="108" t="str">
        <f t="shared" si="3"/>
        <v>R_ES-SD-WatHeat</v>
      </c>
      <c r="BF63" s="108" t="str">
        <f t="shared" si="3"/>
        <v>FH14_15</v>
      </c>
      <c r="BG63" s="108">
        <f t="shared" si="6"/>
        <v>0.0206212544677413</v>
      </c>
      <c r="BH63" s="108" t="s">
        <v>18</v>
      </c>
      <c r="BI63" s="108" t="s">
        <v>195</v>
      </c>
      <c r="BM63" s="108" t="s">
        <v>357</v>
      </c>
      <c r="BN63" s="108" t="str">
        <f t="shared" si="4"/>
        <v>R_ES-SD-WatHeat</v>
      </c>
      <c r="BO63" s="108" t="str">
        <f t="shared" si="4"/>
        <v>FH14_15</v>
      </c>
      <c r="BP63" s="108">
        <f>[4]attached_energy_demand_summariz!J38</f>
        <v>0.0202070282387246</v>
      </c>
      <c r="BQ63" s="108" t="s">
        <v>18</v>
      </c>
      <c r="BR63" s="108" t="s">
        <v>192</v>
      </c>
    </row>
    <row r="64" spans="2:70">
      <c r="B64" s="160"/>
      <c r="C64" s="32"/>
      <c r="D64" s="161"/>
      <c r="E64" s="161"/>
      <c r="F64" s="160"/>
      <c r="G64" s="32"/>
      <c r="H64" s="32"/>
      <c r="K64" s="108" t="s">
        <v>357</v>
      </c>
      <c r="L64" s="108" t="str">
        <f t="shared" si="7"/>
        <v>R_ES-SD-WatHeat</v>
      </c>
      <c r="M64" s="108" t="s">
        <v>415</v>
      </c>
      <c r="N64" s="108">
        <f>[4]attached_energy_demand_split!C22</f>
        <v>0.0211595818818846</v>
      </c>
      <c r="O64" s="108" t="s">
        <v>18</v>
      </c>
      <c r="P64" s="108" t="s">
        <v>196</v>
      </c>
      <c r="T64" s="108" t="s">
        <v>357</v>
      </c>
      <c r="U64" s="108" t="str">
        <f t="shared" si="5"/>
        <v>R_ES-SD-WatHeat</v>
      </c>
      <c r="V64" s="108" t="str">
        <f t="shared" si="5"/>
        <v>FH16_17</v>
      </c>
      <c r="W64" s="108">
        <f>[4]attached_energy_demand_split!C84</f>
        <v>0.019900470527556</v>
      </c>
      <c r="X64" s="108" t="s">
        <v>18</v>
      </c>
      <c r="Y64" s="108" t="s">
        <v>191</v>
      </c>
      <c r="AC64" s="108" t="s">
        <v>357</v>
      </c>
      <c r="AD64" s="108" t="str">
        <f t="shared" si="0"/>
        <v>R_ES-SD-WatHeat</v>
      </c>
      <c r="AE64" s="108" t="str">
        <f t="shared" si="0"/>
        <v>FH16_17</v>
      </c>
      <c r="AF64" s="108">
        <f>[4]attached_energy_demand_split!C55</f>
        <v>0.021834856434323</v>
      </c>
      <c r="AG64" s="108" t="s">
        <v>18</v>
      </c>
      <c r="AH64" s="108" t="s">
        <v>197</v>
      </c>
      <c r="AL64" s="108" t="s">
        <v>357</v>
      </c>
      <c r="AM64" s="108" t="str">
        <f t="shared" si="1"/>
        <v>R_ES-SD-WatHeat</v>
      </c>
      <c r="AN64" s="108" t="str">
        <f t="shared" si="1"/>
        <v>FH16_17</v>
      </c>
      <c r="AO64" s="108">
        <f>[4]attached_energy_demand_summariz!B39</f>
        <v>0.0208617629033817</v>
      </c>
      <c r="AP64" s="108" t="s">
        <v>18</v>
      </c>
      <c r="AQ64" s="108" t="s">
        <v>194</v>
      </c>
      <c r="AU64" s="108" t="s">
        <v>357</v>
      </c>
      <c r="AV64" s="108" t="str">
        <f t="shared" si="2"/>
        <v>R_ES-SD-WatHeat</v>
      </c>
      <c r="AW64" s="108" t="str">
        <f t="shared" si="2"/>
        <v>FH16_17</v>
      </c>
      <c r="AX64" s="108">
        <f>[4]attached_energy_demand_summariz!F39</f>
        <v>0.0213427940914599</v>
      </c>
      <c r="AY64" s="108" t="s">
        <v>18</v>
      </c>
      <c r="AZ64" s="108" t="s">
        <v>193</v>
      </c>
      <c r="BD64" s="108" t="s">
        <v>357</v>
      </c>
      <c r="BE64" s="108" t="str">
        <f t="shared" si="3"/>
        <v>R_ES-SD-WatHeat</v>
      </c>
      <c r="BF64" s="108" t="str">
        <f t="shared" si="3"/>
        <v>FH16_17</v>
      </c>
      <c r="BG64" s="108">
        <f t="shared" si="6"/>
        <v>0.0208617629033817</v>
      </c>
      <c r="BH64" s="108" t="s">
        <v>18</v>
      </c>
      <c r="BI64" s="108" t="s">
        <v>195</v>
      </c>
      <c r="BM64" s="108" t="s">
        <v>357</v>
      </c>
      <c r="BN64" s="108" t="str">
        <f t="shared" si="4"/>
        <v>R_ES-SD-WatHeat</v>
      </c>
      <c r="BO64" s="108" t="str">
        <f t="shared" si="4"/>
        <v>FH16_17</v>
      </c>
      <c r="BP64" s="108">
        <f>[4]attached_energy_demand_summariz!J39</f>
        <v>0.0200711115816849</v>
      </c>
      <c r="BQ64" s="108" t="s">
        <v>18</v>
      </c>
      <c r="BR64" s="108" t="s">
        <v>192</v>
      </c>
    </row>
    <row r="65" spans="2:70">
      <c r="B65" s="160"/>
      <c r="C65" s="32"/>
      <c r="D65" s="161"/>
      <c r="E65" s="161"/>
      <c r="F65" s="160"/>
      <c r="G65" s="32"/>
      <c r="H65" s="32"/>
      <c r="K65" s="108" t="s">
        <v>357</v>
      </c>
      <c r="L65" s="108" t="str">
        <f t="shared" si="7"/>
        <v>R_ES-SD-WatHeat</v>
      </c>
      <c r="M65" s="108" t="s">
        <v>416</v>
      </c>
      <c r="N65" s="108">
        <f>[4]attached_energy_demand_split!C24</f>
        <v>0.0212246785407572</v>
      </c>
      <c r="O65" s="108" t="s">
        <v>18</v>
      </c>
      <c r="P65" s="108" t="s">
        <v>196</v>
      </c>
      <c r="T65" s="108" t="s">
        <v>357</v>
      </c>
      <c r="U65" s="108" t="str">
        <f t="shared" si="5"/>
        <v>R_ES-SD-WatHeat</v>
      </c>
      <c r="V65" s="108" t="str">
        <f t="shared" si="5"/>
        <v>FH18_19</v>
      </c>
      <c r="W65" s="108">
        <f>[4]attached_energy_demand_split!C86</f>
        <v>0.02010785636109</v>
      </c>
      <c r="X65" s="108" t="s">
        <v>18</v>
      </c>
      <c r="Y65" s="108" t="s">
        <v>191</v>
      </c>
      <c r="AC65" s="108" t="s">
        <v>357</v>
      </c>
      <c r="AD65" s="108" t="str">
        <f t="shared" si="0"/>
        <v>R_ES-SD-WatHeat</v>
      </c>
      <c r="AE65" s="108" t="str">
        <f t="shared" si="0"/>
        <v>FH18_19</v>
      </c>
      <c r="AF65" s="108">
        <f>[4]attached_energy_demand_split!C57</f>
        <v>0.0218516633411387</v>
      </c>
      <c r="AG65" s="108" t="s">
        <v>18</v>
      </c>
      <c r="AH65" s="108" t="s">
        <v>197</v>
      </c>
      <c r="AL65" s="108" t="s">
        <v>357</v>
      </c>
      <c r="AM65" s="108" t="str">
        <f t="shared" si="1"/>
        <v>R_ES-SD-WatHeat</v>
      </c>
      <c r="AN65" s="108" t="str">
        <f t="shared" si="1"/>
        <v>FH18_19</v>
      </c>
      <c r="AO65" s="108">
        <f>[4]attached_energy_demand_summariz!B40</f>
        <v>0.0207872227642541</v>
      </c>
      <c r="AP65" s="108" t="s">
        <v>18</v>
      </c>
      <c r="AQ65" s="108" t="s">
        <v>194</v>
      </c>
      <c r="AU65" s="108" t="s">
        <v>357</v>
      </c>
      <c r="AV65" s="108" t="str">
        <f t="shared" si="2"/>
        <v>R_ES-SD-WatHeat</v>
      </c>
      <c r="AW65" s="108" t="str">
        <f t="shared" si="2"/>
        <v>FH18_19</v>
      </c>
      <c r="AX65" s="108">
        <f>[4]attached_energy_demand_summariz!F40</f>
        <v>0.021302546509601</v>
      </c>
      <c r="AY65" s="108" t="s">
        <v>18</v>
      </c>
      <c r="AZ65" s="108" t="s">
        <v>193</v>
      </c>
      <c r="BD65" s="108" t="s">
        <v>357</v>
      </c>
      <c r="BE65" s="108" t="str">
        <f t="shared" si="3"/>
        <v>R_ES-SD-WatHeat</v>
      </c>
      <c r="BF65" s="108" t="str">
        <f t="shared" si="3"/>
        <v>FH18_19</v>
      </c>
      <c r="BG65" s="108">
        <f t="shared" si="6"/>
        <v>0.0207872227642541</v>
      </c>
      <c r="BH65" s="108" t="s">
        <v>18</v>
      </c>
      <c r="BI65" s="108" t="s">
        <v>195</v>
      </c>
      <c r="BM65" s="108" t="s">
        <v>357</v>
      </c>
      <c r="BN65" s="108" t="str">
        <f t="shared" si="4"/>
        <v>R_ES-SD-WatHeat</v>
      </c>
      <c r="BO65" s="108" t="str">
        <f t="shared" si="4"/>
        <v>FH18_19</v>
      </c>
      <c r="BP65" s="108">
        <f>[4]attached_energy_demand_summariz!J40</f>
        <v>0.0194493690686834</v>
      </c>
      <c r="BQ65" s="108" t="s">
        <v>18</v>
      </c>
      <c r="BR65" s="108" t="s">
        <v>192</v>
      </c>
    </row>
    <row r="66" spans="2:70">
      <c r="B66" s="160"/>
      <c r="C66" s="32"/>
      <c r="D66" s="161"/>
      <c r="E66" s="161"/>
      <c r="F66" s="160"/>
      <c r="G66" s="32"/>
      <c r="H66" s="32"/>
      <c r="K66" s="108" t="s">
        <v>357</v>
      </c>
      <c r="L66" s="108" t="str">
        <f t="shared" si="7"/>
        <v>R_ES-SD-WatHeat</v>
      </c>
      <c r="M66" s="108" t="s">
        <v>417</v>
      </c>
      <c r="N66" s="108">
        <f>[4]attached_energy_demand_split!C26</f>
        <v>0.021196759693815</v>
      </c>
      <c r="O66" s="108" t="s">
        <v>18</v>
      </c>
      <c r="P66" s="108" t="s">
        <v>196</v>
      </c>
      <c r="T66" s="108" t="s">
        <v>357</v>
      </c>
      <c r="U66" s="108" t="str">
        <f t="shared" si="5"/>
        <v>R_ES-SD-WatHeat</v>
      </c>
      <c r="V66" s="108" t="str">
        <f t="shared" si="5"/>
        <v>FH20_21</v>
      </c>
      <c r="W66" s="108">
        <f>[4]attached_energy_demand_split!C88</f>
        <v>0.0209690367288275</v>
      </c>
      <c r="X66" s="108" t="s">
        <v>18</v>
      </c>
      <c r="Y66" s="108" t="s">
        <v>191</v>
      </c>
      <c r="AC66" s="108" t="s">
        <v>357</v>
      </c>
      <c r="AD66" s="108" t="str">
        <f t="shared" si="0"/>
        <v>R_ES-SD-WatHeat</v>
      </c>
      <c r="AE66" s="108" t="str">
        <f t="shared" si="0"/>
        <v>FH20_21</v>
      </c>
      <c r="AF66" s="108">
        <f>[4]attached_energy_demand_split!C59</f>
        <v>0.0215704297529681</v>
      </c>
      <c r="AG66" s="108" t="s">
        <v>18</v>
      </c>
      <c r="AH66" s="108" t="s">
        <v>197</v>
      </c>
      <c r="AL66" s="108" t="s">
        <v>357</v>
      </c>
      <c r="AM66" s="108" t="str">
        <f t="shared" si="1"/>
        <v>R_ES-SD-WatHeat</v>
      </c>
      <c r="AN66" s="108" t="str">
        <f t="shared" si="1"/>
        <v>FH20_21</v>
      </c>
      <c r="AO66" s="108">
        <f>[4]attached_energy_demand_summariz!B41</f>
        <v>0.0209999265660562</v>
      </c>
      <c r="AP66" s="108" t="s">
        <v>18</v>
      </c>
      <c r="AQ66" s="108" t="s">
        <v>194</v>
      </c>
      <c r="AU66" s="108" t="s">
        <v>357</v>
      </c>
      <c r="AV66" s="108" t="str">
        <f t="shared" si="2"/>
        <v>R_ES-SD-WatHeat</v>
      </c>
      <c r="AW66" s="108" t="str">
        <f t="shared" si="2"/>
        <v>FH20_21</v>
      </c>
      <c r="AX66" s="108">
        <f>[4]attached_energy_demand_summariz!F41</f>
        <v>0.0217291485724036</v>
      </c>
      <c r="AY66" s="108" t="s">
        <v>18</v>
      </c>
      <c r="AZ66" s="108" t="s">
        <v>193</v>
      </c>
      <c r="BD66" s="108" t="s">
        <v>357</v>
      </c>
      <c r="BE66" s="108" t="str">
        <f t="shared" si="3"/>
        <v>R_ES-SD-WatHeat</v>
      </c>
      <c r="BF66" s="108" t="str">
        <f t="shared" si="3"/>
        <v>FH20_21</v>
      </c>
      <c r="BG66" s="108">
        <f t="shared" si="6"/>
        <v>0.0209999265660562</v>
      </c>
      <c r="BH66" s="108" t="s">
        <v>18</v>
      </c>
      <c r="BI66" s="108" t="s">
        <v>195</v>
      </c>
      <c r="BM66" s="108" t="s">
        <v>357</v>
      </c>
      <c r="BN66" s="108" t="str">
        <f t="shared" si="4"/>
        <v>R_ES-SD-WatHeat</v>
      </c>
      <c r="BO66" s="108" t="str">
        <f t="shared" si="4"/>
        <v>FH20_21</v>
      </c>
      <c r="BP66" s="108">
        <f>[4]attached_energy_demand_summariz!J41</f>
        <v>0.0195342580822668</v>
      </c>
      <c r="BQ66" s="108" t="s">
        <v>18</v>
      </c>
      <c r="BR66" s="108" t="s">
        <v>192</v>
      </c>
    </row>
    <row r="67" spans="2:70">
      <c r="B67" s="160"/>
      <c r="C67" s="32"/>
      <c r="D67" s="161"/>
      <c r="E67" s="161"/>
      <c r="F67" s="160"/>
      <c r="G67" s="32"/>
      <c r="H67" s="32"/>
      <c r="K67" s="175" t="s">
        <v>357</v>
      </c>
      <c r="L67" s="108" t="str">
        <f t="shared" si="7"/>
        <v>R_ES-SD-WatHeat</v>
      </c>
      <c r="M67" s="108" t="s">
        <v>418</v>
      </c>
      <c r="N67" s="108">
        <f>[4]attached_energy_demand_split!C28</f>
        <v>0.0213786036359911</v>
      </c>
      <c r="O67" s="108" t="s">
        <v>18</v>
      </c>
      <c r="P67" s="108" t="s">
        <v>196</v>
      </c>
      <c r="T67" s="108" t="s">
        <v>357</v>
      </c>
      <c r="U67" s="108" t="str">
        <f t="shared" si="5"/>
        <v>R_ES-SD-WatHeat</v>
      </c>
      <c r="V67" s="108" t="str">
        <f t="shared" si="5"/>
        <v>FH22_23</v>
      </c>
      <c r="W67" s="108">
        <f>[4]attached_energy_demand_split!C90</f>
        <v>0.0206911985722815</v>
      </c>
      <c r="X67" s="108" t="s">
        <v>18</v>
      </c>
      <c r="Y67" s="108" t="s">
        <v>191</v>
      </c>
      <c r="AC67" s="108" t="s">
        <v>357</v>
      </c>
      <c r="AD67" s="108" t="str">
        <f t="shared" si="0"/>
        <v>R_ES-SD-WatHeat</v>
      </c>
      <c r="AE67" s="108" t="str">
        <f t="shared" si="0"/>
        <v>FH22_23</v>
      </c>
      <c r="AF67" s="108">
        <f>[4]attached_energy_demand_split!C61</f>
        <v>0.0217091411685177</v>
      </c>
      <c r="AG67" s="108" t="s">
        <v>18</v>
      </c>
      <c r="AH67" s="108" t="s">
        <v>197</v>
      </c>
      <c r="AL67" s="108" t="s">
        <v>357</v>
      </c>
      <c r="AM67" s="108" t="str">
        <f t="shared" si="1"/>
        <v>R_ES-SD-WatHeat</v>
      </c>
      <c r="AN67" s="108" t="str">
        <f t="shared" si="1"/>
        <v>FH22_23</v>
      </c>
      <c r="AO67" s="108">
        <f>[4]attached_energy_demand_summariz!B42</f>
        <v>0.0212075715419054</v>
      </c>
      <c r="AP67" s="108" t="s">
        <v>18</v>
      </c>
      <c r="AQ67" s="108" t="s">
        <v>194</v>
      </c>
      <c r="AU67" s="108" t="s">
        <v>357</v>
      </c>
      <c r="AV67" s="108" t="str">
        <f t="shared" si="2"/>
        <v>R_ES-SD-WatHeat</v>
      </c>
      <c r="AW67" s="108" t="str">
        <f t="shared" si="2"/>
        <v>FH22_23</v>
      </c>
      <c r="AX67" s="108">
        <f>[4]attached_energy_demand_summariz!F42</f>
        <v>0.0225545958608362</v>
      </c>
      <c r="AY67" s="108" t="s">
        <v>18</v>
      </c>
      <c r="AZ67" s="108" t="s">
        <v>193</v>
      </c>
      <c r="BD67" s="108" t="s">
        <v>357</v>
      </c>
      <c r="BE67" s="108" t="str">
        <f t="shared" si="3"/>
        <v>R_ES-SD-WatHeat</v>
      </c>
      <c r="BF67" s="108" t="str">
        <f t="shared" si="3"/>
        <v>FH22_23</v>
      </c>
      <c r="BG67" s="108">
        <f t="shared" si="6"/>
        <v>0.0212075715419054</v>
      </c>
      <c r="BH67" s="108" t="s">
        <v>18</v>
      </c>
      <c r="BI67" s="108" t="s">
        <v>195</v>
      </c>
      <c r="BM67" s="108" t="s">
        <v>357</v>
      </c>
      <c r="BN67" s="108" t="str">
        <f t="shared" si="4"/>
        <v>R_ES-SD-WatHeat</v>
      </c>
      <c r="BO67" s="108" t="str">
        <f t="shared" si="4"/>
        <v>FH22_23</v>
      </c>
      <c r="BP67" s="108">
        <f>[4]attached_energy_demand_summariz!J42</f>
        <v>0.0197043184719007</v>
      </c>
      <c r="BQ67" s="108" t="s">
        <v>18</v>
      </c>
      <c r="BR67" s="108" t="s">
        <v>192</v>
      </c>
    </row>
    <row r="68" spans="2:70">
      <c r="B68" s="160"/>
      <c r="C68" s="32"/>
      <c r="D68" s="161"/>
      <c r="E68" s="161"/>
      <c r="F68" s="160"/>
      <c r="G68" s="32"/>
      <c r="H68" s="32"/>
      <c r="K68" s="108" t="s">
        <v>357</v>
      </c>
      <c r="L68" s="108" t="str">
        <f t="shared" si="7"/>
        <v>R_ES-SD-WatHeat</v>
      </c>
      <c r="M68" s="108" t="s">
        <v>419</v>
      </c>
      <c r="N68" s="108">
        <f>[4]attached_energy_demand_split!D6</f>
        <v>0.0233000948138204</v>
      </c>
      <c r="O68" s="108" t="s">
        <v>18</v>
      </c>
      <c r="P68" s="108" t="s">
        <v>196</v>
      </c>
      <c r="T68" s="108" t="s">
        <v>357</v>
      </c>
      <c r="U68" s="108" t="str">
        <f t="shared" si="5"/>
        <v>R_ES-SD-WatHeat</v>
      </c>
      <c r="V68" s="108" t="str">
        <f t="shared" si="5"/>
        <v>WH0_1</v>
      </c>
      <c r="W68" s="108">
        <f>[4]attached_energy_demand_split!D68</f>
        <v>0.027052832396289</v>
      </c>
      <c r="X68" s="108" t="s">
        <v>18</v>
      </c>
      <c r="Y68" s="108" t="s">
        <v>191</v>
      </c>
      <c r="AC68" s="108" t="s">
        <v>357</v>
      </c>
      <c r="AD68" s="108" t="str">
        <f t="shared" si="0"/>
        <v>R_ES-SD-WatHeat</v>
      </c>
      <c r="AE68" s="108" t="str">
        <f t="shared" si="0"/>
        <v>WH0_1</v>
      </c>
      <c r="AF68" s="108">
        <f>[4]attached_energy_demand_split!D39</f>
        <v>0.0269775312483662</v>
      </c>
      <c r="AG68" s="108" t="s">
        <v>18</v>
      </c>
      <c r="AH68" s="108" t="s">
        <v>197</v>
      </c>
      <c r="AL68" s="108" t="s">
        <v>357</v>
      </c>
      <c r="AM68" s="108" t="str">
        <f t="shared" si="1"/>
        <v>R_ES-SD-WatHeat</v>
      </c>
      <c r="AN68" s="108" t="str">
        <f t="shared" si="1"/>
        <v>WH0_1</v>
      </c>
      <c r="AO68" s="108">
        <f>[4]attached_energy_demand_summariz!B43</f>
        <v>0.0260079601453114</v>
      </c>
      <c r="AP68" s="108" t="s">
        <v>18</v>
      </c>
      <c r="AQ68" s="108" t="s">
        <v>194</v>
      </c>
      <c r="AU68" s="108" t="s">
        <v>357</v>
      </c>
      <c r="AV68" s="108" t="str">
        <f t="shared" si="2"/>
        <v>R_ES-SD-WatHeat</v>
      </c>
      <c r="AW68" s="108" t="str">
        <f t="shared" si="2"/>
        <v>WH0_1</v>
      </c>
      <c r="AX68" s="108">
        <f>[4]attached_energy_demand_summariz!F43</f>
        <v>0.0251920133192881</v>
      </c>
      <c r="AY68" s="108" t="s">
        <v>18</v>
      </c>
      <c r="AZ68" s="108" t="s">
        <v>193</v>
      </c>
      <c r="BD68" s="108" t="s">
        <v>357</v>
      </c>
      <c r="BE68" s="108" t="str">
        <f t="shared" si="3"/>
        <v>R_ES-SD-WatHeat</v>
      </c>
      <c r="BF68" s="108" t="str">
        <f t="shared" si="3"/>
        <v>WH0_1</v>
      </c>
      <c r="BG68" s="108">
        <f t="shared" si="6"/>
        <v>0.0260079601453114</v>
      </c>
      <c r="BH68" s="108" t="s">
        <v>18</v>
      </c>
      <c r="BI68" s="108" t="s">
        <v>195</v>
      </c>
      <c r="BM68" s="108" t="s">
        <v>357</v>
      </c>
      <c r="BN68" s="108" t="str">
        <f t="shared" si="4"/>
        <v>R_ES-SD-WatHeat</v>
      </c>
      <c r="BO68" s="108" t="str">
        <f t="shared" si="4"/>
        <v>WH0_1</v>
      </c>
      <c r="BP68" s="108">
        <f>[4]attached_energy_demand_summariz!J43</f>
        <v>0.0275173289487935</v>
      </c>
      <c r="BQ68" s="108" t="s">
        <v>18</v>
      </c>
      <c r="BR68" s="108" t="s">
        <v>192</v>
      </c>
    </row>
    <row r="69" spans="2:70">
      <c r="B69" s="160"/>
      <c r="C69" s="32"/>
      <c r="D69" s="161"/>
      <c r="E69" s="161"/>
      <c r="F69" s="160"/>
      <c r="G69" s="32"/>
      <c r="H69" s="32"/>
      <c r="K69" s="108" t="s">
        <v>357</v>
      </c>
      <c r="L69" s="108" t="str">
        <f t="shared" si="7"/>
        <v>R_ES-SD-WatHeat</v>
      </c>
      <c r="M69" s="108" t="s">
        <v>420</v>
      </c>
      <c r="N69" s="108">
        <f>[4]attached_energy_demand_split!D8</f>
        <v>0.0229492798370929</v>
      </c>
      <c r="O69" s="108" t="s">
        <v>18</v>
      </c>
      <c r="P69" s="108" t="s">
        <v>196</v>
      </c>
      <c r="T69" s="108" t="s">
        <v>357</v>
      </c>
      <c r="U69" s="108" t="str">
        <f t="shared" si="5"/>
        <v>R_ES-SD-WatHeat</v>
      </c>
      <c r="V69" s="108" t="str">
        <f t="shared" si="5"/>
        <v>WH2_3</v>
      </c>
      <c r="W69" s="108">
        <f>[4]attached_energy_demand_split!D70</f>
        <v>0.025013577036883</v>
      </c>
      <c r="X69" s="108" t="s">
        <v>18</v>
      </c>
      <c r="Y69" s="108" t="s">
        <v>191</v>
      </c>
      <c r="AC69" s="108" t="s">
        <v>357</v>
      </c>
      <c r="AD69" s="108" t="str">
        <f t="shared" si="0"/>
        <v>R_ES-SD-WatHeat</v>
      </c>
      <c r="AE69" s="108" t="str">
        <f t="shared" si="0"/>
        <v>WH2_3</v>
      </c>
      <c r="AF69" s="108">
        <f>[4]attached_energy_demand_split!D41</f>
        <v>0.026652958693426</v>
      </c>
      <c r="AG69" s="108" t="s">
        <v>18</v>
      </c>
      <c r="AH69" s="108" t="s">
        <v>197</v>
      </c>
      <c r="AL69" s="108" t="s">
        <v>357</v>
      </c>
      <c r="AM69" s="108" t="str">
        <f t="shared" si="1"/>
        <v>R_ES-SD-WatHeat</v>
      </c>
      <c r="AN69" s="108" t="str">
        <f t="shared" si="1"/>
        <v>WH2_3</v>
      </c>
      <c r="AO69" s="108">
        <f>[4]attached_energy_demand_summariz!B44</f>
        <v>0.0252822319214758</v>
      </c>
      <c r="AP69" s="108" t="s">
        <v>18</v>
      </c>
      <c r="AQ69" s="108" t="s">
        <v>194</v>
      </c>
      <c r="AU69" s="108" t="s">
        <v>357</v>
      </c>
      <c r="AV69" s="108" t="str">
        <f t="shared" si="2"/>
        <v>R_ES-SD-WatHeat</v>
      </c>
      <c r="AW69" s="108" t="str">
        <f t="shared" si="2"/>
        <v>WH2_3</v>
      </c>
      <c r="AX69" s="108">
        <f>[4]attached_energy_demand_summariz!F44</f>
        <v>0.0240114562974125</v>
      </c>
      <c r="AY69" s="108" t="s">
        <v>18</v>
      </c>
      <c r="AZ69" s="108" t="s">
        <v>193</v>
      </c>
      <c r="BD69" s="108" t="s">
        <v>357</v>
      </c>
      <c r="BE69" s="108" t="str">
        <f t="shared" si="3"/>
        <v>R_ES-SD-WatHeat</v>
      </c>
      <c r="BF69" s="108" t="str">
        <f t="shared" si="3"/>
        <v>WH2_3</v>
      </c>
      <c r="BG69" s="108">
        <f t="shared" si="6"/>
        <v>0.0252822319214758</v>
      </c>
      <c r="BH69" s="108" t="s">
        <v>18</v>
      </c>
      <c r="BI69" s="108" t="s">
        <v>195</v>
      </c>
      <c r="BM69" s="108" t="s">
        <v>357</v>
      </c>
      <c r="BN69" s="108" t="str">
        <f t="shared" si="4"/>
        <v>R_ES-SD-WatHeat</v>
      </c>
      <c r="BO69" s="108" t="str">
        <f t="shared" si="4"/>
        <v>WH2_3</v>
      </c>
      <c r="BP69" s="108">
        <f>[4]attached_energy_demand_summariz!J44</f>
        <v>0.0277838877425648</v>
      </c>
      <c r="BQ69" s="108" t="s">
        <v>18</v>
      </c>
      <c r="BR69" s="108" t="s">
        <v>192</v>
      </c>
    </row>
    <row r="70" spans="2:70">
      <c r="B70" s="160"/>
      <c r="C70" s="32"/>
      <c r="D70" s="161"/>
      <c r="E70" s="161"/>
      <c r="F70" s="160"/>
      <c r="G70" s="32"/>
      <c r="H70" s="32"/>
      <c r="K70" s="108" t="s">
        <v>357</v>
      </c>
      <c r="L70" s="108" t="str">
        <f t="shared" si="7"/>
        <v>R_ES-SD-WatHeat</v>
      </c>
      <c r="M70" s="108" t="s">
        <v>421</v>
      </c>
      <c r="N70" s="108">
        <f>[4]attached_energy_demand_split!D10</f>
        <v>0.0222223809455457</v>
      </c>
      <c r="O70" s="108" t="s">
        <v>18</v>
      </c>
      <c r="P70" s="108" t="s">
        <v>196</v>
      </c>
      <c r="T70" s="108" t="s">
        <v>357</v>
      </c>
      <c r="U70" s="108" t="str">
        <f t="shared" si="5"/>
        <v>R_ES-SD-WatHeat</v>
      </c>
      <c r="V70" s="108" t="str">
        <f t="shared" si="5"/>
        <v>WH4_5</v>
      </c>
      <c r="W70" s="108">
        <f>[4]attached_energy_demand_split!D72</f>
        <v>0.023696203770169</v>
      </c>
      <c r="X70" s="108" t="s">
        <v>18</v>
      </c>
      <c r="Y70" s="108" t="s">
        <v>191</v>
      </c>
      <c r="AC70" s="108" t="s">
        <v>357</v>
      </c>
      <c r="AD70" s="108" t="str">
        <f t="shared" si="0"/>
        <v>R_ES-SD-WatHeat</v>
      </c>
      <c r="AE70" s="108" t="str">
        <f t="shared" si="0"/>
        <v>WH4_5</v>
      </c>
      <c r="AF70" s="108">
        <f>[4]attached_energy_demand_split!D43</f>
        <v>0.0249170715686325</v>
      </c>
      <c r="AG70" s="108" t="s">
        <v>18</v>
      </c>
      <c r="AH70" s="108" t="s">
        <v>197</v>
      </c>
      <c r="AL70" s="108" t="s">
        <v>357</v>
      </c>
      <c r="AM70" s="108" t="str">
        <f t="shared" si="1"/>
        <v>R_ES-SD-WatHeat</v>
      </c>
      <c r="AN70" s="108" t="str">
        <f t="shared" si="1"/>
        <v>WH4_5</v>
      </c>
      <c r="AO70" s="108">
        <f>[4]attached_energy_demand_summariz!B45</f>
        <v>0.0239165993198236</v>
      </c>
      <c r="AP70" s="108" t="s">
        <v>18</v>
      </c>
      <c r="AQ70" s="108" t="s">
        <v>194</v>
      </c>
      <c r="AU70" s="108" t="s">
        <v>357</v>
      </c>
      <c r="AV70" s="108" t="str">
        <f t="shared" si="2"/>
        <v>R_ES-SD-WatHeat</v>
      </c>
      <c r="AW70" s="108" t="str">
        <f t="shared" si="2"/>
        <v>WH4_5</v>
      </c>
      <c r="AX70" s="108">
        <f>[4]attached_energy_demand_summariz!F45</f>
        <v>0.021583935635486</v>
      </c>
      <c r="AY70" s="108" t="s">
        <v>18</v>
      </c>
      <c r="AZ70" s="108" t="s">
        <v>193</v>
      </c>
      <c r="BD70" s="108" t="s">
        <v>357</v>
      </c>
      <c r="BE70" s="108" t="str">
        <f t="shared" si="3"/>
        <v>R_ES-SD-WatHeat</v>
      </c>
      <c r="BF70" s="108" t="str">
        <f t="shared" si="3"/>
        <v>WH4_5</v>
      </c>
      <c r="BG70" s="108">
        <f t="shared" si="6"/>
        <v>0.0239165993198236</v>
      </c>
      <c r="BH70" s="108" t="s">
        <v>18</v>
      </c>
      <c r="BI70" s="108" t="s">
        <v>195</v>
      </c>
      <c r="BM70" s="108" t="s">
        <v>357</v>
      </c>
      <c r="BN70" s="108" t="str">
        <f t="shared" si="4"/>
        <v>R_ES-SD-WatHeat</v>
      </c>
      <c r="BO70" s="108" t="str">
        <f t="shared" si="4"/>
        <v>WH4_5</v>
      </c>
      <c r="BP70" s="108">
        <f>[4]attached_energy_demand_summariz!J45</f>
        <v>0.0271634046792845</v>
      </c>
      <c r="BQ70" s="108" t="s">
        <v>18</v>
      </c>
      <c r="BR70" s="108" t="s">
        <v>192</v>
      </c>
    </row>
    <row r="71" spans="2:70">
      <c r="B71" s="160"/>
      <c r="C71" s="32"/>
      <c r="D71" s="161"/>
      <c r="E71" s="161"/>
      <c r="F71" s="160"/>
      <c r="G71" s="32"/>
      <c r="H71" s="32"/>
      <c r="K71" s="175" t="s">
        <v>357</v>
      </c>
      <c r="L71" s="108" t="str">
        <f t="shared" si="7"/>
        <v>R_ES-SD-WatHeat</v>
      </c>
      <c r="M71" s="108" t="s">
        <v>422</v>
      </c>
      <c r="N71" s="108">
        <f>[4]attached_energy_demand_split!D12</f>
        <v>0.0212585220509218</v>
      </c>
      <c r="O71" s="108" t="s">
        <v>18</v>
      </c>
      <c r="P71" s="108" t="s">
        <v>196</v>
      </c>
      <c r="T71" s="108" t="s">
        <v>357</v>
      </c>
      <c r="U71" s="108" t="str">
        <f t="shared" si="5"/>
        <v>R_ES-SD-WatHeat</v>
      </c>
      <c r="V71" s="108" t="str">
        <f t="shared" si="5"/>
        <v>WH6_7</v>
      </c>
      <c r="W71" s="108">
        <f>[4]attached_energy_demand_split!D74</f>
        <v>0.0235544674010497</v>
      </c>
      <c r="X71" s="108" t="s">
        <v>18</v>
      </c>
      <c r="Y71" s="108" t="s">
        <v>191</v>
      </c>
      <c r="AC71" s="108" t="s">
        <v>357</v>
      </c>
      <c r="AD71" s="108" t="str">
        <f t="shared" si="0"/>
        <v>R_ES-SD-WatHeat</v>
      </c>
      <c r="AE71" s="108" t="str">
        <f t="shared" si="0"/>
        <v>WH6_7</v>
      </c>
      <c r="AF71" s="108">
        <f>[4]attached_energy_demand_split!D45</f>
        <v>0.0223149487779418</v>
      </c>
      <c r="AG71" s="108" t="s">
        <v>18</v>
      </c>
      <c r="AH71" s="108" t="s">
        <v>197</v>
      </c>
      <c r="AL71" s="108" t="s">
        <v>357</v>
      </c>
      <c r="AM71" s="108" t="str">
        <f t="shared" si="1"/>
        <v>R_ES-SD-WatHeat</v>
      </c>
      <c r="AN71" s="108" t="str">
        <f t="shared" si="1"/>
        <v>WH6_7</v>
      </c>
      <c r="AO71" s="108">
        <f>[4]attached_energy_demand_summariz!B46</f>
        <v>0.0226308904433103</v>
      </c>
      <c r="AP71" s="108" t="s">
        <v>18</v>
      </c>
      <c r="AQ71" s="108" t="s">
        <v>194</v>
      </c>
      <c r="AU71" s="108" t="s">
        <v>357</v>
      </c>
      <c r="AV71" s="108" t="str">
        <f t="shared" si="2"/>
        <v>R_ES-SD-WatHeat</v>
      </c>
      <c r="AW71" s="108" t="str">
        <f t="shared" si="2"/>
        <v>WH6_7</v>
      </c>
      <c r="AX71" s="108">
        <f>[4]attached_energy_demand_summariz!F46</f>
        <v>0.0195664574996017</v>
      </c>
      <c r="AY71" s="108" t="s">
        <v>18</v>
      </c>
      <c r="AZ71" s="108" t="s">
        <v>193</v>
      </c>
      <c r="BD71" s="108" t="s">
        <v>357</v>
      </c>
      <c r="BE71" s="108" t="str">
        <f t="shared" si="3"/>
        <v>R_ES-SD-WatHeat</v>
      </c>
      <c r="BF71" s="108" t="str">
        <f t="shared" si="3"/>
        <v>WH6_7</v>
      </c>
      <c r="BG71" s="108">
        <f t="shared" si="6"/>
        <v>0.0226308904433103</v>
      </c>
      <c r="BH71" s="108" t="s">
        <v>18</v>
      </c>
      <c r="BI71" s="108" t="s">
        <v>195</v>
      </c>
      <c r="BM71" s="108" t="s">
        <v>357</v>
      </c>
      <c r="BN71" s="108" t="str">
        <f t="shared" si="4"/>
        <v>R_ES-SD-WatHeat</v>
      </c>
      <c r="BO71" s="108" t="str">
        <f t="shared" si="4"/>
        <v>WH6_7</v>
      </c>
      <c r="BP71" s="108">
        <f>[4]attached_energy_demand_summariz!J46</f>
        <v>0.0264600564870365</v>
      </c>
      <c r="BQ71" s="108" t="s">
        <v>18</v>
      </c>
      <c r="BR71" s="108" t="s">
        <v>192</v>
      </c>
    </row>
    <row r="72" spans="2:70">
      <c r="B72" s="160"/>
      <c r="C72" s="32"/>
      <c r="D72" s="161"/>
      <c r="E72" s="161"/>
      <c r="F72" s="160"/>
      <c r="G72" s="32"/>
      <c r="H72" s="32"/>
      <c r="K72" s="108" t="s">
        <v>357</v>
      </c>
      <c r="L72" s="108" t="str">
        <f t="shared" si="7"/>
        <v>R_ES-SD-WatHeat</v>
      </c>
      <c r="M72" s="108" t="s">
        <v>423</v>
      </c>
      <c r="N72" s="108">
        <f>[4]attached_energy_demand_split!D14</f>
        <v>0.0207811308875425</v>
      </c>
      <c r="O72" s="108" t="s">
        <v>18</v>
      </c>
      <c r="P72" s="108" t="s">
        <v>196</v>
      </c>
      <c r="T72" s="108" t="s">
        <v>357</v>
      </c>
      <c r="U72" s="108" t="str">
        <f t="shared" si="5"/>
        <v>R_ES-SD-WatHeat</v>
      </c>
      <c r="V72" s="108" t="str">
        <f t="shared" si="5"/>
        <v>WH8_9</v>
      </c>
      <c r="W72" s="108">
        <f>[4]attached_energy_demand_split!D76</f>
        <v>0.0243002057667018</v>
      </c>
      <c r="X72" s="108" t="s">
        <v>18</v>
      </c>
      <c r="Y72" s="108" t="s">
        <v>191</v>
      </c>
      <c r="AC72" s="108" t="s">
        <v>357</v>
      </c>
      <c r="AD72" s="108" t="str">
        <f t="shared" si="0"/>
        <v>R_ES-SD-WatHeat</v>
      </c>
      <c r="AE72" s="108" t="str">
        <f t="shared" si="0"/>
        <v>WH8_9</v>
      </c>
      <c r="AF72" s="108">
        <f>[4]attached_energy_demand_split!D47</f>
        <v>0.0206945793819697</v>
      </c>
      <c r="AG72" s="108" t="s">
        <v>18</v>
      </c>
      <c r="AH72" s="108" t="s">
        <v>197</v>
      </c>
      <c r="AL72" s="108" t="s">
        <v>357</v>
      </c>
      <c r="AM72" s="108" t="str">
        <f t="shared" si="1"/>
        <v>R_ES-SD-WatHeat</v>
      </c>
      <c r="AN72" s="108" t="str">
        <f t="shared" si="1"/>
        <v>WH8_9</v>
      </c>
      <c r="AO72" s="108">
        <f>[4]attached_energy_demand_summariz!B47</f>
        <v>0.0221985165054664</v>
      </c>
      <c r="AP72" s="108" t="s">
        <v>18</v>
      </c>
      <c r="AQ72" s="108" t="s">
        <v>194</v>
      </c>
      <c r="AU72" s="108" t="s">
        <v>357</v>
      </c>
      <c r="AV72" s="108" t="str">
        <f t="shared" si="2"/>
        <v>R_ES-SD-WatHeat</v>
      </c>
      <c r="AW72" s="108" t="str">
        <f t="shared" si="2"/>
        <v>WH8_9</v>
      </c>
      <c r="AX72" s="108">
        <f>[4]attached_energy_demand_summariz!F47</f>
        <v>0.0189268898351184</v>
      </c>
      <c r="AY72" s="108" t="s">
        <v>18</v>
      </c>
      <c r="AZ72" s="108" t="s">
        <v>193</v>
      </c>
      <c r="BD72" s="108" t="s">
        <v>357</v>
      </c>
      <c r="BE72" s="108" t="str">
        <f t="shared" si="3"/>
        <v>R_ES-SD-WatHeat</v>
      </c>
      <c r="BF72" s="108" t="str">
        <f t="shared" si="3"/>
        <v>WH8_9</v>
      </c>
      <c r="BG72" s="108">
        <f t="shared" si="6"/>
        <v>0.0221985165054664</v>
      </c>
      <c r="BH72" s="108" t="s">
        <v>18</v>
      </c>
      <c r="BI72" s="108" t="s">
        <v>195</v>
      </c>
      <c r="BM72" s="108" t="s">
        <v>357</v>
      </c>
      <c r="BN72" s="108" t="str">
        <f t="shared" si="4"/>
        <v>R_ES-SD-WatHeat</v>
      </c>
      <c r="BO72" s="108" t="str">
        <f t="shared" si="4"/>
        <v>WH8_9</v>
      </c>
      <c r="BP72" s="108">
        <f>[4]attached_energy_demand_summariz!J47</f>
        <v>0.0262897766559996</v>
      </c>
      <c r="BQ72" s="108" t="s">
        <v>18</v>
      </c>
      <c r="BR72" s="108" t="s">
        <v>192</v>
      </c>
    </row>
    <row r="73" spans="2:70">
      <c r="B73" s="160"/>
      <c r="C73" s="32"/>
      <c r="D73" s="161"/>
      <c r="E73" s="161"/>
      <c r="F73" s="160"/>
      <c r="G73" s="32"/>
      <c r="H73" s="32"/>
      <c r="K73" s="108" t="s">
        <v>357</v>
      </c>
      <c r="L73" s="108" t="str">
        <f t="shared" si="7"/>
        <v>R_ES-SD-WatHeat</v>
      </c>
      <c r="M73" s="108" t="s">
        <v>424</v>
      </c>
      <c r="N73" s="108">
        <f>[4]attached_energy_demand_split!D16</f>
        <v>0.0207247431264493</v>
      </c>
      <c r="O73" s="108" t="s">
        <v>18</v>
      </c>
      <c r="P73" s="108" t="s">
        <v>196</v>
      </c>
      <c r="T73" s="108" t="s">
        <v>357</v>
      </c>
      <c r="U73" s="108" t="str">
        <f t="shared" si="5"/>
        <v>R_ES-SD-WatHeat</v>
      </c>
      <c r="V73" s="108" t="str">
        <f t="shared" si="5"/>
        <v>WH10_11</v>
      </c>
      <c r="W73" s="108">
        <f>[4]attached_energy_demand_split!D78</f>
        <v>0.0269606064596627</v>
      </c>
      <c r="X73" s="108" t="s">
        <v>18</v>
      </c>
      <c r="Y73" s="108" t="s">
        <v>191</v>
      </c>
      <c r="AC73" s="108" t="s">
        <v>357</v>
      </c>
      <c r="AD73" s="108" t="str">
        <f t="shared" si="0"/>
        <v>R_ES-SD-WatHeat</v>
      </c>
      <c r="AE73" s="108" t="str">
        <f t="shared" si="0"/>
        <v>WH10_11</v>
      </c>
      <c r="AF73" s="108">
        <f>[4]attached_energy_demand_split!D49</f>
        <v>0.0203373562220637</v>
      </c>
      <c r="AG73" s="108" t="s">
        <v>18</v>
      </c>
      <c r="AH73" s="108" t="s">
        <v>197</v>
      </c>
      <c r="AL73" s="108" t="s">
        <v>357</v>
      </c>
      <c r="AM73" s="108" t="str">
        <f t="shared" si="1"/>
        <v>R_ES-SD-WatHeat</v>
      </c>
      <c r="AN73" s="108" t="str">
        <f t="shared" si="1"/>
        <v>WH10_11</v>
      </c>
      <c r="AO73" s="108">
        <f>[4]attached_energy_demand_summariz!B48</f>
        <v>0.0228944317474162</v>
      </c>
      <c r="AP73" s="108" t="s">
        <v>18</v>
      </c>
      <c r="AQ73" s="108" t="s">
        <v>194</v>
      </c>
      <c r="AU73" s="108" t="s">
        <v>357</v>
      </c>
      <c r="AV73" s="108" t="str">
        <f t="shared" si="2"/>
        <v>R_ES-SD-WatHeat</v>
      </c>
      <c r="AW73" s="108" t="str">
        <f t="shared" si="2"/>
        <v>WH10_11</v>
      </c>
      <c r="AX73" s="108">
        <f>[4]attached_energy_demand_summariz!F48</f>
        <v>0.0193167729407143</v>
      </c>
      <c r="AY73" s="108" t="s">
        <v>18</v>
      </c>
      <c r="AZ73" s="108" t="s">
        <v>193</v>
      </c>
      <c r="BD73" s="108" t="s">
        <v>357</v>
      </c>
      <c r="BE73" s="108" t="str">
        <f t="shared" si="3"/>
        <v>R_ES-SD-WatHeat</v>
      </c>
      <c r="BF73" s="108" t="str">
        <f t="shared" si="3"/>
        <v>WH10_11</v>
      </c>
      <c r="BG73" s="108">
        <f t="shared" si="6"/>
        <v>0.0228944317474162</v>
      </c>
      <c r="BH73" s="108" t="s">
        <v>18</v>
      </c>
      <c r="BI73" s="108" t="s">
        <v>195</v>
      </c>
      <c r="BM73" s="108" t="s">
        <v>357</v>
      </c>
      <c r="BN73" s="108" t="str">
        <f t="shared" si="4"/>
        <v>R_ES-SD-WatHeat</v>
      </c>
      <c r="BO73" s="108" t="str">
        <f t="shared" si="4"/>
        <v>WH10_11</v>
      </c>
      <c r="BP73" s="108">
        <f>[4]attached_energy_demand_summariz!J48</f>
        <v>0.0271326799881913</v>
      </c>
      <c r="BQ73" s="108" t="s">
        <v>18</v>
      </c>
      <c r="BR73" s="108" t="s">
        <v>192</v>
      </c>
    </row>
    <row r="74" spans="2:70">
      <c r="B74" s="160"/>
      <c r="C74" s="32"/>
      <c r="D74" s="161"/>
      <c r="E74" s="161"/>
      <c r="F74" s="160"/>
      <c r="G74" s="32"/>
      <c r="H74" s="32"/>
      <c r="K74" s="108" t="s">
        <v>357</v>
      </c>
      <c r="L74" s="108" t="str">
        <f t="shared" si="7"/>
        <v>R_ES-SD-WatHeat</v>
      </c>
      <c r="M74" s="108" t="s">
        <v>425</v>
      </c>
      <c r="N74" s="108">
        <f>[4]attached_energy_demand_split!D18</f>
        <v>0.0213134263086159</v>
      </c>
      <c r="O74" s="108" t="s">
        <v>18</v>
      </c>
      <c r="P74" s="108" t="s">
        <v>196</v>
      </c>
      <c r="T74" s="108" t="s">
        <v>357</v>
      </c>
      <c r="U74" s="108" t="str">
        <f t="shared" si="5"/>
        <v>R_ES-SD-WatHeat</v>
      </c>
      <c r="V74" s="108" t="str">
        <f t="shared" si="5"/>
        <v>WH12_13</v>
      </c>
      <c r="W74" s="108">
        <f>[4]attached_energy_demand_split!D80</f>
        <v>0.0281941532212526</v>
      </c>
      <c r="X74" s="108" t="s">
        <v>18</v>
      </c>
      <c r="Y74" s="108" t="s">
        <v>191</v>
      </c>
      <c r="AC74" s="108" t="s">
        <v>357</v>
      </c>
      <c r="AD74" s="108" t="str">
        <f t="shared" si="0"/>
        <v>R_ES-SD-WatHeat</v>
      </c>
      <c r="AE74" s="108" t="str">
        <f t="shared" si="0"/>
        <v>WH12_13</v>
      </c>
      <c r="AF74" s="108">
        <f>[4]attached_energy_demand_split!D51</f>
        <v>0.0215779233299048</v>
      </c>
      <c r="AG74" s="108" t="s">
        <v>18</v>
      </c>
      <c r="AH74" s="108" t="s">
        <v>197</v>
      </c>
      <c r="AL74" s="108" t="s">
        <v>357</v>
      </c>
      <c r="AM74" s="108" t="str">
        <f t="shared" si="1"/>
        <v>R_ES-SD-WatHeat</v>
      </c>
      <c r="AN74" s="108" t="str">
        <f t="shared" si="1"/>
        <v>WH12_13</v>
      </c>
      <c r="AO74" s="108">
        <f>[4]attached_energy_demand_summariz!B49</f>
        <v>0.0243699220566265</v>
      </c>
      <c r="AP74" s="108" t="s">
        <v>18</v>
      </c>
      <c r="AQ74" s="108" t="s">
        <v>194</v>
      </c>
      <c r="AU74" s="108" t="s">
        <v>357</v>
      </c>
      <c r="AV74" s="108" t="str">
        <f t="shared" si="2"/>
        <v>R_ES-SD-WatHeat</v>
      </c>
      <c r="AW74" s="108" t="str">
        <f t="shared" si="2"/>
        <v>WH12_13</v>
      </c>
      <c r="AX74" s="108">
        <f>[4]attached_energy_demand_summariz!F49</f>
        <v>0.0217136791659968</v>
      </c>
      <c r="AY74" s="108" t="s">
        <v>18</v>
      </c>
      <c r="AZ74" s="108" t="s">
        <v>193</v>
      </c>
      <c r="BD74" s="108" t="s">
        <v>357</v>
      </c>
      <c r="BE74" s="108" t="str">
        <f t="shared" si="3"/>
        <v>R_ES-SD-WatHeat</v>
      </c>
      <c r="BF74" s="108" t="str">
        <f t="shared" si="3"/>
        <v>WH12_13</v>
      </c>
      <c r="BG74" s="108">
        <f t="shared" si="6"/>
        <v>0.0243699220566265</v>
      </c>
      <c r="BH74" s="108" t="s">
        <v>18</v>
      </c>
      <c r="BI74" s="108" t="s">
        <v>195</v>
      </c>
      <c r="BM74" s="108" t="s">
        <v>357</v>
      </c>
      <c r="BN74" s="108" t="str">
        <f t="shared" si="4"/>
        <v>R_ES-SD-WatHeat</v>
      </c>
      <c r="BO74" s="108" t="str">
        <f t="shared" si="4"/>
        <v>WH12_13</v>
      </c>
      <c r="BP74" s="108">
        <f>[4]attached_energy_demand_summariz!J49</f>
        <v>0.0290504282573624</v>
      </c>
      <c r="BQ74" s="108" t="s">
        <v>18</v>
      </c>
      <c r="BR74" s="108" t="s">
        <v>192</v>
      </c>
    </row>
    <row r="75" spans="2:70">
      <c r="B75" s="160"/>
      <c r="C75" s="32"/>
      <c r="D75" s="161"/>
      <c r="E75" s="161"/>
      <c r="F75" s="160"/>
      <c r="G75" s="32"/>
      <c r="H75" s="32"/>
      <c r="K75" s="175" t="s">
        <v>357</v>
      </c>
      <c r="L75" s="108" t="str">
        <f t="shared" si="7"/>
        <v>R_ES-SD-WatHeat</v>
      </c>
      <c r="M75" s="108" t="s">
        <v>426</v>
      </c>
      <c r="N75" s="108">
        <f>[4]attached_energy_demand_split!D20</f>
        <v>0.0224691056303517</v>
      </c>
      <c r="O75" s="108" t="s">
        <v>18</v>
      </c>
      <c r="P75" s="108" t="s">
        <v>196</v>
      </c>
      <c r="T75" s="108" t="s">
        <v>357</v>
      </c>
      <c r="U75" s="108" t="str">
        <f t="shared" si="5"/>
        <v>R_ES-SD-WatHeat</v>
      </c>
      <c r="V75" s="108" t="str">
        <f t="shared" si="5"/>
        <v>WH14_15</v>
      </c>
      <c r="W75" s="108">
        <f>[4]attached_energy_demand_split!D82</f>
        <v>0.0277591077183275</v>
      </c>
      <c r="X75" s="108" t="s">
        <v>18</v>
      </c>
      <c r="Y75" s="108" t="s">
        <v>191</v>
      </c>
      <c r="AC75" s="108" t="s">
        <v>357</v>
      </c>
      <c r="AD75" s="108" t="str">
        <f t="shared" si="0"/>
        <v>R_ES-SD-WatHeat</v>
      </c>
      <c r="AE75" s="108" t="str">
        <f t="shared" si="0"/>
        <v>WH14_15</v>
      </c>
      <c r="AF75" s="108">
        <f>[4]attached_energy_demand_split!D53</f>
        <v>0.0244372230846757</v>
      </c>
      <c r="AG75" s="108" t="s">
        <v>18</v>
      </c>
      <c r="AH75" s="108" t="s">
        <v>197</v>
      </c>
      <c r="AL75" s="108" t="s">
        <v>357</v>
      </c>
      <c r="AM75" s="108" t="str">
        <f t="shared" si="1"/>
        <v>R_ES-SD-WatHeat</v>
      </c>
      <c r="AN75" s="108" t="str">
        <f t="shared" si="1"/>
        <v>WH14_15</v>
      </c>
      <c r="AO75" s="108">
        <f>[4]attached_energy_demand_summariz!B50</f>
        <v>0.0252966565536165</v>
      </c>
      <c r="AP75" s="108" t="s">
        <v>18</v>
      </c>
      <c r="AQ75" s="108" t="s">
        <v>194</v>
      </c>
      <c r="AU75" s="108" t="s">
        <v>357</v>
      </c>
      <c r="AV75" s="108" t="str">
        <f t="shared" si="2"/>
        <v>R_ES-SD-WatHeat</v>
      </c>
      <c r="AW75" s="108" t="str">
        <f t="shared" si="2"/>
        <v>WH14_15</v>
      </c>
      <c r="AX75" s="108">
        <f>[4]attached_energy_demand_summariz!F50</f>
        <v>0.0231546162990083</v>
      </c>
      <c r="AY75" s="108" t="s">
        <v>18</v>
      </c>
      <c r="AZ75" s="108" t="s">
        <v>193</v>
      </c>
      <c r="BD75" s="108" t="s">
        <v>357</v>
      </c>
      <c r="BE75" s="108" t="str">
        <f t="shared" si="3"/>
        <v>R_ES-SD-WatHeat</v>
      </c>
      <c r="BF75" s="108" t="str">
        <f t="shared" si="3"/>
        <v>WH14_15</v>
      </c>
      <c r="BG75" s="108">
        <f t="shared" si="6"/>
        <v>0.0252966565536165</v>
      </c>
      <c r="BH75" s="108" t="s">
        <v>18</v>
      </c>
      <c r="BI75" s="108" t="s">
        <v>195</v>
      </c>
      <c r="BM75" s="108" t="s">
        <v>357</v>
      </c>
      <c r="BN75" s="108" t="str">
        <f t="shared" si="4"/>
        <v>R_ES-SD-WatHeat</v>
      </c>
      <c r="BO75" s="108" t="str">
        <f t="shared" si="4"/>
        <v>WH14_15</v>
      </c>
      <c r="BP75" s="108">
        <f>[4]attached_energy_demand_summariz!J50</f>
        <v>0.0286632300357195</v>
      </c>
      <c r="BQ75" s="108" t="s">
        <v>18</v>
      </c>
      <c r="BR75" s="108" t="s">
        <v>192</v>
      </c>
    </row>
    <row r="76" spans="2:70">
      <c r="B76" s="160"/>
      <c r="C76" s="32"/>
      <c r="D76" s="161"/>
      <c r="E76" s="161"/>
      <c r="F76" s="160"/>
      <c r="G76" s="32"/>
      <c r="H76" s="32"/>
      <c r="K76" s="108" t="s">
        <v>357</v>
      </c>
      <c r="L76" s="108" t="str">
        <f t="shared" si="7"/>
        <v>R_ES-SD-WatHeat</v>
      </c>
      <c r="M76" s="108" t="s">
        <v>427</v>
      </c>
      <c r="N76" s="108">
        <f>[4]attached_energy_demand_split!D22</f>
        <v>0.0228058793544892</v>
      </c>
      <c r="O76" s="108" t="s">
        <v>18</v>
      </c>
      <c r="P76" s="108" t="s">
        <v>196</v>
      </c>
      <c r="T76" s="108" t="s">
        <v>357</v>
      </c>
      <c r="U76" s="108" t="str">
        <f t="shared" si="5"/>
        <v>R_ES-SD-WatHeat</v>
      </c>
      <c r="V76" s="108" t="str">
        <f t="shared" si="5"/>
        <v>WH16_17</v>
      </c>
      <c r="W76" s="108">
        <f>[4]attached_energy_demand_split!D84</f>
        <v>0.0270225001421144</v>
      </c>
      <c r="X76" s="108" t="s">
        <v>18</v>
      </c>
      <c r="Y76" s="108" t="s">
        <v>191</v>
      </c>
      <c r="AC76" s="108" t="s">
        <v>357</v>
      </c>
      <c r="AD76" s="108" t="str">
        <f t="shared" si="0"/>
        <v>R_ES-SD-WatHeat</v>
      </c>
      <c r="AE76" s="108" t="str">
        <f t="shared" si="0"/>
        <v>WH16_17</v>
      </c>
      <c r="AF76" s="108">
        <f>[4]attached_energy_demand_split!D55</f>
        <v>0.0257055276901567</v>
      </c>
      <c r="AG76" s="108" t="s">
        <v>18</v>
      </c>
      <c r="AH76" s="108" t="s">
        <v>197</v>
      </c>
      <c r="AL76" s="108" t="s">
        <v>357</v>
      </c>
      <c r="AM76" s="108" t="str">
        <f t="shared" si="1"/>
        <v>R_ES-SD-WatHeat</v>
      </c>
      <c r="AN76" s="108" t="str">
        <f t="shared" si="1"/>
        <v>WH16_17</v>
      </c>
      <c r="AO76" s="108">
        <f>[4]attached_energy_demand_summariz!B51</f>
        <v>0.0253035348263485</v>
      </c>
      <c r="AP76" s="108" t="s">
        <v>18</v>
      </c>
      <c r="AQ76" s="108" t="s">
        <v>194</v>
      </c>
      <c r="AU76" s="108" t="s">
        <v>357</v>
      </c>
      <c r="AV76" s="108" t="str">
        <f t="shared" si="2"/>
        <v>R_ES-SD-WatHeat</v>
      </c>
      <c r="AW76" s="108" t="str">
        <f t="shared" si="2"/>
        <v>WH16_17</v>
      </c>
      <c r="AX76" s="108">
        <f>[4]attached_energy_demand_summariz!F51</f>
        <v>0.0233585702637121</v>
      </c>
      <c r="AY76" s="108" t="s">
        <v>18</v>
      </c>
      <c r="AZ76" s="108" t="s">
        <v>193</v>
      </c>
      <c r="BD76" s="108" t="s">
        <v>357</v>
      </c>
      <c r="BE76" s="108" t="str">
        <f t="shared" si="3"/>
        <v>R_ES-SD-WatHeat</v>
      </c>
      <c r="BF76" s="108" t="str">
        <f t="shared" si="3"/>
        <v>WH16_17</v>
      </c>
      <c r="BG76" s="108">
        <f t="shared" si="6"/>
        <v>0.0253035348263485</v>
      </c>
      <c r="BH76" s="108" t="s">
        <v>18</v>
      </c>
      <c r="BI76" s="108" t="s">
        <v>195</v>
      </c>
      <c r="BM76" s="108" t="s">
        <v>357</v>
      </c>
      <c r="BN76" s="108" t="str">
        <f t="shared" si="4"/>
        <v>R_ES-SD-WatHeat</v>
      </c>
      <c r="BO76" s="108" t="str">
        <f t="shared" si="4"/>
        <v>WH16_17</v>
      </c>
      <c r="BP76" s="108">
        <f>[4]attached_energy_demand_summariz!J51</f>
        <v>0.0276251966812703</v>
      </c>
      <c r="BQ76" s="108" t="s">
        <v>18</v>
      </c>
      <c r="BR76" s="108" t="s">
        <v>192</v>
      </c>
    </row>
    <row r="77" spans="2:70">
      <c r="B77" s="160"/>
      <c r="C77" s="32"/>
      <c r="D77" s="161"/>
      <c r="E77" s="161"/>
      <c r="F77" s="160"/>
      <c r="G77" s="32"/>
      <c r="H77" s="32"/>
      <c r="K77" s="108" t="s">
        <v>357</v>
      </c>
      <c r="L77" s="108" t="str">
        <f t="shared" si="7"/>
        <v>R_ES-SD-WatHeat</v>
      </c>
      <c r="M77" s="108" t="s">
        <v>428</v>
      </c>
      <c r="N77" s="108">
        <f>[4]attached_energy_demand_split!D24</f>
        <v>0.0228335510535675</v>
      </c>
      <c r="O77" s="108" t="s">
        <v>18</v>
      </c>
      <c r="P77" s="108" t="s">
        <v>196</v>
      </c>
      <c r="T77" s="108" t="s">
        <v>357</v>
      </c>
      <c r="U77" s="108" t="str">
        <f t="shared" si="5"/>
        <v>R_ES-SD-WatHeat</v>
      </c>
      <c r="V77" s="108" t="str">
        <f t="shared" si="5"/>
        <v>WH18_19</v>
      </c>
      <c r="W77" s="108">
        <f>[4]attached_energy_demand_split!D86</f>
        <v>0.0267517944660614</v>
      </c>
      <c r="X77" s="108" t="s">
        <v>18</v>
      </c>
      <c r="Y77" s="108" t="s">
        <v>191</v>
      </c>
      <c r="AC77" s="108" t="s">
        <v>357</v>
      </c>
      <c r="AD77" s="108" t="str">
        <f t="shared" si="0"/>
        <v>R_ES-SD-WatHeat</v>
      </c>
      <c r="AE77" s="108" t="str">
        <f t="shared" si="0"/>
        <v>WH18_19</v>
      </c>
      <c r="AF77" s="108">
        <f>[4]attached_energy_demand_split!D57</f>
        <v>0.0255927943653416</v>
      </c>
      <c r="AG77" s="108" t="s">
        <v>18</v>
      </c>
      <c r="AH77" s="108" t="s">
        <v>197</v>
      </c>
      <c r="AL77" s="108" t="s">
        <v>357</v>
      </c>
      <c r="AM77" s="108" t="str">
        <f t="shared" si="1"/>
        <v>R_ES-SD-WatHeat</v>
      </c>
      <c r="AN77" s="108" t="str">
        <f t="shared" si="1"/>
        <v>WH18_19</v>
      </c>
      <c r="AO77" s="108">
        <f>[4]attached_energy_demand_summariz!B52</f>
        <v>0.0249695860312862</v>
      </c>
      <c r="AP77" s="108" t="s">
        <v>18</v>
      </c>
      <c r="AQ77" s="108" t="s">
        <v>194</v>
      </c>
      <c r="AU77" s="108" t="s">
        <v>357</v>
      </c>
      <c r="AV77" s="108" t="str">
        <f t="shared" si="2"/>
        <v>R_ES-SD-WatHeat</v>
      </c>
      <c r="AW77" s="108" t="str">
        <f t="shared" si="2"/>
        <v>WH18_19</v>
      </c>
      <c r="AX77" s="108">
        <f>[4]attached_energy_demand_summariz!F52</f>
        <v>0.023127630615324</v>
      </c>
      <c r="AY77" s="108" t="s">
        <v>18</v>
      </c>
      <c r="AZ77" s="108" t="s">
        <v>193</v>
      </c>
      <c r="BD77" s="108" t="s">
        <v>357</v>
      </c>
      <c r="BE77" s="108" t="str">
        <f t="shared" si="3"/>
        <v>R_ES-SD-WatHeat</v>
      </c>
      <c r="BF77" s="108" t="str">
        <f t="shared" si="3"/>
        <v>WH18_19</v>
      </c>
      <c r="BG77" s="108">
        <f t="shared" si="6"/>
        <v>0.0249695860312862</v>
      </c>
      <c r="BH77" s="108" t="s">
        <v>18</v>
      </c>
      <c r="BI77" s="108" t="s">
        <v>195</v>
      </c>
      <c r="BM77" s="108" t="s">
        <v>357</v>
      </c>
      <c r="BN77" s="108" t="str">
        <f t="shared" si="4"/>
        <v>R_ES-SD-WatHeat</v>
      </c>
      <c r="BO77" s="108" t="str">
        <f t="shared" si="4"/>
        <v>WH18_19</v>
      </c>
      <c r="BP77" s="108">
        <f>[4]attached_energy_demand_summariz!J52</f>
        <v>0.0265421596561366</v>
      </c>
      <c r="BQ77" s="108" t="s">
        <v>18</v>
      </c>
      <c r="BR77" s="108" t="s">
        <v>192</v>
      </c>
    </row>
    <row r="78" spans="2:70">
      <c r="B78" s="160"/>
      <c r="C78" s="32"/>
      <c r="D78" s="161"/>
      <c r="E78" s="161"/>
      <c r="F78" s="160"/>
      <c r="G78" s="32"/>
      <c r="H78" s="32"/>
      <c r="K78" s="108" t="s">
        <v>357</v>
      </c>
      <c r="L78" s="108" t="str">
        <f t="shared" si="7"/>
        <v>R_ES-SD-WatHeat</v>
      </c>
      <c r="M78" s="108" t="s">
        <v>429</v>
      </c>
      <c r="N78" s="108">
        <f>[4]attached_energy_demand_split!D26</f>
        <v>0.0227154557821904</v>
      </c>
      <c r="O78" s="108" t="s">
        <v>18</v>
      </c>
      <c r="P78" s="108" t="s">
        <v>196</v>
      </c>
      <c r="T78" s="108" t="s">
        <v>357</v>
      </c>
      <c r="U78" s="108" t="str">
        <f t="shared" si="5"/>
        <v>R_ES-SD-WatHeat</v>
      </c>
      <c r="V78" s="108" t="str">
        <f t="shared" si="5"/>
        <v>WH20_21</v>
      </c>
      <c r="W78" s="108">
        <f>[4]attached_energy_demand_split!D88</f>
        <v>0.0283933513791526</v>
      </c>
      <c r="X78" s="108" t="s">
        <v>18</v>
      </c>
      <c r="Y78" s="108" t="s">
        <v>191</v>
      </c>
      <c r="AC78" s="108" t="s">
        <v>357</v>
      </c>
      <c r="AD78" s="108" t="str">
        <f t="shared" si="0"/>
        <v>R_ES-SD-WatHeat</v>
      </c>
      <c r="AE78" s="108" t="str">
        <f t="shared" si="0"/>
        <v>WH20_21</v>
      </c>
      <c r="AF78" s="108">
        <f>[4]attached_energy_demand_split!D59</f>
        <v>0.0251280963570105</v>
      </c>
      <c r="AG78" s="108" t="s">
        <v>18</v>
      </c>
      <c r="AH78" s="108" t="s">
        <v>197</v>
      </c>
      <c r="AL78" s="108" t="s">
        <v>357</v>
      </c>
      <c r="AM78" s="108" t="str">
        <f t="shared" si="1"/>
        <v>R_ES-SD-WatHeat</v>
      </c>
      <c r="AN78" s="108" t="str">
        <f t="shared" si="1"/>
        <v>WH20_21</v>
      </c>
      <c r="AO78" s="108">
        <f>[4]attached_energy_demand_summariz!B53</f>
        <v>0.0251936667769471</v>
      </c>
      <c r="AP78" s="108" t="s">
        <v>18</v>
      </c>
      <c r="AQ78" s="108" t="s">
        <v>194</v>
      </c>
      <c r="AU78" s="108" t="s">
        <v>357</v>
      </c>
      <c r="AV78" s="108" t="str">
        <f t="shared" si="2"/>
        <v>R_ES-SD-WatHeat</v>
      </c>
      <c r="AW78" s="108" t="str">
        <f t="shared" si="2"/>
        <v>WH20_21</v>
      </c>
      <c r="AX78" s="108">
        <f>[4]attached_energy_demand_summariz!F53</f>
        <v>0.0230669226777415</v>
      </c>
      <c r="AY78" s="108" t="s">
        <v>18</v>
      </c>
      <c r="AZ78" s="108" t="s">
        <v>193</v>
      </c>
      <c r="BD78" s="108" t="s">
        <v>357</v>
      </c>
      <c r="BE78" s="108" t="str">
        <f t="shared" si="3"/>
        <v>R_ES-SD-WatHeat</v>
      </c>
      <c r="BF78" s="108" t="str">
        <f t="shared" si="3"/>
        <v>WH20_21</v>
      </c>
      <c r="BG78" s="108">
        <f t="shared" si="6"/>
        <v>0.0251936667769471</v>
      </c>
      <c r="BH78" s="108" t="s">
        <v>18</v>
      </c>
      <c r="BI78" s="108" t="s">
        <v>195</v>
      </c>
      <c r="BM78" s="108" t="s">
        <v>357</v>
      </c>
      <c r="BN78" s="108" t="str">
        <f t="shared" si="4"/>
        <v>R_ES-SD-WatHeat</v>
      </c>
      <c r="BO78" s="108" t="str">
        <f t="shared" si="4"/>
        <v>WH20_21</v>
      </c>
      <c r="BP78" s="108">
        <f>[4]attached_energy_demand_summariz!J53</f>
        <v>0.0266645076886405</v>
      </c>
      <c r="BQ78" s="108" t="s">
        <v>18</v>
      </c>
      <c r="BR78" s="108" t="s">
        <v>192</v>
      </c>
    </row>
    <row r="79" spans="2:70">
      <c r="B79" s="160"/>
      <c r="C79" s="32"/>
      <c r="D79" s="161"/>
      <c r="E79" s="161"/>
      <c r="F79" s="160"/>
      <c r="G79" s="32"/>
      <c r="H79" s="32"/>
      <c r="K79" s="175" t="s">
        <v>357</v>
      </c>
      <c r="L79" s="108" t="str">
        <f t="shared" si="7"/>
        <v>R_ES-SD-WatHeat</v>
      </c>
      <c r="M79" s="108" t="s">
        <v>430</v>
      </c>
      <c r="N79" s="108">
        <f>[4]attached_energy_demand_split!D28</f>
        <v>0.0228898262899369</v>
      </c>
      <c r="O79" s="108" t="s">
        <v>18</v>
      </c>
      <c r="P79" s="108" t="s">
        <v>196</v>
      </c>
      <c r="T79" s="108" t="s">
        <v>357</v>
      </c>
      <c r="U79" s="108" t="str">
        <f t="shared" si="5"/>
        <v>R_ES-SD-WatHeat</v>
      </c>
      <c r="V79" s="108" t="str">
        <f t="shared" si="5"/>
        <v>WH22_23</v>
      </c>
      <c r="W79" s="108">
        <f>[4]attached_energy_demand_split!D90</f>
        <v>0.0283097816617008</v>
      </c>
      <c r="X79" s="108" t="s">
        <v>18</v>
      </c>
      <c r="Y79" s="108" t="s">
        <v>191</v>
      </c>
      <c r="AC79" s="108" t="s">
        <v>357</v>
      </c>
      <c r="AD79" s="108" t="str">
        <f t="shared" si="0"/>
        <v>R_ES-SD-WatHeat</v>
      </c>
      <c r="AE79" s="108" t="str">
        <f t="shared" si="0"/>
        <v>WH22_23</v>
      </c>
      <c r="AF79" s="108">
        <f>[4]attached_energy_demand_split!D61</f>
        <v>0.0254920738775338</v>
      </c>
      <c r="AG79" s="108" t="s">
        <v>18</v>
      </c>
      <c r="AH79" s="108" t="s">
        <v>197</v>
      </c>
      <c r="AL79" s="108" t="s">
        <v>357</v>
      </c>
      <c r="AM79" s="108" t="str">
        <f t="shared" si="1"/>
        <v>R_ES-SD-WatHeat</v>
      </c>
      <c r="AN79" s="108" t="str">
        <f t="shared" si="1"/>
        <v>WH22_23</v>
      </c>
      <c r="AO79" s="108">
        <f>[4]attached_energy_demand_summariz!B54</f>
        <v>0.025793097568826</v>
      </c>
      <c r="AP79" s="108" t="s">
        <v>18</v>
      </c>
      <c r="AQ79" s="108" t="s">
        <v>194</v>
      </c>
      <c r="AU79" s="108" t="s">
        <v>357</v>
      </c>
      <c r="AV79" s="108" t="str">
        <f t="shared" si="2"/>
        <v>R_ES-SD-WatHeat</v>
      </c>
      <c r="AW79" s="108" t="str">
        <f t="shared" si="2"/>
        <v>WH22_23</v>
      </c>
      <c r="AX79" s="108">
        <f>[4]attached_energy_demand_summariz!F54</f>
        <v>0.0246581494217923</v>
      </c>
      <c r="AY79" s="108" t="s">
        <v>18</v>
      </c>
      <c r="AZ79" s="108" t="s">
        <v>193</v>
      </c>
      <c r="BD79" s="108" t="s">
        <v>357</v>
      </c>
      <c r="BE79" s="108" t="str">
        <f t="shared" si="3"/>
        <v>R_ES-SD-WatHeat</v>
      </c>
      <c r="BF79" s="108" t="str">
        <f t="shared" si="3"/>
        <v>WH22_23</v>
      </c>
      <c r="BG79" s="108">
        <f t="shared" si="6"/>
        <v>0.025793097568826</v>
      </c>
      <c r="BH79" s="108" t="s">
        <v>18</v>
      </c>
      <c r="BI79" s="108" t="s">
        <v>195</v>
      </c>
      <c r="BM79" s="108" t="s">
        <v>357</v>
      </c>
      <c r="BN79" s="108" t="str">
        <f t="shared" si="4"/>
        <v>R_ES-SD-WatHeat</v>
      </c>
      <c r="BO79" s="108" t="str">
        <f t="shared" si="4"/>
        <v>WH22_23</v>
      </c>
      <c r="BP79" s="108">
        <f>[4]attached_energy_demand_summariz!J54</f>
        <v>0.0276156565931663</v>
      </c>
      <c r="BQ79" s="108" t="s">
        <v>18</v>
      </c>
      <c r="BR79" s="108" t="s">
        <v>192</v>
      </c>
    </row>
    <row r="80" spans="2:70">
      <c r="B80" s="160"/>
      <c r="C80" s="32"/>
      <c r="D80" s="161"/>
      <c r="E80" s="161"/>
      <c r="F80" s="160"/>
      <c r="G80" s="32"/>
      <c r="H80" s="32"/>
      <c r="K80" s="108" t="s">
        <v>357</v>
      </c>
      <c r="L80" s="108" t="str">
        <f>C10</f>
        <v>R_ES-SA-WatHeat</v>
      </c>
      <c r="M80" s="108" t="s">
        <v>383</v>
      </c>
      <c r="N80" s="108">
        <f t="shared" ref="N80:N127" si="8">N32</f>
        <v>0.0207246590371655</v>
      </c>
      <c r="O80" s="108" t="s">
        <v>18</v>
      </c>
      <c r="P80" s="108" t="s">
        <v>196</v>
      </c>
      <c r="T80" s="108" t="s">
        <v>357</v>
      </c>
      <c r="U80" s="108" t="str">
        <f t="shared" ref="U80:V112" si="9">L80</f>
        <v>R_ES-SA-WatHeat</v>
      </c>
      <c r="V80" s="108" t="str">
        <f t="shared" si="9"/>
        <v>RH0_1</v>
      </c>
      <c r="W80" s="108">
        <f t="shared" ref="W80:W127" si="10">W32</f>
        <v>0.0211149417251545</v>
      </c>
      <c r="X80" s="108" t="s">
        <v>18</v>
      </c>
      <c r="Y80" s="108" t="s">
        <v>191</v>
      </c>
      <c r="AC80" s="108" t="s">
        <v>357</v>
      </c>
      <c r="AD80" s="108" t="str">
        <f t="shared" ref="AD80:AE111" si="11">U80</f>
        <v>R_ES-SA-WatHeat</v>
      </c>
      <c r="AE80" s="108" t="str">
        <f t="shared" si="11"/>
        <v>RH0_1</v>
      </c>
      <c r="AF80" s="108">
        <f t="shared" ref="AF80:AF127" si="12">AF32</f>
        <v>0.0215588607712188</v>
      </c>
      <c r="AG80" s="108" t="s">
        <v>18</v>
      </c>
      <c r="AH80" s="108" t="s">
        <v>197</v>
      </c>
      <c r="AL80" s="108" t="s">
        <v>357</v>
      </c>
      <c r="AM80" s="108" t="str">
        <f t="shared" ref="AM80:AN111" si="13">AD80</f>
        <v>R_ES-SA-WatHeat</v>
      </c>
      <c r="AN80" s="108" t="str">
        <f t="shared" si="13"/>
        <v>RH0_1</v>
      </c>
      <c r="AO80" s="108">
        <f t="shared" ref="AO80:AO127" si="14">AO32</f>
        <v>0.0211002816156798</v>
      </c>
      <c r="AP80" s="108" t="s">
        <v>18</v>
      </c>
      <c r="AQ80" s="108" t="s">
        <v>194</v>
      </c>
      <c r="AU80" s="108" t="s">
        <v>357</v>
      </c>
      <c r="AV80" s="108" t="str">
        <f t="shared" ref="AV80:AW111" si="15">AM80</f>
        <v>R_ES-SA-WatHeat</v>
      </c>
      <c r="AW80" s="108" t="str">
        <f t="shared" si="15"/>
        <v>RH0_1</v>
      </c>
      <c r="AX80" s="108">
        <f t="shared" ref="AX80:AX127" si="16">AX32</f>
        <v>0.0216553453978117</v>
      </c>
      <c r="AY80" s="108" t="s">
        <v>18</v>
      </c>
      <c r="AZ80" s="108" t="s">
        <v>193</v>
      </c>
      <c r="BD80" s="108" t="s">
        <v>357</v>
      </c>
      <c r="BE80" s="108" t="str">
        <f t="shared" ref="BE80:BF111" si="17">AV80</f>
        <v>R_ES-SA-WatHeat</v>
      </c>
      <c r="BF80" s="108" t="str">
        <f t="shared" si="17"/>
        <v>RH0_1</v>
      </c>
      <c r="BG80" s="108">
        <f t="shared" si="6"/>
        <v>0.0211002816156798</v>
      </c>
      <c r="BH80" s="108" t="s">
        <v>18</v>
      </c>
      <c r="BI80" s="108" t="s">
        <v>195</v>
      </c>
      <c r="BM80" s="108" t="s">
        <v>357</v>
      </c>
      <c r="BN80" s="108" t="str">
        <f t="shared" ref="BN80:BO111" si="18">BE80</f>
        <v>R_ES-SA-WatHeat</v>
      </c>
      <c r="BO80" s="108" t="str">
        <f t="shared" si="18"/>
        <v>RH0_1</v>
      </c>
      <c r="BP80" s="108">
        <f t="shared" ref="BP80:BP127" si="19">AX80</f>
        <v>0.0216553453978117</v>
      </c>
      <c r="BQ80" s="108" t="s">
        <v>18</v>
      </c>
      <c r="BR80" s="108" t="s">
        <v>192</v>
      </c>
    </row>
    <row r="81" spans="2:70">
      <c r="B81" s="160"/>
      <c r="C81" s="32"/>
      <c r="D81" s="161"/>
      <c r="E81" s="161"/>
      <c r="F81" s="160"/>
      <c r="G81" s="32"/>
      <c r="H81" s="32"/>
      <c r="K81" s="108" t="s">
        <v>357</v>
      </c>
      <c r="L81" s="108" t="str">
        <f t="shared" ref="L81:L127" si="20">L80</f>
        <v>R_ES-SA-WatHeat</v>
      </c>
      <c r="M81" s="108" t="s">
        <v>384</v>
      </c>
      <c r="N81" s="108">
        <f t="shared" si="8"/>
        <v>0.0206069139508455</v>
      </c>
      <c r="O81" s="108" t="s">
        <v>18</v>
      </c>
      <c r="P81" s="108" t="s">
        <v>196</v>
      </c>
      <c r="T81" s="108" t="s">
        <v>357</v>
      </c>
      <c r="U81" s="108" t="str">
        <f t="shared" si="9"/>
        <v>R_ES-SA-WatHeat</v>
      </c>
      <c r="V81" s="108" t="str">
        <f t="shared" si="9"/>
        <v>RH2_3</v>
      </c>
      <c r="W81" s="108">
        <f t="shared" si="10"/>
        <v>0.019269377650939</v>
      </c>
      <c r="X81" s="108" t="s">
        <v>18</v>
      </c>
      <c r="Y81" s="108" t="s">
        <v>191</v>
      </c>
      <c r="AC81" s="108" t="s">
        <v>357</v>
      </c>
      <c r="AD81" s="108" t="str">
        <f t="shared" si="11"/>
        <v>R_ES-SA-WatHeat</v>
      </c>
      <c r="AE81" s="108" t="str">
        <f t="shared" si="11"/>
        <v>RH2_3</v>
      </c>
      <c r="AF81" s="108">
        <f t="shared" si="12"/>
        <v>0.021716461727875</v>
      </c>
      <c r="AG81" s="108" t="s">
        <v>18</v>
      </c>
      <c r="AH81" s="108" t="s">
        <v>197</v>
      </c>
      <c r="AL81" s="108" t="s">
        <v>357</v>
      </c>
      <c r="AM81" s="108" t="str">
        <f t="shared" si="13"/>
        <v>R_ES-SA-WatHeat</v>
      </c>
      <c r="AN81" s="108" t="str">
        <f t="shared" si="13"/>
        <v>RH2_3</v>
      </c>
      <c r="AO81" s="108">
        <f t="shared" si="14"/>
        <v>0.0202044634746338</v>
      </c>
      <c r="AP81" s="108" t="s">
        <v>18</v>
      </c>
      <c r="AQ81" s="108" t="s">
        <v>194</v>
      </c>
      <c r="AU81" s="108" t="s">
        <v>357</v>
      </c>
      <c r="AV81" s="108" t="str">
        <f t="shared" si="15"/>
        <v>R_ES-SA-WatHeat</v>
      </c>
      <c r="AW81" s="108" t="str">
        <f t="shared" si="15"/>
        <v>RH2_3</v>
      </c>
      <c r="AX81" s="108">
        <f t="shared" si="16"/>
        <v>0.0197617928172299</v>
      </c>
      <c r="AY81" s="108" t="s">
        <v>18</v>
      </c>
      <c r="AZ81" s="108" t="s">
        <v>193</v>
      </c>
      <c r="BD81" s="108" t="s">
        <v>357</v>
      </c>
      <c r="BE81" s="108" t="str">
        <f t="shared" si="17"/>
        <v>R_ES-SA-WatHeat</v>
      </c>
      <c r="BF81" s="108" t="str">
        <f t="shared" si="17"/>
        <v>RH2_3</v>
      </c>
      <c r="BG81" s="108">
        <f t="shared" si="6"/>
        <v>0.0202044634746338</v>
      </c>
      <c r="BH81" s="108" t="s">
        <v>18</v>
      </c>
      <c r="BI81" s="108" t="s">
        <v>195</v>
      </c>
      <c r="BM81" s="108" t="s">
        <v>357</v>
      </c>
      <c r="BN81" s="108" t="str">
        <f t="shared" si="18"/>
        <v>R_ES-SA-WatHeat</v>
      </c>
      <c r="BO81" s="108" t="str">
        <f t="shared" si="18"/>
        <v>RH2_3</v>
      </c>
      <c r="BP81" s="108">
        <f t="shared" si="19"/>
        <v>0.0197617928172299</v>
      </c>
      <c r="BQ81" s="108" t="s">
        <v>18</v>
      </c>
      <c r="BR81" s="108" t="s">
        <v>192</v>
      </c>
    </row>
    <row r="82" spans="2:70">
      <c r="B82" s="160"/>
      <c r="C82" s="32"/>
      <c r="D82" s="161"/>
      <c r="E82" s="161"/>
      <c r="F82" s="160"/>
      <c r="G82" s="32"/>
      <c r="H82" s="32"/>
      <c r="K82" s="108" t="s">
        <v>357</v>
      </c>
      <c r="L82" s="108" t="str">
        <f t="shared" si="20"/>
        <v>R_ES-SA-WatHeat</v>
      </c>
      <c r="M82" s="108" t="s">
        <v>385</v>
      </c>
      <c r="N82" s="108">
        <f t="shared" si="8"/>
        <v>0.0199087438710615</v>
      </c>
      <c r="O82" s="108" t="s">
        <v>18</v>
      </c>
      <c r="P82" s="108" t="s">
        <v>196</v>
      </c>
      <c r="T82" s="108" t="s">
        <v>357</v>
      </c>
      <c r="U82" s="108" t="str">
        <f t="shared" si="9"/>
        <v>R_ES-SA-WatHeat</v>
      </c>
      <c r="V82" s="108" t="str">
        <f t="shared" si="9"/>
        <v>RH4_5</v>
      </c>
      <c r="W82" s="108">
        <f t="shared" si="10"/>
        <v>0.0185538915735157</v>
      </c>
      <c r="X82" s="108" t="s">
        <v>18</v>
      </c>
      <c r="Y82" s="108" t="s">
        <v>191</v>
      </c>
      <c r="AC82" s="108" t="s">
        <v>357</v>
      </c>
      <c r="AD82" s="108" t="str">
        <f t="shared" si="11"/>
        <v>R_ES-SA-WatHeat</v>
      </c>
      <c r="AE82" s="108" t="str">
        <f t="shared" si="11"/>
        <v>RH4_5</v>
      </c>
      <c r="AF82" s="108">
        <f t="shared" si="12"/>
        <v>0.0210410330240004</v>
      </c>
      <c r="AG82" s="108" t="s">
        <v>18</v>
      </c>
      <c r="AH82" s="108" t="s">
        <v>197</v>
      </c>
      <c r="AL82" s="108" t="s">
        <v>357</v>
      </c>
      <c r="AM82" s="108" t="str">
        <f t="shared" si="13"/>
        <v>R_ES-SA-WatHeat</v>
      </c>
      <c r="AN82" s="108" t="str">
        <f t="shared" si="13"/>
        <v>RH4_5</v>
      </c>
      <c r="AO82" s="108">
        <f t="shared" si="14"/>
        <v>0.0191598666763358</v>
      </c>
      <c r="AP82" s="108" t="s">
        <v>18</v>
      </c>
      <c r="AQ82" s="108" t="s">
        <v>194</v>
      </c>
      <c r="AU82" s="108" t="s">
        <v>357</v>
      </c>
      <c r="AV82" s="108" t="str">
        <f t="shared" si="15"/>
        <v>R_ES-SA-WatHeat</v>
      </c>
      <c r="AW82" s="108" t="str">
        <f t="shared" si="15"/>
        <v>RH4_5</v>
      </c>
      <c r="AX82" s="108">
        <f t="shared" si="16"/>
        <v>0.0176014946901204</v>
      </c>
      <c r="AY82" s="108" t="s">
        <v>18</v>
      </c>
      <c r="AZ82" s="108" t="s">
        <v>193</v>
      </c>
      <c r="BD82" s="108" t="s">
        <v>357</v>
      </c>
      <c r="BE82" s="108" t="str">
        <f t="shared" si="17"/>
        <v>R_ES-SA-WatHeat</v>
      </c>
      <c r="BF82" s="108" t="str">
        <f t="shared" si="17"/>
        <v>RH4_5</v>
      </c>
      <c r="BG82" s="108">
        <f t="shared" si="6"/>
        <v>0.0191598666763358</v>
      </c>
      <c r="BH82" s="108" t="s">
        <v>18</v>
      </c>
      <c r="BI82" s="108" t="s">
        <v>195</v>
      </c>
      <c r="BM82" s="108" t="s">
        <v>357</v>
      </c>
      <c r="BN82" s="108" t="str">
        <f t="shared" si="18"/>
        <v>R_ES-SA-WatHeat</v>
      </c>
      <c r="BO82" s="108" t="str">
        <f t="shared" si="18"/>
        <v>RH4_5</v>
      </c>
      <c r="BP82" s="108">
        <f t="shared" si="19"/>
        <v>0.0176014946901204</v>
      </c>
      <c r="BQ82" s="108" t="s">
        <v>18</v>
      </c>
      <c r="BR82" s="108" t="s">
        <v>192</v>
      </c>
    </row>
    <row r="83" spans="2:70">
      <c r="B83" s="160"/>
      <c r="C83" s="32"/>
      <c r="D83" s="161"/>
      <c r="E83" s="161"/>
      <c r="F83" s="160"/>
      <c r="G83" s="32"/>
      <c r="H83" s="32"/>
      <c r="K83" s="175" t="s">
        <v>357</v>
      </c>
      <c r="L83" s="108" t="str">
        <f t="shared" si="20"/>
        <v>R_ES-SA-WatHeat</v>
      </c>
      <c r="M83" s="108" t="s">
        <v>386</v>
      </c>
      <c r="N83" s="108">
        <f t="shared" si="8"/>
        <v>0.019131142691048</v>
      </c>
      <c r="O83" s="108" t="s">
        <v>18</v>
      </c>
      <c r="P83" s="108" t="s">
        <v>196</v>
      </c>
      <c r="T83" s="108" t="s">
        <v>357</v>
      </c>
      <c r="U83" s="108" t="str">
        <f t="shared" si="9"/>
        <v>R_ES-SA-WatHeat</v>
      </c>
      <c r="V83" s="108" t="str">
        <f t="shared" si="9"/>
        <v>RH6_7</v>
      </c>
      <c r="W83" s="108">
        <f t="shared" si="10"/>
        <v>0.0188033521186996</v>
      </c>
      <c r="X83" s="108" t="s">
        <v>18</v>
      </c>
      <c r="Y83" s="108" t="s">
        <v>191</v>
      </c>
      <c r="AC83" s="108" t="s">
        <v>357</v>
      </c>
      <c r="AD83" s="108" t="str">
        <f t="shared" si="11"/>
        <v>R_ES-SA-WatHeat</v>
      </c>
      <c r="AE83" s="108" t="str">
        <f t="shared" si="11"/>
        <v>RH6_7</v>
      </c>
      <c r="AF83" s="108">
        <f t="shared" si="12"/>
        <v>0.0186236423856643</v>
      </c>
      <c r="AG83" s="108" t="s">
        <v>18</v>
      </c>
      <c r="AH83" s="108" t="s">
        <v>197</v>
      </c>
      <c r="AL83" s="108" t="s">
        <v>357</v>
      </c>
      <c r="AM83" s="108" t="str">
        <f t="shared" si="13"/>
        <v>R_ES-SA-WatHeat</v>
      </c>
      <c r="AN83" s="108" t="str">
        <f t="shared" si="13"/>
        <v>RH6_7</v>
      </c>
      <c r="AO83" s="108">
        <f t="shared" si="14"/>
        <v>0.0183190275812949</v>
      </c>
      <c r="AP83" s="108" t="s">
        <v>18</v>
      </c>
      <c r="AQ83" s="108" t="s">
        <v>194</v>
      </c>
      <c r="AU83" s="108" t="s">
        <v>357</v>
      </c>
      <c r="AV83" s="108" t="str">
        <f t="shared" si="15"/>
        <v>R_ES-SA-WatHeat</v>
      </c>
      <c r="AW83" s="108" t="str">
        <f t="shared" si="15"/>
        <v>RH6_7</v>
      </c>
      <c r="AX83" s="108">
        <f t="shared" si="16"/>
        <v>0.0167442934477807</v>
      </c>
      <c r="AY83" s="108" t="s">
        <v>18</v>
      </c>
      <c r="AZ83" s="108" t="s">
        <v>193</v>
      </c>
      <c r="BD83" s="108" t="s">
        <v>357</v>
      </c>
      <c r="BE83" s="108" t="str">
        <f t="shared" si="17"/>
        <v>R_ES-SA-WatHeat</v>
      </c>
      <c r="BF83" s="108" t="str">
        <f t="shared" si="17"/>
        <v>RH6_7</v>
      </c>
      <c r="BG83" s="108">
        <f t="shared" si="6"/>
        <v>0.0183190275812949</v>
      </c>
      <c r="BH83" s="108" t="s">
        <v>18</v>
      </c>
      <c r="BI83" s="108" t="s">
        <v>195</v>
      </c>
      <c r="BM83" s="108" t="s">
        <v>357</v>
      </c>
      <c r="BN83" s="108" t="str">
        <f t="shared" si="18"/>
        <v>R_ES-SA-WatHeat</v>
      </c>
      <c r="BO83" s="108" t="str">
        <f t="shared" si="18"/>
        <v>RH6_7</v>
      </c>
      <c r="BP83" s="108">
        <f t="shared" si="19"/>
        <v>0.0167442934477807</v>
      </c>
      <c r="BQ83" s="108" t="s">
        <v>18</v>
      </c>
      <c r="BR83" s="108" t="s">
        <v>192</v>
      </c>
    </row>
    <row r="84" spans="2:70">
      <c r="B84" s="160"/>
      <c r="C84" s="32"/>
      <c r="D84" s="161"/>
      <c r="E84" s="161"/>
      <c r="F84" s="160"/>
      <c r="G84" s="32"/>
      <c r="H84" s="32"/>
      <c r="K84" s="108" t="s">
        <v>357</v>
      </c>
      <c r="L84" s="108" t="str">
        <f t="shared" si="20"/>
        <v>R_ES-SA-WatHeat</v>
      </c>
      <c r="M84" s="108" t="s">
        <v>387</v>
      </c>
      <c r="N84" s="108">
        <f t="shared" si="8"/>
        <v>0.0188308994526831</v>
      </c>
      <c r="O84" s="108" t="s">
        <v>18</v>
      </c>
      <c r="P84" s="108" t="s">
        <v>196</v>
      </c>
      <c r="T84" s="108" t="s">
        <v>357</v>
      </c>
      <c r="U84" s="108" t="str">
        <f t="shared" si="9"/>
        <v>R_ES-SA-WatHeat</v>
      </c>
      <c r="V84" s="108" t="str">
        <f t="shared" si="9"/>
        <v>RH8_9</v>
      </c>
      <c r="W84" s="108">
        <f t="shared" si="10"/>
        <v>0.0202757842956449</v>
      </c>
      <c r="X84" s="108" t="s">
        <v>18</v>
      </c>
      <c r="Y84" s="108" t="s">
        <v>191</v>
      </c>
      <c r="AC84" s="108" t="s">
        <v>357</v>
      </c>
      <c r="AD84" s="108" t="str">
        <f t="shared" si="11"/>
        <v>R_ES-SA-WatHeat</v>
      </c>
      <c r="AE84" s="108" t="str">
        <f t="shared" si="11"/>
        <v>RH8_9</v>
      </c>
      <c r="AF84" s="108">
        <f t="shared" si="12"/>
        <v>0.0171569347582401</v>
      </c>
      <c r="AG84" s="108" t="s">
        <v>18</v>
      </c>
      <c r="AH84" s="108" t="s">
        <v>197</v>
      </c>
      <c r="AL84" s="108" t="s">
        <v>357</v>
      </c>
      <c r="AM84" s="108" t="str">
        <f t="shared" si="13"/>
        <v>R_ES-SA-WatHeat</v>
      </c>
      <c r="AN84" s="108" t="str">
        <f t="shared" si="13"/>
        <v>RH8_9</v>
      </c>
      <c r="AO84" s="108">
        <f t="shared" si="14"/>
        <v>0.0183672329720752</v>
      </c>
      <c r="AP84" s="108" t="s">
        <v>18</v>
      </c>
      <c r="AQ84" s="108" t="s">
        <v>194</v>
      </c>
      <c r="AU84" s="108" t="s">
        <v>357</v>
      </c>
      <c r="AV84" s="108" t="str">
        <f t="shared" si="15"/>
        <v>R_ES-SA-WatHeat</v>
      </c>
      <c r="AW84" s="108" t="str">
        <f t="shared" si="15"/>
        <v>RH8_9</v>
      </c>
      <c r="AX84" s="108">
        <f t="shared" si="16"/>
        <v>0.0168878417223846</v>
      </c>
      <c r="AY84" s="108" t="s">
        <v>18</v>
      </c>
      <c r="AZ84" s="108" t="s">
        <v>193</v>
      </c>
      <c r="BD84" s="108" t="s">
        <v>357</v>
      </c>
      <c r="BE84" s="108" t="str">
        <f t="shared" si="17"/>
        <v>R_ES-SA-WatHeat</v>
      </c>
      <c r="BF84" s="108" t="str">
        <f t="shared" si="17"/>
        <v>RH8_9</v>
      </c>
      <c r="BG84" s="108">
        <f t="shared" si="6"/>
        <v>0.0183672329720752</v>
      </c>
      <c r="BH84" s="108" t="s">
        <v>18</v>
      </c>
      <c r="BI84" s="108" t="s">
        <v>195</v>
      </c>
      <c r="BM84" s="108" t="s">
        <v>357</v>
      </c>
      <c r="BN84" s="108" t="str">
        <f t="shared" si="18"/>
        <v>R_ES-SA-WatHeat</v>
      </c>
      <c r="BO84" s="108" t="str">
        <f t="shared" si="18"/>
        <v>RH8_9</v>
      </c>
      <c r="BP84" s="108">
        <f t="shared" si="19"/>
        <v>0.0168878417223846</v>
      </c>
      <c r="BQ84" s="108" t="s">
        <v>18</v>
      </c>
      <c r="BR84" s="108" t="s">
        <v>192</v>
      </c>
    </row>
    <row r="85" spans="2:70">
      <c r="B85" s="160"/>
      <c r="C85" s="32"/>
      <c r="D85" s="161"/>
      <c r="E85" s="161"/>
      <c r="F85" s="160"/>
      <c r="G85" s="32"/>
      <c r="H85" s="32"/>
      <c r="K85" s="108" t="s">
        <v>357</v>
      </c>
      <c r="L85" s="108" t="str">
        <f t="shared" si="20"/>
        <v>R_ES-SA-WatHeat</v>
      </c>
      <c r="M85" s="108" t="s">
        <v>388</v>
      </c>
      <c r="N85" s="108">
        <f t="shared" si="8"/>
        <v>0.0188922096207154</v>
      </c>
      <c r="O85" s="108" t="s">
        <v>18</v>
      </c>
      <c r="P85" s="108" t="s">
        <v>196</v>
      </c>
      <c r="T85" s="108" t="s">
        <v>357</v>
      </c>
      <c r="U85" s="108" t="str">
        <f t="shared" si="9"/>
        <v>R_ES-SA-WatHeat</v>
      </c>
      <c r="V85" s="108" t="str">
        <f t="shared" si="9"/>
        <v>RH10_11</v>
      </c>
      <c r="W85" s="108">
        <f t="shared" si="10"/>
        <v>0.0226727094068072</v>
      </c>
      <c r="X85" s="108" t="s">
        <v>18</v>
      </c>
      <c r="Y85" s="108" t="s">
        <v>191</v>
      </c>
      <c r="AC85" s="108" t="s">
        <v>357</v>
      </c>
      <c r="AD85" s="108" t="str">
        <f t="shared" si="11"/>
        <v>R_ES-SA-WatHeat</v>
      </c>
      <c r="AE85" s="108" t="str">
        <f t="shared" si="11"/>
        <v>RH10_11</v>
      </c>
      <c r="AF85" s="108">
        <f t="shared" si="12"/>
        <v>0.016996069788382</v>
      </c>
      <c r="AG85" s="108" t="s">
        <v>18</v>
      </c>
      <c r="AH85" s="108" t="s">
        <v>197</v>
      </c>
      <c r="AL85" s="108" t="s">
        <v>357</v>
      </c>
      <c r="AM85" s="108" t="str">
        <f t="shared" si="13"/>
        <v>R_ES-SA-WatHeat</v>
      </c>
      <c r="AN85" s="108" t="str">
        <f t="shared" si="13"/>
        <v>RH10_11</v>
      </c>
      <c r="AO85" s="108">
        <f t="shared" si="14"/>
        <v>0.0195161233742294</v>
      </c>
      <c r="AP85" s="108" t="s">
        <v>18</v>
      </c>
      <c r="AQ85" s="108" t="s">
        <v>194</v>
      </c>
      <c r="AU85" s="108" t="s">
        <v>357</v>
      </c>
      <c r="AV85" s="108" t="str">
        <f t="shared" si="15"/>
        <v>R_ES-SA-WatHeat</v>
      </c>
      <c r="AW85" s="108" t="str">
        <f t="shared" si="15"/>
        <v>RH10_11</v>
      </c>
      <c r="AX85" s="108">
        <f t="shared" si="16"/>
        <v>0.0187422674180833</v>
      </c>
      <c r="AY85" s="108" t="s">
        <v>18</v>
      </c>
      <c r="AZ85" s="108" t="s">
        <v>193</v>
      </c>
      <c r="BD85" s="108" t="s">
        <v>357</v>
      </c>
      <c r="BE85" s="108" t="str">
        <f t="shared" si="17"/>
        <v>R_ES-SA-WatHeat</v>
      </c>
      <c r="BF85" s="108" t="str">
        <f t="shared" si="17"/>
        <v>RH10_11</v>
      </c>
      <c r="BG85" s="108">
        <f t="shared" si="6"/>
        <v>0.0195161233742294</v>
      </c>
      <c r="BH85" s="108" t="s">
        <v>18</v>
      </c>
      <c r="BI85" s="108" t="s">
        <v>195</v>
      </c>
      <c r="BM85" s="108" t="s">
        <v>357</v>
      </c>
      <c r="BN85" s="108" t="str">
        <f t="shared" si="18"/>
        <v>R_ES-SA-WatHeat</v>
      </c>
      <c r="BO85" s="108" t="str">
        <f t="shared" si="18"/>
        <v>RH10_11</v>
      </c>
      <c r="BP85" s="108">
        <f t="shared" si="19"/>
        <v>0.0187422674180833</v>
      </c>
      <c r="BQ85" s="108" t="s">
        <v>18</v>
      </c>
      <c r="BR85" s="108" t="s">
        <v>192</v>
      </c>
    </row>
    <row r="86" spans="2:70">
      <c r="B86" s="160"/>
      <c r="C86" s="32"/>
      <c r="D86" s="161"/>
      <c r="E86" s="161"/>
      <c r="F86" s="160"/>
      <c r="G86" s="32"/>
      <c r="H86" s="32"/>
      <c r="K86" s="108" t="s">
        <v>357</v>
      </c>
      <c r="L86" s="108" t="str">
        <f t="shared" si="20"/>
        <v>R_ES-SA-WatHeat</v>
      </c>
      <c r="M86" s="108" t="s">
        <v>389</v>
      </c>
      <c r="N86" s="108">
        <f t="shared" si="8"/>
        <v>0.0197356728752531</v>
      </c>
      <c r="O86" s="108" t="s">
        <v>18</v>
      </c>
      <c r="P86" s="108" t="s">
        <v>196</v>
      </c>
      <c r="T86" s="108" t="s">
        <v>357</v>
      </c>
      <c r="U86" s="108" t="str">
        <f t="shared" si="9"/>
        <v>R_ES-SA-WatHeat</v>
      </c>
      <c r="V86" s="108" t="str">
        <f t="shared" si="9"/>
        <v>RH12_13</v>
      </c>
      <c r="W86" s="108">
        <f t="shared" si="10"/>
        <v>0.0227084613240583</v>
      </c>
      <c r="X86" s="108" t="s">
        <v>18</v>
      </c>
      <c r="Y86" s="108" t="s">
        <v>191</v>
      </c>
      <c r="AC86" s="108" t="s">
        <v>357</v>
      </c>
      <c r="AD86" s="108" t="str">
        <f t="shared" si="11"/>
        <v>R_ES-SA-WatHeat</v>
      </c>
      <c r="AE86" s="108" t="str">
        <f t="shared" si="11"/>
        <v>RH12_13</v>
      </c>
      <c r="AF86" s="108">
        <f t="shared" si="12"/>
        <v>0.0181900219421491</v>
      </c>
      <c r="AG86" s="108" t="s">
        <v>18</v>
      </c>
      <c r="AH86" s="108" t="s">
        <v>197</v>
      </c>
      <c r="AL86" s="108" t="s">
        <v>357</v>
      </c>
      <c r="AM86" s="108" t="str">
        <f t="shared" si="13"/>
        <v>R_ES-SA-WatHeat</v>
      </c>
      <c r="AN86" s="108" t="str">
        <f t="shared" si="13"/>
        <v>RH12_13</v>
      </c>
      <c r="AO86" s="108">
        <f t="shared" si="14"/>
        <v>0.0203929774116346</v>
      </c>
      <c r="AP86" s="108" t="s">
        <v>18</v>
      </c>
      <c r="AQ86" s="108" t="s">
        <v>194</v>
      </c>
      <c r="AU86" s="108" t="s">
        <v>357</v>
      </c>
      <c r="AV86" s="108" t="str">
        <f t="shared" si="15"/>
        <v>R_ES-SA-WatHeat</v>
      </c>
      <c r="AW86" s="108" t="str">
        <f t="shared" si="15"/>
        <v>RH12_13</v>
      </c>
      <c r="AX86" s="108">
        <f t="shared" si="16"/>
        <v>0.0203766512243404</v>
      </c>
      <c r="AY86" s="108" t="s">
        <v>18</v>
      </c>
      <c r="AZ86" s="108" t="s">
        <v>193</v>
      </c>
      <c r="BD86" s="108" t="s">
        <v>357</v>
      </c>
      <c r="BE86" s="108" t="str">
        <f t="shared" si="17"/>
        <v>R_ES-SA-WatHeat</v>
      </c>
      <c r="BF86" s="108" t="str">
        <f t="shared" si="17"/>
        <v>RH12_13</v>
      </c>
      <c r="BG86" s="108">
        <f t="shared" si="6"/>
        <v>0.0203929774116346</v>
      </c>
      <c r="BH86" s="108" t="s">
        <v>18</v>
      </c>
      <c r="BI86" s="108" t="s">
        <v>195</v>
      </c>
      <c r="BM86" s="108" t="s">
        <v>357</v>
      </c>
      <c r="BN86" s="108" t="str">
        <f t="shared" si="18"/>
        <v>R_ES-SA-WatHeat</v>
      </c>
      <c r="BO86" s="108" t="str">
        <f t="shared" si="18"/>
        <v>RH12_13</v>
      </c>
      <c r="BP86" s="108">
        <f t="shared" si="19"/>
        <v>0.0203766512243404</v>
      </c>
      <c r="BQ86" s="108" t="s">
        <v>18</v>
      </c>
      <c r="BR86" s="108" t="s">
        <v>192</v>
      </c>
    </row>
    <row r="87" spans="2:70">
      <c r="B87" s="160"/>
      <c r="C87" s="32"/>
      <c r="D87" s="161"/>
      <c r="E87" s="161"/>
      <c r="F87" s="160"/>
      <c r="G87" s="32"/>
      <c r="H87" s="32"/>
      <c r="K87" s="175" t="s">
        <v>357</v>
      </c>
      <c r="L87" s="108" t="str">
        <f t="shared" si="20"/>
        <v>R_ES-SA-WatHeat</v>
      </c>
      <c r="M87" s="108" t="s">
        <v>390</v>
      </c>
      <c r="N87" s="108">
        <f t="shared" si="8"/>
        <v>0.0205351902664844</v>
      </c>
      <c r="O87" s="108" t="s">
        <v>18</v>
      </c>
      <c r="P87" s="108" t="s">
        <v>196</v>
      </c>
      <c r="T87" s="108" t="s">
        <v>357</v>
      </c>
      <c r="U87" s="108" t="str">
        <f t="shared" si="9"/>
        <v>R_ES-SA-WatHeat</v>
      </c>
      <c r="V87" s="108" t="str">
        <f t="shared" si="9"/>
        <v>RH14_15</v>
      </c>
      <c r="W87" s="108">
        <f t="shared" si="10"/>
        <v>0.0220528299189836</v>
      </c>
      <c r="X87" s="108" t="s">
        <v>18</v>
      </c>
      <c r="Y87" s="108" t="s">
        <v>191</v>
      </c>
      <c r="AC87" s="108" t="s">
        <v>357</v>
      </c>
      <c r="AD87" s="108" t="str">
        <f t="shared" si="11"/>
        <v>R_ES-SA-WatHeat</v>
      </c>
      <c r="AE87" s="108" t="str">
        <f t="shared" si="11"/>
        <v>RH14_15</v>
      </c>
      <c r="AF87" s="108">
        <f t="shared" si="12"/>
        <v>0.0209674919745702</v>
      </c>
      <c r="AG87" s="108" t="s">
        <v>18</v>
      </c>
      <c r="AH87" s="108" t="s">
        <v>197</v>
      </c>
      <c r="AL87" s="108" t="s">
        <v>357</v>
      </c>
      <c r="AM87" s="108" t="str">
        <f t="shared" si="13"/>
        <v>R_ES-SA-WatHeat</v>
      </c>
      <c r="AN87" s="108" t="str">
        <f t="shared" si="13"/>
        <v>RH14_15</v>
      </c>
      <c r="AO87" s="108">
        <f t="shared" si="14"/>
        <v>0.0210417023326588</v>
      </c>
      <c r="AP87" s="108" t="s">
        <v>18</v>
      </c>
      <c r="AQ87" s="108" t="s">
        <v>194</v>
      </c>
      <c r="AU87" s="108" t="s">
        <v>357</v>
      </c>
      <c r="AV87" s="108" t="str">
        <f t="shared" si="15"/>
        <v>R_ES-SA-WatHeat</v>
      </c>
      <c r="AW87" s="108" t="str">
        <f t="shared" si="15"/>
        <v>RH14_15</v>
      </c>
      <c r="AX87" s="108">
        <f t="shared" si="16"/>
        <v>0.0207782387307691</v>
      </c>
      <c r="AY87" s="108" t="s">
        <v>18</v>
      </c>
      <c r="AZ87" s="108" t="s">
        <v>193</v>
      </c>
      <c r="BD87" s="108" t="s">
        <v>357</v>
      </c>
      <c r="BE87" s="108" t="str">
        <f t="shared" si="17"/>
        <v>R_ES-SA-WatHeat</v>
      </c>
      <c r="BF87" s="108" t="str">
        <f t="shared" si="17"/>
        <v>RH14_15</v>
      </c>
      <c r="BG87" s="108">
        <f t="shared" si="6"/>
        <v>0.0210417023326588</v>
      </c>
      <c r="BH87" s="108" t="s">
        <v>18</v>
      </c>
      <c r="BI87" s="108" t="s">
        <v>195</v>
      </c>
      <c r="BM87" s="108" t="s">
        <v>357</v>
      </c>
      <c r="BN87" s="108" t="str">
        <f t="shared" si="18"/>
        <v>R_ES-SA-WatHeat</v>
      </c>
      <c r="BO87" s="108" t="str">
        <f t="shared" si="18"/>
        <v>RH14_15</v>
      </c>
      <c r="BP87" s="108">
        <f t="shared" si="19"/>
        <v>0.0207782387307691</v>
      </c>
      <c r="BQ87" s="108" t="s">
        <v>18</v>
      </c>
      <c r="BR87" s="108" t="s">
        <v>192</v>
      </c>
    </row>
    <row r="88" spans="2:70">
      <c r="B88" s="160"/>
      <c r="C88" s="32"/>
      <c r="D88" s="161"/>
      <c r="E88" s="161"/>
      <c r="F88" s="160"/>
      <c r="G88" s="32"/>
      <c r="H88" s="32"/>
      <c r="K88" s="108" t="s">
        <v>357</v>
      </c>
      <c r="L88" s="108" t="str">
        <f t="shared" si="20"/>
        <v>R_ES-SA-WatHeat</v>
      </c>
      <c r="M88" s="108" t="s">
        <v>391</v>
      </c>
      <c r="N88" s="108">
        <f t="shared" si="8"/>
        <v>0.0208967198623784</v>
      </c>
      <c r="O88" s="108" t="s">
        <v>18</v>
      </c>
      <c r="P88" s="108" t="s">
        <v>196</v>
      </c>
      <c r="T88" s="108" t="s">
        <v>357</v>
      </c>
      <c r="U88" s="108" t="str">
        <f t="shared" si="9"/>
        <v>R_ES-SA-WatHeat</v>
      </c>
      <c r="V88" s="108" t="str">
        <f t="shared" si="9"/>
        <v>RH16_17</v>
      </c>
      <c r="W88" s="108">
        <f t="shared" si="10"/>
        <v>0.0211925188192021</v>
      </c>
      <c r="X88" s="108" t="s">
        <v>18</v>
      </c>
      <c r="Y88" s="108" t="s">
        <v>191</v>
      </c>
      <c r="AC88" s="108" t="s">
        <v>357</v>
      </c>
      <c r="AD88" s="108" t="str">
        <f t="shared" si="11"/>
        <v>R_ES-SA-WatHeat</v>
      </c>
      <c r="AE88" s="108" t="str">
        <f t="shared" si="11"/>
        <v>RH16_17</v>
      </c>
      <c r="AF88" s="108">
        <f t="shared" si="12"/>
        <v>0.0218963821038514</v>
      </c>
      <c r="AG88" s="108" t="s">
        <v>18</v>
      </c>
      <c r="AH88" s="108" t="s">
        <v>197</v>
      </c>
      <c r="AL88" s="108" t="s">
        <v>357</v>
      </c>
      <c r="AM88" s="108" t="str">
        <f t="shared" si="13"/>
        <v>R_ES-SA-WatHeat</v>
      </c>
      <c r="AN88" s="108" t="str">
        <f t="shared" si="13"/>
        <v>RH16_17</v>
      </c>
      <c r="AO88" s="108">
        <f t="shared" si="14"/>
        <v>0.0210314702528813</v>
      </c>
      <c r="AP88" s="108" t="s">
        <v>18</v>
      </c>
      <c r="AQ88" s="108" t="s">
        <v>194</v>
      </c>
      <c r="AU88" s="108" t="s">
        <v>357</v>
      </c>
      <c r="AV88" s="108" t="str">
        <f t="shared" si="15"/>
        <v>R_ES-SA-WatHeat</v>
      </c>
      <c r="AW88" s="108" t="str">
        <f t="shared" si="15"/>
        <v>RH16_17</v>
      </c>
      <c r="AX88" s="108">
        <f t="shared" si="16"/>
        <v>0.0206919007593365</v>
      </c>
      <c r="AY88" s="108" t="s">
        <v>18</v>
      </c>
      <c r="AZ88" s="108" t="s">
        <v>193</v>
      </c>
      <c r="BD88" s="108" t="s">
        <v>357</v>
      </c>
      <c r="BE88" s="108" t="str">
        <f t="shared" si="17"/>
        <v>R_ES-SA-WatHeat</v>
      </c>
      <c r="BF88" s="108" t="str">
        <f t="shared" si="17"/>
        <v>RH16_17</v>
      </c>
      <c r="BG88" s="108">
        <f t="shared" si="6"/>
        <v>0.0210314702528813</v>
      </c>
      <c r="BH88" s="108" t="s">
        <v>18</v>
      </c>
      <c r="BI88" s="108" t="s">
        <v>195</v>
      </c>
      <c r="BM88" s="108" t="s">
        <v>357</v>
      </c>
      <c r="BN88" s="108" t="str">
        <f t="shared" si="18"/>
        <v>R_ES-SA-WatHeat</v>
      </c>
      <c r="BO88" s="108" t="str">
        <f t="shared" si="18"/>
        <v>RH16_17</v>
      </c>
      <c r="BP88" s="108">
        <f t="shared" si="19"/>
        <v>0.0206919007593365</v>
      </c>
      <c r="BQ88" s="108" t="s">
        <v>18</v>
      </c>
      <c r="BR88" s="108" t="s">
        <v>192</v>
      </c>
    </row>
    <row r="89" spans="2:70">
      <c r="B89" s="160"/>
      <c r="C89" s="32"/>
      <c r="D89" s="161"/>
      <c r="E89" s="161"/>
      <c r="F89" s="160"/>
      <c r="G89" s="32"/>
      <c r="H89" s="32"/>
      <c r="K89" s="108" t="s">
        <v>357</v>
      </c>
      <c r="L89" s="108" t="str">
        <f t="shared" si="20"/>
        <v>R_ES-SA-WatHeat</v>
      </c>
      <c r="M89" s="108" t="s">
        <v>392</v>
      </c>
      <c r="N89" s="108">
        <f t="shared" si="8"/>
        <v>0.0208657701701157</v>
      </c>
      <c r="O89" s="108" t="s">
        <v>18</v>
      </c>
      <c r="P89" s="108" t="s">
        <v>196</v>
      </c>
      <c r="T89" s="108" t="s">
        <v>357</v>
      </c>
      <c r="U89" s="108" t="str">
        <f t="shared" si="9"/>
        <v>R_ES-SA-WatHeat</v>
      </c>
      <c r="V89" s="108" t="str">
        <f t="shared" si="9"/>
        <v>RH18_19</v>
      </c>
      <c r="W89" s="108">
        <f t="shared" si="10"/>
        <v>0.0211344683567324</v>
      </c>
      <c r="X89" s="108" t="s">
        <v>18</v>
      </c>
      <c r="Y89" s="108" t="s">
        <v>191</v>
      </c>
      <c r="AC89" s="108" t="s">
        <v>357</v>
      </c>
      <c r="AD89" s="108" t="str">
        <f t="shared" si="11"/>
        <v>R_ES-SA-WatHeat</v>
      </c>
      <c r="AE89" s="108" t="str">
        <f t="shared" si="11"/>
        <v>RH18_19</v>
      </c>
      <c r="AF89" s="108">
        <f t="shared" si="12"/>
        <v>0.0217155355129377</v>
      </c>
      <c r="AG89" s="108" t="s">
        <v>18</v>
      </c>
      <c r="AH89" s="108" t="s">
        <v>197</v>
      </c>
      <c r="AL89" s="108" t="s">
        <v>357</v>
      </c>
      <c r="AM89" s="108" t="str">
        <f t="shared" si="13"/>
        <v>R_ES-SA-WatHeat</v>
      </c>
      <c r="AN89" s="108" t="str">
        <f t="shared" si="13"/>
        <v>RH18_19</v>
      </c>
      <c r="AO89" s="108">
        <f t="shared" si="14"/>
        <v>0.0207724666848622</v>
      </c>
      <c r="AP89" s="108" t="s">
        <v>18</v>
      </c>
      <c r="AQ89" s="108" t="s">
        <v>194</v>
      </c>
      <c r="AU89" s="108" t="s">
        <v>357</v>
      </c>
      <c r="AV89" s="108" t="str">
        <f t="shared" si="15"/>
        <v>R_ES-SA-WatHeat</v>
      </c>
      <c r="AW89" s="108" t="str">
        <f t="shared" si="15"/>
        <v>RH18_19</v>
      </c>
      <c r="AX89" s="108">
        <f t="shared" si="16"/>
        <v>0.0204346889564006</v>
      </c>
      <c r="AY89" s="108" t="s">
        <v>18</v>
      </c>
      <c r="AZ89" s="108" t="s">
        <v>193</v>
      </c>
      <c r="BD89" s="108" t="s">
        <v>357</v>
      </c>
      <c r="BE89" s="108" t="str">
        <f t="shared" si="17"/>
        <v>R_ES-SA-WatHeat</v>
      </c>
      <c r="BF89" s="108" t="str">
        <f t="shared" si="17"/>
        <v>RH18_19</v>
      </c>
      <c r="BG89" s="108">
        <f t="shared" si="6"/>
        <v>0.0207724666848622</v>
      </c>
      <c r="BH89" s="108" t="s">
        <v>18</v>
      </c>
      <c r="BI89" s="108" t="s">
        <v>195</v>
      </c>
      <c r="BM89" s="108" t="s">
        <v>357</v>
      </c>
      <c r="BN89" s="108" t="str">
        <f t="shared" si="18"/>
        <v>R_ES-SA-WatHeat</v>
      </c>
      <c r="BO89" s="108" t="str">
        <f t="shared" si="18"/>
        <v>RH18_19</v>
      </c>
      <c r="BP89" s="108">
        <f t="shared" si="19"/>
        <v>0.0204346889564006</v>
      </c>
      <c r="BQ89" s="108" t="s">
        <v>18</v>
      </c>
      <c r="BR89" s="108" t="s">
        <v>192</v>
      </c>
    </row>
    <row r="90" spans="2:70">
      <c r="B90" s="160"/>
      <c r="C90" s="32"/>
      <c r="D90" s="161"/>
      <c r="E90" s="161"/>
      <c r="F90" s="160"/>
      <c r="G90" s="32"/>
      <c r="H90" s="32"/>
      <c r="K90" s="108" t="s">
        <v>357</v>
      </c>
      <c r="L90" s="108" t="str">
        <f t="shared" si="20"/>
        <v>R_ES-SA-WatHeat</v>
      </c>
      <c r="M90" s="108" t="s">
        <v>393</v>
      </c>
      <c r="N90" s="108">
        <f t="shared" si="8"/>
        <v>0.0208182800695852</v>
      </c>
      <c r="O90" s="108" t="s">
        <v>18</v>
      </c>
      <c r="P90" s="108" t="s">
        <v>196</v>
      </c>
      <c r="T90" s="108" t="s">
        <v>357</v>
      </c>
      <c r="U90" s="108" t="str">
        <f t="shared" si="9"/>
        <v>R_ES-SA-WatHeat</v>
      </c>
      <c r="V90" s="108" t="str">
        <f t="shared" si="9"/>
        <v>RH20_21</v>
      </c>
      <c r="W90" s="108">
        <f t="shared" si="10"/>
        <v>0.0216015909557287</v>
      </c>
      <c r="X90" s="108" t="s">
        <v>18</v>
      </c>
      <c r="Y90" s="108" t="s">
        <v>191</v>
      </c>
      <c r="AC90" s="108" t="s">
        <v>357</v>
      </c>
      <c r="AD90" s="108" t="str">
        <f t="shared" si="11"/>
        <v>R_ES-SA-WatHeat</v>
      </c>
      <c r="AE90" s="108" t="str">
        <f t="shared" si="11"/>
        <v>RH20_21</v>
      </c>
      <c r="AF90" s="108">
        <f t="shared" si="12"/>
        <v>0.0212535167287306</v>
      </c>
      <c r="AG90" s="108" t="s">
        <v>18</v>
      </c>
      <c r="AH90" s="108" t="s">
        <v>197</v>
      </c>
      <c r="AL90" s="108" t="s">
        <v>357</v>
      </c>
      <c r="AM90" s="108" t="str">
        <f t="shared" si="13"/>
        <v>R_ES-SA-WatHeat</v>
      </c>
      <c r="AN90" s="108" t="str">
        <f t="shared" si="13"/>
        <v>RH20_21</v>
      </c>
      <c r="AO90" s="108">
        <f t="shared" si="14"/>
        <v>0.0208717090489964</v>
      </c>
      <c r="AP90" s="108" t="s">
        <v>18</v>
      </c>
      <c r="AQ90" s="108" t="s">
        <v>194</v>
      </c>
      <c r="AU90" s="108" t="s">
        <v>357</v>
      </c>
      <c r="AV90" s="108" t="str">
        <f t="shared" si="15"/>
        <v>R_ES-SA-WatHeat</v>
      </c>
      <c r="AW90" s="108" t="str">
        <f t="shared" si="15"/>
        <v>RH20_21</v>
      </c>
      <c r="AX90" s="108">
        <f t="shared" si="16"/>
        <v>0.0208022312711157</v>
      </c>
      <c r="AY90" s="108" t="s">
        <v>18</v>
      </c>
      <c r="AZ90" s="108" t="s">
        <v>193</v>
      </c>
      <c r="BD90" s="108" t="s">
        <v>357</v>
      </c>
      <c r="BE90" s="108" t="str">
        <f t="shared" si="17"/>
        <v>R_ES-SA-WatHeat</v>
      </c>
      <c r="BF90" s="108" t="str">
        <f t="shared" si="17"/>
        <v>RH20_21</v>
      </c>
      <c r="BG90" s="108">
        <f t="shared" si="6"/>
        <v>0.0208717090489964</v>
      </c>
      <c r="BH90" s="108" t="s">
        <v>18</v>
      </c>
      <c r="BI90" s="108" t="s">
        <v>195</v>
      </c>
      <c r="BM90" s="108" t="s">
        <v>357</v>
      </c>
      <c r="BN90" s="108" t="str">
        <f t="shared" si="18"/>
        <v>R_ES-SA-WatHeat</v>
      </c>
      <c r="BO90" s="108" t="str">
        <f t="shared" si="18"/>
        <v>RH20_21</v>
      </c>
      <c r="BP90" s="108">
        <f t="shared" si="19"/>
        <v>0.0208022312711157</v>
      </c>
      <c r="BQ90" s="108" t="s">
        <v>18</v>
      </c>
      <c r="BR90" s="108" t="s">
        <v>192</v>
      </c>
    </row>
    <row r="91" spans="2:70">
      <c r="B91" s="160"/>
      <c r="C91" s="32"/>
      <c r="D91" s="161"/>
      <c r="E91" s="161"/>
      <c r="F91" s="160"/>
      <c r="G91" s="32"/>
      <c r="H91" s="32"/>
      <c r="K91" s="175" t="s">
        <v>357</v>
      </c>
      <c r="L91" s="108" t="str">
        <f t="shared" si="20"/>
        <v>R_ES-SA-WatHeat</v>
      </c>
      <c r="M91" s="108" t="s">
        <v>394</v>
      </c>
      <c r="N91" s="108">
        <f t="shared" si="8"/>
        <v>0.0209309345114678</v>
      </c>
      <c r="O91" s="108" t="s">
        <v>18</v>
      </c>
      <c r="P91" s="108" t="s">
        <v>196</v>
      </c>
      <c r="T91" s="108" t="s">
        <v>357</v>
      </c>
      <c r="U91" s="108" t="str">
        <f t="shared" si="9"/>
        <v>R_ES-SA-WatHeat</v>
      </c>
      <c r="V91" s="108" t="str">
        <f t="shared" si="9"/>
        <v>RH22_23</v>
      </c>
      <c r="W91" s="108">
        <f t="shared" si="10"/>
        <v>0.0217726786365968</v>
      </c>
      <c r="X91" s="108" t="s">
        <v>18</v>
      </c>
      <c r="Y91" s="108" t="s">
        <v>191</v>
      </c>
      <c r="AC91" s="108" t="s">
        <v>357</v>
      </c>
      <c r="AD91" s="108" t="str">
        <f t="shared" si="11"/>
        <v>R_ES-SA-WatHeat</v>
      </c>
      <c r="AE91" s="108" t="str">
        <f t="shared" si="11"/>
        <v>RH22_23</v>
      </c>
      <c r="AF91" s="108">
        <f t="shared" si="12"/>
        <v>0.0210192787763135</v>
      </c>
      <c r="AG91" s="108" t="s">
        <v>18</v>
      </c>
      <c r="AH91" s="108" t="s">
        <v>197</v>
      </c>
      <c r="AL91" s="108" t="s">
        <v>357</v>
      </c>
      <c r="AM91" s="108" t="str">
        <f t="shared" si="13"/>
        <v>R_ES-SA-WatHeat</v>
      </c>
      <c r="AN91" s="108" t="str">
        <f t="shared" si="13"/>
        <v>RH22_23</v>
      </c>
      <c r="AO91" s="108">
        <f t="shared" si="14"/>
        <v>0.0210488298607682</v>
      </c>
      <c r="AP91" s="108" t="s">
        <v>18</v>
      </c>
      <c r="AQ91" s="108" t="s">
        <v>194</v>
      </c>
      <c r="AU91" s="108" t="s">
        <v>357</v>
      </c>
      <c r="AV91" s="108" t="str">
        <f t="shared" si="15"/>
        <v>R_ES-SA-WatHeat</v>
      </c>
      <c r="AW91" s="108" t="str">
        <f t="shared" si="15"/>
        <v>RH22_23</v>
      </c>
      <c r="AX91" s="108">
        <f t="shared" si="16"/>
        <v>0.0211656433177729</v>
      </c>
      <c r="AY91" s="108" t="s">
        <v>18</v>
      </c>
      <c r="AZ91" s="108" t="s">
        <v>193</v>
      </c>
      <c r="BD91" s="108" t="s">
        <v>357</v>
      </c>
      <c r="BE91" s="108" t="str">
        <f t="shared" si="17"/>
        <v>R_ES-SA-WatHeat</v>
      </c>
      <c r="BF91" s="108" t="str">
        <f t="shared" si="17"/>
        <v>RH22_23</v>
      </c>
      <c r="BG91" s="108">
        <f t="shared" si="6"/>
        <v>0.0210488298607682</v>
      </c>
      <c r="BH91" s="108" t="s">
        <v>18</v>
      </c>
      <c r="BI91" s="108" t="s">
        <v>195</v>
      </c>
      <c r="BM91" s="108" t="s">
        <v>357</v>
      </c>
      <c r="BN91" s="108" t="str">
        <f t="shared" si="18"/>
        <v>R_ES-SA-WatHeat</v>
      </c>
      <c r="BO91" s="108" t="str">
        <f t="shared" si="18"/>
        <v>RH22_23</v>
      </c>
      <c r="BP91" s="108">
        <f t="shared" si="19"/>
        <v>0.0211656433177729</v>
      </c>
      <c r="BQ91" s="108" t="s">
        <v>18</v>
      </c>
      <c r="BR91" s="108" t="s">
        <v>192</v>
      </c>
    </row>
    <row r="92" spans="2:70">
      <c r="B92" s="160"/>
      <c r="C92" s="32"/>
      <c r="D92" s="161"/>
      <c r="E92" s="161"/>
      <c r="F92" s="160"/>
      <c r="G92" s="32"/>
      <c r="H92" s="32"/>
      <c r="K92" s="108" t="s">
        <v>357</v>
      </c>
      <c r="L92" s="108" t="str">
        <f t="shared" si="20"/>
        <v>R_ES-SA-WatHeat</v>
      </c>
      <c r="M92" s="108" t="s">
        <v>395</v>
      </c>
      <c r="N92" s="108">
        <f t="shared" si="8"/>
        <v>0.0216934658061337</v>
      </c>
      <c r="O92" s="108" t="s">
        <v>18</v>
      </c>
      <c r="P92" s="108" t="s">
        <v>196</v>
      </c>
      <c r="T92" s="108" t="s">
        <v>357</v>
      </c>
      <c r="U92" s="108" t="str">
        <f t="shared" si="9"/>
        <v>R_ES-SA-WatHeat</v>
      </c>
      <c r="V92" s="108" t="str">
        <f t="shared" si="9"/>
        <v>SH0_1</v>
      </c>
      <c r="W92" s="108">
        <f t="shared" si="10"/>
        <v>0.0174477618854123</v>
      </c>
      <c r="X92" s="108" t="s">
        <v>18</v>
      </c>
      <c r="Y92" s="108" t="s">
        <v>191</v>
      </c>
      <c r="AC92" s="108" t="s">
        <v>357</v>
      </c>
      <c r="AD92" s="108" t="str">
        <f t="shared" si="11"/>
        <v>R_ES-SA-WatHeat</v>
      </c>
      <c r="AE92" s="108" t="str">
        <f t="shared" si="11"/>
        <v>SH0_1</v>
      </c>
      <c r="AF92" s="108">
        <f t="shared" si="12"/>
        <v>0.020811553801597</v>
      </c>
      <c r="AG92" s="108" t="s">
        <v>18</v>
      </c>
      <c r="AH92" s="108" t="s">
        <v>197</v>
      </c>
      <c r="AL92" s="108" t="s">
        <v>357</v>
      </c>
      <c r="AM92" s="108" t="str">
        <f t="shared" si="13"/>
        <v>R_ES-SA-WatHeat</v>
      </c>
      <c r="AN92" s="108" t="str">
        <f t="shared" si="13"/>
        <v>SH0_1</v>
      </c>
      <c r="AO92" s="108">
        <f t="shared" si="14"/>
        <v>0.0202895899307037</v>
      </c>
      <c r="AP92" s="108" t="s">
        <v>18</v>
      </c>
      <c r="AQ92" s="108" t="s">
        <v>194</v>
      </c>
      <c r="AU92" s="108" t="s">
        <v>357</v>
      </c>
      <c r="AV92" s="108" t="str">
        <f t="shared" si="15"/>
        <v>R_ES-SA-WatHeat</v>
      </c>
      <c r="AW92" s="108" t="str">
        <f t="shared" si="15"/>
        <v>SH0_1</v>
      </c>
      <c r="AX92" s="108">
        <f t="shared" si="16"/>
        <v>0.0235399975380162</v>
      </c>
      <c r="AY92" s="108" t="s">
        <v>18</v>
      </c>
      <c r="AZ92" s="108" t="s">
        <v>193</v>
      </c>
      <c r="BD92" s="108" t="s">
        <v>357</v>
      </c>
      <c r="BE92" s="108" t="str">
        <f t="shared" si="17"/>
        <v>R_ES-SA-WatHeat</v>
      </c>
      <c r="BF92" s="108" t="str">
        <f t="shared" si="17"/>
        <v>SH0_1</v>
      </c>
      <c r="BG92" s="108">
        <f t="shared" si="6"/>
        <v>0.0202895899307037</v>
      </c>
      <c r="BH92" s="108" t="s">
        <v>18</v>
      </c>
      <c r="BI92" s="108" t="s">
        <v>195</v>
      </c>
      <c r="BM92" s="108" t="s">
        <v>357</v>
      </c>
      <c r="BN92" s="108" t="str">
        <f t="shared" si="18"/>
        <v>R_ES-SA-WatHeat</v>
      </c>
      <c r="BO92" s="108" t="str">
        <f t="shared" si="18"/>
        <v>SH0_1</v>
      </c>
      <c r="BP92" s="108">
        <f t="shared" si="19"/>
        <v>0.0235399975380162</v>
      </c>
      <c r="BQ92" s="108" t="s">
        <v>18</v>
      </c>
      <c r="BR92" s="108" t="s">
        <v>192</v>
      </c>
    </row>
    <row r="93" spans="2:70">
      <c r="B93" s="160"/>
      <c r="C93" s="32"/>
      <c r="D93" s="161"/>
      <c r="E93" s="161"/>
      <c r="F93" s="160"/>
      <c r="G93" s="32"/>
      <c r="H93" s="32"/>
      <c r="K93" s="108" t="s">
        <v>357</v>
      </c>
      <c r="L93" s="108" t="str">
        <f t="shared" si="20"/>
        <v>R_ES-SA-WatHeat</v>
      </c>
      <c r="M93" s="108" t="s">
        <v>396</v>
      </c>
      <c r="N93" s="108">
        <f t="shared" si="8"/>
        <v>0.0210916294485409</v>
      </c>
      <c r="O93" s="108" t="s">
        <v>18</v>
      </c>
      <c r="P93" s="108" t="s">
        <v>196</v>
      </c>
      <c r="T93" s="108" t="s">
        <v>357</v>
      </c>
      <c r="U93" s="108" t="str">
        <f t="shared" si="9"/>
        <v>R_ES-SA-WatHeat</v>
      </c>
      <c r="V93" s="108" t="str">
        <f t="shared" si="9"/>
        <v>SH2_3</v>
      </c>
      <c r="W93" s="108">
        <f t="shared" si="10"/>
        <v>0.0152457918759897</v>
      </c>
      <c r="X93" s="108" t="s">
        <v>18</v>
      </c>
      <c r="Y93" s="108" t="s">
        <v>191</v>
      </c>
      <c r="AC93" s="108" t="s">
        <v>357</v>
      </c>
      <c r="AD93" s="108" t="str">
        <f t="shared" si="11"/>
        <v>R_ES-SA-WatHeat</v>
      </c>
      <c r="AE93" s="108" t="str">
        <f t="shared" si="11"/>
        <v>SH2_3</v>
      </c>
      <c r="AF93" s="108">
        <f t="shared" si="12"/>
        <v>0.0201796299239725</v>
      </c>
      <c r="AG93" s="108" t="s">
        <v>18</v>
      </c>
      <c r="AH93" s="108" t="s">
        <v>197</v>
      </c>
      <c r="AL93" s="108" t="s">
        <v>357</v>
      </c>
      <c r="AM93" s="108" t="str">
        <f t="shared" si="13"/>
        <v>R_ES-SA-WatHeat</v>
      </c>
      <c r="AN93" s="108" t="str">
        <f t="shared" si="13"/>
        <v>SH2_3</v>
      </c>
      <c r="AO93" s="108">
        <f t="shared" si="14"/>
        <v>0.0188706568826577</v>
      </c>
      <c r="AP93" s="108" t="s">
        <v>18</v>
      </c>
      <c r="AQ93" s="108" t="s">
        <v>194</v>
      </c>
      <c r="AU93" s="108" t="s">
        <v>357</v>
      </c>
      <c r="AV93" s="108" t="str">
        <f t="shared" si="15"/>
        <v>R_ES-SA-WatHeat</v>
      </c>
      <c r="AW93" s="108" t="str">
        <f t="shared" si="15"/>
        <v>SH2_3</v>
      </c>
      <c r="AX93" s="108">
        <f t="shared" si="16"/>
        <v>0.0213085433268016</v>
      </c>
      <c r="AY93" s="108" t="s">
        <v>18</v>
      </c>
      <c r="AZ93" s="108" t="s">
        <v>193</v>
      </c>
      <c r="BD93" s="108" t="s">
        <v>357</v>
      </c>
      <c r="BE93" s="108" t="str">
        <f t="shared" si="17"/>
        <v>R_ES-SA-WatHeat</v>
      </c>
      <c r="BF93" s="108" t="str">
        <f t="shared" si="17"/>
        <v>SH2_3</v>
      </c>
      <c r="BG93" s="108">
        <f t="shared" si="6"/>
        <v>0.0188706568826577</v>
      </c>
      <c r="BH93" s="108" t="s">
        <v>18</v>
      </c>
      <c r="BI93" s="108" t="s">
        <v>195</v>
      </c>
      <c r="BM93" s="108" t="s">
        <v>357</v>
      </c>
      <c r="BN93" s="108" t="str">
        <f t="shared" si="18"/>
        <v>R_ES-SA-WatHeat</v>
      </c>
      <c r="BO93" s="108" t="str">
        <f t="shared" si="18"/>
        <v>SH2_3</v>
      </c>
      <c r="BP93" s="108">
        <f t="shared" si="19"/>
        <v>0.0213085433268016</v>
      </c>
      <c r="BQ93" s="108" t="s">
        <v>18</v>
      </c>
      <c r="BR93" s="108" t="s">
        <v>192</v>
      </c>
    </row>
    <row r="94" spans="2:70">
      <c r="B94" s="160"/>
      <c r="C94" s="32"/>
      <c r="D94" s="161"/>
      <c r="E94" s="161"/>
      <c r="F94" s="160"/>
      <c r="G94" s="32"/>
      <c r="H94" s="32"/>
      <c r="K94" s="108" t="s">
        <v>357</v>
      </c>
      <c r="L94" s="108" t="str">
        <f t="shared" si="20"/>
        <v>R_ES-SA-WatHeat</v>
      </c>
      <c r="M94" s="108" t="s">
        <v>397</v>
      </c>
      <c r="N94" s="108">
        <f t="shared" si="8"/>
        <v>0.0202885549117574</v>
      </c>
      <c r="O94" s="108" t="s">
        <v>18</v>
      </c>
      <c r="P94" s="108" t="s">
        <v>196</v>
      </c>
      <c r="T94" s="108" t="s">
        <v>357</v>
      </c>
      <c r="U94" s="108" t="str">
        <f t="shared" si="9"/>
        <v>R_ES-SA-WatHeat</v>
      </c>
      <c r="V94" s="108" t="str">
        <f t="shared" si="9"/>
        <v>SH4_5</v>
      </c>
      <c r="W94" s="108">
        <f t="shared" si="10"/>
        <v>0.0140147850596432</v>
      </c>
      <c r="X94" s="108" t="s">
        <v>18</v>
      </c>
      <c r="Y94" s="108" t="s">
        <v>191</v>
      </c>
      <c r="AC94" s="108" t="s">
        <v>357</v>
      </c>
      <c r="AD94" s="108" t="str">
        <f t="shared" si="11"/>
        <v>R_ES-SA-WatHeat</v>
      </c>
      <c r="AE94" s="108" t="str">
        <f t="shared" si="11"/>
        <v>SH4_5</v>
      </c>
      <c r="AF94" s="108">
        <f t="shared" si="12"/>
        <v>0.0196148395220663</v>
      </c>
      <c r="AG94" s="108" t="s">
        <v>18</v>
      </c>
      <c r="AH94" s="108" t="s">
        <v>197</v>
      </c>
      <c r="AL94" s="108" t="s">
        <v>357</v>
      </c>
      <c r="AM94" s="108" t="str">
        <f t="shared" si="13"/>
        <v>R_ES-SA-WatHeat</v>
      </c>
      <c r="AN94" s="108" t="str">
        <f t="shared" si="13"/>
        <v>SH4_5</v>
      </c>
      <c r="AO94" s="108">
        <f t="shared" si="14"/>
        <v>0.017500502969476</v>
      </c>
      <c r="AP94" s="108" t="s">
        <v>18</v>
      </c>
      <c r="AQ94" s="108" t="s">
        <v>194</v>
      </c>
      <c r="AU94" s="108" t="s">
        <v>357</v>
      </c>
      <c r="AV94" s="108" t="str">
        <f t="shared" si="15"/>
        <v>R_ES-SA-WatHeat</v>
      </c>
      <c r="AW94" s="108" t="str">
        <f t="shared" si="15"/>
        <v>SH4_5</v>
      </c>
      <c r="AX94" s="108">
        <f t="shared" si="16"/>
        <v>0.0184793639312763</v>
      </c>
      <c r="AY94" s="108" t="s">
        <v>18</v>
      </c>
      <c r="AZ94" s="108" t="s">
        <v>193</v>
      </c>
      <c r="BD94" s="108" t="s">
        <v>357</v>
      </c>
      <c r="BE94" s="108" t="str">
        <f t="shared" si="17"/>
        <v>R_ES-SA-WatHeat</v>
      </c>
      <c r="BF94" s="108" t="str">
        <f t="shared" si="17"/>
        <v>SH4_5</v>
      </c>
      <c r="BG94" s="108">
        <f t="shared" si="6"/>
        <v>0.017500502969476</v>
      </c>
      <c r="BH94" s="108" t="s">
        <v>18</v>
      </c>
      <c r="BI94" s="108" t="s">
        <v>195</v>
      </c>
      <c r="BM94" s="108" t="s">
        <v>357</v>
      </c>
      <c r="BN94" s="108" t="str">
        <f t="shared" si="18"/>
        <v>R_ES-SA-WatHeat</v>
      </c>
      <c r="BO94" s="108" t="str">
        <f t="shared" si="18"/>
        <v>SH4_5</v>
      </c>
      <c r="BP94" s="108">
        <f t="shared" si="19"/>
        <v>0.0184793639312763</v>
      </c>
      <c r="BQ94" s="108" t="s">
        <v>18</v>
      </c>
      <c r="BR94" s="108" t="s">
        <v>192</v>
      </c>
    </row>
    <row r="95" spans="2:70">
      <c r="B95" s="160"/>
      <c r="C95" s="32"/>
      <c r="D95" s="161"/>
      <c r="E95" s="161"/>
      <c r="F95" s="160"/>
      <c r="G95" s="32"/>
      <c r="H95" s="32"/>
      <c r="K95" s="175" t="s">
        <v>357</v>
      </c>
      <c r="L95" s="108" t="str">
        <f t="shared" si="20"/>
        <v>R_ES-SA-WatHeat</v>
      </c>
      <c r="M95" s="108" t="s">
        <v>398</v>
      </c>
      <c r="N95" s="108">
        <f t="shared" si="8"/>
        <v>0.0192322364169783</v>
      </c>
      <c r="O95" s="108" t="s">
        <v>18</v>
      </c>
      <c r="P95" s="108" t="s">
        <v>196</v>
      </c>
      <c r="T95" s="108" t="s">
        <v>357</v>
      </c>
      <c r="U95" s="108" t="str">
        <f t="shared" si="9"/>
        <v>R_ES-SA-WatHeat</v>
      </c>
      <c r="V95" s="108" t="str">
        <f t="shared" si="9"/>
        <v>SH6_7</v>
      </c>
      <c r="W95" s="108">
        <f t="shared" si="10"/>
        <v>0.0138604432096002</v>
      </c>
      <c r="X95" s="108" t="s">
        <v>18</v>
      </c>
      <c r="Y95" s="108" t="s">
        <v>191</v>
      </c>
      <c r="AC95" s="108" t="s">
        <v>357</v>
      </c>
      <c r="AD95" s="108" t="str">
        <f t="shared" si="11"/>
        <v>R_ES-SA-WatHeat</v>
      </c>
      <c r="AE95" s="108" t="str">
        <f t="shared" si="11"/>
        <v>SH6_7</v>
      </c>
      <c r="AF95" s="108">
        <f t="shared" si="12"/>
        <v>0.0172789981084644</v>
      </c>
      <c r="AG95" s="108" t="s">
        <v>18</v>
      </c>
      <c r="AH95" s="108" t="s">
        <v>197</v>
      </c>
      <c r="AL95" s="108" t="s">
        <v>357</v>
      </c>
      <c r="AM95" s="108" t="str">
        <f t="shared" si="13"/>
        <v>R_ES-SA-WatHeat</v>
      </c>
      <c r="AN95" s="108" t="str">
        <f t="shared" si="13"/>
        <v>SH6_7</v>
      </c>
      <c r="AO95" s="108">
        <f t="shared" si="14"/>
        <v>0.016421193779789</v>
      </c>
      <c r="AP95" s="108" t="s">
        <v>18</v>
      </c>
      <c r="AQ95" s="108" t="s">
        <v>194</v>
      </c>
      <c r="AU95" s="108" t="s">
        <v>357</v>
      </c>
      <c r="AV95" s="108" t="str">
        <f t="shared" si="15"/>
        <v>R_ES-SA-WatHeat</v>
      </c>
      <c r="AW95" s="108" t="str">
        <f t="shared" si="15"/>
        <v>SH6_7</v>
      </c>
      <c r="AX95" s="108">
        <f t="shared" si="16"/>
        <v>0.0171996217128879</v>
      </c>
      <c r="AY95" s="108" t="s">
        <v>18</v>
      </c>
      <c r="AZ95" s="108" t="s">
        <v>193</v>
      </c>
      <c r="BD95" s="108" t="s">
        <v>357</v>
      </c>
      <c r="BE95" s="108" t="str">
        <f t="shared" si="17"/>
        <v>R_ES-SA-WatHeat</v>
      </c>
      <c r="BF95" s="108" t="str">
        <f t="shared" si="17"/>
        <v>SH6_7</v>
      </c>
      <c r="BG95" s="108">
        <f t="shared" si="6"/>
        <v>0.016421193779789</v>
      </c>
      <c r="BH95" s="108" t="s">
        <v>18</v>
      </c>
      <c r="BI95" s="108" t="s">
        <v>195</v>
      </c>
      <c r="BM95" s="108" t="s">
        <v>357</v>
      </c>
      <c r="BN95" s="108" t="str">
        <f t="shared" si="18"/>
        <v>R_ES-SA-WatHeat</v>
      </c>
      <c r="BO95" s="108" t="str">
        <f t="shared" si="18"/>
        <v>SH6_7</v>
      </c>
      <c r="BP95" s="108">
        <f t="shared" si="19"/>
        <v>0.0171996217128879</v>
      </c>
      <c r="BQ95" s="108" t="s">
        <v>18</v>
      </c>
      <c r="BR95" s="108" t="s">
        <v>192</v>
      </c>
    </row>
    <row r="96" spans="2:70">
      <c r="B96" s="160"/>
      <c r="C96" s="32"/>
      <c r="D96" s="161"/>
      <c r="E96" s="161"/>
      <c r="F96" s="160"/>
      <c r="G96" s="32"/>
      <c r="H96" s="32"/>
      <c r="K96" s="108" t="s">
        <v>357</v>
      </c>
      <c r="L96" s="108" t="str">
        <f t="shared" si="20"/>
        <v>R_ES-SA-WatHeat</v>
      </c>
      <c r="M96" s="108" t="s">
        <v>399</v>
      </c>
      <c r="N96" s="108">
        <f t="shared" si="8"/>
        <v>0.0187485070114251</v>
      </c>
      <c r="O96" s="108" t="s">
        <v>18</v>
      </c>
      <c r="P96" s="108" t="s">
        <v>196</v>
      </c>
      <c r="T96" s="108" t="s">
        <v>357</v>
      </c>
      <c r="U96" s="108" t="str">
        <f t="shared" si="9"/>
        <v>R_ES-SA-WatHeat</v>
      </c>
      <c r="V96" s="108" t="str">
        <f t="shared" si="9"/>
        <v>SH8_9</v>
      </c>
      <c r="W96" s="108">
        <f t="shared" si="10"/>
        <v>0.0147551071793505</v>
      </c>
      <c r="X96" s="108" t="s">
        <v>18</v>
      </c>
      <c r="Y96" s="108" t="s">
        <v>191</v>
      </c>
      <c r="AC96" s="108" t="s">
        <v>357</v>
      </c>
      <c r="AD96" s="108" t="str">
        <f t="shared" si="11"/>
        <v>R_ES-SA-WatHeat</v>
      </c>
      <c r="AE96" s="108" t="str">
        <f t="shared" si="11"/>
        <v>SH8_9</v>
      </c>
      <c r="AF96" s="108">
        <f t="shared" si="12"/>
        <v>0.0155886992614423</v>
      </c>
      <c r="AG96" s="108" t="s">
        <v>18</v>
      </c>
      <c r="AH96" s="108" t="s">
        <v>197</v>
      </c>
      <c r="AL96" s="108" t="s">
        <v>357</v>
      </c>
      <c r="AM96" s="108" t="str">
        <f t="shared" si="13"/>
        <v>R_ES-SA-WatHeat</v>
      </c>
      <c r="AN96" s="108" t="str">
        <f t="shared" si="13"/>
        <v>SH8_9</v>
      </c>
      <c r="AO96" s="108">
        <f t="shared" si="14"/>
        <v>0.0161398429577345</v>
      </c>
      <c r="AP96" s="108" t="s">
        <v>18</v>
      </c>
      <c r="AQ96" s="108" t="s">
        <v>194</v>
      </c>
      <c r="AU96" s="108" t="s">
        <v>357</v>
      </c>
      <c r="AV96" s="108" t="str">
        <f t="shared" si="15"/>
        <v>R_ES-SA-WatHeat</v>
      </c>
      <c r="AW96" s="108" t="str">
        <f t="shared" si="15"/>
        <v>SH8_9</v>
      </c>
      <c r="AX96" s="108">
        <f t="shared" si="16"/>
        <v>0.017030245273227</v>
      </c>
      <c r="AY96" s="108" t="s">
        <v>18</v>
      </c>
      <c r="AZ96" s="108" t="s">
        <v>193</v>
      </c>
      <c r="BD96" s="108" t="s">
        <v>357</v>
      </c>
      <c r="BE96" s="108" t="str">
        <f t="shared" si="17"/>
        <v>R_ES-SA-WatHeat</v>
      </c>
      <c r="BF96" s="108" t="str">
        <f t="shared" si="17"/>
        <v>SH8_9</v>
      </c>
      <c r="BG96" s="108">
        <f t="shared" si="6"/>
        <v>0.0161398429577345</v>
      </c>
      <c r="BH96" s="108" t="s">
        <v>18</v>
      </c>
      <c r="BI96" s="108" t="s">
        <v>195</v>
      </c>
      <c r="BM96" s="108" t="s">
        <v>357</v>
      </c>
      <c r="BN96" s="108" t="str">
        <f t="shared" si="18"/>
        <v>R_ES-SA-WatHeat</v>
      </c>
      <c r="BO96" s="108" t="str">
        <f t="shared" si="18"/>
        <v>SH8_9</v>
      </c>
      <c r="BP96" s="108">
        <f t="shared" si="19"/>
        <v>0.017030245273227</v>
      </c>
      <c r="BQ96" s="108" t="s">
        <v>18</v>
      </c>
      <c r="BR96" s="108" t="s">
        <v>192</v>
      </c>
    </row>
    <row r="97" spans="2:70">
      <c r="B97" s="160"/>
      <c r="C97" s="32"/>
      <c r="D97" s="161"/>
      <c r="E97" s="161"/>
      <c r="F97" s="160"/>
      <c r="G97" s="32"/>
      <c r="H97" s="32"/>
      <c r="K97" s="108" t="s">
        <v>357</v>
      </c>
      <c r="L97" s="108" t="str">
        <f t="shared" si="20"/>
        <v>R_ES-SA-WatHeat</v>
      </c>
      <c r="M97" s="108" t="s">
        <v>400</v>
      </c>
      <c r="N97" s="108">
        <f t="shared" si="8"/>
        <v>0.0186780472400084</v>
      </c>
      <c r="O97" s="108" t="s">
        <v>18</v>
      </c>
      <c r="P97" s="108" t="s">
        <v>196</v>
      </c>
      <c r="T97" s="108" t="s">
        <v>357</v>
      </c>
      <c r="U97" s="108" t="str">
        <f t="shared" si="9"/>
        <v>R_ES-SA-WatHeat</v>
      </c>
      <c r="V97" s="108" t="str">
        <f t="shared" si="9"/>
        <v>SH10_11</v>
      </c>
      <c r="W97" s="108">
        <f t="shared" si="10"/>
        <v>0.0171866616430302</v>
      </c>
      <c r="X97" s="108" t="s">
        <v>18</v>
      </c>
      <c r="Y97" s="108" t="s">
        <v>191</v>
      </c>
      <c r="AC97" s="108" t="s">
        <v>357</v>
      </c>
      <c r="AD97" s="108" t="str">
        <f t="shared" si="11"/>
        <v>R_ES-SA-WatHeat</v>
      </c>
      <c r="AE97" s="108" t="str">
        <f t="shared" si="11"/>
        <v>SH10_11</v>
      </c>
      <c r="AF97" s="108">
        <f t="shared" si="12"/>
        <v>0.0150973156957682</v>
      </c>
      <c r="AG97" s="108" t="s">
        <v>18</v>
      </c>
      <c r="AH97" s="108" t="s">
        <v>197</v>
      </c>
      <c r="AL97" s="108" t="s">
        <v>357</v>
      </c>
      <c r="AM97" s="108" t="str">
        <f t="shared" si="13"/>
        <v>R_ES-SA-WatHeat</v>
      </c>
      <c r="AN97" s="108" t="str">
        <f t="shared" si="13"/>
        <v>SH10_11</v>
      </c>
      <c r="AO97" s="108">
        <f t="shared" si="14"/>
        <v>0.0171295457469424</v>
      </c>
      <c r="AP97" s="108" t="s">
        <v>18</v>
      </c>
      <c r="AQ97" s="108" t="s">
        <v>194</v>
      </c>
      <c r="AU97" s="108" t="s">
        <v>357</v>
      </c>
      <c r="AV97" s="108" t="str">
        <f t="shared" si="15"/>
        <v>R_ES-SA-WatHeat</v>
      </c>
      <c r="AW97" s="108" t="str">
        <f t="shared" si="15"/>
        <v>SH10_11</v>
      </c>
      <c r="AX97" s="108">
        <f t="shared" si="16"/>
        <v>0.0187148851387562</v>
      </c>
      <c r="AY97" s="108" t="s">
        <v>18</v>
      </c>
      <c r="AZ97" s="108" t="s">
        <v>193</v>
      </c>
      <c r="BD97" s="108" t="s">
        <v>357</v>
      </c>
      <c r="BE97" s="108" t="str">
        <f t="shared" si="17"/>
        <v>R_ES-SA-WatHeat</v>
      </c>
      <c r="BF97" s="108" t="str">
        <f t="shared" si="17"/>
        <v>SH10_11</v>
      </c>
      <c r="BG97" s="108">
        <f t="shared" ref="BG97:BG127" si="21">AO97</f>
        <v>0.0171295457469424</v>
      </c>
      <c r="BH97" s="108" t="s">
        <v>18</v>
      </c>
      <c r="BI97" s="108" t="s">
        <v>195</v>
      </c>
      <c r="BM97" s="108" t="s">
        <v>357</v>
      </c>
      <c r="BN97" s="108" t="str">
        <f t="shared" si="18"/>
        <v>R_ES-SA-WatHeat</v>
      </c>
      <c r="BO97" s="108" t="str">
        <f t="shared" si="18"/>
        <v>SH10_11</v>
      </c>
      <c r="BP97" s="108">
        <f t="shared" si="19"/>
        <v>0.0187148851387562</v>
      </c>
      <c r="BQ97" s="108" t="s">
        <v>18</v>
      </c>
      <c r="BR97" s="108" t="s">
        <v>192</v>
      </c>
    </row>
    <row r="98" spans="2:70">
      <c r="B98" s="160"/>
      <c r="C98" s="32"/>
      <c r="D98" s="161"/>
      <c r="E98" s="161"/>
      <c r="F98" s="160"/>
      <c r="G98" s="32"/>
      <c r="H98" s="32"/>
      <c r="K98" s="108" t="s">
        <v>357</v>
      </c>
      <c r="L98" s="108" t="str">
        <f t="shared" si="20"/>
        <v>R_ES-SA-WatHeat</v>
      </c>
      <c r="M98" s="108" t="s">
        <v>401</v>
      </c>
      <c r="N98" s="108">
        <f t="shared" si="8"/>
        <v>0.0193543241840057</v>
      </c>
      <c r="O98" s="108" t="s">
        <v>18</v>
      </c>
      <c r="P98" s="108" t="s">
        <v>196</v>
      </c>
      <c r="T98" s="108" t="s">
        <v>357</v>
      </c>
      <c r="U98" s="108" t="str">
        <f t="shared" si="9"/>
        <v>R_ES-SA-WatHeat</v>
      </c>
      <c r="V98" s="108" t="str">
        <f t="shared" si="9"/>
        <v>SH12_13</v>
      </c>
      <c r="W98" s="108">
        <f t="shared" si="10"/>
        <v>0.0185329663536096</v>
      </c>
      <c r="X98" s="108" t="s">
        <v>18</v>
      </c>
      <c r="Y98" s="108" t="s">
        <v>191</v>
      </c>
      <c r="AC98" s="108" t="s">
        <v>357</v>
      </c>
      <c r="AD98" s="108" t="str">
        <f t="shared" si="11"/>
        <v>R_ES-SA-WatHeat</v>
      </c>
      <c r="AE98" s="108" t="str">
        <f t="shared" si="11"/>
        <v>SH12_13</v>
      </c>
      <c r="AF98" s="108">
        <f t="shared" si="12"/>
        <v>0.0157162719062912</v>
      </c>
      <c r="AG98" s="108" t="s">
        <v>18</v>
      </c>
      <c r="AH98" s="108" t="s">
        <v>197</v>
      </c>
      <c r="AL98" s="108" t="s">
        <v>357</v>
      </c>
      <c r="AM98" s="108" t="str">
        <f t="shared" si="13"/>
        <v>R_ES-SA-WatHeat</v>
      </c>
      <c r="AN98" s="108" t="str">
        <f t="shared" si="13"/>
        <v>SH12_13</v>
      </c>
      <c r="AO98" s="108">
        <f t="shared" si="14"/>
        <v>0.0184909585816698</v>
      </c>
      <c r="AP98" s="108" t="s">
        <v>18</v>
      </c>
      <c r="AQ98" s="108" t="s">
        <v>194</v>
      </c>
      <c r="AU98" s="108" t="s">
        <v>357</v>
      </c>
      <c r="AV98" s="108" t="str">
        <f t="shared" si="15"/>
        <v>R_ES-SA-WatHeat</v>
      </c>
      <c r="AW98" s="108" t="str">
        <f t="shared" si="15"/>
        <v>SH12_13</v>
      </c>
      <c r="AX98" s="108">
        <f t="shared" si="16"/>
        <v>0.0213435574080405</v>
      </c>
      <c r="AY98" s="108" t="s">
        <v>18</v>
      </c>
      <c r="AZ98" s="108" t="s">
        <v>193</v>
      </c>
      <c r="BD98" s="108" t="s">
        <v>357</v>
      </c>
      <c r="BE98" s="108" t="str">
        <f t="shared" si="17"/>
        <v>R_ES-SA-WatHeat</v>
      </c>
      <c r="BF98" s="108" t="str">
        <f t="shared" si="17"/>
        <v>SH12_13</v>
      </c>
      <c r="BG98" s="108">
        <f t="shared" si="21"/>
        <v>0.0184909585816698</v>
      </c>
      <c r="BH98" s="108" t="s">
        <v>18</v>
      </c>
      <c r="BI98" s="108" t="s">
        <v>195</v>
      </c>
      <c r="BM98" s="108" t="s">
        <v>357</v>
      </c>
      <c r="BN98" s="108" t="str">
        <f t="shared" si="18"/>
        <v>R_ES-SA-WatHeat</v>
      </c>
      <c r="BO98" s="108" t="str">
        <f t="shared" si="18"/>
        <v>SH12_13</v>
      </c>
      <c r="BP98" s="108">
        <f t="shared" si="19"/>
        <v>0.0213435574080405</v>
      </c>
      <c r="BQ98" s="108" t="s">
        <v>18</v>
      </c>
      <c r="BR98" s="108" t="s">
        <v>192</v>
      </c>
    </row>
    <row r="99" spans="2:70">
      <c r="B99" s="160"/>
      <c r="C99" s="32"/>
      <c r="D99" s="161"/>
      <c r="E99" s="161"/>
      <c r="F99" s="160"/>
      <c r="G99" s="32"/>
      <c r="H99" s="32"/>
      <c r="K99" s="175" t="s">
        <v>357</v>
      </c>
      <c r="L99" s="108" t="str">
        <f t="shared" si="20"/>
        <v>R_ES-SA-WatHeat</v>
      </c>
      <c r="M99" s="108" t="s">
        <v>402</v>
      </c>
      <c r="N99" s="108">
        <f t="shared" si="8"/>
        <v>0.0204723701496402</v>
      </c>
      <c r="O99" s="108" t="s">
        <v>18</v>
      </c>
      <c r="P99" s="108" t="s">
        <v>196</v>
      </c>
      <c r="T99" s="108" t="s">
        <v>357</v>
      </c>
      <c r="U99" s="108" t="str">
        <f t="shared" si="9"/>
        <v>R_ES-SA-WatHeat</v>
      </c>
      <c r="V99" s="108" t="str">
        <f t="shared" si="9"/>
        <v>SH14_15</v>
      </c>
      <c r="W99" s="108">
        <f t="shared" si="10"/>
        <v>0.0189446065338263</v>
      </c>
      <c r="X99" s="108" t="s">
        <v>18</v>
      </c>
      <c r="Y99" s="108" t="s">
        <v>191</v>
      </c>
      <c r="AC99" s="108" t="s">
        <v>357</v>
      </c>
      <c r="AD99" s="108" t="str">
        <f t="shared" si="11"/>
        <v>R_ES-SA-WatHeat</v>
      </c>
      <c r="AE99" s="108" t="str">
        <f t="shared" si="11"/>
        <v>SH14_15</v>
      </c>
      <c r="AF99" s="108">
        <f t="shared" si="12"/>
        <v>0.0181694864820914</v>
      </c>
      <c r="AG99" s="108" t="s">
        <v>18</v>
      </c>
      <c r="AH99" s="108" t="s">
        <v>197</v>
      </c>
      <c r="AL99" s="108" t="s">
        <v>357</v>
      </c>
      <c r="AM99" s="108" t="str">
        <f t="shared" si="13"/>
        <v>R_ES-SA-WatHeat</v>
      </c>
      <c r="AN99" s="108" t="str">
        <f t="shared" si="13"/>
        <v>SH14_15</v>
      </c>
      <c r="AO99" s="108">
        <f t="shared" si="14"/>
        <v>0.019740368004096</v>
      </c>
      <c r="AP99" s="108" t="s">
        <v>18</v>
      </c>
      <c r="AQ99" s="108" t="s">
        <v>194</v>
      </c>
      <c r="AU99" s="108" t="s">
        <v>357</v>
      </c>
      <c r="AV99" s="108" t="str">
        <f t="shared" si="15"/>
        <v>R_ES-SA-WatHeat</v>
      </c>
      <c r="AW99" s="108" t="str">
        <f t="shared" si="15"/>
        <v>SH14_15</v>
      </c>
      <c r="AX99" s="108">
        <f t="shared" si="16"/>
        <v>0.022952067498314</v>
      </c>
      <c r="AY99" s="108" t="s">
        <v>18</v>
      </c>
      <c r="AZ99" s="108" t="s">
        <v>193</v>
      </c>
      <c r="BD99" s="108" t="s">
        <v>357</v>
      </c>
      <c r="BE99" s="108" t="str">
        <f t="shared" si="17"/>
        <v>R_ES-SA-WatHeat</v>
      </c>
      <c r="BF99" s="108" t="str">
        <f t="shared" si="17"/>
        <v>SH14_15</v>
      </c>
      <c r="BG99" s="108">
        <f t="shared" si="21"/>
        <v>0.019740368004096</v>
      </c>
      <c r="BH99" s="108" t="s">
        <v>18</v>
      </c>
      <c r="BI99" s="108" t="s">
        <v>195</v>
      </c>
      <c r="BM99" s="108" t="s">
        <v>357</v>
      </c>
      <c r="BN99" s="108" t="str">
        <f t="shared" si="18"/>
        <v>R_ES-SA-WatHeat</v>
      </c>
      <c r="BO99" s="108" t="str">
        <f t="shared" si="18"/>
        <v>SH14_15</v>
      </c>
      <c r="BP99" s="108">
        <f t="shared" si="19"/>
        <v>0.022952067498314</v>
      </c>
      <c r="BQ99" s="108" t="s">
        <v>18</v>
      </c>
      <c r="BR99" s="108" t="s">
        <v>192</v>
      </c>
    </row>
    <row r="100" spans="2:70">
      <c r="B100" s="160"/>
      <c r="C100" s="32"/>
      <c r="D100" s="161"/>
      <c r="E100" s="161"/>
      <c r="F100" s="160"/>
      <c r="G100" s="32"/>
      <c r="H100" s="32"/>
      <c r="K100" s="108" t="s">
        <v>357</v>
      </c>
      <c r="L100" s="108" t="str">
        <f t="shared" si="20"/>
        <v>R_ES-SA-WatHeat</v>
      </c>
      <c r="M100" s="108" t="s">
        <v>403</v>
      </c>
      <c r="N100" s="108">
        <f t="shared" si="8"/>
        <v>0.021278922422278</v>
      </c>
      <c r="O100" s="108" t="s">
        <v>18</v>
      </c>
      <c r="P100" s="108" t="s">
        <v>196</v>
      </c>
      <c r="T100" s="108" t="s">
        <v>357</v>
      </c>
      <c r="U100" s="108" t="str">
        <f t="shared" si="9"/>
        <v>R_ES-SA-WatHeat</v>
      </c>
      <c r="V100" s="108" t="str">
        <f t="shared" si="9"/>
        <v>SH16_17</v>
      </c>
      <c r="W100" s="108">
        <f t="shared" si="10"/>
        <v>0.0187938640201366</v>
      </c>
      <c r="X100" s="108" t="s">
        <v>18</v>
      </c>
      <c r="Y100" s="108" t="s">
        <v>191</v>
      </c>
      <c r="AC100" s="108" t="s">
        <v>357</v>
      </c>
      <c r="AD100" s="108" t="str">
        <f t="shared" si="11"/>
        <v>R_ES-SA-WatHeat</v>
      </c>
      <c r="AE100" s="108" t="str">
        <f t="shared" si="11"/>
        <v>SH16_17</v>
      </c>
      <c r="AF100" s="108">
        <f t="shared" si="12"/>
        <v>0.0199388030090388</v>
      </c>
      <c r="AG100" s="108" t="s">
        <v>18</v>
      </c>
      <c r="AH100" s="108" t="s">
        <v>197</v>
      </c>
      <c r="AL100" s="108" t="s">
        <v>357</v>
      </c>
      <c r="AM100" s="108" t="str">
        <f t="shared" si="13"/>
        <v>R_ES-SA-WatHeat</v>
      </c>
      <c r="AN100" s="108" t="str">
        <f t="shared" si="13"/>
        <v>SH16_17</v>
      </c>
      <c r="AO100" s="108">
        <f t="shared" si="14"/>
        <v>0.0204205397465977</v>
      </c>
      <c r="AP100" s="108" t="s">
        <v>18</v>
      </c>
      <c r="AQ100" s="108" t="s">
        <v>194</v>
      </c>
      <c r="AU100" s="108" t="s">
        <v>357</v>
      </c>
      <c r="AV100" s="108" t="str">
        <f t="shared" si="15"/>
        <v>R_ES-SA-WatHeat</v>
      </c>
      <c r="AW100" s="108" t="str">
        <f t="shared" si="15"/>
        <v>SH16_17</v>
      </c>
      <c r="AX100" s="108">
        <f t="shared" si="16"/>
        <v>0.0237104459107458</v>
      </c>
      <c r="AY100" s="108" t="s">
        <v>18</v>
      </c>
      <c r="AZ100" s="108" t="s">
        <v>193</v>
      </c>
      <c r="BD100" s="108" t="s">
        <v>357</v>
      </c>
      <c r="BE100" s="108" t="str">
        <f t="shared" si="17"/>
        <v>R_ES-SA-WatHeat</v>
      </c>
      <c r="BF100" s="108" t="str">
        <f t="shared" si="17"/>
        <v>SH16_17</v>
      </c>
      <c r="BG100" s="108">
        <f t="shared" si="21"/>
        <v>0.0204205397465977</v>
      </c>
      <c r="BH100" s="108" t="s">
        <v>18</v>
      </c>
      <c r="BI100" s="108" t="s">
        <v>195</v>
      </c>
      <c r="BM100" s="108" t="s">
        <v>357</v>
      </c>
      <c r="BN100" s="108" t="str">
        <f t="shared" si="18"/>
        <v>R_ES-SA-WatHeat</v>
      </c>
      <c r="BO100" s="108" t="str">
        <f t="shared" si="18"/>
        <v>SH16_17</v>
      </c>
      <c r="BP100" s="108">
        <f t="shared" si="19"/>
        <v>0.0237104459107458</v>
      </c>
      <c r="BQ100" s="108" t="s">
        <v>18</v>
      </c>
      <c r="BR100" s="108" t="s">
        <v>192</v>
      </c>
    </row>
    <row r="101" spans="2:70">
      <c r="B101" s="160"/>
      <c r="C101" s="32"/>
      <c r="D101" s="161"/>
      <c r="E101" s="161"/>
      <c r="F101" s="160"/>
      <c r="G101" s="32"/>
      <c r="H101" s="32"/>
      <c r="K101" s="108" t="s">
        <v>357</v>
      </c>
      <c r="L101" s="108" t="str">
        <f t="shared" si="20"/>
        <v>R_ES-SA-WatHeat</v>
      </c>
      <c r="M101" s="108" t="s">
        <v>404</v>
      </c>
      <c r="N101" s="108">
        <f t="shared" si="8"/>
        <v>0.0217388347288327</v>
      </c>
      <c r="O101" s="108" t="s">
        <v>18</v>
      </c>
      <c r="P101" s="108" t="s">
        <v>196</v>
      </c>
      <c r="T101" s="108" t="s">
        <v>357</v>
      </c>
      <c r="U101" s="108" t="str">
        <f t="shared" si="9"/>
        <v>R_ES-SA-WatHeat</v>
      </c>
      <c r="V101" s="108" t="str">
        <f t="shared" si="9"/>
        <v>SH18_19</v>
      </c>
      <c r="W101" s="108">
        <f t="shared" si="10"/>
        <v>0.0189293212414044</v>
      </c>
      <c r="X101" s="108" t="s">
        <v>18</v>
      </c>
      <c r="Y101" s="108" t="s">
        <v>191</v>
      </c>
      <c r="AC101" s="108" t="s">
        <v>357</v>
      </c>
      <c r="AD101" s="108" t="str">
        <f t="shared" si="11"/>
        <v>R_ES-SA-WatHeat</v>
      </c>
      <c r="AE101" s="108" t="str">
        <f t="shared" si="11"/>
        <v>SH18_19</v>
      </c>
      <c r="AF101" s="108">
        <f t="shared" si="12"/>
        <v>0.0205951831792654</v>
      </c>
      <c r="AG101" s="108" t="s">
        <v>18</v>
      </c>
      <c r="AH101" s="108" t="s">
        <v>197</v>
      </c>
      <c r="AL101" s="108" t="s">
        <v>357</v>
      </c>
      <c r="AM101" s="108" t="str">
        <f t="shared" si="13"/>
        <v>R_ES-SA-WatHeat</v>
      </c>
      <c r="AN101" s="108" t="str">
        <f t="shared" si="13"/>
        <v>SH18_19</v>
      </c>
      <c r="AO101" s="108">
        <f t="shared" si="14"/>
        <v>0.0206910653610991</v>
      </c>
      <c r="AP101" s="108" t="s">
        <v>18</v>
      </c>
      <c r="AQ101" s="108" t="s">
        <v>194</v>
      </c>
      <c r="AU101" s="108" t="s">
        <v>357</v>
      </c>
      <c r="AV101" s="108" t="str">
        <f t="shared" si="15"/>
        <v>R_ES-SA-WatHeat</v>
      </c>
      <c r="AW101" s="108" t="str">
        <f t="shared" si="15"/>
        <v>SH18_19</v>
      </c>
      <c r="AX101" s="108">
        <f t="shared" si="16"/>
        <v>0.0239937611707896</v>
      </c>
      <c r="AY101" s="108" t="s">
        <v>18</v>
      </c>
      <c r="AZ101" s="108" t="s">
        <v>193</v>
      </c>
      <c r="BD101" s="108" t="s">
        <v>357</v>
      </c>
      <c r="BE101" s="108" t="str">
        <f t="shared" si="17"/>
        <v>R_ES-SA-WatHeat</v>
      </c>
      <c r="BF101" s="108" t="str">
        <f t="shared" si="17"/>
        <v>SH18_19</v>
      </c>
      <c r="BG101" s="108">
        <f t="shared" si="21"/>
        <v>0.0206910653610991</v>
      </c>
      <c r="BH101" s="108" t="s">
        <v>18</v>
      </c>
      <c r="BI101" s="108" t="s">
        <v>195</v>
      </c>
      <c r="BM101" s="108" t="s">
        <v>357</v>
      </c>
      <c r="BN101" s="108" t="str">
        <f t="shared" si="18"/>
        <v>R_ES-SA-WatHeat</v>
      </c>
      <c r="BO101" s="108" t="str">
        <f t="shared" si="18"/>
        <v>SH18_19</v>
      </c>
      <c r="BP101" s="108">
        <f t="shared" si="19"/>
        <v>0.0239937611707896</v>
      </c>
      <c r="BQ101" s="108" t="s">
        <v>18</v>
      </c>
      <c r="BR101" s="108" t="s">
        <v>192</v>
      </c>
    </row>
    <row r="102" spans="2:70">
      <c r="B102" s="160"/>
      <c r="C102" s="32"/>
      <c r="D102" s="161"/>
      <c r="E102" s="161"/>
      <c r="F102" s="160"/>
      <c r="G102" s="32"/>
      <c r="H102" s="32"/>
      <c r="K102" s="108" t="s">
        <v>357</v>
      </c>
      <c r="L102" s="108" t="str">
        <f t="shared" si="20"/>
        <v>R_ES-SA-WatHeat</v>
      </c>
      <c r="M102" s="108" t="s">
        <v>405</v>
      </c>
      <c r="N102" s="108">
        <f t="shared" si="8"/>
        <v>0.0219554256218374</v>
      </c>
      <c r="O102" s="108" t="s">
        <v>18</v>
      </c>
      <c r="P102" s="108" t="s">
        <v>196</v>
      </c>
      <c r="T102" s="108" t="s">
        <v>357</v>
      </c>
      <c r="U102" s="108" t="str">
        <f t="shared" si="9"/>
        <v>R_ES-SA-WatHeat</v>
      </c>
      <c r="V102" s="108" t="str">
        <f t="shared" si="9"/>
        <v>SH20_21</v>
      </c>
      <c r="W102" s="108">
        <f t="shared" si="10"/>
        <v>0.0190946892738074</v>
      </c>
      <c r="X102" s="108" t="s">
        <v>18</v>
      </c>
      <c r="Y102" s="108" t="s">
        <v>191</v>
      </c>
      <c r="AC102" s="108" t="s">
        <v>357</v>
      </c>
      <c r="AD102" s="108" t="str">
        <f t="shared" si="11"/>
        <v>R_ES-SA-WatHeat</v>
      </c>
      <c r="AE102" s="108" t="str">
        <f t="shared" si="11"/>
        <v>SH20_21</v>
      </c>
      <c r="AF102" s="108">
        <f t="shared" si="12"/>
        <v>0.0207273778877354</v>
      </c>
      <c r="AG102" s="108" t="s">
        <v>18</v>
      </c>
      <c r="AH102" s="108" t="s">
        <v>197</v>
      </c>
      <c r="AL102" s="108" t="s">
        <v>357</v>
      </c>
      <c r="AM102" s="108" t="str">
        <f t="shared" si="13"/>
        <v>R_ES-SA-WatHeat</v>
      </c>
      <c r="AN102" s="108" t="str">
        <f t="shared" si="13"/>
        <v>SH20_21</v>
      </c>
      <c r="AO102" s="108">
        <f t="shared" si="14"/>
        <v>0.0209631637065674</v>
      </c>
      <c r="AP102" s="108" t="s">
        <v>18</v>
      </c>
      <c r="AQ102" s="108" t="s">
        <v>194</v>
      </c>
      <c r="AU102" s="108" t="s">
        <v>357</v>
      </c>
      <c r="AV102" s="108" t="str">
        <f t="shared" si="15"/>
        <v>R_ES-SA-WatHeat</v>
      </c>
      <c r="AW102" s="108" t="str">
        <f t="shared" si="15"/>
        <v>SH20_21</v>
      </c>
      <c r="AX102" s="108">
        <f t="shared" si="16"/>
        <v>0.0244748252753431</v>
      </c>
      <c r="AY102" s="108" t="s">
        <v>18</v>
      </c>
      <c r="AZ102" s="108" t="s">
        <v>193</v>
      </c>
      <c r="BD102" s="108" t="s">
        <v>357</v>
      </c>
      <c r="BE102" s="108" t="str">
        <f t="shared" si="17"/>
        <v>R_ES-SA-WatHeat</v>
      </c>
      <c r="BF102" s="108" t="str">
        <f t="shared" si="17"/>
        <v>SH20_21</v>
      </c>
      <c r="BG102" s="108">
        <f t="shared" si="21"/>
        <v>0.0209631637065674</v>
      </c>
      <c r="BH102" s="108" t="s">
        <v>18</v>
      </c>
      <c r="BI102" s="108" t="s">
        <v>195</v>
      </c>
      <c r="BM102" s="108" t="s">
        <v>357</v>
      </c>
      <c r="BN102" s="108" t="str">
        <f t="shared" si="18"/>
        <v>R_ES-SA-WatHeat</v>
      </c>
      <c r="BO102" s="108" t="str">
        <f t="shared" si="18"/>
        <v>SH20_21</v>
      </c>
      <c r="BP102" s="108">
        <f t="shared" si="19"/>
        <v>0.0244748252753431</v>
      </c>
      <c r="BQ102" s="108" t="s">
        <v>18</v>
      </c>
      <c r="BR102" s="108" t="s">
        <v>192</v>
      </c>
    </row>
    <row r="103" spans="2:70">
      <c r="B103" s="160"/>
      <c r="C103" s="32"/>
      <c r="D103" s="161"/>
      <c r="E103" s="161"/>
      <c r="F103" s="160"/>
      <c r="G103" s="32"/>
      <c r="H103" s="32"/>
      <c r="K103" s="175" t="s">
        <v>357</v>
      </c>
      <c r="L103" s="108" t="str">
        <f t="shared" si="20"/>
        <v>R_ES-SA-WatHeat</v>
      </c>
      <c r="M103" s="108" t="s">
        <v>406</v>
      </c>
      <c r="N103" s="108">
        <f t="shared" si="8"/>
        <v>0.0221215642248193</v>
      </c>
      <c r="O103" s="108" t="s">
        <v>18</v>
      </c>
      <c r="P103" s="108" t="s">
        <v>196</v>
      </c>
      <c r="T103" s="108" t="s">
        <v>357</v>
      </c>
      <c r="U103" s="108" t="str">
        <f t="shared" si="9"/>
        <v>R_ES-SA-WatHeat</v>
      </c>
      <c r="V103" s="108" t="str">
        <f t="shared" si="9"/>
        <v>SH22_23</v>
      </c>
      <c r="W103" s="108">
        <f t="shared" si="10"/>
        <v>0.0183466180817403</v>
      </c>
      <c r="X103" s="108" t="s">
        <v>18</v>
      </c>
      <c r="Y103" s="108" t="s">
        <v>191</v>
      </c>
      <c r="AC103" s="108" t="s">
        <v>357</v>
      </c>
      <c r="AD103" s="108" t="str">
        <f t="shared" si="11"/>
        <v>R_ES-SA-WatHeat</v>
      </c>
      <c r="AE103" s="108" t="str">
        <f t="shared" si="11"/>
        <v>SH22_23</v>
      </c>
      <c r="AF103" s="108">
        <f t="shared" si="12"/>
        <v>0.0207157550987243</v>
      </c>
      <c r="AG103" s="108" t="s">
        <v>18</v>
      </c>
      <c r="AH103" s="108" t="s">
        <v>197</v>
      </c>
      <c r="AL103" s="108" t="s">
        <v>357</v>
      </c>
      <c r="AM103" s="108" t="str">
        <f t="shared" si="13"/>
        <v>R_ES-SA-WatHeat</v>
      </c>
      <c r="AN103" s="108" t="str">
        <f t="shared" si="13"/>
        <v>SH22_23</v>
      </c>
      <c r="AO103" s="108">
        <f t="shared" si="14"/>
        <v>0.02077782488644</v>
      </c>
      <c r="AP103" s="108" t="s">
        <v>18</v>
      </c>
      <c r="AQ103" s="108" t="s">
        <v>194</v>
      </c>
      <c r="AU103" s="108" t="s">
        <v>357</v>
      </c>
      <c r="AV103" s="108" t="str">
        <f t="shared" si="15"/>
        <v>R_ES-SA-WatHeat</v>
      </c>
      <c r="AW103" s="108" t="str">
        <f t="shared" si="15"/>
        <v>SH22_23</v>
      </c>
      <c r="AX103" s="108">
        <f t="shared" si="16"/>
        <v>0.0241373966840562</v>
      </c>
      <c r="AY103" s="108" t="s">
        <v>18</v>
      </c>
      <c r="AZ103" s="108" t="s">
        <v>193</v>
      </c>
      <c r="BD103" s="108" t="s">
        <v>357</v>
      </c>
      <c r="BE103" s="108" t="str">
        <f t="shared" si="17"/>
        <v>R_ES-SA-WatHeat</v>
      </c>
      <c r="BF103" s="108" t="str">
        <f t="shared" si="17"/>
        <v>SH22_23</v>
      </c>
      <c r="BG103" s="108">
        <f t="shared" si="21"/>
        <v>0.02077782488644</v>
      </c>
      <c r="BH103" s="108" t="s">
        <v>18</v>
      </c>
      <c r="BI103" s="108" t="s">
        <v>195</v>
      </c>
      <c r="BM103" s="108" t="s">
        <v>357</v>
      </c>
      <c r="BN103" s="108" t="str">
        <f t="shared" si="18"/>
        <v>R_ES-SA-WatHeat</v>
      </c>
      <c r="BO103" s="108" t="str">
        <f t="shared" si="18"/>
        <v>SH22_23</v>
      </c>
      <c r="BP103" s="108">
        <f t="shared" si="19"/>
        <v>0.0241373966840562</v>
      </c>
      <c r="BQ103" s="108" t="s">
        <v>18</v>
      </c>
      <c r="BR103" s="108" t="s">
        <v>192</v>
      </c>
    </row>
    <row r="104" spans="2:70">
      <c r="B104" s="160"/>
      <c r="C104" s="32"/>
      <c r="D104" s="161"/>
      <c r="E104" s="161"/>
      <c r="F104" s="160"/>
      <c r="G104" s="32"/>
      <c r="H104" s="32"/>
      <c r="K104" s="108" t="s">
        <v>357</v>
      </c>
      <c r="L104" s="108" t="str">
        <f t="shared" si="20"/>
        <v>R_ES-SA-WatHeat</v>
      </c>
      <c r="M104" s="108" t="s">
        <v>407</v>
      </c>
      <c r="N104" s="108">
        <f t="shared" si="8"/>
        <v>0.0213934931755858</v>
      </c>
      <c r="O104" s="108" t="s">
        <v>18</v>
      </c>
      <c r="P104" s="108" t="s">
        <v>196</v>
      </c>
      <c r="T104" s="108" t="s">
        <v>357</v>
      </c>
      <c r="U104" s="108" t="str">
        <f t="shared" si="9"/>
        <v>R_ES-SA-WatHeat</v>
      </c>
      <c r="V104" s="108" t="str">
        <f t="shared" si="9"/>
        <v>FH0_1</v>
      </c>
      <c r="W104" s="108">
        <f t="shared" si="10"/>
        <v>0.0189900151087194</v>
      </c>
      <c r="X104" s="108" t="s">
        <v>18</v>
      </c>
      <c r="Y104" s="108" t="s">
        <v>191</v>
      </c>
      <c r="AC104" s="108" t="s">
        <v>357</v>
      </c>
      <c r="AD104" s="108" t="str">
        <f t="shared" si="11"/>
        <v>R_ES-SA-WatHeat</v>
      </c>
      <c r="AE104" s="108" t="str">
        <f t="shared" si="11"/>
        <v>FH0_1</v>
      </c>
      <c r="AF104" s="108">
        <f t="shared" si="12"/>
        <v>0.0225377088372482</v>
      </c>
      <c r="AG104" s="108" t="s">
        <v>18</v>
      </c>
      <c r="AH104" s="108" t="s">
        <v>197</v>
      </c>
      <c r="AL104" s="108" t="s">
        <v>357</v>
      </c>
      <c r="AM104" s="108" t="str">
        <f t="shared" si="13"/>
        <v>R_ES-SA-WatHeat</v>
      </c>
      <c r="AN104" s="108" t="str">
        <f t="shared" si="13"/>
        <v>FH0_1</v>
      </c>
      <c r="AO104" s="108">
        <f t="shared" si="14"/>
        <v>0.02082812933826</v>
      </c>
      <c r="AP104" s="108" t="s">
        <v>18</v>
      </c>
      <c r="AQ104" s="108" t="s">
        <v>194</v>
      </c>
      <c r="AU104" s="108" t="s">
        <v>357</v>
      </c>
      <c r="AV104" s="108" t="str">
        <f t="shared" si="15"/>
        <v>R_ES-SA-WatHeat</v>
      </c>
      <c r="AW104" s="108" t="str">
        <f t="shared" si="15"/>
        <v>FH0_1</v>
      </c>
      <c r="AX104" s="108">
        <f t="shared" si="16"/>
        <v>0.0222158485714042</v>
      </c>
      <c r="AY104" s="108" t="s">
        <v>18</v>
      </c>
      <c r="AZ104" s="108" t="s">
        <v>193</v>
      </c>
      <c r="BD104" s="108" t="s">
        <v>357</v>
      </c>
      <c r="BE104" s="108" t="str">
        <f t="shared" si="17"/>
        <v>R_ES-SA-WatHeat</v>
      </c>
      <c r="BF104" s="108" t="str">
        <f t="shared" si="17"/>
        <v>FH0_1</v>
      </c>
      <c r="BG104" s="108">
        <f t="shared" si="21"/>
        <v>0.02082812933826</v>
      </c>
      <c r="BH104" s="108" t="s">
        <v>18</v>
      </c>
      <c r="BI104" s="108" t="s">
        <v>195</v>
      </c>
      <c r="BM104" s="108" t="s">
        <v>357</v>
      </c>
      <c r="BN104" s="108" t="str">
        <f t="shared" si="18"/>
        <v>R_ES-SA-WatHeat</v>
      </c>
      <c r="BO104" s="108" t="str">
        <f t="shared" si="18"/>
        <v>FH0_1</v>
      </c>
      <c r="BP104" s="108">
        <f t="shared" si="19"/>
        <v>0.0222158485714042</v>
      </c>
      <c r="BQ104" s="108" t="s">
        <v>18</v>
      </c>
      <c r="BR104" s="108" t="s">
        <v>192</v>
      </c>
    </row>
    <row r="105" spans="2:70">
      <c r="B105" s="160"/>
      <c r="C105" s="32"/>
      <c r="D105" s="161"/>
      <c r="E105" s="161"/>
      <c r="F105" s="160"/>
      <c r="G105" s="32"/>
      <c r="H105" s="32"/>
      <c r="K105" s="108" t="s">
        <v>357</v>
      </c>
      <c r="L105" s="108" t="str">
        <f t="shared" si="20"/>
        <v>R_ES-SA-WatHeat</v>
      </c>
      <c r="M105" s="108" t="s">
        <v>408</v>
      </c>
      <c r="N105" s="108">
        <f t="shared" si="8"/>
        <v>0.02102967448633</v>
      </c>
      <c r="O105" s="108" t="s">
        <v>18</v>
      </c>
      <c r="P105" s="108" t="s">
        <v>196</v>
      </c>
      <c r="T105" s="108" t="s">
        <v>357</v>
      </c>
      <c r="U105" s="108" t="str">
        <f t="shared" si="9"/>
        <v>R_ES-SA-WatHeat</v>
      </c>
      <c r="V105" s="108" t="str">
        <f t="shared" si="9"/>
        <v>FH2_3</v>
      </c>
      <c r="W105" s="108">
        <f t="shared" si="10"/>
        <v>0.0166572327084534</v>
      </c>
      <c r="X105" s="108" t="s">
        <v>18</v>
      </c>
      <c r="Y105" s="108" t="s">
        <v>191</v>
      </c>
      <c r="AC105" s="108" t="s">
        <v>357</v>
      </c>
      <c r="AD105" s="108" t="str">
        <f t="shared" si="11"/>
        <v>R_ES-SA-WatHeat</v>
      </c>
      <c r="AE105" s="108" t="str">
        <f t="shared" si="11"/>
        <v>FH2_3</v>
      </c>
      <c r="AF105" s="108">
        <f t="shared" si="12"/>
        <v>0.022471121655479</v>
      </c>
      <c r="AG105" s="108" t="s">
        <v>18</v>
      </c>
      <c r="AH105" s="108" t="s">
        <v>197</v>
      </c>
      <c r="AL105" s="108" t="s">
        <v>357</v>
      </c>
      <c r="AM105" s="108" t="str">
        <f t="shared" si="13"/>
        <v>R_ES-SA-WatHeat</v>
      </c>
      <c r="AN105" s="108" t="str">
        <f t="shared" si="13"/>
        <v>FH2_3</v>
      </c>
      <c r="AO105" s="108">
        <f t="shared" si="14"/>
        <v>0.0196922594663782</v>
      </c>
      <c r="AP105" s="108" t="s">
        <v>18</v>
      </c>
      <c r="AQ105" s="108" t="s">
        <v>194</v>
      </c>
      <c r="AU105" s="108" t="s">
        <v>357</v>
      </c>
      <c r="AV105" s="108" t="str">
        <f t="shared" si="15"/>
        <v>R_ES-SA-WatHeat</v>
      </c>
      <c r="AW105" s="108" t="str">
        <f t="shared" si="15"/>
        <v>FH2_3</v>
      </c>
      <c r="AX105" s="108">
        <f t="shared" si="16"/>
        <v>0.0200672016482474</v>
      </c>
      <c r="AY105" s="108" t="s">
        <v>18</v>
      </c>
      <c r="AZ105" s="108" t="s">
        <v>193</v>
      </c>
      <c r="BD105" s="108" t="s">
        <v>357</v>
      </c>
      <c r="BE105" s="108" t="str">
        <f t="shared" si="17"/>
        <v>R_ES-SA-WatHeat</v>
      </c>
      <c r="BF105" s="108" t="str">
        <f t="shared" si="17"/>
        <v>FH2_3</v>
      </c>
      <c r="BG105" s="108">
        <f t="shared" si="21"/>
        <v>0.0196922594663782</v>
      </c>
      <c r="BH105" s="108" t="s">
        <v>18</v>
      </c>
      <c r="BI105" s="108" t="s">
        <v>195</v>
      </c>
      <c r="BM105" s="108" t="s">
        <v>357</v>
      </c>
      <c r="BN105" s="108" t="str">
        <f t="shared" si="18"/>
        <v>R_ES-SA-WatHeat</v>
      </c>
      <c r="BO105" s="108" t="str">
        <f t="shared" si="18"/>
        <v>FH2_3</v>
      </c>
      <c r="BP105" s="108">
        <f t="shared" si="19"/>
        <v>0.0200672016482474</v>
      </c>
      <c r="BQ105" s="108" t="s">
        <v>18</v>
      </c>
      <c r="BR105" s="108" t="s">
        <v>192</v>
      </c>
    </row>
    <row r="106" spans="2:70">
      <c r="B106" s="160"/>
      <c r="C106" s="32"/>
      <c r="D106" s="161"/>
      <c r="E106" s="161"/>
      <c r="F106" s="160"/>
      <c r="G106" s="32"/>
      <c r="H106" s="32"/>
      <c r="K106" s="108" t="s">
        <v>357</v>
      </c>
      <c r="L106" s="108" t="str">
        <f t="shared" si="20"/>
        <v>R_ES-SA-WatHeat</v>
      </c>
      <c r="M106" s="108" t="s">
        <v>409</v>
      </c>
      <c r="N106" s="108">
        <f t="shared" si="8"/>
        <v>0.0201116701113584</v>
      </c>
      <c r="O106" s="108" t="s">
        <v>18</v>
      </c>
      <c r="P106" s="108" t="s">
        <v>196</v>
      </c>
      <c r="T106" s="108" t="s">
        <v>357</v>
      </c>
      <c r="U106" s="108" t="str">
        <f t="shared" si="9"/>
        <v>R_ES-SA-WatHeat</v>
      </c>
      <c r="V106" s="108" t="str">
        <f t="shared" si="9"/>
        <v>FH4_5</v>
      </c>
      <c r="W106" s="108">
        <f t="shared" si="10"/>
        <v>0.0158290452354489</v>
      </c>
      <c r="X106" s="108" t="s">
        <v>18</v>
      </c>
      <c r="Y106" s="108" t="s">
        <v>191</v>
      </c>
      <c r="AC106" s="108" t="s">
        <v>357</v>
      </c>
      <c r="AD106" s="108" t="str">
        <f t="shared" si="11"/>
        <v>R_ES-SA-WatHeat</v>
      </c>
      <c r="AE106" s="108" t="str">
        <f t="shared" si="11"/>
        <v>FH4_5</v>
      </c>
      <c r="AF106" s="108">
        <f t="shared" si="12"/>
        <v>0.0209246883499341</v>
      </c>
      <c r="AG106" s="108" t="s">
        <v>18</v>
      </c>
      <c r="AH106" s="108" t="s">
        <v>197</v>
      </c>
      <c r="AL106" s="108" t="s">
        <v>357</v>
      </c>
      <c r="AM106" s="108" t="str">
        <f t="shared" si="13"/>
        <v>R_ES-SA-WatHeat</v>
      </c>
      <c r="AN106" s="108" t="str">
        <f t="shared" si="13"/>
        <v>FH4_5</v>
      </c>
      <c r="AO106" s="108">
        <f t="shared" si="14"/>
        <v>0.0185404013701219</v>
      </c>
      <c r="AP106" s="108" t="s">
        <v>18</v>
      </c>
      <c r="AQ106" s="108" t="s">
        <v>194</v>
      </c>
      <c r="AU106" s="108" t="s">
        <v>357</v>
      </c>
      <c r="AV106" s="108" t="str">
        <f t="shared" si="15"/>
        <v>R_ES-SA-WatHeat</v>
      </c>
      <c r="AW106" s="108" t="str">
        <f t="shared" si="15"/>
        <v>FH4_5</v>
      </c>
      <c r="AX106" s="108">
        <f t="shared" si="16"/>
        <v>0.0177877243294525</v>
      </c>
      <c r="AY106" s="108" t="s">
        <v>18</v>
      </c>
      <c r="AZ106" s="108" t="s">
        <v>193</v>
      </c>
      <c r="BD106" s="108" t="s">
        <v>357</v>
      </c>
      <c r="BE106" s="108" t="str">
        <f t="shared" si="17"/>
        <v>R_ES-SA-WatHeat</v>
      </c>
      <c r="BF106" s="108" t="str">
        <f t="shared" si="17"/>
        <v>FH4_5</v>
      </c>
      <c r="BG106" s="108">
        <f t="shared" si="21"/>
        <v>0.0185404013701219</v>
      </c>
      <c r="BH106" s="108" t="s">
        <v>18</v>
      </c>
      <c r="BI106" s="108" t="s">
        <v>195</v>
      </c>
      <c r="BM106" s="108" t="s">
        <v>357</v>
      </c>
      <c r="BN106" s="108" t="str">
        <f t="shared" si="18"/>
        <v>R_ES-SA-WatHeat</v>
      </c>
      <c r="BO106" s="108" t="str">
        <f t="shared" si="18"/>
        <v>FH4_5</v>
      </c>
      <c r="BP106" s="108">
        <f t="shared" si="19"/>
        <v>0.0177877243294525</v>
      </c>
      <c r="BQ106" s="108" t="s">
        <v>18</v>
      </c>
      <c r="BR106" s="108" t="s">
        <v>192</v>
      </c>
    </row>
    <row r="107" spans="2:70">
      <c r="B107" s="160"/>
      <c r="C107" s="32"/>
      <c r="D107" s="161"/>
      <c r="E107" s="161"/>
      <c r="F107" s="160"/>
      <c r="G107" s="32"/>
      <c r="H107" s="32"/>
      <c r="K107" s="175" t="s">
        <v>357</v>
      </c>
      <c r="L107" s="108" t="str">
        <f t="shared" si="20"/>
        <v>R_ES-SA-WatHeat</v>
      </c>
      <c r="M107" s="108" t="s">
        <v>410</v>
      </c>
      <c r="N107" s="108">
        <f t="shared" si="8"/>
        <v>0.0192099222047578</v>
      </c>
      <c r="O107" s="108" t="s">
        <v>18</v>
      </c>
      <c r="P107" s="108" t="s">
        <v>196</v>
      </c>
      <c r="T107" s="108" t="s">
        <v>357</v>
      </c>
      <c r="U107" s="108" t="str">
        <f t="shared" si="9"/>
        <v>R_ES-SA-WatHeat</v>
      </c>
      <c r="V107" s="108" t="str">
        <f t="shared" si="9"/>
        <v>FH6_7</v>
      </c>
      <c r="W107" s="108">
        <f t="shared" si="10"/>
        <v>0.0159024621248745</v>
      </c>
      <c r="X107" s="108" t="s">
        <v>18</v>
      </c>
      <c r="Y107" s="108" t="s">
        <v>191</v>
      </c>
      <c r="AC107" s="108" t="s">
        <v>357</v>
      </c>
      <c r="AD107" s="108" t="str">
        <f t="shared" si="11"/>
        <v>R_ES-SA-WatHeat</v>
      </c>
      <c r="AE107" s="108" t="str">
        <f t="shared" si="11"/>
        <v>FH6_7</v>
      </c>
      <c r="AF107" s="108">
        <f t="shared" si="12"/>
        <v>0.0184080758697192</v>
      </c>
      <c r="AG107" s="108" t="s">
        <v>18</v>
      </c>
      <c r="AH107" s="108" t="s">
        <v>197</v>
      </c>
      <c r="AL107" s="108" t="s">
        <v>357</v>
      </c>
      <c r="AM107" s="108" t="str">
        <f t="shared" si="13"/>
        <v>R_ES-SA-WatHeat</v>
      </c>
      <c r="AN107" s="108" t="str">
        <f t="shared" si="13"/>
        <v>FH6_7</v>
      </c>
      <c r="AO107" s="108">
        <f t="shared" si="14"/>
        <v>0.0175903530927638</v>
      </c>
      <c r="AP107" s="108" t="s">
        <v>18</v>
      </c>
      <c r="AQ107" s="108" t="s">
        <v>194</v>
      </c>
      <c r="AU107" s="108" t="s">
        <v>357</v>
      </c>
      <c r="AV107" s="108" t="str">
        <f t="shared" si="15"/>
        <v>R_ES-SA-WatHeat</v>
      </c>
      <c r="AW107" s="108" t="str">
        <f t="shared" si="15"/>
        <v>FH6_7</v>
      </c>
      <c r="AX107" s="108">
        <f t="shared" si="16"/>
        <v>0.0165945078402487</v>
      </c>
      <c r="AY107" s="108" t="s">
        <v>18</v>
      </c>
      <c r="AZ107" s="108" t="s">
        <v>193</v>
      </c>
      <c r="BD107" s="108" t="s">
        <v>357</v>
      </c>
      <c r="BE107" s="108" t="str">
        <f t="shared" si="17"/>
        <v>R_ES-SA-WatHeat</v>
      </c>
      <c r="BF107" s="108" t="str">
        <f t="shared" si="17"/>
        <v>FH6_7</v>
      </c>
      <c r="BG107" s="108">
        <f t="shared" si="21"/>
        <v>0.0175903530927638</v>
      </c>
      <c r="BH107" s="108" t="s">
        <v>18</v>
      </c>
      <c r="BI107" s="108" t="s">
        <v>195</v>
      </c>
      <c r="BM107" s="108" t="s">
        <v>357</v>
      </c>
      <c r="BN107" s="108" t="str">
        <f t="shared" si="18"/>
        <v>R_ES-SA-WatHeat</v>
      </c>
      <c r="BO107" s="108" t="str">
        <f t="shared" si="18"/>
        <v>FH6_7</v>
      </c>
      <c r="BP107" s="108">
        <f t="shared" si="19"/>
        <v>0.0165945078402487</v>
      </c>
      <c r="BQ107" s="108" t="s">
        <v>18</v>
      </c>
      <c r="BR107" s="108" t="s">
        <v>192</v>
      </c>
    </row>
    <row r="108" spans="2:70">
      <c r="B108" s="160"/>
      <c r="C108" s="32"/>
      <c r="D108" s="161"/>
      <c r="E108" s="161"/>
      <c r="F108" s="160"/>
      <c r="G108" s="32"/>
      <c r="H108" s="32"/>
      <c r="K108" s="108" t="s">
        <v>357</v>
      </c>
      <c r="L108" s="108" t="str">
        <f t="shared" si="20"/>
        <v>R_ES-SA-WatHeat</v>
      </c>
      <c r="M108" s="108" t="s">
        <v>411</v>
      </c>
      <c r="N108" s="108">
        <f t="shared" si="8"/>
        <v>0.018841834190357</v>
      </c>
      <c r="O108" s="108" t="s">
        <v>18</v>
      </c>
      <c r="P108" s="108" t="s">
        <v>196</v>
      </c>
      <c r="T108" s="108" t="s">
        <v>357</v>
      </c>
      <c r="U108" s="108" t="str">
        <f t="shared" si="9"/>
        <v>R_ES-SA-WatHeat</v>
      </c>
      <c r="V108" s="108" t="str">
        <f t="shared" si="9"/>
        <v>FH8_9</v>
      </c>
      <c r="W108" s="108">
        <f t="shared" si="10"/>
        <v>0.0171052366659126</v>
      </c>
      <c r="X108" s="108" t="s">
        <v>18</v>
      </c>
      <c r="Y108" s="108" t="s">
        <v>191</v>
      </c>
      <c r="AC108" s="108" t="s">
        <v>357</v>
      </c>
      <c r="AD108" s="108" t="str">
        <f t="shared" si="11"/>
        <v>R_ES-SA-WatHeat</v>
      </c>
      <c r="AE108" s="108" t="str">
        <f t="shared" si="11"/>
        <v>FH8_9</v>
      </c>
      <c r="AF108" s="108">
        <f t="shared" si="12"/>
        <v>0.0169703204195258</v>
      </c>
      <c r="AG108" s="108" t="s">
        <v>18</v>
      </c>
      <c r="AH108" s="108" t="s">
        <v>197</v>
      </c>
      <c r="AL108" s="108" t="s">
        <v>357</v>
      </c>
      <c r="AM108" s="108" t="str">
        <f t="shared" si="13"/>
        <v>R_ES-SA-WatHeat</v>
      </c>
      <c r="AN108" s="108" t="str">
        <f t="shared" si="13"/>
        <v>FH8_9</v>
      </c>
      <c r="AO108" s="108">
        <f t="shared" si="14"/>
        <v>0.0174698671638847</v>
      </c>
      <c r="AP108" s="108" t="s">
        <v>18</v>
      </c>
      <c r="AQ108" s="108" t="s">
        <v>194</v>
      </c>
      <c r="AU108" s="108" t="s">
        <v>357</v>
      </c>
      <c r="AV108" s="108" t="str">
        <f t="shared" si="15"/>
        <v>R_ES-SA-WatHeat</v>
      </c>
      <c r="AW108" s="108" t="str">
        <f t="shared" si="15"/>
        <v>FH8_9</v>
      </c>
      <c r="AX108" s="108">
        <f t="shared" si="16"/>
        <v>0.0165122579121173</v>
      </c>
      <c r="AY108" s="108" t="s">
        <v>18</v>
      </c>
      <c r="AZ108" s="108" t="s">
        <v>193</v>
      </c>
      <c r="BD108" s="108" t="s">
        <v>357</v>
      </c>
      <c r="BE108" s="108" t="str">
        <f t="shared" si="17"/>
        <v>R_ES-SA-WatHeat</v>
      </c>
      <c r="BF108" s="108" t="str">
        <f t="shared" si="17"/>
        <v>FH8_9</v>
      </c>
      <c r="BG108" s="108">
        <f t="shared" si="21"/>
        <v>0.0174698671638847</v>
      </c>
      <c r="BH108" s="108" t="s">
        <v>18</v>
      </c>
      <c r="BI108" s="108" t="s">
        <v>195</v>
      </c>
      <c r="BM108" s="108" t="s">
        <v>357</v>
      </c>
      <c r="BN108" s="108" t="str">
        <f t="shared" si="18"/>
        <v>R_ES-SA-WatHeat</v>
      </c>
      <c r="BO108" s="108" t="str">
        <f t="shared" si="18"/>
        <v>FH8_9</v>
      </c>
      <c r="BP108" s="108">
        <f t="shared" si="19"/>
        <v>0.0165122579121173</v>
      </c>
      <c r="BQ108" s="108" t="s">
        <v>18</v>
      </c>
      <c r="BR108" s="108" t="s">
        <v>192</v>
      </c>
    </row>
    <row r="109" spans="2:70">
      <c r="B109" s="160"/>
      <c r="C109" s="32"/>
      <c r="D109" s="161"/>
      <c r="E109" s="161"/>
      <c r="F109" s="160"/>
      <c r="G109" s="32"/>
      <c r="H109" s="32"/>
      <c r="K109" s="108" t="s">
        <v>357</v>
      </c>
      <c r="L109" s="108" t="str">
        <f t="shared" si="20"/>
        <v>R_ES-SA-WatHeat</v>
      </c>
      <c r="M109" s="108" t="s">
        <v>412</v>
      </c>
      <c r="N109" s="108">
        <f t="shared" si="8"/>
        <v>0.0189356699331529</v>
      </c>
      <c r="O109" s="108" t="s">
        <v>18</v>
      </c>
      <c r="P109" s="108" t="s">
        <v>196</v>
      </c>
      <c r="T109" s="108" t="s">
        <v>357</v>
      </c>
      <c r="U109" s="108" t="str">
        <f t="shared" si="9"/>
        <v>R_ES-SA-WatHeat</v>
      </c>
      <c r="V109" s="108" t="str">
        <f t="shared" si="9"/>
        <v>FH10_11</v>
      </c>
      <c r="W109" s="108">
        <f t="shared" si="10"/>
        <v>0.0198225161188549</v>
      </c>
      <c r="X109" s="108" t="s">
        <v>18</v>
      </c>
      <c r="Y109" s="108" t="s">
        <v>191</v>
      </c>
      <c r="AC109" s="108" t="s">
        <v>357</v>
      </c>
      <c r="AD109" s="108" t="str">
        <f t="shared" si="11"/>
        <v>R_ES-SA-WatHeat</v>
      </c>
      <c r="AE109" s="108" t="str">
        <f t="shared" si="11"/>
        <v>FH10_11</v>
      </c>
      <c r="AF109" s="108">
        <f t="shared" si="12"/>
        <v>0.0166723480117681</v>
      </c>
      <c r="AG109" s="108" t="s">
        <v>18</v>
      </c>
      <c r="AH109" s="108" t="s">
        <v>197</v>
      </c>
      <c r="AL109" s="108" t="s">
        <v>357</v>
      </c>
      <c r="AM109" s="108" t="str">
        <f t="shared" si="13"/>
        <v>R_ES-SA-WatHeat</v>
      </c>
      <c r="AN109" s="108" t="str">
        <f t="shared" si="13"/>
        <v>FH10_11</v>
      </c>
      <c r="AO109" s="108">
        <f t="shared" si="14"/>
        <v>0.0185481158114173</v>
      </c>
      <c r="AP109" s="108" t="s">
        <v>18</v>
      </c>
      <c r="AQ109" s="108" t="s">
        <v>194</v>
      </c>
      <c r="AU109" s="108" t="s">
        <v>357</v>
      </c>
      <c r="AV109" s="108" t="str">
        <f t="shared" si="15"/>
        <v>R_ES-SA-WatHeat</v>
      </c>
      <c r="AW109" s="108" t="str">
        <f t="shared" si="15"/>
        <v>FH10_11</v>
      </c>
      <c r="AX109" s="108">
        <f t="shared" si="16"/>
        <v>0.0182536626877173</v>
      </c>
      <c r="AY109" s="108" t="s">
        <v>18</v>
      </c>
      <c r="AZ109" s="108" t="s">
        <v>193</v>
      </c>
      <c r="BD109" s="108" t="s">
        <v>357</v>
      </c>
      <c r="BE109" s="108" t="str">
        <f t="shared" si="17"/>
        <v>R_ES-SA-WatHeat</v>
      </c>
      <c r="BF109" s="108" t="str">
        <f t="shared" si="17"/>
        <v>FH10_11</v>
      </c>
      <c r="BG109" s="108">
        <f t="shared" si="21"/>
        <v>0.0185481158114173</v>
      </c>
      <c r="BH109" s="108" t="s">
        <v>18</v>
      </c>
      <c r="BI109" s="108" t="s">
        <v>195</v>
      </c>
      <c r="BM109" s="108" t="s">
        <v>357</v>
      </c>
      <c r="BN109" s="108" t="str">
        <f t="shared" si="18"/>
        <v>R_ES-SA-WatHeat</v>
      </c>
      <c r="BO109" s="108" t="str">
        <f t="shared" si="18"/>
        <v>FH10_11</v>
      </c>
      <c r="BP109" s="108">
        <f t="shared" si="19"/>
        <v>0.0182536626877173</v>
      </c>
      <c r="BQ109" s="108" t="s">
        <v>18</v>
      </c>
      <c r="BR109" s="108" t="s">
        <v>192</v>
      </c>
    </row>
    <row r="110" spans="2:70">
      <c r="B110" s="160"/>
      <c r="C110" s="32"/>
      <c r="D110" s="161"/>
      <c r="E110" s="161"/>
      <c r="F110" s="160"/>
      <c r="G110" s="32"/>
      <c r="H110" s="32"/>
      <c r="K110" s="108" t="s">
        <v>357</v>
      </c>
      <c r="L110" s="108" t="str">
        <f t="shared" si="20"/>
        <v>R_ES-SA-WatHeat</v>
      </c>
      <c r="M110" s="108" t="s">
        <v>413</v>
      </c>
      <c r="N110" s="108">
        <f t="shared" si="8"/>
        <v>0.0198847069007047</v>
      </c>
      <c r="O110" s="108" t="s">
        <v>18</v>
      </c>
      <c r="P110" s="108" t="s">
        <v>196</v>
      </c>
      <c r="T110" s="108" t="s">
        <v>357</v>
      </c>
      <c r="U110" s="108" t="str">
        <f t="shared" si="9"/>
        <v>R_ES-SA-WatHeat</v>
      </c>
      <c r="V110" s="108" t="str">
        <f t="shared" si="9"/>
        <v>FH12_13</v>
      </c>
      <c r="W110" s="108">
        <f t="shared" si="10"/>
        <v>0.0205767152130325</v>
      </c>
      <c r="X110" s="108" t="s">
        <v>18</v>
      </c>
      <c r="Y110" s="108" t="s">
        <v>191</v>
      </c>
      <c r="AC110" s="108" t="s">
        <v>357</v>
      </c>
      <c r="AD110" s="108" t="str">
        <f t="shared" si="11"/>
        <v>R_ES-SA-WatHeat</v>
      </c>
      <c r="AE110" s="108" t="str">
        <f t="shared" si="11"/>
        <v>FH12_13</v>
      </c>
      <c r="AF110" s="108">
        <f t="shared" si="12"/>
        <v>0.0178993947669431</v>
      </c>
      <c r="AG110" s="108" t="s">
        <v>18</v>
      </c>
      <c r="AH110" s="108" t="s">
        <v>197</v>
      </c>
      <c r="AL110" s="108" t="s">
        <v>357</v>
      </c>
      <c r="AM110" s="108" t="str">
        <f t="shared" si="13"/>
        <v>R_ES-SA-WatHeat</v>
      </c>
      <c r="AN110" s="108" t="str">
        <f t="shared" si="13"/>
        <v>FH12_13</v>
      </c>
      <c r="AO110" s="108">
        <f t="shared" si="14"/>
        <v>0.0197346377775574</v>
      </c>
      <c r="AP110" s="108" t="s">
        <v>18</v>
      </c>
      <c r="AQ110" s="108" t="s">
        <v>194</v>
      </c>
      <c r="AU110" s="108" t="s">
        <v>357</v>
      </c>
      <c r="AV110" s="108" t="str">
        <f t="shared" si="15"/>
        <v>R_ES-SA-WatHeat</v>
      </c>
      <c r="AW110" s="108" t="str">
        <f t="shared" si="15"/>
        <v>FH12_13</v>
      </c>
      <c r="AX110" s="108">
        <f t="shared" si="16"/>
        <v>0.0202626994046479</v>
      </c>
      <c r="AY110" s="108" t="s">
        <v>18</v>
      </c>
      <c r="AZ110" s="108" t="s">
        <v>193</v>
      </c>
      <c r="BD110" s="108" t="s">
        <v>357</v>
      </c>
      <c r="BE110" s="108" t="str">
        <f t="shared" si="17"/>
        <v>R_ES-SA-WatHeat</v>
      </c>
      <c r="BF110" s="108" t="str">
        <f t="shared" si="17"/>
        <v>FH12_13</v>
      </c>
      <c r="BG110" s="108">
        <f t="shared" si="21"/>
        <v>0.0197346377775574</v>
      </c>
      <c r="BH110" s="108" t="s">
        <v>18</v>
      </c>
      <c r="BI110" s="108" t="s">
        <v>195</v>
      </c>
      <c r="BM110" s="108" t="s">
        <v>357</v>
      </c>
      <c r="BN110" s="108" t="str">
        <f t="shared" si="18"/>
        <v>R_ES-SA-WatHeat</v>
      </c>
      <c r="BO110" s="108" t="str">
        <f t="shared" si="18"/>
        <v>FH12_13</v>
      </c>
      <c r="BP110" s="108">
        <f t="shared" si="19"/>
        <v>0.0202626994046479</v>
      </c>
      <c r="BQ110" s="108" t="s">
        <v>18</v>
      </c>
      <c r="BR110" s="108" t="s">
        <v>192</v>
      </c>
    </row>
    <row r="111" spans="2:70">
      <c r="B111" s="160"/>
      <c r="C111" s="32"/>
      <c r="D111" s="161"/>
      <c r="E111" s="161"/>
      <c r="F111" s="160"/>
      <c r="G111" s="32"/>
      <c r="H111" s="32"/>
      <c r="K111" s="175" t="s">
        <v>357</v>
      </c>
      <c r="L111" s="108" t="str">
        <f t="shared" si="20"/>
        <v>R_ES-SA-WatHeat</v>
      </c>
      <c r="M111" s="108" t="s">
        <v>414</v>
      </c>
      <c r="N111" s="108">
        <f t="shared" si="8"/>
        <v>0.0208389906197208</v>
      </c>
      <c r="O111" s="108" t="s">
        <v>18</v>
      </c>
      <c r="P111" s="108" t="s">
        <v>196</v>
      </c>
      <c r="T111" s="108" t="s">
        <v>357</v>
      </c>
      <c r="U111" s="108" t="str">
        <f t="shared" si="9"/>
        <v>R_ES-SA-WatHeat</v>
      </c>
      <c r="V111" s="108" t="str">
        <f t="shared" si="9"/>
        <v>FH14_15</v>
      </c>
      <c r="W111" s="108">
        <f t="shared" si="10"/>
        <v>0.0201344120759709</v>
      </c>
      <c r="X111" s="108" t="s">
        <v>18</v>
      </c>
      <c r="Y111" s="108" t="s">
        <v>191</v>
      </c>
      <c r="AC111" s="108" t="s">
        <v>357</v>
      </c>
      <c r="AD111" s="108" t="str">
        <f t="shared" si="11"/>
        <v>R_ES-SA-WatHeat</v>
      </c>
      <c r="AE111" s="108" t="str">
        <f t="shared" si="11"/>
        <v>FH14_15</v>
      </c>
      <c r="AF111" s="108">
        <f t="shared" si="12"/>
        <v>0.0207530234250215</v>
      </c>
      <c r="AG111" s="108" t="s">
        <v>18</v>
      </c>
      <c r="AH111" s="108" t="s">
        <v>197</v>
      </c>
      <c r="AL111" s="108" t="s">
        <v>357</v>
      </c>
      <c r="AM111" s="108" t="str">
        <f t="shared" si="13"/>
        <v>R_ES-SA-WatHeat</v>
      </c>
      <c r="AN111" s="108" t="str">
        <f t="shared" si="13"/>
        <v>FH14_15</v>
      </c>
      <c r="AO111" s="108">
        <f t="shared" si="14"/>
        <v>0.0206212544677413</v>
      </c>
      <c r="AP111" s="108" t="s">
        <v>18</v>
      </c>
      <c r="AQ111" s="108" t="s">
        <v>194</v>
      </c>
      <c r="AU111" s="108" t="s">
        <v>357</v>
      </c>
      <c r="AV111" s="108" t="str">
        <f t="shared" si="15"/>
        <v>R_ES-SA-WatHeat</v>
      </c>
      <c r="AW111" s="108" t="str">
        <f t="shared" si="15"/>
        <v>FH14_15</v>
      </c>
      <c r="AX111" s="108">
        <f t="shared" si="16"/>
        <v>0.0211728179792687</v>
      </c>
      <c r="AY111" s="108" t="s">
        <v>18</v>
      </c>
      <c r="AZ111" s="108" t="s">
        <v>193</v>
      </c>
      <c r="BD111" s="108" t="s">
        <v>357</v>
      </c>
      <c r="BE111" s="108" t="str">
        <f t="shared" si="17"/>
        <v>R_ES-SA-WatHeat</v>
      </c>
      <c r="BF111" s="108" t="str">
        <f t="shared" si="17"/>
        <v>FH14_15</v>
      </c>
      <c r="BG111" s="108">
        <f t="shared" si="21"/>
        <v>0.0206212544677413</v>
      </c>
      <c r="BH111" s="108" t="s">
        <v>18</v>
      </c>
      <c r="BI111" s="108" t="s">
        <v>195</v>
      </c>
      <c r="BM111" s="108" t="s">
        <v>357</v>
      </c>
      <c r="BN111" s="108" t="str">
        <f t="shared" si="18"/>
        <v>R_ES-SA-WatHeat</v>
      </c>
      <c r="BO111" s="108" t="str">
        <f t="shared" si="18"/>
        <v>FH14_15</v>
      </c>
      <c r="BP111" s="108">
        <f t="shared" si="19"/>
        <v>0.0211728179792687</v>
      </c>
      <c r="BQ111" s="108" t="s">
        <v>18</v>
      </c>
      <c r="BR111" s="108" t="s">
        <v>192</v>
      </c>
    </row>
    <row r="112" spans="2:70">
      <c r="B112" s="160"/>
      <c r="C112" s="32"/>
      <c r="D112" s="161"/>
      <c r="E112" s="161"/>
      <c r="F112" s="160"/>
      <c r="G112" s="32"/>
      <c r="H112" s="32"/>
      <c r="K112" s="108" t="s">
        <v>357</v>
      </c>
      <c r="L112" s="108" t="str">
        <f t="shared" si="20"/>
        <v>R_ES-SA-WatHeat</v>
      </c>
      <c r="M112" s="108" t="s">
        <v>415</v>
      </c>
      <c r="N112" s="108">
        <f t="shared" si="8"/>
        <v>0.0211595818818846</v>
      </c>
      <c r="O112" s="108" t="s">
        <v>18</v>
      </c>
      <c r="P112" s="108" t="s">
        <v>196</v>
      </c>
      <c r="T112" s="108" t="s">
        <v>357</v>
      </c>
      <c r="U112" s="108" t="str">
        <f t="shared" si="9"/>
        <v>R_ES-SA-WatHeat</v>
      </c>
      <c r="V112" s="108" t="str">
        <f t="shared" si="9"/>
        <v>FH16_17</v>
      </c>
      <c r="W112" s="108">
        <f t="shared" si="10"/>
        <v>0.019900470527556</v>
      </c>
      <c r="X112" s="108" t="s">
        <v>18</v>
      </c>
      <c r="Y112" s="108" t="s">
        <v>191</v>
      </c>
      <c r="AC112" s="108" t="s">
        <v>357</v>
      </c>
      <c r="AD112" s="108" t="str">
        <f t="shared" ref="AD112:AE127" si="22">U112</f>
        <v>R_ES-SA-WatHeat</v>
      </c>
      <c r="AE112" s="108" t="str">
        <f t="shared" si="22"/>
        <v>FH16_17</v>
      </c>
      <c r="AF112" s="108">
        <f t="shared" si="12"/>
        <v>0.021834856434323</v>
      </c>
      <c r="AG112" s="108" t="s">
        <v>18</v>
      </c>
      <c r="AH112" s="108" t="s">
        <v>197</v>
      </c>
      <c r="AL112" s="108" t="s">
        <v>357</v>
      </c>
      <c r="AM112" s="108" t="str">
        <f t="shared" ref="AM112:AN127" si="23">AD112</f>
        <v>R_ES-SA-WatHeat</v>
      </c>
      <c r="AN112" s="108" t="str">
        <f t="shared" si="23"/>
        <v>FH16_17</v>
      </c>
      <c r="AO112" s="108">
        <f t="shared" si="14"/>
        <v>0.0208617629033817</v>
      </c>
      <c r="AP112" s="108" t="s">
        <v>18</v>
      </c>
      <c r="AQ112" s="108" t="s">
        <v>194</v>
      </c>
      <c r="AU112" s="108" t="s">
        <v>357</v>
      </c>
      <c r="AV112" s="108" t="str">
        <f t="shared" ref="AV112:AW127" si="24">AM112</f>
        <v>R_ES-SA-WatHeat</v>
      </c>
      <c r="AW112" s="108" t="str">
        <f t="shared" si="24"/>
        <v>FH16_17</v>
      </c>
      <c r="AX112" s="108">
        <f t="shared" si="16"/>
        <v>0.0213427940914599</v>
      </c>
      <c r="AY112" s="108" t="s">
        <v>18</v>
      </c>
      <c r="AZ112" s="108" t="s">
        <v>193</v>
      </c>
      <c r="BD112" s="108" t="s">
        <v>357</v>
      </c>
      <c r="BE112" s="108" t="str">
        <f t="shared" ref="BE112:BF127" si="25">AV112</f>
        <v>R_ES-SA-WatHeat</v>
      </c>
      <c r="BF112" s="108" t="str">
        <f t="shared" si="25"/>
        <v>FH16_17</v>
      </c>
      <c r="BG112" s="108">
        <f t="shared" si="21"/>
        <v>0.0208617629033817</v>
      </c>
      <c r="BH112" s="108" t="s">
        <v>18</v>
      </c>
      <c r="BI112" s="108" t="s">
        <v>195</v>
      </c>
      <c r="BM112" s="108" t="s">
        <v>357</v>
      </c>
      <c r="BN112" s="108" t="str">
        <f t="shared" ref="BN112:BO127" si="26">BE112</f>
        <v>R_ES-SA-WatHeat</v>
      </c>
      <c r="BO112" s="108" t="str">
        <f t="shared" si="26"/>
        <v>FH16_17</v>
      </c>
      <c r="BP112" s="108">
        <f t="shared" si="19"/>
        <v>0.0213427940914599</v>
      </c>
      <c r="BQ112" s="108" t="s">
        <v>18</v>
      </c>
      <c r="BR112" s="108" t="s">
        <v>192</v>
      </c>
    </row>
    <row r="113" spans="2:70">
      <c r="B113" s="160"/>
      <c r="C113" s="32"/>
      <c r="D113" s="161"/>
      <c r="E113" s="161"/>
      <c r="F113" s="160"/>
      <c r="G113" s="32"/>
      <c r="H113" s="32"/>
      <c r="K113" s="108" t="s">
        <v>357</v>
      </c>
      <c r="L113" s="108" t="str">
        <f t="shared" si="20"/>
        <v>R_ES-SA-WatHeat</v>
      </c>
      <c r="M113" s="108" t="s">
        <v>416</v>
      </c>
      <c r="N113" s="108">
        <f t="shared" si="8"/>
        <v>0.0212246785407572</v>
      </c>
      <c r="O113" s="108" t="s">
        <v>18</v>
      </c>
      <c r="P113" s="108" t="s">
        <v>196</v>
      </c>
      <c r="T113" s="108" t="s">
        <v>357</v>
      </c>
      <c r="U113" s="108" t="str">
        <f t="shared" ref="U113:V127" si="27">L113</f>
        <v>R_ES-SA-WatHeat</v>
      </c>
      <c r="V113" s="108" t="str">
        <f t="shared" si="27"/>
        <v>FH18_19</v>
      </c>
      <c r="W113" s="108">
        <f t="shared" si="10"/>
        <v>0.02010785636109</v>
      </c>
      <c r="X113" s="108" t="s">
        <v>18</v>
      </c>
      <c r="Y113" s="108" t="s">
        <v>191</v>
      </c>
      <c r="AC113" s="108" t="s">
        <v>357</v>
      </c>
      <c r="AD113" s="108" t="str">
        <f t="shared" si="22"/>
        <v>R_ES-SA-WatHeat</v>
      </c>
      <c r="AE113" s="108" t="str">
        <f t="shared" si="22"/>
        <v>FH18_19</v>
      </c>
      <c r="AF113" s="108">
        <f t="shared" si="12"/>
        <v>0.0218516633411387</v>
      </c>
      <c r="AG113" s="108" t="s">
        <v>18</v>
      </c>
      <c r="AH113" s="108" t="s">
        <v>197</v>
      </c>
      <c r="AL113" s="108" t="s">
        <v>357</v>
      </c>
      <c r="AM113" s="108" t="str">
        <f t="shared" si="23"/>
        <v>R_ES-SA-WatHeat</v>
      </c>
      <c r="AN113" s="108" t="str">
        <f t="shared" si="23"/>
        <v>FH18_19</v>
      </c>
      <c r="AO113" s="108">
        <f t="shared" si="14"/>
        <v>0.0207872227642541</v>
      </c>
      <c r="AP113" s="108" t="s">
        <v>18</v>
      </c>
      <c r="AQ113" s="108" t="s">
        <v>194</v>
      </c>
      <c r="AU113" s="108" t="s">
        <v>357</v>
      </c>
      <c r="AV113" s="108" t="str">
        <f t="shared" si="24"/>
        <v>R_ES-SA-WatHeat</v>
      </c>
      <c r="AW113" s="108" t="str">
        <f t="shared" si="24"/>
        <v>FH18_19</v>
      </c>
      <c r="AX113" s="108">
        <f t="shared" si="16"/>
        <v>0.021302546509601</v>
      </c>
      <c r="AY113" s="108" t="s">
        <v>18</v>
      </c>
      <c r="AZ113" s="108" t="s">
        <v>193</v>
      </c>
      <c r="BD113" s="108" t="s">
        <v>357</v>
      </c>
      <c r="BE113" s="108" t="str">
        <f t="shared" si="25"/>
        <v>R_ES-SA-WatHeat</v>
      </c>
      <c r="BF113" s="108" t="str">
        <f t="shared" si="25"/>
        <v>FH18_19</v>
      </c>
      <c r="BG113" s="108">
        <f t="shared" si="21"/>
        <v>0.0207872227642541</v>
      </c>
      <c r="BH113" s="108" t="s">
        <v>18</v>
      </c>
      <c r="BI113" s="108" t="s">
        <v>195</v>
      </c>
      <c r="BM113" s="108" t="s">
        <v>357</v>
      </c>
      <c r="BN113" s="108" t="str">
        <f t="shared" si="26"/>
        <v>R_ES-SA-WatHeat</v>
      </c>
      <c r="BO113" s="108" t="str">
        <f t="shared" si="26"/>
        <v>FH18_19</v>
      </c>
      <c r="BP113" s="108">
        <f t="shared" si="19"/>
        <v>0.021302546509601</v>
      </c>
      <c r="BQ113" s="108" t="s">
        <v>18</v>
      </c>
      <c r="BR113" s="108" t="s">
        <v>192</v>
      </c>
    </row>
    <row r="114" spans="2:70">
      <c r="B114" s="160"/>
      <c r="C114" s="32"/>
      <c r="D114" s="161"/>
      <c r="E114" s="161"/>
      <c r="F114" s="160"/>
      <c r="G114" s="32"/>
      <c r="H114" s="32"/>
      <c r="K114" s="108" t="s">
        <v>357</v>
      </c>
      <c r="L114" s="108" t="str">
        <f t="shared" si="20"/>
        <v>R_ES-SA-WatHeat</v>
      </c>
      <c r="M114" s="108" t="s">
        <v>417</v>
      </c>
      <c r="N114" s="108">
        <f t="shared" si="8"/>
        <v>0.021196759693815</v>
      </c>
      <c r="O114" s="108" t="s">
        <v>18</v>
      </c>
      <c r="P114" s="108" t="s">
        <v>196</v>
      </c>
      <c r="T114" s="108" t="s">
        <v>357</v>
      </c>
      <c r="U114" s="108" t="str">
        <f t="shared" si="27"/>
        <v>R_ES-SA-WatHeat</v>
      </c>
      <c r="V114" s="108" t="str">
        <f t="shared" si="27"/>
        <v>FH20_21</v>
      </c>
      <c r="W114" s="108">
        <f t="shared" si="10"/>
        <v>0.0209690367288275</v>
      </c>
      <c r="X114" s="108" t="s">
        <v>18</v>
      </c>
      <c r="Y114" s="108" t="s">
        <v>191</v>
      </c>
      <c r="AC114" s="108" t="s">
        <v>357</v>
      </c>
      <c r="AD114" s="108" t="str">
        <f t="shared" si="22"/>
        <v>R_ES-SA-WatHeat</v>
      </c>
      <c r="AE114" s="108" t="str">
        <f t="shared" si="22"/>
        <v>FH20_21</v>
      </c>
      <c r="AF114" s="108">
        <f t="shared" si="12"/>
        <v>0.0215704297529681</v>
      </c>
      <c r="AG114" s="108" t="s">
        <v>18</v>
      </c>
      <c r="AH114" s="108" t="s">
        <v>197</v>
      </c>
      <c r="AL114" s="108" t="s">
        <v>357</v>
      </c>
      <c r="AM114" s="108" t="str">
        <f t="shared" si="23"/>
        <v>R_ES-SA-WatHeat</v>
      </c>
      <c r="AN114" s="108" t="str">
        <f t="shared" si="23"/>
        <v>FH20_21</v>
      </c>
      <c r="AO114" s="108">
        <f t="shared" si="14"/>
        <v>0.0209999265660562</v>
      </c>
      <c r="AP114" s="108" t="s">
        <v>18</v>
      </c>
      <c r="AQ114" s="108" t="s">
        <v>194</v>
      </c>
      <c r="AU114" s="108" t="s">
        <v>357</v>
      </c>
      <c r="AV114" s="108" t="str">
        <f t="shared" si="24"/>
        <v>R_ES-SA-WatHeat</v>
      </c>
      <c r="AW114" s="108" t="str">
        <f t="shared" si="24"/>
        <v>FH20_21</v>
      </c>
      <c r="AX114" s="108">
        <f t="shared" si="16"/>
        <v>0.0217291485724036</v>
      </c>
      <c r="AY114" s="108" t="s">
        <v>18</v>
      </c>
      <c r="AZ114" s="108" t="s">
        <v>193</v>
      </c>
      <c r="BD114" s="108" t="s">
        <v>357</v>
      </c>
      <c r="BE114" s="108" t="str">
        <f t="shared" si="25"/>
        <v>R_ES-SA-WatHeat</v>
      </c>
      <c r="BF114" s="108" t="str">
        <f t="shared" si="25"/>
        <v>FH20_21</v>
      </c>
      <c r="BG114" s="108">
        <f t="shared" si="21"/>
        <v>0.0209999265660562</v>
      </c>
      <c r="BH114" s="108" t="s">
        <v>18</v>
      </c>
      <c r="BI114" s="108" t="s">
        <v>195</v>
      </c>
      <c r="BM114" s="108" t="s">
        <v>357</v>
      </c>
      <c r="BN114" s="108" t="str">
        <f t="shared" si="26"/>
        <v>R_ES-SA-WatHeat</v>
      </c>
      <c r="BO114" s="108" t="str">
        <f t="shared" si="26"/>
        <v>FH20_21</v>
      </c>
      <c r="BP114" s="108">
        <f t="shared" si="19"/>
        <v>0.0217291485724036</v>
      </c>
      <c r="BQ114" s="108" t="s">
        <v>18</v>
      </c>
      <c r="BR114" s="108" t="s">
        <v>192</v>
      </c>
    </row>
    <row r="115" spans="2:70">
      <c r="B115" s="160"/>
      <c r="C115" s="32"/>
      <c r="D115" s="161"/>
      <c r="E115" s="161"/>
      <c r="F115" s="160"/>
      <c r="G115" s="32"/>
      <c r="H115" s="32"/>
      <c r="K115" s="175" t="s">
        <v>357</v>
      </c>
      <c r="L115" s="108" t="str">
        <f t="shared" si="20"/>
        <v>R_ES-SA-WatHeat</v>
      </c>
      <c r="M115" s="108" t="s">
        <v>418</v>
      </c>
      <c r="N115" s="108">
        <f t="shared" si="8"/>
        <v>0.0213786036359911</v>
      </c>
      <c r="O115" s="108" t="s">
        <v>18</v>
      </c>
      <c r="P115" s="108" t="s">
        <v>196</v>
      </c>
      <c r="T115" s="108" t="s">
        <v>357</v>
      </c>
      <c r="U115" s="108" t="str">
        <f t="shared" si="27"/>
        <v>R_ES-SA-WatHeat</v>
      </c>
      <c r="V115" s="108" t="str">
        <f t="shared" si="27"/>
        <v>FH22_23</v>
      </c>
      <c r="W115" s="108">
        <f t="shared" si="10"/>
        <v>0.0206911985722815</v>
      </c>
      <c r="X115" s="108" t="s">
        <v>18</v>
      </c>
      <c r="Y115" s="108" t="s">
        <v>191</v>
      </c>
      <c r="AC115" s="108" t="s">
        <v>357</v>
      </c>
      <c r="AD115" s="108" t="str">
        <f t="shared" si="22"/>
        <v>R_ES-SA-WatHeat</v>
      </c>
      <c r="AE115" s="108" t="str">
        <f t="shared" si="22"/>
        <v>FH22_23</v>
      </c>
      <c r="AF115" s="108">
        <f t="shared" si="12"/>
        <v>0.0217091411685177</v>
      </c>
      <c r="AG115" s="108" t="s">
        <v>18</v>
      </c>
      <c r="AH115" s="108" t="s">
        <v>197</v>
      </c>
      <c r="AL115" s="108" t="s">
        <v>357</v>
      </c>
      <c r="AM115" s="108" t="str">
        <f t="shared" si="23"/>
        <v>R_ES-SA-WatHeat</v>
      </c>
      <c r="AN115" s="108" t="str">
        <f t="shared" si="23"/>
        <v>FH22_23</v>
      </c>
      <c r="AO115" s="108">
        <f t="shared" si="14"/>
        <v>0.0212075715419054</v>
      </c>
      <c r="AP115" s="108" t="s">
        <v>18</v>
      </c>
      <c r="AQ115" s="108" t="s">
        <v>194</v>
      </c>
      <c r="AU115" s="108" t="s">
        <v>357</v>
      </c>
      <c r="AV115" s="108" t="str">
        <f t="shared" si="24"/>
        <v>R_ES-SA-WatHeat</v>
      </c>
      <c r="AW115" s="108" t="str">
        <f t="shared" si="24"/>
        <v>FH22_23</v>
      </c>
      <c r="AX115" s="108">
        <f t="shared" si="16"/>
        <v>0.0225545958608362</v>
      </c>
      <c r="AY115" s="108" t="s">
        <v>18</v>
      </c>
      <c r="AZ115" s="108" t="s">
        <v>193</v>
      </c>
      <c r="BD115" s="108" t="s">
        <v>357</v>
      </c>
      <c r="BE115" s="108" t="str">
        <f t="shared" si="25"/>
        <v>R_ES-SA-WatHeat</v>
      </c>
      <c r="BF115" s="108" t="str">
        <f t="shared" si="25"/>
        <v>FH22_23</v>
      </c>
      <c r="BG115" s="108">
        <f t="shared" si="21"/>
        <v>0.0212075715419054</v>
      </c>
      <c r="BH115" s="108" t="s">
        <v>18</v>
      </c>
      <c r="BI115" s="108" t="s">
        <v>195</v>
      </c>
      <c r="BM115" s="108" t="s">
        <v>357</v>
      </c>
      <c r="BN115" s="108" t="str">
        <f t="shared" si="26"/>
        <v>R_ES-SA-WatHeat</v>
      </c>
      <c r="BO115" s="108" t="str">
        <f t="shared" si="26"/>
        <v>FH22_23</v>
      </c>
      <c r="BP115" s="108">
        <f t="shared" si="19"/>
        <v>0.0225545958608362</v>
      </c>
      <c r="BQ115" s="108" t="s">
        <v>18</v>
      </c>
      <c r="BR115" s="108" t="s">
        <v>192</v>
      </c>
    </row>
    <row r="116" spans="2:70">
      <c r="B116" s="160"/>
      <c r="C116" s="32"/>
      <c r="D116" s="161"/>
      <c r="E116" s="161"/>
      <c r="F116" s="160"/>
      <c r="G116" s="32"/>
      <c r="H116" s="32"/>
      <c r="K116" s="108" t="s">
        <v>357</v>
      </c>
      <c r="L116" s="108" t="str">
        <f t="shared" si="20"/>
        <v>R_ES-SA-WatHeat</v>
      </c>
      <c r="M116" s="108" t="s">
        <v>419</v>
      </c>
      <c r="N116" s="108">
        <f t="shared" si="8"/>
        <v>0.0233000948138204</v>
      </c>
      <c r="O116" s="108" t="s">
        <v>18</v>
      </c>
      <c r="P116" s="108" t="s">
        <v>196</v>
      </c>
      <c r="T116" s="108" t="s">
        <v>357</v>
      </c>
      <c r="U116" s="108" t="str">
        <f t="shared" si="27"/>
        <v>R_ES-SA-WatHeat</v>
      </c>
      <c r="V116" s="108" t="str">
        <f t="shared" si="27"/>
        <v>WH0_1</v>
      </c>
      <c r="W116" s="108">
        <f t="shared" si="10"/>
        <v>0.027052832396289</v>
      </c>
      <c r="X116" s="108" t="s">
        <v>18</v>
      </c>
      <c r="Y116" s="108" t="s">
        <v>191</v>
      </c>
      <c r="AC116" s="108" t="s">
        <v>357</v>
      </c>
      <c r="AD116" s="108" t="str">
        <f t="shared" si="22"/>
        <v>R_ES-SA-WatHeat</v>
      </c>
      <c r="AE116" s="108" t="str">
        <f t="shared" si="22"/>
        <v>WH0_1</v>
      </c>
      <c r="AF116" s="108">
        <f t="shared" si="12"/>
        <v>0.0269775312483662</v>
      </c>
      <c r="AG116" s="108" t="s">
        <v>18</v>
      </c>
      <c r="AH116" s="108" t="s">
        <v>197</v>
      </c>
      <c r="AL116" s="108" t="s">
        <v>357</v>
      </c>
      <c r="AM116" s="108" t="str">
        <f t="shared" si="23"/>
        <v>R_ES-SA-WatHeat</v>
      </c>
      <c r="AN116" s="108" t="str">
        <f t="shared" si="23"/>
        <v>WH0_1</v>
      </c>
      <c r="AO116" s="108">
        <f t="shared" si="14"/>
        <v>0.0260079601453114</v>
      </c>
      <c r="AP116" s="108" t="s">
        <v>18</v>
      </c>
      <c r="AQ116" s="108" t="s">
        <v>194</v>
      </c>
      <c r="AU116" s="108" t="s">
        <v>357</v>
      </c>
      <c r="AV116" s="108" t="str">
        <f t="shared" si="24"/>
        <v>R_ES-SA-WatHeat</v>
      </c>
      <c r="AW116" s="108" t="str">
        <f t="shared" si="24"/>
        <v>WH0_1</v>
      </c>
      <c r="AX116" s="108">
        <f t="shared" si="16"/>
        <v>0.0251920133192881</v>
      </c>
      <c r="AY116" s="108" t="s">
        <v>18</v>
      </c>
      <c r="AZ116" s="108" t="s">
        <v>193</v>
      </c>
      <c r="BD116" s="108" t="s">
        <v>357</v>
      </c>
      <c r="BE116" s="108" t="str">
        <f t="shared" si="25"/>
        <v>R_ES-SA-WatHeat</v>
      </c>
      <c r="BF116" s="108" t="str">
        <f t="shared" si="25"/>
        <v>WH0_1</v>
      </c>
      <c r="BG116" s="108">
        <f t="shared" si="21"/>
        <v>0.0260079601453114</v>
      </c>
      <c r="BH116" s="108" t="s">
        <v>18</v>
      </c>
      <c r="BI116" s="108" t="s">
        <v>195</v>
      </c>
      <c r="BM116" s="108" t="s">
        <v>357</v>
      </c>
      <c r="BN116" s="108" t="str">
        <f t="shared" si="26"/>
        <v>R_ES-SA-WatHeat</v>
      </c>
      <c r="BO116" s="108" t="str">
        <f t="shared" si="26"/>
        <v>WH0_1</v>
      </c>
      <c r="BP116" s="108">
        <f t="shared" si="19"/>
        <v>0.0251920133192881</v>
      </c>
      <c r="BQ116" s="108" t="s">
        <v>18</v>
      </c>
      <c r="BR116" s="108" t="s">
        <v>192</v>
      </c>
    </row>
    <row r="117" spans="2:70">
      <c r="B117" s="160"/>
      <c r="C117" s="32"/>
      <c r="D117" s="161"/>
      <c r="E117" s="161"/>
      <c r="F117" s="160"/>
      <c r="G117" s="32"/>
      <c r="H117" s="32"/>
      <c r="K117" s="108" t="s">
        <v>357</v>
      </c>
      <c r="L117" s="108" t="str">
        <f t="shared" si="20"/>
        <v>R_ES-SA-WatHeat</v>
      </c>
      <c r="M117" s="108" t="s">
        <v>420</v>
      </c>
      <c r="N117" s="108">
        <f t="shared" si="8"/>
        <v>0.0229492798370929</v>
      </c>
      <c r="O117" s="108" t="s">
        <v>18</v>
      </c>
      <c r="P117" s="108" t="s">
        <v>196</v>
      </c>
      <c r="T117" s="108" t="s">
        <v>357</v>
      </c>
      <c r="U117" s="108" t="str">
        <f t="shared" si="27"/>
        <v>R_ES-SA-WatHeat</v>
      </c>
      <c r="V117" s="108" t="str">
        <f t="shared" si="27"/>
        <v>WH2_3</v>
      </c>
      <c r="W117" s="108">
        <f t="shared" si="10"/>
        <v>0.025013577036883</v>
      </c>
      <c r="X117" s="108" t="s">
        <v>18</v>
      </c>
      <c r="Y117" s="108" t="s">
        <v>191</v>
      </c>
      <c r="AC117" s="108" t="s">
        <v>357</v>
      </c>
      <c r="AD117" s="108" t="str">
        <f t="shared" si="22"/>
        <v>R_ES-SA-WatHeat</v>
      </c>
      <c r="AE117" s="108" t="str">
        <f t="shared" si="22"/>
        <v>WH2_3</v>
      </c>
      <c r="AF117" s="108">
        <f t="shared" si="12"/>
        <v>0.026652958693426</v>
      </c>
      <c r="AG117" s="108" t="s">
        <v>18</v>
      </c>
      <c r="AH117" s="108" t="s">
        <v>197</v>
      </c>
      <c r="AL117" s="108" t="s">
        <v>357</v>
      </c>
      <c r="AM117" s="108" t="str">
        <f t="shared" si="23"/>
        <v>R_ES-SA-WatHeat</v>
      </c>
      <c r="AN117" s="108" t="str">
        <f t="shared" si="23"/>
        <v>WH2_3</v>
      </c>
      <c r="AO117" s="108">
        <f t="shared" si="14"/>
        <v>0.0252822319214758</v>
      </c>
      <c r="AP117" s="108" t="s">
        <v>18</v>
      </c>
      <c r="AQ117" s="108" t="s">
        <v>194</v>
      </c>
      <c r="AU117" s="108" t="s">
        <v>357</v>
      </c>
      <c r="AV117" s="108" t="str">
        <f t="shared" si="24"/>
        <v>R_ES-SA-WatHeat</v>
      </c>
      <c r="AW117" s="108" t="str">
        <f t="shared" si="24"/>
        <v>WH2_3</v>
      </c>
      <c r="AX117" s="108">
        <f t="shared" si="16"/>
        <v>0.0240114562974125</v>
      </c>
      <c r="AY117" s="108" t="s">
        <v>18</v>
      </c>
      <c r="AZ117" s="108" t="s">
        <v>193</v>
      </c>
      <c r="BD117" s="108" t="s">
        <v>357</v>
      </c>
      <c r="BE117" s="108" t="str">
        <f t="shared" si="25"/>
        <v>R_ES-SA-WatHeat</v>
      </c>
      <c r="BF117" s="108" t="str">
        <f t="shared" si="25"/>
        <v>WH2_3</v>
      </c>
      <c r="BG117" s="108">
        <f t="shared" si="21"/>
        <v>0.0252822319214758</v>
      </c>
      <c r="BH117" s="108" t="s">
        <v>18</v>
      </c>
      <c r="BI117" s="108" t="s">
        <v>195</v>
      </c>
      <c r="BM117" s="108" t="s">
        <v>357</v>
      </c>
      <c r="BN117" s="108" t="str">
        <f t="shared" si="26"/>
        <v>R_ES-SA-WatHeat</v>
      </c>
      <c r="BO117" s="108" t="str">
        <f t="shared" si="26"/>
        <v>WH2_3</v>
      </c>
      <c r="BP117" s="108">
        <f t="shared" si="19"/>
        <v>0.0240114562974125</v>
      </c>
      <c r="BQ117" s="108" t="s">
        <v>18</v>
      </c>
      <c r="BR117" s="108" t="s">
        <v>192</v>
      </c>
    </row>
    <row r="118" spans="2:70">
      <c r="B118" s="160"/>
      <c r="C118" s="32"/>
      <c r="D118" s="161"/>
      <c r="E118" s="161"/>
      <c r="F118" s="160"/>
      <c r="G118" s="32"/>
      <c r="H118" s="32"/>
      <c r="K118" s="108" t="s">
        <v>357</v>
      </c>
      <c r="L118" s="108" t="str">
        <f t="shared" si="20"/>
        <v>R_ES-SA-WatHeat</v>
      </c>
      <c r="M118" s="108" t="s">
        <v>421</v>
      </c>
      <c r="N118" s="108">
        <f t="shared" si="8"/>
        <v>0.0222223809455457</v>
      </c>
      <c r="O118" s="108" t="s">
        <v>18</v>
      </c>
      <c r="P118" s="108" t="s">
        <v>196</v>
      </c>
      <c r="T118" s="108" t="s">
        <v>357</v>
      </c>
      <c r="U118" s="108" t="str">
        <f t="shared" si="27"/>
        <v>R_ES-SA-WatHeat</v>
      </c>
      <c r="V118" s="108" t="str">
        <f t="shared" si="27"/>
        <v>WH4_5</v>
      </c>
      <c r="W118" s="108">
        <f t="shared" si="10"/>
        <v>0.023696203770169</v>
      </c>
      <c r="X118" s="108" t="s">
        <v>18</v>
      </c>
      <c r="Y118" s="108" t="s">
        <v>191</v>
      </c>
      <c r="AC118" s="108" t="s">
        <v>357</v>
      </c>
      <c r="AD118" s="108" t="str">
        <f t="shared" si="22"/>
        <v>R_ES-SA-WatHeat</v>
      </c>
      <c r="AE118" s="108" t="str">
        <f t="shared" si="22"/>
        <v>WH4_5</v>
      </c>
      <c r="AF118" s="108">
        <f t="shared" si="12"/>
        <v>0.0249170715686325</v>
      </c>
      <c r="AG118" s="108" t="s">
        <v>18</v>
      </c>
      <c r="AH118" s="108" t="s">
        <v>197</v>
      </c>
      <c r="AL118" s="108" t="s">
        <v>357</v>
      </c>
      <c r="AM118" s="108" t="str">
        <f t="shared" si="23"/>
        <v>R_ES-SA-WatHeat</v>
      </c>
      <c r="AN118" s="108" t="str">
        <f t="shared" si="23"/>
        <v>WH4_5</v>
      </c>
      <c r="AO118" s="108">
        <f t="shared" si="14"/>
        <v>0.0239165993198236</v>
      </c>
      <c r="AP118" s="108" t="s">
        <v>18</v>
      </c>
      <c r="AQ118" s="108" t="s">
        <v>194</v>
      </c>
      <c r="AU118" s="108" t="s">
        <v>357</v>
      </c>
      <c r="AV118" s="108" t="str">
        <f t="shared" si="24"/>
        <v>R_ES-SA-WatHeat</v>
      </c>
      <c r="AW118" s="108" t="str">
        <f t="shared" si="24"/>
        <v>WH4_5</v>
      </c>
      <c r="AX118" s="108">
        <f t="shared" si="16"/>
        <v>0.021583935635486</v>
      </c>
      <c r="AY118" s="108" t="s">
        <v>18</v>
      </c>
      <c r="AZ118" s="108" t="s">
        <v>193</v>
      </c>
      <c r="BD118" s="108" t="s">
        <v>357</v>
      </c>
      <c r="BE118" s="108" t="str">
        <f t="shared" si="25"/>
        <v>R_ES-SA-WatHeat</v>
      </c>
      <c r="BF118" s="108" t="str">
        <f t="shared" si="25"/>
        <v>WH4_5</v>
      </c>
      <c r="BG118" s="108">
        <f t="shared" si="21"/>
        <v>0.0239165993198236</v>
      </c>
      <c r="BH118" s="108" t="s">
        <v>18</v>
      </c>
      <c r="BI118" s="108" t="s">
        <v>195</v>
      </c>
      <c r="BM118" s="108" t="s">
        <v>357</v>
      </c>
      <c r="BN118" s="108" t="str">
        <f t="shared" si="26"/>
        <v>R_ES-SA-WatHeat</v>
      </c>
      <c r="BO118" s="108" t="str">
        <f t="shared" si="26"/>
        <v>WH4_5</v>
      </c>
      <c r="BP118" s="108">
        <f t="shared" si="19"/>
        <v>0.021583935635486</v>
      </c>
      <c r="BQ118" s="108" t="s">
        <v>18</v>
      </c>
      <c r="BR118" s="108" t="s">
        <v>192</v>
      </c>
    </row>
    <row r="119" spans="2:70">
      <c r="B119" s="160"/>
      <c r="C119" s="32"/>
      <c r="D119" s="161"/>
      <c r="E119" s="161"/>
      <c r="F119" s="160"/>
      <c r="G119" s="32"/>
      <c r="H119" s="32"/>
      <c r="K119" s="175" t="s">
        <v>357</v>
      </c>
      <c r="L119" s="108" t="str">
        <f t="shared" si="20"/>
        <v>R_ES-SA-WatHeat</v>
      </c>
      <c r="M119" s="108" t="s">
        <v>422</v>
      </c>
      <c r="N119" s="108">
        <f t="shared" si="8"/>
        <v>0.0212585220509218</v>
      </c>
      <c r="O119" s="108" t="s">
        <v>18</v>
      </c>
      <c r="P119" s="108" t="s">
        <v>196</v>
      </c>
      <c r="T119" s="108" t="s">
        <v>357</v>
      </c>
      <c r="U119" s="108" t="str">
        <f t="shared" si="27"/>
        <v>R_ES-SA-WatHeat</v>
      </c>
      <c r="V119" s="108" t="str">
        <f t="shared" si="27"/>
        <v>WH6_7</v>
      </c>
      <c r="W119" s="108">
        <f t="shared" si="10"/>
        <v>0.0235544674010497</v>
      </c>
      <c r="X119" s="108" t="s">
        <v>18</v>
      </c>
      <c r="Y119" s="108" t="s">
        <v>191</v>
      </c>
      <c r="AC119" s="108" t="s">
        <v>357</v>
      </c>
      <c r="AD119" s="108" t="str">
        <f t="shared" si="22"/>
        <v>R_ES-SA-WatHeat</v>
      </c>
      <c r="AE119" s="108" t="str">
        <f t="shared" si="22"/>
        <v>WH6_7</v>
      </c>
      <c r="AF119" s="108">
        <f t="shared" si="12"/>
        <v>0.0223149487779418</v>
      </c>
      <c r="AG119" s="108" t="s">
        <v>18</v>
      </c>
      <c r="AH119" s="108" t="s">
        <v>197</v>
      </c>
      <c r="AL119" s="108" t="s">
        <v>357</v>
      </c>
      <c r="AM119" s="108" t="str">
        <f t="shared" si="23"/>
        <v>R_ES-SA-WatHeat</v>
      </c>
      <c r="AN119" s="108" t="str">
        <f t="shared" si="23"/>
        <v>WH6_7</v>
      </c>
      <c r="AO119" s="108">
        <f t="shared" si="14"/>
        <v>0.0226308904433103</v>
      </c>
      <c r="AP119" s="108" t="s">
        <v>18</v>
      </c>
      <c r="AQ119" s="108" t="s">
        <v>194</v>
      </c>
      <c r="AU119" s="108" t="s">
        <v>357</v>
      </c>
      <c r="AV119" s="108" t="str">
        <f t="shared" si="24"/>
        <v>R_ES-SA-WatHeat</v>
      </c>
      <c r="AW119" s="108" t="str">
        <f t="shared" si="24"/>
        <v>WH6_7</v>
      </c>
      <c r="AX119" s="108">
        <f t="shared" si="16"/>
        <v>0.0195664574996017</v>
      </c>
      <c r="AY119" s="108" t="s">
        <v>18</v>
      </c>
      <c r="AZ119" s="108" t="s">
        <v>193</v>
      </c>
      <c r="BD119" s="108" t="s">
        <v>357</v>
      </c>
      <c r="BE119" s="108" t="str">
        <f t="shared" si="25"/>
        <v>R_ES-SA-WatHeat</v>
      </c>
      <c r="BF119" s="108" t="str">
        <f t="shared" si="25"/>
        <v>WH6_7</v>
      </c>
      <c r="BG119" s="108">
        <f t="shared" si="21"/>
        <v>0.0226308904433103</v>
      </c>
      <c r="BH119" s="108" t="s">
        <v>18</v>
      </c>
      <c r="BI119" s="108" t="s">
        <v>195</v>
      </c>
      <c r="BM119" s="108" t="s">
        <v>357</v>
      </c>
      <c r="BN119" s="108" t="str">
        <f t="shared" si="26"/>
        <v>R_ES-SA-WatHeat</v>
      </c>
      <c r="BO119" s="108" t="str">
        <f t="shared" si="26"/>
        <v>WH6_7</v>
      </c>
      <c r="BP119" s="108">
        <f t="shared" si="19"/>
        <v>0.0195664574996017</v>
      </c>
      <c r="BQ119" s="108" t="s">
        <v>18</v>
      </c>
      <c r="BR119" s="108" t="s">
        <v>192</v>
      </c>
    </row>
    <row r="120" spans="2:70">
      <c r="B120" s="160"/>
      <c r="C120" s="32"/>
      <c r="D120" s="161"/>
      <c r="E120" s="161"/>
      <c r="F120" s="160"/>
      <c r="G120" s="32"/>
      <c r="H120" s="32"/>
      <c r="K120" s="108" t="s">
        <v>357</v>
      </c>
      <c r="L120" s="108" t="str">
        <f t="shared" si="20"/>
        <v>R_ES-SA-WatHeat</v>
      </c>
      <c r="M120" s="108" t="s">
        <v>423</v>
      </c>
      <c r="N120" s="108">
        <f t="shared" si="8"/>
        <v>0.0207811308875425</v>
      </c>
      <c r="O120" s="108" t="s">
        <v>18</v>
      </c>
      <c r="P120" s="108" t="s">
        <v>196</v>
      </c>
      <c r="T120" s="108" t="s">
        <v>357</v>
      </c>
      <c r="U120" s="108" t="str">
        <f t="shared" si="27"/>
        <v>R_ES-SA-WatHeat</v>
      </c>
      <c r="V120" s="108" t="str">
        <f t="shared" si="27"/>
        <v>WH8_9</v>
      </c>
      <c r="W120" s="108">
        <f t="shared" si="10"/>
        <v>0.0243002057667018</v>
      </c>
      <c r="X120" s="108" t="s">
        <v>18</v>
      </c>
      <c r="Y120" s="108" t="s">
        <v>191</v>
      </c>
      <c r="AC120" s="108" t="s">
        <v>357</v>
      </c>
      <c r="AD120" s="108" t="str">
        <f t="shared" si="22"/>
        <v>R_ES-SA-WatHeat</v>
      </c>
      <c r="AE120" s="108" t="str">
        <f t="shared" si="22"/>
        <v>WH8_9</v>
      </c>
      <c r="AF120" s="108">
        <f t="shared" si="12"/>
        <v>0.0206945793819697</v>
      </c>
      <c r="AG120" s="108" t="s">
        <v>18</v>
      </c>
      <c r="AH120" s="108" t="s">
        <v>197</v>
      </c>
      <c r="AL120" s="108" t="s">
        <v>357</v>
      </c>
      <c r="AM120" s="108" t="str">
        <f t="shared" si="23"/>
        <v>R_ES-SA-WatHeat</v>
      </c>
      <c r="AN120" s="108" t="str">
        <f t="shared" si="23"/>
        <v>WH8_9</v>
      </c>
      <c r="AO120" s="108">
        <f t="shared" si="14"/>
        <v>0.0221985165054664</v>
      </c>
      <c r="AP120" s="108" t="s">
        <v>18</v>
      </c>
      <c r="AQ120" s="108" t="s">
        <v>194</v>
      </c>
      <c r="AU120" s="108" t="s">
        <v>357</v>
      </c>
      <c r="AV120" s="108" t="str">
        <f t="shared" si="24"/>
        <v>R_ES-SA-WatHeat</v>
      </c>
      <c r="AW120" s="108" t="str">
        <f t="shared" si="24"/>
        <v>WH8_9</v>
      </c>
      <c r="AX120" s="108">
        <f t="shared" si="16"/>
        <v>0.0189268898351184</v>
      </c>
      <c r="AY120" s="108" t="s">
        <v>18</v>
      </c>
      <c r="AZ120" s="108" t="s">
        <v>193</v>
      </c>
      <c r="BD120" s="108" t="s">
        <v>357</v>
      </c>
      <c r="BE120" s="108" t="str">
        <f t="shared" si="25"/>
        <v>R_ES-SA-WatHeat</v>
      </c>
      <c r="BF120" s="108" t="str">
        <f t="shared" si="25"/>
        <v>WH8_9</v>
      </c>
      <c r="BG120" s="108">
        <f t="shared" si="21"/>
        <v>0.0221985165054664</v>
      </c>
      <c r="BH120" s="108" t="s">
        <v>18</v>
      </c>
      <c r="BI120" s="108" t="s">
        <v>195</v>
      </c>
      <c r="BM120" s="108" t="s">
        <v>357</v>
      </c>
      <c r="BN120" s="108" t="str">
        <f t="shared" si="26"/>
        <v>R_ES-SA-WatHeat</v>
      </c>
      <c r="BO120" s="108" t="str">
        <f t="shared" si="26"/>
        <v>WH8_9</v>
      </c>
      <c r="BP120" s="108">
        <f t="shared" si="19"/>
        <v>0.0189268898351184</v>
      </c>
      <c r="BQ120" s="108" t="s">
        <v>18</v>
      </c>
      <c r="BR120" s="108" t="s">
        <v>192</v>
      </c>
    </row>
    <row r="121" spans="2:70">
      <c r="B121" s="160"/>
      <c r="C121" s="32"/>
      <c r="D121" s="161"/>
      <c r="E121" s="161"/>
      <c r="F121" s="160"/>
      <c r="G121" s="32"/>
      <c r="H121" s="32"/>
      <c r="K121" s="108" t="s">
        <v>357</v>
      </c>
      <c r="L121" s="108" t="str">
        <f t="shared" si="20"/>
        <v>R_ES-SA-WatHeat</v>
      </c>
      <c r="M121" s="108" t="s">
        <v>424</v>
      </c>
      <c r="N121" s="108">
        <f t="shared" si="8"/>
        <v>0.0207247431264493</v>
      </c>
      <c r="O121" s="108" t="s">
        <v>18</v>
      </c>
      <c r="P121" s="108" t="s">
        <v>196</v>
      </c>
      <c r="T121" s="108" t="s">
        <v>357</v>
      </c>
      <c r="U121" s="108" t="str">
        <f t="shared" si="27"/>
        <v>R_ES-SA-WatHeat</v>
      </c>
      <c r="V121" s="108" t="str">
        <f t="shared" si="27"/>
        <v>WH10_11</v>
      </c>
      <c r="W121" s="108">
        <f t="shared" si="10"/>
        <v>0.0269606064596627</v>
      </c>
      <c r="X121" s="108" t="s">
        <v>18</v>
      </c>
      <c r="Y121" s="108" t="s">
        <v>191</v>
      </c>
      <c r="AC121" s="108" t="s">
        <v>357</v>
      </c>
      <c r="AD121" s="108" t="str">
        <f t="shared" si="22"/>
        <v>R_ES-SA-WatHeat</v>
      </c>
      <c r="AE121" s="108" t="str">
        <f t="shared" si="22"/>
        <v>WH10_11</v>
      </c>
      <c r="AF121" s="108">
        <f t="shared" si="12"/>
        <v>0.0203373562220637</v>
      </c>
      <c r="AG121" s="108" t="s">
        <v>18</v>
      </c>
      <c r="AH121" s="108" t="s">
        <v>197</v>
      </c>
      <c r="AL121" s="108" t="s">
        <v>357</v>
      </c>
      <c r="AM121" s="108" t="str">
        <f t="shared" si="23"/>
        <v>R_ES-SA-WatHeat</v>
      </c>
      <c r="AN121" s="108" t="str">
        <f t="shared" si="23"/>
        <v>WH10_11</v>
      </c>
      <c r="AO121" s="108">
        <f t="shared" si="14"/>
        <v>0.0228944317474162</v>
      </c>
      <c r="AP121" s="108" t="s">
        <v>18</v>
      </c>
      <c r="AQ121" s="108" t="s">
        <v>194</v>
      </c>
      <c r="AU121" s="108" t="s">
        <v>357</v>
      </c>
      <c r="AV121" s="108" t="str">
        <f t="shared" si="24"/>
        <v>R_ES-SA-WatHeat</v>
      </c>
      <c r="AW121" s="108" t="str">
        <f t="shared" si="24"/>
        <v>WH10_11</v>
      </c>
      <c r="AX121" s="108">
        <f t="shared" si="16"/>
        <v>0.0193167729407143</v>
      </c>
      <c r="AY121" s="108" t="s">
        <v>18</v>
      </c>
      <c r="AZ121" s="108" t="s">
        <v>193</v>
      </c>
      <c r="BD121" s="108" t="s">
        <v>357</v>
      </c>
      <c r="BE121" s="108" t="str">
        <f t="shared" si="25"/>
        <v>R_ES-SA-WatHeat</v>
      </c>
      <c r="BF121" s="108" t="str">
        <f t="shared" si="25"/>
        <v>WH10_11</v>
      </c>
      <c r="BG121" s="108">
        <f t="shared" si="21"/>
        <v>0.0228944317474162</v>
      </c>
      <c r="BH121" s="108" t="s">
        <v>18</v>
      </c>
      <c r="BI121" s="108" t="s">
        <v>195</v>
      </c>
      <c r="BM121" s="108" t="s">
        <v>357</v>
      </c>
      <c r="BN121" s="108" t="str">
        <f t="shared" si="26"/>
        <v>R_ES-SA-WatHeat</v>
      </c>
      <c r="BO121" s="108" t="str">
        <f t="shared" si="26"/>
        <v>WH10_11</v>
      </c>
      <c r="BP121" s="108">
        <f t="shared" si="19"/>
        <v>0.0193167729407143</v>
      </c>
      <c r="BQ121" s="108" t="s">
        <v>18</v>
      </c>
      <c r="BR121" s="108" t="s">
        <v>192</v>
      </c>
    </row>
    <row r="122" spans="2:70">
      <c r="B122" s="160"/>
      <c r="C122" s="32"/>
      <c r="D122" s="161"/>
      <c r="E122" s="161"/>
      <c r="F122" s="160"/>
      <c r="G122" s="32"/>
      <c r="H122" s="32"/>
      <c r="K122" s="108" t="s">
        <v>357</v>
      </c>
      <c r="L122" s="108" t="str">
        <f t="shared" si="20"/>
        <v>R_ES-SA-WatHeat</v>
      </c>
      <c r="M122" s="108" t="s">
        <v>425</v>
      </c>
      <c r="N122" s="108">
        <f t="shared" si="8"/>
        <v>0.0213134263086159</v>
      </c>
      <c r="O122" s="108" t="s">
        <v>18</v>
      </c>
      <c r="P122" s="108" t="s">
        <v>196</v>
      </c>
      <c r="T122" s="108" t="s">
        <v>357</v>
      </c>
      <c r="U122" s="108" t="str">
        <f t="shared" si="27"/>
        <v>R_ES-SA-WatHeat</v>
      </c>
      <c r="V122" s="108" t="str">
        <f t="shared" si="27"/>
        <v>WH12_13</v>
      </c>
      <c r="W122" s="108">
        <f t="shared" si="10"/>
        <v>0.0281941532212526</v>
      </c>
      <c r="X122" s="108" t="s">
        <v>18</v>
      </c>
      <c r="Y122" s="108" t="s">
        <v>191</v>
      </c>
      <c r="AC122" s="108" t="s">
        <v>357</v>
      </c>
      <c r="AD122" s="108" t="str">
        <f t="shared" si="22"/>
        <v>R_ES-SA-WatHeat</v>
      </c>
      <c r="AE122" s="108" t="str">
        <f t="shared" si="22"/>
        <v>WH12_13</v>
      </c>
      <c r="AF122" s="108">
        <f t="shared" si="12"/>
        <v>0.0215779233299048</v>
      </c>
      <c r="AG122" s="108" t="s">
        <v>18</v>
      </c>
      <c r="AH122" s="108" t="s">
        <v>197</v>
      </c>
      <c r="AL122" s="108" t="s">
        <v>357</v>
      </c>
      <c r="AM122" s="108" t="str">
        <f t="shared" si="23"/>
        <v>R_ES-SA-WatHeat</v>
      </c>
      <c r="AN122" s="108" t="str">
        <f t="shared" si="23"/>
        <v>WH12_13</v>
      </c>
      <c r="AO122" s="108">
        <f t="shared" si="14"/>
        <v>0.0243699220566265</v>
      </c>
      <c r="AP122" s="108" t="s">
        <v>18</v>
      </c>
      <c r="AQ122" s="108" t="s">
        <v>194</v>
      </c>
      <c r="AU122" s="108" t="s">
        <v>357</v>
      </c>
      <c r="AV122" s="108" t="str">
        <f t="shared" si="24"/>
        <v>R_ES-SA-WatHeat</v>
      </c>
      <c r="AW122" s="108" t="str">
        <f t="shared" si="24"/>
        <v>WH12_13</v>
      </c>
      <c r="AX122" s="108">
        <f t="shared" si="16"/>
        <v>0.0217136791659968</v>
      </c>
      <c r="AY122" s="108" t="s">
        <v>18</v>
      </c>
      <c r="AZ122" s="108" t="s">
        <v>193</v>
      </c>
      <c r="BD122" s="108" t="s">
        <v>357</v>
      </c>
      <c r="BE122" s="108" t="str">
        <f t="shared" si="25"/>
        <v>R_ES-SA-WatHeat</v>
      </c>
      <c r="BF122" s="108" t="str">
        <f t="shared" si="25"/>
        <v>WH12_13</v>
      </c>
      <c r="BG122" s="108">
        <f t="shared" si="21"/>
        <v>0.0243699220566265</v>
      </c>
      <c r="BH122" s="108" t="s">
        <v>18</v>
      </c>
      <c r="BI122" s="108" t="s">
        <v>195</v>
      </c>
      <c r="BM122" s="108" t="s">
        <v>357</v>
      </c>
      <c r="BN122" s="108" t="str">
        <f t="shared" si="26"/>
        <v>R_ES-SA-WatHeat</v>
      </c>
      <c r="BO122" s="108" t="str">
        <f t="shared" si="26"/>
        <v>WH12_13</v>
      </c>
      <c r="BP122" s="108">
        <f t="shared" si="19"/>
        <v>0.0217136791659968</v>
      </c>
      <c r="BQ122" s="108" t="s">
        <v>18</v>
      </c>
      <c r="BR122" s="108" t="s">
        <v>192</v>
      </c>
    </row>
    <row r="123" spans="2:70">
      <c r="B123" s="160"/>
      <c r="C123" s="32"/>
      <c r="D123" s="161"/>
      <c r="E123" s="161"/>
      <c r="F123" s="160"/>
      <c r="G123" s="32"/>
      <c r="H123" s="32"/>
      <c r="K123" s="175" t="s">
        <v>357</v>
      </c>
      <c r="L123" s="108" t="str">
        <f t="shared" si="20"/>
        <v>R_ES-SA-WatHeat</v>
      </c>
      <c r="M123" s="108" t="s">
        <v>426</v>
      </c>
      <c r="N123" s="108">
        <f t="shared" si="8"/>
        <v>0.0224691056303517</v>
      </c>
      <c r="O123" s="108" t="s">
        <v>18</v>
      </c>
      <c r="P123" s="108" t="s">
        <v>196</v>
      </c>
      <c r="T123" s="108" t="s">
        <v>357</v>
      </c>
      <c r="U123" s="108" t="str">
        <f t="shared" si="27"/>
        <v>R_ES-SA-WatHeat</v>
      </c>
      <c r="V123" s="108" t="str">
        <f t="shared" si="27"/>
        <v>WH14_15</v>
      </c>
      <c r="W123" s="108">
        <f t="shared" si="10"/>
        <v>0.0277591077183275</v>
      </c>
      <c r="X123" s="108" t="s">
        <v>18</v>
      </c>
      <c r="Y123" s="108" t="s">
        <v>191</v>
      </c>
      <c r="AC123" s="108" t="s">
        <v>357</v>
      </c>
      <c r="AD123" s="108" t="str">
        <f t="shared" si="22"/>
        <v>R_ES-SA-WatHeat</v>
      </c>
      <c r="AE123" s="108" t="str">
        <f t="shared" si="22"/>
        <v>WH14_15</v>
      </c>
      <c r="AF123" s="108">
        <f t="shared" si="12"/>
        <v>0.0244372230846757</v>
      </c>
      <c r="AG123" s="108" t="s">
        <v>18</v>
      </c>
      <c r="AH123" s="108" t="s">
        <v>197</v>
      </c>
      <c r="AL123" s="108" t="s">
        <v>357</v>
      </c>
      <c r="AM123" s="108" t="str">
        <f t="shared" si="23"/>
        <v>R_ES-SA-WatHeat</v>
      </c>
      <c r="AN123" s="108" t="str">
        <f t="shared" si="23"/>
        <v>WH14_15</v>
      </c>
      <c r="AO123" s="108">
        <f t="shared" si="14"/>
        <v>0.0252966565536165</v>
      </c>
      <c r="AP123" s="108" t="s">
        <v>18</v>
      </c>
      <c r="AQ123" s="108" t="s">
        <v>194</v>
      </c>
      <c r="AU123" s="108" t="s">
        <v>357</v>
      </c>
      <c r="AV123" s="108" t="str">
        <f t="shared" si="24"/>
        <v>R_ES-SA-WatHeat</v>
      </c>
      <c r="AW123" s="108" t="str">
        <f t="shared" si="24"/>
        <v>WH14_15</v>
      </c>
      <c r="AX123" s="108">
        <f t="shared" si="16"/>
        <v>0.0231546162990083</v>
      </c>
      <c r="AY123" s="108" t="s">
        <v>18</v>
      </c>
      <c r="AZ123" s="108" t="s">
        <v>193</v>
      </c>
      <c r="BD123" s="108" t="s">
        <v>357</v>
      </c>
      <c r="BE123" s="108" t="str">
        <f t="shared" si="25"/>
        <v>R_ES-SA-WatHeat</v>
      </c>
      <c r="BF123" s="108" t="str">
        <f t="shared" si="25"/>
        <v>WH14_15</v>
      </c>
      <c r="BG123" s="108">
        <f t="shared" si="21"/>
        <v>0.0252966565536165</v>
      </c>
      <c r="BH123" s="108" t="s">
        <v>18</v>
      </c>
      <c r="BI123" s="108" t="s">
        <v>195</v>
      </c>
      <c r="BM123" s="108" t="s">
        <v>357</v>
      </c>
      <c r="BN123" s="108" t="str">
        <f t="shared" si="26"/>
        <v>R_ES-SA-WatHeat</v>
      </c>
      <c r="BO123" s="108" t="str">
        <f t="shared" si="26"/>
        <v>WH14_15</v>
      </c>
      <c r="BP123" s="108">
        <f t="shared" si="19"/>
        <v>0.0231546162990083</v>
      </c>
      <c r="BQ123" s="108" t="s">
        <v>18</v>
      </c>
      <c r="BR123" s="108" t="s">
        <v>192</v>
      </c>
    </row>
    <row r="124" spans="2:70">
      <c r="B124" s="160"/>
      <c r="C124" s="32"/>
      <c r="D124" s="161"/>
      <c r="E124" s="161"/>
      <c r="F124" s="160"/>
      <c r="G124" s="32"/>
      <c r="H124" s="32"/>
      <c r="K124" s="108" t="s">
        <v>357</v>
      </c>
      <c r="L124" s="108" t="str">
        <f t="shared" si="20"/>
        <v>R_ES-SA-WatHeat</v>
      </c>
      <c r="M124" s="108" t="s">
        <v>427</v>
      </c>
      <c r="N124" s="108">
        <f t="shared" si="8"/>
        <v>0.0228058793544892</v>
      </c>
      <c r="O124" s="108" t="s">
        <v>18</v>
      </c>
      <c r="P124" s="108" t="s">
        <v>196</v>
      </c>
      <c r="T124" s="108" t="s">
        <v>357</v>
      </c>
      <c r="U124" s="108" t="str">
        <f t="shared" si="27"/>
        <v>R_ES-SA-WatHeat</v>
      </c>
      <c r="V124" s="108" t="str">
        <f t="shared" si="27"/>
        <v>WH16_17</v>
      </c>
      <c r="W124" s="108">
        <f t="shared" si="10"/>
        <v>0.0270225001421144</v>
      </c>
      <c r="X124" s="108" t="s">
        <v>18</v>
      </c>
      <c r="Y124" s="108" t="s">
        <v>191</v>
      </c>
      <c r="AC124" s="108" t="s">
        <v>357</v>
      </c>
      <c r="AD124" s="108" t="str">
        <f t="shared" si="22"/>
        <v>R_ES-SA-WatHeat</v>
      </c>
      <c r="AE124" s="108" t="str">
        <f t="shared" si="22"/>
        <v>WH16_17</v>
      </c>
      <c r="AF124" s="108">
        <f t="shared" si="12"/>
        <v>0.0257055276901567</v>
      </c>
      <c r="AG124" s="108" t="s">
        <v>18</v>
      </c>
      <c r="AH124" s="108" t="s">
        <v>197</v>
      </c>
      <c r="AL124" s="108" t="s">
        <v>357</v>
      </c>
      <c r="AM124" s="108" t="str">
        <f t="shared" si="23"/>
        <v>R_ES-SA-WatHeat</v>
      </c>
      <c r="AN124" s="108" t="str">
        <f t="shared" si="23"/>
        <v>WH16_17</v>
      </c>
      <c r="AO124" s="108">
        <f t="shared" si="14"/>
        <v>0.0253035348263485</v>
      </c>
      <c r="AP124" s="108" t="s">
        <v>18</v>
      </c>
      <c r="AQ124" s="108" t="s">
        <v>194</v>
      </c>
      <c r="AU124" s="108" t="s">
        <v>357</v>
      </c>
      <c r="AV124" s="108" t="str">
        <f t="shared" si="24"/>
        <v>R_ES-SA-WatHeat</v>
      </c>
      <c r="AW124" s="108" t="str">
        <f t="shared" si="24"/>
        <v>WH16_17</v>
      </c>
      <c r="AX124" s="108">
        <f t="shared" si="16"/>
        <v>0.0233585702637121</v>
      </c>
      <c r="AY124" s="108" t="s">
        <v>18</v>
      </c>
      <c r="AZ124" s="108" t="s">
        <v>193</v>
      </c>
      <c r="BD124" s="108" t="s">
        <v>357</v>
      </c>
      <c r="BE124" s="108" t="str">
        <f t="shared" si="25"/>
        <v>R_ES-SA-WatHeat</v>
      </c>
      <c r="BF124" s="108" t="str">
        <f t="shared" si="25"/>
        <v>WH16_17</v>
      </c>
      <c r="BG124" s="108">
        <f t="shared" si="21"/>
        <v>0.0253035348263485</v>
      </c>
      <c r="BH124" s="108" t="s">
        <v>18</v>
      </c>
      <c r="BI124" s="108" t="s">
        <v>195</v>
      </c>
      <c r="BM124" s="108" t="s">
        <v>357</v>
      </c>
      <c r="BN124" s="108" t="str">
        <f t="shared" si="26"/>
        <v>R_ES-SA-WatHeat</v>
      </c>
      <c r="BO124" s="108" t="str">
        <f t="shared" si="26"/>
        <v>WH16_17</v>
      </c>
      <c r="BP124" s="108">
        <f t="shared" si="19"/>
        <v>0.0233585702637121</v>
      </c>
      <c r="BQ124" s="108" t="s">
        <v>18</v>
      </c>
      <c r="BR124" s="108" t="s">
        <v>192</v>
      </c>
    </row>
    <row r="125" spans="2:70">
      <c r="B125" s="160"/>
      <c r="C125" s="32"/>
      <c r="D125" s="161"/>
      <c r="E125" s="161"/>
      <c r="F125" s="160"/>
      <c r="G125" s="32"/>
      <c r="H125" s="32"/>
      <c r="K125" s="108" t="s">
        <v>357</v>
      </c>
      <c r="L125" s="108" t="str">
        <f t="shared" si="20"/>
        <v>R_ES-SA-WatHeat</v>
      </c>
      <c r="M125" s="108" t="s">
        <v>428</v>
      </c>
      <c r="N125" s="108">
        <f t="shared" si="8"/>
        <v>0.0228335510535675</v>
      </c>
      <c r="O125" s="108" t="s">
        <v>18</v>
      </c>
      <c r="P125" s="108" t="s">
        <v>196</v>
      </c>
      <c r="T125" s="108" t="s">
        <v>357</v>
      </c>
      <c r="U125" s="108" t="str">
        <f t="shared" si="27"/>
        <v>R_ES-SA-WatHeat</v>
      </c>
      <c r="V125" s="108" t="str">
        <f t="shared" si="27"/>
        <v>WH18_19</v>
      </c>
      <c r="W125" s="108">
        <f t="shared" si="10"/>
        <v>0.0267517944660614</v>
      </c>
      <c r="X125" s="108" t="s">
        <v>18</v>
      </c>
      <c r="Y125" s="108" t="s">
        <v>191</v>
      </c>
      <c r="AC125" s="108" t="s">
        <v>357</v>
      </c>
      <c r="AD125" s="108" t="str">
        <f t="shared" si="22"/>
        <v>R_ES-SA-WatHeat</v>
      </c>
      <c r="AE125" s="108" t="str">
        <f t="shared" si="22"/>
        <v>WH18_19</v>
      </c>
      <c r="AF125" s="108">
        <f t="shared" si="12"/>
        <v>0.0255927943653416</v>
      </c>
      <c r="AG125" s="108" t="s">
        <v>18</v>
      </c>
      <c r="AH125" s="108" t="s">
        <v>197</v>
      </c>
      <c r="AL125" s="108" t="s">
        <v>357</v>
      </c>
      <c r="AM125" s="108" t="str">
        <f t="shared" si="23"/>
        <v>R_ES-SA-WatHeat</v>
      </c>
      <c r="AN125" s="108" t="str">
        <f t="shared" si="23"/>
        <v>WH18_19</v>
      </c>
      <c r="AO125" s="108">
        <f t="shared" si="14"/>
        <v>0.0249695860312862</v>
      </c>
      <c r="AP125" s="108" t="s">
        <v>18</v>
      </c>
      <c r="AQ125" s="108" t="s">
        <v>194</v>
      </c>
      <c r="AU125" s="108" t="s">
        <v>357</v>
      </c>
      <c r="AV125" s="108" t="str">
        <f t="shared" si="24"/>
        <v>R_ES-SA-WatHeat</v>
      </c>
      <c r="AW125" s="108" t="str">
        <f t="shared" si="24"/>
        <v>WH18_19</v>
      </c>
      <c r="AX125" s="108">
        <f t="shared" si="16"/>
        <v>0.023127630615324</v>
      </c>
      <c r="AY125" s="108" t="s">
        <v>18</v>
      </c>
      <c r="AZ125" s="108" t="s">
        <v>193</v>
      </c>
      <c r="BD125" s="108" t="s">
        <v>357</v>
      </c>
      <c r="BE125" s="108" t="str">
        <f t="shared" si="25"/>
        <v>R_ES-SA-WatHeat</v>
      </c>
      <c r="BF125" s="108" t="str">
        <f t="shared" si="25"/>
        <v>WH18_19</v>
      </c>
      <c r="BG125" s="108">
        <f t="shared" si="21"/>
        <v>0.0249695860312862</v>
      </c>
      <c r="BH125" s="108" t="s">
        <v>18</v>
      </c>
      <c r="BI125" s="108" t="s">
        <v>195</v>
      </c>
      <c r="BM125" s="108" t="s">
        <v>357</v>
      </c>
      <c r="BN125" s="108" t="str">
        <f t="shared" si="26"/>
        <v>R_ES-SA-WatHeat</v>
      </c>
      <c r="BO125" s="108" t="str">
        <f t="shared" si="26"/>
        <v>WH18_19</v>
      </c>
      <c r="BP125" s="108">
        <f t="shared" si="19"/>
        <v>0.023127630615324</v>
      </c>
      <c r="BQ125" s="108" t="s">
        <v>18</v>
      </c>
      <c r="BR125" s="108" t="s">
        <v>192</v>
      </c>
    </row>
    <row r="126" spans="2:70">
      <c r="B126" s="160"/>
      <c r="C126" s="32"/>
      <c r="D126" s="161"/>
      <c r="E126" s="161"/>
      <c r="F126" s="160"/>
      <c r="G126" s="32"/>
      <c r="H126" s="32"/>
      <c r="K126" s="108" t="s">
        <v>357</v>
      </c>
      <c r="L126" s="108" t="str">
        <f t="shared" si="20"/>
        <v>R_ES-SA-WatHeat</v>
      </c>
      <c r="M126" s="108" t="s">
        <v>429</v>
      </c>
      <c r="N126" s="108">
        <f t="shared" si="8"/>
        <v>0.0227154557821904</v>
      </c>
      <c r="O126" s="108" t="s">
        <v>18</v>
      </c>
      <c r="P126" s="108" t="s">
        <v>196</v>
      </c>
      <c r="T126" s="108" t="s">
        <v>357</v>
      </c>
      <c r="U126" s="108" t="str">
        <f t="shared" si="27"/>
        <v>R_ES-SA-WatHeat</v>
      </c>
      <c r="V126" s="108" t="str">
        <f t="shared" si="27"/>
        <v>WH20_21</v>
      </c>
      <c r="W126" s="108">
        <f t="shared" si="10"/>
        <v>0.0283933513791526</v>
      </c>
      <c r="X126" s="108" t="s">
        <v>18</v>
      </c>
      <c r="Y126" s="108" t="s">
        <v>191</v>
      </c>
      <c r="AC126" s="108" t="s">
        <v>357</v>
      </c>
      <c r="AD126" s="108" t="str">
        <f t="shared" si="22"/>
        <v>R_ES-SA-WatHeat</v>
      </c>
      <c r="AE126" s="108" t="str">
        <f t="shared" si="22"/>
        <v>WH20_21</v>
      </c>
      <c r="AF126" s="108">
        <f t="shared" si="12"/>
        <v>0.0251280963570105</v>
      </c>
      <c r="AG126" s="108" t="s">
        <v>18</v>
      </c>
      <c r="AH126" s="108" t="s">
        <v>197</v>
      </c>
      <c r="AL126" s="108" t="s">
        <v>357</v>
      </c>
      <c r="AM126" s="108" t="str">
        <f t="shared" si="23"/>
        <v>R_ES-SA-WatHeat</v>
      </c>
      <c r="AN126" s="108" t="str">
        <f t="shared" si="23"/>
        <v>WH20_21</v>
      </c>
      <c r="AO126" s="108">
        <f t="shared" si="14"/>
        <v>0.0251936667769471</v>
      </c>
      <c r="AP126" s="108" t="s">
        <v>18</v>
      </c>
      <c r="AQ126" s="108" t="s">
        <v>194</v>
      </c>
      <c r="AU126" s="108" t="s">
        <v>357</v>
      </c>
      <c r="AV126" s="108" t="str">
        <f t="shared" si="24"/>
        <v>R_ES-SA-WatHeat</v>
      </c>
      <c r="AW126" s="108" t="str">
        <f t="shared" si="24"/>
        <v>WH20_21</v>
      </c>
      <c r="AX126" s="108">
        <f t="shared" si="16"/>
        <v>0.0230669226777415</v>
      </c>
      <c r="AY126" s="108" t="s">
        <v>18</v>
      </c>
      <c r="AZ126" s="108" t="s">
        <v>193</v>
      </c>
      <c r="BD126" s="108" t="s">
        <v>357</v>
      </c>
      <c r="BE126" s="108" t="str">
        <f t="shared" si="25"/>
        <v>R_ES-SA-WatHeat</v>
      </c>
      <c r="BF126" s="108" t="str">
        <f t="shared" si="25"/>
        <v>WH20_21</v>
      </c>
      <c r="BG126" s="108">
        <f t="shared" si="21"/>
        <v>0.0251936667769471</v>
      </c>
      <c r="BH126" s="108" t="s">
        <v>18</v>
      </c>
      <c r="BI126" s="108" t="s">
        <v>195</v>
      </c>
      <c r="BM126" s="108" t="s">
        <v>357</v>
      </c>
      <c r="BN126" s="108" t="str">
        <f t="shared" si="26"/>
        <v>R_ES-SA-WatHeat</v>
      </c>
      <c r="BO126" s="108" t="str">
        <f t="shared" si="26"/>
        <v>WH20_21</v>
      </c>
      <c r="BP126" s="108">
        <f t="shared" si="19"/>
        <v>0.0230669226777415</v>
      </c>
      <c r="BQ126" s="108" t="s">
        <v>18</v>
      </c>
      <c r="BR126" s="108" t="s">
        <v>192</v>
      </c>
    </row>
    <row r="127" spans="2:70">
      <c r="B127" s="160"/>
      <c r="C127" s="32"/>
      <c r="D127" s="161"/>
      <c r="E127" s="161"/>
      <c r="F127" s="160"/>
      <c r="G127" s="32"/>
      <c r="H127" s="32"/>
      <c r="K127" s="175" t="s">
        <v>357</v>
      </c>
      <c r="L127" s="108" t="str">
        <f t="shared" si="20"/>
        <v>R_ES-SA-WatHeat</v>
      </c>
      <c r="M127" s="108" t="s">
        <v>430</v>
      </c>
      <c r="N127" s="108">
        <f t="shared" si="8"/>
        <v>0.0228898262899369</v>
      </c>
      <c r="O127" s="108" t="s">
        <v>18</v>
      </c>
      <c r="P127" s="108" t="s">
        <v>196</v>
      </c>
      <c r="T127" s="108" t="s">
        <v>357</v>
      </c>
      <c r="U127" s="108" t="str">
        <f t="shared" si="27"/>
        <v>R_ES-SA-WatHeat</v>
      </c>
      <c r="V127" s="108" t="str">
        <f t="shared" si="27"/>
        <v>WH22_23</v>
      </c>
      <c r="W127" s="108">
        <f t="shared" si="10"/>
        <v>0.0283097816617008</v>
      </c>
      <c r="X127" s="108" t="s">
        <v>18</v>
      </c>
      <c r="Y127" s="108" t="s">
        <v>191</v>
      </c>
      <c r="AC127" s="108" t="s">
        <v>357</v>
      </c>
      <c r="AD127" s="108" t="str">
        <f t="shared" si="22"/>
        <v>R_ES-SA-WatHeat</v>
      </c>
      <c r="AE127" s="108" t="str">
        <f t="shared" si="22"/>
        <v>WH22_23</v>
      </c>
      <c r="AF127" s="108">
        <f t="shared" si="12"/>
        <v>0.0254920738775338</v>
      </c>
      <c r="AG127" s="108" t="s">
        <v>18</v>
      </c>
      <c r="AH127" s="108" t="s">
        <v>197</v>
      </c>
      <c r="AL127" s="108" t="s">
        <v>357</v>
      </c>
      <c r="AM127" s="108" t="str">
        <f t="shared" si="23"/>
        <v>R_ES-SA-WatHeat</v>
      </c>
      <c r="AN127" s="108" t="str">
        <f t="shared" si="23"/>
        <v>WH22_23</v>
      </c>
      <c r="AO127" s="108">
        <f t="shared" si="14"/>
        <v>0.025793097568826</v>
      </c>
      <c r="AP127" s="108" t="s">
        <v>18</v>
      </c>
      <c r="AQ127" s="108" t="s">
        <v>194</v>
      </c>
      <c r="AU127" s="108" t="s">
        <v>357</v>
      </c>
      <c r="AV127" s="108" t="str">
        <f t="shared" si="24"/>
        <v>R_ES-SA-WatHeat</v>
      </c>
      <c r="AW127" s="108" t="str">
        <f t="shared" si="24"/>
        <v>WH22_23</v>
      </c>
      <c r="AX127" s="108">
        <f t="shared" si="16"/>
        <v>0.0246581494217923</v>
      </c>
      <c r="AY127" s="108" t="s">
        <v>18</v>
      </c>
      <c r="AZ127" s="108" t="s">
        <v>193</v>
      </c>
      <c r="BD127" s="108" t="s">
        <v>357</v>
      </c>
      <c r="BE127" s="108" t="str">
        <f t="shared" si="25"/>
        <v>R_ES-SA-WatHeat</v>
      </c>
      <c r="BF127" s="108" t="str">
        <f t="shared" si="25"/>
        <v>WH22_23</v>
      </c>
      <c r="BG127" s="108">
        <f t="shared" si="21"/>
        <v>0.025793097568826</v>
      </c>
      <c r="BH127" s="108" t="s">
        <v>18</v>
      </c>
      <c r="BI127" s="108" t="s">
        <v>195</v>
      </c>
      <c r="BM127" s="108" t="s">
        <v>357</v>
      </c>
      <c r="BN127" s="108" t="str">
        <f t="shared" si="26"/>
        <v>R_ES-SA-WatHeat</v>
      </c>
      <c r="BO127" s="108" t="str">
        <f t="shared" si="26"/>
        <v>WH22_23</v>
      </c>
      <c r="BP127" s="108">
        <f t="shared" si="19"/>
        <v>0.0246581494217923</v>
      </c>
      <c r="BQ127" s="108" t="s">
        <v>18</v>
      </c>
      <c r="BR127" s="108" t="s">
        <v>192</v>
      </c>
    </row>
    <row r="128" spans="2:70">
      <c r="B128" s="160"/>
      <c r="C128" s="32"/>
      <c r="D128" s="161"/>
      <c r="E128" s="161"/>
      <c r="F128" s="160"/>
      <c r="G128" s="32"/>
      <c r="H128" s="32"/>
      <c r="K128" s="108"/>
      <c r="L128" s="108"/>
      <c r="M128" s="108"/>
      <c r="N128" s="108"/>
      <c r="O128" s="108"/>
      <c r="P128" s="108"/>
      <c r="T128" s="108"/>
      <c r="U128" s="108"/>
      <c r="V128" s="108"/>
      <c r="W128" s="108"/>
      <c r="X128" s="108"/>
      <c r="Y128" s="108"/>
      <c r="AC128" s="108"/>
      <c r="AD128" s="108"/>
      <c r="AE128" s="108"/>
      <c r="AF128" s="108"/>
      <c r="AG128" s="108"/>
      <c r="AH128" s="108"/>
      <c r="AL128" s="108"/>
      <c r="AM128" s="108"/>
      <c r="AN128" s="108"/>
      <c r="AO128" s="108"/>
      <c r="AP128" s="108"/>
      <c r="AQ128" s="108"/>
      <c r="AU128" s="108"/>
      <c r="AV128" s="108"/>
      <c r="AW128" s="108"/>
      <c r="AX128" s="108"/>
      <c r="AY128" s="108"/>
      <c r="AZ128" s="108"/>
      <c r="BD128" s="108"/>
      <c r="BE128" s="108"/>
      <c r="BF128" s="108"/>
      <c r="BG128" s="108"/>
      <c r="BH128" s="108"/>
      <c r="BI128" s="108"/>
      <c r="BM128" s="108"/>
      <c r="BN128" s="108"/>
      <c r="BO128" s="108"/>
      <c r="BP128" s="108"/>
      <c r="BQ128" s="108"/>
      <c r="BR128" s="108"/>
    </row>
    <row r="129" spans="2:70">
      <c r="B129" s="160"/>
      <c r="C129" s="32"/>
      <c r="D129" s="161"/>
      <c r="E129" s="161"/>
      <c r="F129" s="160"/>
      <c r="G129" s="32"/>
      <c r="H129" s="32"/>
      <c r="K129" s="108"/>
      <c r="L129" s="108"/>
      <c r="M129" s="108"/>
      <c r="N129" s="108"/>
      <c r="O129" s="108"/>
      <c r="P129" s="108"/>
      <c r="T129" s="108"/>
      <c r="U129" s="108"/>
      <c r="V129" s="108"/>
      <c r="W129" s="108"/>
      <c r="X129" s="108"/>
      <c r="Y129" s="108"/>
      <c r="AC129" s="108"/>
      <c r="AD129" s="108"/>
      <c r="AE129" s="108"/>
      <c r="AF129" s="108"/>
      <c r="AG129" s="108"/>
      <c r="AH129" s="108"/>
      <c r="AL129" s="108"/>
      <c r="AM129" s="108"/>
      <c r="AN129" s="108"/>
      <c r="AO129" s="108"/>
      <c r="AP129" s="108"/>
      <c r="AQ129" s="108"/>
      <c r="AU129" s="108"/>
      <c r="AV129" s="108"/>
      <c r="AW129" s="108"/>
      <c r="AX129" s="108"/>
      <c r="AY129" s="108"/>
      <c r="AZ129" s="108"/>
      <c r="BD129" s="108"/>
      <c r="BE129" s="108"/>
      <c r="BF129" s="108"/>
      <c r="BG129" s="108"/>
      <c r="BH129" s="108"/>
      <c r="BI129" s="108"/>
      <c r="BM129" s="108"/>
      <c r="BN129" s="108"/>
      <c r="BO129" s="108"/>
      <c r="BP129" s="108"/>
      <c r="BQ129" s="108"/>
      <c r="BR129" s="108"/>
    </row>
    <row r="130" spans="2:70">
      <c r="B130" s="160"/>
      <c r="C130" s="32"/>
      <c r="D130" s="161"/>
      <c r="E130" s="161"/>
      <c r="F130" s="160"/>
      <c r="G130" s="32"/>
      <c r="H130" s="32"/>
      <c r="K130" s="108"/>
      <c r="L130" s="108"/>
      <c r="M130" s="108"/>
      <c r="N130" s="108"/>
      <c r="O130" s="108"/>
      <c r="P130" s="108"/>
      <c r="T130" s="108"/>
      <c r="U130" s="108"/>
      <c r="V130" s="108"/>
      <c r="W130" s="108"/>
      <c r="X130" s="108"/>
      <c r="Y130" s="108"/>
      <c r="AC130" s="108"/>
      <c r="AD130" s="108"/>
      <c r="AE130" s="108"/>
      <c r="AF130" s="108"/>
      <c r="AG130" s="108"/>
      <c r="AH130" s="108"/>
      <c r="AL130" s="108"/>
      <c r="AM130" s="108"/>
      <c r="AN130" s="108"/>
      <c r="AO130" s="108"/>
      <c r="AP130" s="108"/>
      <c r="AQ130" s="108"/>
      <c r="AU130" s="108"/>
      <c r="AV130" s="108"/>
      <c r="AW130" s="108"/>
      <c r="AX130" s="108"/>
      <c r="AY130" s="108"/>
      <c r="AZ130" s="108"/>
      <c r="BD130" s="108"/>
      <c r="BE130" s="108"/>
      <c r="BF130" s="108"/>
      <c r="BG130" s="108"/>
      <c r="BH130" s="108"/>
      <c r="BI130" s="108"/>
      <c r="BM130" s="108"/>
      <c r="BN130" s="108"/>
      <c r="BO130" s="108"/>
      <c r="BP130" s="108"/>
      <c r="BQ130" s="108"/>
      <c r="BR130" s="108"/>
    </row>
    <row r="131" spans="2:70">
      <c r="B131" s="160"/>
      <c r="C131" s="32"/>
      <c r="D131" s="161"/>
      <c r="E131" s="161"/>
      <c r="F131" s="160"/>
      <c r="G131" s="32"/>
      <c r="H131" s="32"/>
      <c r="K131" s="175"/>
      <c r="L131" s="108"/>
      <c r="M131" s="108"/>
      <c r="N131" s="108"/>
      <c r="O131" s="108"/>
      <c r="P131" s="108"/>
      <c r="T131" s="108"/>
      <c r="U131" s="108"/>
      <c r="V131" s="108"/>
      <c r="W131" s="108"/>
      <c r="X131" s="108"/>
      <c r="Y131" s="108"/>
      <c r="AC131" s="108"/>
      <c r="AD131" s="108"/>
      <c r="AE131" s="108"/>
      <c r="AF131" s="108"/>
      <c r="AG131" s="108"/>
      <c r="AH131" s="108"/>
      <c r="AL131" s="108"/>
      <c r="AM131" s="108"/>
      <c r="AN131" s="108"/>
      <c r="AO131" s="108"/>
      <c r="AP131" s="108"/>
      <c r="AQ131" s="108"/>
      <c r="AU131" s="108"/>
      <c r="AV131" s="108"/>
      <c r="AW131" s="108"/>
      <c r="AX131" s="108"/>
      <c r="AY131" s="108"/>
      <c r="AZ131" s="108"/>
      <c r="BD131" s="108"/>
      <c r="BE131" s="108"/>
      <c r="BF131" s="108"/>
      <c r="BG131" s="108"/>
      <c r="BH131" s="108"/>
      <c r="BI131" s="108"/>
      <c r="BM131" s="108"/>
      <c r="BN131" s="108"/>
      <c r="BO131" s="108"/>
      <c r="BP131" s="108"/>
      <c r="BQ131" s="108"/>
      <c r="BR131" s="108"/>
    </row>
    <row r="132" spans="2:70">
      <c r="B132" s="160"/>
      <c r="C132" s="32"/>
      <c r="D132" s="161"/>
      <c r="E132" s="161"/>
      <c r="F132" s="160"/>
      <c r="G132" s="32"/>
      <c r="H132" s="32"/>
      <c r="K132" s="108"/>
      <c r="L132" s="108"/>
      <c r="M132" s="108"/>
      <c r="N132" s="108"/>
      <c r="O132" s="108"/>
      <c r="P132" s="108"/>
      <c r="T132" s="108"/>
      <c r="U132" s="108"/>
      <c r="V132" s="108"/>
      <c r="W132" s="108"/>
      <c r="X132" s="108"/>
      <c r="Y132" s="108"/>
      <c r="AC132" s="108"/>
      <c r="AD132" s="108"/>
      <c r="AE132" s="108"/>
      <c r="AF132" s="108"/>
      <c r="AG132" s="108"/>
      <c r="AH132" s="108"/>
      <c r="AL132" s="108"/>
      <c r="AM132" s="108"/>
      <c r="AN132" s="108"/>
      <c r="AO132" s="108"/>
      <c r="AP132" s="108"/>
      <c r="AQ132" s="108"/>
      <c r="AU132" s="108"/>
      <c r="AV132" s="108"/>
      <c r="AW132" s="108"/>
      <c r="AX132" s="108"/>
      <c r="AY132" s="108"/>
      <c r="AZ132" s="108"/>
      <c r="BD132" s="108"/>
      <c r="BE132" s="108"/>
      <c r="BF132" s="108"/>
      <c r="BG132" s="108"/>
      <c r="BH132" s="108"/>
      <c r="BI132" s="108"/>
      <c r="BM132" s="108"/>
      <c r="BN132" s="108"/>
      <c r="BO132" s="108"/>
      <c r="BP132" s="108"/>
      <c r="BQ132" s="108"/>
      <c r="BR132" s="108"/>
    </row>
    <row r="133" spans="2:70">
      <c r="B133" s="160"/>
      <c r="C133" s="32"/>
      <c r="D133" s="161"/>
      <c r="E133" s="161"/>
      <c r="F133" s="160"/>
      <c r="G133" s="32"/>
      <c r="H133" s="32"/>
      <c r="K133" s="108"/>
      <c r="L133" s="108"/>
      <c r="M133" s="108"/>
      <c r="N133" s="108"/>
      <c r="O133" s="108"/>
      <c r="P133" s="108"/>
      <c r="T133" s="108"/>
      <c r="U133" s="108"/>
      <c r="V133" s="108"/>
      <c r="W133" s="108"/>
      <c r="X133" s="108"/>
      <c r="Y133" s="108"/>
      <c r="AC133" s="108"/>
      <c r="AD133" s="108"/>
      <c r="AE133" s="108"/>
      <c r="AF133" s="108"/>
      <c r="AG133" s="108"/>
      <c r="AH133" s="108"/>
      <c r="AL133" s="108"/>
      <c r="AM133" s="108"/>
      <c r="AN133" s="108"/>
      <c r="AO133" s="108"/>
      <c r="AP133" s="108"/>
      <c r="AQ133" s="108"/>
      <c r="AU133" s="108"/>
      <c r="AV133" s="108"/>
      <c r="AW133" s="108"/>
      <c r="AX133" s="108"/>
      <c r="AY133" s="108"/>
      <c r="AZ133" s="108"/>
      <c r="BD133" s="108"/>
      <c r="BE133" s="108"/>
      <c r="BF133" s="108"/>
      <c r="BG133" s="108"/>
      <c r="BH133" s="108"/>
      <c r="BI133" s="108"/>
      <c r="BM133" s="108"/>
      <c r="BN133" s="108"/>
      <c r="BO133" s="108"/>
      <c r="BP133" s="108"/>
      <c r="BQ133" s="108"/>
      <c r="BR133" s="108"/>
    </row>
    <row r="134" spans="2:70">
      <c r="B134" s="160"/>
      <c r="C134" s="32"/>
      <c r="D134" s="161"/>
      <c r="E134" s="161"/>
      <c r="F134" s="160"/>
      <c r="G134" s="32"/>
      <c r="H134" s="32"/>
      <c r="K134" s="108"/>
      <c r="L134" s="108"/>
      <c r="M134" s="108"/>
      <c r="N134" s="108"/>
      <c r="O134" s="108"/>
      <c r="P134" s="108"/>
      <c r="T134" s="108"/>
      <c r="U134" s="108"/>
      <c r="V134" s="108"/>
      <c r="W134" s="108"/>
      <c r="X134" s="108"/>
      <c r="Y134" s="108"/>
      <c r="AC134" s="108"/>
      <c r="AD134" s="108"/>
      <c r="AE134" s="108"/>
      <c r="AF134" s="108"/>
      <c r="AG134" s="108"/>
      <c r="AH134" s="108"/>
      <c r="AL134" s="108"/>
      <c r="AM134" s="108"/>
      <c r="AN134" s="108"/>
      <c r="AO134" s="108"/>
      <c r="AP134" s="108"/>
      <c r="AQ134" s="108"/>
      <c r="AU134" s="108"/>
      <c r="AV134" s="108"/>
      <c r="AW134" s="108"/>
      <c r="AX134" s="108"/>
      <c r="AY134" s="108"/>
      <c r="AZ134" s="108"/>
      <c r="BD134" s="108"/>
      <c r="BE134" s="108"/>
      <c r="BF134" s="108"/>
      <c r="BG134" s="108"/>
      <c r="BH134" s="108"/>
      <c r="BI134" s="108"/>
      <c r="BM134" s="108"/>
      <c r="BN134" s="108"/>
      <c r="BO134" s="108"/>
      <c r="BP134" s="108"/>
      <c r="BQ134" s="108"/>
      <c r="BR134" s="108"/>
    </row>
    <row r="135" spans="2:70">
      <c r="B135" s="160"/>
      <c r="C135" s="32"/>
      <c r="D135" s="161"/>
      <c r="E135" s="161"/>
      <c r="F135" s="160"/>
      <c r="G135" s="32"/>
      <c r="H135" s="32"/>
      <c r="K135" s="175"/>
      <c r="L135" s="108"/>
      <c r="M135" s="108"/>
      <c r="N135" s="108"/>
      <c r="O135" s="108"/>
      <c r="P135" s="108"/>
      <c r="T135" s="108"/>
      <c r="U135" s="108"/>
      <c r="V135" s="108"/>
      <c r="W135" s="108"/>
      <c r="X135" s="108"/>
      <c r="Y135" s="108"/>
      <c r="AC135" s="108"/>
      <c r="AD135" s="108"/>
      <c r="AE135" s="108"/>
      <c r="AF135" s="108"/>
      <c r="AG135" s="108"/>
      <c r="AH135" s="108"/>
      <c r="AL135" s="108"/>
      <c r="AM135" s="108"/>
      <c r="AN135" s="108"/>
      <c r="AO135" s="108"/>
      <c r="AP135" s="108"/>
      <c r="AQ135" s="108"/>
      <c r="AU135" s="108"/>
      <c r="AV135" s="108"/>
      <c r="AW135" s="108"/>
      <c r="AX135" s="108"/>
      <c r="AY135" s="108"/>
      <c r="AZ135" s="108"/>
      <c r="BD135" s="108"/>
      <c r="BE135" s="108"/>
      <c r="BF135" s="108"/>
      <c r="BG135" s="108"/>
      <c r="BH135" s="108"/>
      <c r="BI135" s="108"/>
      <c r="BM135" s="108"/>
      <c r="BN135" s="108"/>
      <c r="BO135" s="108"/>
      <c r="BP135" s="108"/>
      <c r="BQ135" s="108"/>
      <c r="BR135" s="108"/>
    </row>
    <row r="136" spans="2:70">
      <c r="B136" s="160"/>
      <c r="C136" s="32"/>
      <c r="D136" s="161"/>
      <c r="E136" s="161"/>
      <c r="F136" s="160"/>
      <c r="G136" s="32"/>
      <c r="H136" s="32"/>
      <c r="K136" s="108"/>
      <c r="L136" s="108"/>
      <c r="M136" s="108"/>
      <c r="N136" s="108"/>
      <c r="O136" s="108"/>
      <c r="P136" s="108"/>
      <c r="T136" s="108"/>
      <c r="U136" s="108"/>
      <c r="V136" s="108"/>
      <c r="W136" s="108"/>
      <c r="X136" s="108"/>
      <c r="Y136" s="108"/>
      <c r="AC136" s="108"/>
      <c r="AD136" s="108"/>
      <c r="AE136" s="108"/>
      <c r="AF136" s="108"/>
      <c r="AG136" s="108"/>
      <c r="AH136" s="108"/>
      <c r="AL136" s="108"/>
      <c r="AM136" s="108"/>
      <c r="AN136" s="108"/>
      <c r="AO136" s="108"/>
      <c r="AP136" s="108"/>
      <c r="AQ136" s="108"/>
      <c r="AU136" s="108"/>
      <c r="AV136" s="108"/>
      <c r="AW136" s="108"/>
      <c r="AX136" s="108"/>
      <c r="AY136" s="108"/>
      <c r="AZ136" s="108"/>
      <c r="BD136" s="108"/>
      <c r="BE136" s="108"/>
      <c r="BF136" s="108"/>
      <c r="BG136" s="108"/>
      <c r="BH136" s="108"/>
      <c r="BI136" s="108"/>
      <c r="BM136" s="108"/>
      <c r="BN136" s="108"/>
      <c r="BO136" s="108"/>
      <c r="BP136" s="108"/>
      <c r="BQ136" s="108"/>
      <c r="BR136" s="108"/>
    </row>
    <row r="137" spans="2:70">
      <c r="B137" s="160"/>
      <c r="C137" s="32"/>
      <c r="D137" s="161"/>
      <c r="E137" s="161"/>
      <c r="F137" s="160"/>
      <c r="G137" s="32"/>
      <c r="H137" s="32"/>
      <c r="K137" s="108"/>
      <c r="L137" s="108"/>
      <c r="M137" s="108"/>
      <c r="N137" s="108"/>
      <c r="O137" s="108"/>
      <c r="P137" s="108"/>
      <c r="T137" s="108"/>
      <c r="U137" s="108"/>
      <c r="V137" s="108"/>
      <c r="W137" s="108"/>
      <c r="X137" s="108"/>
      <c r="Y137" s="108"/>
      <c r="AC137" s="108"/>
      <c r="AD137" s="108"/>
      <c r="AE137" s="108"/>
      <c r="AF137" s="108"/>
      <c r="AG137" s="108"/>
      <c r="AH137" s="108"/>
      <c r="AL137" s="108"/>
      <c r="AM137" s="108"/>
      <c r="AN137" s="108"/>
      <c r="AO137" s="108"/>
      <c r="AP137" s="108"/>
      <c r="AQ137" s="108"/>
      <c r="AU137" s="108"/>
      <c r="AV137" s="108"/>
      <c r="AW137" s="108"/>
      <c r="AX137" s="108"/>
      <c r="AY137" s="108"/>
      <c r="AZ137" s="108"/>
      <c r="BD137" s="108"/>
      <c r="BE137" s="108"/>
      <c r="BF137" s="108"/>
      <c r="BG137" s="108"/>
      <c r="BH137" s="108"/>
      <c r="BI137" s="108"/>
      <c r="BM137" s="108"/>
      <c r="BN137" s="108"/>
      <c r="BO137" s="108"/>
      <c r="BP137" s="108"/>
      <c r="BQ137" s="108"/>
      <c r="BR137" s="108"/>
    </row>
    <row r="138" spans="2:70">
      <c r="B138" s="160"/>
      <c r="C138" s="32"/>
      <c r="D138" s="161"/>
      <c r="E138" s="161"/>
      <c r="F138" s="160"/>
      <c r="G138" s="32"/>
      <c r="H138" s="32"/>
      <c r="K138" s="108"/>
      <c r="L138" s="108"/>
      <c r="M138" s="108"/>
      <c r="N138" s="108"/>
      <c r="O138" s="108"/>
      <c r="P138" s="108"/>
      <c r="T138" s="108"/>
      <c r="U138" s="108"/>
      <c r="V138" s="108"/>
      <c r="W138" s="108"/>
      <c r="X138" s="108"/>
      <c r="Y138" s="108"/>
      <c r="AC138" s="108"/>
      <c r="AD138" s="108"/>
      <c r="AE138" s="108"/>
      <c r="AF138" s="108"/>
      <c r="AG138" s="108"/>
      <c r="AH138" s="108"/>
      <c r="AL138" s="108"/>
      <c r="AM138" s="108"/>
      <c r="AN138" s="108"/>
      <c r="AO138" s="108"/>
      <c r="AP138" s="108"/>
      <c r="AQ138" s="108"/>
      <c r="AU138" s="108"/>
      <c r="AV138" s="108"/>
      <c r="AW138" s="108"/>
      <c r="AX138" s="108"/>
      <c r="AY138" s="108"/>
      <c r="AZ138" s="108"/>
      <c r="BD138" s="108"/>
      <c r="BE138" s="108"/>
      <c r="BF138" s="108"/>
      <c r="BG138" s="108"/>
      <c r="BH138" s="108"/>
      <c r="BI138" s="108"/>
      <c r="BM138" s="108"/>
      <c r="BN138" s="108"/>
      <c r="BO138" s="108"/>
      <c r="BP138" s="108"/>
      <c r="BQ138" s="108"/>
      <c r="BR138" s="108"/>
    </row>
    <row r="139" spans="2:70">
      <c r="B139" s="160"/>
      <c r="C139" s="32"/>
      <c r="D139" s="161"/>
      <c r="E139" s="161"/>
      <c r="F139" s="160"/>
      <c r="G139" s="32"/>
      <c r="H139" s="32"/>
      <c r="K139" s="175"/>
      <c r="L139" s="108"/>
      <c r="M139" s="108"/>
      <c r="N139" s="108"/>
      <c r="O139" s="108"/>
      <c r="P139" s="108"/>
      <c r="T139" s="108"/>
      <c r="U139" s="108"/>
      <c r="V139" s="108"/>
      <c r="W139" s="108"/>
      <c r="X139" s="108"/>
      <c r="Y139" s="108"/>
      <c r="AC139" s="108"/>
      <c r="AD139" s="108"/>
      <c r="AE139" s="108"/>
      <c r="AF139" s="108"/>
      <c r="AG139" s="108"/>
      <c r="AH139" s="108"/>
      <c r="AL139" s="108"/>
      <c r="AM139" s="108"/>
      <c r="AN139" s="108"/>
      <c r="AO139" s="108"/>
      <c r="AP139" s="108"/>
      <c r="AQ139" s="108"/>
      <c r="AU139" s="108"/>
      <c r="AV139" s="108"/>
      <c r="AW139" s="108"/>
      <c r="AX139" s="108"/>
      <c r="AY139" s="108"/>
      <c r="AZ139" s="108"/>
      <c r="BD139" s="108"/>
      <c r="BE139" s="108"/>
      <c r="BF139" s="108"/>
      <c r="BG139" s="108"/>
      <c r="BH139" s="108"/>
      <c r="BI139" s="108"/>
      <c r="BM139" s="108"/>
      <c r="BN139" s="108"/>
      <c r="BO139" s="108"/>
      <c r="BP139" s="108"/>
      <c r="BQ139" s="108"/>
      <c r="BR139" s="108"/>
    </row>
    <row r="140" spans="2:70">
      <c r="B140" s="160"/>
      <c r="C140" s="32"/>
      <c r="D140" s="161"/>
      <c r="E140" s="161"/>
      <c r="F140" s="160"/>
      <c r="G140" s="32"/>
      <c r="H140" s="32"/>
      <c r="K140" s="108"/>
      <c r="L140" s="108"/>
      <c r="M140" s="108"/>
      <c r="N140" s="108"/>
      <c r="O140" s="108"/>
      <c r="P140" s="108"/>
      <c r="T140" s="108"/>
      <c r="U140" s="108"/>
      <c r="V140" s="108"/>
      <c r="W140" s="108"/>
      <c r="X140" s="108"/>
      <c r="Y140" s="108"/>
      <c r="AC140" s="108"/>
      <c r="AD140" s="108"/>
      <c r="AE140" s="108"/>
      <c r="AF140" s="108"/>
      <c r="AG140" s="108"/>
      <c r="AH140" s="108"/>
      <c r="AL140" s="108"/>
      <c r="AM140" s="108"/>
      <c r="AN140" s="108"/>
      <c r="AO140" s="108"/>
      <c r="AP140" s="108"/>
      <c r="AQ140" s="108"/>
      <c r="AU140" s="108"/>
      <c r="AV140" s="108"/>
      <c r="AW140" s="108"/>
      <c r="AX140" s="108"/>
      <c r="AY140" s="108"/>
      <c r="AZ140" s="108"/>
      <c r="BD140" s="108"/>
      <c r="BE140" s="108"/>
      <c r="BF140" s="108"/>
      <c r="BG140" s="108"/>
      <c r="BH140" s="108"/>
      <c r="BI140" s="108"/>
      <c r="BM140" s="108"/>
      <c r="BN140" s="108"/>
      <c r="BO140" s="108"/>
      <c r="BP140" s="108"/>
      <c r="BQ140" s="108"/>
      <c r="BR140" s="108"/>
    </row>
    <row r="141" spans="2:70">
      <c r="B141" s="160"/>
      <c r="C141" s="32"/>
      <c r="D141" s="161"/>
      <c r="E141" s="161"/>
      <c r="F141" s="160"/>
      <c r="G141" s="32"/>
      <c r="H141" s="32"/>
      <c r="K141" s="108"/>
      <c r="L141" s="108"/>
      <c r="M141" s="108"/>
      <c r="N141" s="108"/>
      <c r="O141" s="108"/>
      <c r="P141" s="108"/>
      <c r="T141" s="108"/>
      <c r="U141" s="108"/>
      <c r="V141" s="108"/>
      <c r="W141" s="108"/>
      <c r="X141" s="108"/>
      <c r="Y141" s="108"/>
      <c r="AC141" s="108"/>
      <c r="AD141" s="108"/>
      <c r="AE141" s="108"/>
      <c r="AF141" s="108"/>
      <c r="AG141" s="108"/>
      <c r="AH141" s="108"/>
      <c r="AL141" s="108"/>
      <c r="AM141" s="108"/>
      <c r="AN141" s="108"/>
      <c r="AO141" s="108"/>
      <c r="AP141" s="108"/>
      <c r="AQ141" s="108"/>
      <c r="AU141" s="108"/>
      <c r="AV141" s="108"/>
      <c r="AW141" s="108"/>
      <c r="AX141" s="108"/>
      <c r="AY141" s="108"/>
      <c r="AZ141" s="108"/>
      <c r="BD141" s="108"/>
      <c r="BE141" s="108"/>
      <c r="BF141" s="108"/>
      <c r="BG141" s="108"/>
      <c r="BH141" s="108"/>
      <c r="BI141" s="108"/>
      <c r="BM141" s="108"/>
      <c r="BN141" s="108"/>
      <c r="BO141" s="108"/>
      <c r="BP141" s="108"/>
      <c r="BQ141" s="108"/>
      <c r="BR141" s="108"/>
    </row>
    <row r="142" spans="2:70">
      <c r="B142" s="160"/>
      <c r="C142" s="32"/>
      <c r="D142" s="161"/>
      <c r="E142" s="161"/>
      <c r="F142" s="160"/>
      <c r="G142" s="32"/>
      <c r="H142" s="32"/>
      <c r="K142" s="108"/>
      <c r="L142" s="108"/>
      <c r="M142" s="108"/>
      <c r="N142" s="108"/>
      <c r="O142" s="108"/>
      <c r="P142" s="108"/>
      <c r="T142" s="108"/>
      <c r="U142" s="108"/>
      <c r="V142" s="108"/>
      <c r="W142" s="108"/>
      <c r="X142" s="108"/>
      <c r="Y142" s="108"/>
      <c r="AC142" s="108"/>
      <c r="AD142" s="108"/>
      <c r="AE142" s="108"/>
      <c r="AF142" s="108"/>
      <c r="AG142" s="108"/>
      <c r="AH142" s="108"/>
      <c r="AL142" s="108"/>
      <c r="AM142" s="108"/>
      <c r="AN142" s="108"/>
      <c r="AO142" s="108"/>
      <c r="AP142" s="108"/>
      <c r="AQ142" s="108"/>
      <c r="AU142" s="108"/>
      <c r="AV142" s="108"/>
      <c r="AW142" s="108"/>
      <c r="AX142" s="108"/>
      <c r="AY142" s="108"/>
      <c r="AZ142" s="108"/>
      <c r="BD142" s="108"/>
      <c r="BE142" s="108"/>
      <c r="BF142" s="108"/>
      <c r="BG142" s="108"/>
      <c r="BH142" s="108"/>
      <c r="BI142" s="108"/>
      <c r="BM142" s="108"/>
      <c r="BN142" s="108"/>
      <c r="BO142" s="108"/>
      <c r="BP142" s="108"/>
      <c r="BQ142" s="108"/>
      <c r="BR142" s="108"/>
    </row>
    <row r="143" spans="2:70">
      <c r="B143" s="160"/>
      <c r="C143" s="32"/>
      <c r="D143" s="161"/>
      <c r="E143" s="161"/>
      <c r="F143" s="160"/>
      <c r="G143" s="32"/>
      <c r="H143" s="32"/>
      <c r="K143" s="175"/>
      <c r="L143" s="108"/>
      <c r="M143" s="108"/>
      <c r="N143" s="108"/>
      <c r="O143" s="108"/>
      <c r="P143" s="108"/>
      <c r="T143" s="108"/>
      <c r="U143" s="108"/>
      <c r="V143" s="108"/>
      <c r="W143" s="108"/>
      <c r="X143" s="108"/>
      <c r="Y143" s="108"/>
      <c r="AC143" s="108"/>
      <c r="AD143" s="108"/>
      <c r="AE143" s="108"/>
      <c r="AF143" s="108"/>
      <c r="AG143" s="108"/>
      <c r="AH143" s="108"/>
      <c r="AL143" s="108"/>
      <c r="AM143" s="108"/>
      <c r="AN143" s="108"/>
      <c r="AO143" s="108"/>
      <c r="AP143" s="108"/>
      <c r="AQ143" s="108"/>
      <c r="AU143" s="108"/>
      <c r="AV143" s="108"/>
      <c r="AW143" s="108"/>
      <c r="AX143" s="108"/>
      <c r="AY143" s="108"/>
      <c r="AZ143" s="108"/>
      <c r="BD143" s="108"/>
      <c r="BE143" s="108"/>
      <c r="BF143" s="108"/>
      <c r="BG143" s="108"/>
      <c r="BH143" s="108"/>
      <c r="BI143" s="108"/>
      <c r="BM143" s="108"/>
      <c r="BN143" s="108"/>
      <c r="BO143" s="108"/>
      <c r="BP143" s="108"/>
      <c r="BQ143" s="108"/>
      <c r="BR143" s="108"/>
    </row>
    <row r="144" spans="2:70">
      <c r="B144" s="160"/>
      <c r="C144" s="32"/>
      <c r="D144" s="161"/>
      <c r="E144" s="161"/>
      <c r="F144" s="160"/>
      <c r="G144" s="32"/>
      <c r="H144" s="32"/>
      <c r="K144" s="108"/>
      <c r="L144" s="108"/>
      <c r="M144" s="108"/>
      <c r="N144" s="108"/>
      <c r="O144" s="108"/>
      <c r="P144" s="108"/>
      <c r="T144" s="108"/>
      <c r="U144" s="108"/>
      <c r="V144" s="108"/>
      <c r="W144" s="108"/>
      <c r="X144" s="108"/>
      <c r="Y144" s="108"/>
      <c r="AC144" s="108"/>
      <c r="AD144" s="108"/>
      <c r="AE144" s="108"/>
      <c r="AF144" s="108"/>
      <c r="AG144" s="108"/>
      <c r="AH144" s="108"/>
      <c r="AL144" s="108"/>
      <c r="AM144" s="108"/>
      <c r="AN144" s="108"/>
      <c r="AO144" s="108"/>
      <c r="AP144" s="108"/>
      <c r="AQ144" s="108"/>
      <c r="AU144" s="108"/>
      <c r="AV144" s="108"/>
      <c r="AW144" s="108"/>
      <c r="AX144" s="108"/>
      <c r="AY144" s="108"/>
      <c r="AZ144" s="108"/>
      <c r="BD144" s="108"/>
      <c r="BE144" s="108"/>
      <c r="BF144" s="108"/>
      <c r="BG144" s="108"/>
      <c r="BH144" s="108"/>
      <c r="BI144" s="108"/>
      <c r="BM144" s="108"/>
      <c r="BN144" s="108"/>
      <c r="BO144" s="108"/>
      <c r="BP144" s="108"/>
      <c r="BQ144" s="108"/>
      <c r="BR144" s="108"/>
    </row>
    <row r="145" spans="2:70">
      <c r="B145" s="160"/>
      <c r="C145" s="32"/>
      <c r="D145" s="161"/>
      <c r="E145" s="161"/>
      <c r="F145" s="160"/>
      <c r="G145" s="32"/>
      <c r="H145" s="32"/>
      <c r="K145" s="108"/>
      <c r="L145" s="108"/>
      <c r="M145" s="108"/>
      <c r="N145" s="108"/>
      <c r="O145" s="108"/>
      <c r="P145" s="108"/>
      <c r="T145" s="108"/>
      <c r="U145" s="108"/>
      <c r="V145" s="108"/>
      <c r="W145" s="108"/>
      <c r="X145" s="108"/>
      <c r="Y145" s="108"/>
      <c r="AC145" s="108"/>
      <c r="AD145" s="108"/>
      <c r="AE145" s="108"/>
      <c r="AF145" s="108"/>
      <c r="AG145" s="108"/>
      <c r="AH145" s="108"/>
      <c r="AL145" s="108"/>
      <c r="AM145" s="108"/>
      <c r="AN145" s="108"/>
      <c r="AO145" s="108"/>
      <c r="AP145" s="108"/>
      <c r="AQ145" s="108"/>
      <c r="AU145" s="108"/>
      <c r="AV145" s="108"/>
      <c r="AW145" s="108"/>
      <c r="AX145" s="108"/>
      <c r="AY145" s="108"/>
      <c r="AZ145" s="108"/>
      <c r="BD145" s="108"/>
      <c r="BE145" s="108"/>
      <c r="BF145" s="108"/>
      <c r="BG145" s="108"/>
      <c r="BH145" s="108"/>
      <c r="BI145" s="108"/>
      <c r="BM145" s="108"/>
      <c r="BN145" s="108"/>
      <c r="BO145" s="108"/>
      <c r="BP145" s="108"/>
      <c r="BQ145" s="108"/>
      <c r="BR145" s="108"/>
    </row>
    <row r="146" spans="2:70">
      <c r="B146" s="160"/>
      <c r="C146" s="32"/>
      <c r="D146" s="161"/>
      <c r="E146" s="161"/>
      <c r="F146" s="160"/>
      <c r="G146" s="32"/>
      <c r="H146" s="32"/>
      <c r="K146" s="108"/>
      <c r="L146" s="108"/>
      <c r="M146" s="108"/>
      <c r="N146" s="108"/>
      <c r="O146" s="108"/>
      <c r="P146" s="108"/>
      <c r="T146" s="108"/>
      <c r="U146" s="108"/>
      <c r="V146" s="108"/>
      <c r="W146" s="108"/>
      <c r="X146" s="108"/>
      <c r="Y146" s="108"/>
      <c r="AC146" s="108"/>
      <c r="AD146" s="108"/>
      <c r="AE146" s="108"/>
      <c r="AF146" s="108"/>
      <c r="AG146" s="108"/>
      <c r="AH146" s="108"/>
      <c r="AL146" s="108"/>
      <c r="AM146" s="108"/>
      <c r="AN146" s="108"/>
      <c r="AO146" s="108"/>
      <c r="AP146" s="108"/>
      <c r="AQ146" s="108"/>
      <c r="AU146" s="108"/>
      <c r="AV146" s="108"/>
      <c r="AW146" s="108"/>
      <c r="AX146" s="108"/>
      <c r="AY146" s="108"/>
      <c r="AZ146" s="108"/>
      <c r="BD146" s="108"/>
      <c r="BE146" s="108"/>
      <c r="BF146" s="108"/>
      <c r="BG146" s="108"/>
      <c r="BH146" s="108"/>
      <c r="BI146" s="108"/>
      <c r="BM146" s="108"/>
      <c r="BN146" s="108"/>
      <c r="BO146" s="108"/>
      <c r="BP146" s="108"/>
      <c r="BQ146" s="108"/>
      <c r="BR146" s="108"/>
    </row>
    <row r="147" spans="2:70">
      <c r="B147" s="160"/>
      <c r="C147" s="32"/>
      <c r="D147" s="161"/>
      <c r="E147" s="161"/>
      <c r="F147" s="160"/>
      <c r="G147" s="32"/>
      <c r="H147" s="32"/>
      <c r="K147" s="175"/>
      <c r="L147" s="108"/>
      <c r="M147" s="108"/>
      <c r="N147" s="108"/>
      <c r="O147" s="108"/>
      <c r="P147" s="108"/>
      <c r="T147" s="108"/>
      <c r="U147" s="108"/>
      <c r="V147" s="108"/>
      <c r="W147" s="108"/>
      <c r="X147" s="108"/>
      <c r="Y147" s="108"/>
      <c r="AC147" s="108"/>
      <c r="AD147" s="108"/>
      <c r="AE147" s="108"/>
      <c r="AF147" s="108"/>
      <c r="AG147" s="108"/>
      <c r="AH147" s="108"/>
      <c r="AL147" s="108"/>
      <c r="AM147" s="108"/>
      <c r="AN147" s="108"/>
      <c r="AO147" s="108"/>
      <c r="AP147" s="108"/>
      <c r="AQ147" s="108"/>
      <c r="AU147" s="108"/>
      <c r="AV147" s="108"/>
      <c r="AW147" s="108"/>
      <c r="AX147" s="108"/>
      <c r="AY147" s="108"/>
      <c r="AZ147" s="108"/>
      <c r="BD147" s="108"/>
      <c r="BE147" s="108"/>
      <c r="BF147" s="108"/>
      <c r="BG147" s="108"/>
      <c r="BH147" s="108"/>
      <c r="BI147" s="108"/>
      <c r="BM147" s="108"/>
      <c r="BN147" s="108"/>
      <c r="BO147" s="108"/>
      <c r="BP147" s="108"/>
      <c r="BQ147" s="108"/>
      <c r="BR147" s="108"/>
    </row>
    <row r="148" spans="2:70">
      <c r="B148" s="160"/>
      <c r="C148" s="32"/>
      <c r="D148" s="161"/>
      <c r="E148" s="161"/>
      <c r="F148" s="160"/>
      <c r="G148" s="32"/>
      <c r="H148" s="32"/>
      <c r="K148" s="108"/>
      <c r="L148" s="108"/>
      <c r="M148" s="108"/>
      <c r="N148" s="108"/>
      <c r="O148" s="108"/>
      <c r="P148" s="108"/>
      <c r="T148" s="108"/>
      <c r="U148" s="108"/>
      <c r="V148" s="108"/>
      <c r="W148" s="108"/>
      <c r="X148" s="108"/>
      <c r="Y148" s="108"/>
      <c r="AC148" s="108"/>
      <c r="AD148" s="108"/>
      <c r="AE148" s="108"/>
      <c r="AF148" s="108"/>
      <c r="AG148" s="108"/>
      <c r="AH148" s="108"/>
      <c r="AL148" s="108"/>
      <c r="AM148" s="108"/>
      <c r="AN148" s="108"/>
      <c r="AO148" s="108"/>
      <c r="AP148" s="108"/>
      <c r="AQ148" s="108"/>
      <c r="AU148" s="108"/>
      <c r="AV148" s="108"/>
      <c r="AW148" s="108"/>
      <c r="AX148" s="108"/>
      <c r="AY148" s="108"/>
      <c r="AZ148" s="108"/>
      <c r="BD148" s="108"/>
      <c r="BE148" s="108"/>
      <c r="BF148" s="108"/>
      <c r="BG148" s="108"/>
      <c r="BH148" s="108"/>
      <c r="BI148" s="108"/>
      <c r="BM148" s="108"/>
      <c r="BN148" s="108"/>
      <c r="BO148" s="108"/>
      <c r="BP148" s="108"/>
      <c r="BQ148" s="108"/>
      <c r="BR148" s="108"/>
    </row>
    <row r="149" spans="2:70">
      <c r="B149" s="160"/>
      <c r="C149" s="32"/>
      <c r="D149" s="161"/>
      <c r="E149" s="161"/>
      <c r="F149" s="160"/>
      <c r="G149" s="32"/>
      <c r="H149" s="32"/>
      <c r="K149" s="108"/>
      <c r="L149" s="108"/>
      <c r="M149" s="108"/>
      <c r="N149" s="108"/>
      <c r="O149" s="108"/>
      <c r="P149" s="108"/>
      <c r="T149" s="108"/>
      <c r="U149" s="108"/>
      <c r="V149" s="108"/>
      <c r="W149" s="108"/>
      <c r="X149" s="108"/>
      <c r="Y149" s="108"/>
      <c r="AC149" s="108"/>
      <c r="AD149" s="108"/>
      <c r="AE149" s="108"/>
      <c r="AF149" s="108"/>
      <c r="AG149" s="108"/>
      <c r="AH149" s="108"/>
      <c r="AL149" s="108"/>
      <c r="AM149" s="108"/>
      <c r="AN149" s="108"/>
      <c r="AO149" s="108"/>
      <c r="AP149" s="108"/>
      <c r="AQ149" s="108"/>
      <c r="AU149" s="108"/>
      <c r="AV149" s="108"/>
      <c r="AW149" s="108"/>
      <c r="AX149" s="108"/>
      <c r="AY149" s="108"/>
      <c r="AZ149" s="108"/>
      <c r="BD149" s="108"/>
      <c r="BE149" s="108"/>
      <c r="BF149" s="108"/>
      <c r="BG149" s="108"/>
      <c r="BH149" s="108"/>
      <c r="BI149" s="108"/>
      <c r="BM149" s="108"/>
      <c r="BN149" s="108"/>
      <c r="BO149" s="108"/>
      <c r="BP149" s="108"/>
      <c r="BQ149" s="108"/>
      <c r="BR149" s="108"/>
    </row>
    <row r="150" spans="2:70">
      <c r="B150" s="160"/>
      <c r="C150" s="32"/>
      <c r="D150" s="161"/>
      <c r="E150" s="161"/>
      <c r="F150" s="160"/>
      <c r="G150" s="32"/>
      <c r="H150" s="32"/>
      <c r="K150" s="108"/>
      <c r="L150" s="108"/>
      <c r="M150" s="108"/>
      <c r="N150" s="108"/>
      <c r="O150" s="108"/>
      <c r="P150" s="108"/>
      <c r="T150" s="108"/>
      <c r="U150" s="108"/>
      <c r="V150" s="108"/>
      <c r="W150" s="108"/>
      <c r="X150" s="108"/>
      <c r="Y150" s="108"/>
      <c r="AC150" s="108"/>
      <c r="AD150" s="108"/>
      <c r="AE150" s="108"/>
      <c r="AF150" s="108"/>
      <c r="AG150" s="108"/>
      <c r="AH150" s="108"/>
      <c r="AL150" s="108"/>
      <c r="AM150" s="108"/>
      <c r="AN150" s="108"/>
      <c r="AO150" s="108"/>
      <c r="AP150" s="108"/>
      <c r="AQ150" s="108"/>
      <c r="AU150" s="108"/>
      <c r="AV150" s="108"/>
      <c r="AW150" s="108"/>
      <c r="AX150" s="108"/>
      <c r="AY150" s="108"/>
      <c r="AZ150" s="108"/>
      <c r="BD150" s="108"/>
      <c r="BE150" s="108"/>
      <c r="BF150" s="108"/>
      <c r="BG150" s="108"/>
      <c r="BH150" s="108"/>
      <c r="BI150" s="108"/>
      <c r="BM150" s="108"/>
      <c r="BN150" s="108"/>
      <c r="BO150" s="108"/>
      <c r="BP150" s="108"/>
      <c r="BQ150" s="108"/>
      <c r="BR150" s="108"/>
    </row>
    <row r="151" spans="2:70">
      <c r="B151" s="160"/>
      <c r="C151" s="32"/>
      <c r="D151" s="161"/>
      <c r="E151" s="161"/>
      <c r="F151" s="160"/>
      <c r="G151" s="32"/>
      <c r="H151" s="32"/>
      <c r="K151" s="175"/>
      <c r="L151" s="108"/>
      <c r="M151" s="108"/>
      <c r="N151" s="108"/>
      <c r="O151" s="108"/>
      <c r="P151" s="108"/>
      <c r="T151" s="108"/>
      <c r="U151" s="108"/>
      <c r="V151" s="108"/>
      <c r="W151" s="108"/>
      <c r="X151" s="108"/>
      <c r="Y151" s="108"/>
      <c r="AC151" s="108"/>
      <c r="AD151" s="108"/>
      <c r="AE151" s="108"/>
      <c r="AF151" s="108"/>
      <c r="AG151" s="108"/>
      <c r="AH151" s="108"/>
      <c r="AL151" s="108"/>
      <c r="AM151" s="108"/>
      <c r="AN151" s="108"/>
      <c r="AO151" s="108"/>
      <c r="AP151" s="108"/>
      <c r="AQ151" s="108"/>
      <c r="AU151" s="108"/>
      <c r="AV151" s="108"/>
      <c r="AW151" s="108"/>
      <c r="AX151" s="108"/>
      <c r="AY151" s="108"/>
      <c r="AZ151" s="108"/>
      <c r="BD151" s="108"/>
      <c r="BE151" s="108"/>
      <c r="BF151" s="108"/>
      <c r="BG151" s="108"/>
      <c r="BH151" s="108"/>
      <c r="BI151" s="108"/>
      <c r="BM151" s="108"/>
      <c r="BN151" s="108"/>
      <c r="BO151" s="108"/>
      <c r="BP151" s="108"/>
      <c r="BQ151" s="108"/>
      <c r="BR151" s="108"/>
    </row>
    <row r="152" spans="2:70">
      <c r="B152" s="32"/>
      <c r="C152" s="32"/>
      <c r="D152" s="32"/>
      <c r="E152" s="32"/>
      <c r="F152" s="32"/>
      <c r="G152" s="32"/>
      <c r="H152" s="32"/>
      <c r="K152" s="108"/>
      <c r="L152" s="108"/>
      <c r="M152" s="108"/>
      <c r="N152" s="108"/>
      <c r="O152" s="108"/>
      <c r="P152" s="108"/>
      <c r="T152" s="108"/>
      <c r="U152" s="108"/>
      <c r="V152" s="108"/>
      <c r="W152" s="108"/>
      <c r="X152" s="108"/>
      <c r="Y152" s="108"/>
      <c r="AC152" s="108"/>
      <c r="AD152" s="108"/>
      <c r="AE152" s="108"/>
      <c r="AF152" s="108"/>
      <c r="AG152" s="108"/>
      <c r="AH152" s="108"/>
      <c r="AL152" s="108"/>
      <c r="AM152" s="108"/>
      <c r="AN152" s="108"/>
      <c r="AO152" s="108"/>
      <c r="AP152" s="108"/>
      <c r="AQ152" s="108"/>
      <c r="AU152" s="108"/>
      <c r="AV152" s="108"/>
      <c r="AW152" s="108"/>
      <c r="AX152" s="108"/>
      <c r="AY152" s="108"/>
      <c r="AZ152" s="108"/>
      <c r="BD152" s="108"/>
      <c r="BE152" s="108"/>
      <c r="BF152" s="108"/>
      <c r="BG152" s="108"/>
      <c r="BH152" s="108"/>
      <c r="BI152" s="108"/>
      <c r="BM152" s="108"/>
      <c r="BN152" s="108"/>
      <c r="BO152" s="108"/>
      <c r="BP152" s="108"/>
      <c r="BQ152" s="108"/>
      <c r="BR152" s="108"/>
    </row>
    <row r="153" spans="2:70">
      <c r="B153" s="32"/>
      <c r="C153" s="32"/>
      <c r="D153" s="32"/>
      <c r="E153" s="32"/>
      <c r="F153" s="32"/>
      <c r="G153" s="32"/>
      <c r="H153" s="32"/>
      <c r="K153" s="108"/>
      <c r="L153" s="108"/>
      <c r="M153" s="108"/>
      <c r="N153" s="108"/>
      <c r="O153" s="108"/>
      <c r="P153" s="108"/>
      <c r="T153" s="108"/>
      <c r="U153" s="108"/>
      <c r="V153" s="108"/>
      <c r="W153" s="108"/>
      <c r="X153" s="108"/>
      <c r="Y153" s="108"/>
      <c r="AC153" s="108"/>
      <c r="AD153" s="108"/>
      <c r="AE153" s="108"/>
      <c r="AF153" s="108"/>
      <c r="AG153" s="108"/>
      <c r="AH153" s="108"/>
      <c r="AL153" s="108"/>
      <c r="AM153" s="108"/>
      <c r="AN153" s="108"/>
      <c r="AO153" s="108"/>
      <c r="AP153" s="108"/>
      <c r="AQ153" s="108"/>
      <c r="AU153" s="108"/>
      <c r="AV153" s="108"/>
      <c r="AW153" s="108"/>
      <c r="AX153" s="108"/>
      <c r="AY153" s="108"/>
      <c r="AZ153" s="108"/>
      <c r="BD153" s="108"/>
      <c r="BE153" s="108"/>
      <c r="BF153" s="108"/>
      <c r="BG153" s="108"/>
      <c r="BH153" s="108"/>
      <c r="BI153" s="108"/>
      <c r="BM153" s="108"/>
      <c r="BN153" s="108"/>
      <c r="BO153" s="108"/>
      <c r="BP153" s="108"/>
      <c r="BQ153" s="108"/>
      <c r="BR153" s="108"/>
    </row>
    <row r="154" spans="2:70">
      <c r="B154" s="32"/>
      <c r="C154" s="32"/>
      <c r="D154" s="32"/>
      <c r="E154" s="32"/>
      <c r="F154" s="32"/>
      <c r="G154" s="32"/>
      <c r="H154" s="32"/>
      <c r="K154" s="108"/>
      <c r="L154" s="108"/>
      <c r="M154" s="108"/>
      <c r="N154" s="108"/>
      <c r="O154" s="108"/>
      <c r="P154" s="108"/>
      <c r="T154" s="108"/>
      <c r="U154" s="108"/>
      <c r="V154" s="108"/>
      <c r="W154" s="108"/>
      <c r="X154" s="108"/>
      <c r="Y154" s="108"/>
      <c r="AC154" s="108"/>
      <c r="AD154" s="108"/>
      <c r="AE154" s="108"/>
      <c r="AF154" s="108"/>
      <c r="AG154" s="108"/>
      <c r="AH154" s="108"/>
      <c r="AL154" s="108"/>
      <c r="AM154" s="108"/>
      <c r="AN154" s="108"/>
      <c r="AO154" s="108"/>
      <c r="AP154" s="108"/>
      <c r="AQ154" s="108"/>
      <c r="AU154" s="108"/>
      <c r="AV154" s="108"/>
      <c r="AW154" s="108"/>
      <c r="AX154" s="108"/>
      <c r="AY154" s="108"/>
      <c r="AZ154" s="108"/>
      <c r="BD154" s="108"/>
      <c r="BE154" s="108"/>
      <c r="BF154" s="108"/>
      <c r="BG154" s="108"/>
      <c r="BH154" s="108"/>
      <c r="BI154" s="108"/>
      <c r="BM154" s="108"/>
      <c r="BN154" s="108"/>
      <c r="BO154" s="108"/>
      <c r="BP154" s="108"/>
      <c r="BQ154" s="108"/>
      <c r="BR154" s="108"/>
    </row>
    <row r="155" spans="2:70">
      <c r="B155" s="32"/>
      <c r="C155" s="32"/>
      <c r="D155" s="32"/>
      <c r="E155" s="32"/>
      <c r="F155" s="32"/>
      <c r="G155" s="32"/>
      <c r="H155" s="32"/>
      <c r="K155" s="175"/>
      <c r="L155" s="108"/>
      <c r="M155" s="108"/>
      <c r="N155" s="108"/>
      <c r="O155" s="108"/>
      <c r="P155" s="108"/>
      <c r="T155" s="108"/>
      <c r="U155" s="108"/>
      <c r="V155" s="108"/>
      <c r="W155" s="108"/>
      <c r="X155" s="108"/>
      <c r="Y155" s="108"/>
      <c r="AC155" s="108"/>
      <c r="AD155" s="108"/>
      <c r="AE155" s="108"/>
      <c r="AF155" s="108"/>
      <c r="AG155" s="108"/>
      <c r="AH155" s="108"/>
      <c r="AL155" s="108"/>
      <c r="AM155" s="108"/>
      <c r="AN155" s="108"/>
      <c r="AO155" s="108"/>
      <c r="AP155" s="108"/>
      <c r="AQ155" s="108"/>
      <c r="AU155" s="108"/>
      <c r="AV155" s="108"/>
      <c r="AW155" s="108"/>
      <c r="AX155" s="108"/>
      <c r="AY155" s="108"/>
      <c r="AZ155" s="108"/>
      <c r="BD155" s="108"/>
      <c r="BE155" s="108"/>
      <c r="BF155" s="108"/>
      <c r="BG155" s="108"/>
      <c r="BH155" s="108"/>
      <c r="BI155" s="108"/>
      <c r="BM155" s="108"/>
      <c r="BN155" s="108"/>
      <c r="BO155" s="108"/>
      <c r="BP155" s="108"/>
      <c r="BQ155" s="108"/>
      <c r="BR155" s="108"/>
    </row>
    <row r="156" spans="2:70">
      <c r="B156" s="32"/>
      <c r="C156" s="32"/>
      <c r="D156" s="32"/>
      <c r="E156" s="32"/>
      <c r="F156" s="32"/>
      <c r="G156" s="32"/>
      <c r="H156" s="32"/>
      <c r="K156" s="108"/>
      <c r="L156" s="108"/>
      <c r="M156" s="108"/>
      <c r="N156" s="108"/>
      <c r="O156" s="108"/>
      <c r="P156" s="108"/>
      <c r="T156" s="108"/>
      <c r="U156" s="108"/>
      <c r="V156" s="108"/>
      <c r="W156" s="108"/>
      <c r="X156" s="108"/>
      <c r="Y156" s="108"/>
      <c r="AC156" s="108"/>
      <c r="AD156" s="108"/>
      <c r="AE156" s="108"/>
      <c r="AF156" s="108"/>
      <c r="AG156" s="108"/>
      <c r="AH156" s="108"/>
      <c r="AL156" s="108"/>
      <c r="AM156" s="108"/>
      <c r="AN156" s="108"/>
      <c r="AO156" s="108"/>
      <c r="AP156" s="108"/>
      <c r="AQ156" s="108"/>
      <c r="AU156" s="108"/>
      <c r="AV156" s="108"/>
      <c r="AW156" s="108"/>
      <c r="AX156" s="108"/>
      <c r="AY156" s="108"/>
      <c r="AZ156" s="108"/>
      <c r="BD156" s="108"/>
      <c r="BE156" s="108"/>
      <c r="BF156" s="108"/>
      <c r="BG156" s="108"/>
      <c r="BH156" s="108"/>
      <c r="BI156" s="108"/>
      <c r="BM156" s="108"/>
      <c r="BN156" s="108"/>
      <c r="BO156" s="108"/>
      <c r="BP156" s="108"/>
      <c r="BQ156" s="108"/>
      <c r="BR156" s="108"/>
    </row>
    <row r="157" spans="2:70">
      <c r="B157" s="32"/>
      <c r="C157" s="32"/>
      <c r="D157" s="32"/>
      <c r="E157" s="32"/>
      <c r="F157" s="32"/>
      <c r="G157" s="32"/>
      <c r="H157" s="32"/>
      <c r="K157" s="108"/>
      <c r="L157" s="108"/>
      <c r="M157" s="108"/>
      <c r="N157" s="108"/>
      <c r="O157" s="108"/>
      <c r="P157" s="108"/>
      <c r="T157" s="108"/>
      <c r="U157" s="108"/>
      <c r="V157" s="108"/>
      <c r="W157" s="108"/>
      <c r="X157" s="108"/>
      <c r="Y157" s="108"/>
      <c r="AC157" s="108"/>
      <c r="AD157" s="108"/>
      <c r="AE157" s="108"/>
      <c r="AF157" s="108"/>
      <c r="AG157" s="108"/>
      <c r="AH157" s="108"/>
      <c r="AL157" s="108"/>
      <c r="AM157" s="108"/>
      <c r="AN157" s="108"/>
      <c r="AO157" s="108"/>
      <c r="AP157" s="108"/>
      <c r="AQ157" s="108"/>
      <c r="AU157" s="108"/>
      <c r="AV157" s="108"/>
      <c r="AW157" s="108"/>
      <c r="AX157" s="108"/>
      <c r="AY157" s="108"/>
      <c r="AZ157" s="108"/>
      <c r="BD157" s="108"/>
      <c r="BE157" s="108"/>
      <c r="BF157" s="108"/>
      <c r="BG157" s="108"/>
      <c r="BH157" s="108"/>
      <c r="BI157" s="108"/>
      <c r="BM157" s="108"/>
      <c r="BN157" s="108"/>
      <c r="BO157" s="108"/>
      <c r="BP157" s="108"/>
      <c r="BQ157" s="108"/>
      <c r="BR157" s="108"/>
    </row>
    <row r="158" spans="2:70">
      <c r="B158" s="32"/>
      <c r="C158" s="32"/>
      <c r="D158" s="32"/>
      <c r="E158" s="32"/>
      <c r="F158" s="32"/>
      <c r="G158" s="32"/>
      <c r="H158" s="32"/>
      <c r="K158" s="108"/>
      <c r="L158" s="108"/>
      <c r="M158" s="108"/>
      <c r="N158" s="108"/>
      <c r="O158" s="108"/>
      <c r="P158" s="108"/>
      <c r="T158" s="108"/>
      <c r="U158" s="108"/>
      <c r="V158" s="108"/>
      <c r="W158" s="108"/>
      <c r="X158" s="108"/>
      <c r="Y158" s="108"/>
      <c r="AC158" s="108"/>
      <c r="AD158" s="108"/>
      <c r="AE158" s="108"/>
      <c r="AF158" s="108"/>
      <c r="AG158" s="108"/>
      <c r="AH158" s="108"/>
      <c r="AL158" s="108"/>
      <c r="AM158" s="108"/>
      <c r="AN158" s="108"/>
      <c r="AO158" s="108"/>
      <c r="AP158" s="108"/>
      <c r="AQ158" s="108"/>
      <c r="AU158" s="108"/>
      <c r="AV158" s="108"/>
      <c r="AW158" s="108"/>
      <c r="AX158" s="108"/>
      <c r="AY158" s="108"/>
      <c r="AZ158" s="108"/>
      <c r="BD158" s="108"/>
      <c r="BE158" s="108"/>
      <c r="BF158" s="108"/>
      <c r="BG158" s="108"/>
      <c r="BH158" s="108"/>
      <c r="BI158" s="108"/>
      <c r="BM158" s="108"/>
      <c r="BN158" s="108"/>
      <c r="BO158" s="108"/>
      <c r="BP158" s="108"/>
      <c r="BQ158" s="108"/>
      <c r="BR158" s="108"/>
    </row>
    <row r="159" spans="2:70">
      <c r="B159" s="32"/>
      <c r="C159" s="32"/>
      <c r="D159" s="32"/>
      <c r="E159" s="32"/>
      <c r="F159" s="32"/>
      <c r="G159" s="32"/>
      <c r="H159" s="32"/>
      <c r="K159" s="175"/>
      <c r="L159" s="108"/>
      <c r="M159" s="108"/>
      <c r="N159" s="108"/>
      <c r="O159" s="108"/>
      <c r="P159" s="108"/>
      <c r="T159" s="108"/>
      <c r="U159" s="108"/>
      <c r="V159" s="108"/>
      <c r="W159" s="108"/>
      <c r="X159" s="108"/>
      <c r="Y159" s="108"/>
      <c r="AC159" s="108"/>
      <c r="AD159" s="108"/>
      <c r="AE159" s="108"/>
      <c r="AF159" s="108"/>
      <c r="AG159" s="108"/>
      <c r="AH159" s="108"/>
      <c r="AL159" s="108"/>
      <c r="AM159" s="108"/>
      <c r="AN159" s="108"/>
      <c r="AO159" s="108"/>
      <c r="AP159" s="108"/>
      <c r="AQ159" s="108"/>
      <c r="AU159" s="108"/>
      <c r="AV159" s="108"/>
      <c r="AW159" s="108"/>
      <c r="AX159" s="108"/>
      <c r="AY159" s="108"/>
      <c r="AZ159" s="108"/>
      <c r="BD159" s="108"/>
      <c r="BE159" s="108"/>
      <c r="BF159" s="108"/>
      <c r="BG159" s="108"/>
      <c r="BH159" s="108"/>
      <c r="BI159" s="108"/>
      <c r="BM159" s="108"/>
      <c r="BN159" s="108"/>
      <c r="BO159" s="108"/>
      <c r="BP159" s="108"/>
      <c r="BQ159" s="108"/>
      <c r="BR159" s="108"/>
    </row>
    <row r="160" spans="2:70">
      <c r="B160" s="32"/>
      <c r="C160" s="32"/>
      <c r="D160" s="32"/>
      <c r="E160" s="32"/>
      <c r="F160" s="32"/>
      <c r="G160" s="32"/>
      <c r="H160" s="32"/>
      <c r="K160" s="108"/>
      <c r="L160" s="108"/>
      <c r="M160" s="108"/>
      <c r="N160" s="108"/>
      <c r="O160" s="108"/>
      <c r="P160" s="108"/>
      <c r="T160" s="108"/>
      <c r="U160" s="108"/>
      <c r="V160" s="108"/>
      <c r="W160" s="108"/>
      <c r="X160" s="108"/>
      <c r="Y160" s="108"/>
      <c r="AC160" s="108"/>
      <c r="AD160" s="108"/>
      <c r="AE160" s="108"/>
      <c r="AF160" s="108"/>
      <c r="AG160" s="108"/>
      <c r="AH160" s="108"/>
      <c r="AL160" s="108"/>
      <c r="AM160" s="108"/>
      <c r="AN160" s="108"/>
      <c r="AO160" s="108"/>
      <c r="AP160" s="108"/>
      <c r="AQ160" s="108"/>
      <c r="AU160" s="108"/>
      <c r="AV160" s="108"/>
      <c r="AW160" s="108"/>
      <c r="AX160" s="108"/>
      <c r="AY160" s="108"/>
      <c r="AZ160" s="108"/>
      <c r="BD160" s="108"/>
      <c r="BE160" s="108"/>
      <c r="BF160" s="108"/>
      <c r="BG160" s="108"/>
      <c r="BH160" s="108"/>
      <c r="BI160" s="108"/>
      <c r="BM160" s="108"/>
      <c r="BN160" s="108"/>
      <c r="BO160" s="108"/>
      <c r="BP160" s="108"/>
      <c r="BQ160" s="108"/>
      <c r="BR160" s="108"/>
    </row>
    <row r="161" spans="2:70">
      <c r="B161" s="32"/>
      <c r="C161" s="32"/>
      <c r="D161" s="32"/>
      <c r="E161" s="32"/>
      <c r="F161" s="32"/>
      <c r="G161" s="32"/>
      <c r="H161" s="32"/>
      <c r="K161" s="108"/>
      <c r="L161" s="108"/>
      <c r="M161" s="108"/>
      <c r="N161" s="108"/>
      <c r="O161" s="108"/>
      <c r="P161" s="108"/>
      <c r="T161" s="108"/>
      <c r="U161" s="108"/>
      <c r="V161" s="108"/>
      <c r="W161" s="108"/>
      <c r="X161" s="108"/>
      <c r="Y161" s="108"/>
      <c r="AC161" s="108"/>
      <c r="AD161" s="108"/>
      <c r="AE161" s="108"/>
      <c r="AF161" s="108"/>
      <c r="AG161" s="108"/>
      <c r="AH161" s="108"/>
      <c r="AL161" s="108"/>
      <c r="AM161" s="108"/>
      <c r="AN161" s="108"/>
      <c r="AO161" s="108"/>
      <c r="AP161" s="108"/>
      <c r="AQ161" s="108"/>
      <c r="AU161" s="108"/>
      <c r="AV161" s="108"/>
      <c r="AW161" s="108"/>
      <c r="AX161" s="108"/>
      <c r="AY161" s="108"/>
      <c r="AZ161" s="108"/>
      <c r="BD161" s="108"/>
      <c r="BE161" s="108"/>
      <c r="BF161" s="108"/>
      <c r="BG161" s="108"/>
      <c r="BH161" s="108"/>
      <c r="BI161" s="108"/>
      <c r="BM161" s="108"/>
      <c r="BN161" s="108"/>
      <c r="BO161" s="108"/>
      <c r="BP161" s="108"/>
      <c r="BQ161" s="108"/>
      <c r="BR161" s="108"/>
    </row>
    <row r="162" spans="2:70">
      <c r="B162" s="32"/>
      <c r="C162" s="32"/>
      <c r="D162" s="32"/>
      <c r="E162" s="32"/>
      <c r="F162" s="32"/>
      <c r="G162" s="32"/>
      <c r="H162" s="32"/>
      <c r="K162" s="108"/>
      <c r="L162" s="108"/>
      <c r="M162" s="108"/>
      <c r="N162" s="108"/>
      <c r="O162" s="108"/>
      <c r="P162" s="108"/>
      <c r="T162" s="108"/>
      <c r="U162" s="108"/>
      <c r="V162" s="108"/>
      <c r="W162" s="108"/>
      <c r="X162" s="108"/>
      <c r="Y162" s="108"/>
      <c r="AC162" s="108"/>
      <c r="AD162" s="108"/>
      <c r="AE162" s="108"/>
      <c r="AF162" s="108"/>
      <c r="AG162" s="108"/>
      <c r="AH162" s="108"/>
      <c r="AL162" s="108"/>
      <c r="AM162" s="108"/>
      <c r="AN162" s="108"/>
      <c r="AO162" s="108"/>
      <c r="AP162" s="108"/>
      <c r="AQ162" s="108"/>
      <c r="AU162" s="108"/>
      <c r="AV162" s="108"/>
      <c r="AW162" s="108"/>
      <c r="AX162" s="108"/>
      <c r="AY162" s="108"/>
      <c r="AZ162" s="108"/>
      <c r="BD162" s="108"/>
      <c r="BE162" s="108"/>
      <c r="BF162" s="108"/>
      <c r="BG162" s="108"/>
      <c r="BH162" s="108"/>
      <c r="BI162" s="108"/>
      <c r="BM162" s="108"/>
      <c r="BN162" s="108"/>
      <c r="BO162" s="108"/>
      <c r="BP162" s="108"/>
      <c r="BQ162" s="108"/>
      <c r="BR162" s="108"/>
    </row>
    <row r="163" spans="2:70">
      <c r="B163" s="32"/>
      <c r="C163" s="32"/>
      <c r="D163" s="32"/>
      <c r="E163" s="32"/>
      <c r="F163" s="32"/>
      <c r="G163" s="32"/>
      <c r="H163" s="32"/>
      <c r="K163" s="175"/>
      <c r="L163" s="108"/>
      <c r="M163" s="108"/>
      <c r="N163" s="108"/>
      <c r="O163" s="108"/>
      <c r="P163" s="108"/>
      <c r="T163" s="108"/>
      <c r="U163" s="108"/>
      <c r="V163" s="108"/>
      <c r="W163" s="108"/>
      <c r="X163" s="108"/>
      <c r="Y163" s="108"/>
      <c r="AC163" s="108"/>
      <c r="AD163" s="108"/>
      <c r="AE163" s="108"/>
      <c r="AF163" s="108"/>
      <c r="AG163" s="108"/>
      <c r="AH163" s="108"/>
      <c r="AL163" s="108"/>
      <c r="AM163" s="108"/>
      <c r="AN163" s="108"/>
      <c r="AO163" s="108"/>
      <c r="AP163" s="108"/>
      <c r="AQ163" s="108"/>
      <c r="AU163" s="108"/>
      <c r="AV163" s="108"/>
      <c r="AW163" s="108"/>
      <c r="AX163" s="108"/>
      <c r="AY163" s="108"/>
      <c r="AZ163" s="108"/>
      <c r="BD163" s="108"/>
      <c r="BE163" s="108"/>
      <c r="BF163" s="108"/>
      <c r="BG163" s="108"/>
      <c r="BH163" s="108"/>
      <c r="BI163" s="108"/>
      <c r="BM163" s="108"/>
      <c r="BN163" s="108"/>
      <c r="BO163" s="108"/>
      <c r="BP163" s="108"/>
      <c r="BQ163" s="108"/>
      <c r="BR163" s="108"/>
    </row>
    <row r="164" spans="2:70">
      <c r="B164" s="32"/>
      <c r="C164" s="32"/>
      <c r="D164" s="32"/>
      <c r="E164" s="32"/>
      <c r="F164" s="32"/>
      <c r="G164" s="32"/>
      <c r="H164" s="32"/>
      <c r="K164" s="108"/>
      <c r="L164" s="108"/>
      <c r="M164" s="108"/>
      <c r="N164" s="108"/>
      <c r="O164" s="108"/>
      <c r="P164" s="108"/>
      <c r="T164" s="108"/>
      <c r="U164" s="108"/>
      <c r="V164" s="108"/>
      <c r="W164" s="108"/>
      <c r="X164" s="108"/>
      <c r="Y164" s="108"/>
      <c r="AC164" s="108"/>
      <c r="AD164" s="108"/>
      <c r="AE164" s="108"/>
      <c r="AF164" s="108"/>
      <c r="AG164" s="108"/>
      <c r="AH164" s="108"/>
      <c r="AL164" s="108"/>
      <c r="AM164" s="108"/>
      <c r="AN164" s="108"/>
      <c r="AO164" s="108"/>
      <c r="AP164" s="108"/>
      <c r="AQ164" s="108"/>
      <c r="AU164" s="108"/>
      <c r="AV164" s="108"/>
      <c r="AW164" s="108"/>
      <c r="AX164" s="108"/>
      <c r="AY164" s="108"/>
      <c r="AZ164" s="108"/>
      <c r="BD164" s="108"/>
      <c r="BE164" s="108"/>
      <c r="BF164" s="108"/>
      <c r="BG164" s="108"/>
      <c r="BH164" s="108"/>
      <c r="BI164" s="108"/>
      <c r="BM164" s="108"/>
      <c r="BN164" s="108"/>
      <c r="BO164" s="108"/>
      <c r="BP164" s="108"/>
      <c r="BQ164" s="108"/>
      <c r="BR164" s="108"/>
    </row>
    <row r="165" spans="11:70">
      <c r="K165" s="108"/>
      <c r="L165" s="108"/>
      <c r="M165" s="108"/>
      <c r="N165" s="108"/>
      <c r="O165" s="108"/>
      <c r="P165" s="108"/>
      <c r="T165" s="108"/>
      <c r="U165" s="108"/>
      <c r="V165" s="108"/>
      <c r="W165" s="108"/>
      <c r="X165" s="108"/>
      <c r="Y165" s="108"/>
      <c r="AC165" s="108"/>
      <c r="AD165" s="108"/>
      <c r="AE165" s="108"/>
      <c r="AF165" s="108"/>
      <c r="AG165" s="108"/>
      <c r="AH165" s="108"/>
      <c r="AL165" s="108"/>
      <c r="AM165" s="108"/>
      <c r="AN165" s="108"/>
      <c r="AO165" s="108"/>
      <c r="AP165" s="108"/>
      <c r="AQ165" s="108"/>
      <c r="AU165" s="108"/>
      <c r="AV165" s="108"/>
      <c r="AW165" s="108"/>
      <c r="AX165" s="108"/>
      <c r="AY165" s="108"/>
      <c r="AZ165" s="108"/>
      <c r="BD165" s="108"/>
      <c r="BE165" s="108"/>
      <c r="BF165" s="108"/>
      <c r="BG165" s="108"/>
      <c r="BH165" s="108"/>
      <c r="BI165" s="108"/>
      <c r="BM165" s="108"/>
      <c r="BN165" s="108"/>
      <c r="BO165" s="108"/>
      <c r="BP165" s="108"/>
      <c r="BQ165" s="108"/>
      <c r="BR165" s="108"/>
    </row>
    <row r="166" spans="11:70">
      <c r="K166" s="108"/>
      <c r="L166" s="108"/>
      <c r="M166" s="108"/>
      <c r="N166" s="108"/>
      <c r="O166" s="108"/>
      <c r="P166" s="108"/>
      <c r="T166" s="108"/>
      <c r="U166" s="108"/>
      <c r="V166" s="108"/>
      <c r="W166" s="108"/>
      <c r="X166" s="108"/>
      <c r="Y166" s="108"/>
      <c r="AC166" s="108"/>
      <c r="AD166" s="108"/>
      <c r="AE166" s="108"/>
      <c r="AF166" s="108"/>
      <c r="AG166" s="108"/>
      <c r="AH166" s="108"/>
      <c r="AL166" s="108"/>
      <c r="AM166" s="108"/>
      <c r="AN166" s="108"/>
      <c r="AO166" s="108"/>
      <c r="AP166" s="108"/>
      <c r="AQ166" s="108"/>
      <c r="AU166" s="108"/>
      <c r="AV166" s="108"/>
      <c r="AW166" s="108"/>
      <c r="AX166" s="108"/>
      <c r="AY166" s="108"/>
      <c r="AZ166" s="108"/>
      <c r="BD166" s="108"/>
      <c r="BE166" s="108"/>
      <c r="BF166" s="108"/>
      <c r="BG166" s="108"/>
      <c r="BH166" s="108"/>
      <c r="BI166" s="108"/>
      <c r="BM166" s="108"/>
      <c r="BN166" s="108"/>
      <c r="BO166" s="108"/>
      <c r="BP166" s="108"/>
      <c r="BQ166" s="108"/>
      <c r="BR166" s="108"/>
    </row>
    <row r="167" spans="11:70">
      <c r="K167" s="175"/>
      <c r="L167" s="108"/>
      <c r="M167" s="108"/>
      <c r="N167" s="108"/>
      <c r="O167" s="108"/>
      <c r="P167" s="108"/>
      <c r="T167" s="108"/>
      <c r="U167" s="108"/>
      <c r="V167" s="108"/>
      <c r="W167" s="108"/>
      <c r="X167" s="108"/>
      <c r="Y167" s="108"/>
      <c r="AC167" s="108"/>
      <c r="AD167" s="108"/>
      <c r="AE167" s="108"/>
      <c r="AF167" s="108"/>
      <c r="AG167" s="108"/>
      <c r="AH167" s="108"/>
      <c r="AL167" s="108"/>
      <c r="AM167" s="108"/>
      <c r="AN167" s="108"/>
      <c r="AO167" s="108"/>
      <c r="AP167" s="108"/>
      <c r="AQ167" s="108"/>
      <c r="AU167" s="108"/>
      <c r="AV167" s="108"/>
      <c r="AW167" s="108"/>
      <c r="AX167" s="108"/>
      <c r="AY167" s="108"/>
      <c r="AZ167" s="108"/>
      <c r="BD167" s="108"/>
      <c r="BE167" s="108"/>
      <c r="BF167" s="108"/>
      <c r="BG167" s="108"/>
      <c r="BH167" s="108"/>
      <c r="BI167" s="108"/>
      <c r="BM167" s="108"/>
      <c r="BN167" s="108"/>
      <c r="BO167" s="108"/>
      <c r="BP167" s="108"/>
      <c r="BQ167" s="108"/>
      <c r="BR167" s="108"/>
    </row>
    <row r="168" spans="11:70">
      <c r="K168" s="108"/>
      <c r="L168" s="108"/>
      <c r="M168" s="108"/>
      <c r="N168" s="108"/>
      <c r="O168" s="108"/>
      <c r="P168" s="108"/>
      <c r="T168" s="108"/>
      <c r="U168" s="108"/>
      <c r="V168" s="108"/>
      <c r="W168" s="108"/>
      <c r="X168" s="108"/>
      <c r="Y168" s="108"/>
      <c r="AC168" s="108"/>
      <c r="AD168" s="108"/>
      <c r="AE168" s="108"/>
      <c r="AF168" s="108"/>
      <c r="AG168" s="108"/>
      <c r="AH168" s="108"/>
      <c r="AL168" s="108"/>
      <c r="AM168" s="108"/>
      <c r="AN168" s="108"/>
      <c r="AO168" s="108"/>
      <c r="AP168" s="108"/>
      <c r="AQ168" s="108"/>
      <c r="AU168" s="108"/>
      <c r="AV168" s="108"/>
      <c r="AW168" s="108"/>
      <c r="AX168" s="108"/>
      <c r="AY168" s="108"/>
      <c r="AZ168" s="108"/>
      <c r="BD168" s="108"/>
      <c r="BE168" s="108"/>
      <c r="BF168" s="108"/>
      <c r="BG168" s="108"/>
      <c r="BH168" s="108"/>
      <c r="BI168" s="108"/>
      <c r="BM168" s="108"/>
      <c r="BN168" s="108"/>
      <c r="BO168" s="108"/>
      <c r="BP168" s="108"/>
      <c r="BQ168" s="108"/>
      <c r="BR168" s="108"/>
    </row>
    <row r="169" spans="11:70">
      <c r="K169" s="108"/>
      <c r="L169" s="108"/>
      <c r="M169" s="108"/>
      <c r="N169" s="108"/>
      <c r="O169" s="108"/>
      <c r="P169" s="108"/>
      <c r="T169" s="108"/>
      <c r="U169" s="108"/>
      <c r="V169" s="108"/>
      <c r="W169" s="108"/>
      <c r="X169" s="108"/>
      <c r="Y169" s="108"/>
      <c r="AC169" s="108"/>
      <c r="AD169" s="108"/>
      <c r="AE169" s="108"/>
      <c r="AF169" s="108"/>
      <c r="AG169" s="108"/>
      <c r="AH169" s="108"/>
      <c r="AL169" s="108"/>
      <c r="AM169" s="108"/>
      <c r="AN169" s="108"/>
      <c r="AO169" s="108"/>
      <c r="AP169" s="108"/>
      <c r="AQ169" s="108"/>
      <c r="AU169" s="108"/>
      <c r="AV169" s="108"/>
      <c r="AW169" s="108"/>
      <c r="AX169" s="108"/>
      <c r="AY169" s="108"/>
      <c r="AZ169" s="108"/>
      <c r="BD169" s="108"/>
      <c r="BE169" s="108"/>
      <c r="BF169" s="108"/>
      <c r="BG169" s="108"/>
      <c r="BH169" s="108"/>
      <c r="BI169" s="108"/>
      <c r="BM169" s="108"/>
      <c r="BN169" s="108"/>
      <c r="BO169" s="108"/>
      <c r="BP169" s="108"/>
      <c r="BQ169" s="108"/>
      <c r="BR169" s="108"/>
    </row>
    <row r="170" spans="11:70">
      <c r="K170" s="108"/>
      <c r="L170" s="108"/>
      <c r="M170" s="108"/>
      <c r="N170" s="108"/>
      <c r="O170" s="108"/>
      <c r="P170" s="108"/>
      <c r="T170" s="108"/>
      <c r="U170" s="108"/>
      <c r="V170" s="108"/>
      <c r="W170" s="108"/>
      <c r="X170" s="108"/>
      <c r="Y170" s="108"/>
      <c r="AC170" s="108"/>
      <c r="AD170" s="108"/>
      <c r="AE170" s="108"/>
      <c r="AF170" s="108"/>
      <c r="AG170" s="108"/>
      <c r="AH170" s="108"/>
      <c r="AL170" s="108"/>
      <c r="AM170" s="108"/>
      <c r="AN170" s="108"/>
      <c r="AO170" s="108"/>
      <c r="AP170" s="108"/>
      <c r="AQ170" s="108"/>
      <c r="AU170" s="108"/>
      <c r="AV170" s="108"/>
      <c r="AW170" s="108"/>
      <c r="AX170" s="108"/>
      <c r="AY170" s="108"/>
      <c r="AZ170" s="108"/>
      <c r="BD170" s="108"/>
      <c r="BE170" s="108"/>
      <c r="BF170" s="108"/>
      <c r="BG170" s="108"/>
      <c r="BH170" s="108"/>
      <c r="BI170" s="108"/>
      <c r="BM170" s="108"/>
      <c r="BN170" s="108"/>
      <c r="BO170" s="108"/>
      <c r="BP170" s="108"/>
      <c r="BQ170" s="108"/>
      <c r="BR170" s="108"/>
    </row>
    <row r="171" spans="11:70">
      <c r="K171" s="175"/>
      <c r="L171" s="108"/>
      <c r="M171" s="108"/>
      <c r="N171" s="108"/>
      <c r="O171" s="108"/>
      <c r="P171" s="108"/>
      <c r="T171" s="108"/>
      <c r="U171" s="108"/>
      <c r="V171" s="108"/>
      <c r="W171" s="108"/>
      <c r="X171" s="108"/>
      <c r="Y171" s="108"/>
      <c r="AC171" s="108"/>
      <c r="AD171" s="108"/>
      <c r="AE171" s="108"/>
      <c r="AF171" s="108"/>
      <c r="AG171" s="108"/>
      <c r="AH171" s="108"/>
      <c r="AL171" s="108"/>
      <c r="AM171" s="108"/>
      <c r="AN171" s="108"/>
      <c r="AO171" s="108"/>
      <c r="AP171" s="108"/>
      <c r="AQ171" s="108"/>
      <c r="AU171" s="108"/>
      <c r="AV171" s="108"/>
      <c r="AW171" s="108"/>
      <c r="AX171" s="108"/>
      <c r="AY171" s="108"/>
      <c r="AZ171" s="108"/>
      <c r="BD171" s="108"/>
      <c r="BE171" s="108"/>
      <c r="BF171" s="108"/>
      <c r="BG171" s="108"/>
      <c r="BH171" s="108"/>
      <c r="BI171" s="108"/>
      <c r="BM171" s="108"/>
      <c r="BN171" s="108"/>
      <c r="BO171" s="108"/>
      <c r="BP171" s="108"/>
      <c r="BQ171" s="108"/>
      <c r="BR171" s="108"/>
    </row>
    <row r="172" spans="11:70">
      <c r="K172" s="108"/>
      <c r="L172" s="108"/>
      <c r="M172" s="108"/>
      <c r="N172" s="108"/>
      <c r="O172" s="108"/>
      <c r="P172" s="108"/>
      <c r="T172" s="108"/>
      <c r="U172" s="108"/>
      <c r="V172" s="108"/>
      <c r="W172" s="108"/>
      <c r="X172" s="108"/>
      <c r="Y172" s="108"/>
      <c r="AC172" s="108"/>
      <c r="AD172" s="108"/>
      <c r="AE172" s="108"/>
      <c r="AF172" s="108"/>
      <c r="AG172" s="108"/>
      <c r="AH172" s="108"/>
      <c r="AL172" s="108"/>
      <c r="AM172" s="108"/>
      <c r="AN172" s="108"/>
      <c r="AO172" s="108"/>
      <c r="AP172" s="108"/>
      <c r="AQ172" s="108"/>
      <c r="AU172" s="108"/>
      <c r="AV172" s="108"/>
      <c r="AW172" s="108"/>
      <c r="AX172" s="108"/>
      <c r="AY172" s="108"/>
      <c r="AZ172" s="108"/>
      <c r="BD172" s="108"/>
      <c r="BE172" s="108"/>
      <c r="BF172" s="108"/>
      <c r="BG172" s="108"/>
      <c r="BH172" s="108"/>
      <c r="BI172" s="108"/>
      <c r="BM172" s="108"/>
      <c r="BN172" s="108"/>
      <c r="BO172" s="108"/>
      <c r="BP172" s="108"/>
      <c r="BQ172" s="108"/>
      <c r="BR172" s="108"/>
    </row>
    <row r="173" spans="11:70">
      <c r="K173" s="108"/>
      <c r="L173" s="108"/>
      <c r="M173" s="108"/>
      <c r="N173" s="108"/>
      <c r="O173" s="108"/>
      <c r="P173" s="108"/>
      <c r="T173" s="108"/>
      <c r="U173" s="108"/>
      <c r="V173" s="108"/>
      <c r="W173" s="108"/>
      <c r="X173" s="108"/>
      <c r="Y173" s="108"/>
      <c r="AC173" s="108"/>
      <c r="AD173" s="108"/>
      <c r="AE173" s="108"/>
      <c r="AF173" s="108"/>
      <c r="AG173" s="108"/>
      <c r="AH173" s="108"/>
      <c r="AL173" s="108"/>
      <c r="AM173" s="108"/>
      <c r="AN173" s="108"/>
      <c r="AO173" s="108"/>
      <c r="AP173" s="108"/>
      <c r="AQ173" s="108"/>
      <c r="AU173" s="108"/>
      <c r="AV173" s="108"/>
      <c r="AW173" s="108"/>
      <c r="AX173" s="108"/>
      <c r="AY173" s="108"/>
      <c r="AZ173" s="108"/>
      <c r="BD173" s="108"/>
      <c r="BE173" s="108"/>
      <c r="BF173" s="108"/>
      <c r="BG173" s="108"/>
      <c r="BH173" s="108"/>
      <c r="BI173" s="108"/>
      <c r="BM173" s="108"/>
      <c r="BN173" s="108"/>
      <c r="BO173" s="108"/>
      <c r="BP173" s="108"/>
      <c r="BQ173" s="108"/>
      <c r="BR173" s="108"/>
    </row>
    <row r="174" spans="11:70">
      <c r="K174" s="108"/>
      <c r="L174" s="108"/>
      <c r="M174" s="108"/>
      <c r="N174" s="108"/>
      <c r="O174" s="108"/>
      <c r="P174" s="108"/>
      <c r="T174" s="108"/>
      <c r="U174" s="108"/>
      <c r="V174" s="108"/>
      <c r="W174" s="108"/>
      <c r="X174" s="108"/>
      <c r="Y174" s="108"/>
      <c r="AC174" s="108"/>
      <c r="AD174" s="108"/>
      <c r="AE174" s="108"/>
      <c r="AF174" s="108"/>
      <c r="AG174" s="108"/>
      <c r="AH174" s="108"/>
      <c r="AL174" s="108"/>
      <c r="AM174" s="108"/>
      <c r="AN174" s="108"/>
      <c r="AO174" s="108"/>
      <c r="AP174" s="108"/>
      <c r="AQ174" s="108"/>
      <c r="AU174" s="108"/>
      <c r="AV174" s="108"/>
      <c r="AW174" s="108"/>
      <c r="AX174" s="108"/>
      <c r="AY174" s="108"/>
      <c r="AZ174" s="108"/>
      <c r="BD174" s="108"/>
      <c r="BE174" s="108"/>
      <c r="BF174" s="108"/>
      <c r="BG174" s="108"/>
      <c r="BH174" s="108"/>
      <c r="BI174" s="108"/>
      <c r="BM174" s="108"/>
      <c r="BN174" s="108"/>
      <c r="BO174" s="108"/>
      <c r="BP174" s="108"/>
      <c r="BQ174" s="108"/>
      <c r="BR174" s="108"/>
    </row>
    <row r="175" spans="11:70">
      <c r="K175" s="175"/>
      <c r="L175" s="108"/>
      <c r="M175" s="108"/>
      <c r="N175" s="108"/>
      <c r="O175" s="108"/>
      <c r="P175" s="108"/>
      <c r="T175" s="108"/>
      <c r="U175" s="108"/>
      <c r="V175" s="108"/>
      <c r="W175" s="108"/>
      <c r="X175" s="108"/>
      <c r="Y175" s="108"/>
      <c r="AC175" s="108"/>
      <c r="AD175" s="108"/>
      <c r="AE175" s="108"/>
      <c r="AF175" s="108"/>
      <c r="AG175" s="108"/>
      <c r="AH175" s="108"/>
      <c r="AL175" s="108"/>
      <c r="AM175" s="108"/>
      <c r="AN175" s="108"/>
      <c r="AO175" s="108"/>
      <c r="AP175" s="108"/>
      <c r="AQ175" s="108"/>
      <c r="AU175" s="108"/>
      <c r="AV175" s="108"/>
      <c r="AW175" s="108"/>
      <c r="AX175" s="108"/>
      <c r="AY175" s="108"/>
      <c r="AZ175" s="108"/>
      <c r="BD175" s="108"/>
      <c r="BE175" s="108"/>
      <c r="BF175" s="108"/>
      <c r="BG175" s="108"/>
      <c r="BH175" s="108"/>
      <c r="BI175" s="108"/>
      <c r="BM175" s="108"/>
      <c r="BN175" s="108"/>
      <c r="BO175" s="108"/>
      <c r="BP175" s="108"/>
      <c r="BQ175" s="108"/>
      <c r="BR175" s="108"/>
    </row>
    <row r="176" spans="11:70">
      <c r="K176" s="108"/>
      <c r="L176" s="108"/>
      <c r="M176" s="108"/>
      <c r="N176" s="108"/>
      <c r="O176" s="108"/>
      <c r="P176" s="108"/>
      <c r="T176" s="108"/>
      <c r="U176" s="108"/>
      <c r="V176" s="108"/>
      <c r="W176" s="108"/>
      <c r="X176" s="108"/>
      <c r="Y176" s="108"/>
      <c r="AC176" s="108"/>
      <c r="AD176" s="108"/>
      <c r="AE176" s="108"/>
      <c r="AF176" s="108"/>
      <c r="AG176" s="108"/>
      <c r="AH176" s="108"/>
      <c r="AL176" s="108"/>
      <c r="AM176" s="108"/>
      <c r="AN176" s="108"/>
      <c r="AO176" s="108"/>
      <c r="AP176" s="108"/>
      <c r="AQ176" s="108"/>
      <c r="AU176" s="108"/>
      <c r="AV176" s="108"/>
      <c r="AW176" s="108"/>
      <c r="AX176" s="108"/>
      <c r="AY176" s="108"/>
      <c r="AZ176" s="108"/>
      <c r="BD176" s="108"/>
      <c r="BE176" s="108"/>
      <c r="BF176" s="108"/>
      <c r="BG176" s="108"/>
      <c r="BH176" s="108"/>
      <c r="BI176" s="108"/>
      <c r="BM176" s="108"/>
      <c r="BN176" s="108"/>
      <c r="BO176" s="108"/>
      <c r="BP176" s="108"/>
      <c r="BQ176" s="108"/>
      <c r="BR176" s="108"/>
    </row>
    <row r="177" spans="11:70">
      <c r="K177" s="108"/>
      <c r="L177" s="108"/>
      <c r="M177" s="108"/>
      <c r="N177" s="108"/>
      <c r="O177" s="108"/>
      <c r="P177" s="108"/>
      <c r="T177" s="108"/>
      <c r="U177" s="108"/>
      <c r="V177" s="108"/>
      <c r="W177" s="108"/>
      <c r="X177" s="108"/>
      <c r="Y177" s="108"/>
      <c r="AC177" s="108"/>
      <c r="AD177" s="108"/>
      <c r="AE177" s="108"/>
      <c r="AF177" s="108"/>
      <c r="AG177" s="108"/>
      <c r="AH177" s="108"/>
      <c r="AL177" s="108"/>
      <c r="AM177" s="108"/>
      <c r="AN177" s="108"/>
      <c r="AO177" s="108"/>
      <c r="AP177" s="108"/>
      <c r="AQ177" s="108"/>
      <c r="AU177" s="108"/>
      <c r="AV177" s="108"/>
      <c r="AW177" s="108"/>
      <c r="AX177" s="108"/>
      <c r="AY177" s="108"/>
      <c r="AZ177" s="108"/>
      <c r="BD177" s="108"/>
      <c r="BE177" s="108"/>
      <c r="BF177" s="108"/>
      <c r="BG177" s="108"/>
      <c r="BH177" s="108"/>
      <c r="BI177" s="108"/>
      <c r="BM177" s="108"/>
      <c r="BN177" s="108"/>
      <c r="BO177" s="108"/>
      <c r="BP177" s="108"/>
      <c r="BQ177" s="108"/>
      <c r="BR177" s="108"/>
    </row>
    <row r="178" spans="11:70">
      <c r="K178" s="108"/>
      <c r="L178" s="108"/>
      <c r="M178" s="108"/>
      <c r="N178" s="108"/>
      <c r="O178" s="108"/>
      <c r="P178" s="108"/>
      <c r="T178" s="108"/>
      <c r="U178" s="108"/>
      <c r="V178" s="108"/>
      <c r="W178" s="108"/>
      <c r="X178" s="108"/>
      <c r="Y178" s="108"/>
      <c r="AC178" s="108"/>
      <c r="AD178" s="108"/>
      <c r="AE178" s="108"/>
      <c r="AF178" s="108"/>
      <c r="AG178" s="108"/>
      <c r="AH178" s="108"/>
      <c r="AL178" s="108"/>
      <c r="AM178" s="108"/>
      <c r="AN178" s="108"/>
      <c r="AO178" s="108"/>
      <c r="AP178" s="108"/>
      <c r="AQ178" s="108"/>
      <c r="AU178" s="108"/>
      <c r="AV178" s="108"/>
      <c r="AW178" s="108"/>
      <c r="AX178" s="108"/>
      <c r="AY178" s="108"/>
      <c r="AZ178" s="108"/>
      <c r="BD178" s="108"/>
      <c r="BE178" s="108"/>
      <c r="BF178" s="108"/>
      <c r="BG178" s="108"/>
      <c r="BH178" s="108"/>
      <c r="BI178" s="108"/>
      <c r="BM178" s="108"/>
      <c r="BN178" s="108"/>
      <c r="BO178" s="108"/>
      <c r="BP178" s="108"/>
      <c r="BQ178" s="108"/>
      <c r="BR178" s="108"/>
    </row>
    <row r="179" spans="11:70">
      <c r="K179" s="175"/>
      <c r="L179" s="108"/>
      <c r="M179" s="108"/>
      <c r="N179" s="108"/>
      <c r="O179" s="108"/>
      <c r="P179" s="108"/>
      <c r="T179" s="108"/>
      <c r="U179" s="108"/>
      <c r="V179" s="108"/>
      <c r="W179" s="108"/>
      <c r="X179" s="108"/>
      <c r="Y179" s="108"/>
      <c r="AC179" s="108"/>
      <c r="AD179" s="108"/>
      <c r="AE179" s="108"/>
      <c r="AF179" s="108"/>
      <c r="AG179" s="108"/>
      <c r="AH179" s="108"/>
      <c r="AL179" s="108"/>
      <c r="AM179" s="108"/>
      <c r="AN179" s="108"/>
      <c r="AO179" s="108"/>
      <c r="AP179" s="108"/>
      <c r="AQ179" s="108"/>
      <c r="AU179" s="108"/>
      <c r="AV179" s="108"/>
      <c r="AW179" s="108"/>
      <c r="AX179" s="108"/>
      <c r="AY179" s="108"/>
      <c r="AZ179" s="108"/>
      <c r="BD179" s="108"/>
      <c r="BE179" s="108"/>
      <c r="BF179" s="108"/>
      <c r="BG179" s="108"/>
      <c r="BH179" s="108"/>
      <c r="BI179" s="108"/>
      <c r="BM179" s="108"/>
      <c r="BN179" s="108"/>
      <c r="BO179" s="108"/>
      <c r="BP179" s="108"/>
      <c r="BQ179" s="108"/>
      <c r="BR179" s="108"/>
    </row>
    <row r="180" spans="11:70">
      <c r="K180" s="108"/>
      <c r="L180" s="108"/>
      <c r="M180" s="108"/>
      <c r="N180" s="108"/>
      <c r="O180" s="108"/>
      <c r="P180" s="108"/>
      <c r="T180" s="108"/>
      <c r="U180" s="108"/>
      <c r="V180" s="108"/>
      <c r="W180" s="108"/>
      <c r="X180" s="108"/>
      <c r="Y180" s="108"/>
      <c r="AC180" s="108"/>
      <c r="AD180" s="108"/>
      <c r="AE180" s="108"/>
      <c r="AF180" s="108"/>
      <c r="AG180" s="108"/>
      <c r="AH180" s="108"/>
      <c r="AL180" s="108"/>
      <c r="AM180" s="108"/>
      <c r="AN180" s="108"/>
      <c r="AO180" s="108"/>
      <c r="AP180" s="108"/>
      <c r="AQ180" s="108"/>
      <c r="AU180" s="108"/>
      <c r="AV180" s="108"/>
      <c r="AW180" s="108"/>
      <c r="AX180" s="108"/>
      <c r="AY180" s="108"/>
      <c r="AZ180" s="108"/>
      <c r="BD180" s="108"/>
      <c r="BE180" s="108"/>
      <c r="BF180" s="108"/>
      <c r="BG180" s="108"/>
      <c r="BH180" s="108"/>
      <c r="BI180" s="108"/>
      <c r="BM180" s="108"/>
      <c r="BN180" s="108"/>
      <c r="BO180" s="108"/>
      <c r="BP180" s="108"/>
      <c r="BQ180" s="108"/>
      <c r="BR180" s="108"/>
    </row>
    <row r="181" spans="11:70">
      <c r="K181" s="108"/>
      <c r="L181" s="108"/>
      <c r="M181" s="108"/>
      <c r="N181" s="108"/>
      <c r="O181" s="108"/>
      <c r="P181" s="108"/>
      <c r="T181" s="108"/>
      <c r="U181" s="108"/>
      <c r="V181" s="108"/>
      <c r="W181" s="108"/>
      <c r="X181" s="108"/>
      <c r="Y181" s="108"/>
      <c r="AC181" s="108"/>
      <c r="AD181" s="108"/>
      <c r="AE181" s="108"/>
      <c r="AF181" s="108"/>
      <c r="AG181" s="108"/>
      <c r="AH181" s="108"/>
      <c r="AL181" s="108"/>
      <c r="AM181" s="108"/>
      <c r="AN181" s="108"/>
      <c r="AO181" s="108"/>
      <c r="AP181" s="108"/>
      <c r="AQ181" s="108"/>
      <c r="AU181" s="108"/>
      <c r="AV181" s="108"/>
      <c r="AW181" s="108"/>
      <c r="AX181" s="108"/>
      <c r="AY181" s="108"/>
      <c r="AZ181" s="108"/>
      <c r="BD181" s="108"/>
      <c r="BE181" s="108"/>
      <c r="BF181" s="108"/>
      <c r="BG181" s="108"/>
      <c r="BH181" s="108"/>
      <c r="BI181" s="108"/>
      <c r="BM181" s="108"/>
      <c r="BN181" s="108"/>
      <c r="BO181" s="108"/>
      <c r="BP181" s="108"/>
      <c r="BQ181" s="108"/>
      <c r="BR181" s="108"/>
    </row>
    <row r="182" spans="11:70">
      <c r="K182" s="108"/>
      <c r="L182" s="108"/>
      <c r="M182" s="108"/>
      <c r="N182" s="108"/>
      <c r="O182" s="108"/>
      <c r="P182" s="108"/>
      <c r="T182" s="108"/>
      <c r="U182" s="108"/>
      <c r="V182" s="108"/>
      <c r="W182" s="108"/>
      <c r="X182" s="108"/>
      <c r="Y182" s="108"/>
      <c r="AC182" s="108"/>
      <c r="AD182" s="108"/>
      <c r="AE182" s="108"/>
      <c r="AF182" s="108"/>
      <c r="AG182" s="108"/>
      <c r="AH182" s="108"/>
      <c r="AL182" s="108"/>
      <c r="AM182" s="108"/>
      <c r="AN182" s="108"/>
      <c r="AO182" s="108"/>
      <c r="AP182" s="108"/>
      <c r="AQ182" s="108"/>
      <c r="AU182" s="108"/>
      <c r="AV182" s="108"/>
      <c r="AW182" s="108"/>
      <c r="AX182" s="108"/>
      <c r="AY182" s="108"/>
      <c r="AZ182" s="108"/>
      <c r="BD182" s="108"/>
      <c r="BE182" s="108"/>
      <c r="BF182" s="108"/>
      <c r="BG182" s="108"/>
      <c r="BH182" s="108"/>
      <c r="BI182" s="108"/>
      <c r="BM182" s="108"/>
      <c r="BN182" s="108"/>
      <c r="BO182" s="108"/>
      <c r="BP182" s="108"/>
      <c r="BQ182" s="108"/>
      <c r="BR182" s="108"/>
    </row>
    <row r="183" spans="11:70">
      <c r="K183" s="175"/>
      <c r="L183" s="108"/>
      <c r="M183" s="108"/>
      <c r="N183" s="108"/>
      <c r="O183" s="108"/>
      <c r="P183" s="108"/>
      <c r="T183" s="108"/>
      <c r="U183" s="108"/>
      <c r="V183" s="108"/>
      <c r="W183" s="108"/>
      <c r="X183" s="108"/>
      <c r="Y183" s="108"/>
      <c r="AC183" s="108"/>
      <c r="AD183" s="108"/>
      <c r="AE183" s="108"/>
      <c r="AF183" s="108"/>
      <c r="AG183" s="108"/>
      <c r="AH183" s="108"/>
      <c r="AL183" s="108"/>
      <c r="AM183" s="108"/>
      <c r="AN183" s="108"/>
      <c r="AO183" s="108"/>
      <c r="AP183" s="108"/>
      <c r="AQ183" s="108"/>
      <c r="AU183" s="108"/>
      <c r="AV183" s="108"/>
      <c r="AW183" s="108"/>
      <c r="AX183" s="108"/>
      <c r="AY183" s="108"/>
      <c r="AZ183" s="108"/>
      <c r="BD183" s="108"/>
      <c r="BE183" s="108"/>
      <c r="BF183" s="108"/>
      <c r="BG183" s="108"/>
      <c r="BH183" s="108"/>
      <c r="BI183" s="108"/>
      <c r="BM183" s="108"/>
      <c r="BN183" s="108"/>
      <c r="BO183" s="108"/>
      <c r="BP183" s="108"/>
      <c r="BQ183" s="108"/>
      <c r="BR183" s="108"/>
    </row>
    <row r="184" spans="11:70">
      <c r="K184" s="108"/>
      <c r="L184" s="108"/>
      <c r="M184" s="108"/>
      <c r="N184" s="108"/>
      <c r="O184" s="108"/>
      <c r="P184" s="108"/>
      <c r="T184" s="108"/>
      <c r="U184" s="108"/>
      <c r="V184" s="108"/>
      <c r="W184" s="108"/>
      <c r="X184" s="108"/>
      <c r="Y184" s="108"/>
      <c r="AC184" s="108"/>
      <c r="AD184" s="108"/>
      <c r="AE184" s="108"/>
      <c r="AF184" s="108"/>
      <c r="AG184" s="108"/>
      <c r="AH184" s="108"/>
      <c r="AL184" s="108"/>
      <c r="AM184" s="108"/>
      <c r="AN184" s="108"/>
      <c r="AO184" s="108"/>
      <c r="AP184" s="108"/>
      <c r="AQ184" s="108"/>
      <c r="AU184" s="108"/>
      <c r="AV184" s="108"/>
      <c r="AW184" s="108"/>
      <c r="AX184" s="108"/>
      <c r="AY184" s="108"/>
      <c r="AZ184" s="108"/>
      <c r="BD184" s="108"/>
      <c r="BE184" s="108"/>
      <c r="BF184" s="108"/>
      <c r="BG184" s="108"/>
      <c r="BH184" s="108"/>
      <c r="BI184" s="108"/>
      <c r="BM184" s="108"/>
      <c r="BN184" s="108"/>
      <c r="BO184" s="108"/>
      <c r="BP184" s="108"/>
      <c r="BQ184" s="108"/>
      <c r="BR184" s="108"/>
    </row>
    <row r="185" spans="11:70">
      <c r="K185" s="108"/>
      <c r="L185" s="108"/>
      <c r="M185" s="108"/>
      <c r="N185" s="108"/>
      <c r="O185" s="108"/>
      <c r="P185" s="108"/>
      <c r="T185" s="108"/>
      <c r="U185" s="108"/>
      <c r="V185" s="108"/>
      <c r="W185" s="108"/>
      <c r="X185" s="108"/>
      <c r="Y185" s="108"/>
      <c r="AC185" s="108"/>
      <c r="AD185" s="108"/>
      <c r="AE185" s="108"/>
      <c r="AF185" s="108"/>
      <c r="AG185" s="108"/>
      <c r="AH185" s="108"/>
      <c r="AL185" s="108"/>
      <c r="AM185" s="108"/>
      <c r="AN185" s="108"/>
      <c r="AO185" s="108"/>
      <c r="AP185" s="108"/>
      <c r="AQ185" s="108"/>
      <c r="AU185" s="108"/>
      <c r="AV185" s="108"/>
      <c r="AW185" s="108"/>
      <c r="AX185" s="108"/>
      <c r="AY185" s="108"/>
      <c r="AZ185" s="108"/>
      <c r="BD185" s="108"/>
      <c r="BE185" s="108"/>
      <c r="BF185" s="108"/>
      <c r="BG185" s="108"/>
      <c r="BH185" s="108"/>
      <c r="BI185" s="108"/>
      <c r="BM185" s="108"/>
      <c r="BN185" s="108"/>
      <c r="BO185" s="108"/>
      <c r="BP185" s="108"/>
      <c r="BQ185" s="108"/>
      <c r="BR185" s="108"/>
    </row>
    <row r="186" spans="11:70">
      <c r="K186" s="108"/>
      <c r="L186" s="108"/>
      <c r="M186" s="108"/>
      <c r="N186" s="108"/>
      <c r="O186" s="108"/>
      <c r="P186" s="108"/>
      <c r="T186" s="108"/>
      <c r="U186" s="108"/>
      <c r="V186" s="108"/>
      <c r="W186" s="108"/>
      <c r="X186" s="108"/>
      <c r="Y186" s="108"/>
      <c r="AC186" s="108"/>
      <c r="AD186" s="108"/>
      <c r="AE186" s="108"/>
      <c r="AF186" s="108"/>
      <c r="AG186" s="108"/>
      <c r="AH186" s="108"/>
      <c r="AL186" s="108"/>
      <c r="AM186" s="108"/>
      <c r="AN186" s="108"/>
      <c r="AO186" s="108"/>
      <c r="AP186" s="108"/>
      <c r="AQ186" s="108"/>
      <c r="AU186" s="108"/>
      <c r="AV186" s="108"/>
      <c r="AW186" s="108"/>
      <c r="AX186" s="108"/>
      <c r="AY186" s="108"/>
      <c r="AZ186" s="108"/>
      <c r="BD186" s="108"/>
      <c r="BE186" s="108"/>
      <c r="BF186" s="108"/>
      <c r="BG186" s="108"/>
      <c r="BH186" s="108"/>
      <c r="BI186" s="108"/>
      <c r="BM186" s="108"/>
      <c r="BN186" s="108"/>
      <c r="BO186" s="108"/>
      <c r="BP186" s="108"/>
      <c r="BQ186" s="108"/>
      <c r="BR186" s="108"/>
    </row>
    <row r="187" spans="11:70">
      <c r="K187" s="175"/>
      <c r="L187" s="108"/>
      <c r="M187" s="108"/>
      <c r="N187" s="108"/>
      <c r="O187" s="108"/>
      <c r="P187" s="108"/>
      <c r="T187" s="108"/>
      <c r="U187" s="108"/>
      <c r="V187" s="108"/>
      <c r="W187" s="108"/>
      <c r="X187" s="108"/>
      <c r="Y187" s="108"/>
      <c r="AC187" s="108"/>
      <c r="AD187" s="108"/>
      <c r="AE187" s="108"/>
      <c r="AF187" s="108"/>
      <c r="AG187" s="108"/>
      <c r="AH187" s="108"/>
      <c r="AL187" s="108"/>
      <c r="AM187" s="108"/>
      <c r="AN187" s="108"/>
      <c r="AO187" s="108"/>
      <c r="AP187" s="108"/>
      <c r="AQ187" s="108"/>
      <c r="AU187" s="108"/>
      <c r="AV187" s="108"/>
      <c r="AW187" s="108"/>
      <c r="AX187" s="108"/>
      <c r="AY187" s="108"/>
      <c r="AZ187" s="108"/>
      <c r="BD187" s="108"/>
      <c r="BE187" s="108"/>
      <c r="BF187" s="108"/>
      <c r="BG187" s="108"/>
      <c r="BH187" s="108"/>
      <c r="BI187" s="108"/>
      <c r="BM187" s="108"/>
      <c r="BN187" s="108"/>
      <c r="BO187" s="108"/>
      <c r="BP187" s="108"/>
      <c r="BQ187" s="108"/>
      <c r="BR187" s="108"/>
    </row>
    <row r="188" spans="11:70">
      <c r="K188" s="108"/>
      <c r="L188" s="108"/>
      <c r="M188" s="108"/>
      <c r="N188" s="108"/>
      <c r="O188" s="108"/>
      <c r="P188" s="108"/>
      <c r="T188" s="108"/>
      <c r="U188" s="108"/>
      <c r="V188" s="108"/>
      <c r="W188" s="108"/>
      <c r="X188" s="108"/>
      <c r="Y188" s="108"/>
      <c r="AC188" s="108"/>
      <c r="AD188" s="108"/>
      <c r="AE188" s="108"/>
      <c r="AF188" s="108"/>
      <c r="AG188" s="108"/>
      <c r="AH188" s="108"/>
      <c r="AL188" s="108"/>
      <c r="AM188" s="108"/>
      <c r="AN188" s="108"/>
      <c r="AO188" s="108"/>
      <c r="AP188" s="108"/>
      <c r="AQ188" s="108"/>
      <c r="AU188" s="108"/>
      <c r="AV188" s="108"/>
      <c r="AW188" s="108"/>
      <c r="AX188" s="108"/>
      <c r="AY188" s="108"/>
      <c r="AZ188" s="108"/>
      <c r="BD188" s="108"/>
      <c r="BE188" s="108"/>
      <c r="BF188" s="108"/>
      <c r="BG188" s="108"/>
      <c r="BH188" s="108"/>
      <c r="BI188" s="108"/>
      <c r="BM188" s="108"/>
      <c r="BN188" s="108"/>
      <c r="BO188" s="108"/>
      <c r="BP188" s="108"/>
      <c r="BQ188" s="108"/>
      <c r="BR188" s="108"/>
    </row>
    <row r="189" spans="11:70">
      <c r="K189" s="108"/>
      <c r="L189" s="108"/>
      <c r="M189" s="108"/>
      <c r="N189" s="108"/>
      <c r="O189" s="108"/>
      <c r="P189" s="108"/>
      <c r="T189" s="108"/>
      <c r="U189" s="108"/>
      <c r="V189" s="108"/>
      <c r="W189" s="108"/>
      <c r="X189" s="108"/>
      <c r="Y189" s="108"/>
      <c r="AC189" s="108"/>
      <c r="AD189" s="108"/>
      <c r="AE189" s="108"/>
      <c r="AF189" s="108"/>
      <c r="AG189" s="108"/>
      <c r="AH189" s="108"/>
      <c r="AL189" s="108"/>
      <c r="AM189" s="108"/>
      <c r="AN189" s="108"/>
      <c r="AO189" s="108"/>
      <c r="AP189" s="108"/>
      <c r="AQ189" s="108"/>
      <c r="AU189" s="108"/>
      <c r="AV189" s="108"/>
      <c r="AW189" s="108"/>
      <c r="AX189" s="108"/>
      <c r="AY189" s="108"/>
      <c r="AZ189" s="108"/>
      <c r="BD189" s="108"/>
      <c r="BE189" s="108"/>
      <c r="BF189" s="108"/>
      <c r="BG189" s="108"/>
      <c r="BH189" s="108"/>
      <c r="BI189" s="108"/>
      <c r="BM189" s="108"/>
      <c r="BN189" s="108"/>
      <c r="BO189" s="108"/>
      <c r="BP189" s="108"/>
      <c r="BQ189" s="108"/>
      <c r="BR189" s="108"/>
    </row>
    <row r="190" spans="11:70">
      <c r="K190" s="108"/>
      <c r="L190" s="108"/>
      <c r="M190" s="108"/>
      <c r="N190" s="108"/>
      <c r="O190" s="108"/>
      <c r="P190" s="108"/>
      <c r="T190" s="108"/>
      <c r="U190" s="108"/>
      <c r="V190" s="108"/>
      <c r="W190" s="108"/>
      <c r="X190" s="108"/>
      <c r="Y190" s="108"/>
      <c r="AC190" s="108"/>
      <c r="AD190" s="108"/>
      <c r="AE190" s="108"/>
      <c r="AF190" s="108"/>
      <c r="AG190" s="108"/>
      <c r="AH190" s="108"/>
      <c r="AL190" s="108"/>
      <c r="AM190" s="108"/>
      <c r="AN190" s="108"/>
      <c r="AO190" s="108"/>
      <c r="AP190" s="108"/>
      <c r="AQ190" s="108"/>
      <c r="AU190" s="108"/>
      <c r="AV190" s="108"/>
      <c r="AW190" s="108"/>
      <c r="AX190" s="108"/>
      <c r="AY190" s="108"/>
      <c r="AZ190" s="108"/>
      <c r="BD190" s="108"/>
      <c r="BE190" s="108"/>
      <c r="BF190" s="108"/>
      <c r="BG190" s="108"/>
      <c r="BH190" s="108"/>
      <c r="BI190" s="108"/>
      <c r="BM190" s="108"/>
      <c r="BN190" s="108"/>
      <c r="BO190" s="108"/>
      <c r="BP190" s="108"/>
      <c r="BQ190" s="108"/>
      <c r="BR190" s="108"/>
    </row>
    <row r="191" spans="11:70">
      <c r="K191" s="175"/>
      <c r="L191" s="108"/>
      <c r="M191" s="108"/>
      <c r="N191" s="108"/>
      <c r="O191" s="108"/>
      <c r="P191" s="108"/>
      <c r="T191" s="108"/>
      <c r="U191" s="108"/>
      <c r="V191" s="108"/>
      <c r="W191" s="108"/>
      <c r="X191" s="108"/>
      <c r="Y191" s="108"/>
      <c r="AC191" s="108"/>
      <c r="AD191" s="108"/>
      <c r="AE191" s="108"/>
      <c r="AF191" s="108"/>
      <c r="AG191" s="108"/>
      <c r="AH191" s="108"/>
      <c r="AL191" s="108"/>
      <c r="AM191" s="108"/>
      <c r="AN191" s="108"/>
      <c r="AO191" s="108"/>
      <c r="AP191" s="108"/>
      <c r="AQ191" s="108"/>
      <c r="AU191" s="108"/>
      <c r="AV191" s="108"/>
      <c r="AW191" s="108"/>
      <c r="AX191" s="108"/>
      <c r="AY191" s="108"/>
      <c r="AZ191" s="108"/>
      <c r="BD191" s="108"/>
      <c r="BE191" s="108"/>
      <c r="BF191" s="108"/>
      <c r="BG191" s="108"/>
      <c r="BH191" s="108"/>
      <c r="BI191" s="108"/>
      <c r="BM191" s="108"/>
      <c r="BN191" s="108"/>
      <c r="BO191" s="108"/>
      <c r="BP191" s="108"/>
      <c r="BQ191" s="108"/>
      <c r="BR191" s="108"/>
    </row>
    <row r="192" spans="11:70">
      <c r="K192" s="108"/>
      <c r="L192" s="108"/>
      <c r="M192" s="108"/>
      <c r="N192" s="108"/>
      <c r="O192" s="108"/>
      <c r="P192" s="108"/>
      <c r="T192" s="108"/>
      <c r="U192" s="108"/>
      <c r="V192" s="108"/>
      <c r="W192" s="108"/>
      <c r="X192" s="108"/>
      <c r="Y192" s="108"/>
      <c r="AC192" s="108"/>
      <c r="AD192" s="108"/>
      <c r="AE192" s="108"/>
      <c r="AF192" s="108"/>
      <c r="AG192" s="108"/>
      <c r="AH192" s="108"/>
      <c r="AL192" s="108"/>
      <c r="AM192" s="108"/>
      <c r="AN192" s="108"/>
      <c r="AO192" s="108"/>
      <c r="AP192" s="108"/>
      <c r="AQ192" s="108"/>
      <c r="AU192" s="108"/>
      <c r="AV192" s="108"/>
      <c r="AW192" s="108"/>
      <c r="AX192" s="108"/>
      <c r="AY192" s="108"/>
      <c r="AZ192" s="108"/>
      <c r="BD192" s="108"/>
      <c r="BE192" s="108"/>
      <c r="BF192" s="108"/>
      <c r="BG192" s="108"/>
      <c r="BH192" s="108"/>
      <c r="BI192" s="108"/>
      <c r="BM192" s="108"/>
      <c r="BN192" s="108"/>
      <c r="BO192" s="108"/>
      <c r="BP192" s="108"/>
      <c r="BQ192" s="108"/>
      <c r="BR192" s="108"/>
    </row>
    <row r="193" spans="11:70">
      <c r="K193" s="108"/>
      <c r="L193" s="108"/>
      <c r="M193" s="108"/>
      <c r="N193" s="108"/>
      <c r="O193" s="108"/>
      <c r="P193" s="108"/>
      <c r="T193" s="108"/>
      <c r="U193" s="108"/>
      <c r="V193" s="108"/>
      <c r="W193" s="108"/>
      <c r="X193" s="108"/>
      <c r="Y193" s="108"/>
      <c r="AC193" s="108"/>
      <c r="AD193" s="108"/>
      <c r="AE193" s="108"/>
      <c r="AF193" s="108"/>
      <c r="AG193" s="108"/>
      <c r="AH193" s="108"/>
      <c r="AL193" s="108"/>
      <c r="AM193" s="108"/>
      <c r="AN193" s="108"/>
      <c r="AO193" s="108"/>
      <c r="AP193" s="108"/>
      <c r="AQ193" s="108"/>
      <c r="AU193" s="108"/>
      <c r="AV193" s="108"/>
      <c r="AW193" s="108"/>
      <c r="AX193" s="108"/>
      <c r="AY193" s="108"/>
      <c r="AZ193" s="108"/>
      <c r="BD193" s="108"/>
      <c r="BE193" s="108"/>
      <c r="BF193" s="108"/>
      <c r="BG193" s="108"/>
      <c r="BH193" s="108"/>
      <c r="BI193" s="108"/>
      <c r="BM193" s="108"/>
      <c r="BN193" s="108"/>
      <c r="BO193" s="108"/>
      <c r="BP193" s="108"/>
      <c r="BQ193" s="108"/>
      <c r="BR193" s="108"/>
    </row>
    <row r="194" spans="11:70">
      <c r="K194" s="108"/>
      <c r="L194" s="108"/>
      <c r="M194" s="108"/>
      <c r="N194" s="108"/>
      <c r="O194" s="108"/>
      <c r="P194" s="108"/>
      <c r="T194" s="108"/>
      <c r="U194" s="108"/>
      <c r="V194" s="108"/>
      <c r="W194" s="108"/>
      <c r="X194" s="108"/>
      <c r="Y194" s="108"/>
      <c r="AC194" s="108"/>
      <c r="AD194" s="108"/>
      <c r="AE194" s="108"/>
      <c r="AF194" s="108"/>
      <c r="AG194" s="108"/>
      <c r="AH194" s="108"/>
      <c r="AL194" s="108"/>
      <c r="AM194" s="108"/>
      <c r="AN194" s="108"/>
      <c r="AO194" s="108"/>
      <c r="AP194" s="108"/>
      <c r="AQ194" s="108"/>
      <c r="AU194" s="108"/>
      <c r="AV194" s="108"/>
      <c r="AW194" s="108"/>
      <c r="AX194" s="108"/>
      <c r="AY194" s="108"/>
      <c r="AZ194" s="108"/>
      <c r="BD194" s="108"/>
      <c r="BE194" s="108"/>
      <c r="BF194" s="108"/>
      <c r="BG194" s="108"/>
      <c r="BH194" s="108"/>
      <c r="BI194" s="108"/>
      <c r="BM194" s="108"/>
      <c r="BN194" s="108"/>
      <c r="BO194" s="108"/>
      <c r="BP194" s="108"/>
      <c r="BQ194" s="108"/>
      <c r="BR194" s="108"/>
    </row>
    <row r="195" spans="11:70">
      <c r="K195" s="175"/>
      <c r="L195" s="108"/>
      <c r="M195" s="108"/>
      <c r="N195" s="108"/>
      <c r="O195" s="108"/>
      <c r="P195" s="108"/>
      <c r="T195" s="108"/>
      <c r="U195" s="108"/>
      <c r="V195" s="108"/>
      <c r="W195" s="108"/>
      <c r="X195" s="108"/>
      <c r="Y195" s="108"/>
      <c r="AC195" s="108"/>
      <c r="AD195" s="108"/>
      <c r="AE195" s="108"/>
      <c r="AF195" s="108"/>
      <c r="AG195" s="108"/>
      <c r="AH195" s="108"/>
      <c r="AL195" s="108"/>
      <c r="AM195" s="108"/>
      <c r="AN195" s="108"/>
      <c r="AO195" s="108"/>
      <c r="AP195" s="108"/>
      <c r="AQ195" s="108"/>
      <c r="AU195" s="108"/>
      <c r="AV195" s="108"/>
      <c r="AW195" s="108"/>
      <c r="AX195" s="108"/>
      <c r="AY195" s="108"/>
      <c r="AZ195" s="108"/>
      <c r="BD195" s="108"/>
      <c r="BE195" s="108"/>
      <c r="BF195" s="108"/>
      <c r="BG195" s="108"/>
      <c r="BH195" s="108"/>
      <c r="BI195" s="108"/>
      <c r="BM195" s="108"/>
      <c r="BN195" s="108"/>
      <c r="BO195" s="108"/>
      <c r="BP195" s="108"/>
      <c r="BQ195" s="108"/>
      <c r="BR195" s="108"/>
    </row>
    <row r="196" spans="11:70">
      <c r="K196" s="108"/>
      <c r="L196" s="108"/>
      <c r="M196" s="108"/>
      <c r="N196" s="108"/>
      <c r="O196" s="108"/>
      <c r="P196" s="108"/>
      <c r="T196" s="108"/>
      <c r="U196" s="108"/>
      <c r="V196" s="108"/>
      <c r="W196" s="108"/>
      <c r="X196" s="108"/>
      <c r="Y196" s="108"/>
      <c r="AC196" s="108"/>
      <c r="AD196" s="108"/>
      <c r="AE196" s="108"/>
      <c r="AF196" s="108"/>
      <c r="AG196" s="108"/>
      <c r="AH196" s="108"/>
      <c r="AL196" s="108"/>
      <c r="AM196" s="108"/>
      <c r="AN196" s="108"/>
      <c r="AO196" s="108"/>
      <c r="AP196" s="108"/>
      <c r="AQ196" s="108"/>
      <c r="AU196" s="108"/>
      <c r="AV196" s="108"/>
      <c r="AW196" s="108"/>
      <c r="AX196" s="108"/>
      <c r="AY196" s="108"/>
      <c r="AZ196" s="108"/>
      <c r="BD196" s="108"/>
      <c r="BE196" s="108"/>
      <c r="BF196" s="108"/>
      <c r="BG196" s="108"/>
      <c r="BH196" s="108"/>
      <c r="BI196" s="108"/>
      <c r="BM196" s="108"/>
      <c r="BN196" s="108"/>
      <c r="BO196" s="108"/>
      <c r="BP196" s="108"/>
      <c r="BQ196" s="108"/>
      <c r="BR196" s="108"/>
    </row>
    <row r="197" spans="11:70">
      <c r="K197" s="108"/>
      <c r="L197" s="108"/>
      <c r="M197" s="108"/>
      <c r="N197" s="108"/>
      <c r="O197" s="108"/>
      <c r="P197" s="108"/>
      <c r="T197" s="108"/>
      <c r="U197" s="108"/>
      <c r="V197" s="108"/>
      <c r="W197" s="108"/>
      <c r="X197" s="108"/>
      <c r="Y197" s="108"/>
      <c r="AC197" s="108"/>
      <c r="AD197" s="108"/>
      <c r="AE197" s="108"/>
      <c r="AF197" s="108"/>
      <c r="AG197" s="108"/>
      <c r="AH197" s="108"/>
      <c r="AL197" s="108"/>
      <c r="AM197" s="108"/>
      <c r="AN197" s="108"/>
      <c r="AO197" s="108"/>
      <c r="AP197" s="108"/>
      <c r="AQ197" s="108"/>
      <c r="AU197" s="108"/>
      <c r="AV197" s="108"/>
      <c r="AW197" s="108"/>
      <c r="AX197" s="108"/>
      <c r="AY197" s="108"/>
      <c r="AZ197" s="108"/>
      <c r="BD197" s="108"/>
      <c r="BE197" s="108"/>
      <c r="BF197" s="108"/>
      <c r="BG197" s="108"/>
      <c r="BH197" s="108"/>
      <c r="BI197" s="108"/>
      <c r="BM197" s="108"/>
      <c r="BN197" s="108"/>
      <c r="BO197" s="108"/>
      <c r="BP197" s="108"/>
      <c r="BQ197" s="108"/>
      <c r="BR197" s="108"/>
    </row>
    <row r="198" spans="11:70">
      <c r="K198" s="108"/>
      <c r="L198" s="108"/>
      <c r="M198" s="108"/>
      <c r="N198" s="108"/>
      <c r="O198" s="108"/>
      <c r="P198" s="108"/>
      <c r="T198" s="108"/>
      <c r="U198" s="108"/>
      <c r="V198" s="108"/>
      <c r="W198" s="108"/>
      <c r="X198" s="108"/>
      <c r="Y198" s="108"/>
      <c r="AC198" s="108"/>
      <c r="AD198" s="108"/>
      <c r="AE198" s="108"/>
      <c r="AF198" s="108"/>
      <c r="AG198" s="108"/>
      <c r="AH198" s="108"/>
      <c r="AL198" s="108"/>
      <c r="AM198" s="108"/>
      <c r="AN198" s="108"/>
      <c r="AO198" s="108"/>
      <c r="AP198" s="108"/>
      <c r="AQ198" s="108"/>
      <c r="AU198" s="108"/>
      <c r="AV198" s="108"/>
      <c r="AW198" s="108"/>
      <c r="AX198" s="108"/>
      <c r="AY198" s="108"/>
      <c r="AZ198" s="108"/>
      <c r="BD198" s="108"/>
      <c r="BE198" s="108"/>
      <c r="BF198" s="108"/>
      <c r="BG198" s="108"/>
      <c r="BH198" s="108"/>
      <c r="BI198" s="108"/>
      <c r="BM198" s="108"/>
      <c r="BN198" s="108"/>
      <c r="BO198" s="108"/>
      <c r="BP198" s="108"/>
      <c r="BQ198" s="108"/>
      <c r="BR198" s="108"/>
    </row>
    <row r="199" spans="11:70">
      <c r="K199" s="175"/>
      <c r="L199" s="108"/>
      <c r="M199" s="108"/>
      <c r="N199" s="108"/>
      <c r="O199" s="108"/>
      <c r="P199" s="108"/>
      <c r="T199" s="108"/>
      <c r="U199" s="108"/>
      <c r="V199" s="108"/>
      <c r="W199" s="108"/>
      <c r="X199" s="108"/>
      <c r="Y199" s="108"/>
      <c r="AC199" s="108"/>
      <c r="AD199" s="108"/>
      <c r="AE199" s="108"/>
      <c r="AF199" s="108"/>
      <c r="AG199" s="108"/>
      <c r="AH199" s="108"/>
      <c r="AL199" s="108"/>
      <c r="AM199" s="108"/>
      <c r="AN199" s="108"/>
      <c r="AO199" s="108"/>
      <c r="AP199" s="108"/>
      <c r="AQ199" s="108"/>
      <c r="AU199" s="108"/>
      <c r="AV199" s="108"/>
      <c r="AW199" s="108"/>
      <c r="AX199" s="108"/>
      <c r="AY199" s="108"/>
      <c r="AZ199" s="108"/>
      <c r="BD199" s="108"/>
      <c r="BE199" s="108"/>
      <c r="BF199" s="108"/>
      <c r="BG199" s="108"/>
      <c r="BH199" s="108"/>
      <c r="BI199" s="108"/>
      <c r="BM199" s="108"/>
      <c r="BN199" s="108"/>
      <c r="BO199" s="108"/>
      <c r="BP199" s="108"/>
      <c r="BQ199" s="108"/>
      <c r="BR199" s="108"/>
    </row>
    <row r="200" spans="11:70">
      <c r="K200" s="108"/>
      <c r="L200" s="108"/>
      <c r="M200" s="108"/>
      <c r="N200" s="108"/>
      <c r="O200" s="108"/>
      <c r="P200" s="108"/>
      <c r="T200" s="108"/>
      <c r="U200" s="108"/>
      <c r="V200" s="108"/>
      <c r="W200" s="108"/>
      <c r="X200" s="108"/>
      <c r="Y200" s="108"/>
      <c r="AC200" s="108"/>
      <c r="AD200" s="108"/>
      <c r="AE200" s="108"/>
      <c r="AF200" s="108"/>
      <c r="AG200" s="108"/>
      <c r="AH200" s="108"/>
      <c r="AL200" s="108"/>
      <c r="AM200" s="108"/>
      <c r="AN200" s="108"/>
      <c r="AO200" s="108"/>
      <c r="AP200" s="108"/>
      <c r="AQ200" s="108"/>
      <c r="AU200" s="108"/>
      <c r="AV200" s="108"/>
      <c r="AW200" s="108"/>
      <c r="AX200" s="108"/>
      <c r="AY200" s="108"/>
      <c r="AZ200" s="108"/>
      <c r="BD200" s="108"/>
      <c r="BE200" s="108"/>
      <c r="BF200" s="108"/>
      <c r="BG200" s="108"/>
      <c r="BH200" s="108"/>
      <c r="BI200" s="108"/>
      <c r="BM200" s="108"/>
      <c r="BN200" s="108"/>
      <c r="BO200" s="108"/>
      <c r="BP200" s="108"/>
      <c r="BQ200" s="108"/>
      <c r="BR200" s="108"/>
    </row>
    <row r="201" spans="11:70">
      <c r="K201" s="108"/>
      <c r="L201" s="108"/>
      <c r="M201" s="108"/>
      <c r="N201" s="108"/>
      <c r="O201" s="108"/>
      <c r="P201" s="108"/>
      <c r="T201" s="108"/>
      <c r="U201" s="108"/>
      <c r="V201" s="108"/>
      <c r="W201" s="108"/>
      <c r="X201" s="108"/>
      <c r="Y201" s="108"/>
      <c r="AC201" s="108"/>
      <c r="AD201" s="108"/>
      <c r="AE201" s="108"/>
      <c r="AF201" s="108"/>
      <c r="AG201" s="108"/>
      <c r="AH201" s="108"/>
      <c r="AL201" s="108"/>
      <c r="AM201" s="108"/>
      <c r="AN201" s="108"/>
      <c r="AO201" s="108"/>
      <c r="AP201" s="108"/>
      <c r="AQ201" s="108"/>
      <c r="AU201" s="108"/>
      <c r="AV201" s="108"/>
      <c r="AW201" s="108"/>
      <c r="AX201" s="108"/>
      <c r="AY201" s="108"/>
      <c r="AZ201" s="108"/>
      <c r="BD201" s="108"/>
      <c r="BE201" s="108"/>
      <c r="BF201" s="108"/>
      <c r="BG201" s="108"/>
      <c r="BH201" s="108"/>
      <c r="BI201" s="108"/>
      <c r="BM201" s="108"/>
      <c r="BN201" s="108"/>
      <c r="BO201" s="108"/>
      <c r="BP201" s="108"/>
      <c r="BQ201" s="108"/>
      <c r="BR201" s="108"/>
    </row>
    <row r="202" spans="11:70">
      <c r="K202" s="108"/>
      <c r="L202" s="108"/>
      <c r="M202" s="108"/>
      <c r="N202" s="108"/>
      <c r="O202" s="108"/>
      <c r="P202" s="108"/>
      <c r="T202" s="108"/>
      <c r="U202" s="108"/>
      <c r="V202" s="108"/>
      <c r="W202" s="108"/>
      <c r="X202" s="108"/>
      <c r="Y202" s="108"/>
      <c r="AC202" s="108"/>
      <c r="AD202" s="108"/>
      <c r="AE202" s="108"/>
      <c r="AF202" s="108"/>
      <c r="AG202" s="108"/>
      <c r="AH202" s="108"/>
      <c r="AL202" s="108"/>
      <c r="AM202" s="108"/>
      <c r="AN202" s="108"/>
      <c r="AO202" s="108"/>
      <c r="AP202" s="108"/>
      <c r="AQ202" s="108"/>
      <c r="AU202" s="108"/>
      <c r="AV202" s="108"/>
      <c r="AW202" s="108"/>
      <c r="AX202" s="108"/>
      <c r="AY202" s="108"/>
      <c r="AZ202" s="108"/>
      <c r="BD202" s="108"/>
      <c r="BE202" s="108"/>
      <c r="BF202" s="108"/>
      <c r="BG202" s="108"/>
      <c r="BH202" s="108"/>
      <c r="BI202" s="108"/>
      <c r="BM202" s="108"/>
      <c r="BN202" s="108"/>
      <c r="BO202" s="108"/>
      <c r="BP202" s="108"/>
      <c r="BQ202" s="108"/>
      <c r="BR202" s="108"/>
    </row>
    <row r="203" spans="11:70">
      <c r="K203" s="175"/>
      <c r="L203" s="108"/>
      <c r="M203" s="108"/>
      <c r="N203" s="108"/>
      <c r="O203" s="108"/>
      <c r="P203" s="108"/>
      <c r="T203" s="108"/>
      <c r="U203" s="108"/>
      <c r="V203" s="108"/>
      <c r="W203" s="108"/>
      <c r="X203" s="108"/>
      <c r="Y203" s="108"/>
      <c r="AC203" s="108"/>
      <c r="AD203" s="108"/>
      <c r="AE203" s="108"/>
      <c r="AF203" s="108"/>
      <c r="AG203" s="108"/>
      <c r="AH203" s="108"/>
      <c r="AL203" s="108"/>
      <c r="AM203" s="108"/>
      <c r="AN203" s="108"/>
      <c r="AO203" s="108"/>
      <c r="AP203" s="108"/>
      <c r="AQ203" s="108"/>
      <c r="AU203" s="108"/>
      <c r="AV203" s="108"/>
      <c r="AW203" s="108"/>
      <c r="AX203" s="108"/>
      <c r="AY203" s="108"/>
      <c r="AZ203" s="108"/>
      <c r="BD203" s="108"/>
      <c r="BE203" s="108"/>
      <c r="BF203" s="108"/>
      <c r="BG203" s="108"/>
      <c r="BH203" s="108"/>
      <c r="BI203" s="108"/>
      <c r="BM203" s="108"/>
      <c r="BN203" s="108"/>
      <c r="BO203" s="108"/>
      <c r="BP203" s="108"/>
      <c r="BQ203" s="108"/>
      <c r="BR203" s="108"/>
    </row>
    <row r="204" spans="11:70">
      <c r="K204" s="108"/>
      <c r="L204" s="108"/>
      <c r="M204" s="108"/>
      <c r="N204" s="108"/>
      <c r="O204" s="108"/>
      <c r="P204" s="108"/>
      <c r="T204" s="108"/>
      <c r="U204" s="108"/>
      <c r="V204" s="108"/>
      <c r="W204" s="108"/>
      <c r="X204" s="108"/>
      <c r="Y204" s="108"/>
      <c r="AC204" s="108"/>
      <c r="AD204" s="108"/>
      <c r="AE204" s="108"/>
      <c r="AF204" s="108"/>
      <c r="AG204" s="108"/>
      <c r="AH204" s="108"/>
      <c r="AL204" s="108"/>
      <c r="AM204" s="108"/>
      <c r="AN204" s="108"/>
      <c r="AO204" s="108"/>
      <c r="AP204" s="108"/>
      <c r="AQ204" s="108"/>
      <c r="AU204" s="108"/>
      <c r="AV204" s="108"/>
      <c r="AW204" s="108"/>
      <c r="AX204" s="108"/>
      <c r="AY204" s="108"/>
      <c r="AZ204" s="108"/>
      <c r="BD204" s="108"/>
      <c r="BE204" s="108"/>
      <c r="BF204" s="108"/>
      <c r="BG204" s="108"/>
      <c r="BH204" s="108"/>
      <c r="BI204" s="108"/>
      <c r="BM204" s="108"/>
      <c r="BN204" s="108"/>
      <c r="BO204" s="108"/>
      <c r="BP204" s="108"/>
      <c r="BQ204" s="108"/>
      <c r="BR204" s="108"/>
    </row>
    <row r="205" spans="11:70">
      <c r="K205" s="108"/>
      <c r="L205" s="108"/>
      <c r="M205" s="108"/>
      <c r="N205" s="108"/>
      <c r="O205" s="108"/>
      <c r="P205" s="108"/>
      <c r="T205" s="108"/>
      <c r="U205" s="108"/>
      <c r="V205" s="108"/>
      <c r="W205" s="108"/>
      <c r="X205" s="108"/>
      <c r="Y205" s="108"/>
      <c r="AC205" s="108"/>
      <c r="AD205" s="108"/>
      <c r="AE205" s="108"/>
      <c r="AF205" s="108"/>
      <c r="AG205" s="108"/>
      <c r="AH205" s="108"/>
      <c r="AL205" s="108"/>
      <c r="AM205" s="108"/>
      <c r="AN205" s="108"/>
      <c r="AO205" s="108"/>
      <c r="AP205" s="108"/>
      <c r="AQ205" s="108"/>
      <c r="AU205" s="108"/>
      <c r="AV205" s="108"/>
      <c r="AW205" s="108"/>
      <c r="AX205" s="108"/>
      <c r="AY205" s="108"/>
      <c r="AZ205" s="108"/>
      <c r="BD205" s="108"/>
      <c r="BE205" s="108"/>
      <c r="BF205" s="108"/>
      <c r="BG205" s="108"/>
      <c r="BH205" s="108"/>
      <c r="BI205" s="108"/>
      <c r="BM205" s="108"/>
      <c r="BN205" s="108"/>
      <c r="BO205" s="108"/>
      <c r="BP205" s="108"/>
      <c r="BQ205" s="108"/>
      <c r="BR205" s="108"/>
    </row>
    <row r="206" spans="11:70">
      <c r="K206" s="108"/>
      <c r="L206" s="108"/>
      <c r="M206" s="108"/>
      <c r="N206" s="108"/>
      <c r="O206" s="108"/>
      <c r="P206" s="108"/>
      <c r="T206" s="108"/>
      <c r="U206" s="108"/>
      <c r="V206" s="108"/>
      <c r="W206" s="108"/>
      <c r="X206" s="108"/>
      <c r="Y206" s="108"/>
      <c r="AC206" s="108"/>
      <c r="AD206" s="108"/>
      <c r="AE206" s="108"/>
      <c r="AF206" s="108"/>
      <c r="AG206" s="108"/>
      <c r="AH206" s="108"/>
      <c r="AL206" s="108"/>
      <c r="AM206" s="108"/>
      <c r="AN206" s="108"/>
      <c r="AO206" s="108"/>
      <c r="AP206" s="108"/>
      <c r="AQ206" s="108"/>
      <c r="AU206" s="108"/>
      <c r="AV206" s="108"/>
      <c r="AW206" s="108"/>
      <c r="AX206" s="108"/>
      <c r="AY206" s="108"/>
      <c r="AZ206" s="108"/>
      <c r="BD206" s="108"/>
      <c r="BE206" s="108"/>
      <c r="BF206" s="108"/>
      <c r="BG206" s="108"/>
      <c r="BH206" s="108"/>
      <c r="BI206" s="108"/>
      <c r="BM206" s="108"/>
      <c r="BN206" s="108"/>
      <c r="BO206" s="108"/>
      <c r="BP206" s="108"/>
      <c r="BQ206" s="108"/>
      <c r="BR206" s="108"/>
    </row>
    <row r="207" spans="11:70">
      <c r="K207" s="175"/>
      <c r="L207" s="108"/>
      <c r="M207" s="108"/>
      <c r="N207" s="108"/>
      <c r="O207" s="108"/>
      <c r="P207" s="108"/>
      <c r="T207" s="108"/>
      <c r="U207" s="108"/>
      <c r="V207" s="108"/>
      <c r="W207" s="108"/>
      <c r="X207" s="108"/>
      <c r="Y207" s="108"/>
      <c r="AC207" s="108"/>
      <c r="AD207" s="108"/>
      <c r="AE207" s="108"/>
      <c r="AF207" s="108"/>
      <c r="AG207" s="108"/>
      <c r="AH207" s="108"/>
      <c r="AL207" s="108"/>
      <c r="AM207" s="108"/>
      <c r="AN207" s="108"/>
      <c r="AO207" s="108"/>
      <c r="AP207" s="108"/>
      <c r="AQ207" s="108"/>
      <c r="AU207" s="108"/>
      <c r="AV207" s="108"/>
      <c r="AW207" s="108"/>
      <c r="AX207" s="108"/>
      <c r="AY207" s="108"/>
      <c r="AZ207" s="108"/>
      <c r="BD207" s="108"/>
      <c r="BE207" s="108"/>
      <c r="BF207" s="108"/>
      <c r="BG207" s="108"/>
      <c r="BH207" s="108"/>
      <c r="BI207" s="108"/>
      <c r="BM207" s="108"/>
      <c r="BN207" s="108"/>
      <c r="BO207" s="108"/>
      <c r="BP207" s="108"/>
      <c r="BQ207" s="108"/>
      <c r="BR207" s="108"/>
    </row>
    <row r="208" spans="11:70">
      <c r="K208" s="108"/>
      <c r="L208" s="108"/>
      <c r="M208" s="108"/>
      <c r="N208" s="108"/>
      <c r="O208" s="108"/>
      <c r="P208" s="108"/>
      <c r="T208" s="108"/>
      <c r="U208" s="108"/>
      <c r="V208" s="108"/>
      <c r="W208" s="108"/>
      <c r="X208" s="108"/>
      <c r="Y208" s="108"/>
      <c r="AC208" s="108"/>
      <c r="AD208" s="108"/>
      <c r="AE208" s="108"/>
      <c r="AF208" s="108"/>
      <c r="AG208" s="108"/>
      <c r="AH208" s="108"/>
      <c r="AL208" s="108"/>
      <c r="AM208" s="108"/>
      <c r="AN208" s="108"/>
      <c r="AO208" s="108"/>
      <c r="AP208" s="108"/>
      <c r="AQ208" s="108"/>
      <c r="AU208" s="108"/>
      <c r="AV208" s="108"/>
      <c r="AW208" s="108"/>
      <c r="AX208" s="108"/>
      <c r="AY208" s="108"/>
      <c r="AZ208" s="108"/>
      <c r="BD208" s="108"/>
      <c r="BE208" s="108"/>
      <c r="BF208" s="108"/>
      <c r="BG208" s="108"/>
      <c r="BH208" s="108"/>
      <c r="BI208" s="108"/>
      <c r="BM208" s="108"/>
      <c r="BN208" s="108"/>
      <c r="BO208" s="108"/>
      <c r="BP208" s="108"/>
      <c r="BQ208" s="108"/>
      <c r="BR208" s="108"/>
    </row>
    <row r="209" spans="11:70">
      <c r="K209" s="108"/>
      <c r="L209" s="108"/>
      <c r="M209" s="108"/>
      <c r="N209" s="108"/>
      <c r="O209" s="108"/>
      <c r="P209" s="108"/>
      <c r="T209" s="108"/>
      <c r="U209" s="108"/>
      <c r="V209" s="108"/>
      <c r="W209" s="108"/>
      <c r="X209" s="108"/>
      <c r="Y209" s="108"/>
      <c r="AC209" s="108"/>
      <c r="AD209" s="108"/>
      <c r="AE209" s="108"/>
      <c r="AF209" s="108"/>
      <c r="AG209" s="108"/>
      <c r="AH209" s="108"/>
      <c r="AL209" s="108"/>
      <c r="AM209" s="108"/>
      <c r="AN209" s="108"/>
      <c r="AO209" s="108"/>
      <c r="AP209" s="108"/>
      <c r="AQ209" s="108"/>
      <c r="AU209" s="108"/>
      <c r="AV209" s="108"/>
      <c r="AW209" s="108"/>
      <c r="AX209" s="108"/>
      <c r="AY209" s="108"/>
      <c r="AZ209" s="108"/>
      <c r="BD209" s="108"/>
      <c r="BE209" s="108"/>
      <c r="BF209" s="108"/>
      <c r="BG209" s="108"/>
      <c r="BH209" s="108"/>
      <c r="BI209" s="108"/>
      <c r="BM209" s="108"/>
      <c r="BN209" s="108"/>
      <c r="BO209" s="108"/>
      <c r="BP209" s="108"/>
      <c r="BQ209" s="108"/>
      <c r="BR209" s="108"/>
    </row>
    <row r="210" spans="11:70">
      <c r="K210" s="108"/>
      <c r="L210" s="108"/>
      <c r="M210" s="108"/>
      <c r="N210" s="108"/>
      <c r="O210" s="108"/>
      <c r="P210" s="108"/>
      <c r="T210" s="108"/>
      <c r="U210" s="108"/>
      <c r="V210" s="108"/>
      <c r="W210" s="108"/>
      <c r="X210" s="108"/>
      <c r="Y210" s="108"/>
      <c r="AC210" s="108"/>
      <c r="AD210" s="108"/>
      <c r="AE210" s="108"/>
      <c r="AF210" s="108"/>
      <c r="AG210" s="108"/>
      <c r="AH210" s="108"/>
      <c r="AL210" s="108"/>
      <c r="AM210" s="108"/>
      <c r="AN210" s="108"/>
      <c r="AO210" s="108"/>
      <c r="AP210" s="108"/>
      <c r="AQ210" s="108"/>
      <c r="AU210" s="108"/>
      <c r="AV210" s="108"/>
      <c r="AW210" s="108"/>
      <c r="AX210" s="108"/>
      <c r="AY210" s="108"/>
      <c r="AZ210" s="108"/>
      <c r="BD210" s="108"/>
      <c r="BE210" s="108"/>
      <c r="BF210" s="108"/>
      <c r="BG210" s="108"/>
      <c r="BH210" s="108"/>
      <c r="BI210" s="108"/>
      <c r="BM210" s="108"/>
      <c r="BN210" s="108"/>
      <c r="BO210" s="108"/>
      <c r="BP210" s="108"/>
      <c r="BQ210" s="108"/>
      <c r="BR210" s="108"/>
    </row>
    <row r="211" spans="11:70">
      <c r="K211" s="175"/>
      <c r="L211" s="108"/>
      <c r="M211" s="108"/>
      <c r="N211" s="108"/>
      <c r="O211" s="108"/>
      <c r="P211" s="108"/>
      <c r="T211" s="108"/>
      <c r="U211" s="108"/>
      <c r="V211" s="108"/>
      <c r="W211" s="108"/>
      <c r="X211" s="108"/>
      <c r="Y211" s="108"/>
      <c r="AC211" s="108"/>
      <c r="AD211" s="108"/>
      <c r="AE211" s="108"/>
      <c r="AF211" s="108"/>
      <c r="AG211" s="108"/>
      <c r="AH211" s="108"/>
      <c r="AL211" s="108"/>
      <c r="AM211" s="108"/>
      <c r="AN211" s="108"/>
      <c r="AO211" s="108"/>
      <c r="AP211" s="108"/>
      <c r="AQ211" s="108"/>
      <c r="AU211" s="108"/>
      <c r="AV211" s="108"/>
      <c r="AW211" s="108"/>
      <c r="AX211" s="108"/>
      <c r="AY211" s="108"/>
      <c r="AZ211" s="108"/>
      <c r="BD211" s="108"/>
      <c r="BE211" s="108"/>
      <c r="BF211" s="108"/>
      <c r="BG211" s="108"/>
      <c r="BH211" s="108"/>
      <c r="BI211" s="108"/>
      <c r="BM211" s="108"/>
      <c r="BN211" s="108"/>
      <c r="BO211" s="108"/>
      <c r="BP211" s="108"/>
      <c r="BQ211" s="108"/>
      <c r="BR211" s="108"/>
    </row>
    <row r="212" spans="11:70">
      <c r="K212" s="108"/>
      <c r="L212" s="108"/>
      <c r="M212" s="108"/>
      <c r="N212" s="108"/>
      <c r="O212" s="108"/>
      <c r="P212" s="108"/>
      <c r="T212" s="108"/>
      <c r="U212" s="108"/>
      <c r="V212" s="108"/>
      <c r="W212" s="108"/>
      <c r="X212" s="108"/>
      <c r="Y212" s="108"/>
      <c r="AC212" s="108"/>
      <c r="AD212" s="108"/>
      <c r="AE212" s="108"/>
      <c r="AF212" s="108"/>
      <c r="AG212" s="108"/>
      <c r="AH212" s="108"/>
      <c r="AL212" s="108"/>
      <c r="AM212" s="108"/>
      <c r="AN212" s="108"/>
      <c r="AO212" s="108"/>
      <c r="AP212" s="108"/>
      <c r="AQ212" s="108"/>
      <c r="AU212" s="108"/>
      <c r="AV212" s="108"/>
      <c r="AW212" s="108"/>
      <c r="AX212" s="108"/>
      <c r="AY212" s="108"/>
      <c r="AZ212" s="108"/>
      <c r="BD212" s="108"/>
      <c r="BE212" s="108"/>
      <c r="BF212" s="108"/>
      <c r="BG212" s="108"/>
      <c r="BH212" s="108"/>
      <c r="BI212" s="108"/>
      <c r="BM212" s="108"/>
      <c r="BN212" s="108"/>
      <c r="BO212" s="108"/>
      <c r="BP212" s="108"/>
      <c r="BQ212" s="108"/>
      <c r="BR212" s="108"/>
    </row>
    <row r="213" spans="11:70">
      <c r="K213" s="108"/>
      <c r="L213" s="108"/>
      <c r="M213" s="108"/>
      <c r="N213" s="108"/>
      <c r="O213" s="108"/>
      <c r="P213" s="108"/>
      <c r="T213" s="108"/>
      <c r="U213" s="108"/>
      <c r="V213" s="108"/>
      <c r="W213" s="108"/>
      <c r="X213" s="108"/>
      <c r="Y213" s="108"/>
      <c r="AC213" s="108"/>
      <c r="AD213" s="108"/>
      <c r="AE213" s="108"/>
      <c r="AF213" s="108"/>
      <c r="AG213" s="108"/>
      <c r="AH213" s="108"/>
      <c r="AL213" s="108"/>
      <c r="AM213" s="108"/>
      <c r="AN213" s="108"/>
      <c r="AO213" s="108"/>
      <c r="AP213" s="108"/>
      <c r="AQ213" s="108"/>
      <c r="AU213" s="108"/>
      <c r="AV213" s="108"/>
      <c r="AW213" s="108"/>
      <c r="AX213" s="108"/>
      <c r="AY213" s="108"/>
      <c r="AZ213" s="108"/>
      <c r="BD213" s="108"/>
      <c r="BE213" s="108"/>
      <c r="BF213" s="108"/>
      <c r="BG213" s="108"/>
      <c r="BH213" s="108"/>
      <c r="BI213" s="108"/>
      <c r="BM213" s="108"/>
      <c r="BN213" s="108"/>
      <c r="BO213" s="108"/>
      <c r="BP213" s="108"/>
      <c r="BQ213" s="108"/>
      <c r="BR213" s="108"/>
    </row>
    <row r="214" spans="11:70">
      <c r="K214" s="108"/>
      <c r="L214" s="108"/>
      <c r="M214" s="108"/>
      <c r="N214" s="108"/>
      <c r="O214" s="108"/>
      <c r="P214" s="108"/>
      <c r="T214" s="108"/>
      <c r="U214" s="108"/>
      <c r="V214" s="108"/>
      <c r="W214" s="108"/>
      <c r="X214" s="108"/>
      <c r="Y214" s="108"/>
      <c r="AC214" s="108"/>
      <c r="AD214" s="108"/>
      <c r="AE214" s="108"/>
      <c r="AF214" s="108"/>
      <c r="AG214" s="108"/>
      <c r="AH214" s="108"/>
      <c r="AL214" s="108"/>
      <c r="AM214" s="108"/>
      <c r="AN214" s="108"/>
      <c r="AO214" s="108"/>
      <c r="AP214" s="108"/>
      <c r="AQ214" s="108"/>
      <c r="AU214" s="108"/>
      <c r="AV214" s="108"/>
      <c r="AW214" s="108"/>
      <c r="AX214" s="108"/>
      <c r="AY214" s="108"/>
      <c r="AZ214" s="108"/>
      <c r="BD214" s="108"/>
      <c r="BE214" s="108"/>
      <c r="BF214" s="108"/>
      <c r="BG214" s="108"/>
      <c r="BH214" s="108"/>
      <c r="BI214" s="108"/>
      <c r="BM214" s="108"/>
      <c r="BN214" s="108"/>
      <c r="BO214" s="108"/>
      <c r="BP214" s="108"/>
      <c r="BQ214" s="108"/>
      <c r="BR214" s="108"/>
    </row>
    <row r="215" spans="11:70">
      <c r="K215" s="175"/>
      <c r="L215" s="108"/>
      <c r="M215" s="108"/>
      <c r="N215" s="108"/>
      <c r="O215" s="108"/>
      <c r="P215" s="108"/>
      <c r="T215" s="108"/>
      <c r="U215" s="108"/>
      <c r="V215" s="108"/>
      <c r="W215" s="108"/>
      <c r="X215" s="108"/>
      <c r="Y215" s="108"/>
      <c r="AC215" s="108"/>
      <c r="AD215" s="108"/>
      <c r="AE215" s="108"/>
      <c r="AF215" s="108"/>
      <c r="AG215" s="108"/>
      <c r="AH215" s="108"/>
      <c r="AL215" s="108"/>
      <c r="AM215" s="108"/>
      <c r="AN215" s="108"/>
      <c r="AO215" s="108"/>
      <c r="AP215" s="108"/>
      <c r="AQ215" s="108"/>
      <c r="AU215" s="108"/>
      <c r="AV215" s="108"/>
      <c r="AW215" s="108"/>
      <c r="AX215" s="108"/>
      <c r="AY215" s="108"/>
      <c r="AZ215" s="108"/>
      <c r="BD215" s="108"/>
      <c r="BE215" s="108"/>
      <c r="BF215" s="108"/>
      <c r="BG215" s="108"/>
      <c r="BH215" s="108"/>
      <c r="BI215" s="108"/>
      <c r="BM215" s="108"/>
      <c r="BN215" s="108"/>
      <c r="BO215" s="108"/>
      <c r="BP215" s="108"/>
      <c r="BQ215" s="108"/>
      <c r="BR215" s="108"/>
    </row>
    <row r="216" spans="11:70">
      <c r="K216" s="108"/>
      <c r="L216" s="108"/>
      <c r="M216" s="108"/>
      <c r="N216" s="108"/>
      <c r="O216" s="108"/>
      <c r="P216" s="108"/>
      <c r="T216" s="108"/>
      <c r="U216" s="108"/>
      <c r="V216" s="108"/>
      <c r="W216" s="108"/>
      <c r="X216" s="108"/>
      <c r="Y216" s="108"/>
      <c r="AC216" s="108"/>
      <c r="AD216" s="108"/>
      <c r="AE216" s="108"/>
      <c r="AF216" s="108"/>
      <c r="AG216" s="108"/>
      <c r="AH216" s="108"/>
      <c r="AL216" s="108"/>
      <c r="AM216" s="108"/>
      <c r="AN216" s="108"/>
      <c r="AO216" s="108"/>
      <c r="AP216" s="108"/>
      <c r="AQ216" s="108"/>
      <c r="AU216" s="108"/>
      <c r="AV216" s="108"/>
      <c r="AW216" s="108"/>
      <c r="AX216" s="108"/>
      <c r="AY216" s="108"/>
      <c r="AZ216" s="108"/>
      <c r="BD216" s="108"/>
      <c r="BE216" s="108"/>
      <c r="BF216" s="108"/>
      <c r="BG216" s="108"/>
      <c r="BH216" s="108"/>
      <c r="BI216" s="108"/>
      <c r="BM216" s="108"/>
      <c r="BN216" s="108"/>
      <c r="BO216" s="108"/>
      <c r="BP216" s="108"/>
      <c r="BQ216" s="108"/>
      <c r="BR216" s="108"/>
    </row>
    <row r="217" spans="11:70">
      <c r="K217" s="108"/>
      <c r="L217" s="108"/>
      <c r="M217" s="108"/>
      <c r="N217" s="108"/>
      <c r="O217" s="108"/>
      <c r="P217" s="108"/>
      <c r="T217" s="108"/>
      <c r="U217" s="108"/>
      <c r="V217" s="108"/>
      <c r="W217" s="108"/>
      <c r="X217" s="108"/>
      <c r="Y217" s="108"/>
      <c r="AC217" s="108"/>
      <c r="AD217" s="108"/>
      <c r="AE217" s="108"/>
      <c r="AF217" s="108"/>
      <c r="AG217" s="108"/>
      <c r="AH217" s="108"/>
      <c r="AL217" s="108"/>
      <c r="AM217" s="108"/>
      <c r="AN217" s="108"/>
      <c r="AO217" s="108"/>
      <c r="AP217" s="108"/>
      <c r="AQ217" s="108"/>
      <c r="AU217" s="108"/>
      <c r="AV217" s="108"/>
      <c r="AW217" s="108"/>
      <c r="AX217" s="108"/>
      <c r="AY217" s="108"/>
      <c r="AZ217" s="108"/>
      <c r="BD217" s="108"/>
      <c r="BE217" s="108"/>
      <c r="BF217" s="108"/>
      <c r="BG217" s="108"/>
      <c r="BH217" s="108"/>
      <c r="BI217" s="108"/>
      <c r="BM217" s="108"/>
      <c r="BN217" s="108"/>
      <c r="BO217" s="108"/>
      <c r="BP217" s="108"/>
      <c r="BQ217" s="108"/>
      <c r="BR217" s="108"/>
    </row>
    <row r="218" spans="11:70">
      <c r="K218" s="108"/>
      <c r="L218" s="108"/>
      <c r="M218" s="108"/>
      <c r="N218" s="108"/>
      <c r="O218" s="108"/>
      <c r="P218" s="108"/>
      <c r="T218" s="108"/>
      <c r="U218" s="108"/>
      <c r="V218" s="108"/>
      <c r="W218" s="108"/>
      <c r="X218" s="108"/>
      <c r="Y218" s="108"/>
      <c r="AC218" s="108"/>
      <c r="AD218" s="108"/>
      <c r="AE218" s="108"/>
      <c r="AF218" s="108"/>
      <c r="AG218" s="108"/>
      <c r="AH218" s="108"/>
      <c r="AL218" s="108"/>
      <c r="AM218" s="108"/>
      <c r="AN218" s="108"/>
      <c r="AO218" s="108"/>
      <c r="AP218" s="108"/>
      <c r="AQ218" s="108"/>
      <c r="AU218" s="108"/>
      <c r="AV218" s="108"/>
      <c r="AW218" s="108"/>
      <c r="AX218" s="108"/>
      <c r="AY218" s="108"/>
      <c r="AZ218" s="108"/>
      <c r="BD218" s="108"/>
      <c r="BE218" s="108"/>
      <c r="BF218" s="108"/>
      <c r="BG218" s="108"/>
      <c r="BH218" s="108"/>
      <c r="BI218" s="108"/>
      <c r="BM218" s="108"/>
      <c r="BN218" s="108"/>
      <c r="BO218" s="108"/>
      <c r="BP218" s="108"/>
      <c r="BQ218" s="108"/>
      <c r="BR218" s="108"/>
    </row>
    <row r="219" spans="11:70">
      <c r="K219" s="175"/>
      <c r="L219" s="108"/>
      <c r="M219" s="108"/>
      <c r="N219" s="108"/>
      <c r="O219" s="108"/>
      <c r="P219" s="108"/>
      <c r="T219" s="108"/>
      <c r="U219" s="108"/>
      <c r="V219" s="108"/>
      <c r="W219" s="108"/>
      <c r="X219" s="108"/>
      <c r="Y219" s="108"/>
      <c r="AC219" s="108"/>
      <c r="AD219" s="108"/>
      <c r="AE219" s="108"/>
      <c r="AF219" s="108"/>
      <c r="AG219" s="108"/>
      <c r="AH219" s="108"/>
      <c r="AL219" s="108"/>
      <c r="AM219" s="108"/>
      <c r="AN219" s="108"/>
      <c r="AO219" s="108"/>
      <c r="AP219" s="108"/>
      <c r="AQ219" s="108"/>
      <c r="AU219" s="108"/>
      <c r="AV219" s="108"/>
      <c r="AW219" s="108"/>
      <c r="AX219" s="108"/>
      <c r="AY219" s="108"/>
      <c r="AZ219" s="108"/>
      <c r="BD219" s="108"/>
      <c r="BE219" s="108"/>
      <c r="BF219" s="108"/>
      <c r="BG219" s="108"/>
      <c r="BH219" s="108"/>
      <c r="BI219" s="108"/>
      <c r="BM219" s="108"/>
      <c r="BN219" s="108"/>
      <c r="BO219" s="108"/>
      <c r="BP219" s="108"/>
      <c r="BQ219" s="108"/>
      <c r="BR219" s="108"/>
    </row>
    <row r="220" spans="11:70">
      <c r="K220" s="108"/>
      <c r="L220" s="108"/>
      <c r="M220" s="108"/>
      <c r="N220" s="108"/>
      <c r="O220" s="108"/>
      <c r="P220" s="108"/>
      <c r="T220" s="108"/>
      <c r="U220" s="108"/>
      <c r="V220" s="108"/>
      <c r="W220" s="108"/>
      <c r="X220" s="108"/>
      <c r="Y220" s="108"/>
      <c r="AC220" s="108"/>
      <c r="AD220" s="108"/>
      <c r="AE220" s="108"/>
      <c r="AF220" s="108"/>
      <c r="AG220" s="108"/>
      <c r="AH220" s="108"/>
      <c r="AL220" s="108"/>
      <c r="AM220" s="108"/>
      <c r="AN220" s="108"/>
      <c r="AO220" s="108"/>
      <c r="AP220" s="108"/>
      <c r="AQ220" s="108"/>
      <c r="AU220" s="108"/>
      <c r="AV220" s="108"/>
      <c r="AW220" s="108"/>
      <c r="AX220" s="108"/>
      <c r="AY220" s="108"/>
      <c r="AZ220" s="108"/>
      <c r="BD220" s="108"/>
      <c r="BE220" s="108"/>
      <c r="BF220" s="108"/>
      <c r="BG220" s="108"/>
      <c r="BH220" s="108"/>
      <c r="BI220" s="108"/>
      <c r="BM220" s="108"/>
      <c r="BN220" s="108"/>
      <c r="BO220" s="108"/>
      <c r="BP220" s="108"/>
      <c r="BQ220" s="108"/>
      <c r="BR220" s="108"/>
    </row>
    <row r="221" spans="11:70">
      <c r="K221" s="108"/>
      <c r="L221" s="108"/>
      <c r="M221" s="108"/>
      <c r="N221" s="108"/>
      <c r="O221" s="108"/>
      <c r="P221" s="108"/>
      <c r="T221" s="108"/>
      <c r="U221" s="108"/>
      <c r="V221" s="108"/>
      <c r="W221" s="108"/>
      <c r="X221" s="108"/>
      <c r="Y221" s="108"/>
      <c r="AC221" s="108"/>
      <c r="AD221" s="108"/>
      <c r="AE221" s="108"/>
      <c r="AF221" s="108"/>
      <c r="AG221" s="108"/>
      <c r="AH221" s="108"/>
      <c r="AL221" s="108"/>
      <c r="AM221" s="108"/>
      <c r="AN221" s="108"/>
      <c r="AO221" s="108"/>
      <c r="AP221" s="108"/>
      <c r="AQ221" s="108"/>
      <c r="AU221" s="108"/>
      <c r="AV221" s="108"/>
      <c r="AW221" s="108"/>
      <c r="AX221" s="108"/>
      <c r="AY221" s="108"/>
      <c r="AZ221" s="108"/>
      <c r="BD221" s="108"/>
      <c r="BE221" s="108"/>
      <c r="BF221" s="108"/>
      <c r="BG221" s="108"/>
      <c r="BH221" s="108"/>
      <c r="BI221" s="108"/>
      <c r="BM221" s="108"/>
      <c r="BN221" s="108"/>
      <c r="BO221" s="108"/>
      <c r="BP221" s="108"/>
      <c r="BQ221" s="108"/>
      <c r="BR221" s="108"/>
    </row>
    <row r="222" spans="11:70">
      <c r="K222" s="108"/>
      <c r="L222" s="108"/>
      <c r="M222" s="108"/>
      <c r="N222" s="108"/>
      <c r="O222" s="108"/>
      <c r="P222" s="108"/>
      <c r="T222" s="108"/>
      <c r="U222" s="108"/>
      <c r="V222" s="108"/>
      <c r="W222" s="108"/>
      <c r="X222" s="108"/>
      <c r="Y222" s="108"/>
      <c r="AC222" s="108"/>
      <c r="AD222" s="108"/>
      <c r="AE222" s="108"/>
      <c r="AF222" s="108"/>
      <c r="AG222" s="108"/>
      <c r="AH222" s="108"/>
      <c r="AL222" s="108"/>
      <c r="AM222" s="108"/>
      <c r="AN222" s="108"/>
      <c r="AO222" s="108"/>
      <c r="AP222" s="108"/>
      <c r="AQ222" s="108"/>
      <c r="AU222" s="108"/>
      <c r="AV222" s="108"/>
      <c r="AW222" s="108"/>
      <c r="AX222" s="108"/>
      <c r="AY222" s="108"/>
      <c r="AZ222" s="108"/>
      <c r="BD222" s="108"/>
      <c r="BE222" s="108"/>
      <c r="BF222" s="108"/>
      <c r="BG222" s="108"/>
      <c r="BH222" s="108"/>
      <c r="BI222" s="108"/>
      <c r="BM222" s="108"/>
      <c r="BN222" s="108"/>
      <c r="BO222" s="108"/>
      <c r="BP222" s="108"/>
      <c r="BQ222" s="108"/>
      <c r="BR222" s="108"/>
    </row>
    <row r="223" spans="11:70">
      <c r="K223" s="175"/>
      <c r="L223" s="108"/>
      <c r="M223" s="108"/>
      <c r="N223" s="108"/>
      <c r="O223" s="108"/>
      <c r="P223" s="108"/>
      <c r="T223" s="108"/>
      <c r="U223" s="108"/>
      <c r="V223" s="108"/>
      <c r="W223" s="108"/>
      <c r="X223" s="108"/>
      <c r="Y223" s="108"/>
      <c r="AC223" s="108"/>
      <c r="AD223" s="108"/>
      <c r="AE223" s="108"/>
      <c r="AF223" s="108"/>
      <c r="AG223" s="108"/>
      <c r="AH223" s="108"/>
      <c r="AL223" s="108"/>
      <c r="AM223" s="108"/>
      <c r="AN223" s="108"/>
      <c r="AO223" s="108"/>
      <c r="AP223" s="108"/>
      <c r="AQ223" s="108"/>
      <c r="AU223" s="108"/>
      <c r="AV223" s="108"/>
      <c r="AW223" s="108"/>
      <c r="AX223" s="108"/>
      <c r="AY223" s="108"/>
      <c r="AZ223" s="108"/>
      <c r="BD223" s="108"/>
      <c r="BE223" s="108"/>
      <c r="BF223" s="108"/>
      <c r="BG223" s="108"/>
      <c r="BH223" s="108"/>
      <c r="BI223" s="108"/>
      <c r="BM223" s="108"/>
      <c r="BN223" s="108"/>
      <c r="BO223" s="108"/>
      <c r="BP223" s="108"/>
      <c r="BQ223" s="108"/>
      <c r="BR223" s="108"/>
    </row>
    <row r="224" spans="11:70">
      <c r="K224" s="108"/>
      <c r="L224" s="108"/>
      <c r="M224" s="108"/>
      <c r="N224" s="108"/>
      <c r="O224" s="108"/>
      <c r="P224" s="108"/>
      <c r="T224" s="108"/>
      <c r="U224" s="108"/>
      <c r="V224" s="108"/>
      <c r="W224" s="108"/>
      <c r="X224" s="108"/>
      <c r="Y224" s="108"/>
      <c r="AC224" s="108"/>
      <c r="AD224" s="108"/>
      <c r="AE224" s="108"/>
      <c r="AF224" s="108"/>
      <c r="AG224" s="108"/>
      <c r="AH224" s="108"/>
      <c r="AL224" s="108"/>
      <c r="AM224" s="108"/>
      <c r="AN224" s="108"/>
      <c r="AO224" s="108"/>
      <c r="AP224" s="108"/>
      <c r="AQ224" s="108"/>
      <c r="AU224" s="108"/>
      <c r="AV224" s="108"/>
      <c r="AW224" s="108"/>
      <c r="AX224" s="108"/>
      <c r="AY224" s="108"/>
      <c r="AZ224" s="108"/>
      <c r="BD224" s="108"/>
      <c r="BE224" s="108"/>
      <c r="BF224" s="108"/>
      <c r="BG224" s="108"/>
      <c r="BH224" s="108"/>
      <c r="BI224" s="108"/>
      <c r="BM224" s="108"/>
      <c r="BN224" s="108"/>
      <c r="BO224" s="108"/>
      <c r="BP224" s="108"/>
      <c r="BQ224" s="108"/>
      <c r="BR224" s="108"/>
    </row>
    <row r="225" spans="11:70">
      <c r="K225" s="108"/>
      <c r="L225" s="108"/>
      <c r="M225" s="108"/>
      <c r="N225" s="108"/>
      <c r="O225" s="108"/>
      <c r="P225" s="108"/>
      <c r="T225" s="108"/>
      <c r="U225" s="108"/>
      <c r="V225" s="108"/>
      <c r="W225" s="108"/>
      <c r="X225" s="108"/>
      <c r="Y225" s="108"/>
      <c r="AC225" s="108"/>
      <c r="AD225" s="108"/>
      <c r="AE225" s="108"/>
      <c r="AF225" s="108"/>
      <c r="AG225" s="108"/>
      <c r="AH225" s="108"/>
      <c r="AL225" s="108"/>
      <c r="AM225" s="108"/>
      <c r="AN225" s="108"/>
      <c r="AO225" s="108"/>
      <c r="AP225" s="108"/>
      <c r="AQ225" s="108"/>
      <c r="AU225" s="108"/>
      <c r="AV225" s="108"/>
      <c r="AW225" s="108"/>
      <c r="AX225" s="108"/>
      <c r="AY225" s="108"/>
      <c r="AZ225" s="108"/>
      <c r="BD225" s="108"/>
      <c r="BE225" s="108"/>
      <c r="BF225" s="108"/>
      <c r="BG225" s="108"/>
      <c r="BH225" s="108"/>
      <c r="BI225" s="108"/>
      <c r="BM225" s="108"/>
      <c r="BN225" s="108"/>
      <c r="BO225" s="108"/>
      <c r="BP225" s="108"/>
      <c r="BQ225" s="108"/>
      <c r="BR225" s="108"/>
    </row>
    <row r="226" spans="11:70">
      <c r="K226" s="108"/>
      <c r="L226" s="108"/>
      <c r="M226" s="108"/>
      <c r="N226" s="108"/>
      <c r="O226" s="108"/>
      <c r="P226" s="108"/>
      <c r="T226" s="108"/>
      <c r="U226" s="108"/>
      <c r="V226" s="108"/>
      <c r="W226" s="108"/>
      <c r="X226" s="108"/>
      <c r="Y226" s="108"/>
      <c r="AC226" s="108"/>
      <c r="AD226" s="108"/>
      <c r="AE226" s="108"/>
      <c r="AF226" s="108"/>
      <c r="AG226" s="108"/>
      <c r="AH226" s="108"/>
      <c r="AL226" s="108"/>
      <c r="AM226" s="108"/>
      <c r="AN226" s="108"/>
      <c r="AO226" s="108"/>
      <c r="AP226" s="108"/>
      <c r="AQ226" s="108"/>
      <c r="AU226" s="108"/>
      <c r="AV226" s="108"/>
      <c r="AW226" s="108"/>
      <c r="AX226" s="108"/>
      <c r="AY226" s="108"/>
      <c r="AZ226" s="108"/>
      <c r="BD226" s="108"/>
      <c r="BE226" s="108"/>
      <c r="BF226" s="108"/>
      <c r="BG226" s="108"/>
      <c r="BH226" s="108"/>
      <c r="BI226" s="108"/>
      <c r="BM226" s="108"/>
      <c r="BN226" s="108"/>
      <c r="BO226" s="108"/>
      <c r="BP226" s="108"/>
      <c r="BQ226" s="108"/>
      <c r="BR226" s="108"/>
    </row>
    <row r="227" spans="11:70">
      <c r="K227" s="175"/>
      <c r="L227" s="108"/>
      <c r="M227" s="108"/>
      <c r="N227" s="108"/>
      <c r="O227" s="108"/>
      <c r="P227" s="108"/>
      <c r="T227" s="108"/>
      <c r="U227" s="108"/>
      <c r="V227" s="108"/>
      <c r="W227" s="108"/>
      <c r="X227" s="108"/>
      <c r="Y227" s="108"/>
      <c r="AC227" s="108"/>
      <c r="AD227" s="108"/>
      <c r="AE227" s="108"/>
      <c r="AF227" s="108"/>
      <c r="AG227" s="108"/>
      <c r="AH227" s="108"/>
      <c r="AL227" s="108"/>
      <c r="AM227" s="108"/>
      <c r="AN227" s="108"/>
      <c r="AO227" s="108"/>
      <c r="AP227" s="108"/>
      <c r="AQ227" s="108"/>
      <c r="AU227" s="108"/>
      <c r="AV227" s="108"/>
      <c r="AW227" s="108"/>
      <c r="AX227" s="108"/>
      <c r="AY227" s="108"/>
      <c r="AZ227" s="108"/>
      <c r="BD227" s="108"/>
      <c r="BE227" s="108"/>
      <c r="BF227" s="108"/>
      <c r="BG227" s="108"/>
      <c r="BH227" s="108"/>
      <c r="BI227" s="108"/>
      <c r="BM227" s="108"/>
      <c r="BN227" s="108"/>
      <c r="BO227" s="108"/>
      <c r="BP227" s="108"/>
      <c r="BQ227" s="108"/>
      <c r="BR227" s="108"/>
    </row>
    <row r="228" spans="11:70">
      <c r="K228" s="108"/>
      <c r="L228" s="108"/>
      <c r="M228" s="108"/>
      <c r="N228" s="108"/>
      <c r="O228" s="108"/>
      <c r="P228" s="108"/>
      <c r="T228" s="108"/>
      <c r="U228" s="108"/>
      <c r="V228" s="108"/>
      <c r="W228" s="108"/>
      <c r="X228" s="108"/>
      <c r="Y228" s="108"/>
      <c r="AC228" s="108"/>
      <c r="AD228" s="108"/>
      <c r="AE228" s="108"/>
      <c r="AF228" s="108"/>
      <c r="AG228" s="108"/>
      <c r="AH228" s="108"/>
      <c r="AL228" s="108"/>
      <c r="AM228" s="108"/>
      <c r="AN228" s="108"/>
      <c r="AO228" s="108"/>
      <c r="AP228" s="108"/>
      <c r="AQ228" s="108"/>
      <c r="AU228" s="108"/>
      <c r="AV228" s="108"/>
      <c r="AW228" s="108"/>
      <c r="AX228" s="108"/>
      <c r="AY228" s="108"/>
      <c r="AZ228" s="108"/>
      <c r="BD228" s="108"/>
      <c r="BE228" s="108"/>
      <c r="BF228" s="108"/>
      <c r="BG228" s="108"/>
      <c r="BH228" s="108"/>
      <c r="BI228" s="108"/>
      <c r="BM228" s="108"/>
      <c r="BN228" s="108"/>
      <c r="BO228" s="108"/>
      <c r="BP228" s="108"/>
      <c r="BQ228" s="108"/>
      <c r="BR228" s="108"/>
    </row>
    <row r="229" spans="11:70">
      <c r="K229" s="108"/>
      <c r="L229" s="108"/>
      <c r="M229" s="108"/>
      <c r="N229" s="108"/>
      <c r="O229" s="108"/>
      <c r="P229" s="108"/>
      <c r="T229" s="108"/>
      <c r="U229" s="108"/>
      <c r="V229" s="108"/>
      <c r="W229" s="108"/>
      <c r="X229" s="108"/>
      <c r="Y229" s="108"/>
      <c r="AC229" s="108"/>
      <c r="AD229" s="108"/>
      <c r="AE229" s="108"/>
      <c r="AF229" s="108"/>
      <c r="AG229" s="108"/>
      <c r="AH229" s="108"/>
      <c r="AL229" s="108"/>
      <c r="AM229" s="108"/>
      <c r="AN229" s="108"/>
      <c r="AO229" s="108"/>
      <c r="AP229" s="108"/>
      <c r="AQ229" s="108"/>
      <c r="AU229" s="108"/>
      <c r="AV229" s="108"/>
      <c r="AW229" s="108"/>
      <c r="AX229" s="108"/>
      <c r="AY229" s="108"/>
      <c r="AZ229" s="108"/>
      <c r="BD229" s="108"/>
      <c r="BE229" s="108"/>
      <c r="BF229" s="108"/>
      <c r="BG229" s="108"/>
      <c r="BH229" s="108"/>
      <c r="BI229" s="108"/>
      <c r="BM229" s="108"/>
      <c r="BN229" s="108"/>
      <c r="BO229" s="108"/>
      <c r="BP229" s="108"/>
      <c r="BQ229" s="108"/>
      <c r="BR229" s="108"/>
    </row>
    <row r="230" spans="11:70">
      <c r="K230" s="108"/>
      <c r="L230" s="108"/>
      <c r="M230" s="108"/>
      <c r="N230" s="108"/>
      <c r="O230" s="108"/>
      <c r="P230" s="108"/>
      <c r="T230" s="108"/>
      <c r="U230" s="108"/>
      <c r="V230" s="108"/>
      <c r="W230" s="108"/>
      <c r="X230" s="108"/>
      <c r="Y230" s="108"/>
      <c r="AC230" s="108"/>
      <c r="AD230" s="108"/>
      <c r="AE230" s="108"/>
      <c r="AF230" s="108"/>
      <c r="AG230" s="108"/>
      <c r="AH230" s="108"/>
      <c r="AL230" s="108"/>
      <c r="AM230" s="108"/>
      <c r="AN230" s="108"/>
      <c r="AO230" s="108"/>
      <c r="AP230" s="108"/>
      <c r="AQ230" s="108"/>
      <c r="AU230" s="108"/>
      <c r="AV230" s="108"/>
      <c r="AW230" s="108"/>
      <c r="AX230" s="108"/>
      <c r="AY230" s="108"/>
      <c r="AZ230" s="108"/>
      <c r="BD230" s="108"/>
      <c r="BE230" s="108"/>
      <c r="BF230" s="108"/>
      <c r="BG230" s="108"/>
      <c r="BH230" s="108"/>
      <c r="BI230" s="108"/>
      <c r="BM230" s="108"/>
      <c r="BN230" s="108"/>
      <c r="BO230" s="108"/>
      <c r="BP230" s="108"/>
      <c r="BQ230" s="108"/>
      <c r="BR230" s="108"/>
    </row>
    <row r="231" spans="11:70">
      <c r="K231" s="175"/>
      <c r="L231" s="108"/>
      <c r="M231" s="108"/>
      <c r="N231" s="108"/>
      <c r="O231" s="108"/>
      <c r="P231" s="108"/>
      <c r="T231" s="108"/>
      <c r="U231" s="108"/>
      <c r="V231" s="108"/>
      <c r="W231" s="108"/>
      <c r="X231" s="108"/>
      <c r="Y231" s="108"/>
      <c r="AC231" s="108"/>
      <c r="AD231" s="108"/>
      <c r="AE231" s="108"/>
      <c r="AF231" s="108"/>
      <c r="AG231" s="108"/>
      <c r="AH231" s="108"/>
      <c r="AL231" s="108"/>
      <c r="AM231" s="108"/>
      <c r="AN231" s="108"/>
      <c r="AO231" s="108"/>
      <c r="AP231" s="108"/>
      <c r="AQ231" s="108"/>
      <c r="AU231" s="108"/>
      <c r="AV231" s="108"/>
      <c r="AW231" s="108"/>
      <c r="AX231" s="108"/>
      <c r="AY231" s="108"/>
      <c r="AZ231" s="108"/>
      <c r="BD231" s="108"/>
      <c r="BE231" s="108"/>
      <c r="BF231" s="108"/>
      <c r="BG231" s="108"/>
      <c r="BH231" s="108"/>
      <c r="BI231" s="108"/>
      <c r="BM231" s="108"/>
      <c r="BN231" s="108"/>
      <c r="BO231" s="108"/>
      <c r="BP231" s="108"/>
      <c r="BQ231" s="108"/>
      <c r="BR231" s="108"/>
    </row>
    <row r="232" spans="11:70">
      <c r="K232" s="108"/>
      <c r="L232" s="108"/>
      <c r="M232" s="108"/>
      <c r="N232" s="108"/>
      <c r="O232" s="108"/>
      <c r="P232" s="108"/>
      <c r="T232" s="108"/>
      <c r="U232" s="108"/>
      <c r="V232" s="108"/>
      <c r="W232" s="108"/>
      <c r="X232" s="108"/>
      <c r="Y232" s="108"/>
      <c r="AC232" s="108"/>
      <c r="AD232" s="108"/>
      <c r="AE232" s="108"/>
      <c r="AF232" s="108"/>
      <c r="AG232" s="108"/>
      <c r="AH232" s="108"/>
      <c r="AL232" s="108"/>
      <c r="AM232" s="108"/>
      <c r="AN232" s="108"/>
      <c r="AO232" s="108"/>
      <c r="AP232" s="108"/>
      <c r="AQ232" s="108"/>
      <c r="AU232" s="108"/>
      <c r="AV232" s="108"/>
      <c r="AW232" s="108"/>
      <c r="AX232" s="108"/>
      <c r="AY232" s="108"/>
      <c r="AZ232" s="108"/>
      <c r="BD232" s="108"/>
      <c r="BE232" s="108"/>
      <c r="BF232" s="108"/>
      <c r="BG232" s="108"/>
      <c r="BH232" s="108"/>
      <c r="BI232" s="108"/>
      <c r="BM232" s="108"/>
      <c r="BN232" s="108"/>
      <c r="BO232" s="108"/>
      <c r="BP232" s="108"/>
      <c r="BQ232" s="108"/>
      <c r="BR232" s="108"/>
    </row>
    <row r="233" spans="11:70">
      <c r="K233" s="108"/>
      <c r="L233" s="108"/>
      <c r="M233" s="108"/>
      <c r="N233" s="108"/>
      <c r="O233" s="108"/>
      <c r="P233" s="108"/>
      <c r="T233" s="108"/>
      <c r="U233" s="108"/>
      <c r="V233" s="108"/>
      <c r="W233" s="108"/>
      <c r="X233" s="108"/>
      <c r="Y233" s="108"/>
      <c r="AC233" s="108"/>
      <c r="AD233" s="108"/>
      <c r="AE233" s="108"/>
      <c r="AF233" s="108"/>
      <c r="AG233" s="108"/>
      <c r="AH233" s="108"/>
      <c r="AL233" s="108"/>
      <c r="AM233" s="108"/>
      <c r="AN233" s="108"/>
      <c r="AO233" s="108"/>
      <c r="AP233" s="108"/>
      <c r="AQ233" s="108"/>
      <c r="AU233" s="108"/>
      <c r="AV233" s="108"/>
      <c r="AW233" s="108"/>
      <c r="AX233" s="108"/>
      <c r="AY233" s="108"/>
      <c r="AZ233" s="108"/>
      <c r="BD233" s="108"/>
      <c r="BE233" s="108"/>
      <c r="BF233" s="108"/>
      <c r="BG233" s="108"/>
      <c r="BH233" s="108"/>
      <c r="BI233" s="108"/>
      <c r="BM233" s="108"/>
      <c r="BN233" s="108"/>
      <c r="BO233" s="108"/>
      <c r="BP233" s="108"/>
      <c r="BQ233" s="108"/>
      <c r="BR233" s="108"/>
    </row>
    <row r="234" spans="11:70">
      <c r="K234" s="108"/>
      <c r="L234" s="108"/>
      <c r="M234" s="108"/>
      <c r="N234" s="108"/>
      <c r="O234" s="108"/>
      <c r="P234" s="108"/>
      <c r="T234" s="108"/>
      <c r="U234" s="108"/>
      <c r="V234" s="108"/>
      <c r="W234" s="108"/>
      <c r="X234" s="108"/>
      <c r="Y234" s="108"/>
      <c r="AC234" s="108"/>
      <c r="AD234" s="108"/>
      <c r="AE234" s="108"/>
      <c r="AF234" s="108"/>
      <c r="AG234" s="108"/>
      <c r="AH234" s="108"/>
      <c r="AL234" s="108"/>
      <c r="AM234" s="108"/>
      <c r="AN234" s="108"/>
      <c r="AO234" s="108"/>
      <c r="AP234" s="108"/>
      <c r="AQ234" s="108"/>
      <c r="AU234" s="108"/>
      <c r="AV234" s="108"/>
      <c r="AW234" s="108"/>
      <c r="AX234" s="108"/>
      <c r="AY234" s="108"/>
      <c r="AZ234" s="108"/>
      <c r="BD234" s="108"/>
      <c r="BE234" s="108"/>
      <c r="BF234" s="108"/>
      <c r="BG234" s="108"/>
      <c r="BH234" s="108"/>
      <c r="BI234" s="108"/>
      <c r="BM234" s="108"/>
      <c r="BN234" s="108"/>
      <c r="BO234" s="108"/>
      <c r="BP234" s="108"/>
      <c r="BQ234" s="108"/>
      <c r="BR234" s="108"/>
    </row>
    <row r="235" spans="11:70">
      <c r="K235" s="175"/>
      <c r="L235" s="108"/>
      <c r="M235" s="108"/>
      <c r="N235" s="108"/>
      <c r="O235" s="108"/>
      <c r="P235" s="108"/>
      <c r="T235" s="108"/>
      <c r="U235" s="108"/>
      <c r="V235" s="108"/>
      <c r="W235" s="108"/>
      <c r="X235" s="108"/>
      <c r="Y235" s="108"/>
      <c r="AC235" s="108"/>
      <c r="AD235" s="108"/>
      <c r="AE235" s="108"/>
      <c r="AF235" s="108"/>
      <c r="AG235" s="108"/>
      <c r="AH235" s="108"/>
      <c r="AL235" s="108"/>
      <c r="AM235" s="108"/>
      <c r="AN235" s="108"/>
      <c r="AO235" s="108"/>
      <c r="AP235" s="108"/>
      <c r="AQ235" s="108"/>
      <c r="AU235" s="108"/>
      <c r="AV235" s="108"/>
      <c r="AW235" s="108"/>
      <c r="AX235" s="108"/>
      <c r="AY235" s="108"/>
      <c r="AZ235" s="108"/>
      <c r="BD235" s="108"/>
      <c r="BE235" s="108"/>
      <c r="BF235" s="108"/>
      <c r="BG235" s="108"/>
      <c r="BH235" s="108"/>
      <c r="BI235" s="108"/>
      <c r="BM235" s="108"/>
      <c r="BN235" s="108"/>
      <c r="BO235" s="108"/>
      <c r="BP235" s="108"/>
      <c r="BQ235" s="108"/>
      <c r="BR235" s="108"/>
    </row>
    <row r="236" spans="11:70">
      <c r="K236" s="108"/>
      <c r="L236" s="108"/>
      <c r="M236" s="108"/>
      <c r="N236" s="108"/>
      <c r="O236" s="108"/>
      <c r="P236" s="108"/>
      <c r="T236" s="108"/>
      <c r="U236" s="108"/>
      <c r="V236" s="108"/>
      <c r="W236" s="108"/>
      <c r="X236" s="108"/>
      <c r="Y236" s="108"/>
      <c r="AC236" s="108"/>
      <c r="AD236" s="108"/>
      <c r="AE236" s="108"/>
      <c r="AF236" s="108"/>
      <c r="AG236" s="108"/>
      <c r="AH236" s="108"/>
      <c r="AL236" s="108"/>
      <c r="AM236" s="108"/>
      <c r="AN236" s="108"/>
      <c r="AO236" s="108"/>
      <c r="AP236" s="108"/>
      <c r="AQ236" s="108"/>
      <c r="AU236" s="108"/>
      <c r="AV236" s="108"/>
      <c r="AW236" s="108"/>
      <c r="AX236" s="108"/>
      <c r="AY236" s="108"/>
      <c r="AZ236" s="108"/>
      <c r="BD236" s="108"/>
      <c r="BE236" s="108"/>
      <c r="BF236" s="108"/>
      <c r="BG236" s="108"/>
      <c r="BH236" s="108"/>
      <c r="BI236" s="108"/>
      <c r="BM236" s="108"/>
      <c r="BN236" s="108"/>
      <c r="BO236" s="108"/>
      <c r="BP236" s="108"/>
      <c r="BQ236" s="108"/>
      <c r="BR236" s="108"/>
    </row>
    <row r="237" spans="11:70">
      <c r="K237" s="108"/>
      <c r="L237" s="108"/>
      <c r="M237" s="108"/>
      <c r="N237" s="108"/>
      <c r="O237" s="108"/>
      <c r="P237" s="108"/>
      <c r="T237" s="108"/>
      <c r="U237" s="108"/>
      <c r="V237" s="108"/>
      <c r="W237" s="108"/>
      <c r="X237" s="108"/>
      <c r="Y237" s="108"/>
      <c r="AC237" s="108"/>
      <c r="AD237" s="108"/>
      <c r="AE237" s="108"/>
      <c r="AF237" s="108"/>
      <c r="AG237" s="108"/>
      <c r="AH237" s="108"/>
      <c r="AL237" s="108"/>
      <c r="AM237" s="108"/>
      <c r="AN237" s="108"/>
      <c r="AO237" s="108"/>
      <c r="AP237" s="108"/>
      <c r="AQ237" s="108"/>
      <c r="AU237" s="108"/>
      <c r="AV237" s="108"/>
      <c r="AW237" s="108"/>
      <c r="AX237" s="108"/>
      <c r="AY237" s="108"/>
      <c r="AZ237" s="108"/>
      <c r="BD237" s="108"/>
      <c r="BE237" s="108"/>
      <c r="BF237" s="108"/>
      <c r="BG237" s="108"/>
      <c r="BH237" s="108"/>
      <c r="BI237" s="108"/>
      <c r="BM237" s="108"/>
      <c r="BN237" s="108"/>
      <c r="BO237" s="108"/>
      <c r="BP237" s="108"/>
      <c r="BQ237" s="108"/>
      <c r="BR237" s="108"/>
    </row>
    <row r="238" spans="11:70">
      <c r="K238" s="108"/>
      <c r="L238" s="108"/>
      <c r="M238" s="108"/>
      <c r="N238" s="108"/>
      <c r="O238" s="108"/>
      <c r="P238" s="108"/>
      <c r="T238" s="108"/>
      <c r="U238" s="108"/>
      <c r="V238" s="108"/>
      <c r="W238" s="108"/>
      <c r="X238" s="108"/>
      <c r="Y238" s="108"/>
      <c r="AC238" s="108"/>
      <c r="AD238" s="108"/>
      <c r="AE238" s="108"/>
      <c r="AF238" s="108"/>
      <c r="AG238" s="108"/>
      <c r="AH238" s="108"/>
      <c r="AL238" s="108"/>
      <c r="AM238" s="108"/>
      <c r="AN238" s="108"/>
      <c r="AO238" s="108"/>
      <c r="AP238" s="108"/>
      <c r="AQ238" s="108"/>
      <c r="AU238" s="108"/>
      <c r="AV238" s="108"/>
      <c r="AW238" s="108"/>
      <c r="AX238" s="108"/>
      <c r="AY238" s="108"/>
      <c r="AZ238" s="108"/>
      <c r="BD238" s="108"/>
      <c r="BE238" s="108"/>
      <c r="BF238" s="108"/>
      <c r="BG238" s="108"/>
      <c r="BH238" s="108"/>
      <c r="BI238" s="108"/>
      <c r="BM238" s="108"/>
      <c r="BN238" s="108"/>
      <c r="BO238" s="108"/>
      <c r="BP238" s="108"/>
      <c r="BQ238" s="108"/>
      <c r="BR238" s="108"/>
    </row>
    <row r="239" spans="11:70">
      <c r="K239" s="175"/>
      <c r="L239" s="108"/>
      <c r="M239" s="108"/>
      <c r="N239" s="108"/>
      <c r="O239" s="108"/>
      <c r="P239" s="108"/>
      <c r="T239" s="108"/>
      <c r="U239" s="108"/>
      <c r="V239" s="108"/>
      <c r="W239" s="108"/>
      <c r="X239" s="108"/>
      <c r="Y239" s="108"/>
      <c r="AC239" s="108"/>
      <c r="AD239" s="108"/>
      <c r="AE239" s="108"/>
      <c r="AF239" s="108"/>
      <c r="AG239" s="108"/>
      <c r="AH239" s="108"/>
      <c r="AL239" s="108"/>
      <c r="AM239" s="108"/>
      <c r="AN239" s="108"/>
      <c r="AO239" s="108"/>
      <c r="AP239" s="108"/>
      <c r="AQ239" s="108"/>
      <c r="AU239" s="108"/>
      <c r="AV239" s="108"/>
      <c r="AW239" s="108"/>
      <c r="AX239" s="108"/>
      <c r="AY239" s="108"/>
      <c r="AZ239" s="108"/>
      <c r="BD239" s="108"/>
      <c r="BE239" s="108"/>
      <c r="BF239" s="108"/>
      <c r="BG239" s="108"/>
      <c r="BH239" s="108"/>
      <c r="BI239" s="108"/>
      <c r="BM239" s="108"/>
      <c r="BN239" s="108"/>
      <c r="BO239" s="108"/>
      <c r="BP239" s="108"/>
      <c r="BQ239" s="108"/>
      <c r="BR239" s="108"/>
    </row>
    <row r="240" spans="11:70">
      <c r="K240" s="108"/>
      <c r="L240" s="108"/>
      <c r="M240" s="108"/>
      <c r="N240" s="108"/>
      <c r="O240" s="108"/>
      <c r="P240" s="108"/>
      <c r="T240" s="108"/>
      <c r="U240" s="108"/>
      <c r="V240" s="108"/>
      <c r="W240" s="108"/>
      <c r="X240" s="108"/>
      <c r="Y240" s="108"/>
      <c r="AC240" s="108"/>
      <c r="AD240" s="108"/>
      <c r="AE240" s="108"/>
      <c r="AF240" s="108"/>
      <c r="AG240" s="108"/>
      <c r="AH240" s="108"/>
      <c r="AL240" s="108"/>
      <c r="AM240" s="108"/>
      <c r="AN240" s="108"/>
      <c r="AO240" s="108"/>
      <c r="AP240" s="108"/>
      <c r="AQ240" s="108"/>
      <c r="AU240" s="108"/>
      <c r="AV240" s="108"/>
      <c r="AW240" s="108"/>
      <c r="AX240" s="108"/>
      <c r="AY240" s="108"/>
      <c r="AZ240" s="108"/>
      <c r="BD240" s="108"/>
      <c r="BE240" s="108"/>
      <c r="BF240" s="108"/>
      <c r="BG240" s="108"/>
      <c r="BH240" s="108"/>
      <c r="BI240" s="108"/>
      <c r="BM240" s="108"/>
      <c r="BN240" s="108"/>
      <c r="BO240" s="108"/>
      <c r="BP240" s="108"/>
      <c r="BQ240" s="108"/>
      <c r="BR240" s="108"/>
    </row>
    <row r="241" spans="11:70">
      <c r="K241" s="108"/>
      <c r="L241" s="108"/>
      <c r="M241" s="108"/>
      <c r="N241" s="108"/>
      <c r="O241" s="108"/>
      <c r="P241" s="108"/>
      <c r="T241" s="108"/>
      <c r="U241" s="108"/>
      <c r="V241" s="108"/>
      <c r="W241" s="108"/>
      <c r="X241" s="108"/>
      <c r="Y241" s="108"/>
      <c r="AC241" s="108"/>
      <c r="AD241" s="108"/>
      <c r="AE241" s="108"/>
      <c r="AF241" s="108"/>
      <c r="AG241" s="108"/>
      <c r="AH241" s="108"/>
      <c r="AL241" s="108"/>
      <c r="AM241" s="108"/>
      <c r="AN241" s="108"/>
      <c r="AO241" s="108"/>
      <c r="AP241" s="108"/>
      <c r="AQ241" s="108"/>
      <c r="AU241" s="108"/>
      <c r="AV241" s="108"/>
      <c r="AW241" s="108"/>
      <c r="AX241" s="108"/>
      <c r="AY241" s="108"/>
      <c r="AZ241" s="108"/>
      <c r="BD241" s="108"/>
      <c r="BE241" s="108"/>
      <c r="BF241" s="108"/>
      <c r="BG241" s="108"/>
      <c r="BH241" s="108"/>
      <c r="BI241" s="108"/>
      <c r="BM241" s="108"/>
      <c r="BN241" s="108"/>
      <c r="BO241" s="108"/>
      <c r="BP241" s="108"/>
      <c r="BQ241" s="108"/>
      <c r="BR241" s="108"/>
    </row>
    <row r="242" spans="11:70">
      <c r="K242" s="108"/>
      <c r="L242" s="108"/>
      <c r="M242" s="108"/>
      <c r="N242" s="108"/>
      <c r="O242" s="108"/>
      <c r="P242" s="108"/>
      <c r="T242" s="108"/>
      <c r="U242" s="108"/>
      <c r="V242" s="108"/>
      <c r="W242" s="108"/>
      <c r="X242" s="108"/>
      <c r="Y242" s="108"/>
      <c r="AC242" s="108"/>
      <c r="AD242" s="108"/>
      <c r="AE242" s="108"/>
      <c r="AF242" s="108"/>
      <c r="AG242" s="108"/>
      <c r="AH242" s="108"/>
      <c r="AL242" s="108"/>
      <c r="AM242" s="108"/>
      <c r="AN242" s="108"/>
      <c r="AO242" s="108"/>
      <c r="AP242" s="108"/>
      <c r="AQ242" s="108"/>
      <c r="AU242" s="108"/>
      <c r="AV242" s="108"/>
      <c r="AW242" s="108"/>
      <c r="AX242" s="108"/>
      <c r="AY242" s="108"/>
      <c r="AZ242" s="108"/>
      <c r="BD242" s="108"/>
      <c r="BE242" s="108"/>
      <c r="BF242" s="108"/>
      <c r="BG242" s="108"/>
      <c r="BH242" s="108"/>
      <c r="BI242" s="108"/>
      <c r="BM242" s="108"/>
      <c r="BN242" s="108"/>
      <c r="BO242" s="108"/>
      <c r="BP242" s="108"/>
      <c r="BQ242" s="108"/>
      <c r="BR242" s="108"/>
    </row>
    <row r="243" spans="11:70">
      <c r="K243" s="175"/>
      <c r="L243" s="108"/>
      <c r="M243" s="108"/>
      <c r="N243" s="108"/>
      <c r="O243" s="108"/>
      <c r="P243" s="108"/>
      <c r="T243" s="108"/>
      <c r="U243" s="108"/>
      <c r="V243" s="108"/>
      <c r="W243" s="108"/>
      <c r="X243" s="108"/>
      <c r="Y243" s="108"/>
      <c r="AC243" s="108"/>
      <c r="AD243" s="108"/>
      <c r="AE243" s="108"/>
      <c r="AF243" s="108"/>
      <c r="AG243" s="108"/>
      <c r="AH243" s="108"/>
      <c r="AL243" s="108"/>
      <c r="AM243" s="108"/>
      <c r="AN243" s="108"/>
      <c r="AO243" s="108"/>
      <c r="AP243" s="108"/>
      <c r="AQ243" s="108"/>
      <c r="AU243" s="108"/>
      <c r="AV243" s="108"/>
      <c r="AW243" s="108"/>
      <c r="AX243" s="108"/>
      <c r="AY243" s="108"/>
      <c r="AZ243" s="108"/>
      <c r="BD243" s="108"/>
      <c r="BE243" s="108"/>
      <c r="BF243" s="108"/>
      <c r="BG243" s="108"/>
      <c r="BH243" s="108"/>
      <c r="BI243" s="108"/>
      <c r="BM243" s="108"/>
      <c r="BN243" s="108"/>
      <c r="BO243" s="108"/>
      <c r="BP243" s="108"/>
      <c r="BQ243" s="108"/>
      <c r="BR243" s="108"/>
    </row>
    <row r="244" spans="11:70">
      <c r="K244" s="108"/>
      <c r="L244" s="108"/>
      <c r="M244" s="108"/>
      <c r="N244" s="108"/>
      <c r="O244" s="108"/>
      <c r="P244" s="108"/>
      <c r="T244" s="108"/>
      <c r="U244" s="108"/>
      <c r="V244" s="108"/>
      <c r="W244" s="108"/>
      <c r="X244" s="108"/>
      <c r="Y244" s="108"/>
      <c r="AC244" s="108"/>
      <c r="AD244" s="108"/>
      <c r="AE244" s="108"/>
      <c r="AF244" s="108"/>
      <c r="AG244" s="108"/>
      <c r="AH244" s="108"/>
      <c r="AL244" s="108"/>
      <c r="AM244" s="108"/>
      <c r="AN244" s="108"/>
      <c r="AO244" s="108"/>
      <c r="AP244" s="108"/>
      <c r="AQ244" s="108"/>
      <c r="AU244" s="108"/>
      <c r="AV244" s="108"/>
      <c r="AW244" s="108"/>
      <c r="AX244" s="108"/>
      <c r="AY244" s="108"/>
      <c r="AZ244" s="108"/>
      <c r="BD244" s="108"/>
      <c r="BE244" s="108"/>
      <c r="BF244" s="108"/>
      <c r="BG244" s="108"/>
      <c r="BH244" s="108"/>
      <c r="BI244" s="108"/>
      <c r="BM244" s="108"/>
      <c r="BN244" s="108"/>
      <c r="BO244" s="108"/>
      <c r="BP244" s="108"/>
      <c r="BQ244" s="108"/>
      <c r="BR244" s="108"/>
    </row>
    <row r="245" spans="11:70">
      <c r="K245" s="108"/>
      <c r="L245" s="108"/>
      <c r="M245" s="108"/>
      <c r="N245" s="108"/>
      <c r="O245" s="108"/>
      <c r="P245" s="108"/>
      <c r="T245" s="108"/>
      <c r="U245" s="108"/>
      <c r="V245" s="108"/>
      <c r="W245" s="108"/>
      <c r="X245" s="108"/>
      <c r="Y245" s="108"/>
      <c r="AC245" s="108"/>
      <c r="AD245" s="108"/>
      <c r="AE245" s="108"/>
      <c r="AF245" s="108"/>
      <c r="AG245" s="108"/>
      <c r="AH245" s="108"/>
      <c r="AL245" s="108"/>
      <c r="AM245" s="108"/>
      <c r="AN245" s="108"/>
      <c r="AO245" s="108"/>
      <c r="AP245" s="108"/>
      <c r="AQ245" s="108"/>
      <c r="AU245" s="108"/>
      <c r="AV245" s="108"/>
      <c r="AW245" s="108"/>
      <c r="AX245" s="108"/>
      <c r="AY245" s="108"/>
      <c r="AZ245" s="108"/>
      <c r="BD245" s="108"/>
      <c r="BE245" s="108"/>
      <c r="BF245" s="108"/>
      <c r="BG245" s="108"/>
      <c r="BH245" s="108"/>
      <c r="BI245" s="108"/>
      <c r="BM245" s="108"/>
      <c r="BN245" s="108"/>
      <c r="BO245" s="108"/>
      <c r="BP245" s="108"/>
      <c r="BQ245" s="108"/>
      <c r="BR245" s="108"/>
    </row>
    <row r="246" spans="11:70">
      <c r="K246" s="108"/>
      <c r="L246" s="108"/>
      <c r="M246" s="108"/>
      <c r="N246" s="108"/>
      <c r="O246" s="108"/>
      <c r="P246" s="108"/>
      <c r="T246" s="108"/>
      <c r="U246" s="108"/>
      <c r="V246" s="108"/>
      <c r="W246" s="108"/>
      <c r="X246" s="108"/>
      <c r="Y246" s="108"/>
      <c r="AC246" s="108"/>
      <c r="AD246" s="108"/>
      <c r="AE246" s="108"/>
      <c r="AF246" s="108"/>
      <c r="AG246" s="108"/>
      <c r="AH246" s="108"/>
      <c r="AL246" s="108"/>
      <c r="AM246" s="108"/>
      <c r="AN246" s="108"/>
      <c r="AO246" s="108"/>
      <c r="AP246" s="108"/>
      <c r="AQ246" s="108"/>
      <c r="AU246" s="108"/>
      <c r="AV246" s="108"/>
      <c r="AW246" s="108"/>
      <c r="AX246" s="108"/>
      <c r="AY246" s="108"/>
      <c r="AZ246" s="108"/>
      <c r="BD246" s="108"/>
      <c r="BE246" s="108"/>
      <c r="BF246" s="108"/>
      <c r="BG246" s="108"/>
      <c r="BH246" s="108"/>
      <c r="BI246" s="108"/>
      <c r="BM246" s="108"/>
      <c r="BN246" s="108"/>
      <c r="BO246" s="108"/>
      <c r="BP246" s="108"/>
      <c r="BQ246" s="108"/>
      <c r="BR246" s="108"/>
    </row>
    <row r="247" spans="11:70">
      <c r="K247" s="175"/>
      <c r="L247" s="108"/>
      <c r="M247" s="108"/>
      <c r="N247" s="108"/>
      <c r="O247" s="108"/>
      <c r="P247" s="108"/>
      <c r="T247" s="108"/>
      <c r="U247" s="108"/>
      <c r="V247" s="108"/>
      <c r="W247" s="108"/>
      <c r="X247" s="108"/>
      <c r="Y247" s="108"/>
      <c r="AC247" s="108"/>
      <c r="AD247" s="108"/>
      <c r="AE247" s="108"/>
      <c r="AF247" s="108"/>
      <c r="AG247" s="108"/>
      <c r="AH247" s="108"/>
      <c r="AL247" s="108"/>
      <c r="AM247" s="108"/>
      <c r="AN247" s="108"/>
      <c r="AO247" s="108"/>
      <c r="AP247" s="108"/>
      <c r="AQ247" s="108"/>
      <c r="AU247" s="108"/>
      <c r="AV247" s="108"/>
      <c r="AW247" s="108"/>
      <c r="AX247" s="108"/>
      <c r="AY247" s="108"/>
      <c r="AZ247" s="108"/>
      <c r="BD247" s="108"/>
      <c r="BE247" s="108"/>
      <c r="BF247" s="108"/>
      <c r="BG247" s="108"/>
      <c r="BH247" s="108"/>
      <c r="BI247" s="108"/>
      <c r="BM247" s="108"/>
      <c r="BN247" s="108"/>
      <c r="BO247" s="108"/>
      <c r="BP247" s="108"/>
      <c r="BQ247" s="108"/>
      <c r="BR247" s="108"/>
    </row>
    <row r="248" spans="11:70">
      <c r="K248" s="108"/>
      <c r="L248" s="108"/>
      <c r="M248" s="108"/>
      <c r="N248" s="108"/>
      <c r="O248" s="108"/>
      <c r="P248" s="108"/>
      <c r="T248" s="108"/>
      <c r="U248" s="108"/>
      <c r="V248" s="108"/>
      <c r="W248" s="108"/>
      <c r="X248" s="108"/>
      <c r="Y248" s="108"/>
      <c r="AC248" s="108"/>
      <c r="AD248" s="108"/>
      <c r="AE248" s="108"/>
      <c r="AF248" s="108"/>
      <c r="AG248" s="108"/>
      <c r="AH248" s="108"/>
      <c r="AL248" s="108"/>
      <c r="AM248" s="108"/>
      <c r="AN248" s="108"/>
      <c r="AO248" s="108"/>
      <c r="AP248" s="108"/>
      <c r="AQ248" s="108"/>
      <c r="AU248" s="108"/>
      <c r="AV248" s="108"/>
      <c r="AW248" s="108"/>
      <c r="AX248" s="108"/>
      <c r="AY248" s="108"/>
      <c r="AZ248" s="108"/>
      <c r="BD248" s="108"/>
      <c r="BE248" s="108"/>
      <c r="BF248" s="108"/>
      <c r="BG248" s="108"/>
      <c r="BH248" s="108"/>
      <c r="BI248" s="108"/>
      <c r="BM248" s="108"/>
      <c r="BN248" s="108"/>
      <c r="BO248" s="108"/>
      <c r="BP248" s="108"/>
      <c r="BQ248" s="108"/>
      <c r="BR248" s="108"/>
    </row>
    <row r="249" spans="11:70">
      <c r="K249" s="108"/>
      <c r="L249" s="108"/>
      <c r="M249" s="108"/>
      <c r="N249" s="108"/>
      <c r="O249" s="108"/>
      <c r="P249" s="108"/>
      <c r="T249" s="108"/>
      <c r="U249" s="108"/>
      <c r="V249" s="108"/>
      <c r="W249" s="108"/>
      <c r="X249" s="108"/>
      <c r="Y249" s="108"/>
      <c r="AC249" s="108"/>
      <c r="AD249" s="108"/>
      <c r="AE249" s="108"/>
      <c r="AF249" s="108"/>
      <c r="AG249" s="108"/>
      <c r="AH249" s="108"/>
      <c r="AL249" s="108"/>
      <c r="AM249" s="108"/>
      <c r="AN249" s="108"/>
      <c r="AO249" s="108"/>
      <c r="AP249" s="108"/>
      <c r="AQ249" s="108"/>
      <c r="AU249" s="108"/>
      <c r="AV249" s="108"/>
      <c r="AW249" s="108"/>
      <c r="AX249" s="108"/>
      <c r="AY249" s="108"/>
      <c r="AZ249" s="108"/>
      <c r="BD249" s="108"/>
      <c r="BE249" s="108"/>
      <c r="BF249" s="108"/>
      <c r="BG249" s="108"/>
      <c r="BH249" s="108"/>
      <c r="BI249" s="108"/>
      <c r="BM249" s="108"/>
      <c r="BN249" s="108"/>
      <c r="BO249" s="108"/>
      <c r="BP249" s="108"/>
      <c r="BQ249" s="108"/>
      <c r="BR249" s="108"/>
    </row>
    <row r="250" spans="11:70">
      <c r="K250" s="108"/>
      <c r="L250" s="108"/>
      <c r="M250" s="108"/>
      <c r="N250" s="108"/>
      <c r="O250" s="108"/>
      <c r="P250" s="108"/>
      <c r="T250" s="108"/>
      <c r="U250" s="108"/>
      <c r="V250" s="108"/>
      <c r="W250" s="108"/>
      <c r="X250" s="108"/>
      <c r="Y250" s="108"/>
      <c r="AC250" s="108"/>
      <c r="AD250" s="108"/>
      <c r="AE250" s="108"/>
      <c r="AF250" s="108"/>
      <c r="AG250" s="108"/>
      <c r="AH250" s="108"/>
      <c r="AL250" s="108"/>
      <c r="AM250" s="108"/>
      <c r="AN250" s="108"/>
      <c r="AO250" s="108"/>
      <c r="AP250" s="108"/>
      <c r="AQ250" s="108"/>
      <c r="AU250" s="108"/>
      <c r="AV250" s="108"/>
      <c r="AW250" s="108"/>
      <c r="AX250" s="108"/>
      <c r="AY250" s="108"/>
      <c r="AZ250" s="108"/>
      <c r="BD250" s="108"/>
      <c r="BE250" s="108"/>
      <c r="BF250" s="108"/>
      <c r="BG250" s="108"/>
      <c r="BH250" s="108"/>
      <c r="BI250" s="108"/>
      <c r="BM250" s="108"/>
      <c r="BN250" s="108"/>
      <c r="BO250" s="108"/>
      <c r="BP250" s="108"/>
      <c r="BQ250" s="108"/>
      <c r="BR250" s="108"/>
    </row>
    <row r="251" spans="11:70">
      <c r="K251" s="175"/>
      <c r="L251" s="108"/>
      <c r="M251" s="108"/>
      <c r="N251" s="108"/>
      <c r="O251" s="108"/>
      <c r="P251" s="108"/>
      <c r="T251" s="108"/>
      <c r="U251" s="108"/>
      <c r="V251" s="108"/>
      <c r="W251" s="108"/>
      <c r="X251" s="108"/>
      <c r="Y251" s="108"/>
      <c r="AC251" s="108"/>
      <c r="AD251" s="108"/>
      <c r="AE251" s="108"/>
      <c r="AF251" s="108"/>
      <c r="AG251" s="108"/>
      <c r="AH251" s="108"/>
      <c r="AL251" s="108"/>
      <c r="AM251" s="108"/>
      <c r="AN251" s="108"/>
      <c r="AO251" s="108"/>
      <c r="AP251" s="108"/>
      <c r="AQ251" s="108"/>
      <c r="AU251" s="108"/>
      <c r="AV251" s="108"/>
      <c r="AW251" s="108"/>
      <c r="AX251" s="108"/>
      <c r="AY251" s="108"/>
      <c r="AZ251" s="108"/>
      <c r="BD251" s="108"/>
      <c r="BE251" s="108"/>
      <c r="BF251" s="108"/>
      <c r="BG251" s="108"/>
      <c r="BH251" s="108"/>
      <c r="BI251" s="108"/>
      <c r="BM251" s="108"/>
      <c r="BN251" s="108"/>
      <c r="BO251" s="108"/>
      <c r="BP251" s="108"/>
      <c r="BQ251" s="108"/>
      <c r="BR251" s="108"/>
    </row>
    <row r="252" spans="11:70">
      <c r="K252" s="108"/>
      <c r="L252" s="108"/>
      <c r="M252" s="108"/>
      <c r="N252" s="108"/>
      <c r="O252" s="108"/>
      <c r="P252" s="108"/>
      <c r="T252" s="108"/>
      <c r="U252" s="108"/>
      <c r="V252" s="108"/>
      <c r="W252" s="108"/>
      <c r="X252" s="108"/>
      <c r="Y252" s="108"/>
      <c r="AC252" s="108"/>
      <c r="AD252" s="108"/>
      <c r="AE252" s="108"/>
      <c r="AF252" s="108"/>
      <c r="AG252" s="108"/>
      <c r="AH252" s="108"/>
      <c r="AL252" s="108"/>
      <c r="AM252" s="108"/>
      <c r="AN252" s="108"/>
      <c r="AO252" s="108"/>
      <c r="AP252" s="108"/>
      <c r="AQ252" s="108"/>
      <c r="AU252" s="108"/>
      <c r="AV252" s="108"/>
      <c r="AW252" s="108"/>
      <c r="AX252" s="108"/>
      <c r="AY252" s="108"/>
      <c r="AZ252" s="108"/>
      <c r="BD252" s="108"/>
      <c r="BE252" s="108"/>
      <c r="BF252" s="108"/>
      <c r="BG252" s="108"/>
      <c r="BH252" s="108"/>
      <c r="BI252" s="108"/>
      <c r="BM252" s="108"/>
      <c r="BN252" s="108"/>
      <c r="BO252" s="108"/>
      <c r="BP252" s="108"/>
      <c r="BQ252" s="108"/>
      <c r="BR252" s="108"/>
    </row>
    <row r="253" spans="11:70">
      <c r="K253" s="108"/>
      <c r="L253" s="108"/>
      <c r="M253" s="108"/>
      <c r="N253" s="108"/>
      <c r="O253" s="108"/>
      <c r="P253" s="108"/>
      <c r="T253" s="108"/>
      <c r="U253" s="108"/>
      <c r="V253" s="108"/>
      <c r="W253" s="108"/>
      <c r="X253" s="108"/>
      <c r="Y253" s="108"/>
      <c r="AC253" s="108"/>
      <c r="AD253" s="108"/>
      <c r="AE253" s="108"/>
      <c r="AF253" s="108"/>
      <c r="AG253" s="108"/>
      <c r="AH253" s="108"/>
      <c r="AL253" s="108"/>
      <c r="AM253" s="108"/>
      <c r="AN253" s="108"/>
      <c r="AO253" s="108"/>
      <c r="AP253" s="108"/>
      <c r="AQ253" s="108"/>
      <c r="AU253" s="108"/>
      <c r="AV253" s="108"/>
      <c r="AW253" s="108"/>
      <c r="AX253" s="108"/>
      <c r="AY253" s="108"/>
      <c r="AZ253" s="108"/>
      <c r="BD253" s="108"/>
      <c r="BE253" s="108"/>
      <c r="BF253" s="108"/>
      <c r="BG253" s="108"/>
      <c r="BH253" s="108"/>
      <c r="BI253" s="108"/>
      <c r="BM253" s="108"/>
      <c r="BN253" s="108"/>
      <c r="BO253" s="108"/>
      <c r="BP253" s="108"/>
      <c r="BQ253" s="108"/>
      <c r="BR253" s="108"/>
    </row>
    <row r="254" spans="11:70">
      <c r="K254" s="108"/>
      <c r="L254" s="108"/>
      <c r="M254" s="108"/>
      <c r="N254" s="108"/>
      <c r="O254" s="108"/>
      <c r="P254" s="108"/>
      <c r="T254" s="108"/>
      <c r="U254" s="108"/>
      <c r="V254" s="108"/>
      <c r="W254" s="108"/>
      <c r="X254" s="108"/>
      <c r="Y254" s="108"/>
      <c r="AC254" s="108"/>
      <c r="AD254" s="108"/>
      <c r="AE254" s="108"/>
      <c r="AF254" s="108"/>
      <c r="AG254" s="108"/>
      <c r="AH254" s="108"/>
      <c r="AL254" s="108"/>
      <c r="AM254" s="108"/>
      <c r="AN254" s="108"/>
      <c r="AO254" s="108"/>
      <c r="AP254" s="108"/>
      <c r="AQ254" s="108"/>
      <c r="AU254" s="108"/>
      <c r="AV254" s="108"/>
      <c r="AW254" s="108"/>
      <c r="AX254" s="108"/>
      <c r="AY254" s="108"/>
      <c r="AZ254" s="108"/>
      <c r="BD254" s="108"/>
      <c r="BE254" s="108"/>
      <c r="BF254" s="108"/>
      <c r="BG254" s="108"/>
      <c r="BH254" s="108"/>
      <c r="BI254" s="108"/>
      <c r="BM254" s="108"/>
      <c r="BN254" s="108"/>
      <c r="BO254" s="108"/>
      <c r="BP254" s="108"/>
      <c r="BQ254" s="108"/>
      <c r="BR254" s="108"/>
    </row>
    <row r="255" spans="11:70">
      <c r="K255" s="175"/>
      <c r="L255" s="108"/>
      <c r="M255" s="108"/>
      <c r="N255" s="108"/>
      <c r="O255" s="108"/>
      <c r="P255" s="108"/>
      <c r="T255" s="108"/>
      <c r="U255" s="108"/>
      <c r="V255" s="108"/>
      <c r="W255" s="108"/>
      <c r="X255" s="108"/>
      <c r="Y255" s="108"/>
      <c r="AC255" s="108"/>
      <c r="AD255" s="108"/>
      <c r="AE255" s="108"/>
      <c r="AF255" s="108"/>
      <c r="AG255" s="108"/>
      <c r="AH255" s="108"/>
      <c r="AL255" s="108"/>
      <c r="AM255" s="108"/>
      <c r="AN255" s="108"/>
      <c r="AO255" s="108"/>
      <c r="AP255" s="108"/>
      <c r="AQ255" s="108"/>
      <c r="AU255" s="108"/>
      <c r="AV255" s="108"/>
      <c r="AW255" s="108"/>
      <c r="AX255" s="108"/>
      <c r="AY255" s="108"/>
      <c r="AZ255" s="108"/>
      <c r="BD255" s="108"/>
      <c r="BE255" s="108"/>
      <c r="BF255" s="108"/>
      <c r="BG255" s="108"/>
      <c r="BH255" s="108"/>
      <c r="BI255" s="108"/>
      <c r="BM255" s="108"/>
      <c r="BN255" s="108"/>
      <c r="BO255" s="108"/>
      <c r="BP255" s="108"/>
      <c r="BQ255" s="108"/>
      <c r="BR255" s="108"/>
    </row>
    <row r="256" spans="11:70">
      <c r="K256" s="108"/>
      <c r="L256" s="108"/>
      <c r="M256" s="108"/>
      <c r="N256" s="108"/>
      <c r="O256" s="108"/>
      <c r="P256" s="108"/>
      <c r="T256" s="108"/>
      <c r="U256" s="108"/>
      <c r="V256" s="108"/>
      <c r="W256" s="108"/>
      <c r="X256" s="108"/>
      <c r="Y256" s="108"/>
      <c r="AC256" s="108"/>
      <c r="AD256" s="108"/>
      <c r="AE256" s="108"/>
      <c r="AF256" s="108"/>
      <c r="AG256" s="108"/>
      <c r="AH256" s="108"/>
      <c r="AL256" s="108"/>
      <c r="AM256" s="108"/>
      <c r="AN256" s="108"/>
      <c r="AO256" s="108"/>
      <c r="AP256" s="108"/>
      <c r="AQ256" s="108"/>
      <c r="AU256" s="108"/>
      <c r="AV256" s="108"/>
      <c r="AW256" s="108"/>
      <c r="AX256" s="108"/>
      <c r="AY256" s="108"/>
      <c r="AZ256" s="108"/>
      <c r="BD256" s="108"/>
      <c r="BE256" s="108"/>
      <c r="BF256" s="108"/>
      <c r="BG256" s="108"/>
      <c r="BH256" s="108"/>
      <c r="BI256" s="108"/>
      <c r="BM256" s="108"/>
      <c r="BN256" s="108"/>
      <c r="BO256" s="108"/>
      <c r="BP256" s="108"/>
      <c r="BQ256" s="108"/>
      <c r="BR256" s="108"/>
    </row>
    <row r="257" spans="11:70">
      <c r="K257" s="108"/>
      <c r="L257" s="108"/>
      <c r="M257" s="108"/>
      <c r="N257" s="108"/>
      <c r="O257" s="108"/>
      <c r="P257" s="108"/>
      <c r="T257" s="108"/>
      <c r="U257" s="108"/>
      <c r="V257" s="108"/>
      <c r="W257" s="108"/>
      <c r="X257" s="108"/>
      <c r="Y257" s="108"/>
      <c r="AC257" s="108"/>
      <c r="AD257" s="108"/>
      <c r="AE257" s="108"/>
      <c r="AF257" s="108"/>
      <c r="AG257" s="108"/>
      <c r="AH257" s="108"/>
      <c r="AL257" s="108"/>
      <c r="AM257" s="108"/>
      <c r="AN257" s="108"/>
      <c r="AO257" s="108"/>
      <c r="AP257" s="108"/>
      <c r="AQ257" s="108"/>
      <c r="AU257" s="108"/>
      <c r="AV257" s="108"/>
      <c r="AW257" s="108"/>
      <c r="AX257" s="108"/>
      <c r="AY257" s="108"/>
      <c r="AZ257" s="108"/>
      <c r="BD257" s="108"/>
      <c r="BE257" s="108"/>
      <c r="BF257" s="108"/>
      <c r="BG257" s="108"/>
      <c r="BH257" s="108"/>
      <c r="BI257" s="108"/>
      <c r="BM257" s="108"/>
      <c r="BN257" s="108"/>
      <c r="BO257" s="108"/>
      <c r="BP257" s="108"/>
      <c r="BQ257" s="108"/>
      <c r="BR257" s="108"/>
    </row>
    <row r="258" spans="11:70">
      <c r="K258" s="108"/>
      <c r="L258" s="108"/>
      <c r="M258" s="108"/>
      <c r="N258" s="108"/>
      <c r="O258" s="108"/>
      <c r="P258" s="108"/>
      <c r="T258" s="108"/>
      <c r="U258" s="108"/>
      <c r="V258" s="108"/>
      <c r="W258" s="108"/>
      <c r="X258" s="108"/>
      <c r="Y258" s="108"/>
      <c r="AC258" s="108"/>
      <c r="AD258" s="108"/>
      <c r="AE258" s="108"/>
      <c r="AF258" s="108"/>
      <c r="AG258" s="108"/>
      <c r="AH258" s="108"/>
      <c r="AL258" s="108"/>
      <c r="AM258" s="108"/>
      <c r="AN258" s="108"/>
      <c r="AO258" s="108"/>
      <c r="AP258" s="108"/>
      <c r="AQ258" s="108"/>
      <c r="AU258" s="108"/>
      <c r="AV258" s="108"/>
      <c r="AW258" s="108"/>
      <c r="AX258" s="108"/>
      <c r="AY258" s="108"/>
      <c r="AZ258" s="108"/>
      <c r="BD258" s="108"/>
      <c r="BE258" s="108"/>
      <c r="BF258" s="108"/>
      <c r="BG258" s="108"/>
      <c r="BH258" s="108"/>
      <c r="BI258" s="108"/>
      <c r="BM258" s="108"/>
      <c r="BN258" s="108"/>
      <c r="BO258" s="108"/>
      <c r="BP258" s="108"/>
      <c r="BQ258" s="108"/>
      <c r="BR258" s="108"/>
    </row>
    <row r="259" spans="11:70">
      <c r="K259" s="175"/>
      <c r="L259" s="108"/>
      <c r="M259" s="108"/>
      <c r="N259" s="108"/>
      <c r="O259" s="108"/>
      <c r="P259" s="108"/>
      <c r="T259" s="108"/>
      <c r="U259" s="108"/>
      <c r="V259" s="108"/>
      <c r="W259" s="108"/>
      <c r="X259" s="108"/>
      <c r="Y259" s="108"/>
      <c r="AC259" s="108"/>
      <c r="AD259" s="108"/>
      <c r="AE259" s="108"/>
      <c r="AF259" s="108"/>
      <c r="AG259" s="108"/>
      <c r="AH259" s="108"/>
      <c r="AL259" s="108"/>
      <c r="AM259" s="108"/>
      <c r="AN259" s="108"/>
      <c r="AO259" s="108"/>
      <c r="AP259" s="108"/>
      <c r="AQ259" s="108"/>
      <c r="AU259" s="108"/>
      <c r="AV259" s="108"/>
      <c r="AW259" s="108"/>
      <c r="AX259" s="108"/>
      <c r="AY259" s="108"/>
      <c r="AZ259" s="108"/>
      <c r="BD259" s="108"/>
      <c r="BE259" s="108"/>
      <c r="BF259" s="108"/>
      <c r="BG259" s="108"/>
      <c r="BH259" s="108"/>
      <c r="BI259" s="108"/>
      <c r="BM259" s="108"/>
      <c r="BN259" s="108"/>
      <c r="BO259" s="108"/>
      <c r="BP259" s="108"/>
      <c r="BQ259" s="108"/>
      <c r="BR259" s="108"/>
    </row>
    <row r="260" spans="11:70">
      <c r="K260" s="108"/>
      <c r="L260" s="108"/>
      <c r="M260" s="108"/>
      <c r="N260" s="108"/>
      <c r="O260" s="108"/>
      <c r="P260" s="108"/>
      <c r="T260" s="108"/>
      <c r="U260" s="108"/>
      <c r="V260" s="108"/>
      <c r="W260" s="108"/>
      <c r="X260" s="108"/>
      <c r="Y260" s="108"/>
      <c r="AC260" s="108"/>
      <c r="AD260" s="108"/>
      <c r="AE260" s="108"/>
      <c r="AF260" s="108"/>
      <c r="AG260" s="108"/>
      <c r="AH260" s="108"/>
      <c r="AL260" s="108"/>
      <c r="AM260" s="108"/>
      <c r="AN260" s="108"/>
      <c r="AO260" s="108"/>
      <c r="AP260" s="108"/>
      <c r="AQ260" s="108"/>
      <c r="AU260" s="108"/>
      <c r="AV260" s="108"/>
      <c r="AW260" s="108"/>
      <c r="AX260" s="108"/>
      <c r="AY260" s="108"/>
      <c r="AZ260" s="108"/>
      <c r="BD260" s="108"/>
      <c r="BE260" s="108"/>
      <c r="BF260" s="108"/>
      <c r="BG260" s="108"/>
      <c r="BH260" s="108"/>
      <c r="BI260" s="108"/>
      <c r="BM260" s="108"/>
      <c r="BN260" s="108"/>
      <c r="BO260" s="108"/>
      <c r="BP260" s="108"/>
      <c r="BQ260" s="108"/>
      <c r="BR260" s="108"/>
    </row>
    <row r="261" spans="11:70">
      <c r="K261" s="108"/>
      <c r="L261" s="108"/>
      <c r="M261" s="108"/>
      <c r="N261" s="108"/>
      <c r="O261" s="108"/>
      <c r="P261" s="108"/>
      <c r="T261" s="108"/>
      <c r="U261" s="108"/>
      <c r="V261" s="108"/>
      <c r="W261" s="108"/>
      <c r="X261" s="108"/>
      <c r="Y261" s="108"/>
      <c r="AC261" s="108"/>
      <c r="AD261" s="108"/>
      <c r="AE261" s="108"/>
      <c r="AF261" s="108"/>
      <c r="AG261" s="108"/>
      <c r="AH261" s="108"/>
      <c r="AL261" s="108"/>
      <c r="AM261" s="108"/>
      <c r="AN261" s="108"/>
      <c r="AO261" s="108"/>
      <c r="AP261" s="108"/>
      <c r="AQ261" s="108"/>
      <c r="AU261" s="108"/>
      <c r="AV261" s="108"/>
      <c r="AW261" s="108"/>
      <c r="AX261" s="108"/>
      <c r="AY261" s="108"/>
      <c r="AZ261" s="108"/>
      <c r="BD261" s="108"/>
      <c r="BE261" s="108"/>
      <c r="BF261" s="108"/>
      <c r="BG261" s="108"/>
      <c r="BH261" s="108"/>
      <c r="BI261" s="108"/>
      <c r="BM261" s="108"/>
      <c r="BN261" s="108"/>
      <c r="BO261" s="108"/>
      <c r="BP261" s="108"/>
      <c r="BQ261" s="108"/>
      <c r="BR261" s="108"/>
    </row>
    <row r="262" spans="11:70">
      <c r="K262" s="108"/>
      <c r="L262" s="108"/>
      <c r="M262" s="108"/>
      <c r="N262" s="108"/>
      <c r="O262" s="108"/>
      <c r="P262" s="108"/>
      <c r="T262" s="108"/>
      <c r="U262" s="108"/>
      <c r="V262" s="108"/>
      <c r="W262" s="108"/>
      <c r="X262" s="108"/>
      <c r="Y262" s="108"/>
      <c r="AC262" s="108"/>
      <c r="AD262" s="108"/>
      <c r="AE262" s="108"/>
      <c r="AF262" s="108"/>
      <c r="AG262" s="108"/>
      <c r="AH262" s="108"/>
      <c r="AL262" s="108"/>
      <c r="AM262" s="108"/>
      <c r="AN262" s="108"/>
      <c r="AO262" s="108"/>
      <c r="AP262" s="108"/>
      <c r="AQ262" s="108"/>
      <c r="AU262" s="108"/>
      <c r="AV262" s="108"/>
      <c r="AW262" s="108"/>
      <c r="AX262" s="108"/>
      <c r="AY262" s="108"/>
      <c r="AZ262" s="108"/>
      <c r="BD262" s="108"/>
      <c r="BE262" s="108"/>
      <c r="BF262" s="108"/>
      <c r="BG262" s="108"/>
      <c r="BH262" s="108"/>
      <c r="BI262" s="108"/>
      <c r="BM262" s="108"/>
      <c r="BN262" s="108"/>
      <c r="BO262" s="108"/>
      <c r="BP262" s="108"/>
      <c r="BQ262" s="108"/>
      <c r="BR262" s="108"/>
    </row>
    <row r="263" spans="11:70">
      <c r="K263" s="175"/>
      <c r="L263" s="108"/>
      <c r="M263" s="108"/>
      <c r="N263" s="108"/>
      <c r="O263" s="108"/>
      <c r="P263" s="108"/>
      <c r="T263" s="108"/>
      <c r="U263" s="108"/>
      <c r="V263" s="108"/>
      <c r="W263" s="108"/>
      <c r="X263" s="108"/>
      <c r="Y263" s="108"/>
      <c r="AC263" s="108"/>
      <c r="AD263" s="108"/>
      <c r="AE263" s="108"/>
      <c r="AF263" s="108"/>
      <c r="AG263" s="108"/>
      <c r="AH263" s="108"/>
      <c r="AL263" s="108"/>
      <c r="AM263" s="108"/>
      <c r="AN263" s="108"/>
      <c r="AO263" s="108"/>
      <c r="AP263" s="108"/>
      <c r="AQ263" s="108"/>
      <c r="AU263" s="108"/>
      <c r="AV263" s="108"/>
      <c r="AW263" s="108"/>
      <c r="AX263" s="108"/>
      <c r="AY263" s="108"/>
      <c r="AZ263" s="108"/>
      <c r="BD263" s="108"/>
      <c r="BE263" s="108"/>
      <c r="BF263" s="108"/>
      <c r="BG263" s="108"/>
      <c r="BH263" s="108"/>
      <c r="BI263" s="108"/>
      <c r="BM263" s="108"/>
      <c r="BN263" s="108"/>
      <c r="BO263" s="108"/>
      <c r="BP263" s="108"/>
      <c r="BQ263" s="108"/>
      <c r="BR263" s="108"/>
    </row>
    <row r="264" spans="11:70">
      <c r="K264" s="108"/>
      <c r="L264" s="108"/>
      <c r="M264" s="108"/>
      <c r="N264" s="108"/>
      <c r="O264" s="108"/>
      <c r="P264" s="108"/>
      <c r="T264" s="108"/>
      <c r="U264" s="108"/>
      <c r="V264" s="108"/>
      <c r="W264" s="108"/>
      <c r="X264" s="108"/>
      <c r="Y264" s="108"/>
      <c r="AC264" s="108"/>
      <c r="AD264" s="108"/>
      <c r="AE264" s="108"/>
      <c r="AF264" s="108"/>
      <c r="AG264" s="108"/>
      <c r="AH264" s="108"/>
      <c r="AL264" s="108"/>
      <c r="AM264" s="108"/>
      <c r="AN264" s="108"/>
      <c r="AO264" s="108"/>
      <c r="AP264" s="108"/>
      <c r="AQ264" s="108"/>
      <c r="AU264" s="108"/>
      <c r="AV264" s="108"/>
      <c r="AW264" s="108"/>
      <c r="AX264" s="108"/>
      <c r="AY264" s="108"/>
      <c r="AZ264" s="108"/>
      <c r="BD264" s="108"/>
      <c r="BE264" s="108"/>
      <c r="BF264" s="108"/>
      <c r="BG264" s="108"/>
      <c r="BH264" s="108"/>
      <c r="BI264" s="108"/>
      <c r="BM264" s="108"/>
      <c r="BN264" s="108"/>
      <c r="BO264" s="108"/>
      <c r="BP264" s="108"/>
      <c r="BQ264" s="108"/>
      <c r="BR264" s="108"/>
    </row>
    <row r="265" spans="11:70">
      <c r="K265" s="108"/>
      <c r="L265" s="108"/>
      <c r="M265" s="108"/>
      <c r="N265" s="108"/>
      <c r="O265" s="108"/>
      <c r="P265" s="108"/>
      <c r="T265" s="108"/>
      <c r="U265" s="108"/>
      <c r="V265" s="108"/>
      <c r="W265" s="108"/>
      <c r="X265" s="108"/>
      <c r="Y265" s="108"/>
      <c r="AC265" s="108"/>
      <c r="AD265" s="108"/>
      <c r="AE265" s="108"/>
      <c r="AF265" s="108"/>
      <c r="AG265" s="108"/>
      <c r="AH265" s="108"/>
      <c r="AL265" s="108"/>
      <c r="AM265" s="108"/>
      <c r="AN265" s="108"/>
      <c r="AO265" s="108"/>
      <c r="AP265" s="108"/>
      <c r="AQ265" s="108"/>
      <c r="AU265" s="108"/>
      <c r="AV265" s="108"/>
      <c r="AW265" s="108"/>
      <c r="AX265" s="108"/>
      <c r="AY265" s="108"/>
      <c r="AZ265" s="108"/>
      <c r="BD265" s="108"/>
      <c r="BE265" s="108"/>
      <c r="BF265" s="108"/>
      <c r="BG265" s="108"/>
      <c r="BH265" s="108"/>
      <c r="BI265" s="108"/>
      <c r="BM265" s="108"/>
      <c r="BN265" s="108"/>
      <c r="BO265" s="108"/>
      <c r="BP265" s="108"/>
      <c r="BQ265" s="108"/>
      <c r="BR265" s="108"/>
    </row>
    <row r="266" spans="11:70">
      <c r="K266" s="108"/>
      <c r="L266" s="108"/>
      <c r="M266" s="108"/>
      <c r="N266" s="108"/>
      <c r="O266" s="108"/>
      <c r="P266" s="108"/>
      <c r="T266" s="108"/>
      <c r="U266" s="108"/>
      <c r="V266" s="108"/>
      <c r="W266" s="108"/>
      <c r="X266" s="108"/>
      <c r="Y266" s="108"/>
      <c r="AC266" s="108"/>
      <c r="AD266" s="108"/>
      <c r="AE266" s="108"/>
      <c r="AF266" s="108"/>
      <c r="AG266" s="108"/>
      <c r="AH266" s="108"/>
      <c r="AL266" s="108"/>
      <c r="AM266" s="108"/>
      <c r="AN266" s="108"/>
      <c r="AO266" s="108"/>
      <c r="AP266" s="108"/>
      <c r="AQ266" s="108"/>
      <c r="AU266" s="108"/>
      <c r="AV266" s="108"/>
      <c r="AW266" s="108"/>
      <c r="AX266" s="108"/>
      <c r="AY266" s="108"/>
      <c r="AZ266" s="108"/>
      <c r="BD266" s="108"/>
      <c r="BE266" s="108"/>
      <c r="BF266" s="108"/>
      <c r="BG266" s="108"/>
      <c r="BH266" s="108"/>
      <c r="BI266" s="108"/>
      <c r="BM266" s="108"/>
      <c r="BN266" s="108"/>
      <c r="BO266" s="108"/>
      <c r="BP266" s="108"/>
      <c r="BQ266" s="108"/>
      <c r="BR266" s="108"/>
    </row>
    <row r="267" spans="11:70">
      <c r="K267" s="175"/>
      <c r="L267" s="108"/>
      <c r="M267" s="108"/>
      <c r="N267" s="108"/>
      <c r="O267" s="108"/>
      <c r="P267" s="108"/>
      <c r="T267" s="108"/>
      <c r="U267" s="108"/>
      <c r="V267" s="108"/>
      <c r="W267" s="108"/>
      <c r="X267" s="108"/>
      <c r="Y267" s="108"/>
      <c r="AC267" s="108"/>
      <c r="AD267" s="108"/>
      <c r="AE267" s="108"/>
      <c r="AF267" s="108"/>
      <c r="AG267" s="108"/>
      <c r="AH267" s="108"/>
      <c r="AL267" s="108"/>
      <c r="AM267" s="108"/>
      <c r="AN267" s="108"/>
      <c r="AO267" s="108"/>
      <c r="AP267" s="108"/>
      <c r="AQ267" s="108"/>
      <c r="AU267" s="108"/>
      <c r="AV267" s="108"/>
      <c r="AW267" s="108"/>
      <c r="AX267" s="108"/>
      <c r="AY267" s="108"/>
      <c r="AZ267" s="108"/>
      <c r="BD267" s="108"/>
      <c r="BE267" s="108"/>
      <c r="BF267" s="108"/>
      <c r="BG267" s="108"/>
      <c r="BH267" s="108"/>
      <c r="BI267" s="108"/>
      <c r="BM267" s="108"/>
      <c r="BN267" s="108"/>
      <c r="BO267" s="108"/>
      <c r="BP267" s="108"/>
      <c r="BQ267" s="108"/>
      <c r="BR267" s="108"/>
    </row>
    <row r="268" spans="11:70">
      <c r="K268" s="108"/>
      <c r="L268" s="108"/>
      <c r="M268" s="108"/>
      <c r="N268" s="108"/>
      <c r="O268" s="108"/>
      <c r="P268" s="108"/>
      <c r="T268" s="108"/>
      <c r="U268" s="108"/>
      <c r="V268" s="108"/>
      <c r="W268" s="108"/>
      <c r="X268" s="108"/>
      <c r="Y268" s="108"/>
      <c r="AC268" s="108"/>
      <c r="AD268" s="108"/>
      <c r="AE268" s="108"/>
      <c r="AF268" s="108"/>
      <c r="AG268" s="108"/>
      <c r="AH268" s="108"/>
      <c r="AL268" s="108"/>
      <c r="AM268" s="108"/>
      <c r="AN268" s="108"/>
      <c r="AO268" s="108"/>
      <c r="AP268" s="108"/>
      <c r="AQ268" s="108"/>
      <c r="AU268" s="108"/>
      <c r="AV268" s="108"/>
      <c r="AW268" s="108"/>
      <c r="AX268" s="108"/>
      <c r="AY268" s="108"/>
      <c r="AZ268" s="108"/>
      <c r="BD268" s="108"/>
      <c r="BE268" s="108"/>
      <c r="BF268" s="108"/>
      <c r="BG268" s="108"/>
      <c r="BH268" s="108"/>
      <c r="BI268" s="108"/>
      <c r="BM268" s="108"/>
      <c r="BN268" s="108"/>
      <c r="BO268" s="108"/>
      <c r="BP268" s="108"/>
      <c r="BQ268" s="108"/>
      <c r="BR268" s="108"/>
    </row>
    <row r="269" spans="11:70">
      <c r="K269" s="108"/>
      <c r="L269" s="108"/>
      <c r="M269" s="108"/>
      <c r="N269" s="108"/>
      <c r="O269" s="108"/>
      <c r="P269" s="108"/>
      <c r="T269" s="108"/>
      <c r="U269" s="108"/>
      <c r="V269" s="108"/>
      <c r="W269" s="108"/>
      <c r="X269" s="108"/>
      <c r="Y269" s="108"/>
      <c r="AC269" s="108"/>
      <c r="AD269" s="108"/>
      <c r="AE269" s="108"/>
      <c r="AF269" s="108"/>
      <c r="AG269" s="108"/>
      <c r="AH269" s="108"/>
      <c r="AL269" s="108"/>
      <c r="AM269" s="108"/>
      <c r="AN269" s="108"/>
      <c r="AO269" s="108"/>
      <c r="AP269" s="108"/>
      <c r="AQ269" s="108"/>
      <c r="AU269" s="108"/>
      <c r="AV269" s="108"/>
      <c r="AW269" s="108"/>
      <c r="AX269" s="108"/>
      <c r="AY269" s="108"/>
      <c r="AZ269" s="108"/>
      <c r="BD269" s="108"/>
      <c r="BE269" s="108"/>
      <c r="BF269" s="108"/>
      <c r="BG269" s="108"/>
      <c r="BH269" s="108"/>
      <c r="BI269" s="108"/>
      <c r="BM269" s="108"/>
      <c r="BN269" s="108"/>
      <c r="BO269" s="108"/>
      <c r="BP269" s="108"/>
      <c r="BQ269" s="108"/>
      <c r="BR269" s="108"/>
    </row>
    <row r="270" spans="11:70">
      <c r="K270" s="108"/>
      <c r="L270" s="108"/>
      <c r="M270" s="108"/>
      <c r="N270" s="108"/>
      <c r="O270" s="108"/>
      <c r="P270" s="108"/>
      <c r="T270" s="108"/>
      <c r="U270" s="108"/>
      <c r="V270" s="108"/>
      <c r="W270" s="108"/>
      <c r="X270" s="108"/>
      <c r="Y270" s="108"/>
      <c r="AC270" s="108"/>
      <c r="AD270" s="108"/>
      <c r="AE270" s="108"/>
      <c r="AF270" s="108"/>
      <c r="AG270" s="108"/>
      <c r="AH270" s="108"/>
      <c r="AL270" s="108"/>
      <c r="AM270" s="108"/>
      <c r="AN270" s="108"/>
      <c r="AO270" s="108"/>
      <c r="AP270" s="108"/>
      <c r="AQ270" s="108"/>
      <c r="AU270" s="108"/>
      <c r="AV270" s="108"/>
      <c r="AW270" s="108"/>
      <c r="AX270" s="108"/>
      <c r="AY270" s="108"/>
      <c r="AZ270" s="108"/>
      <c r="BD270" s="108"/>
      <c r="BE270" s="108"/>
      <c r="BF270" s="108"/>
      <c r="BG270" s="108"/>
      <c r="BH270" s="108"/>
      <c r="BI270" s="108"/>
      <c r="BM270" s="108"/>
      <c r="BN270" s="108"/>
      <c r="BO270" s="108"/>
      <c r="BP270" s="108"/>
      <c r="BQ270" s="108"/>
      <c r="BR270" s="108"/>
    </row>
    <row r="271" spans="11:70">
      <c r="K271" s="175"/>
      <c r="L271" s="108"/>
      <c r="M271" s="108"/>
      <c r="N271" s="108"/>
      <c r="O271" s="108"/>
      <c r="P271" s="108"/>
      <c r="T271" s="108"/>
      <c r="U271" s="108"/>
      <c r="V271" s="108"/>
      <c r="W271" s="108"/>
      <c r="X271" s="108"/>
      <c r="Y271" s="108"/>
      <c r="AC271" s="108"/>
      <c r="AD271" s="108"/>
      <c r="AE271" s="108"/>
      <c r="AF271" s="108"/>
      <c r="AG271" s="108"/>
      <c r="AH271" s="108"/>
      <c r="AL271" s="108"/>
      <c r="AM271" s="108"/>
      <c r="AN271" s="108"/>
      <c r="AO271" s="108"/>
      <c r="AP271" s="108"/>
      <c r="AQ271" s="108"/>
      <c r="AU271" s="108"/>
      <c r="AV271" s="108"/>
      <c r="AW271" s="108"/>
      <c r="AX271" s="108"/>
      <c r="AY271" s="108"/>
      <c r="AZ271" s="108"/>
      <c r="BD271" s="108"/>
      <c r="BE271" s="108"/>
      <c r="BF271" s="108"/>
      <c r="BG271" s="108"/>
      <c r="BH271" s="108"/>
      <c r="BI271" s="108"/>
      <c r="BM271" s="108"/>
      <c r="BN271" s="108"/>
      <c r="BO271" s="108"/>
      <c r="BP271" s="108"/>
      <c r="BQ271" s="108"/>
      <c r="BR271" s="108"/>
    </row>
    <row r="272" spans="11:70">
      <c r="K272" s="108"/>
      <c r="L272" s="108"/>
      <c r="M272" s="108"/>
      <c r="N272" s="108"/>
      <c r="O272" s="108"/>
      <c r="P272" s="108"/>
      <c r="T272" s="108"/>
      <c r="U272" s="108"/>
      <c r="V272" s="108"/>
      <c r="W272" s="108"/>
      <c r="X272" s="108"/>
      <c r="Y272" s="108"/>
      <c r="AC272" s="108"/>
      <c r="AD272" s="108"/>
      <c r="AE272" s="108"/>
      <c r="AF272" s="108"/>
      <c r="AG272" s="108"/>
      <c r="AH272" s="108"/>
      <c r="AL272" s="108"/>
      <c r="AM272" s="108"/>
      <c r="AN272" s="108"/>
      <c r="AO272" s="108"/>
      <c r="AP272" s="108"/>
      <c r="AQ272" s="108"/>
      <c r="AU272" s="108"/>
      <c r="AV272" s="108"/>
      <c r="AW272" s="108"/>
      <c r="AX272" s="108"/>
      <c r="AY272" s="108"/>
      <c r="AZ272" s="108"/>
      <c r="BD272" s="108"/>
      <c r="BE272" s="108"/>
      <c r="BF272" s="108"/>
      <c r="BG272" s="108"/>
      <c r="BH272" s="108"/>
      <c r="BI272" s="108"/>
      <c r="BM272" s="108"/>
      <c r="BN272" s="108"/>
      <c r="BO272" s="108"/>
      <c r="BP272" s="108"/>
      <c r="BQ272" s="108"/>
      <c r="BR272" s="108"/>
    </row>
    <row r="273" spans="11:70">
      <c r="K273" s="108"/>
      <c r="L273" s="108"/>
      <c r="M273" s="108"/>
      <c r="N273" s="108"/>
      <c r="O273" s="108"/>
      <c r="P273" s="108"/>
      <c r="T273" s="108"/>
      <c r="U273" s="108"/>
      <c r="V273" s="108"/>
      <c r="W273" s="108"/>
      <c r="X273" s="108"/>
      <c r="Y273" s="108"/>
      <c r="AC273" s="108"/>
      <c r="AD273" s="108"/>
      <c r="AE273" s="108"/>
      <c r="AF273" s="108"/>
      <c r="AG273" s="108"/>
      <c r="AH273" s="108"/>
      <c r="AL273" s="108"/>
      <c r="AM273" s="108"/>
      <c r="AN273" s="108"/>
      <c r="AO273" s="108"/>
      <c r="AP273" s="108"/>
      <c r="AQ273" s="108"/>
      <c r="AU273" s="108"/>
      <c r="AV273" s="108"/>
      <c r="AW273" s="108"/>
      <c r="AX273" s="108"/>
      <c r="AY273" s="108"/>
      <c r="AZ273" s="108"/>
      <c r="BD273" s="108"/>
      <c r="BE273" s="108"/>
      <c r="BF273" s="108"/>
      <c r="BG273" s="108"/>
      <c r="BH273" s="108"/>
      <c r="BI273" s="108"/>
      <c r="BM273" s="108"/>
      <c r="BN273" s="108"/>
      <c r="BO273" s="108"/>
      <c r="BP273" s="108"/>
      <c r="BQ273" s="108"/>
      <c r="BR273" s="108"/>
    </row>
    <row r="274" spans="11:70">
      <c r="K274" s="108"/>
      <c r="L274" s="108"/>
      <c r="M274" s="108"/>
      <c r="N274" s="108"/>
      <c r="O274" s="108"/>
      <c r="P274" s="108"/>
      <c r="T274" s="108"/>
      <c r="U274" s="108"/>
      <c r="V274" s="108"/>
      <c r="W274" s="108"/>
      <c r="X274" s="108"/>
      <c r="Y274" s="108"/>
      <c r="AC274" s="108"/>
      <c r="AD274" s="108"/>
      <c r="AE274" s="108"/>
      <c r="AF274" s="108"/>
      <c r="AG274" s="108"/>
      <c r="AH274" s="108"/>
      <c r="AL274" s="108"/>
      <c r="AM274" s="108"/>
      <c r="AN274" s="108"/>
      <c r="AO274" s="108"/>
      <c r="AP274" s="108"/>
      <c r="AQ274" s="108"/>
      <c r="AU274" s="108"/>
      <c r="AV274" s="108"/>
      <c r="AW274" s="108"/>
      <c r="AX274" s="108"/>
      <c r="AY274" s="108"/>
      <c r="AZ274" s="108"/>
      <c r="BD274" s="108"/>
      <c r="BE274" s="108"/>
      <c r="BF274" s="108"/>
      <c r="BG274" s="108"/>
      <c r="BH274" s="108"/>
      <c r="BI274" s="108"/>
      <c r="BM274" s="108"/>
      <c r="BN274" s="108"/>
      <c r="BO274" s="108"/>
      <c r="BP274" s="108"/>
      <c r="BQ274" s="108"/>
      <c r="BR274" s="108"/>
    </row>
    <row r="275" spans="11:70">
      <c r="K275" s="175"/>
      <c r="L275" s="108"/>
      <c r="M275" s="108"/>
      <c r="N275" s="108"/>
      <c r="O275" s="108"/>
      <c r="P275" s="108"/>
      <c r="T275" s="108"/>
      <c r="U275" s="108"/>
      <c r="V275" s="108"/>
      <c r="W275" s="108"/>
      <c r="X275" s="108"/>
      <c r="Y275" s="108"/>
      <c r="AC275" s="108"/>
      <c r="AD275" s="108"/>
      <c r="AE275" s="108"/>
      <c r="AF275" s="108"/>
      <c r="AG275" s="108"/>
      <c r="AH275" s="108"/>
      <c r="AL275" s="108"/>
      <c r="AM275" s="108"/>
      <c r="AN275" s="108"/>
      <c r="AO275" s="108"/>
      <c r="AP275" s="108"/>
      <c r="AQ275" s="108"/>
      <c r="AU275" s="108"/>
      <c r="AV275" s="108"/>
      <c r="AW275" s="108"/>
      <c r="AX275" s="108"/>
      <c r="AY275" s="108"/>
      <c r="AZ275" s="108"/>
      <c r="BD275" s="108"/>
      <c r="BE275" s="108"/>
      <c r="BF275" s="108"/>
      <c r="BG275" s="108"/>
      <c r="BH275" s="108"/>
      <c r="BI275" s="108"/>
      <c r="BM275" s="108"/>
      <c r="BN275" s="108"/>
      <c r="BO275" s="108"/>
      <c r="BP275" s="108"/>
      <c r="BQ275" s="108"/>
      <c r="BR275" s="108"/>
    </row>
    <row r="276" spans="11:70">
      <c r="K276" s="108"/>
      <c r="L276" s="108"/>
      <c r="M276" s="108"/>
      <c r="N276" s="108"/>
      <c r="O276" s="108"/>
      <c r="P276" s="108"/>
      <c r="T276" s="108"/>
      <c r="U276" s="108"/>
      <c r="V276" s="108"/>
      <c r="W276" s="108"/>
      <c r="X276" s="108"/>
      <c r="Y276" s="108"/>
      <c r="AC276" s="108"/>
      <c r="AD276" s="108"/>
      <c r="AE276" s="108"/>
      <c r="AF276" s="108"/>
      <c r="AG276" s="108"/>
      <c r="AH276" s="108"/>
      <c r="AL276" s="108"/>
      <c r="AM276" s="108"/>
      <c r="AN276" s="108"/>
      <c r="AO276" s="108"/>
      <c r="AP276" s="108"/>
      <c r="AQ276" s="108"/>
      <c r="AU276" s="108"/>
      <c r="AV276" s="108"/>
      <c r="AW276" s="108"/>
      <c r="AX276" s="108"/>
      <c r="AY276" s="108"/>
      <c r="AZ276" s="108"/>
      <c r="BD276" s="108"/>
      <c r="BE276" s="108"/>
      <c r="BF276" s="108"/>
      <c r="BG276" s="108"/>
      <c r="BH276" s="108"/>
      <c r="BI276" s="108"/>
      <c r="BM276" s="108"/>
      <c r="BN276" s="108"/>
      <c r="BO276" s="108"/>
      <c r="BP276" s="108"/>
      <c r="BQ276" s="108"/>
      <c r="BR276" s="108"/>
    </row>
    <row r="277" spans="11:70">
      <c r="K277" s="108"/>
      <c r="L277" s="108"/>
      <c r="M277" s="108"/>
      <c r="N277" s="108"/>
      <c r="O277" s="108"/>
      <c r="P277" s="108"/>
      <c r="T277" s="108"/>
      <c r="U277" s="108"/>
      <c r="V277" s="108"/>
      <c r="W277" s="108"/>
      <c r="X277" s="108"/>
      <c r="Y277" s="108"/>
      <c r="AC277" s="108"/>
      <c r="AD277" s="108"/>
      <c r="AE277" s="108"/>
      <c r="AF277" s="108"/>
      <c r="AG277" s="108"/>
      <c r="AH277" s="108"/>
      <c r="AL277" s="108"/>
      <c r="AM277" s="108"/>
      <c r="AN277" s="108"/>
      <c r="AO277" s="108"/>
      <c r="AP277" s="108"/>
      <c r="AQ277" s="108"/>
      <c r="AU277" s="108"/>
      <c r="AV277" s="108"/>
      <c r="AW277" s="108"/>
      <c r="AX277" s="108"/>
      <c r="AY277" s="108"/>
      <c r="AZ277" s="108"/>
      <c r="BD277" s="108"/>
      <c r="BE277" s="108"/>
      <c r="BF277" s="108"/>
      <c r="BG277" s="108"/>
      <c r="BH277" s="108"/>
      <c r="BI277" s="108"/>
      <c r="BM277" s="108"/>
      <c r="BN277" s="108"/>
      <c r="BO277" s="108"/>
      <c r="BP277" s="108"/>
      <c r="BQ277" s="108"/>
      <c r="BR277" s="108"/>
    </row>
    <row r="278" spans="11:70">
      <c r="K278" s="108"/>
      <c r="L278" s="108"/>
      <c r="M278" s="108"/>
      <c r="N278" s="108"/>
      <c r="O278" s="108"/>
      <c r="P278" s="108"/>
      <c r="T278" s="108"/>
      <c r="U278" s="108"/>
      <c r="V278" s="108"/>
      <c r="W278" s="108"/>
      <c r="X278" s="108"/>
      <c r="Y278" s="108"/>
      <c r="AC278" s="108"/>
      <c r="AD278" s="108"/>
      <c r="AE278" s="108"/>
      <c r="AF278" s="108"/>
      <c r="AG278" s="108"/>
      <c r="AH278" s="108"/>
      <c r="AL278" s="108"/>
      <c r="AM278" s="108"/>
      <c r="AN278" s="108"/>
      <c r="AO278" s="108"/>
      <c r="AP278" s="108"/>
      <c r="AQ278" s="108"/>
      <c r="AU278" s="108"/>
      <c r="AV278" s="108"/>
      <c r="AW278" s="108"/>
      <c r="AX278" s="108"/>
      <c r="AY278" s="108"/>
      <c r="AZ278" s="108"/>
      <c r="BD278" s="108"/>
      <c r="BE278" s="108"/>
      <c r="BF278" s="108"/>
      <c r="BG278" s="108"/>
      <c r="BH278" s="108"/>
      <c r="BI278" s="108"/>
      <c r="BM278" s="108"/>
      <c r="BN278" s="108"/>
      <c r="BO278" s="108"/>
      <c r="BP278" s="108"/>
      <c r="BQ278" s="108"/>
      <c r="BR278" s="108"/>
    </row>
    <row r="279" spans="11:70">
      <c r="K279" s="175"/>
      <c r="L279" s="108"/>
      <c r="M279" s="108"/>
      <c r="N279" s="108"/>
      <c r="O279" s="108"/>
      <c r="P279" s="108"/>
      <c r="T279" s="108"/>
      <c r="U279" s="108"/>
      <c r="V279" s="108"/>
      <c r="W279" s="108"/>
      <c r="X279" s="108"/>
      <c r="Y279" s="108"/>
      <c r="AC279" s="108"/>
      <c r="AD279" s="108"/>
      <c r="AE279" s="108"/>
      <c r="AF279" s="108"/>
      <c r="AG279" s="108"/>
      <c r="AH279" s="108"/>
      <c r="AL279" s="108"/>
      <c r="AM279" s="108"/>
      <c r="AN279" s="108"/>
      <c r="AO279" s="108"/>
      <c r="AP279" s="108"/>
      <c r="AQ279" s="108"/>
      <c r="AU279" s="108"/>
      <c r="AV279" s="108"/>
      <c r="AW279" s="108"/>
      <c r="AX279" s="108"/>
      <c r="AY279" s="108"/>
      <c r="AZ279" s="108"/>
      <c r="BD279" s="108"/>
      <c r="BE279" s="108"/>
      <c r="BF279" s="108"/>
      <c r="BG279" s="108"/>
      <c r="BH279" s="108"/>
      <c r="BI279" s="108"/>
      <c r="BM279" s="108"/>
      <c r="BN279" s="108"/>
      <c r="BO279" s="108"/>
      <c r="BP279" s="108"/>
      <c r="BQ279" s="108"/>
      <c r="BR279" s="108"/>
    </row>
    <row r="280" spans="11:70">
      <c r="K280" s="108"/>
      <c r="L280" s="108"/>
      <c r="M280" s="108"/>
      <c r="N280" s="108"/>
      <c r="O280" s="108"/>
      <c r="P280" s="108"/>
      <c r="T280" s="108"/>
      <c r="U280" s="108"/>
      <c r="V280" s="108"/>
      <c r="W280" s="108"/>
      <c r="X280" s="108"/>
      <c r="Y280" s="108"/>
      <c r="AC280" s="108"/>
      <c r="AD280" s="108"/>
      <c r="AE280" s="108"/>
      <c r="AF280" s="108"/>
      <c r="AG280" s="108"/>
      <c r="AH280" s="108"/>
      <c r="AL280" s="108"/>
      <c r="AM280" s="108"/>
      <c r="AN280" s="108"/>
      <c r="AO280" s="108"/>
      <c r="AP280" s="108"/>
      <c r="AQ280" s="108"/>
      <c r="AU280" s="108"/>
      <c r="AV280" s="108"/>
      <c r="AW280" s="108"/>
      <c r="AX280" s="108"/>
      <c r="AY280" s="108"/>
      <c r="AZ280" s="108"/>
      <c r="BD280" s="108"/>
      <c r="BE280" s="108"/>
      <c r="BF280" s="108"/>
      <c r="BG280" s="108"/>
      <c r="BH280" s="108"/>
      <c r="BI280" s="108"/>
      <c r="BM280" s="108"/>
      <c r="BN280" s="108"/>
      <c r="BO280" s="108"/>
      <c r="BP280" s="108"/>
      <c r="BQ280" s="108"/>
      <c r="BR280" s="108"/>
    </row>
    <row r="281" spans="11:70">
      <c r="K281" s="108"/>
      <c r="L281" s="108"/>
      <c r="M281" s="108"/>
      <c r="N281" s="108"/>
      <c r="O281" s="108"/>
      <c r="P281" s="108"/>
      <c r="T281" s="108"/>
      <c r="U281" s="108"/>
      <c r="V281" s="108"/>
      <c r="W281" s="108"/>
      <c r="X281" s="108"/>
      <c r="Y281" s="108"/>
      <c r="AC281" s="108"/>
      <c r="AD281" s="108"/>
      <c r="AE281" s="108"/>
      <c r="AF281" s="108"/>
      <c r="AG281" s="108"/>
      <c r="AH281" s="108"/>
      <c r="AL281" s="108"/>
      <c r="AM281" s="108"/>
      <c r="AN281" s="108"/>
      <c r="AO281" s="108"/>
      <c r="AP281" s="108"/>
      <c r="AQ281" s="108"/>
      <c r="AU281" s="108"/>
      <c r="AV281" s="108"/>
      <c r="AW281" s="108"/>
      <c r="AX281" s="108"/>
      <c r="AY281" s="108"/>
      <c r="AZ281" s="108"/>
      <c r="BD281" s="108"/>
      <c r="BE281" s="108"/>
      <c r="BF281" s="108"/>
      <c r="BG281" s="108"/>
      <c r="BH281" s="108"/>
      <c r="BI281" s="108"/>
      <c r="BM281" s="108"/>
      <c r="BN281" s="108"/>
      <c r="BO281" s="108"/>
      <c r="BP281" s="108"/>
      <c r="BQ281" s="108"/>
      <c r="BR281" s="108"/>
    </row>
    <row r="282" spans="11:70">
      <c r="K282" s="108"/>
      <c r="L282" s="108"/>
      <c r="M282" s="108"/>
      <c r="N282" s="108"/>
      <c r="O282" s="108"/>
      <c r="P282" s="108"/>
      <c r="T282" s="108"/>
      <c r="U282" s="108"/>
      <c r="V282" s="108"/>
      <c r="W282" s="108"/>
      <c r="X282" s="108"/>
      <c r="Y282" s="108"/>
      <c r="AC282" s="108"/>
      <c r="AD282" s="108"/>
      <c r="AE282" s="108"/>
      <c r="AF282" s="108"/>
      <c r="AG282" s="108"/>
      <c r="AH282" s="108"/>
      <c r="AL282" s="108"/>
      <c r="AM282" s="108"/>
      <c r="AN282" s="108"/>
      <c r="AO282" s="108"/>
      <c r="AP282" s="108"/>
      <c r="AQ282" s="108"/>
      <c r="AU282" s="108"/>
      <c r="AV282" s="108"/>
      <c r="AW282" s="108"/>
      <c r="AX282" s="108"/>
      <c r="AY282" s="108"/>
      <c r="AZ282" s="108"/>
      <c r="BD282" s="108"/>
      <c r="BE282" s="108"/>
      <c r="BF282" s="108"/>
      <c r="BG282" s="108"/>
      <c r="BH282" s="108"/>
      <c r="BI282" s="108"/>
      <c r="BM282" s="108"/>
      <c r="BN282" s="108"/>
      <c r="BO282" s="108"/>
      <c r="BP282" s="108"/>
      <c r="BQ282" s="108"/>
      <c r="BR282" s="108"/>
    </row>
    <row r="283" spans="11:70">
      <c r="K283" s="175"/>
      <c r="L283" s="108"/>
      <c r="M283" s="108"/>
      <c r="N283" s="108"/>
      <c r="O283" s="108"/>
      <c r="P283" s="108"/>
      <c r="T283" s="108"/>
      <c r="U283" s="108"/>
      <c r="V283" s="108"/>
      <c r="W283" s="108"/>
      <c r="X283" s="108"/>
      <c r="Y283" s="108"/>
      <c r="AC283" s="108"/>
      <c r="AD283" s="108"/>
      <c r="AE283" s="108"/>
      <c r="AF283" s="108"/>
      <c r="AG283" s="108"/>
      <c r="AH283" s="108"/>
      <c r="AL283" s="108"/>
      <c r="AM283" s="108"/>
      <c r="AN283" s="108"/>
      <c r="AO283" s="108"/>
      <c r="AP283" s="108"/>
      <c r="AQ283" s="108"/>
      <c r="AU283" s="108"/>
      <c r="AV283" s="108"/>
      <c r="AW283" s="108"/>
      <c r="AX283" s="108"/>
      <c r="AY283" s="108"/>
      <c r="AZ283" s="108"/>
      <c r="BD283" s="108"/>
      <c r="BE283" s="108"/>
      <c r="BF283" s="108"/>
      <c r="BG283" s="108"/>
      <c r="BH283" s="108"/>
      <c r="BI283" s="108"/>
      <c r="BM283" s="108"/>
      <c r="BN283" s="108"/>
      <c r="BO283" s="108"/>
      <c r="BP283" s="108"/>
      <c r="BQ283" s="108"/>
      <c r="BR283" s="108"/>
    </row>
    <row r="284" spans="11:70">
      <c r="K284" s="108"/>
      <c r="L284" s="108"/>
      <c r="M284" s="108"/>
      <c r="N284" s="108"/>
      <c r="O284" s="108"/>
      <c r="P284" s="108"/>
      <c r="T284" s="108"/>
      <c r="U284" s="108"/>
      <c r="V284" s="108"/>
      <c r="W284" s="108"/>
      <c r="X284" s="108"/>
      <c r="Y284" s="108"/>
      <c r="AC284" s="108"/>
      <c r="AD284" s="108"/>
      <c r="AE284" s="108"/>
      <c r="AF284" s="108"/>
      <c r="AG284" s="108"/>
      <c r="AH284" s="108"/>
      <c r="AL284" s="108"/>
      <c r="AM284" s="108"/>
      <c r="AN284" s="108"/>
      <c r="AO284" s="108"/>
      <c r="AP284" s="108"/>
      <c r="AQ284" s="108"/>
      <c r="AU284" s="108"/>
      <c r="AV284" s="108"/>
      <c r="AW284" s="108"/>
      <c r="AX284" s="108"/>
      <c r="AY284" s="108"/>
      <c r="AZ284" s="108"/>
      <c r="BD284" s="108"/>
      <c r="BE284" s="108"/>
      <c r="BF284" s="108"/>
      <c r="BG284" s="108"/>
      <c r="BH284" s="108"/>
      <c r="BI284" s="108"/>
      <c r="BM284" s="108"/>
      <c r="BN284" s="108"/>
      <c r="BO284" s="108"/>
      <c r="BP284" s="108"/>
      <c r="BQ284" s="108"/>
      <c r="BR284" s="108"/>
    </row>
    <row r="285" spans="11:70">
      <c r="K285" s="108"/>
      <c r="L285" s="108"/>
      <c r="M285" s="108"/>
      <c r="N285" s="108"/>
      <c r="O285" s="108"/>
      <c r="P285" s="108"/>
      <c r="T285" s="108"/>
      <c r="U285" s="108"/>
      <c r="V285" s="108"/>
      <c r="W285" s="108"/>
      <c r="X285" s="108"/>
      <c r="Y285" s="108"/>
      <c r="AC285" s="108"/>
      <c r="AD285" s="108"/>
      <c r="AE285" s="108"/>
      <c r="AF285" s="108"/>
      <c r="AG285" s="108"/>
      <c r="AH285" s="108"/>
      <c r="AL285" s="108"/>
      <c r="AM285" s="108"/>
      <c r="AN285" s="108"/>
      <c r="AO285" s="108"/>
      <c r="AP285" s="108"/>
      <c r="AQ285" s="108"/>
      <c r="AU285" s="108"/>
      <c r="AV285" s="108"/>
      <c r="AW285" s="108"/>
      <c r="AX285" s="108"/>
      <c r="AY285" s="108"/>
      <c r="AZ285" s="108"/>
      <c r="BD285" s="108"/>
      <c r="BE285" s="108"/>
      <c r="BF285" s="108"/>
      <c r="BG285" s="108"/>
      <c r="BH285" s="108"/>
      <c r="BI285" s="108"/>
      <c r="BM285" s="108"/>
      <c r="BN285" s="108"/>
      <c r="BO285" s="108"/>
      <c r="BP285" s="108"/>
      <c r="BQ285" s="108"/>
      <c r="BR285" s="108"/>
    </row>
    <row r="286" spans="11:70">
      <c r="K286" s="108"/>
      <c r="L286" s="108"/>
      <c r="M286" s="108"/>
      <c r="N286" s="108"/>
      <c r="O286" s="108"/>
      <c r="P286" s="108"/>
      <c r="T286" s="108"/>
      <c r="U286" s="108"/>
      <c r="V286" s="108"/>
      <c r="W286" s="108"/>
      <c r="X286" s="108"/>
      <c r="Y286" s="108"/>
      <c r="AC286" s="108"/>
      <c r="AD286" s="108"/>
      <c r="AE286" s="108"/>
      <c r="AF286" s="108"/>
      <c r="AG286" s="108"/>
      <c r="AH286" s="108"/>
      <c r="AL286" s="108"/>
      <c r="AM286" s="108"/>
      <c r="AN286" s="108"/>
      <c r="AO286" s="108"/>
      <c r="AP286" s="108"/>
      <c r="AQ286" s="108"/>
      <c r="AU286" s="108"/>
      <c r="AV286" s="108"/>
      <c r="AW286" s="108"/>
      <c r="AX286" s="108"/>
      <c r="AY286" s="108"/>
      <c r="AZ286" s="108"/>
      <c r="BD286" s="108"/>
      <c r="BE286" s="108"/>
      <c r="BF286" s="108"/>
      <c r="BG286" s="108"/>
      <c r="BH286" s="108"/>
      <c r="BI286" s="108"/>
      <c r="BM286" s="108"/>
      <c r="BN286" s="108"/>
      <c r="BO286" s="108"/>
      <c r="BP286" s="108"/>
      <c r="BQ286" s="108"/>
      <c r="BR286" s="108"/>
    </row>
    <row r="287" spans="11:70">
      <c r="K287" s="175"/>
      <c r="L287" s="108"/>
      <c r="M287" s="108"/>
      <c r="N287" s="108"/>
      <c r="O287" s="108"/>
      <c r="P287" s="108"/>
      <c r="T287" s="108"/>
      <c r="U287" s="108"/>
      <c r="V287" s="108"/>
      <c r="W287" s="108"/>
      <c r="X287" s="108"/>
      <c r="Y287" s="108"/>
      <c r="AC287" s="108"/>
      <c r="AD287" s="108"/>
      <c r="AE287" s="108"/>
      <c r="AF287" s="108"/>
      <c r="AG287" s="108"/>
      <c r="AH287" s="108"/>
      <c r="AL287" s="108"/>
      <c r="AM287" s="108"/>
      <c r="AN287" s="108"/>
      <c r="AO287" s="108"/>
      <c r="AP287" s="108"/>
      <c r="AQ287" s="108"/>
      <c r="AU287" s="108"/>
      <c r="AV287" s="108"/>
      <c r="AW287" s="108"/>
      <c r="AX287" s="108"/>
      <c r="AY287" s="108"/>
      <c r="AZ287" s="108"/>
      <c r="BD287" s="108"/>
      <c r="BE287" s="108"/>
      <c r="BF287" s="108"/>
      <c r="BG287" s="108"/>
      <c r="BH287" s="108"/>
      <c r="BI287" s="108"/>
      <c r="BM287" s="108"/>
      <c r="BN287" s="108"/>
      <c r="BO287" s="108"/>
      <c r="BP287" s="108"/>
      <c r="BQ287" s="108"/>
      <c r="BR287" s="108"/>
    </row>
    <row r="288" spans="11:70">
      <c r="K288" s="108"/>
      <c r="L288" s="108"/>
      <c r="M288" s="108"/>
      <c r="N288" s="108"/>
      <c r="O288" s="108"/>
      <c r="P288" s="108"/>
      <c r="T288" s="108"/>
      <c r="U288" s="108"/>
      <c r="V288" s="108"/>
      <c r="W288" s="108"/>
      <c r="X288" s="108"/>
      <c r="Y288" s="108"/>
      <c r="AC288" s="108"/>
      <c r="AD288" s="108"/>
      <c r="AE288" s="108"/>
      <c r="AF288" s="108"/>
      <c r="AG288" s="108"/>
      <c r="AH288" s="108"/>
      <c r="AL288" s="108"/>
      <c r="AM288" s="108"/>
      <c r="AN288" s="108"/>
      <c r="AO288" s="108"/>
      <c r="AP288" s="108"/>
      <c r="AQ288" s="108"/>
      <c r="AU288" s="108"/>
      <c r="AV288" s="108"/>
      <c r="AW288" s="108"/>
      <c r="AX288" s="108"/>
      <c r="AY288" s="108"/>
      <c r="AZ288" s="108"/>
      <c r="BD288" s="108"/>
      <c r="BE288" s="108"/>
      <c r="BF288" s="108"/>
      <c r="BG288" s="108"/>
      <c r="BH288" s="108"/>
      <c r="BI288" s="108"/>
      <c r="BM288" s="108"/>
      <c r="BN288" s="108"/>
      <c r="BO288" s="108"/>
      <c r="BP288" s="108"/>
      <c r="BQ288" s="108"/>
      <c r="BR288" s="108"/>
    </row>
    <row r="289" spans="11:70">
      <c r="K289" s="108"/>
      <c r="L289" s="108"/>
      <c r="M289" s="108"/>
      <c r="N289" s="108"/>
      <c r="O289" s="108"/>
      <c r="P289" s="108"/>
      <c r="T289" s="108"/>
      <c r="U289" s="108"/>
      <c r="V289" s="108"/>
      <c r="W289" s="108"/>
      <c r="X289" s="108"/>
      <c r="Y289" s="108"/>
      <c r="AC289" s="108"/>
      <c r="AD289" s="108"/>
      <c r="AE289" s="108"/>
      <c r="AF289" s="108"/>
      <c r="AG289" s="108"/>
      <c r="AH289" s="108"/>
      <c r="AL289" s="108"/>
      <c r="AM289" s="108"/>
      <c r="AN289" s="108"/>
      <c r="AO289" s="108"/>
      <c r="AP289" s="108"/>
      <c r="AQ289" s="108"/>
      <c r="AU289" s="108"/>
      <c r="AV289" s="108"/>
      <c r="AW289" s="108"/>
      <c r="AX289" s="108"/>
      <c r="AY289" s="108"/>
      <c r="AZ289" s="108"/>
      <c r="BD289" s="108"/>
      <c r="BE289" s="108"/>
      <c r="BF289" s="108"/>
      <c r="BG289" s="108"/>
      <c r="BH289" s="108"/>
      <c r="BI289" s="108"/>
      <c r="BM289" s="108"/>
      <c r="BN289" s="108"/>
      <c r="BO289" s="108"/>
      <c r="BP289" s="108"/>
      <c r="BQ289" s="108"/>
      <c r="BR289" s="108"/>
    </row>
    <row r="290" spans="11:70">
      <c r="K290" s="108"/>
      <c r="L290" s="108"/>
      <c r="M290" s="108"/>
      <c r="N290" s="108"/>
      <c r="O290" s="108"/>
      <c r="P290" s="108"/>
      <c r="T290" s="108"/>
      <c r="U290" s="108"/>
      <c r="V290" s="108"/>
      <c r="W290" s="108"/>
      <c r="X290" s="108"/>
      <c r="Y290" s="108"/>
      <c r="AC290" s="108"/>
      <c r="AD290" s="108"/>
      <c r="AE290" s="108"/>
      <c r="AF290" s="108"/>
      <c r="AG290" s="108"/>
      <c r="AH290" s="108"/>
      <c r="AL290" s="108"/>
      <c r="AM290" s="108"/>
      <c r="AN290" s="108"/>
      <c r="AO290" s="108"/>
      <c r="AP290" s="108"/>
      <c r="AQ290" s="108"/>
      <c r="AU290" s="108"/>
      <c r="AV290" s="108"/>
      <c r="AW290" s="108"/>
      <c r="AX290" s="108"/>
      <c r="AY290" s="108"/>
      <c r="AZ290" s="108"/>
      <c r="BD290" s="108"/>
      <c r="BE290" s="108"/>
      <c r="BF290" s="108"/>
      <c r="BG290" s="108"/>
      <c r="BH290" s="108"/>
      <c r="BI290" s="108"/>
      <c r="BM290" s="108"/>
      <c r="BN290" s="108"/>
      <c r="BO290" s="108"/>
      <c r="BP290" s="108"/>
      <c r="BQ290" s="108"/>
      <c r="BR290" s="108"/>
    </row>
    <row r="291" spans="11:70">
      <c r="K291" s="175"/>
      <c r="L291" s="108"/>
      <c r="M291" s="108"/>
      <c r="N291" s="108"/>
      <c r="O291" s="108"/>
      <c r="P291" s="108"/>
      <c r="T291" s="108"/>
      <c r="U291" s="108"/>
      <c r="V291" s="108"/>
      <c r="W291" s="108"/>
      <c r="X291" s="108"/>
      <c r="Y291" s="108"/>
      <c r="AC291" s="108"/>
      <c r="AD291" s="108"/>
      <c r="AE291" s="108"/>
      <c r="AF291" s="108"/>
      <c r="AG291" s="108"/>
      <c r="AH291" s="108"/>
      <c r="AL291" s="108"/>
      <c r="AM291" s="108"/>
      <c r="AN291" s="108"/>
      <c r="AO291" s="108"/>
      <c r="AP291" s="108"/>
      <c r="AQ291" s="108"/>
      <c r="AU291" s="108"/>
      <c r="AV291" s="108"/>
      <c r="AW291" s="108"/>
      <c r="AX291" s="108"/>
      <c r="AY291" s="108"/>
      <c r="AZ291" s="108"/>
      <c r="BD291" s="108"/>
      <c r="BE291" s="108"/>
      <c r="BF291" s="108"/>
      <c r="BG291" s="108"/>
      <c r="BH291" s="108"/>
      <c r="BI291" s="108"/>
      <c r="BM291" s="108"/>
      <c r="BN291" s="108"/>
      <c r="BO291" s="108"/>
      <c r="BP291" s="108"/>
      <c r="BQ291" s="108"/>
      <c r="BR291" s="108"/>
    </row>
    <row r="292" spans="11:70">
      <c r="K292" s="108"/>
      <c r="L292" s="108"/>
      <c r="M292" s="108"/>
      <c r="N292" s="108"/>
      <c r="O292" s="108"/>
      <c r="P292" s="108"/>
      <c r="T292" s="108"/>
      <c r="U292" s="108"/>
      <c r="V292" s="108"/>
      <c r="W292" s="108"/>
      <c r="X292" s="108"/>
      <c r="Y292" s="108"/>
      <c r="AC292" s="108"/>
      <c r="AD292" s="108"/>
      <c r="AE292" s="108"/>
      <c r="AF292" s="108"/>
      <c r="AG292" s="108"/>
      <c r="AH292" s="108"/>
      <c r="AL292" s="108"/>
      <c r="AM292" s="108"/>
      <c r="AN292" s="108"/>
      <c r="AO292" s="108"/>
      <c r="AP292" s="108"/>
      <c r="AQ292" s="108"/>
      <c r="AU292" s="108"/>
      <c r="AV292" s="108"/>
      <c r="AW292" s="108"/>
      <c r="AX292" s="108"/>
      <c r="AY292" s="108"/>
      <c r="AZ292" s="108"/>
      <c r="BD292" s="108"/>
      <c r="BE292" s="108"/>
      <c r="BF292" s="108"/>
      <c r="BG292" s="108"/>
      <c r="BH292" s="108"/>
      <c r="BI292" s="108"/>
      <c r="BM292" s="108"/>
      <c r="BN292" s="108"/>
      <c r="BO292" s="108"/>
      <c r="BP292" s="108"/>
      <c r="BQ292" s="108"/>
      <c r="BR292" s="108"/>
    </row>
    <row r="293" spans="11:70">
      <c r="K293" s="108"/>
      <c r="L293" s="108"/>
      <c r="M293" s="108"/>
      <c r="N293" s="108"/>
      <c r="O293" s="108"/>
      <c r="P293" s="108"/>
      <c r="T293" s="108"/>
      <c r="U293" s="108"/>
      <c r="V293" s="108"/>
      <c r="W293" s="108"/>
      <c r="X293" s="108"/>
      <c r="Y293" s="108"/>
      <c r="AC293" s="108"/>
      <c r="AD293" s="108"/>
      <c r="AE293" s="108"/>
      <c r="AF293" s="108"/>
      <c r="AG293" s="108"/>
      <c r="AH293" s="108"/>
      <c r="AL293" s="108"/>
      <c r="AM293" s="108"/>
      <c r="AN293" s="108"/>
      <c r="AO293" s="108"/>
      <c r="AP293" s="108"/>
      <c r="AQ293" s="108"/>
      <c r="AU293" s="108"/>
      <c r="AV293" s="108"/>
      <c r="AW293" s="108"/>
      <c r="AX293" s="108"/>
      <c r="AY293" s="108"/>
      <c r="AZ293" s="108"/>
      <c r="BD293" s="108"/>
      <c r="BE293" s="108"/>
      <c r="BF293" s="108"/>
      <c r="BG293" s="108"/>
      <c r="BH293" s="108"/>
      <c r="BI293" s="108"/>
      <c r="BM293" s="108"/>
      <c r="BN293" s="108"/>
      <c r="BO293" s="108"/>
      <c r="BP293" s="108"/>
      <c r="BQ293" s="108"/>
      <c r="BR293" s="108"/>
    </row>
    <row r="294" spans="11:70">
      <c r="K294" s="108"/>
      <c r="L294" s="108"/>
      <c r="M294" s="108"/>
      <c r="N294" s="108"/>
      <c r="O294" s="108"/>
      <c r="P294" s="108"/>
      <c r="T294" s="108"/>
      <c r="U294" s="108"/>
      <c r="V294" s="108"/>
      <c r="W294" s="108"/>
      <c r="X294" s="108"/>
      <c r="Y294" s="108"/>
      <c r="AC294" s="108"/>
      <c r="AD294" s="108"/>
      <c r="AE294" s="108"/>
      <c r="AF294" s="108"/>
      <c r="AG294" s="108"/>
      <c r="AH294" s="108"/>
      <c r="AL294" s="108"/>
      <c r="AM294" s="108"/>
      <c r="AN294" s="108"/>
      <c r="AO294" s="108"/>
      <c r="AP294" s="108"/>
      <c r="AQ294" s="108"/>
      <c r="AU294" s="108"/>
      <c r="AV294" s="108"/>
      <c r="AW294" s="108"/>
      <c r="AX294" s="108"/>
      <c r="AY294" s="108"/>
      <c r="AZ294" s="108"/>
      <c r="BD294" s="108"/>
      <c r="BE294" s="108"/>
      <c r="BF294" s="108"/>
      <c r="BG294" s="108"/>
      <c r="BH294" s="108"/>
      <c r="BI294" s="108"/>
      <c r="BM294" s="108"/>
      <c r="BN294" s="108"/>
      <c r="BO294" s="108"/>
      <c r="BP294" s="108"/>
      <c r="BQ294" s="108"/>
      <c r="BR294" s="108"/>
    </row>
    <row r="295" spans="11:70">
      <c r="K295" s="175"/>
      <c r="L295" s="108"/>
      <c r="M295" s="108"/>
      <c r="N295" s="108"/>
      <c r="O295" s="108"/>
      <c r="P295" s="108"/>
      <c r="T295" s="108"/>
      <c r="U295" s="108"/>
      <c r="V295" s="108"/>
      <c r="W295" s="108"/>
      <c r="X295" s="108"/>
      <c r="Y295" s="108"/>
      <c r="AC295" s="108"/>
      <c r="AD295" s="108"/>
      <c r="AE295" s="108"/>
      <c r="AF295" s="108"/>
      <c r="AG295" s="108"/>
      <c r="AH295" s="108"/>
      <c r="AL295" s="108"/>
      <c r="AM295" s="108"/>
      <c r="AN295" s="108"/>
      <c r="AO295" s="108"/>
      <c r="AP295" s="108"/>
      <c r="AQ295" s="108"/>
      <c r="AU295" s="108"/>
      <c r="AV295" s="108"/>
      <c r="AW295" s="108"/>
      <c r="AX295" s="108"/>
      <c r="AY295" s="108"/>
      <c r="AZ295" s="108"/>
      <c r="BD295" s="108"/>
      <c r="BE295" s="108"/>
      <c r="BF295" s="108"/>
      <c r="BG295" s="108"/>
      <c r="BH295" s="108"/>
      <c r="BI295" s="108"/>
      <c r="BM295" s="108"/>
      <c r="BN295" s="108"/>
      <c r="BO295" s="108"/>
      <c r="BP295" s="108"/>
      <c r="BQ295" s="108"/>
      <c r="BR295" s="108"/>
    </row>
    <row r="296" spans="11:70">
      <c r="K296" s="108"/>
      <c r="L296" s="108"/>
      <c r="M296" s="108"/>
      <c r="N296" s="108"/>
      <c r="O296" s="108"/>
      <c r="P296" s="108"/>
      <c r="T296" s="108"/>
      <c r="U296" s="108"/>
      <c r="V296" s="108"/>
      <c r="W296" s="108"/>
      <c r="X296" s="108"/>
      <c r="Y296" s="108"/>
      <c r="AC296" s="108"/>
      <c r="AD296" s="108"/>
      <c r="AE296" s="108"/>
      <c r="AF296" s="108"/>
      <c r="AG296" s="108"/>
      <c r="AH296" s="108"/>
      <c r="AL296" s="108"/>
      <c r="AM296" s="108"/>
      <c r="AN296" s="108"/>
      <c r="AO296" s="108"/>
      <c r="AP296" s="108"/>
      <c r="AQ296" s="108"/>
      <c r="AU296" s="108"/>
      <c r="AV296" s="108"/>
      <c r="AW296" s="108"/>
      <c r="AX296" s="108"/>
      <c r="AY296" s="108"/>
      <c r="AZ296" s="108"/>
      <c r="BD296" s="108"/>
      <c r="BE296" s="108"/>
      <c r="BF296" s="108"/>
      <c r="BG296" s="108"/>
      <c r="BH296" s="108"/>
      <c r="BI296" s="108"/>
      <c r="BM296" s="108"/>
      <c r="BN296" s="108"/>
      <c r="BO296" s="108"/>
      <c r="BP296" s="108"/>
      <c r="BQ296" s="108"/>
      <c r="BR296" s="108"/>
    </row>
    <row r="297" spans="11:70">
      <c r="K297" s="108"/>
      <c r="L297" s="108"/>
      <c r="M297" s="108"/>
      <c r="N297" s="108"/>
      <c r="O297" s="108"/>
      <c r="P297" s="108"/>
      <c r="T297" s="108"/>
      <c r="U297" s="108"/>
      <c r="V297" s="108"/>
      <c r="W297" s="108"/>
      <c r="X297" s="108"/>
      <c r="Y297" s="108"/>
      <c r="AC297" s="108"/>
      <c r="AD297" s="108"/>
      <c r="AE297" s="108"/>
      <c r="AF297" s="108"/>
      <c r="AG297" s="108"/>
      <c r="AH297" s="108"/>
      <c r="AL297" s="108"/>
      <c r="AM297" s="108"/>
      <c r="AN297" s="108"/>
      <c r="AO297" s="108"/>
      <c r="AP297" s="108"/>
      <c r="AQ297" s="108"/>
      <c r="AU297" s="108"/>
      <c r="AV297" s="108"/>
      <c r="AW297" s="108"/>
      <c r="AX297" s="108"/>
      <c r="AY297" s="108"/>
      <c r="AZ297" s="108"/>
      <c r="BD297" s="108"/>
      <c r="BE297" s="108"/>
      <c r="BF297" s="108"/>
      <c r="BG297" s="108"/>
      <c r="BH297" s="108"/>
      <c r="BI297" s="108"/>
      <c r="BM297" s="108"/>
      <c r="BN297" s="108"/>
      <c r="BO297" s="108"/>
      <c r="BP297" s="108"/>
      <c r="BQ297" s="108"/>
      <c r="BR297" s="108"/>
    </row>
    <row r="298" spans="11:70">
      <c r="K298" s="108"/>
      <c r="L298" s="108"/>
      <c r="M298" s="108"/>
      <c r="N298" s="108"/>
      <c r="O298" s="108"/>
      <c r="P298" s="108"/>
      <c r="T298" s="108"/>
      <c r="U298" s="108"/>
      <c r="V298" s="108"/>
      <c r="W298" s="108"/>
      <c r="X298" s="108"/>
      <c r="Y298" s="108"/>
      <c r="AC298" s="108"/>
      <c r="AD298" s="108"/>
      <c r="AE298" s="108"/>
      <c r="AF298" s="108"/>
      <c r="AG298" s="108"/>
      <c r="AH298" s="108"/>
      <c r="AL298" s="108"/>
      <c r="AM298" s="108"/>
      <c r="AN298" s="108"/>
      <c r="AO298" s="108"/>
      <c r="AP298" s="108"/>
      <c r="AQ298" s="108"/>
      <c r="AU298" s="108"/>
      <c r="AV298" s="108"/>
      <c r="AW298" s="108"/>
      <c r="AX298" s="108"/>
      <c r="AY298" s="108"/>
      <c r="AZ298" s="108"/>
      <c r="BD298" s="108"/>
      <c r="BE298" s="108"/>
      <c r="BF298" s="108"/>
      <c r="BG298" s="108"/>
      <c r="BH298" s="108"/>
      <c r="BI298" s="108"/>
      <c r="BM298" s="108"/>
      <c r="BN298" s="108"/>
      <c r="BO298" s="108"/>
      <c r="BP298" s="108"/>
      <c r="BQ298" s="108"/>
      <c r="BR298" s="108"/>
    </row>
    <row r="299" spans="11:70">
      <c r="K299" s="175"/>
      <c r="L299" s="108"/>
      <c r="M299" s="108"/>
      <c r="N299" s="108"/>
      <c r="O299" s="108"/>
      <c r="P299" s="108"/>
      <c r="T299" s="108"/>
      <c r="U299" s="108"/>
      <c r="V299" s="108"/>
      <c r="W299" s="108"/>
      <c r="X299" s="108"/>
      <c r="Y299" s="108"/>
      <c r="AC299" s="108"/>
      <c r="AD299" s="108"/>
      <c r="AE299" s="108"/>
      <c r="AF299" s="108"/>
      <c r="AG299" s="108"/>
      <c r="AH299" s="108"/>
      <c r="AL299" s="108"/>
      <c r="AM299" s="108"/>
      <c r="AN299" s="108"/>
      <c r="AO299" s="108"/>
      <c r="AP299" s="108"/>
      <c r="AQ299" s="108"/>
      <c r="AU299" s="108"/>
      <c r="AV299" s="108"/>
      <c r="AW299" s="108"/>
      <c r="AX299" s="108"/>
      <c r="AY299" s="108"/>
      <c r="AZ299" s="108"/>
      <c r="BD299" s="108"/>
      <c r="BE299" s="108"/>
      <c r="BF299" s="108"/>
      <c r="BG299" s="108"/>
      <c r="BH299" s="108"/>
      <c r="BI299" s="108"/>
      <c r="BM299" s="108"/>
      <c r="BN299" s="108"/>
      <c r="BO299" s="108"/>
      <c r="BP299" s="108"/>
      <c r="BQ299" s="108"/>
      <c r="BR299" s="108"/>
    </row>
    <row r="300" spans="11:70">
      <c r="K300" s="108"/>
      <c r="L300" s="108"/>
      <c r="M300" s="108"/>
      <c r="N300" s="108"/>
      <c r="O300" s="108"/>
      <c r="P300" s="108"/>
      <c r="T300" s="108"/>
      <c r="U300" s="108"/>
      <c r="V300" s="108"/>
      <c r="W300" s="108"/>
      <c r="X300" s="108"/>
      <c r="Y300" s="108"/>
      <c r="AC300" s="108"/>
      <c r="AD300" s="108"/>
      <c r="AE300" s="108"/>
      <c r="AF300" s="108"/>
      <c r="AG300" s="108"/>
      <c r="AH300" s="108"/>
      <c r="AL300" s="108"/>
      <c r="AM300" s="108"/>
      <c r="AN300" s="108"/>
      <c r="AO300" s="108"/>
      <c r="AP300" s="108"/>
      <c r="AQ300" s="108"/>
      <c r="AU300" s="108"/>
      <c r="AV300" s="108"/>
      <c r="AW300" s="108"/>
      <c r="AX300" s="108"/>
      <c r="AY300" s="108"/>
      <c r="AZ300" s="108"/>
      <c r="BD300" s="108"/>
      <c r="BE300" s="108"/>
      <c r="BF300" s="108"/>
      <c r="BG300" s="108"/>
      <c r="BH300" s="108"/>
      <c r="BI300" s="108"/>
      <c r="BM300" s="108"/>
      <c r="BN300" s="108"/>
      <c r="BO300" s="108"/>
      <c r="BP300" s="108"/>
      <c r="BQ300" s="108"/>
      <c r="BR300" s="108"/>
    </row>
    <row r="301" spans="11:70">
      <c r="K301" s="108"/>
      <c r="L301" s="108"/>
      <c r="M301" s="108"/>
      <c r="N301" s="108"/>
      <c r="O301" s="108"/>
      <c r="P301" s="108"/>
      <c r="T301" s="108"/>
      <c r="U301" s="108"/>
      <c r="V301" s="108"/>
      <c r="W301" s="108"/>
      <c r="X301" s="108"/>
      <c r="Y301" s="108"/>
      <c r="AC301" s="108"/>
      <c r="AD301" s="108"/>
      <c r="AE301" s="108"/>
      <c r="AF301" s="108"/>
      <c r="AG301" s="108"/>
      <c r="AH301" s="108"/>
      <c r="AL301" s="108"/>
      <c r="AM301" s="108"/>
      <c r="AN301" s="108"/>
      <c r="AO301" s="108"/>
      <c r="AP301" s="108"/>
      <c r="AQ301" s="108"/>
      <c r="AU301" s="108"/>
      <c r="AV301" s="108"/>
      <c r="AW301" s="108"/>
      <c r="AX301" s="108"/>
      <c r="AY301" s="108"/>
      <c r="AZ301" s="108"/>
      <c r="BD301" s="108"/>
      <c r="BE301" s="108"/>
      <c r="BF301" s="108"/>
      <c r="BG301" s="108"/>
      <c r="BH301" s="108"/>
      <c r="BI301" s="108"/>
      <c r="BM301" s="108"/>
      <c r="BN301" s="108"/>
      <c r="BO301" s="108"/>
      <c r="BP301" s="108"/>
      <c r="BQ301" s="108"/>
      <c r="BR301" s="108"/>
    </row>
    <row r="302" spans="11:70">
      <c r="K302" s="108"/>
      <c r="L302" s="108"/>
      <c r="M302" s="108"/>
      <c r="N302" s="108"/>
      <c r="O302" s="108"/>
      <c r="P302" s="108"/>
      <c r="T302" s="108"/>
      <c r="U302" s="108"/>
      <c r="V302" s="108"/>
      <c r="W302" s="108"/>
      <c r="X302" s="108"/>
      <c r="Y302" s="108"/>
      <c r="AC302" s="108"/>
      <c r="AD302" s="108"/>
      <c r="AE302" s="108"/>
      <c r="AF302" s="108"/>
      <c r="AG302" s="108"/>
      <c r="AH302" s="108"/>
      <c r="AL302" s="108"/>
      <c r="AM302" s="108"/>
      <c r="AN302" s="108"/>
      <c r="AO302" s="108"/>
      <c r="AP302" s="108"/>
      <c r="AQ302" s="108"/>
      <c r="AU302" s="108"/>
      <c r="AV302" s="108"/>
      <c r="AW302" s="108"/>
      <c r="AX302" s="108"/>
      <c r="AY302" s="108"/>
      <c r="AZ302" s="108"/>
      <c r="BD302" s="108"/>
      <c r="BE302" s="108"/>
      <c r="BF302" s="108"/>
      <c r="BG302" s="108"/>
      <c r="BH302" s="108"/>
      <c r="BI302" s="108"/>
      <c r="BM302" s="108"/>
      <c r="BN302" s="108"/>
      <c r="BO302" s="108"/>
      <c r="BP302" s="108"/>
      <c r="BQ302" s="108"/>
      <c r="BR302" s="108"/>
    </row>
    <row r="303" spans="11:70">
      <c r="K303" s="175"/>
      <c r="L303" s="108"/>
      <c r="M303" s="108"/>
      <c r="N303" s="108"/>
      <c r="O303" s="108"/>
      <c r="P303" s="108"/>
      <c r="T303" s="108"/>
      <c r="U303" s="108"/>
      <c r="V303" s="108"/>
      <c r="W303" s="108"/>
      <c r="X303" s="108"/>
      <c r="Y303" s="108"/>
      <c r="AC303" s="108"/>
      <c r="AD303" s="108"/>
      <c r="AE303" s="108"/>
      <c r="AF303" s="108"/>
      <c r="AG303" s="108"/>
      <c r="AH303" s="108"/>
      <c r="AL303" s="108"/>
      <c r="AM303" s="108"/>
      <c r="AN303" s="108"/>
      <c r="AO303" s="108"/>
      <c r="AP303" s="108"/>
      <c r="AQ303" s="108"/>
      <c r="AU303" s="108"/>
      <c r="AV303" s="108"/>
      <c r="AW303" s="108"/>
      <c r="AX303" s="108"/>
      <c r="AY303" s="108"/>
      <c r="AZ303" s="108"/>
      <c r="BD303" s="108"/>
      <c r="BE303" s="108"/>
      <c r="BF303" s="108"/>
      <c r="BG303" s="108"/>
      <c r="BH303" s="108"/>
      <c r="BI303" s="108"/>
      <c r="BM303" s="108"/>
      <c r="BN303" s="108"/>
      <c r="BO303" s="108"/>
      <c r="BP303" s="108"/>
      <c r="BQ303" s="108"/>
      <c r="BR303" s="108"/>
    </row>
    <row r="304" spans="11:70">
      <c r="K304" s="108"/>
      <c r="L304" s="108"/>
      <c r="M304" s="108"/>
      <c r="N304" s="108"/>
      <c r="O304" s="108"/>
      <c r="P304" s="108"/>
      <c r="T304" s="108"/>
      <c r="U304" s="108"/>
      <c r="V304" s="108"/>
      <c r="W304" s="108"/>
      <c r="X304" s="108"/>
      <c r="Y304" s="108"/>
      <c r="AC304" s="108"/>
      <c r="AD304" s="108"/>
      <c r="AE304" s="108"/>
      <c r="AF304" s="108"/>
      <c r="AG304" s="108"/>
      <c r="AH304" s="108"/>
      <c r="AL304" s="108"/>
      <c r="AM304" s="108"/>
      <c r="AN304" s="108"/>
      <c r="AO304" s="108"/>
      <c r="AP304" s="108"/>
      <c r="AQ304" s="108"/>
      <c r="AU304" s="108"/>
      <c r="AV304" s="108"/>
      <c r="AW304" s="108"/>
      <c r="AX304" s="108"/>
      <c r="AY304" s="108"/>
      <c r="AZ304" s="108"/>
      <c r="BD304" s="108"/>
      <c r="BE304" s="108"/>
      <c r="BF304" s="108"/>
      <c r="BG304" s="108"/>
      <c r="BH304" s="108"/>
      <c r="BI304" s="108"/>
      <c r="BM304" s="108"/>
      <c r="BN304" s="108"/>
      <c r="BO304" s="108"/>
      <c r="BP304" s="108"/>
      <c r="BQ304" s="108"/>
      <c r="BR304" s="108"/>
    </row>
    <row r="305" spans="11:70">
      <c r="K305" s="108"/>
      <c r="L305" s="108"/>
      <c r="M305" s="108"/>
      <c r="N305" s="108"/>
      <c r="O305" s="108"/>
      <c r="P305" s="108"/>
      <c r="T305" s="108"/>
      <c r="U305" s="108"/>
      <c r="V305" s="108"/>
      <c r="W305" s="108"/>
      <c r="X305" s="108"/>
      <c r="Y305" s="108"/>
      <c r="AC305" s="108"/>
      <c r="AD305" s="108"/>
      <c r="AE305" s="108"/>
      <c r="AF305" s="108"/>
      <c r="AG305" s="108"/>
      <c r="AH305" s="108"/>
      <c r="AL305" s="108"/>
      <c r="AM305" s="108"/>
      <c r="AN305" s="108"/>
      <c r="AO305" s="108"/>
      <c r="AP305" s="108"/>
      <c r="AQ305" s="108"/>
      <c r="AU305" s="108"/>
      <c r="AV305" s="108"/>
      <c r="AW305" s="108"/>
      <c r="AX305" s="108"/>
      <c r="AY305" s="108"/>
      <c r="AZ305" s="108"/>
      <c r="BD305" s="108"/>
      <c r="BE305" s="108"/>
      <c r="BF305" s="108"/>
      <c r="BG305" s="108"/>
      <c r="BH305" s="108"/>
      <c r="BI305" s="108"/>
      <c r="BM305" s="108"/>
      <c r="BN305" s="108"/>
      <c r="BO305" s="108"/>
      <c r="BP305" s="108"/>
      <c r="BQ305" s="108"/>
      <c r="BR305" s="108"/>
    </row>
    <row r="306" spans="11:70">
      <c r="K306" s="108"/>
      <c r="L306" s="108"/>
      <c r="M306" s="108"/>
      <c r="N306" s="108"/>
      <c r="O306" s="108"/>
      <c r="P306" s="108"/>
      <c r="T306" s="108"/>
      <c r="U306" s="108"/>
      <c r="V306" s="108"/>
      <c r="W306" s="108"/>
      <c r="X306" s="108"/>
      <c r="Y306" s="108"/>
      <c r="AC306" s="108"/>
      <c r="AD306" s="108"/>
      <c r="AE306" s="108"/>
      <c r="AF306" s="108"/>
      <c r="AG306" s="108"/>
      <c r="AH306" s="108"/>
      <c r="AL306" s="108"/>
      <c r="AM306" s="108"/>
      <c r="AN306" s="108"/>
      <c r="AO306" s="108"/>
      <c r="AP306" s="108"/>
      <c r="AQ306" s="108"/>
      <c r="AU306" s="108"/>
      <c r="AV306" s="108"/>
      <c r="AW306" s="108"/>
      <c r="AX306" s="108"/>
      <c r="AY306" s="108"/>
      <c r="AZ306" s="108"/>
      <c r="BD306" s="108"/>
      <c r="BE306" s="108"/>
      <c r="BF306" s="108"/>
      <c r="BG306" s="108"/>
      <c r="BH306" s="108"/>
      <c r="BI306" s="108"/>
      <c r="BM306" s="108"/>
      <c r="BN306" s="108"/>
      <c r="BO306" s="108"/>
      <c r="BP306" s="108"/>
      <c r="BQ306" s="108"/>
      <c r="BR306" s="108"/>
    </row>
    <row r="307" spans="11:70">
      <c r="K307" s="175"/>
      <c r="L307" s="108"/>
      <c r="M307" s="108"/>
      <c r="N307" s="108"/>
      <c r="O307" s="108"/>
      <c r="P307" s="108"/>
      <c r="T307" s="108"/>
      <c r="U307" s="108"/>
      <c r="V307" s="108"/>
      <c r="W307" s="108"/>
      <c r="X307" s="108"/>
      <c r="Y307" s="108"/>
      <c r="AC307" s="108"/>
      <c r="AD307" s="108"/>
      <c r="AE307" s="108"/>
      <c r="AF307" s="108"/>
      <c r="AG307" s="108"/>
      <c r="AH307" s="108"/>
      <c r="AL307" s="108"/>
      <c r="AM307" s="108"/>
      <c r="AN307" s="108"/>
      <c r="AO307" s="108"/>
      <c r="AP307" s="108"/>
      <c r="AQ307" s="108"/>
      <c r="AU307" s="108"/>
      <c r="AV307" s="108"/>
      <c r="AW307" s="108"/>
      <c r="AX307" s="108"/>
      <c r="AY307" s="108"/>
      <c r="AZ307" s="108"/>
      <c r="BD307" s="108"/>
      <c r="BE307" s="108"/>
      <c r="BF307" s="108"/>
      <c r="BG307" s="108"/>
      <c r="BH307" s="108"/>
      <c r="BI307" s="108"/>
      <c r="BM307" s="108"/>
      <c r="BN307" s="108"/>
      <c r="BO307" s="108"/>
      <c r="BP307" s="108"/>
      <c r="BQ307" s="108"/>
      <c r="BR307" s="108"/>
    </row>
    <row r="308" spans="11:70">
      <c r="K308" s="108"/>
      <c r="L308" s="108"/>
      <c r="M308" s="108"/>
      <c r="N308" s="108"/>
      <c r="O308" s="108"/>
      <c r="P308" s="108"/>
      <c r="T308" s="108"/>
      <c r="U308" s="108"/>
      <c r="V308" s="108"/>
      <c r="W308" s="108"/>
      <c r="X308" s="108"/>
      <c r="Y308" s="108"/>
      <c r="AC308" s="108"/>
      <c r="AD308" s="108"/>
      <c r="AE308" s="108"/>
      <c r="AF308" s="108"/>
      <c r="AG308" s="108"/>
      <c r="AH308" s="108"/>
      <c r="AL308" s="108"/>
      <c r="AM308" s="108"/>
      <c r="AN308" s="108"/>
      <c r="AO308" s="108"/>
      <c r="AP308" s="108"/>
      <c r="AQ308" s="108"/>
      <c r="AU308" s="108"/>
      <c r="AV308" s="108"/>
      <c r="AW308" s="108"/>
      <c r="AX308" s="108"/>
      <c r="AY308" s="108"/>
      <c r="AZ308" s="108"/>
      <c r="BD308" s="108"/>
      <c r="BE308" s="108"/>
      <c r="BF308" s="108"/>
      <c r="BG308" s="108"/>
      <c r="BH308" s="108"/>
      <c r="BI308" s="108"/>
      <c r="BM308" s="108"/>
      <c r="BN308" s="108"/>
      <c r="BO308" s="108"/>
      <c r="BP308" s="108"/>
      <c r="BQ308" s="108"/>
      <c r="BR308" s="108"/>
    </row>
    <row r="309" spans="11:70">
      <c r="K309" s="108"/>
      <c r="L309" s="108"/>
      <c r="M309" s="108"/>
      <c r="N309" s="108"/>
      <c r="O309" s="108"/>
      <c r="P309" s="108"/>
      <c r="T309" s="108"/>
      <c r="U309" s="108"/>
      <c r="V309" s="108"/>
      <c r="W309" s="108"/>
      <c r="X309" s="108"/>
      <c r="Y309" s="108"/>
      <c r="AC309" s="108"/>
      <c r="AD309" s="108"/>
      <c r="AE309" s="108"/>
      <c r="AF309" s="108"/>
      <c r="AG309" s="108"/>
      <c r="AH309" s="108"/>
      <c r="AL309" s="108"/>
      <c r="AM309" s="108"/>
      <c r="AN309" s="108"/>
      <c r="AO309" s="108"/>
      <c r="AP309" s="108"/>
      <c r="AQ309" s="108"/>
      <c r="AU309" s="108"/>
      <c r="AV309" s="108"/>
      <c r="AW309" s="108"/>
      <c r="AX309" s="108"/>
      <c r="AY309" s="108"/>
      <c r="AZ309" s="108"/>
      <c r="BD309" s="108"/>
      <c r="BE309" s="108"/>
      <c r="BF309" s="108"/>
      <c r="BG309" s="108"/>
      <c r="BH309" s="108"/>
      <c r="BI309" s="108"/>
      <c r="BM309" s="108"/>
      <c r="BN309" s="108"/>
      <c r="BO309" s="108"/>
      <c r="BP309" s="108"/>
      <c r="BQ309" s="108"/>
      <c r="BR309" s="108"/>
    </row>
    <row r="310" spans="11:70">
      <c r="K310" s="108"/>
      <c r="L310" s="108"/>
      <c r="M310" s="108"/>
      <c r="N310" s="108"/>
      <c r="O310" s="108"/>
      <c r="P310" s="108"/>
      <c r="T310" s="108"/>
      <c r="U310" s="108"/>
      <c r="V310" s="108"/>
      <c r="W310" s="108"/>
      <c r="X310" s="108"/>
      <c r="Y310" s="108"/>
      <c r="AC310" s="108"/>
      <c r="AD310" s="108"/>
      <c r="AE310" s="108"/>
      <c r="AF310" s="108"/>
      <c r="AG310" s="108"/>
      <c r="AH310" s="108"/>
      <c r="AL310" s="108"/>
      <c r="AM310" s="108"/>
      <c r="AN310" s="108"/>
      <c r="AO310" s="108"/>
      <c r="AP310" s="108"/>
      <c r="AQ310" s="108"/>
      <c r="AU310" s="108"/>
      <c r="AV310" s="108"/>
      <c r="AW310" s="108"/>
      <c r="AX310" s="108"/>
      <c r="AY310" s="108"/>
      <c r="AZ310" s="108"/>
      <c r="BD310" s="108"/>
      <c r="BE310" s="108"/>
      <c r="BF310" s="108"/>
      <c r="BG310" s="108"/>
      <c r="BH310" s="108"/>
      <c r="BI310" s="108"/>
      <c r="BM310" s="108"/>
      <c r="BN310" s="108"/>
      <c r="BO310" s="108"/>
      <c r="BP310" s="108"/>
      <c r="BQ310" s="108"/>
      <c r="BR310" s="108"/>
    </row>
    <row r="311" spans="11:70">
      <c r="K311" s="175"/>
      <c r="L311" s="108"/>
      <c r="M311" s="108"/>
      <c r="N311" s="108"/>
      <c r="O311" s="108"/>
      <c r="P311" s="108"/>
      <c r="T311" s="108"/>
      <c r="U311" s="108"/>
      <c r="V311" s="108"/>
      <c r="W311" s="108"/>
      <c r="X311" s="108"/>
      <c r="Y311" s="108"/>
      <c r="AC311" s="108"/>
      <c r="AD311" s="108"/>
      <c r="AE311" s="108"/>
      <c r="AF311" s="108"/>
      <c r="AG311" s="108"/>
      <c r="AH311" s="108"/>
      <c r="AL311" s="108"/>
      <c r="AM311" s="108"/>
      <c r="AN311" s="108"/>
      <c r="AO311" s="108"/>
      <c r="AP311" s="108"/>
      <c r="AQ311" s="108"/>
      <c r="AU311" s="108"/>
      <c r="AV311" s="108"/>
      <c r="AW311" s="108"/>
      <c r="AX311" s="108"/>
      <c r="AY311" s="108"/>
      <c r="AZ311" s="108"/>
      <c r="BD311" s="108"/>
      <c r="BE311" s="108"/>
      <c r="BF311" s="108"/>
      <c r="BG311" s="108"/>
      <c r="BH311" s="108"/>
      <c r="BI311" s="108"/>
      <c r="BM311" s="108"/>
      <c r="BN311" s="108"/>
      <c r="BO311" s="108"/>
      <c r="BP311" s="108"/>
      <c r="BQ311" s="108"/>
      <c r="BR311" s="108"/>
    </row>
    <row r="312" spans="11:70">
      <c r="K312" s="108"/>
      <c r="L312" s="108"/>
      <c r="M312" s="108"/>
      <c r="N312" s="108"/>
      <c r="O312" s="108"/>
      <c r="P312" s="108"/>
      <c r="T312" s="108"/>
      <c r="U312" s="108"/>
      <c r="V312" s="108"/>
      <c r="W312" s="108"/>
      <c r="X312" s="108"/>
      <c r="Y312" s="108"/>
      <c r="AC312" s="108"/>
      <c r="AD312" s="108"/>
      <c r="AE312" s="108"/>
      <c r="AF312" s="108"/>
      <c r="AG312" s="108"/>
      <c r="AH312" s="108"/>
      <c r="AL312" s="108"/>
      <c r="AM312" s="108"/>
      <c r="AN312" s="108"/>
      <c r="AO312" s="108"/>
      <c r="AP312" s="108"/>
      <c r="AQ312" s="108"/>
      <c r="AU312" s="108"/>
      <c r="AV312" s="108"/>
      <c r="AW312" s="108"/>
      <c r="AX312" s="108"/>
      <c r="AY312" s="108"/>
      <c r="AZ312" s="108"/>
      <c r="BD312" s="108"/>
      <c r="BE312" s="108"/>
      <c r="BF312" s="108"/>
      <c r="BG312" s="108"/>
      <c r="BH312" s="108"/>
      <c r="BI312" s="108"/>
      <c r="BM312" s="108"/>
      <c r="BN312" s="108"/>
      <c r="BO312" s="108"/>
      <c r="BP312" s="108"/>
      <c r="BQ312" s="108"/>
      <c r="BR312" s="108"/>
    </row>
    <row r="313" spans="11:70">
      <c r="K313" s="108"/>
      <c r="L313" s="108"/>
      <c r="M313" s="108"/>
      <c r="N313" s="108"/>
      <c r="O313" s="108"/>
      <c r="P313" s="108"/>
      <c r="T313" s="108"/>
      <c r="U313" s="108"/>
      <c r="V313" s="108"/>
      <c r="W313" s="108"/>
      <c r="X313" s="108"/>
      <c r="Y313" s="108"/>
      <c r="AC313" s="108"/>
      <c r="AD313" s="108"/>
      <c r="AE313" s="108"/>
      <c r="AF313" s="108"/>
      <c r="AG313" s="108"/>
      <c r="AH313" s="108"/>
      <c r="AL313" s="108"/>
      <c r="AM313" s="108"/>
      <c r="AN313" s="108"/>
      <c r="AO313" s="108"/>
      <c r="AP313" s="108"/>
      <c r="AQ313" s="108"/>
      <c r="AU313" s="108"/>
      <c r="AV313" s="108"/>
      <c r="AW313" s="108"/>
      <c r="AX313" s="108"/>
      <c r="AY313" s="108"/>
      <c r="AZ313" s="108"/>
      <c r="BD313" s="108"/>
      <c r="BE313" s="108"/>
      <c r="BF313" s="108"/>
      <c r="BG313" s="108"/>
      <c r="BH313" s="108"/>
      <c r="BI313" s="108"/>
      <c r="BM313" s="108"/>
      <c r="BN313" s="108"/>
      <c r="BO313" s="108"/>
      <c r="BP313" s="108"/>
      <c r="BQ313" s="108"/>
      <c r="BR313" s="108"/>
    </row>
    <row r="314" spans="11:70">
      <c r="K314" s="108"/>
      <c r="L314" s="108"/>
      <c r="M314" s="108"/>
      <c r="N314" s="108"/>
      <c r="O314" s="108"/>
      <c r="P314" s="108"/>
      <c r="T314" s="108"/>
      <c r="U314" s="108"/>
      <c r="V314" s="108"/>
      <c r="W314" s="108"/>
      <c r="X314" s="108"/>
      <c r="Y314" s="108"/>
      <c r="AC314" s="108"/>
      <c r="AD314" s="108"/>
      <c r="AE314" s="108"/>
      <c r="AF314" s="108"/>
      <c r="AG314" s="108"/>
      <c r="AH314" s="108"/>
      <c r="AL314" s="108"/>
      <c r="AM314" s="108"/>
      <c r="AN314" s="108"/>
      <c r="AO314" s="108"/>
      <c r="AP314" s="108"/>
      <c r="AQ314" s="108"/>
      <c r="AU314" s="108"/>
      <c r="AV314" s="108"/>
      <c r="AW314" s="108"/>
      <c r="AX314" s="108"/>
      <c r="AY314" s="108"/>
      <c r="AZ314" s="108"/>
      <c r="BD314" s="108"/>
      <c r="BE314" s="108"/>
      <c r="BF314" s="108"/>
      <c r="BG314" s="108"/>
      <c r="BH314" s="108"/>
      <c r="BI314" s="108"/>
      <c r="BM314" s="108"/>
      <c r="BN314" s="108"/>
      <c r="BO314" s="108"/>
      <c r="BP314" s="108"/>
      <c r="BQ314" s="108"/>
      <c r="BR314" s="108"/>
    </row>
    <row r="315" spans="11:70">
      <c r="K315" s="175"/>
      <c r="L315" s="108"/>
      <c r="M315" s="108"/>
      <c r="N315" s="108"/>
      <c r="O315" s="108"/>
      <c r="P315" s="108"/>
      <c r="T315" s="108"/>
      <c r="U315" s="108"/>
      <c r="V315" s="108"/>
      <c r="W315" s="108"/>
      <c r="X315" s="108"/>
      <c r="Y315" s="108"/>
      <c r="AC315" s="108"/>
      <c r="AD315" s="108"/>
      <c r="AE315" s="108"/>
      <c r="AF315" s="108"/>
      <c r="AG315" s="108"/>
      <c r="AH315" s="108"/>
      <c r="AL315" s="108"/>
      <c r="AM315" s="108"/>
      <c r="AN315" s="108"/>
      <c r="AO315" s="108"/>
      <c r="AP315" s="108"/>
      <c r="AQ315" s="108"/>
      <c r="AU315" s="108"/>
      <c r="AV315" s="108"/>
      <c r="AW315" s="108"/>
      <c r="AX315" s="108"/>
      <c r="AY315" s="108"/>
      <c r="AZ315" s="108"/>
      <c r="BD315" s="108"/>
      <c r="BE315" s="108"/>
      <c r="BF315" s="108"/>
      <c r="BG315" s="108"/>
      <c r="BH315" s="108"/>
      <c r="BI315" s="108"/>
      <c r="BM315" s="108"/>
      <c r="BN315" s="108"/>
      <c r="BO315" s="108"/>
      <c r="BP315" s="108"/>
      <c r="BQ315" s="108"/>
      <c r="BR315" s="108"/>
    </row>
    <row r="316" spans="11:70">
      <c r="K316" s="108"/>
      <c r="L316" s="108"/>
      <c r="M316" s="108"/>
      <c r="N316" s="108"/>
      <c r="O316" s="108"/>
      <c r="P316" s="108"/>
      <c r="T316" s="108"/>
      <c r="U316" s="108"/>
      <c r="V316" s="108"/>
      <c r="W316" s="108"/>
      <c r="X316" s="108"/>
      <c r="Y316" s="108"/>
      <c r="AC316" s="108"/>
      <c r="AD316" s="108"/>
      <c r="AE316" s="108"/>
      <c r="AF316" s="108"/>
      <c r="AG316" s="108"/>
      <c r="AH316" s="108"/>
      <c r="AL316" s="108"/>
      <c r="AM316" s="108"/>
      <c r="AN316" s="108"/>
      <c r="AO316" s="108"/>
      <c r="AP316" s="108"/>
      <c r="AQ316" s="108"/>
      <c r="AU316" s="108"/>
      <c r="AV316" s="108"/>
      <c r="AW316" s="108"/>
      <c r="AX316" s="108"/>
      <c r="AY316" s="108"/>
      <c r="AZ316" s="108"/>
      <c r="BD316" s="108"/>
      <c r="BE316" s="108"/>
      <c r="BF316" s="108"/>
      <c r="BG316" s="108"/>
      <c r="BH316" s="108"/>
      <c r="BI316" s="108"/>
      <c r="BM316" s="108"/>
      <c r="BN316" s="108"/>
      <c r="BO316" s="108"/>
      <c r="BP316" s="108"/>
      <c r="BQ316" s="108"/>
      <c r="BR316" s="108"/>
    </row>
    <row r="317" spans="11:70">
      <c r="K317" s="108"/>
      <c r="L317" s="108"/>
      <c r="M317" s="108"/>
      <c r="N317" s="108"/>
      <c r="O317" s="108"/>
      <c r="P317" s="108"/>
      <c r="T317" s="108"/>
      <c r="U317" s="108"/>
      <c r="V317" s="108"/>
      <c r="W317" s="108"/>
      <c r="X317" s="108"/>
      <c r="Y317" s="108"/>
      <c r="AC317" s="108"/>
      <c r="AD317" s="108"/>
      <c r="AE317" s="108"/>
      <c r="AF317" s="108"/>
      <c r="AG317" s="108"/>
      <c r="AH317" s="108"/>
      <c r="AL317" s="108"/>
      <c r="AM317" s="108"/>
      <c r="AN317" s="108"/>
      <c r="AO317" s="108"/>
      <c r="AP317" s="108"/>
      <c r="AQ317" s="108"/>
      <c r="AU317" s="108"/>
      <c r="AV317" s="108"/>
      <c r="AW317" s="108"/>
      <c r="AX317" s="108"/>
      <c r="AY317" s="108"/>
      <c r="AZ317" s="108"/>
      <c r="BD317" s="108"/>
      <c r="BE317" s="108"/>
      <c r="BF317" s="108"/>
      <c r="BG317" s="108"/>
      <c r="BH317" s="108"/>
      <c r="BI317" s="108"/>
      <c r="BM317" s="108"/>
      <c r="BN317" s="108"/>
      <c r="BO317" s="108"/>
      <c r="BP317" s="108"/>
      <c r="BQ317" s="108"/>
      <c r="BR317" s="108"/>
    </row>
    <row r="318" spans="11:70">
      <c r="K318" s="108"/>
      <c r="L318" s="108"/>
      <c r="M318" s="108"/>
      <c r="N318" s="108"/>
      <c r="O318" s="108"/>
      <c r="P318" s="108"/>
      <c r="T318" s="108"/>
      <c r="U318" s="108"/>
      <c r="V318" s="108"/>
      <c r="W318" s="108"/>
      <c r="X318" s="108"/>
      <c r="Y318" s="108"/>
      <c r="AC318" s="108"/>
      <c r="AD318" s="108"/>
      <c r="AE318" s="108"/>
      <c r="AF318" s="108"/>
      <c r="AG318" s="108"/>
      <c r="AH318" s="108"/>
      <c r="AL318" s="108"/>
      <c r="AM318" s="108"/>
      <c r="AN318" s="108"/>
      <c r="AO318" s="108"/>
      <c r="AP318" s="108"/>
      <c r="AQ318" s="108"/>
      <c r="AU318" s="108"/>
      <c r="AV318" s="108"/>
      <c r="AW318" s="108"/>
      <c r="AX318" s="108"/>
      <c r="AY318" s="108"/>
      <c r="AZ318" s="108"/>
      <c r="BD318" s="108"/>
      <c r="BE318" s="108"/>
      <c r="BF318" s="108"/>
      <c r="BG318" s="108"/>
      <c r="BH318" s="108"/>
      <c r="BI318" s="108"/>
      <c r="BM318" s="108"/>
      <c r="BN318" s="108"/>
      <c r="BO318" s="108"/>
      <c r="BP318" s="108"/>
      <c r="BQ318" s="108"/>
      <c r="BR318" s="108"/>
    </row>
    <row r="319" spans="11:70">
      <c r="K319" s="175"/>
      <c r="L319" s="108"/>
      <c r="M319" s="108"/>
      <c r="N319" s="108"/>
      <c r="O319" s="108"/>
      <c r="P319" s="108"/>
      <c r="T319" s="108"/>
      <c r="U319" s="108"/>
      <c r="V319" s="108"/>
      <c r="W319" s="108"/>
      <c r="X319" s="108"/>
      <c r="Y319" s="108"/>
      <c r="AC319" s="108"/>
      <c r="AD319" s="108"/>
      <c r="AE319" s="108"/>
      <c r="AF319" s="108"/>
      <c r="AG319" s="108"/>
      <c r="AH319" s="108"/>
      <c r="AL319" s="108"/>
      <c r="AM319" s="108"/>
      <c r="AN319" s="108"/>
      <c r="AO319" s="108"/>
      <c r="AP319" s="108"/>
      <c r="AQ319" s="108"/>
      <c r="AU319" s="108"/>
      <c r="AV319" s="108"/>
      <c r="AW319" s="108"/>
      <c r="AX319" s="108"/>
      <c r="AY319" s="108"/>
      <c r="AZ319" s="108"/>
      <c r="BD319" s="108"/>
      <c r="BE319" s="108"/>
      <c r="BF319" s="108"/>
      <c r="BG319" s="108"/>
      <c r="BH319" s="108"/>
      <c r="BI319" s="108"/>
      <c r="BM319" s="108"/>
      <c r="BN319" s="108"/>
      <c r="BO319" s="108"/>
      <c r="BP319" s="108"/>
      <c r="BQ319" s="108"/>
      <c r="BR319" s="108"/>
    </row>
    <row r="320" spans="11:70">
      <c r="K320" s="108"/>
      <c r="L320" s="108"/>
      <c r="M320" s="108"/>
      <c r="N320" s="108"/>
      <c r="O320" s="108"/>
      <c r="P320" s="108"/>
      <c r="T320" s="108"/>
      <c r="U320" s="108"/>
      <c r="V320" s="108"/>
      <c r="W320" s="108"/>
      <c r="X320" s="108"/>
      <c r="Y320" s="108"/>
      <c r="AC320" s="108"/>
      <c r="AD320" s="108"/>
      <c r="AE320" s="108"/>
      <c r="AF320" s="108"/>
      <c r="AG320" s="108"/>
      <c r="AH320" s="108"/>
      <c r="AL320" s="108"/>
      <c r="AM320" s="108"/>
      <c r="AN320" s="108"/>
      <c r="AO320" s="108"/>
      <c r="AP320" s="108"/>
      <c r="AQ320" s="108"/>
      <c r="AU320" s="108"/>
      <c r="AV320" s="108"/>
      <c r="AW320" s="108"/>
      <c r="AX320" s="108"/>
      <c r="AY320" s="108"/>
      <c r="AZ320" s="108"/>
      <c r="BD320" s="108"/>
      <c r="BE320" s="108"/>
      <c r="BF320" s="108"/>
      <c r="BG320" s="108"/>
      <c r="BH320" s="108"/>
      <c r="BI320" s="108"/>
      <c r="BM320" s="108"/>
      <c r="BN320" s="108"/>
      <c r="BO320" s="108"/>
      <c r="BP320" s="108"/>
      <c r="BQ320" s="108"/>
      <c r="BR320" s="108"/>
    </row>
    <row r="321" spans="11:70">
      <c r="K321" s="108"/>
      <c r="L321" s="108"/>
      <c r="M321" s="108"/>
      <c r="N321" s="108"/>
      <c r="O321" s="108"/>
      <c r="P321" s="108"/>
      <c r="T321" s="108"/>
      <c r="U321" s="108"/>
      <c r="V321" s="108"/>
      <c r="W321" s="108"/>
      <c r="X321" s="108"/>
      <c r="Y321" s="108"/>
      <c r="AC321" s="108"/>
      <c r="AD321" s="108"/>
      <c r="AE321" s="108"/>
      <c r="AF321" s="108"/>
      <c r="AG321" s="108"/>
      <c r="AH321" s="108"/>
      <c r="AL321" s="108"/>
      <c r="AM321" s="108"/>
      <c r="AN321" s="108"/>
      <c r="AO321" s="108"/>
      <c r="AP321" s="108"/>
      <c r="AQ321" s="108"/>
      <c r="AU321" s="108"/>
      <c r="AV321" s="108"/>
      <c r="AW321" s="108"/>
      <c r="AX321" s="108"/>
      <c r="AY321" s="108"/>
      <c r="AZ321" s="108"/>
      <c r="BD321" s="108"/>
      <c r="BE321" s="108"/>
      <c r="BF321" s="108"/>
      <c r="BG321" s="108"/>
      <c r="BH321" s="108"/>
      <c r="BI321" s="108"/>
      <c r="BM321" s="108"/>
      <c r="BN321" s="108"/>
      <c r="BO321" s="108"/>
      <c r="BP321" s="108"/>
      <c r="BQ321" s="108"/>
      <c r="BR321" s="108"/>
    </row>
    <row r="322" spans="11:70">
      <c r="K322" s="108"/>
      <c r="L322" s="108"/>
      <c r="M322" s="108"/>
      <c r="N322" s="108"/>
      <c r="O322" s="108"/>
      <c r="P322" s="108"/>
      <c r="T322" s="108"/>
      <c r="U322" s="108"/>
      <c r="V322" s="108"/>
      <c r="W322" s="108"/>
      <c r="X322" s="108"/>
      <c r="Y322" s="108"/>
      <c r="AC322" s="108"/>
      <c r="AD322" s="108"/>
      <c r="AE322" s="108"/>
      <c r="AF322" s="108"/>
      <c r="AG322" s="108"/>
      <c r="AH322" s="108"/>
      <c r="AL322" s="108"/>
      <c r="AM322" s="108"/>
      <c r="AN322" s="108"/>
      <c r="AO322" s="108"/>
      <c r="AP322" s="108"/>
      <c r="AQ322" s="108"/>
      <c r="AU322" s="108"/>
      <c r="AV322" s="108"/>
      <c r="AW322" s="108"/>
      <c r="AX322" s="108"/>
      <c r="AY322" s="108"/>
      <c r="AZ322" s="108"/>
      <c r="BD322" s="108"/>
      <c r="BE322" s="108"/>
      <c r="BF322" s="108"/>
      <c r="BG322" s="108"/>
      <c r="BH322" s="108"/>
      <c r="BI322" s="108"/>
      <c r="BM322" s="108"/>
      <c r="BN322" s="108"/>
      <c r="BO322" s="108"/>
      <c r="BP322" s="108"/>
      <c r="BQ322" s="108"/>
      <c r="BR322" s="108"/>
    </row>
    <row r="323" spans="11:70">
      <c r="K323" s="175"/>
      <c r="L323" s="108"/>
      <c r="M323" s="108"/>
      <c r="N323" s="108"/>
      <c r="O323" s="108"/>
      <c r="P323" s="108"/>
      <c r="T323" s="108"/>
      <c r="U323" s="108"/>
      <c r="V323" s="108"/>
      <c r="W323" s="108"/>
      <c r="X323" s="108"/>
      <c r="Y323" s="108"/>
      <c r="AC323" s="108"/>
      <c r="AD323" s="108"/>
      <c r="AE323" s="108"/>
      <c r="AF323" s="108"/>
      <c r="AG323" s="108"/>
      <c r="AH323" s="108"/>
      <c r="AL323" s="108"/>
      <c r="AM323" s="108"/>
      <c r="AN323" s="108"/>
      <c r="AO323" s="108"/>
      <c r="AP323" s="108"/>
      <c r="AQ323" s="108"/>
      <c r="AU323" s="108"/>
      <c r="AV323" s="108"/>
      <c r="AW323" s="108"/>
      <c r="AX323" s="108"/>
      <c r="AY323" s="108"/>
      <c r="AZ323" s="108"/>
      <c r="BD323" s="108"/>
      <c r="BE323" s="108"/>
      <c r="BF323" s="108"/>
      <c r="BG323" s="108"/>
      <c r="BH323" s="108"/>
      <c r="BI323" s="108"/>
      <c r="BM323" s="108"/>
      <c r="BN323" s="108"/>
      <c r="BO323" s="108"/>
      <c r="BP323" s="108"/>
      <c r="BQ323" s="108"/>
      <c r="BR323" s="108"/>
    </row>
    <row r="324" spans="11:70">
      <c r="K324" s="108"/>
      <c r="L324" s="108"/>
      <c r="M324" s="108"/>
      <c r="N324" s="108"/>
      <c r="O324" s="108"/>
      <c r="P324" s="108"/>
      <c r="T324" s="108"/>
      <c r="U324" s="108"/>
      <c r="V324" s="108"/>
      <c r="W324" s="108"/>
      <c r="X324" s="108"/>
      <c r="Y324" s="108"/>
      <c r="AC324" s="108"/>
      <c r="AD324" s="108"/>
      <c r="AE324" s="108"/>
      <c r="AF324" s="108"/>
      <c r="AG324" s="108"/>
      <c r="AH324" s="108"/>
      <c r="AL324" s="108"/>
      <c r="AM324" s="108"/>
      <c r="AN324" s="108"/>
      <c r="AO324" s="108"/>
      <c r="AP324" s="108"/>
      <c r="AQ324" s="108"/>
      <c r="AU324" s="108"/>
      <c r="AV324" s="108"/>
      <c r="AW324" s="108"/>
      <c r="AX324" s="108"/>
      <c r="AY324" s="108"/>
      <c r="AZ324" s="108"/>
      <c r="BD324" s="108"/>
      <c r="BE324" s="108"/>
      <c r="BF324" s="108"/>
      <c r="BG324" s="108"/>
      <c r="BH324" s="108"/>
      <c r="BI324" s="108"/>
      <c r="BM324" s="108"/>
      <c r="BN324" s="108"/>
      <c r="BO324" s="108"/>
      <c r="BP324" s="108"/>
      <c r="BQ324" s="108"/>
      <c r="BR324" s="108"/>
    </row>
    <row r="325" spans="11:70">
      <c r="K325" s="108"/>
      <c r="L325" s="108"/>
      <c r="M325" s="108"/>
      <c r="N325" s="108"/>
      <c r="O325" s="108"/>
      <c r="P325" s="108"/>
      <c r="T325" s="108"/>
      <c r="U325" s="108"/>
      <c r="V325" s="108"/>
      <c r="W325" s="108"/>
      <c r="X325" s="108"/>
      <c r="Y325" s="108"/>
      <c r="AC325" s="108"/>
      <c r="AD325" s="108"/>
      <c r="AE325" s="108"/>
      <c r="AF325" s="108"/>
      <c r="AG325" s="108"/>
      <c r="AH325" s="108"/>
      <c r="AL325" s="108"/>
      <c r="AM325" s="108"/>
      <c r="AN325" s="108"/>
      <c r="AO325" s="108"/>
      <c r="AP325" s="108"/>
      <c r="AQ325" s="108"/>
      <c r="AU325" s="108"/>
      <c r="AV325" s="108"/>
      <c r="AW325" s="108"/>
      <c r="AX325" s="108"/>
      <c r="AY325" s="108"/>
      <c r="AZ325" s="108"/>
      <c r="BD325" s="108"/>
      <c r="BE325" s="108"/>
      <c r="BF325" s="108"/>
      <c r="BG325" s="108"/>
      <c r="BH325" s="108"/>
      <c r="BI325" s="108"/>
      <c r="BM325" s="108"/>
      <c r="BN325" s="108"/>
      <c r="BO325" s="108"/>
      <c r="BP325" s="108"/>
      <c r="BQ325" s="108"/>
      <c r="BR325" s="108"/>
    </row>
    <row r="326" spans="11:70">
      <c r="K326" s="108"/>
      <c r="L326" s="108"/>
      <c r="M326" s="108"/>
      <c r="N326" s="108"/>
      <c r="O326" s="108"/>
      <c r="P326" s="108"/>
      <c r="T326" s="108"/>
      <c r="U326" s="108"/>
      <c r="V326" s="108"/>
      <c r="W326" s="108"/>
      <c r="X326" s="108"/>
      <c r="Y326" s="108"/>
      <c r="AC326" s="108"/>
      <c r="AD326" s="108"/>
      <c r="AE326" s="108"/>
      <c r="AF326" s="108"/>
      <c r="AG326" s="108"/>
      <c r="AH326" s="108"/>
      <c r="AL326" s="108"/>
      <c r="AM326" s="108"/>
      <c r="AN326" s="108"/>
      <c r="AO326" s="108"/>
      <c r="AP326" s="108"/>
      <c r="AQ326" s="108"/>
      <c r="AU326" s="108"/>
      <c r="AV326" s="108"/>
      <c r="AW326" s="108"/>
      <c r="AX326" s="108"/>
      <c r="AY326" s="108"/>
      <c r="AZ326" s="108"/>
      <c r="BD326" s="108"/>
      <c r="BE326" s="108"/>
      <c r="BF326" s="108"/>
      <c r="BG326" s="108"/>
      <c r="BH326" s="108"/>
      <c r="BI326" s="108"/>
      <c r="BM326" s="108"/>
      <c r="BN326" s="108"/>
      <c r="BO326" s="108"/>
      <c r="BP326" s="108"/>
      <c r="BQ326" s="108"/>
      <c r="BR326" s="108"/>
    </row>
    <row r="327" spans="11:70">
      <c r="K327" s="175"/>
      <c r="L327" s="108"/>
      <c r="M327" s="108"/>
      <c r="N327" s="108"/>
      <c r="O327" s="108"/>
      <c r="P327" s="108"/>
      <c r="T327" s="108"/>
      <c r="U327" s="108"/>
      <c r="V327" s="108"/>
      <c r="W327" s="108"/>
      <c r="X327" s="108"/>
      <c r="Y327" s="108"/>
      <c r="AC327" s="108"/>
      <c r="AD327" s="108"/>
      <c r="AE327" s="108"/>
      <c r="AF327" s="108"/>
      <c r="AG327" s="108"/>
      <c r="AH327" s="108"/>
      <c r="AL327" s="108"/>
      <c r="AM327" s="108"/>
      <c r="AN327" s="108"/>
      <c r="AO327" s="108"/>
      <c r="AP327" s="108"/>
      <c r="AQ327" s="108"/>
      <c r="AU327" s="108"/>
      <c r="AV327" s="108"/>
      <c r="AW327" s="108"/>
      <c r="AX327" s="108"/>
      <c r="AY327" s="108"/>
      <c r="AZ327" s="108"/>
      <c r="BD327" s="108"/>
      <c r="BE327" s="108"/>
      <c r="BF327" s="108"/>
      <c r="BG327" s="108"/>
      <c r="BH327" s="108"/>
      <c r="BI327" s="108"/>
      <c r="BM327" s="108"/>
      <c r="BN327" s="108"/>
      <c r="BO327" s="108"/>
      <c r="BP327" s="108"/>
      <c r="BQ327" s="108"/>
      <c r="BR327" s="108"/>
    </row>
    <row r="328" spans="11:70">
      <c r="K328" s="108"/>
      <c r="L328" s="108"/>
      <c r="M328" s="108"/>
      <c r="N328" s="108"/>
      <c r="O328" s="108"/>
      <c r="P328" s="108"/>
      <c r="T328" s="108"/>
      <c r="U328" s="108"/>
      <c r="V328" s="108"/>
      <c r="W328" s="108"/>
      <c r="X328" s="108"/>
      <c r="Y328" s="108"/>
      <c r="AC328" s="108"/>
      <c r="AD328" s="108"/>
      <c r="AE328" s="108"/>
      <c r="AF328" s="108"/>
      <c r="AG328" s="108"/>
      <c r="AH328" s="108"/>
      <c r="AL328" s="108"/>
      <c r="AM328" s="108"/>
      <c r="AN328" s="108"/>
      <c r="AO328" s="108"/>
      <c r="AP328" s="108"/>
      <c r="AQ328" s="108"/>
      <c r="AU328" s="108"/>
      <c r="AV328" s="108"/>
      <c r="AW328" s="108"/>
      <c r="AX328" s="108"/>
      <c r="AY328" s="108"/>
      <c r="AZ328" s="108"/>
      <c r="BD328" s="108"/>
      <c r="BE328" s="108"/>
      <c r="BF328" s="108"/>
      <c r="BG328" s="108"/>
      <c r="BH328" s="108"/>
      <c r="BI328" s="108"/>
      <c r="BM328" s="108"/>
      <c r="BN328" s="108"/>
      <c r="BO328" s="108"/>
      <c r="BP328" s="108"/>
      <c r="BQ328" s="108"/>
      <c r="BR328" s="108"/>
    </row>
    <row r="329" spans="11:70">
      <c r="K329" s="108"/>
      <c r="L329" s="108"/>
      <c r="M329" s="108"/>
      <c r="N329" s="108"/>
      <c r="O329" s="108"/>
      <c r="P329" s="108"/>
      <c r="T329" s="108"/>
      <c r="U329" s="108"/>
      <c r="V329" s="108"/>
      <c r="W329" s="108"/>
      <c r="X329" s="108"/>
      <c r="Y329" s="108"/>
      <c r="AC329" s="108"/>
      <c r="AD329" s="108"/>
      <c r="AE329" s="108"/>
      <c r="AF329" s="108"/>
      <c r="AG329" s="108"/>
      <c r="AH329" s="108"/>
      <c r="AL329" s="108"/>
      <c r="AM329" s="108"/>
      <c r="AN329" s="108"/>
      <c r="AO329" s="108"/>
      <c r="AP329" s="108"/>
      <c r="AQ329" s="108"/>
      <c r="AU329" s="108"/>
      <c r="AV329" s="108"/>
      <c r="AW329" s="108"/>
      <c r="AX329" s="108"/>
      <c r="AY329" s="108"/>
      <c r="AZ329" s="108"/>
      <c r="BD329" s="108"/>
      <c r="BE329" s="108"/>
      <c r="BF329" s="108"/>
      <c r="BG329" s="108"/>
      <c r="BH329" s="108"/>
      <c r="BI329" s="108"/>
      <c r="BM329" s="108"/>
      <c r="BN329" s="108"/>
      <c r="BO329" s="108"/>
      <c r="BP329" s="108"/>
      <c r="BQ329" s="108"/>
      <c r="BR329" s="108"/>
    </row>
    <row r="330" spans="11:70">
      <c r="K330" s="108"/>
      <c r="L330" s="108"/>
      <c r="M330" s="108"/>
      <c r="N330" s="108"/>
      <c r="O330" s="108"/>
      <c r="P330" s="108"/>
      <c r="T330" s="108"/>
      <c r="U330" s="108"/>
      <c r="V330" s="108"/>
      <c r="W330" s="108"/>
      <c r="X330" s="108"/>
      <c r="Y330" s="108"/>
      <c r="AC330" s="108"/>
      <c r="AD330" s="108"/>
      <c r="AE330" s="108"/>
      <c r="AF330" s="108"/>
      <c r="AG330" s="108"/>
      <c r="AH330" s="108"/>
      <c r="AL330" s="108"/>
      <c r="AM330" s="108"/>
      <c r="AN330" s="108"/>
      <c r="AO330" s="108"/>
      <c r="AP330" s="108"/>
      <c r="AQ330" s="108"/>
      <c r="AU330" s="108"/>
      <c r="AV330" s="108"/>
      <c r="AW330" s="108"/>
      <c r="AX330" s="108"/>
      <c r="AY330" s="108"/>
      <c r="AZ330" s="108"/>
      <c r="BD330" s="108"/>
      <c r="BE330" s="108"/>
      <c r="BF330" s="108"/>
      <c r="BG330" s="108"/>
      <c r="BH330" s="108"/>
      <c r="BI330" s="108"/>
      <c r="BM330" s="108"/>
      <c r="BN330" s="108"/>
      <c r="BO330" s="108"/>
      <c r="BP330" s="108"/>
      <c r="BQ330" s="108"/>
      <c r="BR330" s="108"/>
    </row>
    <row r="331" spans="11:70">
      <c r="K331" s="175"/>
      <c r="L331" s="108"/>
      <c r="M331" s="108"/>
      <c r="N331" s="108"/>
      <c r="O331" s="108"/>
      <c r="P331" s="108"/>
      <c r="T331" s="108"/>
      <c r="U331" s="108"/>
      <c r="V331" s="108"/>
      <c r="W331" s="108"/>
      <c r="X331" s="108"/>
      <c r="Y331" s="108"/>
      <c r="AC331" s="108"/>
      <c r="AD331" s="108"/>
      <c r="AE331" s="108"/>
      <c r="AF331" s="108"/>
      <c r="AG331" s="108"/>
      <c r="AH331" s="108"/>
      <c r="AL331" s="108"/>
      <c r="AM331" s="108"/>
      <c r="AN331" s="108"/>
      <c r="AO331" s="108"/>
      <c r="AP331" s="108"/>
      <c r="AQ331" s="108"/>
      <c r="AU331" s="108"/>
      <c r="AV331" s="108"/>
      <c r="AW331" s="108"/>
      <c r="AX331" s="108"/>
      <c r="AY331" s="108"/>
      <c r="AZ331" s="108"/>
      <c r="BD331" s="108"/>
      <c r="BE331" s="108"/>
      <c r="BF331" s="108"/>
      <c r="BG331" s="108"/>
      <c r="BH331" s="108"/>
      <c r="BI331" s="108"/>
      <c r="BM331" s="108"/>
      <c r="BN331" s="108"/>
      <c r="BO331" s="108"/>
      <c r="BP331" s="108"/>
      <c r="BQ331" s="108"/>
      <c r="BR331" s="108"/>
    </row>
    <row r="332" spans="11:70">
      <c r="K332" s="108"/>
      <c r="L332" s="108"/>
      <c r="M332" s="108"/>
      <c r="N332" s="108"/>
      <c r="O332" s="108"/>
      <c r="P332" s="108"/>
      <c r="T332" s="108"/>
      <c r="U332" s="108"/>
      <c r="V332" s="108"/>
      <c r="W332" s="108"/>
      <c r="X332" s="108"/>
      <c r="Y332" s="108"/>
      <c r="AC332" s="108"/>
      <c r="AD332" s="108"/>
      <c r="AE332" s="108"/>
      <c r="AF332" s="108"/>
      <c r="AG332" s="108"/>
      <c r="AH332" s="108"/>
      <c r="AL332" s="108"/>
      <c r="AM332" s="108"/>
      <c r="AN332" s="108"/>
      <c r="AO332" s="108"/>
      <c r="AP332" s="108"/>
      <c r="AQ332" s="108"/>
      <c r="AU332" s="108"/>
      <c r="AV332" s="108"/>
      <c r="AW332" s="108"/>
      <c r="AX332" s="108"/>
      <c r="AY332" s="108"/>
      <c r="AZ332" s="108"/>
      <c r="BD332" s="108"/>
      <c r="BE332" s="108"/>
      <c r="BF332" s="108"/>
      <c r="BG332" s="108"/>
      <c r="BH332" s="108"/>
      <c r="BI332" s="108"/>
      <c r="BM332" s="108"/>
      <c r="BN332" s="108"/>
      <c r="BO332" s="108"/>
      <c r="BP332" s="108"/>
      <c r="BQ332" s="108"/>
      <c r="BR332" s="108"/>
    </row>
    <row r="333" spans="11:70">
      <c r="K333" s="108"/>
      <c r="L333" s="108"/>
      <c r="M333" s="108"/>
      <c r="N333" s="108"/>
      <c r="O333" s="108"/>
      <c r="P333" s="108"/>
      <c r="T333" s="108"/>
      <c r="U333" s="108"/>
      <c r="V333" s="108"/>
      <c r="W333" s="108"/>
      <c r="X333" s="108"/>
      <c r="Y333" s="108"/>
      <c r="AC333" s="108"/>
      <c r="AD333" s="108"/>
      <c r="AE333" s="108"/>
      <c r="AF333" s="108"/>
      <c r="AG333" s="108"/>
      <c r="AH333" s="108"/>
      <c r="AL333" s="108"/>
      <c r="AM333" s="108"/>
      <c r="AN333" s="108"/>
      <c r="AO333" s="108"/>
      <c r="AP333" s="108"/>
      <c r="AQ333" s="108"/>
      <c r="AU333" s="108"/>
      <c r="AV333" s="108"/>
      <c r="AW333" s="108"/>
      <c r="AX333" s="108"/>
      <c r="AY333" s="108"/>
      <c r="AZ333" s="108"/>
      <c r="BD333" s="108"/>
      <c r="BE333" s="108"/>
      <c r="BF333" s="108"/>
      <c r="BG333" s="108"/>
      <c r="BH333" s="108"/>
      <c r="BI333" s="108"/>
      <c r="BM333" s="108"/>
      <c r="BN333" s="108"/>
      <c r="BO333" s="108"/>
      <c r="BP333" s="108"/>
      <c r="BQ333" s="108"/>
      <c r="BR333" s="108"/>
    </row>
    <row r="334" spans="11:70">
      <c r="K334" s="108"/>
      <c r="L334" s="108"/>
      <c r="M334" s="108"/>
      <c r="N334" s="108"/>
      <c r="O334" s="108"/>
      <c r="P334" s="108"/>
      <c r="T334" s="108"/>
      <c r="U334" s="108"/>
      <c r="V334" s="108"/>
      <c r="W334" s="108"/>
      <c r="X334" s="108"/>
      <c r="Y334" s="108"/>
      <c r="AC334" s="108"/>
      <c r="AD334" s="108"/>
      <c r="AE334" s="108"/>
      <c r="AF334" s="108"/>
      <c r="AG334" s="108"/>
      <c r="AH334" s="108"/>
      <c r="AL334" s="108"/>
      <c r="AM334" s="108"/>
      <c r="AN334" s="108"/>
      <c r="AO334" s="108"/>
      <c r="AP334" s="108"/>
      <c r="AQ334" s="108"/>
      <c r="AU334" s="108"/>
      <c r="AV334" s="108"/>
      <c r="AW334" s="108"/>
      <c r="AX334" s="108"/>
      <c r="AY334" s="108"/>
      <c r="AZ334" s="108"/>
      <c r="BD334" s="108"/>
      <c r="BE334" s="108"/>
      <c r="BF334" s="108"/>
      <c r="BG334" s="108"/>
      <c r="BH334" s="108"/>
      <c r="BI334" s="108"/>
      <c r="BM334" s="108"/>
      <c r="BN334" s="108"/>
      <c r="BO334" s="108"/>
      <c r="BP334" s="108"/>
      <c r="BQ334" s="108"/>
      <c r="BR334" s="108"/>
    </row>
    <row r="335" spans="11:70">
      <c r="K335" s="175"/>
      <c r="L335" s="108"/>
      <c r="M335" s="108"/>
      <c r="N335" s="108"/>
      <c r="O335" s="108"/>
      <c r="P335" s="108"/>
      <c r="T335" s="108"/>
      <c r="U335" s="108"/>
      <c r="V335" s="108"/>
      <c r="W335" s="108"/>
      <c r="X335" s="108"/>
      <c r="Y335" s="108"/>
      <c r="AC335" s="108"/>
      <c r="AD335" s="108"/>
      <c r="AE335" s="108"/>
      <c r="AF335" s="108"/>
      <c r="AG335" s="108"/>
      <c r="AH335" s="108"/>
      <c r="AL335" s="108"/>
      <c r="AM335" s="108"/>
      <c r="AN335" s="108"/>
      <c r="AO335" s="108"/>
      <c r="AP335" s="108"/>
      <c r="AQ335" s="108"/>
      <c r="AU335" s="108"/>
      <c r="AV335" s="108"/>
      <c r="AW335" s="108"/>
      <c r="AX335" s="108"/>
      <c r="AY335" s="108"/>
      <c r="AZ335" s="108"/>
      <c r="BD335" s="108"/>
      <c r="BE335" s="108"/>
      <c r="BF335" s="108"/>
      <c r="BG335" s="108"/>
      <c r="BH335" s="108"/>
      <c r="BI335" s="108"/>
      <c r="BM335" s="108"/>
      <c r="BN335" s="108"/>
      <c r="BO335" s="108"/>
      <c r="BP335" s="108"/>
      <c r="BQ335" s="108"/>
      <c r="BR335" s="108"/>
    </row>
    <row r="336" spans="11:70">
      <c r="K336" s="108"/>
      <c r="L336" s="108"/>
      <c r="M336" s="108"/>
      <c r="N336" s="108"/>
      <c r="O336" s="108"/>
      <c r="P336" s="108"/>
      <c r="T336" s="108"/>
      <c r="U336" s="108"/>
      <c r="V336" s="108"/>
      <c r="W336" s="108"/>
      <c r="X336" s="108"/>
      <c r="Y336" s="108"/>
      <c r="AC336" s="108"/>
      <c r="AD336" s="108"/>
      <c r="AE336" s="108"/>
      <c r="AF336" s="108"/>
      <c r="AG336" s="108"/>
      <c r="AH336" s="108"/>
      <c r="AL336" s="108"/>
      <c r="AM336" s="108"/>
      <c r="AN336" s="108"/>
      <c r="AO336" s="108"/>
      <c r="AP336" s="108"/>
      <c r="AQ336" s="108"/>
      <c r="AU336" s="108"/>
      <c r="AV336" s="108"/>
      <c r="AW336" s="108"/>
      <c r="AX336" s="108"/>
      <c r="AY336" s="108"/>
      <c r="AZ336" s="108"/>
      <c r="BD336" s="108"/>
      <c r="BE336" s="108"/>
      <c r="BF336" s="108"/>
      <c r="BG336" s="108"/>
      <c r="BH336" s="108"/>
      <c r="BI336" s="108"/>
      <c r="BM336" s="108"/>
      <c r="BN336" s="108"/>
      <c r="BO336" s="108"/>
      <c r="BP336" s="108"/>
      <c r="BQ336" s="108"/>
      <c r="BR336" s="108"/>
    </row>
    <row r="337" spans="11:70">
      <c r="K337" s="108"/>
      <c r="L337" s="108"/>
      <c r="M337" s="108"/>
      <c r="N337" s="108"/>
      <c r="O337" s="108"/>
      <c r="P337" s="108"/>
      <c r="T337" s="108"/>
      <c r="U337" s="108"/>
      <c r="V337" s="108"/>
      <c r="W337" s="108"/>
      <c r="X337" s="108"/>
      <c r="Y337" s="108"/>
      <c r="AC337" s="108"/>
      <c r="AD337" s="108"/>
      <c r="AE337" s="108"/>
      <c r="AF337" s="108"/>
      <c r="AG337" s="108"/>
      <c r="AH337" s="108"/>
      <c r="AL337" s="108"/>
      <c r="AM337" s="108"/>
      <c r="AN337" s="108"/>
      <c r="AO337" s="108"/>
      <c r="AP337" s="108"/>
      <c r="AQ337" s="108"/>
      <c r="AU337" s="108"/>
      <c r="AV337" s="108"/>
      <c r="AW337" s="108"/>
      <c r="AX337" s="108"/>
      <c r="AY337" s="108"/>
      <c r="AZ337" s="108"/>
      <c r="BD337" s="108"/>
      <c r="BE337" s="108"/>
      <c r="BF337" s="108"/>
      <c r="BG337" s="108"/>
      <c r="BH337" s="108"/>
      <c r="BI337" s="108"/>
      <c r="BM337" s="108"/>
      <c r="BN337" s="108"/>
      <c r="BO337" s="108"/>
      <c r="BP337" s="108"/>
      <c r="BQ337" s="108"/>
      <c r="BR337" s="108"/>
    </row>
    <row r="338" spans="11:70">
      <c r="K338" s="108"/>
      <c r="L338" s="108"/>
      <c r="M338" s="108"/>
      <c r="N338" s="108"/>
      <c r="O338" s="108"/>
      <c r="P338" s="108"/>
      <c r="T338" s="108"/>
      <c r="U338" s="108"/>
      <c r="V338" s="108"/>
      <c r="W338" s="108"/>
      <c r="X338" s="108"/>
      <c r="Y338" s="108"/>
      <c r="AC338" s="108"/>
      <c r="AD338" s="108"/>
      <c r="AE338" s="108"/>
      <c r="AF338" s="108"/>
      <c r="AG338" s="108"/>
      <c r="AH338" s="108"/>
      <c r="AL338" s="108"/>
      <c r="AM338" s="108"/>
      <c r="AN338" s="108"/>
      <c r="AO338" s="108"/>
      <c r="AP338" s="108"/>
      <c r="AQ338" s="108"/>
      <c r="AU338" s="108"/>
      <c r="AV338" s="108"/>
      <c r="AW338" s="108"/>
      <c r="AX338" s="108"/>
      <c r="AY338" s="108"/>
      <c r="AZ338" s="108"/>
      <c r="BD338" s="108"/>
      <c r="BE338" s="108"/>
      <c r="BF338" s="108"/>
      <c r="BG338" s="108"/>
      <c r="BH338" s="108"/>
      <c r="BI338" s="108"/>
      <c r="BM338" s="108"/>
      <c r="BN338" s="108"/>
      <c r="BO338" s="108"/>
      <c r="BP338" s="108"/>
      <c r="BQ338" s="108"/>
      <c r="BR338" s="108"/>
    </row>
    <row r="339" spans="11:70">
      <c r="K339" s="175"/>
      <c r="L339" s="108"/>
      <c r="M339" s="108"/>
      <c r="N339" s="108"/>
      <c r="O339" s="108"/>
      <c r="P339" s="108"/>
      <c r="T339" s="108"/>
      <c r="U339" s="108"/>
      <c r="V339" s="108"/>
      <c r="W339" s="108"/>
      <c r="X339" s="108"/>
      <c r="Y339" s="108"/>
      <c r="AC339" s="108"/>
      <c r="AD339" s="108"/>
      <c r="AE339" s="108"/>
      <c r="AF339" s="108"/>
      <c r="AG339" s="108"/>
      <c r="AH339" s="108"/>
      <c r="AL339" s="108"/>
      <c r="AM339" s="108"/>
      <c r="AN339" s="108"/>
      <c r="AO339" s="108"/>
      <c r="AP339" s="108"/>
      <c r="AQ339" s="108"/>
      <c r="AU339" s="108"/>
      <c r="AV339" s="108"/>
      <c r="AW339" s="108"/>
      <c r="AX339" s="108"/>
      <c r="AY339" s="108"/>
      <c r="AZ339" s="108"/>
      <c r="BD339" s="108"/>
      <c r="BE339" s="108"/>
      <c r="BF339" s="108"/>
      <c r="BG339" s="108"/>
      <c r="BH339" s="108"/>
      <c r="BI339" s="108"/>
      <c r="BM339" s="108"/>
      <c r="BN339" s="108"/>
      <c r="BO339" s="108"/>
      <c r="BP339" s="108"/>
      <c r="BQ339" s="108"/>
      <c r="BR339" s="108"/>
    </row>
    <row r="340" spans="11:70">
      <c r="K340" s="108"/>
      <c r="L340" s="108"/>
      <c r="M340" s="108"/>
      <c r="N340" s="108"/>
      <c r="O340" s="108"/>
      <c r="P340" s="108"/>
      <c r="T340" s="108"/>
      <c r="U340" s="108"/>
      <c r="V340" s="108"/>
      <c r="W340" s="108"/>
      <c r="X340" s="108"/>
      <c r="Y340" s="108"/>
      <c r="AC340" s="108"/>
      <c r="AD340" s="108"/>
      <c r="AE340" s="108"/>
      <c r="AF340" s="108"/>
      <c r="AG340" s="108"/>
      <c r="AH340" s="108"/>
      <c r="AL340" s="108"/>
      <c r="AM340" s="108"/>
      <c r="AN340" s="108"/>
      <c r="AO340" s="108"/>
      <c r="AP340" s="108"/>
      <c r="AQ340" s="108"/>
      <c r="AU340" s="108"/>
      <c r="AV340" s="108"/>
      <c r="AW340" s="108"/>
      <c r="AX340" s="108"/>
      <c r="AY340" s="108"/>
      <c r="AZ340" s="108"/>
      <c r="BD340" s="108"/>
      <c r="BE340" s="108"/>
      <c r="BF340" s="108"/>
      <c r="BG340" s="108"/>
      <c r="BH340" s="108"/>
      <c r="BI340" s="108"/>
      <c r="BM340" s="108"/>
      <c r="BN340" s="108"/>
      <c r="BO340" s="108"/>
      <c r="BP340" s="108"/>
      <c r="BQ340" s="108"/>
      <c r="BR340" s="108"/>
    </row>
    <row r="341" spans="11:70">
      <c r="K341" s="108"/>
      <c r="L341" s="108"/>
      <c r="M341" s="108"/>
      <c r="N341" s="108"/>
      <c r="O341" s="108"/>
      <c r="P341" s="108"/>
      <c r="T341" s="108"/>
      <c r="U341" s="108"/>
      <c r="V341" s="108"/>
      <c r="W341" s="108"/>
      <c r="X341" s="108"/>
      <c r="Y341" s="108"/>
      <c r="AC341" s="108"/>
      <c r="AD341" s="108"/>
      <c r="AE341" s="108"/>
      <c r="AF341" s="108"/>
      <c r="AG341" s="108"/>
      <c r="AH341" s="108"/>
      <c r="AL341" s="108"/>
      <c r="AM341" s="108"/>
      <c r="AN341" s="108"/>
      <c r="AO341" s="108"/>
      <c r="AP341" s="108"/>
      <c r="AQ341" s="108"/>
      <c r="AU341" s="108"/>
      <c r="AV341" s="108"/>
      <c r="AW341" s="108"/>
      <c r="AX341" s="108"/>
      <c r="AY341" s="108"/>
      <c r="AZ341" s="108"/>
      <c r="BD341" s="108"/>
      <c r="BE341" s="108"/>
      <c r="BF341" s="108"/>
      <c r="BG341" s="108"/>
      <c r="BH341" s="108"/>
      <c r="BI341" s="108"/>
      <c r="BM341" s="108"/>
      <c r="BN341" s="108"/>
      <c r="BO341" s="108"/>
      <c r="BP341" s="108"/>
      <c r="BQ341" s="108"/>
      <c r="BR341" s="108"/>
    </row>
    <row r="342" spans="11:70">
      <c r="K342" s="108"/>
      <c r="L342" s="108"/>
      <c r="M342" s="108"/>
      <c r="N342" s="108"/>
      <c r="O342" s="108"/>
      <c r="P342" s="108"/>
      <c r="T342" s="108"/>
      <c r="U342" s="108"/>
      <c r="V342" s="108"/>
      <c r="W342" s="108"/>
      <c r="X342" s="108"/>
      <c r="Y342" s="108"/>
      <c r="AC342" s="108"/>
      <c r="AD342" s="108"/>
      <c r="AE342" s="108"/>
      <c r="AF342" s="108"/>
      <c r="AG342" s="108"/>
      <c r="AH342" s="108"/>
      <c r="AL342" s="108"/>
      <c r="AM342" s="108"/>
      <c r="AN342" s="108"/>
      <c r="AO342" s="108"/>
      <c r="AP342" s="108"/>
      <c r="AQ342" s="108"/>
      <c r="AU342" s="108"/>
      <c r="AV342" s="108"/>
      <c r="AW342" s="108"/>
      <c r="AX342" s="108"/>
      <c r="AY342" s="108"/>
      <c r="AZ342" s="108"/>
      <c r="BD342" s="108"/>
      <c r="BE342" s="108"/>
      <c r="BF342" s="108"/>
      <c r="BG342" s="108"/>
      <c r="BH342" s="108"/>
      <c r="BI342" s="108"/>
      <c r="BM342" s="108"/>
      <c r="BN342" s="108"/>
      <c r="BO342" s="108"/>
      <c r="BP342" s="108"/>
      <c r="BQ342" s="108"/>
      <c r="BR342" s="108"/>
    </row>
    <row r="343" spans="11:70">
      <c r="K343" s="175"/>
      <c r="L343" s="108"/>
      <c r="M343" s="108"/>
      <c r="N343" s="108"/>
      <c r="O343" s="108"/>
      <c r="P343" s="108"/>
      <c r="T343" s="108"/>
      <c r="U343" s="108"/>
      <c r="V343" s="108"/>
      <c r="W343" s="108"/>
      <c r="X343" s="108"/>
      <c r="Y343" s="108"/>
      <c r="AC343" s="108"/>
      <c r="AD343" s="108"/>
      <c r="AE343" s="108"/>
      <c r="AF343" s="108"/>
      <c r="AG343" s="108"/>
      <c r="AH343" s="108"/>
      <c r="AL343" s="108"/>
      <c r="AM343" s="108"/>
      <c r="AN343" s="108"/>
      <c r="AO343" s="108"/>
      <c r="AP343" s="108"/>
      <c r="AQ343" s="108"/>
      <c r="AU343" s="108"/>
      <c r="AV343" s="108"/>
      <c r="AW343" s="108"/>
      <c r="AX343" s="108"/>
      <c r="AY343" s="108"/>
      <c r="AZ343" s="108"/>
      <c r="BD343" s="108"/>
      <c r="BE343" s="108"/>
      <c r="BF343" s="108"/>
      <c r="BG343" s="108"/>
      <c r="BH343" s="108"/>
      <c r="BI343" s="108"/>
      <c r="BM343" s="108"/>
      <c r="BN343" s="108"/>
      <c r="BO343" s="108"/>
      <c r="BP343" s="108"/>
      <c r="BQ343" s="108"/>
      <c r="BR343" s="108"/>
    </row>
    <row r="344" spans="11:70">
      <c r="K344" s="108"/>
      <c r="L344" s="108"/>
      <c r="M344" s="108"/>
      <c r="N344" s="108"/>
      <c r="O344" s="108"/>
      <c r="P344" s="108"/>
      <c r="T344" s="108"/>
      <c r="U344" s="108"/>
      <c r="V344" s="108"/>
      <c r="W344" s="108"/>
      <c r="X344" s="108"/>
      <c r="Y344" s="108"/>
      <c r="AC344" s="108"/>
      <c r="AD344" s="108"/>
      <c r="AE344" s="108"/>
      <c r="AF344" s="108"/>
      <c r="AG344" s="108"/>
      <c r="AH344" s="108"/>
      <c r="AL344" s="108"/>
      <c r="AM344" s="108"/>
      <c r="AN344" s="108"/>
      <c r="AO344" s="108"/>
      <c r="AP344" s="108"/>
      <c r="AQ344" s="108"/>
      <c r="AU344" s="108"/>
      <c r="AV344" s="108"/>
      <c r="AW344" s="108"/>
      <c r="AX344" s="108"/>
      <c r="AY344" s="108"/>
      <c r="AZ344" s="108"/>
      <c r="BD344" s="108"/>
      <c r="BE344" s="108"/>
      <c r="BF344" s="108"/>
      <c r="BG344" s="108"/>
      <c r="BH344" s="108"/>
      <c r="BI344" s="108"/>
      <c r="BM344" s="108"/>
      <c r="BN344" s="108"/>
      <c r="BO344" s="108"/>
      <c r="BP344" s="108"/>
      <c r="BQ344" s="108"/>
      <c r="BR344" s="108"/>
    </row>
    <row r="345" spans="11:70">
      <c r="K345" s="108"/>
      <c r="L345" s="108"/>
      <c r="M345" s="108"/>
      <c r="N345" s="108"/>
      <c r="O345" s="108"/>
      <c r="P345" s="108"/>
      <c r="T345" s="108"/>
      <c r="U345" s="108"/>
      <c r="V345" s="108"/>
      <c r="W345" s="108"/>
      <c r="X345" s="108"/>
      <c r="Y345" s="108"/>
      <c r="AC345" s="108"/>
      <c r="AD345" s="108"/>
      <c r="AE345" s="108"/>
      <c r="AF345" s="108"/>
      <c r="AG345" s="108"/>
      <c r="AH345" s="108"/>
      <c r="AL345" s="108"/>
      <c r="AM345" s="108"/>
      <c r="AN345" s="108"/>
      <c r="AO345" s="108"/>
      <c r="AP345" s="108"/>
      <c r="AQ345" s="108"/>
      <c r="AU345" s="108"/>
      <c r="AV345" s="108"/>
      <c r="AW345" s="108"/>
      <c r="AX345" s="108"/>
      <c r="AY345" s="108"/>
      <c r="AZ345" s="108"/>
      <c r="BD345" s="108"/>
      <c r="BE345" s="108"/>
      <c r="BF345" s="108"/>
      <c r="BG345" s="108"/>
      <c r="BH345" s="108"/>
      <c r="BI345" s="108"/>
      <c r="BM345" s="108"/>
      <c r="BN345" s="108"/>
      <c r="BO345" s="108"/>
      <c r="BP345" s="108"/>
      <c r="BQ345" s="108"/>
      <c r="BR345" s="108"/>
    </row>
    <row r="346" spans="11:70">
      <c r="K346" s="108"/>
      <c r="L346" s="108"/>
      <c r="M346" s="108"/>
      <c r="N346" s="108"/>
      <c r="O346" s="108"/>
      <c r="P346" s="108"/>
      <c r="T346" s="108"/>
      <c r="U346" s="108"/>
      <c r="V346" s="108"/>
      <c r="W346" s="108"/>
      <c r="X346" s="108"/>
      <c r="Y346" s="108"/>
      <c r="AC346" s="108"/>
      <c r="AD346" s="108"/>
      <c r="AE346" s="108"/>
      <c r="AF346" s="108"/>
      <c r="AG346" s="108"/>
      <c r="AH346" s="108"/>
      <c r="AL346" s="108"/>
      <c r="AM346" s="108"/>
      <c r="AN346" s="108"/>
      <c r="AO346" s="108"/>
      <c r="AP346" s="108"/>
      <c r="AQ346" s="108"/>
      <c r="AU346" s="108"/>
      <c r="AV346" s="108"/>
      <c r="AW346" s="108"/>
      <c r="AX346" s="108"/>
      <c r="AY346" s="108"/>
      <c r="AZ346" s="108"/>
      <c r="BD346" s="108"/>
      <c r="BE346" s="108"/>
      <c r="BF346" s="108"/>
      <c r="BG346" s="108"/>
      <c r="BH346" s="108"/>
      <c r="BI346" s="108"/>
      <c r="BM346" s="108"/>
      <c r="BN346" s="108"/>
      <c r="BO346" s="108"/>
      <c r="BP346" s="108"/>
      <c r="BQ346" s="108"/>
      <c r="BR346" s="108"/>
    </row>
    <row r="347" spans="11:70">
      <c r="K347" s="175"/>
      <c r="L347" s="108"/>
      <c r="M347" s="108"/>
      <c r="N347" s="108"/>
      <c r="O347" s="108"/>
      <c r="P347" s="108"/>
      <c r="T347" s="108"/>
      <c r="U347" s="108"/>
      <c r="V347" s="108"/>
      <c r="W347" s="108"/>
      <c r="X347" s="108"/>
      <c r="Y347" s="108"/>
      <c r="AC347" s="108"/>
      <c r="AD347" s="108"/>
      <c r="AE347" s="108"/>
      <c r="AF347" s="108"/>
      <c r="AG347" s="108"/>
      <c r="AH347" s="108"/>
      <c r="AL347" s="108"/>
      <c r="AM347" s="108"/>
      <c r="AN347" s="108"/>
      <c r="AO347" s="108"/>
      <c r="AP347" s="108"/>
      <c r="AQ347" s="108"/>
      <c r="AU347" s="108"/>
      <c r="AV347" s="108"/>
      <c r="AW347" s="108"/>
      <c r="AX347" s="108"/>
      <c r="AY347" s="108"/>
      <c r="AZ347" s="108"/>
      <c r="BD347" s="108"/>
      <c r="BE347" s="108"/>
      <c r="BF347" s="108"/>
      <c r="BG347" s="108"/>
      <c r="BH347" s="108"/>
      <c r="BI347" s="108"/>
      <c r="BM347" s="108"/>
      <c r="BN347" s="108"/>
      <c r="BO347" s="108"/>
      <c r="BP347" s="108"/>
      <c r="BQ347" s="108"/>
      <c r="BR347" s="108"/>
    </row>
    <row r="348" spans="11:70">
      <c r="K348" s="108"/>
      <c r="L348" s="108"/>
      <c r="M348" s="108"/>
      <c r="N348" s="108"/>
      <c r="O348" s="108"/>
      <c r="P348" s="108"/>
      <c r="T348" s="108"/>
      <c r="U348" s="108"/>
      <c r="V348" s="108"/>
      <c r="W348" s="108"/>
      <c r="X348" s="108"/>
      <c r="Y348" s="108"/>
      <c r="AC348" s="108"/>
      <c r="AD348" s="108"/>
      <c r="AE348" s="108"/>
      <c r="AF348" s="108"/>
      <c r="AG348" s="108"/>
      <c r="AH348" s="108"/>
      <c r="AL348" s="108"/>
      <c r="AM348" s="108"/>
      <c r="AN348" s="108"/>
      <c r="AO348" s="108"/>
      <c r="AP348" s="108"/>
      <c r="AQ348" s="108"/>
      <c r="AU348" s="108"/>
      <c r="AV348" s="108"/>
      <c r="AW348" s="108"/>
      <c r="AX348" s="108"/>
      <c r="AY348" s="108"/>
      <c r="AZ348" s="108"/>
      <c r="BD348" s="108"/>
      <c r="BE348" s="108"/>
      <c r="BF348" s="108"/>
      <c r="BG348" s="108"/>
      <c r="BH348" s="108"/>
      <c r="BI348" s="108"/>
      <c r="BM348" s="108"/>
      <c r="BN348" s="108"/>
      <c r="BO348" s="108"/>
      <c r="BP348" s="108"/>
      <c r="BQ348" s="108"/>
      <c r="BR348" s="108"/>
    </row>
    <row r="349" spans="11:70">
      <c r="K349" s="108"/>
      <c r="L349" s="108"/>
      <c r="M349" s="108"/>
      <c r="N349" s="108"/>
      <c r="O349" s="108"/>
      <c r="P349" s="108"/>
      <c r="T349" s="108"/>
      <c r="U349" s="108"/>
      <c r="V349" s="108"/>
      <c r="W349" s="108"/>
      <c r="X349" s="108"/>
      <c r="Y349" s="108"/>
      <c r="AC349" s="108"/>
      <c r="AD349" s="108"/>
      <c r="AE349" s="108"/>
      <c r="AF349" s="108"/>
      <c r="AG349" s="108"/>
      <c r="AH349" s="108"/>
      <c r="AL349" s="108"/>
      <c r="AM349" s="108"/>
      <c r="AN349" s="108"/>
      <c r="AO349" s="108"/>
      <c r="AP349" s="108"/>
      <c r="AQ349" s="108"/>
      <c r="AU349" s="108"/>
      <c r="AV349" s="108"/>
      <c r="AW349" s="108"/>
      <c r="AX349" s="108"/>
      <c r="AY349" s="108"/>
      <c r="AZ349" s="108"/>
      <c r="BD349" s="108"/>
      <c r="BE349" s="108"/>
      <c r="BF349" s="108"/>
      <c r="BG349" s="108"/>
      <c r="BH349" s="108"/>
      <c r="BI349" s="108"/>
      <c r="BM349" s="108"/>
      <c r="BN349" s="108"/>
      <c r="BO349" s="108"/>
      <c r="BP349" s="108"/>
      <c r="BQ349" s="108"/>
      <c r="BR349" s="108"/>
    </row>
    <row r="350" spans="11:70">
      <c r="K350" s="108"/>
      <c r="L350" s="108"/>
      <c r="M350" s="108"/>
      <c r="N350" s="108"/>
      <c r="O350" s="108"/>
      <c r="P350" s="108"/>
      <c r="T350" s="108"/>
      <c r="U350" s="108"/>
      <c r="V350" s="108"/>
      <c r="W350" s="108"/>
      <c r="X350" s="108"/>
      <c r="Y350" s="108"/>
      <c r="AC350" s="108"/>
      <c r="AD350" s="108"/>
      <c r="AE350" s="108"/>
      <c r="AF350" s="108"/>
      <c r="AG350" s="108"/>
      <c r="AH350" s="108"/>
      <c r="AL350" s="108"/>
      <c r="AM350" s="108"/>
      <c r="AN350" s="108"/>
      <c r="AO350" s="108"/>
      <c r="AP350" s="108"/>
      <c r="AQ350" s="108"/>
      <c r="AU350" s="108"/>
      <c r="AV350" s="108"/>
      <c r="AW350" s="108"/>
      <c r="AX350" s="108"/>
      <c r="AY350" s="108"/>
      <c r="AZ350" s="108"/>
      <c r="BD350" s="108"/>
      <c r="BE350" s="108"/>
      <c r="BF350" s="108"/>
      <c r="BG350" s="108"/>
      <c r="BH350" s="108"/>
      <c r="BI350" s="108"/>
      <c r="BM350" s="108"/>
      <c r="BN350" s="108"/>
      <c r="BO350" s="108"/>
      <c r="BP350" s="108"/>
      <c r="BQ350" s="108"/>
      <c r="BR350" s="108"/>
    </row>
    <row r="351" spans="11:70">
      <c r="K351" s="175"/>
      <c r="L351" s="108"/>
      <c r="M351" s="108"/>
      <c r="N351" s="108"/>
      <c r="O351" s="108"/>
      <c r="P351" s="108"/>
      <c r="T351" s="108"/>
      <c r="U351" s="108"/>
      <c r="V351" s="108"/>
      <c r="W351" s="108"/>
      <c r="X351" s="108"/>
      <c r="Y351" s="108"/>
      <c r="AC351" s="108"/>
      <c r="AD351" s="108"/>
      <c r="AE351" s="108"/>
      <c r="AF351" s="108"/>
      <c r="AG351" s="108"/>
      <c r="AH351" s="108"/>
      <c r="AL351" s="108"/>
      <c r="AM351" s="108"/>
      <c r="AN351" s="108"/>
      <c r="AO351" s="108"/>
      <c r="AP351" s="108"/>
      <c r="AQ351" s="108"/>
      <c r="AU351" s="108"/>
      <c r="AV351" s="108"/>
      <c r="AW351" s="108"/>
      <c r="AX351" s="108"/>
      <c r="AY351" s="108"/>
      <c r="AZ351" s="108"/>
      <c r="BD351" s="108"/>
      <c r="BE351" s="108"/>
      <c r="BF351" s="108"/>
      <c r="BG351" s="108"/>
      <c r="BH351" s="108"/>
      <c r="BI351" s="108"/>
      <c r="BM351" s="108"/>
      <c r="BN351" s="108"/>
      <c r="BO351" s="108"/>
      <c r="BP351" s="108"/>
      <c r="BQ351" s="108"/>
      <c r="BR351" s="108"/>
    </row>
    <row r="352" spans="11:70">
      <c r="K352" s="108"/>
      <c r="L352" s="108"/>
      <c r="M352" s="108"/>
      <c r="N352" s="108"/>
      <c r="O352" s="108"/>
      <c r="P352" s="108"/>
      <c r="T352" s="108"/>
      <c r="U352" s="108"/>
      <c r="V352" s="108"/>
      <c r="W352" s="108"/>
      <c r="X352" s="108"/>
      <c r="Y352" s="108"/>
      <c r="AC352" s="108"/>
      <c r="AD352" s="108"/>
      <c r="AE352" s="108"/>
      <c r="AF352" s="108"/>
      <c r="AG352" s="108"/>
      <c r="AH352" s="108"/>
      <c r="AL352" s="108"/>
      <c r="AM352" s="108"/>
      <c r="AN352" s="108"/>
      <c r="AO352" s="108"/>
      <c r="AP352" s="108"/>
      <c r="AQ352" s="108"/>
      <c r="AU352" s="108"/>
      <c r="AV352" s="108"/>
      <c r="AW352" s="108"/>
      <c r="AX352" s="108"/>
      <c r="AY352" s="108"/>
      <c r="AZ352" s="108"/>
      <c r="BD352" s="108"/>
      <c r="BE352" s="108"/>
      <c r="BF352" s="108"/>
      <c r="BG352" s="108"/>
      <c r="BH352" s="108"/>
      <c r="BI352" s="108"/>
      <c r="BM352" s="108"/>
      <c r="BN352" s="108"/>
      <c r="BO352" s="108"/>
      <c r="BP352" s="108"/>
      <c r="BQ352" s="108"/>
      <c r="BR352" s="108"/>
    </row>
    <row r="353" spans="11:70">
      <c r="K353" s="108"/>
      <c r="L353" s="108"/>
      <c r="M353" s="108"/>
      <c r="N353" s="108"/>
      <c r="O353" s="108"/>
      <c r="P353" s="108"/>
      <c r="T353" s="108"/>
      <c r="U353" s="108"/>
      <c r="V353" s="108"/>
      <c r="W353" s="108"/>
      <c r="X353" s="108"/>
      <c r="Y353" s="108"/>
      <c r="AC353" s="108"/>
      <c r="AD353" s="108"/>
      <c r="AE353" s="108"/>
      <c r="AF353" s="108"/>
      <c r="AG353" s="108"/>
      <c r="AH353" s="108"/>
      <c r="AL353" s="108"/>
      <c r="AM353" s="108"/>
      <c r="AN353" s="108"/>
      <c r="AO353" s="108"/>
      <c r="AP353" s="108"/>
      <c r="AQ353" s="108"/>
      <c r="AU353" s="108"/>
      <c r="AV353" s="108"/>
      <c r="AW353" s="108"/>
      <c r="AX353" s="108"/>
      <c r="AY353" s="108"/>
      <c r="AZ353" s="108"/>
      <c r="BD353" s="108"/>
      <c r="BE353" s="108"/>
      <c r="BF353" s="108"/>
      <c r="BG353" s="108"/>
      <c r="BH353" s="108"/>
      <c r="BI353" s="108"/>
      <c r="BM353" s="108"/>
      <c r="BN353" s="108"/>
      <c r="BO353" s="108"/>
      <c r="BP353" s="108"/>
      <c r="BQ353" s="108"/>
      <c r="BR353" s="108"/>
    </row>
    <row r="354" spans="11:70">
      <c r="K354" s="108"/>
      <c r="L354" s="108"/>
      <c r="M354" s="108"/>
      <c r="N354" s="108"/>
      <c r="O354" s="108"/>
      <c r="P354" s="108"/>
      <c r="T354" s="108"/>
      <c r="U354" s="108"/>
      <c r="V354" s="108"/>
      <c r="W354" s="108"/>
      <c r="X354" s="108"/>
      <c r="Y354" s="108"/>
      <c r="AC354" s="108"/>
      <c r="AD354" s="108"/>
      <c r="AE354" s="108"/>
      <c r="AF354" s="108"/>
      <c r="AG354" s="108"/>
      <c r="AH354" s="108"/>
      <c r="AL354" s="108"/>
      <c r="AM354" s="108"/>
      <c r="AN354" s="108"/>
      <c r="AO354" s="108"/>
      <c r="AP354" s="108"/>
      <c r="AQ354" s="108"/>
      <c r="AU354" s="108"/>
      <c r="AV354" s="108"/>
      <c r="AW354" s="108"/>
      <c r="AX354" s="108"/>
      <c r="AY354" s="108"/>
      <c r="AZ354" s="108"/>
      <c r="BD354" s="108"/>
      <c r="BE354" s="108"/>
      <c r="BF354" s="108"/>
      <c r="BG354" s="108"/>
      <c r="BH354" s="108"/>
      <c r="BI354" s="108"/>
      <c r="BM354" s="108"/>
      <c r="BN354" s="108"/>
      <c r="BO354" s="108"/>
      <c r="BP354" s="108"/>
      <c r="BQ354" s="108"/>
      <c r="BR354" s="108"/>
    </row>
    <row r="355" spans="11:70">
      <c r="K355" s="175"/>
      <c r="L355" s="108"/>
      <c r="M355" s="108"/>
      <c r="N355" s="108"/>
      <c r="O355" s="108"/>
      <c r="P355" s="108"/>
      <c r="T355" s="108"/>
      <c r="U355" s="108"/>
      <c r="V355" s="108"/>
      <c r="W355" s="108"/>
      <c r="X355" s="108"/>
      <c r="Y355" s="108"/>
      <c r="AC355" s="108"/>
      <c r="AD355" s="108"/>
      <c r="AE355" s="108"/>
      <c r="AF355" s="108"/>
      <c r="AG355" s="108"/>
      <c r="AH355" s="108"/>
      <c r="AL355" s="108"/>
      <c r="AM355" s="108"/>
      <c r="AN355" s="108"/>
      <c r="AO355" s="108"/>
      <c r="AP355" s="108"/>
      <c r="AQ355" s="108"/>
      <c r="AU355" s="108"/>
      <c r="AV355" s="108"/>
      <c r="AW355" s="108"/>
      <c r="AX355" s="108"/>
      <c r="AY355" s="108"/>
      <c r="AZ355" s="108"/>
      <c r="BD355" s="108"/>
      <c r="BE355" s="108"/>
      <c r="BF355" s="108"/>
      <c r="BG355" s="108"/>
      <c r="BH355" s="108"/>
      <c r="BI355" s="108"/>
      <c r="BM355" s="108"/>
      <c r="BN355" s="108"/>
      <c r="BO355" s="108"/>
      <c r="BP355" s="108"/>
      <c r="BQ355" s="108"/>
      <c r="BR355" s="108"/>
    </row>
    <row r="356" spans="11:70">
      <c r="K356" s="108"/>
      <c r="L356" s="108"/>
      <c r="M356" s="108"/>
      <c r="N356" s="108"/>
      <c r="O356" s="108"/>
      <c r="P356" s="108"/>
      <c r="T356" s="108"/>
      <c r="U356" s="108"/>
      <c r="V356" s="108"/>
      <c r="W356" s="108"/>
      <c r="X356" s="108"/>
      <c r="Y356" s="108"/>
      <c r="AC356" s="108"/>
      <c r="AD356" s="108"/>
      <c r="AE356" s="108"/>
      <c r="AF356" s="108"/>
      <c r="AG356" s="108"/>
      <c r="AH356" s="108"/>
      <c r="AL356" s="108"/>
      <c r="AM356" s="108"/>
      <c r="AN356" s="108"/>
      <c r="AO356" s="108"/>
      <c r="AP356" s="108"/>
      <c r="AQ356" s="108"/>
      <c r="AU356" s="108"/>
      <c r="AV356" s="108"/>
      <c r="AW356" s="108"/>
      <c r="AX356" s="108"/>
      <c r="AY356" s="108"/>
      <c r="AZ356" s="108"/>
      <c r="BD356" s="108"/>
      <c r="BE356" s="108"/>
      <c r="BF356" s="108"/>
      <c r="BG356" s="108"/>
      <c r="BH356" s="108"/>
      <c r="BI356" s="108"/>
      <c r="BM356" s="108"/>
      <c r="BN356" s="108"/>
      <c r="BO356" s="108"/>
      <c r="BP356" s="108"/>
      <c r="BQ356" s="108"/>
      <c r="BR356" s="108"/>
    </row>
    <row r="357" spans="11:70">
      <c r="K357" s="108"/>
      <c r="L357" s="108"/>
      <c r="M357" s="108"/>
      <c r="N357" s="108"/>
      <c r="O357" s="108"/>
      <c r="P357" s="108"/>
      <c r="T357" s="108"/>
      <c r="U357" s="108"/>
      <c r="V357" s="108"/>
      <c r="W357" s="108"/>
      <c r="X357" s="108"/>
      <c r="Y357" s="108"/>
      <c r="AC357" s="108"/>
      <c r="AD357" s="108"/>
      <c r="AE357" s="108"/>
      <c r="AF357" s="108"/>
      <c r="AG357" s="108"/>
      <c r="AH357" s="108"/>
      <c r="AL357" s="108"/>
      <c r="AM357" s="108"/>
      <c r="AN357" s="108"/>
      <c r="AO357" s="108"/>
      <c r="AP357" s="108"/>
      <c r="AQ357" s="108"/>
      <c r="AU357" s="108"/>
      <c r="AV357" s="108"/>
      <c r="AW357" s="108"/>
      <c r="AX357" s="108"/>
      <c r="AY357" s="108"/>
      <c r="AZ357" s="108"/>
      <c r="BD357" s="108"/>
      <c r="BE357" s="108"/>
      <c r="BF357" s="108"/>
      <c r="BG357" s="108"/>
      <c r="BH357" s="108"/>
      <c r="BI357" s="108"/>
      <c r="BM357" s="108"/>
      <c r="BN357" s="108"/>
      <c r="BO357" s="108"/>
      <c r="BP357" s="108"/>
      <c r="BQ357" s="108"/>
      <c r="BR357" s="108"/>
    </row>
    <row r="358" spans="11:70">
      <c r="K358" s="108"/>
      <c r="L358" s="108"/>
      <c r="M358" s="108"/>
      <c r="N358" s="108"/>
      <c r="O358" s="108"/>
      <c r="P358" s="108"/>
      <c r="T358" s="108"/>
      <c r="U358" s="108"/>
      <c r="V358" s="108"/>
      <c r="W358" s="108"/>
      <c r="X358" s="108"/>
      <c r="Y358" s="108"/>
      <c r="AC358" s="108"/>
      <c r="AD358" s="108"/>
      <c r="AE358" s="108"/>
      <c r="AF358" s="108"/>
      <c r="AG358" s="108"/>
      <c r="AH358" s="108"/>
      <c r="AL358" s="108"/>
      <c r="AM358" s="108"/>
      <c r="AN358" s="108"/>
      <c r="AO358" s="108"/>
      <c r="AP358" s="108"/>
      <c r="AQ358" s="108"/>
      <c r="AU358" s="108"/>
      <c r="AV358" s="108"/>
      <c r="AW358" s="108"/>
      <c r="AX358" s="108"/>
      <c r="AY358" s="108"/>
      <c r="AZ358" s="108"/>
      <c r="BD358" s="108"/>
      <c r="BE358" s="108"/>
      <c r="BF358" s="108"/>
      <c r="BG358" s="108"/>
      <c r="BH358" s="108"/>
      <c r="BI358" s="108"/>
      <c r="BM358" s="108"/>
      <c r="BN358" s="108"/>
      <c r="BO358" s="108"/>
      <c r="BP358" s="108"/>
      <c r="BQ358" s="108"/>
      <c r="BR358" s="108"/>
    </row>
    <row r="359" spans="11:70">
      <c r="K359" s="175"/>
      <c r="L359" s="108"/>
      <c r="M359" s="108"/>
      <c r="N359" s="108"/>
      <c r="O359" s="108"/>
      <c r="P359" s="108"/>
      <c r="T359" s="108"/>
      <c r="U359" s="108"/>
      <c r="V359" s="108"/>
      <c r="W359" s="108"/>
      <c r="X359" s="108"/>
      <c r="Y359" s="108"/>
      <c r="AC359" s="108"/>
      <c r="AD359" s="108"/>
      <c r="AE359" s="108"/>
      <c r="AF359" s="108"/>
      <c r="AG359" s="108"/>
      <c r="AH359" s="108"/>
      <c r="AL359" s="108"/>
      <c r="AM359" s="108"/>
      <c r="AN359" s="108"/>
      <c r="AO359" s="108"/>
      <c r="AP359" s="108"/>
      <c r="AQ359" s="108"/>
      <c r="AU359" s="108"/>
      <c r="AV359" s="108"/>
      <c r="AW359" s="108"/>
      <c r="AX359" s="108"/>
      <c r="AY359" s="108"/>
      <c r="AZ359" s="108"/>
      <c r="BD359" s="108"/>
      <c r="BE359" s="108"/>
      <c r="BF359" s="108"/>
      <c r="BG359" s="108"/>
      <c r="BH359" s="108"/>
      <c r="BI359" s="108"/>
      <c r="BM359" s="108"/>
      <c r="BN359" s="108"/>
      <c r="BO359" s="108"/>
      <c r="BP359" s="108"/>
      <c r="BQ359" s="108"/>
      <c r="BR359" s="108"/>
    </row>
    <row r="360" spans="11:70">
      <c r="K360" s="108"/>
      <c r="L360" s="108"/>
      <c r="M360" s="108"/>
      <c r="N360" s="108"/>
      <c r="O360" s="108"/>
      <c r="P360" s="108"/>
      <c r="T360" s="108"/>
      <c r="U360" s="108"/>
      <c r="V360" s="108"/>
      <c r="W360" s="108"/>
      <c r="X360" s="108"/>
      <c r="Y360" s="108"/>
      <c r="AC360" s="108"/>
      <c r="AD360" s="108"/>
      <c r="AE360" s="108"/>
      <c r="AF360" s="108"/>
      <c r="AG360" s="108"/>
      <c r="AH360" s="108"/>
      <c r="AL360" s="108"/>
      <c r="AM360" s="108"/>
      <c r="AN360" s="108"/>
      <c r="AO360" s="108"/>
      <c r="AP360" s="108"/>
      <c r="AQ360" s="108"/>
      <c r="AU360" s="108"/>
      <c r="AV360" s="108"/>
      <c r="AW360" s="108"/>
      <c r="AX360" s="108"/>
      <c r="AY360" s="108"/>
      <c r="AZ360" s="108"/>
      <c r="BD360" s="108"/>
      <c r="BE360" s="108"/>
      <c r="BF360" s="108"/>
      <c r="BG360" s="108"/>
      <c r="BH360" s="108"/>
      <c r="BI360" s="108"/>
      <c r="BM360" s="108"/>
      <c r="BN360" s="108"/>
      <c r="BO360" s="108"/>
      <c r="BP360" s="108"/>
      <c r="BQ360" s="108"/>
      <c r="BR360" s="108"/>
    </row>
    <row r="361" spans="11:70">
      <c r="K361" s="108"/>
      <c r="L361" s="108"/>
      <c r="M361" s="108"/>
      <c r="N361" s="108"/>
      <c r="O361" s="108"/>
      <c r="P361" s="108"/>
      <c r="T361" s="108"/>
      <c r="U361" s="108"/>
      <c r="V361" s="108"/>
      <c r="W361" s="108"/>
      <c r="X361" s="108"/>
      <c r="Y361" s="108"/>
      <c r="AC361" s="108"/>
      <c r="AD361" s="108"/>
      <c r="AE361" s="108"/>
      <c r="AF361" s="108"/>
      <c r="AG361" s="108"/>
      <c r="AH361" s="108"/>
      <c r="AL361" s="108"/>
      <c r="AM361" s="108"/>
      <c r="AN361" s="108"/>
      <c r="AO361" s="108"/>
      <c r="AP361" s="108"/>
      <c r="AQ361" s="108"/>
      <c r="AU361" s="108"/>
      <c r="AV361" s="108"/>
      <c r="AW361" s="108"/>
      <c r="AX361" s="108"/>
      <c r="AY361" s="108"/>
      <c r="AZ361" s="108"/>
      <c r="BD361" s="108"/>
      <c r="BE361" s="108"/>
      <c r="BF361" s="108"/>
      <c r="BG361" s="108"/>
      <c r="BH361" s="108"/>
      <c r="BI361" s="108"/>
      <c r="BM361" s="108"/>
      <c r="BN361" s="108"/>
      <c r="BO361" s="108"/>
      <c r="BP361" s="108"/>
      <c r="BQ361" s="108"/>
      <c r="BR361" s="108"/>
    </row>
    <row r="362" spans="11:70">
      <c r="K362" s="108"/>
      <c r="L362" s="108"/>
      <c r="M362" s="108"/>
      <c r="N362" s="108"/>
      <c r="O362" s="108"/>
      <c r="P362" s="108"/>
      <c r="T362" s="108"/>
      <c r="U362" s="108"/>
      <c r="V362" s="108"/>
      <c r="W362" s="108"/>
      <c r="X362" s="108"/>
      <c r="Y362" s="108"/>
      <c r="AC362" s="108"/>
      <c r="AD362" s="108"/>
      <c r="AE362" s="108"/>
      <c r="AF362" s="108"/>
      <c r="AG362" s="108"/>
      <c r="AH362" s="108"/>
      <c r="AL362" s="108"/>
      <c r="AM362" s="108"/>
      <c r="AN362" s="108"/>
      <c r="AO362" s="108"/>
      <c r="AP362" s="108"/>
      <c r="AQ362" s="108"/>
      <c r="AU362" s="108"/>
      <c r="AV362" s="108"/>
      <c r="AW362" s="108"/>
      <c r="AX362" s="108"/>
      <c r="AY362" s="108"/>
      <c r="AZ362" s="108"/>
      <c r="BD362" s="108"/>
      <c r="BE362" s="108"/>
      <c r="BF362" s="108"/>
      <c r="BG362" s="108"/>
      <c r="BH362" s="108"/>
      <c r="BI362" s="108"/>
      <c r="BM362" s="108"/>
      <c r="BN362" s="108"/>
      <c r="BO362" s="108"/>
      <c r="BP362" s="108"/>
      <c r="BQ362" s="108"/>
      <c r="BR362" s="108"/>
    </row>
    <row r="363" spans="11:70">
      <c r="K363" s="175"/>
      <c r="L363" s="108"/>
      <c r="M363" s="108"/>
      <c r="N363" s="108"/>
      <c r="O363" s="108"/>
      <c r="P363" s="108"/>
      <c r="T363" s="108"/>
      <c r="U363" s="108"/>
      <c r="V363" s="108"/>
      <c r="W363" s="108"/>
      <c r="X363" s="108"/>
      <c r="Y363" s="108"/>
      <c r="AC363" s="108"/>
      <c r="AD363" s="108"/>
      <c r="AE363" s="108"/>
      <c r="AF363" s="108"/>
      <c r="AG363" s="108"/>
      <c r="AH363" s="108"/>
      <c r="AL363" s="108"/>
      <c r="AM363" s="108"/>
      <c r="AN363" s="108"/>
      <c r="AO363" s="108"/>
      <c r="AP363" s="108"/>
      <c r="AQ363" s="108"/>
      <c r="AU363" s="108"/>
      <c r="AV363" s="108"/>
      <c r="AW363" s="108"/>
      <c r="AX363" s="108"/>
      <c r="AY363" s="108"/>
      <c r="AZ363" s="108"/>
      <c r="BD363" s="108"/>
      <c r="BE363" s="108"/>
      <c r="BF363" s="108"/>
      <c r="BG363" s="108"/>
      <c r="BH363" s="108"/>
      <c r="BI363" s="108"/>
      <c r="BM363" s="108"/>
      <c r="BN363" s="108"/>
      <c r="BO363" s="108"/>
      <c r="BP363" s="108"/>
      <c r="BQ363" s="108"/>
      <c r="BR363" s="108"/>
    </row>
    <row r="364" spans="11:70">
      <c r="K364" s="108"/>
      <c r="L364" s="108"/>
      <c r="M364" s="108"/>
      <c r="N364" s="108"/>
      <c r="O364" s="108"/>
      <c r="P364" s="108"/>
      <c r="T364" s="108"/>
      <c r="U364" s="108"/>
      <c r="V364" s="108"/>
      <c r="W364" s="108"/>
      <c r="X364" s="108"/>
      <c r="Y364" s="108"/>
      <c r="AC364" s="108"/>
      <c r="AD364" s="108"/>
      <c r="AE364" s="108"/>
      <c r="AF364" s="108"/>
      <c r="AG364" s="108"/>
      <c r="AH364" s="108"/>
      <c r="AL364" s="108"/>
      <c r="AM364" s="108"/>
      <c r="AN364" s="108"/>
      <c r="AO364" s="108"/>
      <c r="AP364" s="108"/>
      <c r="AQ364" s="108"/>
      <c r="AU364" s="108"/>
      <c r="AV364" s="108"/>
      <c r="AW364" s="108"/>
      <c r="AX364" s="108"/>
      <c r="AY364" s="108"/>
      <c r="AZ364" s="108"/>
      <c r="BD364" s="108"/>
      <c r="BE364" s="108"/>
      <c r="BF364" s="108"/>
      <c r="BG364" s="108"/>
      <c r="BH364" s="108"/>
      <c r="BI364" s="108"/>
      <c r="BM364" s="108"/>
      <c r="BN364" s="108"/>
      <c r="BO364" s="108"/>
      <c r="BP364" s="108"/>
      <c r="BQ364" s="108"/>
      <c r="BR364" s="108"/>
    </row>
    <row r="365" spans="11:70">
      <c r="K365" s="108"/>
      <c r="L365" s="108"/>
      <c r="M365" s="108"/>
      <c r="N365" s="108"/>
      <c r="O365" s="108"/>
      <c r="P365" s="108"/>
      <c r="T365" s="108"/>
      <c r="U365" s="108"/>
      <c r="V365" s="108"/>
      <c r="W365" s="108"/>
      <c r="X365" s="108"/>
      <c r="Y365" s="108"/>
      <c r="AC365" s="108"/>
      <c r="AD365" s="108"/>
      <c r="AE365" s="108"/>
      <c r="AF365" s="108"/>
      <c r="AG365" s="108"/>
      <c r="AH365" s="108"/>
      <c r="AL365" s="108"/>
      <c r="AM365" s="108"/>
      <c r="AN365" s="108"/>
      <c r="AO365" s="108"/>
      <c r="AP365" s="108"/>
      <c r="AQ365" s="108"/>
      <c r="AU365" s="108"/>
      <c r="AV365" s="108"/>
      <c r="AW365" s="108"/>
      <c r="AX365" s="108"/>
      <c r="AY365" s="108"/>
      <c r="AZ365" s="108"/>
      <c r="BD365" s="108"/>
      <c r="BE365" s="108"/>
      <c r="BF365" s="108"/>
      <c r="BG365" s="108"/>
      <c r="BH365" s="108"/>
      <c r="BI365" s="108"/>
      <c r="BM365" s="108"/>
      <c r="BN365" s="108"/>
      <c r="BO365" s="108"/>
      <c r="BP365" s="108"/>
      <c r="BQ365" s="108"/>
      <c r="BR365" s="108"/>
    </row>
    <row r="366" spans="11:70">
      <c r="K366" s="108"/>
      <c r="L366" s="108"/>
      <c r="M366" s="108"/>
      <c r="N366" s="108"/>
      <c r="O366" s="108"/>
      <c r="P366" s="108"/>
      <c r="T366" s="108"/>
      <c r="U366" s="108"/>
      <c r="V366" s="108"/>
      <c r="W366" s="108"/>
      <c r="X366" s="108"/>
      <c r="Y366" s="108"/>
      <c r="AC366" s="108"/>
      <c r="AD366" s="108"/>
      <c r="AE366" s="108"/>
      <c r="AF366" s="108"/>
      <c r="AG366" s="108"/>
      <c r="AH366" s="108"/>
      <c r="AL366" s="108"/>
      <c r="AM366" s="108"/>
      <c r="AN366" s="108"/>
      <c r="AO366" s="108"/>
      <c r="AP366" s="108"/>
      <c r="AQ366" s="108"/>
      <c r="AU366" s="108"/>
      <c r="AV366" s="108"/>
      <c r="AW366" s="108"/>
      <c r="AX366" s="108"/>
      <c r="AY366" s="108"/>
      <c r="AZ366" s="108"/>
      <c r="BD366" s="108"/>
      <c r="BE366" s="108"/>
      <c r="BF366" s="108"/>
      <c r="BG366" s="108"/>
      <c r="BH366" s="108"/>
      <c r="BI366" s="108"/>
      <c r="BM366" s="108"/>
      <c r="BN366" s="108"/>
      <c r="BO366" s="108"/>
      <c r="BP366" s="108"/>
      <c r="BQ366" s="108"/>
      <c r="BR366" s="108"/>
    </row>
    <row r="367" spans="11:70">
      <c r="K367" s="175"/>
      <c r="L367" s="108"/>
      <c r="M367" s="108"/>
      <c r="N367" s="108"/>
      <c r="O367" s="108"/>
      <c r="P367" s="108"/>
      <c r="T367" s="108"/>
      <c r="U367" s="108"/>
      <c r="V367" s="108"/>
      <c r="W367" s="108"/>
      <c r="X367" s="108"/>
      <c r="Y367" s="108"/>
      <c r="AC367" s="108"/>
      <c r="AD367" s="108"/>
      <c r="AE367" s="108"/>
      <c r="AF367" s="108"/>
      <c r="AG367" s="108"/>
      <c r="AH367" s="108"/>
      <c r="AL367" s="108"/>
      <c r="AM367" s="108"/>
      <c r="AN367" s="108"/>
      <c r="AO367" s="108"/>
      <c r="AP367" s="108"/>
      <c r="AQ367" s="108"/>
      <c r="AU367" s="108"/>
      <c r="AV367" s="108"/>
      <c r="AW367" s="108"/>
      <c r="AX367" s="108"/>
      <c r="AY367" s="108"/>
      <c r="AZ367" s="108"/>
      <c r="BD367" s="108"/>
      <c r="BE367" s="108"/>
      <c r="BF367" s="108"/>
      <c r="BG367" s="108"/>
      <c r="BH367" s="108"/>
      <c r="BI367" s="108"/>
      <c r="BM367" s="108"/>
      <c r="BN367" s="108"/>
      <c r="BO367" s="108"/>
      <c r="BP367" s="108"/>
      <c r="BQ367" s="108"/>
      <c r="BR367" s="108"/>
    </row>
    <row r="368" spans="11:70">
      <c r="K368" s="108"/>
      <c r="L368" s="108"/>
      <c r="M368" s="108"/>
      <c r="N368" s="108"/>
      <c r="O368" s="108"/>
      <c r="P368" s="108"/>
      <c r="T368" s="108"/>
      <c r="U368" s="108"/>
      <c r="V368" s="108"/>
      <c r="W368" s="108"/>
      <c r="X368" s="108"/>
      <c r="Y368" s="108"/>
      <c r="AC368" s="108"/>
      <c r="AD368" s="108"/>
      <c r="AE368" s="108"/>
      <c r="AF368" s="108"/>
      <c r="AG368" s="108"/>
      <c r="AH368" s="108"/>
      <c r="AL368" s="108"/>
      <c r="AM368" s="108"/>
      <c r="AN368" s="108"/>
      <c r="AO368" s="108"/>
      <c r="AP368" s="108"/>
      <c r="AQ368" s="108"/>
      <c r="AU368" s="108"/>
      <c r="AV368" s="108"/>
      <c r="AW368" s="108"/>
      <c r="AX368" s="108"/>
      <c r="AY368" s="108"/>
      <c r="AZ368" s="108"/>
      <c r="BD368" s="108"/>
      <c r="BE368" s="108"/>
      <c r="BF368" s="108"/>
      <c r="BG368" s="108"/>
      <c r="BH368" s="108"/>
      <c r="BI368" s="108"/>
      <c r="BM368" s="108"/>
      <c r="BN368" s="108"/>
      <c r="BO368" s="108"/>
      <c r="BP368" s="108"/>
      <c r="BQ368" s="108"/>
      <c r="BR368" s="108"/>
    </row>
    <row r="369" spans="11:70">
      <c r="K369" s="108"/>
      <c r="L369" s="108"/>
      <c r="M369" s="108"/>
      <c r="N369" s="108"/>
      <c r="O369" s="108"/>
      <c r="P369" s="108"/>
      <c r="T369" s="108"/>
      <c r="U369" s="108"/>
      <c r="V369" s="108"/>
      <c r="W369" s="108"/>
      <c r="X369" s="108"/>
      <c r="Y369" s="108"/>
      <c r="AC369" s="108"/>
      <c r="AD369" s="108"/>
      <c r="AE369" s="108"/>
      <c r="AF369" s="108"/>
      <c r="AG369" s="108"/>
      <c r="AH369" s="108"/>
      <c r="AL369" s="108"/>
      <c r="AM369" s="108"/>
      <c r="AN369" s="108"/>
      <c r="AO369" s="108"/>
      <c r="AP369" s="108"/>
      <c r="AQ369" s="108"/>
      <c r="AU369" s="108"/>
      <c r="AV369" s="108"/>
      <c r="AW369" s="108"/>
      <c r="AX369" s="108"/>
      <c r="AY369" s="108"/>
      <c r="AZ369" s="108"/>
      <c r="BD369" s="108"/>
      <c r="BE369" s="108"/>
      <c r="BF369" s="108"/>
      <c r="BG369" s="108"/>
      <c r="BH369" s="108"/>
      <c r="BI369" s="108"/>
      <c r="BM369" s="108"/>
      <c r="BN369" s="108"/>
      <c r="BO369" s="108"/>
      <c r="BP369" s="108"/>
      <c r="BQ369" s="108"/>
      <c r="BR369" s="108"/>
    </row>
    <row r="370" spans="11:70">
      <c r="K370" s="108"/>
      <c r="L370" s="108"/>
      <c r="M370" s="108"/>
      <c r="N370" s="108"/>
      <c r="O370" s="108"/>
      <c r="P370" s="108"/>
      <c r="T370" s="108"/>
      <c r="U370" s="108"/>
      <c r="V370" s="108"/>
      <c r="W370" s="108"/>
      <c r="X370" s="108"/>
      <c r="Y370" s="108"/>
      <c r="AC370" s="108"/>
      <c r="AD370" s="108"/>
      <c r="AE370" s="108"/>
      <c r="AF370" s="108"/>
      <c r="AG370" s="108"/>
      <c r="AH370" s="108"/>
      <c r="AL370" s="108"/>
      <c r="AM370" s="108"/>
      <c r="AN370" s="108"/>
      <c r="AO370" s="108"/>
      <c r="AP370" s="108"/>
      <c r="AQ370" s="108"/>
      <c r="AU370" s="108"/>
      <c r="AV370" s="108"/>
      <c r="AW370" s="108"/>
      <c r="AX370" s="108"/>
      <c r="AY370" s="108"/>
      <c r="AZ370" s="108"/>
      <c r="BD370" s="108"/>
      <c r="BE370" s="108"/>
      <c r="BF370" s="108"/>
      <c r="BG370" s="108"/>
      <c r="BH370" s="108"/>
      <c r="BI370" s="108"/>
      <c r="BM370" s="108"/>
      <c r="BN370" s="108"/>
      <c r="BO370" s="108"/>
      <c r="BP370" s="108"/>
      <c r="BQ370" s="108"/>
      <c r="BR370" s="108"/>
    </row>
    <row r="371" spans="11:70">
      <c r="K371" s="175"/>
      <c r="L371" s="108"/>
      <c r="M371" s="108"/>
      <c r="N371" s="108"/>
      <c r="O371" s="108"/>
      <c r="P371" s="108"/>
      <c r="T371" s="108"/>
      <c r="U371" s="108"/>
      <c r="V371" s="108"/>
      <c r="W371" s="108"/>
      <c r="X371" s="108"/>
      <c r="Y371" s="108"/>
      <c r="AC371" s="108"/>
      <c r="AD371" s="108"/>
      <c r="AE371" s="108"/>
      <c r="AF371" s="108"/>
      <c r="AG371" s="108"/>
      <c r="AH371" s="108"/>
      <c r="AL371" s="108"/>
      <c r="AM371" s="108"/>
      <c r="AN371" s="108"/>
      <c r="AO371" s="108"/>
      <c r="AP371" s="108"/>
      <c r="AQ371" s="108"/>
      <c r="AU371" s="108"/>
      <c r="AV371" s="108"/>
      <c r="AW371" s="108"/>
      <c r="AX371" s="108"/>
      <c r="AY371" s="108"/>
      <c r="AZ371" s="108"/>
      <c r="BD371" s="108"/>
      <c r="BE371" s="108"/>
      <c r="BF371" s="108"/>
      <c r="BG371" s="108"/>
      <c r="BH371" s="108"/>
      <c r="BI371" s="108"/>
      <c r="BM371" s="108"/>
      <c r="BN371" s="108"/>
      <c r="BO371" s="108"/>
      <c r="BP371" s="108"/>
      <c r="BQ371" s="108"/>
      <c r="BR371" s="108"/>
    </row>
    <row r="372" spans="11:70">
      <c r="K372" s="108"/>
      <c r="L372" s="108"/>
      <c r="M372" s="108"/>
      <c r="N372" s="108"/>
      <c r="O372" s="108"/>
      <c r="P372" s="108"/>
      <c r="T372" s="108"/>
      <c r="U372" s="108"/>
      <c r="V372" s="108"/>
      <c r="W372" s="108"/>
      <c r="X372" s="108"/>
      <c r="Y372" s="108"/>
      <c r="AC372" s="108"/>
      <c r="AD372" s="108"/>
      <c r="AE372" s="108"/>
      <c r="AF372" s="108"/>
      <c r="AG372" s="108"/>
      <c r="AH372" s="108"/>
      <c r="AL372" s="108"/>
      <c r="AM372" s="108"/>
      <c r="AN372" s="108"/>
      <c r="AO372" s="108"/>
      <c r="AP372" s="108"/>
      <c r="AQ372" s="108"/>
      <c r="AU372" s="108"/>
      <c r="AV372" s="108"/>
      <c r="AW372" s="108"/>
      <c r="AX372" s="108"/>
      <c r="AY372" s="108"/>
      <c r="AZ372" s="108"/>
      <c r="BD372" s="108"/>
      <c r="BE372" s="108"/>
      <c r="BF372" s="108"/>
      <c r="BG372" s="108"/>
      <c r="BH372" s="108"/>
      <c r="BI372" s="108"/>
      <c r="BM372" s="108"/>
      <c r="BN372" s="108"/>
      <c r="BO372" s="108"/>
      <c r="BP372" s="108"/>
      <c r="BQ372" s="108"/>
      <c r="BR372" s="108"/>
    </row>
    <row r="373" spans="11:70">
      <c r="K373" s="108"/>
      <c r="L373" s="108"/>
      <c r="M373" s="108"/>
      <c r="N373" s="108"/>
      <c r="O373" s="108"/>
      <c r="P373" s="108"/>
      <c r="T373" s="108"/>
      <c r="U373" s="108"/>
      <c r="V373" s="108"/>
      <c r="W373" s="108"/>
      <c r="X373" s="108"/>
      <c r="Y373" s="108"/>
      <c r="AC373" s="108"/>
      <c r="AD373" s="108"/>
      <c r="AE373" s="108"/>
      <c r="AF373" s="108"/>
      <c r="AG373" s="108"/>
      <c r="AH373" s="108"/>
      <c r="AL373" s="108"/>
      <c r="AM373" s="108"/>
      <c r="AN373" s="108"/>
      <c r="AO373" s="108"/>
      <c r="AP373" s="108"/>
      <c r="AQ373" s="108"/>
      <c r="AU373" s="108"/>
      <c r="AV373" s="108"/>
      <c r="AW373" s="108"/>
      <c r="AX373" s="108"/>
      <c r="AY373" s="108"/>
      <c r="AZ373" s="108"/>
      <c r="BD373" s="108"/>
      <c r="BE373" s="108"/>
      <c r="BF373" s="108"/>
      <c r="BG373" s="108"/>
      <c r="BH373" s="108"/>
      <c r="BI373" s="108"/>
      <c r="BM373" s="108"/>
      <c r="BN373" s="108"/>
      <c r="BO373" s="108"/>
      <c r="BP373" s="108"/>
      <c r="BQ373" s="108"/>
      <c r="BR373" s="108"/>
    </row>
    <row r="374" spans="11:70">
      <c r="K374" s="108"/>
      <c r="L374" s="108"/>
      <c r="M374" s="108"/>
      <c r="N374" s="108"/>
      <c r="O374" s="108"/>
      <c r="P374" s="108"/>
      <c r="T374" s="108"/>
      <c r="U374" s="108"/>
      <c r="V374" s="108"/>
      <c r="W374" s="108"/>
      <c r="X374" s="108"/>
      <c r="Y374" s="108"/>
      <c r="AC374" s="108"/>
      <c r="AD374" s="108"/>
      <c r="AE374" s="108"/>
      <c r="AF374" s="108"/>
      <c r="AG374" s="108"/>
      <c r="AH374" s="108"/>
      <c r="AL374" s="108"/>
      <c r="AM374" s="108"/>
      <c r="AN374" s="108"/>
      <c r="AO374" s="108"/>
      <c r="AP374" s="108"/>
      <c r="AQ374" s="108"/>
      <c r="AU374" s="108"/>
      <c r="AV374" s="108"/>
      <c r="AW374" s="108"/>
      <c r="AX374" s="108"/>
      <c r="AY374" s="108"/>
      <c r="AZ374" s="108"/>
      <c r="BD374" s="108"/>
      <c r="BE374" s="108"/>
      <c r="BF374" s="108"/>
      <c r="BG374" s="108"/>
      <c r="BH374" s="108"/>
      <c r="BI374" s="108"/>
      <c r="BM374" s="108"/>
      <c r="BN374" s="108"/>
      <c r="BO374" s="108"/>
      <c r="BP374" s="108"/>
      <c r="BQ374" s="108"/>
      <c r="BR374" s="108"/>
    </row>
    <row r="375" spans="11:70">
      <c r="K375" s="175"/>
      <c r="L375" s="108"/>
      <c r="M375" s="108"/>
      <c r="N375" s="108"/>
      <c r="O375" s="108"/>
      <c r="P375" s="108"/>
      <c r="T375" s="108"/>
      <c r="U375" s="108"/>
      <c r="V375" s="108"/>
      <c r="W375" s="108"/>
      <c r="X375" s="108"/>
      <c r="Y375" s="108"/>
      <c r="AC375" s="108"/>
      <c r="AD375" s="108"/>
      <c r="AE375" s="108"/>
      <c r="AF375" s="108"/>
      <c r="AG375" s="108"/>
      <c r="AH375" s="108"/>
      <c r="AL375" s="108"/>
      <c r="AM375" s="108"/>
      <c r="AN375" s="108"/>
      <c r="AO375" s="108"/>
      <c r="AP375" s="108"/>
      <c r="AQ375" s="108"/>
      <c r="AU375" s="108"/>
      <c r="AV375" s="108"/>
      <c r="AW375" s="108"/>
      <c r="AX375" s="108"/>
      <c r="AY375" s="108"/>
      <c r="AZ375" s="108"/>
      <c r="BD375" s="108"/>
      <c r="BE375" s="108"/>
      <c r="BF375" s="108"/>
      <c r="BG375" s="108"/>
      <c r="BH375" s="108"/>
      <c r="BI375" s="108"/>
      <c r="BM375" s="108"/>
      <c r="BN375" s="108"/>
      <c r="BO375" s="108"/>
      <c r="BP375" s="108"/>
      <c r="BQ375" s="108"/>
      <c r="BR375" s="108"/>
    </row>
    <row r="376" spans="11:70">
      <c r="K376" s="108"/>
      <c r="L376" s="108"/>
      <c r="M376" s="108"/>
      <c r="N376" s="108"/>
      <c r="O376" s="108"/>
      <c r="P376" s="108"/>
      <c r="T376" s="108"/>
      <c r="U376" s="108"/>
      <c r="V376" s="108"/>
      <c r="W376" s="108"/>
      <c r="X376" s="108"/>
      <c r="Y376" s="108"/>
      <c r="AC376" s="108"/>
      <c r="AD376" s="108"/>
      <c r="AE376" s="108"/>
      <c r="AF376" s="108"/>
      <c r="AG376" s="108"/>
      <c r="AH376" s="108"/>
      <c r="AL376" s="108"/>
      <c r="AM376" s="108"/>
      <c r="AN376" s="108"/>
      <c r="AO376" s="108"/>
      <c r="AP376" s="108"/>
      <c r="AQ376" s="108"/>
      <c r="AU376" s="108"/>
      <c r="AV376" s="108"/>
      <c r="AW376" s="108"/>
      <c r="AX376" s="108"/>
      <c r="AY376" s="108"/>
      <c r="AZ376" s="108"/>
      <c r="BD376" s="108"/>
      <c r="BE376" s="108"/>
      <c r="BF376" s="108"/>
      <c r="BG376" s="108"/>
      <c r="BH376" s="108"/>
      <c r="BI376" s="108"/>
      <c r="BM376" s="108"/>
      <c r="BN376" s="108"/>
      <c r="BO376" s="108"/>
      <c r="BP376" s="108"/>
      <c r="BQ376" s="108"/>
      <c r="BR376" s="108"/>
    </row>
    <row r="377" spans="11:70">
      <c r="K377" s="108"/>
      <c r="L377" s="108"/>
      <c r="M377" s="108"/>
      <c r="N377" s="108"/>
      <c r="O377" s="108"/>
      <c r="P377" s="108"/>
      <c r="T377" s="108"/>
      <c r="U377" s="108"/>
      <c r="V377" s="108"/>
      <c r="W377" s="108"/>
      <c r="X377" s="108"/>
      <c r="Y377" s="108"/>
      <c r="AC377" s="108"/>
      <c r="AD377" s="108"/>
      <c r="AE377" s="108"/>
      <c r="AF377" s="108"/>
      <c r="AG377" s="108"/>
      <c r="AH377" s="108"/>
      <c r="AL377" s="108"/>
      <c r="AM377" s="108"/>
      <c r="AN377" s="108"/>
      <c r="AO377" s="108"/>
      <c r="AP377" s="108"/>
      <c r="AQ377" s="108"/>
      <c r="AU377" s="108"/>
      <c r="AV377" s="108"/>
      <c r="AW377" s="108"/>
      <c r="AX377" s="108"/>
      <c r="AY377" s="108"/>
      <c r="AZ377" s="108"/>
      <c r="BD377" s="108"/>
      <c r="BE377" s="108"/>
      <c r="BF377" s="108"/>
      <c r="BG377" s="108"/>
      <c r="BH377" s="108"/>
      <c r="BI377" s="108"/>
      <c r="BM377" s="108"/>
      <c r="BN377" s="108"/>
      <c r="BO377" s="108"/>
      <c r="BP377" s="108"/>
      <c r="BQ377" s="108"/>
      <c r="BR377" s="108"/>
    </row>
    <row r="378" spans="11:70">
      <c r="K378" s="108"/>
      <c r="L378" s="108"/>
      <c r="M378" s="108"/>
      <c r="N378" s="108"/>
      <c r="O378" s="108"/>
      <c r="P378" s="108"/>
      <c r="T378" s="108"/>
      <c r="U378" s="108"/>
      <c r="V378" s="108"/>
      <c r="W378" s="108"/>
      <c r="X378" s="108"/>
      <c r="Y378" s="108"/>
      <c r="AC378" s="108"/>
      <c r="AD378" s="108"/>
      <c r="AE378" s="108"/>
      <c r="AF378" s="108"/>
      <c r="AG378" s="108"/>
      <c r="AH378" s="108"/>
      <c r="AL378" s="108"/>
      <c r="AM378" s="108"/>
      <c r="AN378" s="108"/>
      <c r="AO378" s="108"/>
      <c r="AP378" s="108"/>
      <c r="AQ378" s="108"/>
      <c r="AU378" s="108"/>
      <c r="AV378" s="108"/>
      <c r="AW378" s="108"/>
      <c r="AX378" s="108"/>
      <c r="AY378" s="108"/>
      <c r="AZ378" s="108"/>
      <c r="BD378" s="108"/>
      <c r="BE378" s="108"/>
      <c r="BF378" s="108"/>
      <c r="BG378" s="108"/>
      <c r="BH378" s="108"/>
      <c r="BI378" s="108"/>
      <c r="BM378" s="108"/>
      <c r="BN378" s="108"/>
      <c r="BO378" s="108"/>
      <c r="BP378" s="108"/>
      <c r="BQ378" s="108"/>
      <c r="BR378" s="108"/>
    </row>
    <row r="379" spans="11:70">
      <c r="K379" s="175"/>
      <c r="L379" s="108"/>
      <c r="M379" s="108"/>
      <c r="N379" s="108"/>
      <c r="O379" s="108"/>
      <c r="P379" s="108"/>
      <c r="T379" s="108"/>
      <c r="U379" s="108"/>
      <c r="V379" s="108"/>
      <c r="W379" s="108"/>
      <c r="X379" s="108"/>
      <c r="Y379" s="108"/>
      <c r="AC379" s="108"/>
      <c r="AD379" s="108"/>
      <c r="AE379" s="108"/>
      <c r="AF379" s="108"/>
      <c r="AG379" s="108"/>
      <c r="AH379" s="108"/>
      <c r="AL379" s="108"/>
      <c r="AM379" s="108"/>
      <c r="AN379" s="108"/>
      <c r="AO379" s="108"/>
      <c r="AP379" s="108"/>
      <c r="AQ379" s="108"/>
      <c r="AU379" s="108"/>
      <c r="AV379" s="108"/>
      <c r="AW379" s="108"/>
      <c r="AX379" s="108"/>
      <c r="AY379" s="108"/>
      <c r="AZ379" s="108"/>
      <c r="BD379" s="108"/>
      <c r="BE379" s="108"/>
      <c r="BF379" s="108"/>
      <c r="BG379" s="108"/>
      <c r="BH379" s="108"/>
      <c r="BI379" s="108"/>
      <c r="BM379" s="108"/>
      <c r="BN379" s="108"/>
      <c r="BO379" s="108"/>
      <c r="BP379" s="108"/>
      <c r="BQ379" s="108"/>
      <c r="BR379" s="108"/>
    </row>
    <row r="380" spans="11:70">
      <c r="K380" s="108"/>
      <c r="L380" s="108"/>
      <c r="M380" s="108"/>
      <c r="N380" s="108"/>
      <c r="O380" s="108"/>
      <c r="P380" s="108"/>
      <c r="T380" s="108"/>
      <c r="U380" s="108"/>
      <c r="V380" s="108"/>
      <c r="W380" s="108"/>
      <c r="X380" s="108"/>
      <c r="Y380" s="108"/>
      <c r="AC380" s="108"/>
      <c r="AD380" s="108"/>
      <c r="AE380" s="108"/>
      <c r="AF380" s="108"/>
      <c r="AG380" s="108"/>
      <c r="AH380" s="108"/>
      <c r="AL380" s="108"/>
      <c r="AM380" s="108"/>
      <c r="AN380" s="108"/>
      <c r="AO380" s="108"/>
      <c r="AP380" s="108"/>
      <c r="AQ380" s="108"/>
      <c r="AU380" s="108"/>
      <c r="AV380" s="108"/>
      <c r="AW380" s="108"/>
      <c r="AX380" s="108"/>
      <c r="AY380" s="108"/>
      <c r="AZ380" s="108"/>
      <c r="BD380" s="108"/>
      <c r="BE380" s="108"/>
      <c r="BF380" s="108"/>
      <c r="BG380" s="108"/>
      <c r="BH380" s="108"/>
      <c r="BI380" s="108"/>
      <c r="BM380" s="108"/>
      <c r="BN380" s="108"/>
      <c r="BO380" s="108"/>
      <c r="BP380" s="108"/>
      <c r="BQ380" s="108"/>
      <c r="BR380" s="108"/>
    </row>
    <row r="381" spans="11:70">
      <c r="K381" s="108"/>
      <c r="L381" s="108"/>
      <c r="M381" s="108"/>
      <c r="N381" s="108"/>
      <c r="O381" s="108"/>
      <c r="P381" s="108"/>
      <c r="T381" s="108"/>
      <c r="U381" s="108"/>
      <c r="V381" s="108"/>
      <c r="W381" s="108"/>
      <c r="X381" s="108"/>
      <c r="Y381" s="108"/>
      <c r="AC381" s="108"/>
      <c r="AD381" s="108"/>
      <c r="AE381" s="108"/>
      <c r="AF381" s="108"/>
      <c r="AG381" s="108"/>
      <c r="AH381" s="108"/>
      <c r="AL381" s="108"/>
      <c r="AM381" s="108"/>
      <c r="AN381" s="108"/>
      <c r="AO381" s="108"/>
      <c r="AP381" s="108"/>
      <c r="AQ381" s="108"/>
      <c r="AU381" s="108"/>
      <c r="AV381" s="108"/>
      <c r="AW381" s="108"/>
      <c r="AX381" s="108"/>
      <c r="AY381" s="108"/>
      <c r="AZ381" s="108"/>
      <c r="BD381" s="108"/>
      <c r="BE381" s="108"/>
      <c r="BF381" s="108"/>
      <c r="BG381" s="108"/>
      <c r="BH381" s="108"/>
      <c r="BI381" s="108"/>
      <c r="BM381" s="108"/>
      <c r="BN381" s="108"/>
      <c r="BO381" s="108"/>
      <c r="BP381" s="108"/>
      <c r="BQ381" s="108"/>
      <c r="BR381" s="108"/>
    </row>
    <row r="382" spans="11:70">
      <c r="K382" s="108"/>
      <c r="L382" s="108"/>
      <c r="M382" s="108"/>
      <c r="N382" s="108"/>
      <c r="O382" s="108"/>
      <c r="P382" s="108"/>
      <c r="T382" s="108"/>
      <c r="U382" s="108"/>
      <c r="V382" s="108"/>
      <c r="W382" s="108"/>
      <c r="X382" s="108"/>
      <c r="Y382" s="108"/>
      <c r="AC382" s="108"/>
      <c r="AD382" s="108"/>
      <c r="AE382" s="108"/>
      <c r="AF382" s="108"/>
      <c r="AG382" s="108"/>
      <c r="AH382" s="108"/>
      <c r="AL382" s="108"/>
      <c r="AM382" s="108"/>
      <c r="AN382" s="108"/>
      <c r="AO382" s="108"/>
      <c r="AP382" s="108"/>
      <c r="AQ382" s="108"/>
      <c r="AU382" s="108"/>
      <c r="AV382" s="108"/>
      <c r="AW382" s="108"/>
      <c r="AX382" s="108"/>
      <c r="AY382" s="108"/>
      <c r="AZ382" s="108"/>
      <c r="BD382" s="108"/>
      <c r="BE382" s="108"/>
      <c r="BF382" s="108"/>
      <c r="BG382" s="108"/>
      <c r="BH382" s="108"/>
      <c r="BI382" s="108"/>
      <c r="BM382" s="108"/>
      <c r="BN382" s="108"/>
      <c r="BO382" s="108"/>
      <c r="BP382" s="108"/>
      <c r="BQ382" s="108"/>
      <c r="BR382" s="108"/>
    </row>
    <row r="383" spans="11:70">
      <c r="K383" s="175"/>
      <c r="L383" s="108"/>
      <c r="M383" s="108"/>
      <c r="N383" s="108"/>
      <c r="O383" s="108"/>
      <c r="P383" s="108"/>
      <c r="T383" s="108"/>
      <c r="U383" s="108"/>
      <c r="V383" s="108"/>
      <c r="W383" s="108"/>
      <c r="X383" s="108"/>
      <c r="Y383" s="108"/>
      <c r="AC383" s="108"/>
      <c r="AD383" s="108"/>
      <c r="AE383" s="108"/>
      <c r="AF383" s="108"/>
      <c r="AG383" s="108"/>
      <c r="AH383" s="108"/>
      <c r="AL383" s="108"/>
      <c r="AM383" s="108"/>
      <c r="AN383" s="108"/>
      <c r="AO383" s="108"/>
      <c r="AP383" s="108"/>
      <c r="AQ383" s="108"/>
      <c r="AU383" s="108"/>
      <c r="AV383" s="108"/>
      <c r="AW383" s="108"/>
      <c r="AX383" s="108"/>
      <c r="AY383" s="108"/>
      <c r="AZ383" s="108"/>
      <c r="BD383" s="108"/>
      <c r="BE383" s="108"/>
      <c r="BF383" s="108"/>
      <c r="BG383" s="108"/>
      <c r="BH383" s="108"/>
      <c r="BI383" s="108"/>
      <c r="BM383" s="108"/>
      <c r="BN383" s="108"/>
      <c r="BO383" s="108"/>
      <c r="BP383" s="108"/>
      <c r="BQ383" s="108"/>
      <c r="BR383" s="108"/>
    </row>
    <row r="384" spans="11:70">
      <c r="K384" s="108"/>
      <c r="L384" s="108"/>
      <c r="M384" s="108"/>
      <c r="N384" s="108"/>
      <c r="O384" s="108"/>
      <c r="P384" s="108"/>
      <c r="T384" s="108"/>
      <c r="U384" s="108"/>
      <c r="V384" s="108"/>
      <c r="W384" s="108"/>
      <c r="X384" s="108"/>
      <c r="Y384" s="108"/>
      <c r="AC384" s="108"/>
      <c r="AD384" s="108"/>
      <c r="AE384" s="108"/>
      <c r="AF384" s="108"/>
      <c r="AG384" s="108"/>
      <c r="AH384" s="108"/>
      <c r="AL384" s="108"/>
      <c r="AM384" s="108"/>
      <c r="AN384" s="108"/>
      <c r="AO384" s="108"/>
      <c r="AP384" s="108"/>
      <c r="AQ384" s="108"/>
      <c r="AU384" s="108"/>
      <c r="AV384" s="108"/>
      <c r="AW384" s="108"/>
      <c r="AX384" s="108"/>
      <c r="AY384" s="108"/>
      <c r="AZ384" s="108"/>
      <c r="BD384" s="108"/>
      <c r="BE384" s="108"/>
      <c r="BF384" s="108"/>
      <c r="BG384" s="108"/>
      <c r="BH384" s="108"/>
      <c r="BI384" s="108"/>
      <c r="BM384" s="108"/>
      <c r="BN384" s="108"/>
      <c r="BO384" s="108"/>
      <c r="BP384" s="108"/>
      <c r="BQ384" s="108"/>
      <c r="BR384" s="108"/>
    </row>
    <row r="385" spans="11:70">
      <c r="K385" s="108"/>
      <c r="L385" s="108"/>
      <c r="M385" s="108"/>
      <c r="N385" s="108"/>
      <c r="O385" s="108"/>
      <c r="P385" s="108"/>
      <c r="T385" s="108"/>
      <c r="U385" s="108"/>
      <c r="V385" s="108"/>
      <c r="W385" s="108"/>
      <c r="X385" s="108"/>
      <c r="Y385" s="108"/>
      <c r="AC385" s="108"/>
      <c r="AD385" s="108"/>
      <c r="AE385" s="108"/>
      <c r="AF385" s="108"/>
      <c r="AG385" s="108"/>
      <c r="AH385" s="108"/>
      <c r="AL385" s="108"/>
      <c r="AM385" s="108"/>
      <c r="AN385" s="108"/>
      <c r="AO385" s="108"/>
      <c r="AP385" s="108"/>
      <c r="AQ385" s="108"/>
      <c r="AU385" s="108"/>
      <c r="AV385" s="108"/>
      <c r="AW385" s="108"/>
      <c r="AX385" s="108"/>
      <c r="AY385" s="108"/>
      <c r="AZ385" s="108"/>
      <c r="BD385" s="108"/>
      <c r="BE385" s="108"/>
      <c r="BF385" s="108"/>
      <c r="BG385" s="108"/>
      <c r="BH385" s="108"/>
      <c r="BI385" s="108"/>
      <c r="BM385" s="108"/>
      <c r="BN385" s="108"/>
      <c r="BO385" s="108"/>
      <c r="BP385" s="108"/>
      <c r="BQ385" s="108"/>
      <c r="BR385" s="108"/>
    </row>
    <row r="386" spans="11:70">
      <c r="K386" s="108"/>
      <c r="L386" s="108"/>
      <c r="M386" s="108"/>
      <c r="N386" s="108"/>
      <c r="O386" s="108"/>
      <c r="P386" s="108"/>
      <c r="T386" s="108"/>
      <c r="U386" s="108"/>
      <c r="V386" s="108"/>
      <c r="W386" s="108"/>
      <c r="X386" s="108"/>
      <c r="Y386" s="108"/>
      <c r="AC386" s="108"/>
      <c r="AD386" s="108"/>
      <c r="AE386" s="108"/>
      <c r="AF386" s="108"/>
      <c r="AG386" s="108"/>
      <c r="AH386" s="108"/>
      <c r="AL386" s="108"/>
      <c r="AM386" s="108"/>
      <c r="AN386" s="108"/>
      <c r="AO386" s="108"/>
      <c r="AP386" s="108"/>
      <c r="AQ386" s="108"/>
      <c r="AU386" s="108"/>
      <c r="AV386" s="108"/>
      <c r="AW386" s="108"/>
      <c r="AX386" s="108"/>
      <c r="AY386" s="108"/>
      <c r="AZ386" s="108"/>
      <c r="BD386" s="108"/>
      <c r="BE386" s="108"/>
      <c r="BF386" s="108"/>
      <c r="BG386" s="108"/>
      <c r="BH386" s="108"/>
      <c r="BI386" s="108"/>
      <c r="BM386" s="108"/>
      <c r="BN386" s="108"/>
      <c r="BO386" s="108"/>
      <c r="BP386" s="108"/>
      <c r="BQ386" s="108"/>
      <c r="BR386" s="108"/>
    </row>
    <row r="387" spans="11:70">
      <c r="K387" s="175"/>
      <c r="L387" s="108"/>
      <c r="M387" s="108"/>
      <c r="N387" s="108"/>
      <c r="O387" s="108"/>
      <c r="P387" s="108"/>
      <c r="T387" s="108"/>
      <c r="U387" s="108"/>
      <c r="V387" s="108"/>
      <c r="W387" s="108"/>
      <c r="X387" s="108"/>
      <c r="Y387" s="108"/>
      <c r="AC387" s="108"/>
      <c r="AD387" s="108"/>
      <c r="AE387" s="108"/>
      <c r="AF387" s="108"/>
      <c r="AG387" s="108"/>
      <c r="AH387" s="108"/>
      <c r="AL387" s="108"/>
      <c r="AM387" s="108"/>
      <c r="AN387" s="108"/>
      <c r="AO387" s="108"/>
      <c r="AP387" s="108"/>
      <c r="AQ387" s="108"/>
      <c r="AU387" s="108"/>
      <c r="AV387" s="108"/>
      <c r="AW387" s="108"/>
      <c r="AX387" s="108"/>
      <c r="AY387" s="108"/>
      <c r="AZ387" s="108"/>
      <c r="BD387" s="108"/>
      <c r="BE387" s="108"/>
      <c r="BF387" s="108"/>
      <c r="BG387" s="108"/>
      <c r="BH387" s="108"/>
      <c r="BI387" s="108"/>
      <c r="BM387" s="108"/>
      <c r="BN387" s="108"/>
      <c r="BO387" s="108"/>
      <c r="BP387" s="108"/>
      <c r="BQ387" s="108"/>
      <c r="BR387" s="108"/>
    </row>
    <row r="388" spans="11:70">
      <c r="K388" s="108"/>
      <c r="L388" s="108"/>
      <c r="M388" s="108"/>
      <c r="N388" s="108"/>
      <c r="O388" s="108"/>
      <c r="P388" s="108"/>
      <c r="T388" s="108"/>
      <c r="U388" s="108"/>
      <c r="V388" s="108"/>
      <c r="W388" s="108"/>
      <c r="X388" s="108"/>
      <c r="Y388" s="108"/>
      <c r="AC388" s="108"/>
      <c r="AD388" s="108"/>
      <c r="AE388" s="108"/>
      <c r="AF388" s="108"/>
      <c r="AG388" s="108"/>
      <c r="AH388" s="108"/>
      <c r="AL388" s="108"/>
      <c r="AM388" s="108"/>
      <c r="AN388" s="108"/>
      <c r="AO388" s="108"/>
      <c r="AP388" s="108"/>
      <c r="AQ388" s="108"/>
      <c r="AU388" s="108"/>
      <c r="AV388" s="108"/>
      <c r="AW388" s="108"/>
      <c r="AX388" s="108"/>
      <c r="AY388" s="108"/>
      <c r="AZ388" s="108"/>
      <c r="BD388" s="108"/>
      <c r="BE388" s="108"/>
      <c r="BF388" s="108"/>
      <c r="BG388" s="108"/>
      <c r="BH388" s="108"/>
      <c r="BI388" s="108"/>
      <c r="BM388" s="108"/>
      <c r="BN388" s="108"/>
      <c r="BO388" s="108"/>
      <c r="BP388" s="108"/>
      <c r="BQ388" s="108"/>
      <c r="BR388" s="108"/>
    </row>
    <row r="389" spans="11:70">
      <c r="K389" s="108"/>
      <c r="L389" s="108"/>
      <c r="M389" s="108"/>
      <c r="N389" s="108"/>
      <c r="O389" s="108"/>
      <c r="P389" s="108"/>
      <c r="T389" s="108"/>
      <c r="U389" s="108"/>
      <c r="V389" s="108"/>
      <c r="W389" s="108"/>
      <c r="X389" s="108"/>
      <c r="Y389" s="108"/>
      <c r="AC389" s="108"/>
      <c r="AD389" s="108"/>
      <c r="AE389" s="108"/>
      <c r="AF389" s="108"/>
      <c r="AG389" s="108"/>
      <c r="AH389" s="108"/>
      <c r="AL389" s="108"/>
      <c r="AM389" s="108"/>
      <c r="AN389" s="108"/>
      <c r="AO389" s="108"/>
      <c r="AP389" s="108"/>
      <c r="AQ389" s="108"/>
      <c r="AU389" s="108"/>
      <c r="AV389" s="108"/>
      <c r="AW389" s="108"/>
      <c r="AX389" s="108"/>
      <c r="AY389" s="108"/>
      <c r="AZ389" s="108"/>
      <c r="BD389" s="108"/>
      <c r="BE389" s="108"/>
      <c r="BF389" s="108"/>
      <c r="BG389" s="108"/>
      <c r="BH389" s="108"/>
      <c r="BI389" s="108"/>
      <c r="BM389" s="108"/>
      <c r="BN389" s="108"/>
      <c r="BO389" s="108"/>
      <c r="BP389" s="108"/>
      <c r="BQ389" s="108"/>
      <c r="BR389" s="108"/>
    </row>
    <row r="390" spans="11:70">
      <c r="K390" s="108"/>
      <c r="L390" s="108"/>
      <c r="M390" s="108"/>
      <c r="N390" s="108"/>
      <c r="O390" s="108"/>
      <c r="P390" s="108"/>
      <c r="T390" s="108"/>
      <c r="U390" s="108"/>
      <c r="V390" s="108"/>
      <c r="W390" s="108"/>
      <c r="X390" s="108"/>
      <c r="Y390" s="108"/>
      <c r="AC390" s="108"/>
      <c r="AD390" s="108"/>
      <c r="AE390" s="108"/>
      <c r="AF390" s="108"/>
      <c r="AG390" s="108"/>
      <c r="AH390" s="108"/>
      <c r="AL390" s="108"/>
      <c r="AM390" s="108"/>
      <c r="AN390" s="108"/>
      <c r="AO390" s="108"/>
      <c r="AP390" s="108"/>
      <c r="AQ390" s="108"/>
      <c r="AU390" s="108"/>
      <c r="AV390" s="108"/>
      <c r="AW390" s="108"/>
      <c r="AX390" s="108"/>
      <c r="AY390" s="108"/>
      <c r="AZ390" s="108"/>
      <c r="BD390" s="108"/>
      <c r="BE390" s="108"/>
      <c r="BF390" s="108"/>
      <c r="BG390" s="108"/>
      <c r="BH390" s="108"/>
      <c r="BI390" s="108"/>
      <c r="BM390" s="108"/>
      <c r="BN390" s="108"/>
      <c r="BO390" s="108"/>
      <c r="BP390" s="108"/>
      <c r="BQ390" s="108"/>
      <c r="BR390" s="108"/>
    </row>
    <row r="391" spans="11:70">
      <c r="K391" s="175"/>
      <c r="L391" s="108"/>
      <c r="M391" s="108"/>
      <c r="N391" s="108"/>
      <c r="O391" s="108"/>
      <c r="P391" s="108"/>
      <c r="T391" s="108"/>
      <c r="U391" s="108"/>
      <c r="V391" s="108"/>
      <c r="W391" s="108"/>
      <c r="X391" s="108"/>
      <c r="Y391" s="108"/>
      <c r="AC391" s="108"/>
      <c r="AD391" s="108"/>
      <c r="AE391" s="108"/>
      <c r="AF391" s="108"/>
      <c r="AG391" s="108"/>
      <c r="AH391" s="108"/>
      <c r="AL391" s="108"/>
      <c r="AM391" s="108"/>
      <c r="AN391" s="108"/>
      <c r="AO391" s="108"/>
      <c r="AP391" s="108"/>
      <c r="AQ391" s="108"/>
      <c r="AU391" s="108"/>
      <c r="AV391" s="108"/>
      <c r="AW391" s="108"/>
      <c r="AX391" s="108"/>
      <c r="AY391" s="108"/>
      <c r="AZ391" s="108"/>
      <c r="BD391" s="108"/>
      <c r="BE391" s="108"/>
      <c r="BF391" s="108"/>
      <c r="BG391" s="108"/>
      <c r="BH391" s="108"/>
      <c r="BI391" s="108"/>
      <c r="BM391" s="108"/>
      <c r="BN391" s="108"/>
      <c r="BO391" s="108"/>
      <c r="BP391" s="108"/>
      <c r="BQ391" s="108"/>
      <c r="BR391" s="108"/>
    </row>
    <row r="392" spans="11:70">
      <c r="K392" s="108"/>
      <c r="L392" s="108"/>
      <c r="M392" s="108"/>
      <c r="N392" s="108"/>
      <c r="O392" s="108"/>
      <c r="P392" s="108"/>
      <c r="T392" s="108"/>
      <c r="U392" s="108"/>
      <c r="V392" s="108"/>
      <c r="W392" s="108"/>
      <c r="X392" s="108"/>
      <c r="Y392" s="108"/>
      <c r="AC392" s="108"/>
      <c r="AD392" s="108"/>
      <c r="AE392" s="108"/>
      <c r="AF392" s="108"/>
      <c r="AG392" s="108"/>
      <c r="AH392" s="108"/>
      <c r="AL392" s="108"/>
      <c r="AM392" s="108"/>
      <c r="AN392" s="108"/>
      <c r="AO392" s="108"/>
      <c r="AP392" s="108"/>
      <c r="AQ392" s="108"/>
      <c r="AU392" s="108"/>
      <c r="AV392" s="108"/>
      <c r="AW392" s="108"/>
      <c r="AX392" s="108"/>
      <c r="AY392" s="108"/>
      <c r="AZ392" s="108"/>
      <c r="BD392" s="108"/>
      <c r="BE392" s="108"/>
      <c r="BF392" s="108"/>
      <c r="BG392" s="108"/>
      <c r="BH392" s="108"/>
      <c r="BI392" s="108"/>
      <c r="BM392" s="108"/>
      <c r="BN392" s="108"/>
      <c r="BO392" s="108"/>
      <c r="BP392" s="108"/>
      <c r="BQ392" s="108"/>
      <c r="BR392" s="108"/>
    </row>
    <row r="393" spans="11:70">
      <c r="K393" s="108"/>
      <c r="L393" s="108"/>
      <c r="M393" s="108"/>
      <c r="N393" s="108"/>
      <c r="O393" s="108"/>
      <c r="P393" s="108"/>
      <c r="T393" s="108"/>
      <c r="U393" s="108"/>
      <c r="V393" s="108"/>
      <c r="W393" s="108"/>
      <c r="X393" s="108"/>
      <c r="Y393" s="108"/>
      <c r="AC393" s="108"/>
      <c r="AD393" s="108"/>
      <c r="AE393" s="108"/>
      <c r="AF393" s="108"/>
      <c r="AG393" s="108"/>
      <c r="AH393" s="108"/>
      <c r="AL393" s="108"/>
      <c r="AM393" s="108"/>
      <c r="AN393" s="108"/>
      <c r="AO393" s="108"/>
      <c r="AP393" s="108"/>
      <c r="AQ393" s="108"/>
      <c r="AU393" s="108"/>
      <c r="AV393" s="108"/>
      <c r="AW393" s="108"/>
      <c r="AX393" s="108"/>
      <c r="AY393" s="108"/>
      <c r="AZ393" s="108"/>
      <c r="BD393" s="108"/>
      <c r="BE393" s="108"/>
      <c r="BF393" s="108"/>
      <c r="BG393" s="108"/>
      <c r="BH393" s="108"/>
      <c r="BI393" s="108"/>
      <c r="BM393" s="108"/>
      <c r="BN393" s="108"/>
      <c r="BO393" s="108"/>
      <c r="BP393" s="108"/>
      <c r="BQ393" s="108"/>
      <c r="BR393" s="108"/>
    </row>
    <row r="394" spans="11:70">
      <c r="K394" s="108"/>
      <c r="L394" s="108"/>
      <c r="M394" s="108"/>
      <c r="N394" s="108"/>
      <c r="O394" s="108"/>
      <c r="P394" s="108"/>
      <c r="T394" s="108"/>
      <c r="U394" s="108"/>
      <c r="V394" s="108"/>
      <c r="W394" s="108"/>
      <c r="X394" s="108"/>
      <c r="Y394" s="108"/>
      <c r="AC394" s="108"/>
      <c r="AD394" s="108"/>
      <c r="AE394" s="108"/>
      <c r="AF394" s="108"/>
      <c r="AG394" s="108"/>
      <c r="AH394" s="108"/>
      <c r="AL394" s="108"/>
      <c r="AM394" s="108"/>
      <c r="AN394" s="108"/>
      <c r="AO394" s="108"/>
      <c r="AP394" s="108"/>
      <c r="AQ394" s="108"/>
      <c r="AU394" s="108"/>
      <c r="AV394" s="108"/>
      <c r="AW394" s="108"/>
      <c r="AX394" s="108"/>
      <c r="AY394" s="108"/>
      <c r="AZ394" s="108"/>
      <c r="BD394" s="108"/>
      <c r="BE394" s="108"/>
      <c r="BF394" s="108"/>
      <c r="BG394" s="108"/>
      <c r="BH394" s="108"/>
      <c r="BI394" s="108"/>
      <c r="BM394" s="108"/>
      <c r="BN394" s="108"/>
      <c r="BO394" s="108"/>
      <c r="BP394" s="108"/>
      <c r="BQ394" s="108"/>
      <c r="BR394" s="108"/>
    </row>
    <row r="395" spans="11:70">
      <c r="K395" s="175"/>
      <c r="L395" s="108"/>
      <c r="M395" s="108"/>
      <c r="N395" s="108"/>
      <c r="O395" s="108"/>
      <c r="P395" s="108"/>
      <c r="T395" s="108"/>
      <c r="U395" s="108"/>
      <c r="V395" s="108"/>
      <c r="W395" s="108"/>
      <c r="X395" s="108"/>
      <c r="Y395" s="108"/>
      <c r="AC395" s="108"/>
      <c r="AD395" s="108"/>
      <c r="AE395" s="108"/>
      <c r="AF395" s="108"/>
      <c r="AG395" s="108"/>
      <c r="AH395" s="108"/>
      <c r="AL395" s="108"/>
      <c r="AM395" s="108"/>
      <c r="AN395" s="108"/>
      <c r="AO395" s="108"/>
      <c r="AP395" s="108"/>
      <c r="AQ395" s="108"/>
      <c r="AU395" s="108"/>
      <c r="AV395" s="108"/>
      <c r="AW395" s="108"/>
      <c r="AX395" s="108"/>
      <c r="AY395" s="108"/>
      <c r="AZ395" s="108"/>
      <c r="BD395" s="108"/>
      <c r="BE395" s="108"/>
      <c r="BF395" s="108"/>
      <c r="BG395" s="108"/>
      <c r="BH395" s="108"/>
      <c r="BI395" s="108"/>
      <c r="BM395" s="108"/>
      <c r="BN395" s="108"/>
      <c r="BO395" s="108"/>
      <c r="BP395" s="108"/>
      <c r="BQ395" s="108"/>
      <c r="BR395" s="108"/>
    </row>
    <row r="396" spans="11:70">
      <c r="K396" s="108"/>
      <c r="L396" s="108"/>
      <c r="M396" s="108"/>
      <c r="N396" s="108"/>
      <c r="O396" s="108"/>
      <c r="P396" s="108"/>
      <c r="T396" s="108"/>
      <c r="U396" s="108"/>
      <c r="V396" s="108"/>
      <c r="W396" s="108"/>
      <c r="X396" s="108"/>
      <c r="Y396" s="108"/>
      <c r="AC396" s="108"/>
      <c r="AD396" s="108"/>
      <c r="AE396" s="108"/>
      <c r="AF396" s="108"/>
      <c r="AG396" s="108"/>
      <c r="AH396" s="108"/>
      <c r="AL396" s="108"/>
      <c r="AM396" s="108"/>
      <c r="AN396" s="108"/>
      <c r="AO396" s="108"/>
      <c r="AP396" s="108"/>
      <c r="AQ396" s="108"/>
      <c r="AU396" s="108"/>
      <c r="AV396" s="108"/>
      <c r="AW396" s="108"/>
      <c r="AX396" s="108"/>
      <c r="AY396" s="108"/>
      <c r="AZ396" s="108"/>
      <c r="BD396" s="108"/>
      <c r="BE396" s="108"/>
      <c r="BF396" s="108"/>
      <c r="BG396" s="108"/>
      <c r="BH396" s="108"/>
      <c r="BI396" s="108"/>
      <c r="BM396" s="108"/>
      <c r="BN396" s="108"/>
      <c r="BO396" s="108"/>
      <c r="BP396" s="108"/>
      <c r="BQ396" s="108"/>
      <c r="BR396" s="108"/>
    </row>
    <row r="397" spans="11:70">
      <c r="K397" s="108"/>
      <c r="L397" s="108"/>
      <c r="M397" s="108"/>
      <c r="N397" s="108"/>
      <c r="O397" s="108"/>
      <c r="P397" s="108"/>
      <c r="T397" s="108"/>
      <c r="U397" s="108"/>
      <c r="V397" s="108"/>
      <c r="W397" s="108"/>
      <c r="X397" s="108"/>
      <c r="Y397" s="108"/>
      <c r="AC397" s="108"/>
      <c r="AD397" s="108"/>
      <c r="AE397" s="108"/>
      <c r="AF397" s="108"/>
      <c r="AG397" s="108"/>
      <c r="AH397" s="108"/>
      <c r="AL397" s="108"/>
      <c r="AM397" s="108"/>
      <c r="AN397" s="108"/>
      <c r="AO397" s="108"/>
      <c r="AP397" s="108"/>
      <c r="AQ397" s="108"/>
      <c r="AU397" s="108"/>
      <c r="AV397" s="108"/>
      <c r="AW397" s="108"/>
      <c r="AX397" s="108"/>
      <c r="AY397" s="108"/>
      <c r="AZ397" s="108"/>
      <c r="BD397" s="108"/>
      <c r="BE397" s="108"/>
      <c r="BF397" s="108"/>
      <c r="BG397" s="108"/>
      <c r="BH397" s="108"/>
      <c r="BI397" s="108"/>
      <c r="BM397" s="108"/>
      <c r="BN397" s="108"/>
      <c r="BO397" s="108"/>
      <c r="BP397" s="108"/>
      <c r="BQ397" s="108"/>
      <c r="BR397" s="108"/>
    </row>
    <row r="398" spans="11:70">
      <c r="K398" s="108"/>
      <c r="L398" s="108"/>
      <c r="M398" s="108"/>
      <c r="N398" s="108"/>
      <c r="O398" s="108"/>
      <c r="P398" s="108"/>
      <c r="T398" s="108"/>
      <c r="U398" s="108"/>
      <c r="V398" s="108"/>
      <c r="W398" s="108"/>
      <c r="X398" s="108"/>
      <c r="Y398" s="108"/>
      <c r="AC398" s="108"/>
      <c r="AD398" s="108"/>
      <c r="AE398" s="108"/>
      <c r="AF398" s="108"/>
      <c r="AG398" s="108"/>
      <c r="AH398" s="108"/>
      <c r="AL398" s="108"/>
      <c r="AM398" s="108"/>
      <c r="AN398" s="108"/>
      <c r="AO398" s="108"/>
      <c r="AP398" s="108"/>
      <c r="AQ398" s="108"/>
      <c r="AU398" s="108"/>
      <c r="AV398" s="108"/>
      <c r="AW398" s="108"/>
      <c r="AX398" s="108"/>
      <c r="AY398" s="108"/>
      <c r="AZ398" s="108"/>
      <c r="BD398" s="108"/>
      <c r="BE398" s="108"/>
      <c r="BF398" s="108"/>
      <c r="BG398" s="108"/>
      <c r="BH398" s="108"/>
      <c r="BI398" s="108"/>
      <c r="BM398" s="108"/>
      <c r="BN398" s="108"/>
      <c r="BO398" s="108"/>
      <c r="BP398" s="108"/>
      <c r="BQ398" s="108"/>
      <c r="BR398" s="108"/>
    </row>
    <row r="399" spans="11:70">
      <c r="K399" s="175"/>
      <c r="L399" s="108"/>
      <c r="M399" s="108"/>
      <c r="N399" s="108"/>
      <c r="O399" s="108"/>
      <c r="P399" s="108"/>
      <c r="T399" s="108"/>
      <c r="U399" s="108"/>
      <c r="V399" s="108"/>
      <c r="W399" s="108"/>
      <c r="X399" s="108"/>
      <c r="Y399" s="108"/>
      <c r="AC399" s="108"/>
      <c r="AD399" s="108"/>
      <c r="AE399" s="108"/>
      <c r="AF399" s="108"/>
      <c r="AG399" s="108"/>
      <c r="AH399" s="108"/>
      <c r="AL399" s="108"/>
      <c r="AM399" s="108"/>
      <c r="AN399" s="108"/>
      <c r="AO399" s="108"/>
      <c r="AP399" s="108"/>
      <c r="AQ399" s="108"/>
      <c r="AU399" s="108"/>
      <c r="AV399" s="108"/>
      <c r="AW399" s="108"/>
      <c r="AX399" s="108"/>
      <c r="AY399" s="108"/>
      <c r="AZ399" s="108"/>
      <c r="BD399" s="108"/>
      <c r="BE399" s="108"/>
      <c r="BF399" s="108"/>
      <c r="BG399" s="108"/>
      <c r="BH399" s="108"/>
      <c r="BI399" s="108"/>
      <c r="BM399" s="108"/>
      <c r="BN399" s="108"/>
      <c r="BO399" s="108"/>
      <c r="BP399" s="108"/>
      <c r="BQ399" s="108"/>
      <c r="BR399" s="108"/>
    </row>
    <row r="400" spans="11:70">
      <c r="K400" s="108"/>
      <c r="L400" s="108"/>
      <c r="M400" s="108"/>
      <c r="N400" s="108"/>
      <c r="O400" s="108"/>
      <c r="P400" s="108"/>
      <c r="T400" s="108"/>
      <c r="U400" s="108"/>
      <c r="V400" s="108"/>
      <c r="W400" s="108"/>
      <c r="X400" s="108"/>
      <c r="Y400" s="108"/>
      <c r="AC400" s="108"/>
      <c r="AD400" s="108"/>
      <c r="AE400" s="108"/>
      <c r="AF400" s="108"/>
      <c r="AG400" s="108"/>
      <c r="AH400" s="108"/>
      <c r="AL400" s="108"/>
      <c r="AM400" s="108"/>
      <c r="AN400" s="108"/>
      <c r="AO400" s="108"/>
      <c r="AP400" s="108"/>
      <c r="AQ400" s="108"/>
      <c r="AU400" s="108"/>
      <c r="AV400" s="108"/>
      <c r="AW400" s="108"/>
      <c r="AX400" s="108"/>
      <c r="AY400" s="108"/>
      <c r="AZ400" s="108"/>
      <c r="BD400" s="108"/>
      <c r="BE400" s="108"/>
      <c r="BF400" s="108"/>
      <c r="BG400" s="108"/>
      <c r="BH400" s="108"/>
      <c r="BI400" s="108"/>
      <c r="BM400" s="108"/>
      <c r="BN400" s="108"/>
      <c r="BO400" s="108"/>
      <c r="BP400" s="108"/>
      <c r="BQ400" s="108"/>
      <c r="BR400" s="108"/>
    </row>
    <row r="401" spans="11:70">
      <c r="K401" s="108"/>
      <c r="L401" s="108"/>
      <c r="M401" s="108"/>
      <c r="N401" s="108"/>
      <c r="O401" s="108"/>
      <c r="P401" s="108"/>
      <c r="T401" s="108"/>
      <c r="U401" s="108"/>
      <c r="V401" s="108"/>
      <c r="W401" s="108"/>
      <c r="X401" s="108"/>
      <c r="Y401" s="108"/>
      <c r="AC401" s="108"/>
      <c r="AD401" s="108"/>
      <c r="AE401" s="108"/>
      <c r="AF401" s="108"/>
      <c r="AG401" s="108"/>
      <c r="AH401" s="108"/>
      <c r="AL401" s="108"/>
      <c r="AM401" s="108"/>
      <c r="AN401" s="108"/>
      <c r="AO401" s="108"/>
      <c r="AP401" s="108"/>
      <c r="AQ401" s="108"/>
      <c r="AU401" s="108"/>
      <c r="AV401" s="108"/>
      <c r="AW401" s="108"/>
      <c r="AX401" s="108"/>
      <c r="AY401" s="108"/>
      <c r="AZ401" s="108"/>
      <c r="BD401" s="108"/>
      <c r="BE401" s="108"/>
      <c r="BF401" s="108"/>
      <c r="BG401" s="108"/>
      <c r="BH401" s="108"/>
      <c r="BI401" s="108"/>
      <c r="BM401" s="108"/>
      <c r="BN401" s="108"/>
      <c r="BO401" s="108"/>
      <c r="BP401" s="108"/>
      <c r="BQ401" s="108"/>
      <c r="BR401" s="108"/>
    </row>
    <row r="402" spans="11:70">
      <c r="K402" s="108"/>
      <c r="L402" s="108"/>
      <c r="M402" s="108"/>
      <c r="N402" s="108"/>
      <c r="O402" s="108"/>
      <c r="P402" s="108"/>
      <c r="T402" s="108"/>
      <c r="U402" s="108"/>
      <c r="V402" s="108"/>
      <c r="W402" s="108"/>
      <c r="X402" s="108"/>
      <c r="Y402" s="108"/>
      <c r="AC402" s="108"/>
      <c r="AD402" s="108"/>
      <c r="AE402" s="108"/>
      <c r="AF402" s="108"/>
      <c r="AG402" s="108"/>
      <c r="AH402" s="108"/>
      <c r="AL402" s="108"/>
      <c r="AM402" s="108"/>
      <c r="AN402" s="108"/>
      <c r="AO402" s="108"/>
      <c r="AP402" s="108"/>
      <c r="AQ402" s="108"/>
      <c r="AU402" s="108"/>
      <c r="AV402" s="108"/>
      <c r="AW402" s="108"/>
      <c r="AX402" s="108"/>
      <c r="AY402" s="108"/>
      <c r="AZ402" s="108"/>
      <c r="BD402" s="108"/>
      <c r="BE402" s="108"/>
      <c r="BF402" s="108"/>
      <c r="BG402" s="108"/>
      <c r="BH402" s="108"/>
      <c r="BI402" s="108"/>
      <c r="BM402" s="108"/>
      <c r="BN402" s="108"/>
      <c r="BO402" s="108"/>
      <c r="BP402" s="108"/>
      <c r="BQ402" s="108"/>
      <c r="BR402" s="108"/>
    </row>
    <row r="403" spans="11:70">
      <c r="K403" s="175"/>
      <c r="L403" s="108"/>
      <c r="M403" s="108"/>
      <c r="N403" s="108"/>
      <c r="O403" s="108"/>
      <c r="P403" s="108"/>
      <c r="T403" s="108"/>
      <c r="U403" s="108"/>
      <c r="V403" s="108"/>
      <c r="W403" s="108"/>
      <c r="X403" s="108"/>
      <c r="Y403" s="108"/>
      <c r="AC403" s="108"/>
      <c r="AD403" s="108"/>
      <c r="AE403" s="108"/>
      <c r="AF403" s="108"/>
      <c r="AG403" s="108"/>
      <c r="AH403" s="108"/>
      <c r="AL403" s="108"/>
      <c r="AM403" s="108"/>
      <c r="AN403" s="108"/>
      <c r="AO403" s="108"/>
      <c r="AP403" s="108"/>
      <c r="AQ403" s="108"/>
      <c r="AU403" s="108"/>
      <c r="AV403" s="108"/>
      <c r="AW403" s="108"/>
      <c r="AX403" s="108"/>
      <c r="AY403" s="108"/>
      <c r="AZ403" s="108"/>
      <c r="BD403" s="108"/>
      <c r="BE403" s="108"/>
      <c r="BF403" s="108"/>
      <c r="BG403" s="108"/>
      <c r="BH403" s="108"/>
      <c r="BI403" s="108"/>
      <c r="BM403" s="108"/>
      <c r="BN403" s="108"/>
      <c r="BO403" s="108"/>
      <c r="BP403" s="108"/>
      <c r="BQ403" s="108"/>
      <c r="BR403" s="108"/>
    </row>
    <row r="404" spans="11:70">
      <c r="K404" s="108"/>
      <c r="L404" s="108"/>
      <c r="M404" s="108"/>
      <c r="N404" s="108"/>
      <c r="O404" s="108"/>
      <c r="P404" s="108"/>
      <c r="T404" s="108"/>
      <c r="U404" s="108"/>
      <c r="V404" s="108"/>
      <c r="W404" s="108"/>
      <c r="X404" s="108"/>
      <c r="Y404" s="108"/>
      <c r="AC404" s="108"/>
      <c r="AD404" s="108"/>
      <c r="AE404" s="108"/>
      <c r="AF404" s="108"/>
      <c r="AG404" s="108"/>
      <c r="AH404" s="108"/>
      <c r="AL404" s="108"/>
      <c r="AM404" s="108"/>
      <c r="AN404" s="108"/>
      <c r="AO404" s="108"/>
      <c r="AP404" s="108"/>
      <c r="AQ404" s="108"/>
      <c r="AU404" s="108"/>
      <c r="AV404" s="108"/>
      <c r="AW404" s="108"/>
      <c r="AX404" s="108"/>
      <c r="AY404" s="108"/>
      <c r="AZ404" s="108"/>
      <c r="BD404" s="108"/>
      <c r="BE404" s="108"/>
      <c r="BF404" s="108"/>
      <c r="BG404" s="108"/>
      <c r="BH404" s="108"/>
      <c r="BI404" s="108"/>
      <c r="BM404" s="108"/>
      <c r="BN404" s="108"/>
      <c r="BO404" s="108"/>
      <c r="BP404" s="108"/>
      <c r="BQ404" s="108"/>
      <c r="BR404" s="108"/>
    </row>
    <row r="405" spans="11:70">
      <c r="K405" s="108"/>
      <c r="L405" s="108"/>
      <c r="M405" s="108"/>
      <c r="N405" s="108"/>
      <c r="O405" s="108"/>
      <c r="P405" s="108"/>
      <c r="T405" s="108"/>
      <c r="U405" s="108"/>
      <c r="V405" s="108"/>
      <c r="W405" s="108"/>
      <c r="X405" s="108"/>
      <c r="Y405" s="108"/>
      <c r="AC405" s="108"/>
      <c r="AD405" s="108"/>
      <c r="AE405" s="108"/>
      <c r="AF405" s="108"/>
      <c r="AG405" s="108"/>
      <c r="AH405" s="108"/>
      <c r="AL405" s="108"/>
      <c r="AM405" s="108"/>
      <c r="AN405" s="108"/>
      <c r="AO405" s="108"/>
      <c r="AP405" s="108"/>
      <c r="AQ405" s="108"/>
      <c r="AU405" s="108"/>
      <c r="AV405" s="108"/>
      <c r="AW405" s="108"/>
      <c r="AX405" s="108"/>
      <c r="AY405" s="108"/>
      <c r="AZ405" s="108"/>
      <c r="BD405" s="108"/>
      <c r="BE405" s="108"/>
      <c r="BF405" s="108"/>
      <c r="BG405" s="108"/>
      <c r="BH405" s="108"/>
      <c r="BI405" s="108"/>
      <c r="BM405" s="108"/>
      <c r="BN405" s="108"/>
      <c r="BO405" s="108"/>
      <c r="BP405" s="108"/>
      <c r="BQ405" s="108"/>
      <c r="BR405" s="108"/>
    </row>
    <row r="406" spans="11:70">
      <c r="K406" s="108"/>
      <c r="L406" s="108"/>
      <c r="M406" s="108"/>
      <c r="N406" s="108"/>
      <c r="O406" s="108"/>
      <c r="P406" s="108"/>
      <c r="T406" s="108"/>
      <c r="U406" s="108"/>
      <c r="V406" s="108"/>
      <c r="W406" s="108"/>
      <c r="X406" s="108"/>
      <c r="Y406" s="108"/>
      <c r="AC406" s="108"/>
      <c r="AD406" s="108"/>
      <c r="AE406" s="108"/>
      <c r="AF406" s="108"/>
      <c r="AG406" s="108"/>
      <c r="AH406" s="108"/>
      <c r="AL406" s="108"/>
      <c r="AM406" s="108"/>
      <c r="AN406" s="108"/>
      <c r="AO406" s="108"/>
      <c r="AP406" s="108"/>
      <c r="AQ406" s="108"/>
      <c r="AU406" s="108"/>
      <c r="AV406" s="108"/>
      <c r="AW406" s="108"/>
      <c r="AX406" s="108"/>
      <c r="AY406" s="108"/>
      <c r="AZ406" s="108"/>
      <c r="BD406" s="108"/>
      <c r="BE406" s="108"/>
      <c r="BF406" s="108"/>
      <c r="BG406" s="108"/>
      <c r="BH406" s="108"/>
      <c r="BI406" s="108"/>
      <c r="BM406" s="108"/>
      <c r="BN406" s="108"/>
      <c r="BO406" s="108"/>
      <c r="BP406" s="108"/>
      <c r="BQ406" s="108"/>
      <c r="BR406" s="108"/>
    </row>
    <row r="407" spans="11:70">
      <c r="K407" s="175"/>
      <c r="L407" s="108"/>
      <c r="M407" s="108"/>
      <c r="N407" s="108"/>
      <c r="O407" s="108"/>
      <c r="P407" s="108"/>
      <c r="T407" s="108"/>
      <c r="U407" s="108"/>
      <c r="V407" s="108"/>
      <c r="W407" s="108"/>
      <c r="X407" s="108"/>
      <c r="Y407" s="108"/>
      <c r="AC407" s="108"/>
      <c r="AD407" s="108"/>
      <c r="AE407" s="108"/>
      <c r="AF407" s="108"/>
      <c r="AG407" s="108"/>
      <c r="AH407" s="108"/>
      <c r="AL407" s="108"/>
      <c r="AM407" s="108"/>
      <c r="AN407" s="108"/>
      <c r="AO407" s="108"/>
      <c r="AP407" s="108"/>
      <c r="AQ407" s="108"/>
      <c r="AU407" s="108"/>
      <c r="AV407" s="108"/>
      <c r="AW407" s="108"/>
      <c r="AX407" s="108"/>
      <c r="AY407" s="108"/>
      <c r="AZ407" s="108"/>
      <c r="BD407" s="108"/>
      <c r="BE407" s="108"/>
      <c r="BF407" s="108"/>
      <c r="BG407" s="108"/>
      <c r="BH407" s="108"/>
      <c r="BI407" s="108"/>
      <c r="BM407" s="108"/>
      <c r="BN407" s="108"/>
      <c r="BO407" s="108"/>
      <c r="BP407" s="108"/>
      <c r="BQ407" s="108"/>
      <c r="BR407" s="108"/>
    </row>
    <row r="408" spans="11:70">
      <c r="K408" s="108"/>
      <c r="L408" s="108"/>
      <c r="M408" s="108"/>
      <c r="N408" s="108"/>
      <c r="O408" s="108"/>
      <c r="P408" s="108"/>
      <c r="T408" s="108"/>
      <c r="U408" s="108"/>
      <c r="V408" s="108"/>
      <c r="W408" s="108"/>
      <c r="X408" s="108"/>
      <c r="Y408" s="108"/>
      <c r="AC408" s="108"/>
      <c r="AD408" s="108"/>
      <c r="AE408" s="108"/>
      <c r="AF408" s="108"/>
      <c r="AG408" s="108"/>
      <c r="AH408" s="108"/>
      <c r="AL408" s="108"/>
      <c r="AM408" s="108"/>
      <c r="AN408" s="108"/>
      <c r="AO408" s="108"/>
      <c r="AP408" s="108"/>
      <c r="AQ408" s="108"/>
      <c r="AU408" s="108"/>
      <c r="AV408" s="108"/>
      <c r="AW408" s="108"/>
      <c r="AX408" s="108"/>
      <c r="AY408" s="108"/>
      <c r="AZ408" s="108"/>
      <c r="BD408" s="108"/>
      <c r="BE408" s="108"/>
      <c r="BF408" s="108"/>
      <c r="BG408" s="108"/>
      <c r="BH408" s="108"/>
      <c r="BI408" s="108"/>
      <c r="BM408" s="108"/>
      <c r="BN408" s="108"/>
      <c r="BO408" s="108"/>
      <c r="BP408" s="108"/>
      <c r="BQ408" s="108"/>
      <c r="BR408" s="108"/>
    </row>
    <row r="409" spans="11:70">
      <c r="K409" s="108"/>
      <c r="L409" s="108"/>
      <c r="M409" s="108"/>
      <c r="N409" s="108"/>
      <c r="O409" s="108"/>
      <c r="P409" s="108"/>
      <c r="T409" s="108"/>
      <c r="U409" s="108"/>
      <c r="V409" s="108"/>
      <c r="W409" s="108"/>
      <c r="X409" s="108"/>
      <c r="Y409" s="108"/>
      <c r="AC409" s="108"/>
      <c r="AD409" s="108"/>
      <c r="AE409" s="108"/>
      <c r="AF409" s="108"/>
      <c r="AG409" s="108"/>
      <c r="AH409" s="108"/>
      <c r="AL409" s="108"/>
      <c r="AM409" s="108"/>
      <c r="AN409" s="108"/>
      <c r="AO409" s="108"/>
      <c r="AP409" s="108"/>
      <c r="AQ409" s="108"/>
      <c r="AU409" s="108"/>
      <c r="AV409" s="108"/>
      <c r="AW409" s="108"/>
      <c r="AX409" s="108"/>
      <c r="AY409" s="108"/>
      <c r="AZ409" s="108"/>
      <c r="BD409" s="108"/>
      <c r="BE409" s="108"/>
      <c r="BF409" s="108"/>
      <c r="BG409" s="108"/>
      <c r="BH409" s="108"/>
      <c r="BI409" s="108"/>
      <c r="BM409" s="108"/>
      <c r="BN409" s="108"/>
      <c r="BO409" s="108"/>
      <c r="BP409" s="108"/>
      <c r="BQ409" s="108"/>
      <c r="BR409" s="108"/>
    </row>
    <row r="410" spans="11:70">
      <c r="K410" s="108"/>
      <c r="L410" s="108"/>
      <c r="M410" s="108"/>
      <c r="N410" s="108"/>
      <c r="O410" s="108"/>
      <c r="P410" s="108"/>
      <c r="T410" s="108"/>
      <c r="U410" s="108"/>
      <c r="V410" s="108"/>
      <c r="W410" s="108"/>
      <c r="X410" s="108"/>
      <c r="Y410" s="108"/>
      <c r="AC410" s="108"/>
      <c r="AD410" s="108"/>
      <c r="AE410" s="108"/>
      <c r="AF410" s="108"/>
      <c r="AG410" s="108"/>
      <c r="AH410" s="108"/>
      <c r="AL410" s="108"/>
      <c r="AM410" s="108"/>
      <c r="AN410" s="108"/>
      <c r="AO410" s="108"/>
      <c r="AP410" s="108"/>
      <c r="AQ410" s="108"/>
      <c r="AU410" s="108"/>
      <c r="AV410" s="108"/>
      <c r="AW410" s="108"/>
      <c r="AX410" s="108"/>
      <c r="AY410" s="108"/>
      <c r="AZ410" s="108"/>
      <c r="BD410" s="108"/>
      <c r="BE410" s="108"/>
      <c r="BF410" s="108"/>
      <c r="BG410" s="108"/>
      <c r="BH410" s="108"/>
      <c r="BI410" s="108"/>
      <c r="BM410" s="108"/>
      <c r="BN410" s="108"/>
      <c r="BO410" s="108"/>
      <c r="BP410" s="108"/>
      <c r="BQ410" s="108"/>
      <c r="BR410" s="108"/>
    </row>
    <row r="411" spans="11:70">
      <c r="K411" s="175"/>
      <c r="L411" s="108"/>
      <c r="M411" s="108"/>
      <c r="N411" s="108"/>
      <c r="O411" s="108"/>
      <c r="P411" s="108"/>
      <c r="T411" s="108"/>
      <c r="U411" s="108"/>
      <c r="V411" s="108"/>
      <c r="W411" s="108"/>
      <c r="X411" s="108"/>
      <c r="Y411" s="108"/>
      <c r="AC411" s="108"/>
      <c r="AD411" s="108"/>
      <c r="AE411" s="108"/>
      <c r="AF411" s="108"/>
      <c r="AG411" s="108"/>
      <c r="AH411" s="108"/>
      <c r="AL411" s="108"/>
      <c r="AM411" s="108"/>
      <c r="AN411" s="108"/>
      <c r="AO411" s="108"/>
      <c r="AP411" s="108"/>
      <c r="AQ411" s="108"/>
      <c r="AU411" s="108"/>
      <c r="AV411" s="108"/>
      <c r="AW411" s="108"/>
      <c r="AX411" s="108"/>
      <c r="AY411" s="108"/>
      <c r="AZ411" s="108"/>
      <c r="BD411" s="108"/>
      <c r="BE411" s="108"/>
      <c r="BF411" s="108"/>
      <c r="BG411" s="108"/>
      <c r="BH411" s="108"/>
      <c r="BI411" s="108"/>
      <c r="BM411" s="108"/>
      <c r="BN411" s="108"/>
      <c r="BO411" s="108"/>
      <c r="BP411" s="108"/>
      <c r="BQ411" s="108"/>
      <c r="BR411" s="108"/>
    </row>
    <row r="412" spans="11:70">
      <c r="K412" s="108"/>
      <c r="L412" s="108"/>
      <c r="M412" s="108"/>
      <c r="N412" s="108"/>
      <c r="O412" s="108"/>
      <c r="P412" s="108"/>
      <c r="T412" s="108"/>
      <c r="U412" s="108"/>
      <c r="V412" s="108"/>
      <c r="W412" s="108"/>
      <c r="X412" s="108"/>
      <c r="Y412" s="108"/>
      <c r="AC412" s="108"/>
      <c r="AD412" s="108"/>
      <c r="AE412" s="108"/>
      <c r="AF412" s="108"/>
      <c r="AG412" s="108"/>
      <c r="AH412" s="108"/>
      <c r="AL412" s="108"/>
      <c r="AM412" s="108"/>
      <c r="AN412" s="108"/>
      <c r="AO412" s="108"/>
      <c r="AP412" s="108"/>
      <c r="AQ412" s="108"/>
      <c r="AU412" s="108"/>
      <c r="AV412" s="108"/>
      <c r="AW412" s="108"/>
      <c r="AX412" s="108"/>
      <c r="AY412" s="108"/>
      <c r="AZ412" s="108"/>
      <c r="BD412" s="108"/>
      <c r="BE412" s="108"/>
      <c r="BF412" s="108"/>
      <c r="BG412" s="108"/>
      <c r="BH412" s="108"/>
      <c r="BI412" s="108"/>
      <c r="BM412" s="108"/>
      <c r="BN412" s="108"/>
      <c r="BO412" s="108"/>
      <c r="BP412" s="108"/>
      <c r="BQ412" s="108"/>
      <c r="BR412" s="108"/>
    </row>
    <row r="413" spans="11:70">
      <c r="K413" s="108"/>
      <c r="L413" s="108"/>
      <c r="M413" s="108"/>
      <c r="N413" s="108"/>
      <c r="O413" s="108"/>
      <c r="P413" s="108"/>
      <c r="T413" s="108"/>
      <c r="U413" s="108"/>
      <c r="V413" s="108"/>
      <c r="W413" s="108"/>
      <c r="X413" s="108"/>
      <c r="Y413" s="108"/>
      <c r="AC413" s="108"/>
      <c r="AD413" s="108"/>
      <c r="AE413" s="108"/>
      <c r="AF413" s="108"/>
      <c r="AG413" s="108"/>
      <c r="AH413" s="108"/>
      <c r="AL413" s="108"/>
      <c r="AM413" s="108"/>
      <c r="AN413" s="108"/>
      <c r="AO413" s="108"/>
      <c r="AP413" s="108"/>
      <c r="AQ413" s="108"/>
      <c r="AU413" s="108"/>
      <c r="AV413" s="108"/>
      <c r="AW413" s="108"/>
      <c r="AX413" s="108"/>
      <c r="AY413" s="108"/>
      <c r="AZ413" s="108"/>
      <c r="BD413" s="108"/>
      <c r="BE413" s="108"/>
      <c r="BF413" s="108"/>
      <c r="BG413" s="108"/>
      <c r="BH413" s="108"/>
      <c r="BI413" s="108"/>
      <c r="BM413" s="108"/>
      <c r="BN413" s="108"/>
      <c r="BO413" s="108"/>
      <c r="BP413" s="108"/>
      <c r="BQ413" s="108"/>
      <c r="BR413" s="108"/>
    </row>
    <row r="414" spans="11:70">
      <c r="K414" s="108"/>
      <c r="L414" s="108"/>
      <c r="M414" s="108"/>
      <c r="N414" s="108"/>
      <c r="O414" s="108"/>
      <c r="P414" s="108"/>
      <c r="T414" s="108"/>
      <c r="U414" s="108"/>
      <c r="V414" s="108"/>
      <c r="W414" s="108"/>
      <c r="X414" s="108"/>
      <c r="Y414" s="108"/>
      <c r="AC414" s="108"/>
      <c r="AD414" s="108"/>
      <c r="AE414" s="108"/>
      <c r="AF414" s="108"/>
      <c r="AG414" s="108"/>
      <c r="AH414" s="108"/>
      <c r="AL414" s="108"/>
      <c r="AM414" s="108"/>
      <c r="AN414" s="108"/>
      <c r="AO414" s="108"/>
      <c r="AP414" s="108"/>
      <c r="AQ414" s="108"/>
      <c r="AU414" s="108"/>
      <c r="AV414" s="108"/>
      <c r="AW414" s="108"/>
      <c r="AX414" s="108"/>
      <c r="AY414" s="108"/>
      <c r="AZ414" s="108"/>
      <c r="BD414" s="108"/>
      <c r="BE414" s="108"/>
      <c r="BF414" s="108"/>
      <c r="BG414" s="108"/>
      <c r="BH414" s="108"/>
      <c r="BI414" s="108"/>
      <c r="BM414" s="108"/>
      <c r="BN414" s="108"/>
      <c r="BO414" s="108"/>
      <c r="BP414" s="108"/>
      <c r="BQ414" s="108"/>
      <c r="BR414" s="108"/>
    </row>
    <row r="415" spans="11:70">
      <c r="K415" s="175"/>
      <c r="L415" s="108"/>
      <c r="M415" s="108"/>
      <c r="N415" s="108"/>
      <c r="O415" s="108"/>
      <c r="P415" s="108"/>
      <c r="T415" s="108"/>
      <c r="U415" s="108"/>
      <c r="V415" s="108"/>
      <c r="W415" s="108"/>
      <c r="X415" s="108"/>
      <c r="Y415" s="108"/>
      <c r="AC415" s="108"/>
      <c r="AD415" s="108"/>
      <c r="AE415" s="108"/>
      <c r="AF415" s="108"/>
      <c r="AG415" s="108"/>
      <c r="AH415" s="108"/>
      <c r="AL415" s="108"/>
      <c r="AM415" s="108"/>
      <c r="AN415" s="108"/>
      <c r="AO415" s="108"/>
      <c r="AP415" s="108"/>
      <c r="AQ415" s="108"/>
      <c r="AU415" s="108"/>
      <c r="AV415" s="108"/>
      <c r="AW415" s="108"/>
      <c r="AX415" s="108"/>
      <c r="AY415" s="108"/>
      <c r="AZ415" s="108"/>
      <c r="BD415" s="108"/>
      <c r="BE415" s="108"/>
      <c r="BF415" s="108"/>
      <c r="BG415" s="108"/>
      <c r="BH415" s="108"/>
      <c r="BI415" s="108"/>
      <c r="BM415" s="108"/>
      <c r="BN415" s="108"/>
      <c r="BO415" s="108"/>
      <c r="BP415" s="108"/>
      <c r="BQ415" s="108"/>
      <c r="BR415" s="108"/>
    </row>
    <row r="416" spans="11:70">
      <c r="K416" s="108"/>
      <c r="L416" s="108"/>
      <c r="M416" s="108"/>
      <c r="N416" s="108"/>
      <c r="O416" s="108"/>
      <c r="P416" s="108"/>
      <c r="T416" s="108"/>
      <c r="U416" s="108"/>
      <c r="V416" s="108"/>
      <c r="W416" s="108"/>
      <c r="X416" s="108"/>
      <c r="Y416" s="108"/>
      <c r="AC416" s="108"/>
      <c r="AD416" s="108"/>
      <c r="AE416" s="108"/>
      <c r="AF416" s="108"/>
      <c r="AG416" s="108"/>
      <c r="AH416" s="108"/>
      <c r="AL416" s="108"/>
      <c r="AM416" s="108"/>
      <c r="AN416" s="108"/>
      <c r="AO416" s="108"/>
      <c r="AP416" s="108"/>
      <c r="AQ416" s="108"/>
      <c r="AU416" s="108"/>
      <c r="AV416" s="108"/>
      <c r="AW416" s="108"/>
      <c r="AX416" s="108"/>
      <c r="AY416" s="108"/>
      <c r="AZ416" s="108"/>
      <c r="BD416" s="108"/>
      <c r="BE416" s="108"/>
      <c r="BF416" s="108"/>
      <c r="BG416" s="108"/>
      <c r="BH416" s="108"/>
      <c r="BI416" s="108"/>
      <c r="BM416" s="108"/>
      <c r="BN416" s="108"/>
      <c r="BO416" s="108"/>
      <c r="BP416" s="108"/>
      <c r="BQ416" s="108"/>
      <c r="BR416" s="108"/>
    </row>
    <row r="417" spans="11:70">
      <c r="K417" s="108"/>
      <c r="L417" s="108"/>
      <c r="M417" s="108"/>
      <c r="N417" s="108"/>
      <c r="O417" s="108"/>
      <c r="P417" s="108"/>
      <c r="T417" s="108"/>
      <c r="U417" s="108"/>
      <c r="V417" s="108"/>
      <c r="W417" s="108"/>
      <c r="X417" s="108"/>
      <c r="Y417" s="108"/>
      <c r="AC417" s="108"/>
      <c r="AD417" s="108"/>
      <c r="AE417" s="108"/>
      <c r="AF417" s="108"/>
      <c r="AG417" s="108"/>
      <c r="AH417" s="108"/>
      <c r="AL417" s="108"/>
      <c r="AM417" s="108"/>
      <c r="AN417" s="108"/>
      <c r="AO417" s="108"/>
      <c r="AP417" s="108"/>
      <c r="AQ417" s="108"/>
      <c r="AU417" s="108"/>
      <c r="AV417" s="108"/>
      <c r="AW417" s="108"/>
      <c r="AX417" s="108"/>
      <c r="AY417" s="108"/>
      <c r="AZ417" s="108"/>
      <c r="BD417" s="108"/>
      <c r="BE417" s="108"/>
      <c r="BF417" s="108"/>
      <c r="BG417" s="108"/>
      <c r="BH417" s="108"/>
      <c r="BI417" s="108"/>
      <c r="BM417" s="108"/>
      <c r="BN417" s="108"/>
      <c r="BO417" s="108"/>
      <c r="BP417" s="108"/>
      <c r="BQ417" s="108"/>
      <c r="BR417" s="108"/>
    </row>
    <row r="418" spans="11:70">
      <c r="K418" s="108"/>
      <c r="L418" s="108"/>
      <c r="M418" s="108"/>
      <c r="N418" s="108"/>
      <c r="O418" s="108"/>
      <c r="P418" s="108"/>
      <c r="T418" s="108"/>
      <c r="U418" s="108"/>
      <c r="V418" s="108"/>
      <c r="W418" s="108"/>
      <c r="X418" s="108"/>
      <c r="Y418" s="108"/>
      <c r="AC418" s="108"/>
      <c r="AD418" s="108"/>
      <c r="AE418" s="108"/>
      <c r="AF418" s="108"/>
      <c r="AG418" s="108"/>
      <c r="AH418" s="108"/>
      <c r="AL418" s="108"/>
      <c r="AM418" s="108"/>
      <c r="AN418" s="108"/>
      <c r="AO418" s="108"/>
      <c r="AP418" s="108"/>
      <c r="AQ418" s="108"/>
      <c r="AU418" s="108"/>
      <c r="AV418" s="108"/>
      <c r="AW418" s="108"/>
      <c r="AX418" s="108"/>
      <c r="AY418" s="108"/>
      <c r="AZ418" s="108"/>
      <c r="BD418" s="108"/>
      <c r="BE418" s="108"/>
      <c r="BF418" s="108"/>
      <c r="BG418" s="108"/>
      <c r="BH418" s="108"/>
      <c r="BI418" s="108"/>
      <c r="BM418" s="108"/>
      <c r="BN418" s="108"/>
      <c r="BO418" s="108"/>
      <c r="BP418" s="108"/>
      <c r="BQ418" s="108"/>
      <c r="BR418" s="108"/>
    </row>
    <row r="419" spans="11:70">
      <c r="K419" s="175"/>
      <c r="L419" s="108"/>
      <c r="M419" s="108"/>
      <c r="N419" s="108"/>
      <c r="O419" s="108"/>
      <c r="P419" s="108"/>
      <c r="T419" s="108"/>
      <c r="U419" s="108"/>
      <c r="V419" s="108"/>
      <c r="W419" s="108"/>
      <c r="X419" s="108"/>
      <c r="Y419" s="108"/>
      <c r="AC419" s="108"/>
      <c r="AD419" s="108"/>
      <c r="AE419" s="108"/>
      <c r="AF419" s="108"/>
      <c r="AG419" s="108"/>
      <c r="AH419" s="108"/>
      <c r="AL419" s="108"/>
      <c r="AM419" s="108"/>
      <c r="AN419" s="108"/>
      <c r="AO419" s="108"/>
      <c r="AP419" s="108"/>
      <c r="AQ419" s="108"/>
      <c r="AU419" s="108"/>
      <c r="AV419" s="108"/>
      <c r="AW419" s="108"/>
      <c r="AX419" s="108"/>
      <c r="AY419" s="108"/>
      <c r="AZ419" s="108"/>
      <c r="BD419" s="108"/>
      <c r="BE419" s="108"/>
      <c r="BF419" s="108"/>
      <c r="BG419" s="108"/>
      <c r="BH419" s="108"/>
      <c r="BI419" s="108"/>
      <c r="BM419" s="108"/>
      <c r="BN419" s="108"/>
      <c r="BO419" s="108"/>
      <c r="BP419" s="108"/>
      <c r="BQ419" s="108"/>
      <c r="BR419" s="108"/>
    </row>
    <row r="420" spans="11:70">
      <c r="K420" s="108"/>
      <c r="L420" s="108"/>
      <c r="M420" s="108"/>
      <c r="N420" s="108"/>
      <c r="O420" s="108"/>
      <c r="P420" s="108"/>
      <c r="T420" s="108"/>
      <c r="U420" s="108"/>
      <c r="V420" s="108"/>
      <c r="W420" s="108"/>
      <c r="X420" s="108"/>
      <c r="Y420" s="108"/>
      <c r="AC420" s="108"/>
      <c r="AD420" s="108"/>
      <c r="AE420" s="108"/>
      <c r="AF420" s="108"/>
      <c r="AG420" s="108"/>
      <c r="AH420" s="108"/>
      <c r="AL420" s="108"/>
      <c r="AM420" s="108"/>
      <c r="AN420" s="108"/>
      <c r="AO420" s="108"/>
      <c r="AP420" s="108"/>
      <c r="AQ420" s="108"/>
      <c r="AU420" s="108"/>
      <c r="AV420" s="108"/>
      <c r="AW420" s="108"/>
      <c r="AX420" s="108"/>
      <c r="AY420" s="108"/>
      <c r="AZ420" s="108"/>
      <c r="BD420" s="108"/>
      <c r="BE420" s="108"/>
      <c r="BF420" s="108"/>
      <c r="BG420" s="108"/>
      <c r="BH420" s="108"/>
      <c r="BI420" s="108"/>
      <c r="BM420" s="108"/>
      <c r="BN420" s="108"/>
      <c r="BO420" s="108"/>
      <c r="BP420" s="108"/>
      <c r="BQ420" s="108"/>
      <c r="BR420" s="108"/>
    </row>
    <row r="421" spans="11:70">
      <c r="K421" s="108"/>
      <c r="L421" s="108"/>
      <c r="M421" s="108"/>
      <c r="N421" s="108"/>
      <c r="O421" s="108"/>
      <c r="P421" s="108"/>
      <c r="T421" s="108"/>
      <c r="U421" s="108"/>
      <c r="V421" s="108"/>
      <c r="W421" s="108"/>
      <c r="X421" s="108"/>
      <c r="Y421" s="108"/>
      <c r="AC421" s="108"/>
      <c r="AD421" s="108"/>
      <c r="AE421" s="108"/>
      <c r="AF421" s="108"/>
      <c r="AG421" s="108"/>
      <c r="AH421" s="108"/>
      <c r="AL421" s="108"/>
      <c r="AM421" s="108"/>
      <c r="AN421" s="108"/>
      <c r="AO421" s="108"/>
      <c r="AP421" s="108"/>
      <c r="AQ421" s="108"/>
      <c r="AU421" s="108"/>
      <c r="AV421" s="108"/>
      <c r="AW421" s="108"/>
      <c r="AX421" s="108"/>
      <c r="AY421" s="108"/>
      <c r="AZ421" s="108"/>
      <c r="BD421" s="108"/>
      <c r="BE421" s="108"/>
      <c r="BF421" s="108"/>
      <c r="BG421" s="108"/>
      <c r="BH421" s="108"/>
      <c r="BI421" s="108"/>
      <c r="BM421" s="108"/>
      <c r="BN421" s="108"/>
      <c r="BO421" s="108"/>
      <c r="BP421" s="108"/>
      <c r="BQ421" s="108"/>
      <c r="BR421" s="108"/>
    </row>
    <row r="422" spans="11:70">
      <c r="K422" s="108"/>
      <c r="L422" s="108"/>
      <c r="M422" s="108"/>
      <c r="N422" s="108"/>
      <c r="O422" s="108"/>
      <c r="P422" s="108"/>
      <c r="T422" s="108"/>
      <c r="U422" s="108"/>
      <c r="V422" s="108"/>
      <c r="W422" s="108"/>
      <c r="X422" s="108"/>
      <c r="Y422" s="108"/>
      <c r="AC422" s="108"/>
      <c r="AD422" s="108"/>
      <c r="AE422" s="108"/>
      <c r="AF422" s="108"/>
      <c r="AG422" s="108"/>
      <c r="AH422" s="108"/>
      <c r="AL422" s="108"/>
      <c r="AM422" s="108"/>
      <c r="AN422" s="108"/>
      <c r="AO422" s="108"/>
      <c r="AP422" s="108"/>
      <c r="AQ422" s="108"/>
      <c r="AU422" s="108"/>
      <c r="AV422" s="108"/>
      <c r="AW422" s="108"/>
      <c r="AX422" s="108"/>
      <c r="AY422" s="108"/>
      <c r="AZ422" s="108"/>
      <c r="BD422" s="108"/>
      <c r="BE422" s="108"/>
      <c r="BF422" s="108"/>
      <c r="BG422" s="108"/>
      <c r="BH422" s="108"/>
      <c r="BI422" s="108"/>
      <c r="BM422" s="108"/>
      <c r="BN422" s="108"/>
      <c r="BO422" s="108"/>
      <c r="BP422" s="108"/>
      <c r="BQ422" s="108"/>
      <c r="BR422" s="108"/>
    </row>
    <row r="423" spans="11:70">
      <c r="K423" s="175"/>
      <c r="L423" s="108"/>
      <c r="M423" s="108"/>
      <c r="N423" s="108"/>
      <c r="O423" s="108"/>
      <c r="P423" s="108"/>
      <c r="T423" s="108"/>
      <c r="U423" s="108"/>
      <c r="V423" s="108"/>
      <c r="W423" s="108"/>
      <c r="X423" s="108"/>
      <c r="Y423" s="108"/>
      <c r="AC423" s="108"/>
      <c r="AD423" s="108"/>
      <c r="AE423" s="108"/>
      <c r="AF423" s="108"/>
      <c r="AG423" s="108"/>
      <c r="AH423" s="108"/>
      <c r="AL423" s="108"/>
      <c r="AM423" s="108"/>
      <c r="AN423" s="108"/>
      <c r="AO423" s="108"/>
      <c r="AP423" s="108"/>
      <c r="AQ423" s="108"/>
      <c r="AU423" s="108"/>
      <c r="AV423" s="108"/>
      <c r="AW423" s="108"/>
      <c r="AX423" s="108"/>
      <c r="AY423" s="108"/>
      <c r="AZ423" s="108"/>
      <c r="BD423" s="108"/>
      <c r="BE423" s="108"/>
      <c r="BF423" s="108"/>
      <c r="BG423" s="108"/>
      <c r="BH423" s="108"/>
      <c r="BI423" s="108"/>
      <c r="BM423" s="108"/>
      <c r="BN423" s="108"/>
      <c r="BO423" s="108"/>
      <c r="BP423" s="108"/>
      <c r="BQ423" s="108"/>
      <c r="BR423" s="108"/>
    </row>
    <row r="424" spans="11:70">
      <c r="K424" s="108"/>
      <c r="L424" s="108"/>
      <c r="M424" s="108"/>
      <c r="N424" s="108"/>
      <c r="O424" s="108"/>
      <c r="P424" s="108"/>
      <c r="T424" s="108"/>
      <c r="U424" s="108"/>
      <c r="V424" s="108"/>
      <c r="W424" s="108"/>
      <c r="X424" s="108"/>
      <c r="Y424" s="108"/>
      <c r="AC424" s="108"/>
      <c r="AD424" s="108"/>
      <c r="AE424" s="108"/>
      <c r="AF424" s="108"/>
      <c r="AG424" s="108"/>
      <c r="AH424" s="108"/>
      <c r="AL424" s="108"/>
      <c r="AM424" s="108"/>
      <c r="AN424" s="108"/>
      <c r="AO424" s="108"/>
      <c r="AP424" s="108"/>
      <c r="AQ424" s="108"/>
      <c r="AU424" s="108"/>
      <c r="AV424" s="108"/>
      <c r="AW424" s="108"/>
      <c r="AX424" s="108"/>
      <c r="AY424" s="108"/>
      <c r="AZ424" s="108"/>
      <c r="BD424" s="108"/>
      <c r="BE424" s="108"/>
      <c r="BF424" s="108"/>
      <c r="BG424" s="108"/>
      <c r="BH424" s="108"/>
      <c r="BI424" s="108"/>
      <c r="BM424" s="108"/>
      <c r="BN424" s="108"/>
      <c r="BO424" s="108"/>
      <c r="BP424" s="108"/>
      <c r="BQ424" s="108"/>
      <c r="BR424" s="108"/>
    </row>
    <row r="425" spans="11:70">
      <c r="K425" s="108"/>
      <c r="L425" s="108"/>
      <c r="M425" s="108"/>
      <c r="N425" s="108"/>
      <c r="O425" s="108"/>
      <c r="P425" s="108"/>
      <c r="T425" s="108"/>
      <c r="U425" s="108"/>
      <c r="V425" s="108"/>
      <c r="W425" s="108"/>
      <c r="X425" s="108"/>
      <c r="Y425" s="108"/>
      <c r="AC425" s="108"/>
      <c r="AD425" s="108"/>
      <c r="AE425" s="108"/>
      <c r="AF425" s="108"/>
      <c r="AG425" s="108"/>
      <c r="AH425" s="108"/>
      <c r="AL425" s="108"/>
      <c r="AM425" s="108"/>
      <c r="AN425" s="108"/>
      <c r="AO425" s="108"/>
      <c r="AP425" s="108"/>
      <c r="AQ425" s="108"/>
      <c r="AU425" s="108"/>
      <c r="AV425" s="108"/>
      <c r="AW425" s="108"/>
      <c r="AX425" s="108"/>
      <c r="AY425" s="108"/>
      <c r="AZ425" s="108"/>
      <c r="BD425" s="108"/>
      <c r="BE425" s="108"/>
      <c r="BF425" s="108"/>
      <c r="BG425" s="108"/>
      <c r="BH425" s="108"/>
      <c r="BI425" s="108"/>
      <c r="BM425" s="108"/>
      <c r="BN425" s="108"/>
      <c r="BO425" s="108"/>
      <c r="BP425" s="108"/>
      <c r="BQ425" s="108"/>
      <c r="BR425" s="108"/>
    </row>
    <row r="426" spans="11:70">
      <c r="K426" s="108"/>
      <c r="L426" s="108"/>
      <c r="M426" s="108"/>
      <c r="N426" s="108"/>
      <c r="O426" s="108"/>
      <c r="P426" s="108"/>
      <c r="T426" s="108"/>
      <c r="U426" s="108"/>
      <c r="V426" s="108"/>
      <c r="W426" s="108"/>
      <c r="X426" s="108"/>
      <c r="Y426" s="108"/>
      <c r="AC426" s="108"/>
      <c r="AD426" s="108"/>
      <c r="AE426" s="108"/>
      <c r="AF426" s="108"/>
      <c r="AG426" s="108"/>
      <c r="AH426" s="108"/>
      <c r="AL426" s="108"/>
      <c r="AM426" s="108"/>
      <c r="AN426" s="108"/>
      <c r="AO426" s="108"/>
      <c r="AP426" s="108"/>
      <c r="AQ426" s="108"/>
      <c r="AU426" s="108"/>
      <c r="AV426" s="108"/>
      <c r="AW426" s="108"/>
      <c r="AX426" s="108"/>
      <c r="AY426" s="108"/>
      <c r="AZ426" s="108"/>
      <c r="BD426" s="108"/>
      <c r="BE426" s="108"/>
      <c r="BF426" s="108"/>
      <c r="BG426" s="108"/>
      <c r="BH426" s="108"/>
      <c r="BI426" s="108"/>
      <c r="BM426" s="108"/>
      <c r="BN426" s="108"/>
      <c r="BO426" s="108"/>
      <c r="BP426" s="108"/>
      <c r="BQ426" s="108"/>
      <c r="BR426" s="108"/>
    </row>
    <row r="427" spans="11:70">
      <c r="K427" s="175"/>
      <c r="L427" s="108"/>
      <c r="M427" s="108"/>
      <c r="N427" s="108"/>
      <c r="O427" s="108"/>
      <c r="P427" s="108"/>
      <c r="T427" s="108"/>
      <c r="U427" s="108"/>
      <c r="V427" s="108"/>
      <c r="W427" s="108"/>
      <c r="X427" s="108"/>
      <c r="Y427" s="108"/>
      <c r="AC427" s="108"/>
      <c r="AD427" s="108"/>
      <c r="AE427" s="108"/>
      <c r="AF427" s="108"/>
      <c r="AG427" s="108"/>
      <c r="AH427" s="108"/>
      <c r="AL427" s="108"/>
      <c r="AM427" s="108"/>
      <c r="AN427" s="108"/>
      <c r="AO427" s="108"/>
      <c r="AP427" s="108"/>
      <c r="AQ427" s="108"/>
      <c r="AU427" s="108"/>
      <c r="AV427" s="108"/>
      <c r="AW427" s="108"/>
      <c r="AX427" s="108"/>
      <c r="AY427" s="108"/>
      <c r="AZ427" s="108"/>
      <c r="BD427" s="108"/>
      <c r="BE427" s="108"/>
      <c r="BF427" s="108"/>
      <c r="BG427" s="108"/>
      <c r="BH427" s="108"/>
      <c r="BI427" s="108"/>
      <c r="BM427" s="108"/>
      <c r="BN427" s="108"/>
      <c r="BO427" s="108"/>
      <c r="BP427" s="108"/>
      <c r="BQ427" s="108"/>
      <c r="BR427" s="108"/>
    </row>
    <row r="428" spans="11:70">
      <c r="K428" s="108"/>
      <c r="L428" s="108"/>
      <c r="M428" s="108"/>
      <c r="N428" s="108"/>
      <c r="O428" s="108"/>
      <c r="P428" s="108"/>
      <c r="T428" s="108"/>
      <c r="U428" s="108"/>
      <c r="V428" s="108"/>
      <c r="W428" s="108"/>
      <c r="X428" s="108"/>
      <c r="Y428" s="108"/>
      <c r="AC428" s="108"/>
      <c r="AD428" s="108"/>
      <c r="AE428" s="108"/>
      <c r="AF428" s="108"/>
      <c r="AG428" s="108"/>
      <c r="AH428" s="108"/>
      <c r="AL428" s="108"/>
      <c r="AM428" s="108"/>
      <c r="AN428" s="108"/>
      <c r="AO428" s="108"/>
      <c r="AP428" s="108"/>
      <c r="AQ428" s="108"/>
      <c r="AU428" s="108"/>
      <c r="AV428" s="108"/>
      <c r="AW428" s="108"/>
      <c r="AX428" s="108"/>
      <c r="AY428" s="108"/>
      <c r="AZ428" s="108"/>
      <c r="BD428" s="108"/>
      <c r="BE428" s="108"/>
      <c r="BF428" s="108"/>
      <c r="BG428" s="108"/>
      <c r="BH428" s="108"/>
      <c r="BI428" s="108"/>
      <c r="BM428" s="108"/>
      <c r="BN428" s="108"/>
      <c r="BO428" s="108"/>
      <c r="BP428" s="108"/>
      <c r="BQ428" s="108"/>
      <c r="BR428" s="108"/>
    </row>
    <row r="429" spans="11:70">
      <c r="K429" s="108"/>
      <c r="L429" s="108"/>
      <c r="M429" s="108"/>
      <c r="N429" s="108"/>
      <c r="O429" s="108"/>
      <c r="P429" s="108"/>
      <c r="T429" s="108"/>
      <c r="U429" s="108"/>
      <c r="V429" s="108"/>
      <c r="W429" s="108"/>
      <c r="X429" s="108"/>
      <c r="Y429" s="108"/>
      <c r="AC429" s="108"/>
      <c r="AD429" s="108"/>
      <c r="AE429" s="108"/>
      <c r="AF429" s="108"/>
      <c r="AG429" s="108"/>
      <c r="AH429" s="108"/>
      <c r="AL429" s="108"/>
      <c r="AM429" s="108"/>
      <c r="AN429" s="108"/>
      <c r="AO429" s="108"/>
      <c r="AP429" s="108"/>
      <c r="AQ429" s="108"/>
      <c r="AU429" s="108"/>
      <c r="AV429" s="108"/>
      <c r="AW429" s="108"/>
      <c r="AX429" s="108"/>
      <c r="AY429" s="108"/>
      <c r="AZ429" s="108"/>
      <c r="BD429" s="108"/>
      <c r="BE429" s="108"/>
      <c r="BF429" s="108"/>
      <c r="BG429" s="108"/>
      <c r="BH429" s="108"/>
      <c r="BI429" s="108"/>
      <c r="BM429" s="108"/>
      <c r="BN429" s="108"/>
      <c r="BO429" s="108"/>
      <c r="BP429" s="108"/>
      <c r="BQ429" s="108"/>
      <c r="BR429" s="108"/>
    </row>
    <row r="430" spans="11:70">
      <c r="K430" s="108"/>
      <c r="L430" s="108"/>
      <c r="M430" s="108"/>
      <c r="N430" s="108"/>
      <c r="O430" s="108"/>
      <c r="P430" s="108"/>
      <c r="T430" s="108"/>
      <c r="U430" s="108"/>
      <c r="V430" s="108"/>
      <c r="W430" s="108"/>
      <c r="X430" s="108"/>
      <c r="Y430" s="108"/>
      <c r="AC430" s="108"/>
      <c r="AD430" s="108"/>
      <c r="AE430" s="108"/>
      <c r="AF430" s="108"/>
      <c r="AG430" s="108"/>
      <c r="AH430" s="108"/>
      <c r="AL430" s="108"/>
      <c r="AM430" s="108"/>
      <c r="AN430" s="108"/>
      <c r="AO430" s="108"/>
      <c r="AP430" s="108"/>
      <c r="AQ430" s="108"/>
      <c r="AU430" s="108"/>
      <c r="AV430" s="108"/>
      <c r="AW430" s="108"/>
      <c r="AX430" s="108"/>
      <c r="AY430" s="108"/>
      <c r="AZ430" s="108"/>
      <c r="BD430" s="108"/>
      <c r="BE430" s="108"/>
      <c r="BF430" s="108"/>
      <c r="BG430" s="108"/>
      <c r="BH430" s="108"/>
      <c r="BI430" s="108"/>
      <c r="BM430" s="108"/>
      <c r="BN430" s="108"/>
      <c r="BO430" s="108"/>
      <c r="BP430" s="108"/>
      <c r="BQ430" s="108"/>
      <c r="BR430" s="108"/>
    </row>
    <row r="431" spans="11:70">
      <c r="K431" s="175"/>
      <c r="L431" s="108"/>
      <c r="M431" s="108"/>
      <c r="N431" s="108"/>
      <c r="O431" s="108"/>
      <c r="P431" s="108"/>
      <c r="T431" s="108"/>
      <c r="U431" s="108"/>
      <c r="V431" s="108"/>
      <c r="W431" s="108"/>
      <c r="X431" s="108"/>
      <c r="Y431" s="108"/>
      <c r="AC431" s="108"/>
      <c r="AD431" s="108"/>
      <c r="AE431" s="108"/>
      <c r="AF431" s="108"/>
      <c r="AG431" s="108"/>
      <c r="AH431" s="108"/>
      <c r="AL431" s="108"/>
      <c r="AM431" s="108"/>
      <c r="AN431" s="108"/>
      <c r="AO431" s="108"/>
      <c r="AP431" s="108"/>
      <c r="AQ431" s="108"/>
      <c r="AU431" s="108"/>
      <c r="AV431" s="108"/>
      <c r="AW431" s="108"/>
      <c r="AX431" s="108"/>
      <c r="AY431" s="108"/>
      <c r="AZ431" s="108"/>
      <c r="BD431" s="108"/>
      <c r="BE431" s="108"/>
      <c r="BF431" s="108"/>
      <c r="BG431" s="108"/>
      <c r="BH431" s="108"/>
      <c r="BI431" s="108"/>
      <c r="BM431" s="108"/>
      <c r="BN431" s="108"/>
      <c r="BO431" s="108"/>
      <c r="BP431" s="108"/>
      <c r="BQ431" s="108"/>
      <c r="BR431" s="108"/>
    </row>
    <row r="432" spans="11:70">
      <c r="K432" s="108"/>
      <c r="L432" s="108"/>
      <c r="M432" s="108"/>
      <c r="N432" s="108"/>
      <c r="O432" s="108"/>
      <c r="P432" s="108"/>
      <c r="T432" s="108"/>
      <c r="U432" s="108"/>
      <c r="V432" s="108"/>
      <c r="W432" s="108"/>
      <c r="X432" s="108"/>
      <c r="Y432" s="108"/>
      <c r="AC432" s="108"/>
      <c r="AD432" s="108"/>
      <c r="AE432" s="108"/>
      <c r="AF432" s="108"/>
      <c r="AG432" s="108"/>
      <c r="AH432" s="108"/>
      <c r="AL432" s="108"/>
      <c r="AM432" s="108"/>
      <c r="AN432" s="108"/>
      <c r="AO432" s="108"/>
      <c r="AP432" s="108"/>
      <c r="AQ432" s="108"/>
      <c r="AU432" s="108"/>
      <c r="AV432" s="108"/>
      <c r="AW432" s="108"/>
      <c r="AX432" s="108"/>
      <c r="AY432" s="108"/>
      <c r="AZ432" s="108"/>
      <c r="BD432" s="108"/>
      <c r="BE432" s="108"/>
      <c r="BF432" s="108"/>
      <c r="BG432" s="108"/>
      <c r="BH432" s="108"/>
      <c r="BI432" s="108"/>
      <c r="BM432" s="108"/>
      <c r="BN432" s="108"/>
      <c r="BO432" s="108"/>
      <c r="BP432" s="108"/>
      <c r="BQ432" s="108"/>
      <c r="BR432" s="108"/>
    </row>
    <row r="433" spans="11:70">
      <c r="K433" s="108"/>
      <c r="L433" s="108"/>
      <c r="M433" s="108"/>
      <c r="N433" s="108"/>
      <c r="O433" s="108"/>
      <c r="P433" s="108"/>
      <c r="T433" s="108"/>
      <c r="U433" s="108"/>
      <c r="V433" s="108"/>
      <c r="W433" s="108"/>
      <c r="X433" s="108"/>
      <c r="Y433" s="108"/>
      <c r="AC433" s="108"/>
      <c r="AD433" s="108"/>
      <c r="AE433" s="108"/>
      <c r="AF433" s="108"/>
      <c r="AG433" s="108"/>
      <c r="AH433" s="108"/>
      <c r="AL433" s="108"/>
      <c r="AM433" s="108"/>
      <c r="AN433" s="108"/>
      <c r="AO433" s="108"/>
      <c r="AP433" s="108"/>
      <c r="AQ433" s="108"/>
      <c r="AU433" s="108"/>
      <c r="AV433" s="108"/>
      <c r="AW433" s="108"/>
      <c r="AX433" s="108"/>
      <c r="AY433" s="108"/>
      <c r="AZ433" s="108"/>
      <c r="BD433" s="108"/>
      <c r="BE433" s="108"/>
      <c r="BF433" s="108"/>
      <c r="BG433" s="108"/>
      <c r="BH433" s="108"/>
      <c r="BI433" s="108"/>
      <c r="BM433" s="108"/>
      <c r="BN433" s="108"/>
      <c r="BO433" s="108"/>
      <c r="BP433" s="108"/>
      <c r="BQ433" s="108"/>
      <c r="BR433" s="108"/>
    </row>
    <row r="434" spans="11:70">
      <c r="K434" s="108"/>
      <c r="L434" s="108"/>
      <c r="M434" s="108"/>
      <c r="N434" s="108"/>
      <c r="O434" s="108"/>
      <c r="P434" s="108"/>
      <c r="T434" s="108"/>
      <c r="U434" s="108"/>
      <c r="V434" s="108"/>
      <c r="W434" s="108"/>
      <c r="X434" s="108"/>
      <c r="Y434" s="108"/>
      <c r="AC434" s="108"/>
      <c r="AD434" s="108"/>
      <c r="AE434" s="108"/>
      <c r="AF434" s="108"/>
      <c r="AG434" s="108"/>
      <c r="AH434" s="108"/>
      <c r="AL434" s="108"/>
      <c r="AM434" s="108"/>
      <c r="AN434" s="108"/>
      <c r="AO434" s="108"/>
      <c r="AP434" s="108"/>
      <c r="AQ434" s="108"/>
      <c r="AU434" s="108"/>
      <c r="AV434" s="108"/>
      <c r="AW434" s="108"/>
      <c r="AX434" s="108"/>
      <c r="AY434" s="108"/>
      <c r="AZ434" s="108"/>
      <c r="BD434" s="108"/>
      <c r="BE434" s="108"/>
      <c r="BF434" s="108"/>
      <c r="BG434" s="108"/>
      <c r="BH434" s="108"/>
      <c r="BI434" s="108"/>
      <c r="BM434" s="108"/>
      <c r="BN434" s="108"/>
      <c r="BO434" s="108"/>
      <c r="BP434" s="108"/>
      <c r="BQ434" s="108"/>
      <c r="BR434" s="108"/>
    </row>
    <row r="435" spans="11:70">
      <c r="K435" s="175"/>
      <c r="L435" s="108"/>
      <c r="M435" s="108"/>
      <c r="N435" s="108"/>
      <c r="O435" s="108"/>
      <c r="P435" s="108"/>
      <c r="T435" s="108"/>
      <c r="U435" s="108"/>
      <c r="V435" s="108"/>
      <c r="W435" s="108"/>
      <c r="X435" s="108"/>
      <c r="Y435" s="108"/>
      <c r="AC435" s="108"/>
      <c r="AD435" s="108"/>
      <c r="AE435" s="108"/>
      <c r="AF435" s="108"/>
      <c r="AG435" s="108"/>
      <c r="AH435" s="108"/>
      <c r="AL435" s="108"/>
      <c r="AM435" s="108"/>
      <c r="AN435" s="108"/>
      <c r="AO435" s="108"/>
      <c r="AP435" s="108"/>
      <c r="AQ435" s="108"/>
      <c r="AU435" s="108"/>
      <c r="AV435" s="108"/>
      <c r="AW435" s="108"/>
      <c r="AX435" s="108"/>
      <c r="AY435" s="108"/>
      <c r="AZ435" s="108"/>
      <c r="BD435" s="108"/>
      <c r="BE435" s="108"/>
      <c r="BF435" s="108"/>
      <c r="BG435" s="108"/>
      <c r="BH435" s="108"/>
      <c r="BI435" s="108"/>
      <c r="BM435" s="108"/>
      <c r="BN435" s="108"/>
      <c r="BO435" s="108"/>
      <c r="BP435" s="108"/>
      <c r="BQ435" s="108"/>
      <c r="BR435" s="108"/>
    </row>
    <row r="436" spans="11:70">
      <c r="K436" s="108"/>
      <c r="L436" s="108"/>
      <c r="M436" s="108"/>
      <c r="N436" s="108"/>
      <c r="O436" s="108"/>
      <c r="P436" s="108"/>
      <c r="T436" s="108"/>
      <c r="U436" s="108"/>
      <c r="V436" s="108"/>
      <c r="W436" s="108"/>
      <c r="X436" s="108"/>
      <c r="Y436" s="108"/>
      <c r="AC436" s="108"/>
      <c r="AD436" s="108"/>
      <c r="AE436" s="108"/>
      <c r="AF436" s="108"/>
      <c r="AG436" s="108"/>
      <c r="AH436" s="108"/>
      <c r="AL436" s="108"/>
      <c r="AM436" s="108"/>
      <c r="AN436" s="108"/>
      <c r="AO436" s="108"/>
      <c r="AP436" s="108"/>
      <c r="AQ436" s="108"/>
      <c r="AU436" s="108"/>
      <c r="AV436" s="108"/>
      <c r="AW436" s="108"/>
      <c r="AX436" s="108"/>
      <c r="AY436" s="108"/>
      <c r="AZ436" s="108"/>
      <c r="BD436" s="108"/>
      <c r="BE436" s="108"/>
      <c r="BF436" s="108"/>
      <c r="BG436" s="108"/>
      <c r="BH436" s="108"/>
      <c r="BI436" s="108"/>
      <c r="BM436" s="108"/>
      <c r="BN436" s="108"/>
      <c r="BO436" s="108"/>
      <c r="BP436" s="108"/>
      <c r="BQ436" s="108"/>
      <c r="BR436" s="108"/>
    </row>
    <row r="437" spans="11:70">
      <c r="K437" s="108"/>
      <c r="L437" s="108"/>
      <c r="M437" s="108"/>
      <c r="N437" s="108"/>
      <c r="O437" s="108"/>
      <c r="P437" s="108"/>
      <c r="T437" s="108"/>
      <c r="U437" s="108"/>
      <c r="V437" s="108"/>
      <c r="W437" s="108"/>
      <c r="X437" s="108"/>
      <c r="Y437" s="108"/>
      <c r="AC437" s="108"/>
      <c r="AD437" s="108"/>
      <c r="AE437" s="108"/>
      <c r="AF437" s="108"/>
      <c r="AG437" s="108"/>
      <c r="AH437" s="108"/>
      <c r="AL437" s="108"/>
      <c r="AM437" s="108"/>
      <c r="AN437" s="108"/>
      <c r="AO437" s="108"/>
      <c r="AP437" s="108"/>
      <c r="AQ437" s="108"/>
      <c r="AU437" s="108"/>
      <c r="AV437" s="108"/>
      <c r="AW437" s="108"/>
      <c r="AX437" s="108"/>
      <c r="AY437" s="108"/>
      <c r="AZ437" s="108"/>
      <c r="BD437" s="108"/>
      <c r="BE437" s="108"/>
      <c r="BF437" s="108"/>
      <c r="BG437" s="108"/>
      <c r="BH437" s="108"/>
      <c r="BI437" s="108"/>
      <c r="BM437" s="108"/>
      <c r="BN437" s="108"/>
      <c r="BO437" s="108"/>
      <c r="BP437" s="108"/>
      <c r="BQ437" s="108"/>
      <c r="BR437" s="108"/>
    </row>
    <row r="438" spans="11:70">
      <c r="K438" s="108"/>
      <c r="L438" s="108"/>
      <c r="M438" s="108"/>
      <c r="N438" s="108"/>
      <c r="O438" s="108"/>
      <c r="P438" s="108"/>
      <c r="T438" s="108"/>
      <c r="U438" s="108"/>
      <c r="V438" s="108"/>
      <c r="W438" s="108"/>
      <c r="X438" s="108"/>
      <c r="Y438" s="108"/>
      <c r="AC438" s="108"/>
      <c r="AD438" s="108"/>
      <c r="AE438" s="108"/>
      <c r="AF438" s="108"/>
      <c r="AG438" s="108"/>
      <c r="AH438" s="108"/>
      <c r="AL438" s="108"/>
      <c r="AM438" s="108"/>
      <c r="AN438" s="108"/>
      <c r="AO438" s="108"/>
      <c r="AP438" s="108"/>
      <c r="AQ438" s="108"/>
      <c r="AU438" s="108"/>
      <c r="AV438" s="108"/>
      <c r="AW438" s="108"/>
      <c r="AX438" s="108"/>
      <c r="AY438" s="108"/>
      <c r="AZ438" s="108"/>
      <c r="BD438" s="108"/>
      <c r="BE438" s="108"/>
      <c r="BF438" s="108"/>
      <c r="BG438" s="108"/>
      <c r="BH438" s="108"/>
      <c r="BI438" s="108"/>
      <c r="BM438" s="108"/>
      <c r="BN438" s="108"/>
      <c r="BO438" s="108"/>
      <c r="BP438" s="108"/>
      <c r="BQ438" s="108"/>
      <c r="BR438" s="108"/>
    </row>
    <row r="439" spans="11:70">
      <c r="K439" s="175"/>
      <c r="L439" s="108"/>
      <c r="M439" s="108"/>
      <c r="N439" s="108"/>
      <c r="O439" s="108"/>
      <c r="P439" s="108"/>
      <c r="T439" s="108"/>
      <c r="U439" s="108"/>
      <c r="V439" s="108"/>
      <c r="W439" s="108"/>
      <c r="X439" s="108"/>
      <c r="Y439" s="108"/>
      <c r="AC439" s="108"/>
      <c r="AD439" s="108"/>
      <c r="AE439" s="108"/>
      <c r="AF439" s="108"/>
      <c r="AG439" s="108"/>
      <c r="AH439" s="108"/>
      <c r="AL439" s="108"/>
      <c r="AM439" s="108"/>
      <c r="AN439" s="108"/>
      <c r="AO439" s="108"/>
      <c r="AP439" s="108"/>
      <c r="AQ439" s="108"/>
      <c r="AU439" s="108"/>
      <c r="AV439" s="108"/>
      <c r="AW439" s="108"/>
      <c r="AX439" s="108"/>
      <c r="AY439" s="108"/>
      <c r="AZ439" s="108"/>
      <c r="BD439" s="108"/>
      <c r="BE439" s="108"/>
      <c r="BF439" s="108"/>
      <c r="BG439" s="108"/>
      <c r="BH439" s="108"/>
      <c r="BI439" s="108"/>
      <c r="BM439" s="108"/>
      <c r="BN439" s="108"/>
      <c r="BO439" s="108"/>
      <c r="BP439" s="108"/>
      <c r="BQ439" s="108"/>
      <c r="BR439" s="108"/>
    </row>
    <row r="440" spans="11:70">
      <c r="K440" s="108"/>
      <c r="L440" s="108"/>
      <c r="M440" s="108"/>
      <c r="N440" s="108"/>
      <c r="O440" s="108"/>
      <c r="P440" s="108"/>
      <c r="T440" s="108"/>
      <c r="U440" s="108"/>
      <c r="V440" s="108"/>
      <c r="W440" s="108"/>
      <c r="X440" s="108"/>
      <c r="Y440" s="108"/>
      <c r="AC440" s="108"/>
      <c r="AD440" s="108"/>
      <c r="AE440" s="108"/>
      <c r="AF440" s="108"/>
      <c r="AG440" s="108"/>
      <c r="AH440" s="108"/>
      <c r="AL440" s="108"/>
      <c r="AM440" s="108"/>
      <c r="AN440" s="108"/>
      <c r="AO440" s="108"/>
      <c r="AP440" s="108"/>
      <c r="AQ440" s="108"/>
      <c r="AU440" s="108"/>
      <c r="AV440" s="108"/>
      <c r="AW440" s="108"/>
      <c r="AX440" s="108"/>
      <c r="AY440" s="108"/>
      <c r="AZ440" s="108"/>
      <c r="BD440" s="108"/>
      <c r="BE440" s="108"/>
      <c r="BF440" s="108"/>
      <c r="BG440" s="108"/>
      <c r="BH440" s="108"/>
      <c r="BI440" s="108"/>
      <c r="BM440" s="108"/>
      <c r="BN440" s="108"/>
      <c r="BO440" s="108"/>
      <c r="BP440" s="108"/>
      <c r="BQ440" s="108"/>
      <c r="BR440" s="108"/>
    </row>
    <row r="441" spans="11:70">
      <c r="K441" s="108"/>
      <c r="L441" s="108"/>
      <c r="M441" s="108"/>
      <c r="N441" s="108"/>
      <c r="O441" s="108"/>
      <c r="P441" s="108"/>
      <c r="T441" s="108"/>
      <c r="U441" s="108"/>
      <c r="V441" s="108"/>
      <c r="W441" s="108"/>
      <c r="X441" s="108"/>
      <c r="Y441" s="108"/>
      <c r="AC441" s="108"/>
      <c r="AD441" s="108"/>
      <c r="AE441" s="108"/>
      <c r="AF441" s="108"/>
      <c r="AG441" s="108"/>
      <c r="AH441" s="108"/>
      <c r="AL441" s="108"/>
      <c r="AM441" s="108"/>
      <c r="AN441" s="108"/>
      <c r="AO441" s="108"/>
      <c r="AP441" s="108"/>
      <c r="AQ441" s="108"/>
      <c r="AU441" s="108"/>
      <c r="AV441" s="108"/>
      <c r="AW441" s="108"/>
      <c r="AX441" s="108"/>
      <c r="AY441" s="108"/>
      <c r="AZ441" s="108"/>
      <c r="BD441" s="108"/>
      <c r="BE441" s="108"/>
      <c r="BF441" s="108"/>
      <c r="BG441" s="108"/>
      <c r="BH441" s="108"/>
      <c r="BI441" s="108"/>
      <c r="BM441" s="108"/>
      <c r="BN441" s="108"/>
      <c r="BO441" s="108"/>
      <c r="BP441" s="108"/>
      <c r="BQ441" s="108"/>
      <c r="BR441" s="108"/>
    </row>
    <row r="442" spans="11:70">
      <c r="K442" s="108"/>
      <c r="L442" s="108"/>
      <c r="M442" s="108"/>
      <c r="N442" s="108"/>
      <c r="O442" s="108"/>
      <c r="P442" s="108"/>
      <c r="T442" s="108"/>
      <c r="U442" s="108"/>
      <c r="V442" s="108"/>
      <c r="W442" s="108"/>
      <c r="X442" s="108"/>
      <c r="Y442" s="108"/>
      <c r="AC442" s="108"/>
      <c r="AD442" s="108"/>
      <c r="AE442" s="108"/>
      <c r="AF442" s="108"/>
      <c r="AG442" s="108"/>
      <c r="AH442" s="108"/>
      <c r="AL442" s="108"/>
      <c r="AM442" s="108"/>
      <c r="AN442" s="108"/>
      <c r="AO442" s="108"/>
      <c r="AP442" s="108"/>
      <c r="AQ442" s="108"/>
      <c r="AU442" s="108"/>
      <c r="AV442" s="108"/>
      <c r="AW442" s="108"/>
      <c r="AX442" s="108"/>
      <c r="AY442" s="108"/>
      <c r="AZ442" s="108"/>
      <c r="BD442" s="108"/>
      <c r="BE442" s="108"/>
      <c r="BF442" s="108"/>
      <c r="BG442" s="108"/>
      <c r="BH442" s="108"/>
      <c r="BI442" s="108"/>
      <c r="BM442" s="108"/>
      <c r="BN442" s="108"/>
      <c r="BO442" s="108"/>
      <c r="BP442" s="108"/>
      <c r="BQ442" s="108"/>
      <c r="BR442" s="108"/>
    </row>
    <row r="443" spans="11:70">
      <c r="K443" s="175"/>
      <c r="L443" s="108"/>
      <c r="M443" s="108"/>
      <c r="N443" s="108"/>
      <c r="O443" s="108"/>
      <c r="P443" s="108"/>
      <c r="T443" s="108"/>
      <c r="U443" s="108"/>
      <c r="V443" s="108"/>
      <c r="W443" s="108"/>
      <c r="X443" s="108"/>
      <c r="Y443" s="108"/>
      <c r="AC443" s="108"/>
      <c r="AD443" s="108"/>
      <c r="AE443" s="108"/>
      <c r="AF443" s="108"/>
      <c r="AG443" s="108"/>
      <c r="AH443" s="108"/>
      <c r="AL443" s="108"/>
      <c r="AM443" s="108"/>
      <c r="AN443" s="108"/>
      <c r="AO443" s="108"/>
      <c r="AP443" s="108"/>
      <c r="AQ443" s="108"/>
      <c r="AU443" s="108"/>
      <c r="AV443" s="108"/>
      <c r="AW443" s="108"/>
      <c r="AX443" s="108"/>
      <c r="AY443" s="108"/>
      <c r="AZ443" s="108"/>
      <c r="BD443" s="108"/>
      <c r="BE443" s="108"/>
      <c r="BF443" s="108"/>
      <c r="BG443" s="108"/>
      <c r="BH443" s="108"/>
      <c r="BI443" s="108"/>
      <c r="BM443" s="108"/>
      <c r="BN443" s="108"/>
      <c r="BO443" s="108"/>
      <c r="BP443" s="108"/>
      <c r="BQ443" s="108"/>
      <c r="BR443" s="108"/>
    </row>
    <row r="444" spans="11:70">
      <c r="K444" s="108"/>
      <c r="L444" s="108"/>
      <c r="M444" s="108"/>
      <c r="N444" s="108"/>
      <c r="O444" s="108"/>
      <c r="P444" s="108"/>
      <c r="T444" s="108"/>
      <c r="U444" s="108"/>
      <c r="V444" s="108"/>
      <c r="W444" s="108"/>
      <c r="X444" s="108"/>
      <c r="Y444" s="108"/>
      <c r="AC444" s="108"/>
      <c r="AD444" s="108"/>
      <c r="AE444" s="108"/>
      <c r="AF444" s="108"/>
      <c r="AG444" s="108"/>
      <c r="AH444" s="108"/>
      <c r="AL444" s="108"/>
      <c r="AM444" s="108"/>
      <c r="AN444" s="108"/>
      <c r="AO444" s="108"/>
      <c r="AP444" s="108"/>
      <c r="AQ444" s="108"/>
      <c r="AU444" s="108"/>
      <c r="AV444" s="108"/>
      <c r="AW444" s="108"/>
      <c r="AX444" s="108"/>
      <c r="AY444" s="108"/>
      <c r="AZ444" s="108"/>
      <c r="BD444" s="108"/>
      <c r="BE444" s="108"/>
      <c r="BF444" s="108"/>
      <c r="BG444" s="108"/>
      <c r="BH444" s="108"/>
      <c r="BI444" s="108"/>
      <c r="BM444" s="108"/>
      <c r="BN444" s="108"/>
      <c r="BO444" s="108"/>
      <c r="BP444" s="108"/>
      <c r="BQ444" s="108"/>
      <c r="BR444" s="108"/>
    </row>
    <row r="445" spans="11:70">
      <c r="K445" s="108"/>
      <c r="L445" s="108"/>
      <c r="M445" s="108"/>
      <c r="N445" s="108"/>
      <c r="O445" s="108"/>
      <c r="P445" s="108"/>
      <c r="T445" s="108"/>
      <c r="U445" s="108"/>
      <c r="V445" s="108"/>
      <c r="W445" s="108"/>
      <c r="X445" s="108"/>
      <c r="Y445" s="108"/>
      <c r="AC445" s="108"/>
      <c r="AD445" s="108"/>
      <c r="AE445" s="108"/>
      <c r="AF445" s="108"/>
      <c r="AG445" s="108"/>
      <c r="AH445" s="108"/>
      <c r="AL445" s="108"/>
      <c r="AM445" s="108"/>
      <c r="AN445" s="108"/>
      <c r="AO445" s="108"/>
      <c r="AP445" s="108"/>
      <c r="AQ445" s="108"/>
      <c r="AU445" s="108"/>
      <c r="AV445" s="108"/>
      <c r="AW445" s="108"/>
      <c r="AX445" s="108"/>
      <c r="AY445" s="108"/>
      <c r="AZ445" s="108"/>
      <c r="BD445" s="108"/>
      <c r="BE445" s="108"/>
      <c r="BF445" s="108"/>
      <c r="BG445" s="108"/>
      <c r="BH445" s="108"/>
      <c r="BI445" s="108"/>
      <c r="BM445" s="108"/>
      <c r="BN445" s="108"/>
      <c r="BO445" s="108"/>
      <c r="BP445" s="108"/>
      <c r="BQ445" s="108"/>
      <c r="BR445" s="108"/>
    </row>
    <row r="446" spans="11:70">
      <c r="K446" s="108"/>
      <c r="L446" s="108"/>
      <c r="M446" s="108"/>
      <c r="N446" s="108"/>
      <c r="O446" s="108"/>
      <c r="P446" s="108"/>
      <c r="T446" s="108"/>
      <c r="U446" s="108"/>
      <c r="V446" s="108"/>
      <c r="W446" s="108"/>
      <c r="X446" s="108"/>
      <c r="Y446" s="108"/>
      <c r="AC446" s="108"/>
      <c r="AD446" s="108"/>
      <c r="AE446" s="108"/>
      <c r="AF446" s="108"/>
      <c r="AG446" s="108"/>
      <c r="AH446" s="108"/>
      <c r="AL446" s="108"/>
      <c r="AM446" s="108"/>
      <c r="AN446" s="108"/>
      <c r="AO446" s="108"/>
      <c r="AP446" s="108"/>
      <c r="AQ446" s="108"/>
      <c r="AU446" s="108"/>
      <c r="AV446" s="108"/>
      <c r="AW446" s="108"/>
      <c r="AX446" s="108"/>
      <c r="AY446" s="108"/>
      <c r="AZ446" s="108"/>
      <c r="BD446" s="108"/>
      <c r="BE446" s="108"/>
      <c r="BF446" s="108"/>
      <c r="BG446" s="108"/>
      <c r="BH446" s="108"/>
      <c r="BI446" s="108"/>
      <c r="BM446" s="108"/>
      <c r="BN446" s="108"/>
      <c r="BO446" s="108"/>
      <c r="BP446" s="108"/>
      <c r="BQ446" s="108"/>
      <c r="BR446" s="108"/>
    </row>
    <row r="447" spans="11:70">
      <c r="K447" s="175"/>
      <c r="L447" s="108"/>
      <c r="M447" s="108"/>
      <c r="N447" s="108"/>
      <c r="O447" s="108"/>
      <c r="P447" s="108"/>
      <c r="T447" s="108"/>
      <c r="U447" s="108"/>
      <c r="V447" s="108"/>
      <c r="W447" s="108"/>
      <c r="X447" s="108"/>
      <c r="Y447" s="108"/>
      <c r="AC447" s="108"/>
      <c r="AD447" s="108"/>
      <c r="AE447" s="108"/>
      <c r="AF447" s="108"/>
      <c r="AG447" s="108"/>
      <c r="AH447" s="108"/>
      <c r="AL447" s="108"/>
      <c r="AM447" s="108"/>
      <c r="AN447" s="108"/>
      <c r="AO447" s="108"/>
      <c r="AP447" s="108"/>
      <c r="AQ447" s="108"/>
      <c r="AU447" s="108"/>
      <c r="AV447" s="108"/>
      <c r="AW447" s="108"/>
      <c r="AX447" s="108"/>
      <c r="AY447" s="108"/>
      <c r="AZ447" s="108"/>
      <c r="BD447" s="108"/>
      <c r="BE447" s="108"/>
      <c r="BF447" s="108"/>
      <c r="BG447" s="108"/>
      <c r="BH447" s="108"/>
      <c r="BI447" s="108"/>
      <c r="BM447" s="108"/>
      <c r="BN447" s="108"/>
      <c r="BO447" s="108"/>
      <c r="BP447" s="108"/>
      <c r="BQ447" s="108"/>
      <c r="BR447" s="108"/>
    </row>
    <row r="448" spans="11:70">
      <c r="K448" s="108"/>
      <c r="L448" s="108"/>
      <c r="M448" s="108"/>
      <c r="N448" s="108"/>
      <c r="O448" s="108"/>
      <c r="P448" s="108"/>
      <c r="T448" s="108"/>
      <c r="U448" s="108"/>
      <c r="V448" s="108"/>
      <c r="W448" s="108"/>
      <c r="X448" s="108"/>
      <c r="Y448" s="108"/>
      <c r="AC448" s="108"/>
      <c r="AD448" s="108"/>
      <c r="AE448" s="108"/>
      <c r="AF448" s="108"/>
      <c r="AG448" s="108"/>
      <c r="AH448" s="108"/>
      <c r="AL448" s="108"/>
      <c r="AM448" s="108"/>
      <c r="AN448" s="108"/>
      <c r="AO448" s="108"/>
      <c r="AP448" s="108"/>
      <c r="AQ448" s="108"/>
      <c r="AU448" s="108"/>
      <c r="AV448" s="108"/>
      <c r="AW448" s="108"/>
      <c r="AX448" s="108"/>
      <c r="AY448" s="108"/>
      <c r="AZ448" s="108"/>
      <c r="BD448" s="108"/>
      <c r="BE448" s="108"/>
      <c r="BF448" s="108"/>
      <c r="BG448" s="108"/>
      <c r="BH448" s="108"/>
      <c r="BI448" s="108"/>
      <c r="BM448" s="108"/>
      <c r="BN448" s="108"/>
      <c r="BO448" s="108"/>
      <c r="BP448" s="108"/>
      <c r="BQ448" s="108"/>
      <c r="BR448" s="108"/>
    </row>
    <row r="449" spans="11:70">
      <c r="K449" s="108"/>
      <c r="L449" s="108"/>
      <c r="M449" s="108"/>
      <c r="N449" s="108"/>
      <c r="O449" s="108"/>
      <c r="P449" s="108"/>
      <c r="T449" s="108"/>
      <c r="U449" s="108"/>
      <c r="V449" s="108"/>
      <c r="W449" s="108"/>
      <c r="X449" s="108"/>
      <c r="Y449" s="108"/>
      <c r="AC449" s="108"/>
      <c r="AD449" s="108"/>
      <c r="AE449" s="108"/>
      <c r="AF449" s="108"/>
      <c r="AG449" s="108"/>
      <c r="AH449" s="108"/>
      <c r="AL449" s="108"/>
      <c r="AM449" s="108"/>
      <c r="AN449" s="108"/>
      <c r="AO449" s="108"/>
      <c r="AP449" s="108"/>
      <c r="AQ449" s="108"/>
      <c r="AU449" s="108"/>
      <c r="AV449" s="108"/>
      <c r="AW449" s="108"/>
      <c r="AX449" s="108"/>
      <c r="AY449" s="108"/>
      <c r="AZ449" s="108"/>
      <c r="BD449" s="108"/>
      <c r="BE449" s="108"/>
      <c r="BF449" s="108"/>
      <c r="BG449" s="108"/>
      <c r="BH449" s="108"/>
      <c r="BI449" s="108"/>
      <c r="BM449" s="108"/>
      <c r="BN449" s="108"/>
      <c r="BO449" s="108"/>
      <c r="BP449" s="108"/>
      <c r="BQ449" s="108"/>
      <c r="BR449" s="108"/>
    </row>
    <row r="450" spans="11:70">
      <c r="K450" s="108"/>
      <c r="L450" s="108"/>
      <c r="M450" s="108"/>
      <c r="N450" s="108"/>
      <c r="O450" s="108"/>
      <c r="P450" s="108"/>
      <c r="T450" s="108"/>
      <c r="U450" s="108"/>
      <c r="V450" s="108"/>
      <c r="W450" s="108"/>
      <c r="X450" s="108"/>
      <c r="Y450" s="108"/>
      <c r="AC450" s="108"/>
      <c r="AD450" s="108"/>
      <c r="AE450" s="108"/>
      <c r="AF450" s="108"/>
      <c r="AG450" s="108"/>
      <c r="AH450" s="108"/>
      <c r="AL450" s="108"/>
      <c r="AM450" s="108"/>
      <c r="AN450" s="108"/>
      <c r="AO450" s="108"/>
      <c r="AP450" s="108"/>
      <c r="AQ450" s="108"/>
      <c r="AU450" s="108"/>
      <c r="AV450" s="108"/>
      <c r="AW450" s="108"/>
      <c r="AX450" s="108"/>
      <c r="AY450" s="108"/>
      <c r="AZ450" s="108"/>
      <c r="BD450" s="108"/>
      <c r="BE450" s="108"/>
      <c r="BF450" s="108"/>
      <c r="BG450" s="108"/>
      <c r="BH450" s="108"/>
      <c r="BI450" s="108"/>
      <c r="BM450" s="108"/>
      <c r="BN450" s="108"/>
      <c r="BO450" s="108"/>
      <c r="BP450" s="108"/>
      <c r="BQ450" s="108"/>
      <c r="BR450" s="108"/>
    </row>
    <row r="451" spans="11:70">
      <c r="K451" s="175"/>
      <c r="L451" s="108"/>
      <c r="M451" s="108"/>
      <c r="N451" s="108"/>
      <c r="O451" s="108"/>
      <c r="P451" s="108"/>
      <c r="T451" s="108"/>
      <c r="U451" s="108"/>
      <c r="V451" s="108"/>
      <c r="W451" s="108"/>
      <c r="X451" s="108"/>
      <c r="Y451" s="108"/>
      <c r="AC451" s="108"/>
      <c r="AD451" s="108"/>
      <c r="AE451" s="108"/>
      <c r="AF451" s="108"/>
      <c r="AG451" s="108"/>
      <c r="AH451" s="108"/>
      <c r="AL451" s="108"/>
      <c r="AM451" s="108"/>
      <c r="AN451" s="108"/>
      <c r="AO451" s="108"/>
      <c r="AP451" s="108"/>
      <c r="AQ451" s="108"/>
      <c r="AU451" s="108"/>
      <c r="AV451" s="108"/>
      <c r="AW451" s="108"/>
      <c r="AX451" s="108"/>
      <c r="AY451" s="108"/>
      <c r="AZ451" s="108"/>
      <c r="BD451" s="108"/>
      <c r="BE451" s="108"/>
      <c r="BF451" s="108"/>
      <c r="BG451" s="108"/>
      <c r="BH451" s="108"/>
      <c r="BI451" s="108"/>
      <c r="BM451" s="108"/>
      <c r="BN451" s="108"/>
      <c r="BO451" s="108"/>
      <c r="BP451" s="108"/>
      <c r="BQ451" s="108"/>
      <c r="BR451" s="108"/>
    </row>
    <row r="452" spans="11:70">
      <c r="K452" s="108"/>
      <c r="L452" s="108"/>
      <c r="M452" s="108"/>
      <c r="N452" s="108"/>
      <c r="O452" s="108"/>
      <c r="P452" s="108"/>
      <c r="T452" s="108"/>
      <c r="U452" s="108"/>
      <c r="V452" s="108"/>
      <c r="W452" s="108"/>
      <c r="X452" s="108"/>
      <c r="Y452" s="108"/>
      <c r="AC452" s="108"/>
      <c r="AD452" s="108"/>
      <c r="AE452" s="108"/>
      <c r="AF452" s="108"/>
      <c r="AG452" s="108"/>
      <c r="AH452" s="108"/>
      <c r="AL452" s="108"/>
      <c r="AM452" s="108"/>
      <c r="AN452" s="108"/>
      <c r="AO452" s="108"/>
      <c r="AP452" s="108"/>
      <c r="AQ452" s="108"/>
      <c r="AU452" s="108"/>
      <c r="AV452" s="108"/>
      <c r="AW452" s="108"/>
      <c r="AX452" s="108"/>
      <c r="AY452" s="108"/>
      <c r="AZ452" s="108"/>
      <c r="BD452" s="108"/>
      <c r="BE452" s="108"/>
      <c r="BF452" s="108"/>
      <c r="BG452" s="108"/>
      <c r="BH452" s="108"/>
      <c r="BI452" s="108"/>
      <c r="BM452" s="108"/>
      <c r="BN452" s="108"/>
      <c r="BO452" s="108"/>
      <c r="BP452" s="108"/>
      <c r="BQ452" s="108"/>
      <c r="BR452" s="108"/>
    </row>
    <row r="453" spans="11:70">
      <c r="K453" s="108"/>
      <c r="L453" s="108"/>
      <c r="M453" s="108"/>
      <c r="N453" s="108"/>
      <c r="O453" s="108"/>
      <c r="P453" s="108"/>
      <c r="T453" s="108"/>
      <c r="U453" s="108"/>
      <c r="V453" s="108"/>
      <c r="W453" s="108"/>
      <c r="X453" s="108"/>
      <c r="Y453" s="108"/>
      <c r="AC453" s="108"/>
      <c r="AD453" s="108"/>
      <c r="AE453" s="108"/>
      <c r="AF453" s="108"/>
      <c r="AG453" s="108"/>
      <c r="AH453" s="108"/>
      <c r="AL453" s="108"/>
      <c r="AM453" s="108"/>
      <c r="AN453" s="108"/>
      <c r="AO453" s="108"/>
      <c r="AP453" s="108"/>
      <c r="AQ453" s="108"/>
      <c r="AU453" s="108"/>
      <c r="AV453" s="108"/>
      <c r="AW453" s="108"/>
      <c r="AX453" s="108"/>
      <c r="AY453" s="108"/>
      <c r="AZ453" s="108"/>
      <c r="BD453" s="108"/>
      <c r="BE453" s="108"/>
      <c r="BF453" s="108"/>
      <c r="BG453" s="108"/>
      <c r="BH453" s="108"/>
      <c r="BI453" s="108"/>
      <c r="BM453" s="108"/>
      <c r="BN453" s="108"/>
      <c r="BO453" s="108"/>
      <c r="BP453" s="108"/>
      <c r="BQ453" s="108"/>
      <c r="BR453" s="108"/>
    </row>
    <row r="454" spans="11:70">
      <c r="K454" s="108"/>
      <c r="L454" s="108"/>
      <c r="M454" s="108"/>
      <c r="N454" s="108"/>
      <c r="O454" s="108"/>
      <c r="P454" s="108"/>
      <c r="T454" s="108"/>
      <c r="U454" s="108"/>
      <c r="V454" s="108"/>
      <c r="W454" s="108"/>
      <c r="X454" s="108"/>
      <c r="Y454" s="108"/>
      <c r="AC454" s="108"/>
      <c r="AD454" s="108"/>
      <c r="AE454" s="108"/>
      <c r="AF454" s="108"/>
      <c r="AG454" s="108"/>
      <c r="AH454" s="108"/>
      <c r="AL454" s="108"/>
      <c r="AM454" s="108"/>
      <c r="AN454" s="108"/>
      <c r="AO454" s="108"/>
      <c r="AP454" s="108"/>
      <c r="AQ454" s="108"/>
      <c r="AU454" s="108"/>
      <c r="AV454" s="108"/>
      <c r="AW454" s="108"/>
      <c r="AX454" s="108"/>
      <c r="AY454" s="108"/>
      <c r="AZ454" s="108"/>
      <c r="BD454" s="108"/>
      <c r="BE454" s="108"/>
      <c r="BF454" s="108"/>
      <c r="BG454" s="108"/>
      <c r="BH454" s="108"/>
      <c r="BI454" s="108"/>
      <c r="BM454" s="108"/>
      <c r="BN454" s="108"/>
      <c r="BO454" s="108"/>
      <c r="BP454" s="108"/>
      <c r="BQ454" s="108"/>
      <c r="BR454" s="108"/>
    </row>
    <row r="455" spans="11:70">
      <c r="K455" s="175"/>
      <c r="L455" s="108"/>
      <c r="M455" s="108"/>
      <c r="N455" s="108"/>
      <c r="O455" s="108"/>
      <c r="P455" s="108"/>
      <c r="T455" s="108"/>
      <c r="U455" s="108"/>
      <c r="V455" s="108"/>
      <c r="W455" s="108"/>
      <c r="X455" s="108"/>
      <c r="Y455" s="108"/>
      <c r="AC455" s="108"/>
      <c r="AD455" s="108"/>
      <c r="AE455" s="108"/>
      <c r="AF455" s="108"/>
      <c r="AG455" s="108"/>
      <c r="AH455" s="108"/>
      <c r="AL455" s="108"/>
      <c r="AM455" s="108"/>
      <c r="AN455" s="108"/>
      <c r="AO455" s="108"/>
      <c r="AP455" s="108"/>
      <c r="AQ455" s="108"/>
      <c r="AU455" s="108"/>
      <c r="AV455" s="108"/>
      <c r="AW455" s="108"/>
      <c r="AX455" s="108"/>
      <c r="AY455" s="108"/>
      <c r="AZ455" s="108"/>
      <c r="BD455" s="108"/>
      <c r="BE455" s="108"/>
      <c r="BF455" s="108"/>
      <c r="BG455" s="108"/>
      <c r="BH455" s="108"/>
      <c r="BI455" s="108"/>
      <c r="BM455" s="108"/>
      <c r="BN455" s="108"/>
      <c r="BO455" s="108"/>
      <c r="BP455" s="108"/>
      <c r="BQ455" s="108"/>
      <c r="BR455" s="108"/>
    </row>
    <row r="456" spans="11:70">
      <c r="K456" s="108"/>
      <c r="L456" s="108"/>
      <c r="M456" s="108"/>
      <c r="N456" s="108"/>
      <c r="O456" s="108"/>
      <c r="P456" s="108"/>
      <c r="T456" s="108"/>
      <c r="U456" s="108"/>
      <c r="V456" s="108"/>
      <c r="W456" s="108"/>
      <c r="X456" s="108"/>
      <c r="Y456" s="108"/>
      <c r="AC456" s="108"/>
      <c r="AD456" s="108"/>
      <c r="AE456" s="108"/>
      <c r="AF456" s="108"/>
      <c r="AG456" s="108"/>
      <c r="AH456" s="108"/>
      <c r="AL456" s="108"/>
      <c r="AM456" s="108"/>
      <c r="AN456" s="108"/>
      <c r="AO456" s="108"/>
      <c r="AP456" s="108"/>
      <c r="AQ456" s="108"/>
      <c r="AU456" s="108"/>
      <c r="AV456" s="108"/>
      <c r="AW456" s="108"/>
      <c r="AX456" s="108"/>
      <c r="AY456" s="108"/>
      <c r="AZ456" s="108"/>
      <c r="BD456" s="108"/>
      <c r="BE456" s="108"/>
      <c r="BF456" s="108"/>
      <c r="BG456" s="108"/>
      <c r="BH456" s="108"/>
      <c r="BI456" s="108"/>
      <c r="BM456" s="108"/>
      <c r="BN456" s="108"/>
      <c r="BO456" s="108"/>
      <c r="BP456" s="108"/>
      <c r="BQ456" s="108"/>
      <c r="BR456" s="108"/>
    </row>
    <row r="457" spans="11:70">
      <c r="K457" s="108"/>
      <c r="L457" s="108"/>
      <c r="M457" s="108"/>
      <c r="N457" s="108"/>
      <c r="O457" s="108"/>
      <c r="P457" s="108"/>
      <c r="T457" s="108"/>
      <c r="U457" s="108"/>
      <c r="V457" s="108"/>
      <c r="W457" s="108"/>
      <c r="X457" s="108"/>
      <c r="Y457" s="108"/>
      <c r="AC457" s="108"/>
      <c r="AD457" s="108"/>
      <c r="AE457" s="108"/>
      <c r="AF457" s="108"/>
      <c r="AG457" s="108"/>
      <c r="AH457" s="108"/>
      <c r="AL457" s="108"/>
      <c r="AM457" s="108"/>
      <c r="AN457" s="108"/>
      <c r="AO457" s="108"/>
      <c r="AP457" s="108"/>
      <c r="AQ457" s="108"/>
      <c r="AU457" s="108"/>
      <c r="AV457" s="108"/>
      <c r="AW457" s="108"/>
      <c r="AX457" s="108"/>
      <c r="AY457" s="108"/>
      <c r="AZ457" s="108"/>
      <c r="BD457" s="108"/>
      <c r="BE457" s="108"/>
      <c r="BF457" s="108"/>
      <c r="BG457" s="108"/>
      <c r="BH457" s="108"/>
      <c r="BI457" s="108"/>
      <c r="BM457" s="108"/>
      <c r="BN457" s="108"/>
      <c r="BO457" s="108"/>
      <c r="BP457" s="108"/>
      <c r="BQ457" s="108"/>
      <c r="BR457" s="108"/>
    </row>
    <row r="458" spans="11:70">
      <c r="K458" s="108"/>
      <c r="L458" s="108"/>
      <c r="M458" s="108"/>
      <c r="N458" s="108"/>
      <c r="O458" s="108"/>
      <c r="P458" s="108"/>
      <c r="T458" s="108"/>
      <c r="U458" s="108"/>
      <c r="V458" s="108"/>
      <c r="W458" s="108"/>
      <c r="X458" s="108"/>
      <c r="Y458" s="108"/>
      <c r="AC458" s="108"/>
      <c r="AD458" s="108"/>
      <c r="AE458" s="108"/>
      <c r="AF458" s="108"/>
      <c r="AG458" s="108"/>
      <c r="AH458" s="108"/>
      <c r="AL458" s="108"/>
      <c r="AM458" s="108"/>
      <c r="AN458" s="108"/>
      <c r="AO458" s="108"/>
      <c r="AP458" s="108"/>
      <c r="AQ458" s="108"/>
      <c r="AU458" s="108"/>
      <c r="AV458" s="108"/>
      <c r="AW458" s="108"/>
      <c r="AX458" s="108"/>
      <c r="AY458" s="108"/>
      <c r="AZ458" s="108"/>
      <c r="BD458" s="108"/>
      <c r="BE458" s="108"/>
      <c r="BF458" s="108"/>
      <c r="BG458" s="108"/>
      <c r="BH458" s="108"/>
      <c r="BI458" s="108"/>
      <c r="BM458" s="108"/>
      <c r="BN458" s="108"/>
      <c r="BO458" s="108"/>
      <c r="BP458" s="108"/>
      <c r="BQ458" s="108"/>
      <c r="BR458" s="108"/>
    </row>
    <row r="459" spans="11:70">
      <c r="K459" s="175"/>
      <c r="L459" s="108"/>
      <c r="M459" s="108"/>
      <c r="N459" s="108"/>
      <c r="O459" s="108"/>
      <c r="P459" s="108"/>
      <c r="T459" s="108"/>
      <c r="U459" s="108"/>
      <c r="V459" s="108"/>
      <c r="W459" s="108"/>
      <c r="X459" s="108"/>
      <c r="Y459" s="108"/>
      <c r="AC459" s="108"/>
      <c r="AD459" s="108"/>
      <c r="AE459" s="108"/>
      <c r="AF459" s="108"/>
      <c r="AG459" s="108"/>
      <c r="AH459" s="108"/>
      <c r="AL459" s="108"/>
      <c r="AM459" s="108"/>
      <c r="AN459" s="108"/>
      <c r="AO459" s="108"/>
      <c r="AP459" s="108"/>
      <c r="AQ459" s="108"/>
      <c r="AU459" s="108"/>
      <c r="AV459" s="108"/>
      <c r="AW459" s="108"/>
      <c r="AX459" s="108"/>
      <c r="AY459" s="108"/>
      <c r="AZ459" s="108"/>
      <c r="BD459" s="108"/>
      <c r="BE459" s="108"/>
      <c r="BF459" s="108"/>
      <c r="BG459" s="108"/>
      <c r="BH459" s="108"/>
      <c r="BI459" s="108"/>
      <c r="BM459" s="108"/>
      <c r="BN459" s="108"/>
      <c r="BO459" s="108"/>
      <c r="BP459" s="108"/>
      <c r="BQ459" s="108"/>
      <c r="BR459" s="108"/>
    </row>
    <row r="460" spans="11:70">
      <c r="K460" s="108"/>
      <c r="L460" s="108"/>
      <c r="M460" s="108"/>
      <c r="N460" s="108"/>
      <c r="O460" s="108"/>
      <c r="P460" s="108"/>
      <c r="T460" s="108"/>
      <c r="U460" s="108"/>
      <c r="V460" s="108"/>
      <c r="W460" s="108"/>
      <c r="X460" s="108"/>
      <c r="Y460" s="108"/>
      <c r="AC460" s="108"/>
      <c r="AD460" s="108"/>
      <c r="AE460" s="108"/>
      <c r="AF460" s="108"/>
      <c r="AG460" s="108"/>
      <c r="AH460" s="108"/>
      <c r="AL460" s="108"/>
      <c r="AM460" s="108"/>
      <c r="AN460" s="108"/>
      <c r="AO460" s="108"/>
      <c r="AP460" s="108"/>
      <c r="AQ460" s="108"/>
      <c r="AU460" s="108"/>
      <c r="AV460" s="108"/>
      <c r="AW460" s="108"/>
      <c r="AX460" s="108"/>
      <c r="AY460" s="108"/>
      <c r="AZ460" s="108"/>
      <c r="BD460" s="108"/>
      <c r="BE460" s="108"/>
      <c r="BF460" s="108"/>
      <c r="BG460" s="108"/>
      <c r="BH460" s="108"/>
      <c r="BI460" s="108"/>
      <c r="BM460" s="108"/>
      <c r="BN460" s="108"/>
      <c r="BO460" s="108"/>
      <c r="BP460" s="108"/>
      <c r="BQ460" s="108"/>
      <c r="BR460" s="108"/>
    </row>
    <row r="461" spans="11:70">
      <c r="K461" s="108"/>
      <c r="L461" s="108"/>
      <c r="M461" s="108"/>
      <c r="N461" s="108"/>
      <c r="O461" s="108"/>
      <c r="P461" s="108"/>
      <c r="T461" s="108"/>
      <c r="U461" s="108"/>
      <c r="V461" s="108"/>
      <c r="W461" s="108"/>
      <c r="X461" s="108"/>
      <c r="Y461" s="108"/>
      <c r="AC461" s="108"/>
      <c r="AD461" s="108"/>
      <c r="AE461" s="108"/>
      <c r="AF461" s="108"/>
      <c r="AG461" s="108"/>
      <c r="AH461" s="108"/>
      <c r="AL461" s="108"/>
      <c r="AM461" s="108"/>
      <c r="AN461" s="108"/>
      <c r="AO461" s="108"/>
      <c r="AP461" s="108"/>
      <c r="AQ461" s="108"/>
      <c r="AU461" s="108"/>
      <c r="AV461" s="108"/>
      <c r="AW461" s="108"/>
      <c r="AX461" s="108"/>
      <c r="AY461" s="108"/>
      <c r="AZ461" s="108"/>
      <c r="BD461" s="108"/>
      <c r="BE461" s="108"/>
      <c r="BF461" s="108"/>
      <c r="BG461" s="108"/>
      <c r="BH461" s="108"/>
      <c r="BI461" s="108"/>
      <c r="BM461" s="108"/>
      <c r="BN461" s="108"/>
      <c r="BO461" s="108"/>
      <c r="BP461" s="108"/>
      <c r="BQ461" s="108"/>
      <c r="BR461" s="108"/>
    </row>
    <row r="462" spans="11:70">
      <c r="K462" s="108"/>
      <c r="L462" s="108"/>
      <c r="M462" s="108"/>
      <c r="N462" s="108"/>
      <c r="O462" s="108"/>
      <c r="P462" s="108"/>
      <c r="T462" s="108"/>
      <c r="U462" s="108"/>
      <c r="V462" s="108"/>
      <c r="W462" s="108"/>
      <c r="X462" s="108"/>
      <c r="Y462" s="108"/>
      <c r="AC462" s="108"/>
      <c r="AD462" s="108"/>
      <c r="AE462" s="108"/>
      <c r="AF462" s="108"/>
      <c r="AG462" s="108"/>
      <c r="AH462" s="108"/>
      <c r="AL462" s="108"/>
      <c r="AM462" s="108"/>
      <c r="AN462" s="108"/>
      <c r="AO462" s="108"/>
      <c r="AP462" s="108"/>
      <c r="AQ462" s="108"/>
      <c r="AU462" s="108"/>
      <c r="AV462" s="108"/>
      <c r="AW462" s="108"/>
      <c r="AX462" s="108"/>
      <c r="AY462" s="108"/>
      <c r="AZ462" s="108"/>
      <c r="BD462" s="108"/>
      <c r="BE462" s="108"/>
      <c r="BF462" s="108"/>
      <c r="BG462" s="108"/>
      <c r="BH462" s="108"/>
      <c r="BI462" s="108"/>
      <c r="BM462" s="108"/>
      <c r="BN462" s="108"/>
      <c r="BO462" s="108"/>
      <c r="BP462" s="108"/>
      <c r="BQ462" s="108"/>
      <c r="BR462" s="108"/>
    </row>
    <row r="463" spans="11:70">
      <c r="K463" s="175"/>
      <c r="L463" s="108"/>
      <c r="M463" s="108"/>
      <c r="N463" s="108"/>
      <c r="O463" s="108"/>
      <c r="P463" s="108"/>
      <c r="T463" s="108"/>
      <c r="U463" s="108"/>
      <c r="V463" s="108"/>
      <c r="W463" s="108"/>
      <c r="X463" s="108"/>
      <c r="Y463" s="108"/>
      <c r="AC463" s="108"/>
      <c r="AD463" s="108"/>
      <c r="AE463" s="108"/>
      <c r="AF463" s="108"/>
      <c r="AG463" s="108"/>
      <c r="AH463" s="108"/>
      <c r="AL463" s="108"/>
      <c r="AM463" s="108"/>
      <c r="AN463" s="108"/>
      <c r="AO463" s="108"/>
      <c r="AP463" s="108"/>
      <c r="AQ463" s="108"/>
      <c r="AU463" s="108"/>
      <c r="AV463" s="108"/>
      <c r="AW463" s="108"/>
      <c r="AX463" s="108"/>
      <c r="AY463" s="108"/>
      <c r="AZ463" s="108"/>
      <c r="BD463" s="108"/>
      <c r="BE463" s="108"/>
      <c r="BF463" s="108"/>
      <c r="BG463" s="108"/>
      <c r="BH463" s="108"/>
      <c r="BI463" s="108"/>
      <c r="BM463" s="108"/>
      <c r="BN463" s="108"/>
      <c r="BO463" s="108"/>
      <c r="BP463" s="108"/>
      <c r="BQ463" s="108"/>
      <c r="BR463" s="108"/>
    </row>
    <row r="464" spans="11:70">
      <c r="K464" s="108"/>
      <c r="L464" s="108"/>
      <c r="M464" s="108"/>
      <c r="N464" s="108"/>
      <c r="O464" s="108"/>
      <c r="P464" s="108"/>
      <c r="T464" s="108"/>
      <c r="U464" s="108"/>
      <c r="V464" s="108"/>
      <c r="W464" s="108"/>
      <c r="X464" s="108"/>
      <c r="Y464" s="108"/>
      <c r="AC464" s="108"/>
      <c r="AD464" s="108"/>
      <c r="AE464" s="108"/>
      <c r="AF464" s="108"/>
      <c r="AG464" s="108"/>
      <c r="AH464" s="108"/>
      <c r="AL464" s="108"/>
      <c r="AM464" s="108"/>
      <c r="AN464" s="108"/>
      <c r="AO464" s="108"/>
      <c r="AP464" s="108"/>
      <c r="AQ464" s="108"/>
      <c r="AU464" s="108"/>
      <c r="AV464" s="108"/>
      <c r="AW464" s="108"/>
      <c r="AX464" s="108"/>
      <c r="AY464" s="108"/>
      <c r="AZ464" s="108"/>
      <c r="BD464" s="108"/>
      <c r="BE464" s="108"/>
      <c r="BF464" s="108"/>
      <c r="BG464" s="108"/>
      <c r="BH464" s="108"/>
      <c r="BI464" s="108"/>
      <c r="BM464" s="108"/>
      <c r="BN464" s="108"/>
      <c r="BO464" s="108"/>
      <c r="BP464" s="108"/>
      <c r="BQ464" s="108"/>
      <c r="BR464" s="108"/>
    </row>
    <row r="465" spans="11:70">
      <c r="K465" s="108"/>
      <c r="L465" s="108"/>
      <c r="M465" s="108"/>
      <c r="N465" s="108"/>
      <c r="O465" s="108"/>
      <c r="P465" s="108"/>
      <c r="T465" s="108"/>
      <c r="U465" s="108"/>
      <c r="V465" s="108"/>
      <c r="W465" s="108"/>
      <c r="X465" s="108"/>
      <c r="Y465" s="108"/>
      <c r="AC465" s="108"/>
      <c r="AD465" s="108"/>
      <c r="AE465" s="108"/>
      <c r="AF465" s="108"/>
      <c r="AG465" s="108"/>
      <c r="AH465" s="108"/>
      <c r="AL465" s="108"/>
      <c r="AM465" s="108"/>
      <c r="AN465" s="108"/>
      <c r="AO465" s="108"/>
      <c r="AP465" s="108"/>
      <c r="AQ465" s="108"/>
      <c r="AU465" s="108"/>
      <c r="AV465" s="108"/>
      <c r="AW465" s="108"/>
      <c r="AX465" s="108"/>
      <c r="AY465" s="108"/>
      <c r="AZ465" s="108"/>
      <c r="BD465" s="108"/>
      <c r="BE465" s="108"/>
      <c r="BF465" s="108"/>
      <c r="BG465" s="108"/>
      <c r="BH465" s="108"/>
      <c r="BI465" s="108"/>
      <c r="BM465" s="108"/>
      <c r="BN465" s="108"/>
      <c r="BO465" s="108"/>
      <c r="BP465" s="108"/>
      <c r="BQ465" s="108"/>
      <c r="BR465" s="108"/>
    </row>
    <row r="466" spans="11:70">
      <c r="K466" s="108"/>
      <c r="L466" s="108"/>
      <c r="M466" s="108"/>
      <c r="N466" s="108"/>
      <c r="O466" s="108"/>
      <c r="P466" s="108"/>
      <c r="T466" s="108"/>
      <c r="U466" s="108"/>
      <c r="V466" s="108"/>
      <c r="W466" s="108"/>
      <c r="X466" s="108"/>
      <c r="Y466" s="108"/>
      <c r="AC466" s="108"/>
      <c r="AD466" s="108"/>
      <c r="AE466" s="108"/>
      <c r="AF466" s="108"/>
      <c r="AG466" s="108"/>
      <c r="AH466" s="108"/>
      <c r="AL466" s="108"/>
      <c r="AM466" s="108"/>
      <c r="AN466" s="108"/>
      <c r="AO466" s="108"/>
      <c r="AP466" s="108"/>
      <c r="AQ466" s="108"/>
      <c r="AU466" s="108"/>
      <c r="AV466" s="108"/>
      <c r="AW466" s="108"/>
      <c r="AX466" s="108"/>
      <c r="AY466" s="108"/>
      <c r="AZ466" s="108"/>
      <c r="BD466" s="108"/>
      <c r="BE466" s="108"/>
      <c r="BF466" s="108"/>
      <c r="BG466" s="108"/>
      <c r="BH466" s="108"/>
      <c r="BI466" s="108"/>
      <c r="BM466" s="108"/>
      <c r="BN466" s="108"/>
      <c r="BO466" s="108"/>
      <c r="BP466" s="108"/>
      <c r="BQ466" s="108"/>
      <c r="BR466" s="108"/>
    </row>
    <row r="467" spans="11:70">
      <c r="K467" s="175"/>
      <c r="L467" s="108"/>
      <c r="M467" s="108"/>
      <c r="N467" s="108"/>
      <c r="O467" s="108"/>
      <c r="P467" s="108"/>
      <c r="T467" s="108"/>
      <c r="U467" s="108"/>
      <c r="V467" s="108"/>
      <c r="W467" s="108"/>
      <c r="X467" s="108"/>
      <c r="Y467" s="108"/>
      <c r="AC467" s="108"/>
      <c r="AD467" s="108"/>
      <c r="AE467" s="108"/>
      <c r="AF467" s="108"/>
      <c r="AG467" s="108"/>
      <c r="AH467" s="108"/>
      <c r="AL467" s="108"/>
      <c r="AM467" s="108"/>
      <c r="AN467" s="108"/>
      <c r="AO467" s="108"/>
      <c r="AP467" s="108"/>
      <c r="AQ467" s="108"/>
      <c r="AU467" s="108"/>
      <c r="AV467" s="108"/>
      <c r="AW467" s="108"/>
      <c r="AX467" s="108"/>
      <c r="AY467" s="108"/>
      <c r="AZ467" s="108"/>
      <c r="BD467" s="108"/>
      <c r="BE467" s="108"/>
      <c r="BF467" s="108"/>
      <c r="BG467" s="108"/>
      <c r="BH467" s="108"/>
      <c r="BI467" s="108"/>
      <c r="BM467" s="108"/>
      <c r="BN467" s="108"/>
      <c r="BO467" s="108"/>
      <c r="BP467" s="108"/>
      <c r="BQ467" s="108"/>
      <c r="BR467" s="108"/>
    </row>
    <row r="468" spans="11:70">
      <c r="K468" s="108"/>
      <c r="L468" s="108"/>
      <c r="M468" s="108"/>
      <c r="N468" s="108"/>
      <c r="O468" s="108"/>
      <c r="P468" s="108"/>
      <c r="T468" s="108"/>
      <c r="U468" s="108"/>
      <c r="V468" s="108"/>
      <c r="W468" s="108"/>
      <c r="X468" s="108"/>
      <c r="Y468" s="108"/>
      <c r="AC468" s="108"/>
      <c r="AD468" s="108"/>
      <c r="AE468" s="108"/>
      <c r="AF468" s="108"/>
      <c r="AG468" s="108"/>
      <c r="AH468" s="108"/>
      <c r="AL468" s="108"/>
      <c r="AM468" s="108"/>
      <c r="AN468" s="108"/>
      <c r="AO468" s="108"/>
      <c r="AP468" s="108"/>
      <c r="AQ468" s="108"/>
      <c r="AU468" s="108"/>
      <c r="AV468" s="108"/>
      <c r="AW468" s="108"/>
      <c r="AX468" s="108"/>
      <c r="AY468" s="108"/>
      <c r="AZ468" s="108"/>
      <c r="BD468" s="108"/>
      <c r="BE468" s="108"/>
      <c r="BF468" s="108"/>
      <c r="BG468" s="108"/>
      <c r="BH468" s="108"/>
      <c r="BI468" s="108"/>
      <c r="BM468" s="108"/>
      <c r="BN468" s="108"/>
      <c r="BO468" s="108"/>
      <c r="BP468" s="108"/>
      <c r="BQ468" s="108"/>
      <c r="BR468" s="108"/>
    </row>
    <row r="469" spans="11:70">
      <c r="K469" s="108"/>
      <c r="L469" s="108"/>
      <c r="M469" s="108"/>
      <c r="N469" s="108"/>
      <c r="O469" s="108"/>
      <c r="P469" s="108"/>
      <c r="T469" s="108"/>
      <c r="U469" s="108"/>
      <c r="V469" s="108"/>
      <c r="W469" s="108"/>
      <c r="X469" s="108"/>
      <c r="Y469" s="108"/>
      <c r="AC469" s="108"/>
      <c r="AD469" s="108"/>
      <c r="AE469" s="108"/>
      <c r="AF469" s="108"/>
      <c r="AG469" s="108"/>
      <c r="AH469" s="108"/>
      <c r="AL469" s="108"/>
      <c r="AM469" s="108"/>
      <c r="AN469" s="108"/>
      <c r="AO469" s="108"/>
      <c r="AP469" s="108"/>
      <c r="AQ469" s="108"/>
      <c r="AU469" s="108"/>
      <c r="AV469" s="108"/>
      <c r="AW469" s="108"/>
      <c r="AX469" s="108"/>
      <c r="AY469" s="108"/>
      <c r="AZ469" s="108"/>
      <c r="BD469" s="108"/>
      <c r="BE469" s="108"/>
      <c r="BF469" s="108"/>
      <c r="BG469" s="108"/>
      <c r="BH469" s="108"/>
      <c r="BI469" s="108"/>
      <c r="BM469" s="108"/>
      <c r="BN469" s="108"/>
      <c r="BO469" s="108"/>
      <c r="BP469" s="108"/>
      <c r="BQ469" s="108"/>
      <c r="BR469" s="108"/>
    </row>
    <row r="470" spans="11:70">
      <c r="K470" s="108"/>
      <c r="L470" s="108"/>
      <c r="M470" s="108"/>
      <c r="N470" s="108"/>
      <c r="O470" s="108"/>
      <c r="P470" s="108"/>
      <c r="T470" s="108"/>
      <c r="U470" s="108"/>
      <c r="V470" s="108"/>
      <c r="W470" s="108"/>
      <c r="X470" s="108"/>
      <c r="Y470" s="108"/>
      <c r="AC470" s="108"/>
      <c r="AD470" s="108"/>
      <c r="AE470" s="108"/>
      <c r="AF470" s="108"/>
      <c r="AG470" s="108"/>
      <c r="AH470" s="108"/>
      <c r="AL470" s="108"/>
      <c r="AM470" s="108"/>
      <c r="AN470" s="108"/>
      <c r="AO470" s="108"/>
      <c r="AP470" s="108"/>
      <c r="AQ470" s="108"/>
      <c r="AU470" s="108"/>
      <c r="AV470" s="108"/>
      <c r="AW470" s="108"/>
      <c r="AX470" s="108"/>
      <c r="AY470" s="108"/>
      <c r="AZ470" s="108"/>
      <c r="BD470" s="108"/>
      <c r="BE470" s="108"/>
      <c r="BF470" s="108"/>
      <c r="BG470" s="108"/>
      <c r="BH470" s="108"/>
      <c r="BI470" s="108"/>
      <c r="BM470" s="108"/>
      <c r="BN470" s="108"/>
      <c r="BO470" s="108"/>
      <c r="BP470" s="108"/>
      <c r="BQ470" s="108"/>
      <c r="BR470" s="108"/>
    </row>
    <row r="471" spans="11:70">
      <c r="K471" s="175"/>
      <c r="L471" s="108"/>
      <c r="M471" s="108"/>
      <c r="N471" s="108"/>
      <c r="O471" s="108"/>
      <c r="P471" s="108"/>
      <c r="T471" s="108"/>
      <c r="U471" s="108"/>
      <c r="V471" s="108"/>
      <c r="W471" s="108"/>
      <c r="X471" s="108"/>
      <c r="Y471" s="108"/>
      <c r="AC471" s="108"/>
      <c r="AD471" s="108"/>
      <c r="AE471" s="108"/>
      <c r="AF471" s="108"/>
      <c r="AG471" s="108"/>
      <c r="AH471" s="108"/>
      <c r="AL471" s="108"/>
      <c r="AM471" s="108"/>
      <c r="AN471" s="108"/>
      <c r="AO471" s="108"/>
      <c r="AP471" s="108"/>
      <c r="AQ471" s="108"/>
      <c r="AU471" s="108"/>
      <c r="AV471" s="108"/>
      <c r="AW471" s="108"/>
      <c r="AX471" s="108"/>
      <c r="AY471" s="108"/>
      <c r="AZ471" s="108"/>
      <c r="BD471" s="108"/>
      <c r="BE471" s="108"/>
      <c r="BF471" s="108"/>
      <c r="BG471" s="108"/>
      <c r="BH471" s="108"/>
      <c r="BI471" s="108"/>
      <c r="BM471" s="108"/>
      <c r="BN471" s="108"/>
      <c r="BO471" s="108"/>
      <c r="BP471" s="108"/>
      <c r="BQ471" s="108"/>
      <c r="BR471" s="108"/>
    </row>
    <row r="472" spans="11:70">
      <c r="K472" s="108"/>
      <c r="L472" s="108"/>
      <c r="M472" s="108"/>
      <c r="N472" s="108"/>
      <c r="O472" s="108"/>
      <c r="P472" s="108"/>
      <c r="T472" s="108"/>
      <c r="U472" s="108"/>
      <c r="V472" s="108"/>
      <c r="W472" s="108"/>
      <c r="X472" s="108"/>
      <c r="Y472" s="108"/>
      <c r="AC472" s="108"/>
      <c r="AD472" s="108"/>
      <c r="AE472" s="108"/>
      <c r="AF472" s="108"/>
      <c r="AG472" s="108"/>
      <c r="AH472" s="108"/>
      <c r="AL472" s="108"/>
      <c r="AM472" s="108"/>
      <c r="AN472" s="108"/>
      <c r="AO472" s="108"/>
      <c r="AP472" s="108"/>
      <c r="AQ472" s="108"/>
      <c r="AU472" s="108"/>
      <c r="AV472" s="108"/>
      <c r="AW472" s="108"/>
      <c r="AX472" s="108"/>
      <c r="AY472" s="108"/>
      <c r="AZ472" s="108"/>
      <c r="BD472" s="108"/>
      <c r="BE472" s="108"/>
      <c r="BF472" s="108"/>
      <c r="BG472" s="108"/>
      <c r="BH472" s="108"/>
      <c r="BI472" s="108"/>
      <c r="BM472" s="108"/>
      <c r="BN472" s="108"/>
      <c r="BO472" s="108"/>
      <c r="BP472" s="108"/>
      <c r="BQ472" s="108"/>
      <c r="BR472" s="108"/>
    </row>
    <row r="473" spans="11:70">
      <c r="K473" s="108"/>
      <c r="L473" s="108"/>
      <c r="M473" s="108"/>
      <c r="N473" s="108"/>
      <c r="O473" s="108"/>
      <c r="P473" s="108"/>
      <c r="T473" s="108"/>
      <c r="U473" s="108"/>
      <c r="V473" s="108"/>
      <c r="W473" s="108"/>
      <c r="X473" s="108"/>
      <c r="Y473" s="108"/>
      <c r="AC473" s="108"/>
      <c r="AD473" s="108"/>
      <c r="AE473" s="108"/>
      <c r="AF473" s="108"/>
      <c r="AG473" s="108"/>
      <c r="AH473" s="108"/>
      <c r="AL473" s="108"/>
      <c r="AM473" s="108"/>
      <c r="AN473" s="108"/>
      <c r="AO473" s="108"/>
      <c r="AP473" s="108"/>
      <c r="AQ473" s="108"/>
      <c r="AU473" s="108"/>
      <c r="AV473" s="108"/>
      <c r="AW473" s="108"/>
      <c r="AX473" s="108"/>
      <c r="AY473" s="108"/>
      <c r="AZ473" s="108"/>
      <c r="BD473" s="108"/>
      <c r="BE473" s="108"/>
      <c r="BF473" s="108"/>
      <c r="BG473" s="108"/>
      <c r="BH473" s="108"/>
      <c r="BI473" s="108"/>
      <c r="BM473" s="108"/>
      <c r="BN473" s="108"/>
      <c r="BO473" s="108"/>
      <c r="BP473" s="108"/>
      <c r="BQ473" s="108"/>
      <c r="BR473" s="108"/>
    </row>
    <row r="474" spans="11:70">
      <c r="K474" s="108"/>
      <c r="L474" s="108"/>
      <c r="M474" s="108"/>
      <c r="N474" s="108"/>
      <c r="O474" s="108"/>
      <c r="P474" s="108"/>
      <c r="T474" s="108"/>
      <c r="U474" s="108"/>
      <c r="V474" s="108"/>
      <c r="W474" s="108"/>
      <c r="X474" s="108"/>
      <c r="Y474" s="108"/>
      <c r="AC474" s="108"/>
      <c r="AD474" s="108"/>
      <c r="AE474" s="108"/>
      <c r="AF474" s="108"/>
      <c r="AG474" s="108"/>
      <c r="AH474" s="108"/>
      <c r="AL474" s="108"/>
      <c r="AM474" s="108"/>
      <c r="AN474" s="108"/>
      <c r="AO474" s="108"/>
      <c r="AP474" s="108"/>
      <c r="AQ474" s="108"/>
      <c r="AU474" s="108"/>
      <c r="AV474" s="108"/>
      <c r="AW474" s="108"/>
      <c r="AX474" s="108"/>
      <c r="AY474" s="108"/>
      <c r="AZ474" s="108"/>
      <c r="BD474" s="108"/>
      <c r="BE474" s="108"/>
      <c r="BF474" s="108"/>
      <c r="BG474" s="108"/>
      <c r="BH474" s="108"/>
      <c r="BI474" s="108"/>
      <c r="BM474" s="108"/>
      <c r="BN474" s="108"/>
      <c r="BO474" s="108"/>
      <c r="BP474" s="108"/>
      <c r="BQ474" s="108"/>
      <c r="BR474" s="108"/>
    </row>
    <row r="475" spans="11:70">
      <c r="K475" s="175"/>
      <c r="L475" s="108"/>
      <c r="M475" s="108"/>
      <c r="N475" s="108"/>
      <c r="O475" s="108"/>
      <c r="P475" s="108"/>
      <c r="T475" s="108"/>
      <c r="U475" s="108"/>
      <c r="V475" s="108"/>
      <c r="W475" s="108"/>
      <c r="X475" s="108"/>
      <c r="Y475" s="108"/>
      <c r="AC475" s="108"/>
      <c r="AD475" s="108"/>
      <c r="AE475" s="108"/>
      <c r="AF475" s="108"/>
      <c r="AG475" s="108"/>
      <c r="AH475" s="108"/>
      <c r="AL475" s="108"/>
      <c r="AM475" s="108"/>
      <c r="AN475" s="108"/>
      <c r="AO475" s="108"/>
      <c r="AP475" s="108"/>
      <c r="AQ475" s="108"/>
      <c r="AU475" s="108"/>
      <c r="AV475" s="108"/>
      <c r="AW475" s="108"/>
      <c r="AX475" s="108"/>
      <c r="AY475" s="108"/>
      <c r="AZ475" s="108"/>
      <c r="BD475" s="108"/>
      <c r="BE475" s="108"/>
      <c r="BF475" s="108"/>
      <c r="BG475" s="108"/>
      <c r="BH475" s="108"/>
      <c r="BI475" s="108"/>
      <c r="BM475" s="108"/>
      <c r="BN475" s="108"/>
      <c r="BO475" s="108"/>
      <c r="BP475" s="108"/>
      <c r="BQ475" s="108"/>
      <c r="BR475" s="108"/>
    </row>
    <row r="476" spans="11:70">
      <c r="K476" s="108"/>
      <c r="L476" s="108"/>
      <c r="M476" s="108"/>
      <c r="N476" s="108"/>
      <c r="O476" s="108"/>
      <c r="P476" s="108"/>
      <c r="T476" s="108"/>
      <c r="U476" s="108"/>
      <c r="V476" s="108"/>
      <c r="W476" s="108"/>
      <c r="X476" s="108"/>
      <c r="Y476" s="108"/>
      <c r="AC476" s="108"/>
      <c r="AD476" s="108"/>
      <c r="AE476" s="108"/>
      <c r="AF476" s="108"/>
      <c r="AG476" s="108"/>
      <c r="AH476" s="108"/>
      <c r="AL476" s="108"/>
      <c r="AM476" s="108"/>
      <c r="AN476" s="108"/>
      <c r="AO476" s="108"/>
      <c r="AP476" s="108"/>
      <c r="AQ476" s="108"/>
      <c r="AU476" s="108"/>
      <c r="AV476" s="108"/>
      <c r="AW476" s="108"/>
      <c r="AX476" s="108"/>
      <c r="AY476" s="108"/>
      <c r="AZ476" s="108"/>
      <c r="BD476" s="108"/>
      <c r="BE476" s="108"/>
      <c r="BF476" s="108"/>
      <c r="BG476" s="108"/>
      <c r="BH476" s="108"/>
      <c r="BI476" s="108"/>
      <c r="BM476" s="108"/>
      <c r="BN476" s="108"/>
      <c r="BO476" s="108"/>
      <c r="BP476" s="108"/>
      <c r="BQ476" s="108"/>
      <c r="BR476" s="108"/>
    </row>
    <row r="477" spans="11:70">
      <c r="K477" s="108"/>
      <c r="L477" s="108"/>
      <c r="M477" s="108"/>
      <c r="N477" s="108"/>
      <c r="O477" s="108"/>
      <c r="P477" s="108"/>
      <c r="T477" s="108"/>
      <c r="U477" s="108"/>
      <c r="V477" s="108"/>
      <c r="W477" s="108"/>
      <c r="X477" s="108"/>
      <c r="Y477" s="108"/>
      <c r="AC477" s="108"/>
      <c r="AD477" s="108"/>
      <c r="AE477" s="108"/>
      <c r="AF477" s="108"/>
      <c r="AG477" s="108"/>
      <c r="AH477" s="108"/>
      <c r="AL477" s="108"/>
      <c r="AM477" s="108"/>
      <c r="AN477" s="108"/>
      <c r="AO477" s="108"/>
      <c r="AP477" s="108"/>
      <c r="AQ477" s="108"/>
      <c r="AU477" s="108"/>
      <c r="AV477" s="108"/>
      <c r="AW477" s="108"/>
      <c r="AX477" s="108"/>
      <c r="AY477" s="108"/>
      <c r="AZ477" s="108"/>
      <c r="BD477" s="108"/>
      <c r="BE477" s="108"/>
      <c r="BF477" s="108"/>
      <c r="BG477" s="108"/>
      <c r="BH477" s="108"/>
      <c r="BI477" s="108"/>
      <c r="BM477" s="108"/>
      <c r="BN477" s="108"/>
      <c r="BO477" s="108"/>
      <c r="BP477" s="108"/>
      <c r="BQ477" s="108"/>
      <c r="BR477" s="108"/>
    </row>
    <row r="478" spans="11:70">
      <c r="K478" s="108"/>
      <c r="L478" s="108"/>
      <c r="M478" s="108"/>
      <c r="N478" s="108"/>
      <c r="O478" s="108"/>
      <c r="P478" s="108"/>
      <c r="T478" s="108"/>
      <c r="U478" s="108"/>
      <c r="V478" s="108"/>
      <c r="W478" s="108"/>
      <c r="X478" s="108"/>
      <c r="Y478" s="108"/>
      <c r="AC478" s="108"/>
      <c r="AD478" s="108"/>
      <c r="AE478" s="108"/>
      <c r="AF478" s="108"/>
      <c r="AG478" s="108"/>
      <c r="AH478" s="108"/>
      <c r="AL478" s="108"/>
      <c r="AM478" s="108"/>
      <c r="AN478" s="108"/>
      <c r="AO478" s="108"/>
      <c r="AP478" s="108"/>
      <c r="AQ478" s="108"/>
      <c r="AU478" s="108"/>
      <c r="AV478" s="108"/>
      <c r="AW478" s="108"/>
      <c r="AX478" s="108"/>
      <c r="AY478" s="108"/>
      <c r="AZ478" s="108"/>
      <c r="BD478" s="108"/>
      <c r="BE478" s="108"/>
      <c r="BF478" s="108"/>
      <c r="BG478" s="108"/>
      <c r="BH478" s="108"/>
      <c r="BI478" s="108"/>
      <c r="BM478" s="108"/>
      <c r="BN478" s="108"/>
      <c r="BO478" s="108"/>
      <c r="BP478" s="108"/>
      <c r="BQ478" s="108"/>
      <c r="BR478" s="108"/>
    </row>
    <row r="479" spans="11:70">
      <c r="K479" s="175"/>
      <c r="L479" s="108"/>
      <c r="M479" s="108"/>
      <c r="N479" s="108"/>
      <c r="O479" s="108"/>
      <c r="P479" s="108"/>
      <c r="T479" s="108"/>
      <c r="U479" s="108"/>
      <c r="V479" s="108"/>
      <c r="W479" s="108"/>
      <c r="X479" s="108"/>
      <c r="Y479" s="108"/>
      <c r="AC479" s="108"/>
      <c r="AD479" s="108"/>
      <c r="AE479" s="108"/>
      <c r="AF479" s="108"/>
      <c r="AG479" s="108"/>
      <c r="AH479" s="108"/>
      <c r="AL479" s="108"/>
      <c r="AM479" s="108"/>
      <c r="AN479" s="108"/>
      <c r="AO479" s="108"/>
      <c r="AP479" s="108"/>
      <c r="AQ479" s="108"/>
      <c r="AU479" s="108"/>
      <c r="AV479" s="108"/>
      <c r="AW479" s="108"/>
      <c r="AX479" s="108"/>
      <c r="AY479" s="108"/>
      <c r="AZ479" s="108"/>
      <c r="BD479" s="108"/>
      <c r="BE479" s="108"/>
      <c r="BF479" s="108"/>
      <c r="BG479" s="108"/>
      <c r="BH479" s="108"/>
      <c r="BI479" s="108"/>
      <c r="BM479" s="108"/>
      <c r="BN479" s="108"/>
      <c r="BO479" s="108"/>
      <c r="BP479" s="108"/>
      <c r="BQ479" s="108"/>
      <c r="BR479" s="108"/>
    </row>
    <row r="480" spans="11:70">
      <c r="K480" s="108"/>
      <c r="L480" s="108"/>
      <c r="M480" s="108"/>
      <c r="N480" s="108"/>
      <c r="O480" s="108"/>
      <c r="P480" s="108"/>
      <c r="T480" s="108"/>
      <c r="U480" s="108"/>
      <c r="V480" s="108"/>
      <c r="W480" s="108"/>
      <c r="X480" s="108"/>
      <c r="Y480" s="108"/>
      <c r="AC480" s="108"/>
      <c r="AD480" s="108"/>
      <c r="AE480" s="108"/>
      <c r="AF480" s="108"/>
      <c r="AG480" s="108"/>
      <c r="AH480" s="108"/>
      <c r="AL480" s="108"/>
      <c r="AM480" s="108"/>
      <c r="AN480" s="108"/>
      <c r="AO480" s="108"/>
      <c r="AP480" s="108"/>
      <c r="AQ480" s="108"/>
      <c r="AU480" s="108"/>
      <c r="AV480" s="108"/>
      <c r="AW480" s="108"/>
      <c r="AX480" s="108"/>
      <c r="AY480" s="108"/>
      <c r="AZ480" s="108"/>
      <c r="BD480" s="108"/>
      <c r="BE480" s="108"/>
      <c r="BF480" s="108"/>
      <c r="BG480" s="108"/>
      <c r="BH480" s="108"/>
      <c r="BI480" s="108"/>
      <c r="BM480" s="108"/>
      <c r="BN480" s="108"/>
      <c r="BO480" s="108"/>
      <c r="BP480" s="108"/>
      <c r="BQ480" s="108"/>
      <c r="BR480" s="108"/>
    </row>
    <row r="481" spans="11:70">
      <c r="K481" s="108"/>
      <c r="L481" s="108"/>
      <c r="M481" s="108"/>
      <c r="N481" s="108"/>
      <c r="O481" s="108"/>
      <c r="P481" s="108"/>
      <c r="T481" s="108"/>
      <c r="U481" s="108"/>
      <c r="V481" s="108"/>
      <c r="W481" s="108"/>
      <c r="X481" s="108"/>
      <c r="Y481" s="108"/>
      <c r="AC481" s="108"/>
      <c r="AD481" s="108"/>
      <c r="AE481" s="108"/>
      <c r="AF481" s="108"/>
      <c r="AG481" s="108"/>
      <c r="AH481" s="108"/>
      <c r="AL481" s="108"/>
      <c r="AM481" s="108"/>
      <c r="AN481" s="108"/>
      <c r="AO481" s="108"/>
      <c r="AP481" s="108"/>
      <c r="AQ481" s="108"/>
      <c r="AU481" s="108"/>
      <c r="AV481" s="108"/>
      <c r="AW481" s="108"/>
      <c r="AX481" s="108"/>
      <c r="AY481" s="108"/>
      <c r="AZ481" s="108"/>
      <c r="BD481" s="108"/>
      <c r="BE481" s="108"/>
      <c r="BF481" s="108"/>
      <c r="BG481" s="108"/>
      <c r="BH481" s="108"/>
      <c r="BI481" s="108"/>
      <c r="BM481" s="108"/>
      <c r="BN481" s="108"/>
      <c r="BO481" s="108"/>
      <c r="BP481" s="108"/>
      <c r="BQ481" s="108"/>
      <c r="BR481" s="108"/>
    </row>
    <row r="482" spans="11:70">
      <c r="K482" s="108"/>
      <c r="L482" s="108"/>
      <c r="M482" s="108"/>
      <c r="N482" s="108"/>
      <c r="O482" s="108"/>
      <c r="P482" s="108"/>
      <c r="T482" s="108"/>
      <c r="U482" s="108"/>
      <c r="V482" s="108"/>
      <c r="W482" s="108"/>
      <c r="X482" s="108"/>
      <c r="Y482" s="108"/>
      <c r="AC482" s="108"/>
      <c r="AD482" s="108"/>
      <c r="AE482" s="108"/>
      <c r="AF482" s="108"/>
      <c r="AG482" s="108"/>
      <c r="AH482" s="108"/>
      <c r="AL482" s="108"/>
      <c r="AM482" s="108"/>
      <c r="AN482" s="108"/>
      <c r="AO482" s="108"/>
      <c r="AP482" s="108"/>
      <c r="AQ482" s="108"/>
      <c r="AU482" s="108"/>
      <c r="AV482" s="108"/>
      <c r="AW482" s="108"/>
      <c r="AX482" s="108"/>
      <c r="AY482" s="108"/>
      <c r="AZ482" s="108"/>
      <c r="BD482" s="108"/>
      <c r="BE482" s="108"/>
      <c r="BF482" s="108"/>
      <c r="BG482" s="108"/>
      <c r="BH482" s="108"/>
      <c r="BI482" s="108"/>
      <c r="BM482" s="108"/>
      <c r="BN482" s="108"/>
      <c r="BO482" s="108"/>
      <c r="BP482" s="108"/>
      <c r="BQ482" s="108"/>
      <c r="BR482" s="108"/>
    </row>
    <row r="483" spans="11:70">
      <c r="K483" s="175"/>
      <c r="L483" s="108"/>
      <c r="M483" s="108"/>
      <c r="N483" s="108"/>
      <c r="O483" s="108"/>
      <c r="P483" s="108"/>
      <c r="T483" s="108"/>
      <c r="U483" s="108"/>
      <c r="V483" s="108"/>
      <c r="W483" s="108"/>
      <c r="X483" s="108"/>
      <c r="Y483" s="108"/>
      <c r="AC483" s="108"/>
      <c r="AD483" s="108"/>
      <c r="AE483" s="108"/>
      <c r="AF483" s="108"/>
      <c r="AG483" s="108"/>
      <c r="AH483" s="108"/>
      <c r="AL483" s="108"/>
      <c r="AM483" s="108"/>
      <c r="AN483" s="108"/>
      <c r="AO483" s="108"/>
      <c r="AP483" s="108"/>
      <c r="AQ483" s="108"/>
      <c r="AU483" s="108"/>
      <c r="AV483" s="108"/>
      <c r="AW483" s="108"/>
      <c r="AX483" s="108"/>
      <c r="AY483" s="108"/>
      <c r="AZ483" s="108"/>
      <c r="BD483" s="108"/>
      <c r="BE483" s="108"/>
      <c r="BF483" s="108"/>
      <c r="BG483" s="108"/>
      <c r="BH483" s="108"/>
      <c r="BI483" s="108"/>
      <c r="BM483" s="108"/>
      <c r="BN483" s="108"/>
      <c r="BO483" s="108"/>
      <c r="BP483" s="108"/>
      <c r="BQ483" s="108"/>
      <c r="BR483" s="108"/>
    </row>
    <row r="484" spans="11:70">
      <c r="K484" s="108"/>
      <c r="L484" s="108"/>
      <c r="M484" s="108"/>
      <c r="N484" s="108"/>
      <c r="O484" s="108"/>
      <c r="P484" s="108"/>
      <c r="T484" s="108"/>
      <c r="U484" s="108"/>
      <c r="V484" s="108"/>
      <c r="W484" s="108"/>
      <c r="X484" s="108"/>
      <c r="Y484" s="108"/>
      <c r="AC484" s="108"/>
      <c r="AD484" s="108"/>
      <c r="AE484" s="108"/>
      <c r="AF484" s="108"/>
      <c r="AG484" s="108"/>
      <c r="AH484" s="108"/>
      <c r="AL484" s="108"/>
      <c r="AM484" s="108"/>
      <c r="AN484" s="108"/>
      <c r="AO484" s="108"/>
      <c r="AP484" s="108"/>
      <c r="AQ484" s="108"/>
      <c r="AU484" s="108"/>
      <c r="AV484" s="108"/>
      <c r="AW484" s="108"/>
      <c r="AX484" s="108"/>
      <c r="AY484" s="108"/>
      <c r="AZ484" s="108"/>
      <c r="BD484" s="108"/>
      <c r="BE484" s="108"/>
      <c r="BF484" s="108"/>
      <c r="BG484" s="108"/>
      <c r="BH484" s="108"/>
      <c r="BI484" s="108"/>
      <c r="BM484" s="108"/>
      <c r="BN484" s="108"/>
      <c r="BO484" s="108"/>
      <c r="BP484" s="108"/>
      <c r="BQ484" s="108"/>
      <c r="BR484" s="108"/>
    </row>
    <row r="485" spans="11:70">
      <c r="K485" s="108"/>
      <c r="L485" s="108"/>
      <c r="M485" s="108"/>
      <c r="N485" s="108"/>
      <c r="O485" s="108"/>
      <c r="P485" s="108"/>
      <c r="T485" s="108"/>
      <c r="U485" s="108"/>
      <c r="V485" s="108"/>
      <c r="W485" s="108"/>
      <c r="X485" s="108"/>
      <c r="Y485" s="108"/>
      <c r="AC485" s="108"/>
      <c r="AD485" s="108"/>
      <c r="AE485" s="108"/>
      <c r="AF485" s="108"/>
      <c r="AG485" s="108"/>
      <c r="AH485" s="108"/>
      <c r="AL485" s="108"/>
      <c r="AM485" s="108"/>
      <c r="AN485" s="108"/>
      <c r="AO485" s="108"/>
      <c r="AP485" s="108"/>
      <c r="AQ485" s="108"/>
      <c r="AU485" s="108"/>
      <c r="AV485" s="108"/>
      <c r="AW485" s="108"/>
      <c r="AX485" s="108"/>
      <c r="AY485" s="108"/>
      <c r="AZ485" s="108"/>
      <c r="BD485" s="108"/>
      <c r="BE485" s="108"/>
      <c r="BF485" s="108"/>
      <c r="BG485" s="108"/>
      <c r="BH485" s="108"/>
      <c r="BI485" s="108"/>
      <c r="BM485" s="108"/>
      <c r="BN485" s="108"/>
      <c r="BO485" s="108"/>
      <c r="BP485" s="108"/>
      <c r="BQ485" s="108"/>
      <c r="BR485" s="108"/>
    </row>
    <row r="486" spans="11:70">
      <c r="K486" s="108"/>
      <c r="L486" s="108"/>
      <c r="M486" s="108"/>
      <c r="N486" s="108"/>
      <c r="O486" s="108"/>
      <c r="P486" s="108"/>
      <c r="T486" s="108"/>
      <c r="U486" s="108"/>
      <c r="V486" s="108"/>
      <c r="W486" s="108"/>
      <c r="X486" s="108"/>
      <c r="Y486" s="108"/>
      <c r="AC486" s="108"/>
      <c r="AD486" s="108"/>
      <c r="AE486" s="108"/>
      <c r="AF486" s="108"/>
      <c r="AG486" s="108"/>
      <c r="AH486" s="108"/>
      <c r="AL486" s="108"/>
      <c r="AM486" s="108"/>
      <c r="AN486" s="108"/>
      <c r="AO486" s="108"/>
      <c r="AP486" s="108"/>
      <c r="AQ486" s="108"/>
      <c r="AU486" s="108"/>
      <c r="AV486" s="108"/>
      <c r="AW486" s="108"/>
      <c r="AX486" s="108"/>
      <c r="AY486" s="108"/>
      <c r="AZ486" s="108"/>
      <c r="BD486" s="108"/>
      <c r="BE486" s="108"/>
      <c r="BF486" s="108"/>
      <c r="BG486" s="108"/>
      <c r="BH486" s="108"/>
      <c r="BI486" s="108"/>
      <c r="BM486" s="108"/>
      <c r="BN486" s="108"/>
      <c r="BO486" s="108"/>
      <c r="BP486" s="108"/>
      <c r="BQ486" s="108"/>
      <c r="BR486" s="108"/>
    </row>
    <row r="487" spans="11:70">
      <c r="K487" s="175"/>
      <c r="L487" s="108"/>
      <c r="M487" s="108"/>
      <c r="N487" s="108"/>
      <c r="O487" s="108"/>
      <c r="P487" s="108"/>
      <c r="T487" s="108"/>
      <c r="U487" s="108"/>
      <c r="V487" s="108"/>
      <c r="W487" s="108"/>
      <c r="X487" s="108"/>
      <c r="Y487" s="108"/>
      <c r="AC487" s="108"/>
      <c r="AD487" s="108"/>
      <c r="AE487" s="108"/>
      <c r="AF487" s="108"/>
      <c r="AG487" s="108"/>
      <c r="AH487" s="108"/>
      <c r="AL487" s="108"/>
      <c r="AM487" s="108"/>
      <c r="AN487" s="108"/>
      <c r="AO487" s="108"/>
      <c r="AP487" s="108"/>
      <c r="AQ487" s="108"/>
      <c r="AU487" s="108"/>
      <c r="AV487" s="108"/>
      <c r="AW487" s="108"/>
      <c r="AX487" s="108"/>
      <c r="AY487" s="108"/>
      <c r="AZ487" s="108"/>
      <c r="BD487" s="108"/>
      <c r="BE487" s="108"/>
      <c r="BF487" s="108"/>
      <c r="BG487" s="108"/>
      <c r="BH487" s="108"/>
      <c r="BI487" s="108"/>
      <c r="BM487" s="108"/>
      <c r="BN487" s="108"/>
      <c r="BO487" s="108"/>
      <c r="BP487" s="108"/>
      <c r="BQ487" s="108"/>
      <c r="BR487" s="108"/>
    </row>
    <row r="488" spans="11:70">
      <c r="K488" s="108"/>
      <c r="L488" s="108"/>
      <c r="M488" s="108"/>
      <c r="N488" s="108"/>
      <c r="O488" s="108"/>
      <c r="P488" s="108"/>
      <c r="T488" s="108"/>
      <c r="U488" s="108"/>
      <c r="V488" s="108"/>
      <c r="W488" s="108"/>
      <c r="X488" s="108"/>
      <c r="Y488" s="108"/>
      <c r="AC488" s="108"/>
      <c r="AD488" s="108"/>
      <c r="AE488" s="108"/>
      <c r="AF488" s="108"/>
      <c r="AG488" s="108"/>
      <c r="AH488" s="108"/>
      <c r="AL488" s="108"/>
      <c r="AM488" s="108"/>
      <c r="AN488" s="108"/>
      <c r="AO488" s="108"/>
      <c r="AP488" s="108"/>
      <c r="AQ488" s="108"/>
      <c r="AU488" s="108"/>
      <c r="AV488" s="108"/>
      <c r="AW488" s="108"/>
      <c r="AX488" s="108"/>
      <c r="AY488" s="108"/>
      <c r="AZ488" s="108"/>
      <c r="BD488" s="108"/>
      <c r="BE488" s="108"/>
      <c r="BF488" s="108"/>
      <c r="BG488" s="108"/>
      <c r="BH488" s="108"/>
      <c r="BI488" s="108"/>
      <c r="BM488" s="108"/>
      <c r="BN488" s="108"/>
      <c r="BO488" s="108"/>
      <c r="BP488" s="108"/>
      <c r="BQ488" s="108"/>
      <c r="BR488" s="108"/>
    </row>
    <row r="489" spans="11:70">
      <c r="K489" s="108"/>
      <c r="L489" s="108"/>
      <c r="M489" s="108"/>
      <c r="N489" s="108"/>
      <c r="O489" s="108"/>
      <c r="P489" s="108"/>
      <c r="T489" s="108"/>
      <c r="U489" s="108"/>
      <c r="V489" s="108"/>
      <c r="W489" s="108"/>
      <c r="X489" s="108"/>
      <c r="Y489" s="108"/>
      <c r="AC489" s="108"/>
      <c r="AD489" s="108"/>
      <c r="AE489" s="108"/>
      <c r="AF489" s="108"/>
      <c r="AG489" s="108"/>
      <c r="AH489" s="108"/>
      <c r="AL489" s="108"/>
      <c r="AM489" s="108"/>
      <c r="AN489" s="108"/>
      <c r="AO489" s="108"/>
      <c r="AP489" s="108"/>
      <c r="AQ489" s="108"/>
      <c r="AU489" s="108"/>
      <c r="AV489" s="108"/>
      <c r="AW489" s="108"/>
      <c r="AX489" s="108"/>
      <c r="AY489" s="108"/>
      <c r="AZ489" s="108"/>
      <c r="BD489" s="108"/>
      <c r="BE489" s="108"/>
      <c r="BF489" s="108"/>
      <c r="BG489" s="108"/>
      <c r="BH489" s="108"/>
      <c r="BI489" s="108"/>
      <c r="BM489" s="108"/>
      <c r="BN489" s="108"/>
      <c r="BO489" s="108"/>
      <c r="BP489" s="108"/>
      <c r="BQ489" s="108"/>
      <c r="BR489" s="108"/>
    </row>
    <row r="490" spans="11:70">
      <c r="K490" s="108"/>
      <c r="L490" s="108"/>
      <c r="M490" s="108"/>
      <c r="N490" s="108"/>
      <c r="O490" s="108"/>
      <c r="P490" s="108"/>
      <c r="T490" s="108"/>
      <c r="U490" s="108"/>
      <c r="V490" s="108"/>
      <c r="W490" s="108"/>
      <c r="X490" s="108"/>
      <c r="Y490" s="108"/>
      <c r="AC490" s="108"/>
      <c r="AD490" s="108"/>
      <c r="AE490" s="108"/>
      <c r="AF490" s="108"/>
      <c r="AG490" s="108"/>
      <c r="AH490" s="108"/>
      <c r="AL490" s="108"/>
      <c r="AM490" s="108"/>
      <c r="AN490" s="108"/>
      <c r="AO490" s="108"/>
      <c r="AP490" s="108"/>
      <c r="AQ490" s="108"/>
      <c r="AU490" s="108"/>
      <c r="AV490" s="108"/>
      <c r="AW490" s="108"/>
      <c r="AX490" s="108"/>
      <c r="AY490" s="108"/>
      <c r="AZ490" s="108"/>
      <c r="BD490" s="108"/>
      <c r="BE490" s="108"/>
      <c r="BF490" s="108"/>
      <c r="BG490" s="108"/>
      <c r="BH490" s="108"/>
      <c r="BI490" s="108"/>
      <c r="BM490" s="108"/>
      <c r="BN490" s="108"/>
      <c r="BO490" s="108"/>
      <c r="BP490" s="108"/>
      <c r="BQ490" s="108"/>
      <c r="BR490" s="108"/>
    </row>
    <row r="491" spans="11:70">
      <c r="K491" s="175"/>
      <c r="L491" s="108"/>
      <c r="M491" s="108"/>
      <c r="N491" s="108"/>
      <c r="O491" s="108"/>
      <c r="P491" s="108"/>
      <c r="T491" s="108"/>
      <c r="U491" s="108"/>
      <c r="V491" s="108"/>
      <c r="W491" s="108"/>
      <c r="X491" s="108"/>
      <c r="Y491" s="108"/>
      <c r="AC491" s="108"/>
      <c r="AD491" s="108"/>
      <c r="AE491" s="108"/>
      <c r="AF491" s="108"/>
      <c r="AG491" s="108"/>
      <c r="AH491" s="108"/>
      <c r="AL491" s="108"/>
      <c r="AM491" s="108"/>
      <c r="AN491" s="108"/>
      <c r="AO491" s="108"/>
      <c r="AP491" s="108"/>
      <c r="AQ491" s="108"/>
      <c r="AU491" s="108"/>
      <c r="AV491" s="108"/>
      <c r="AW491" s="108"/>
      <c r="AX491" s="108"/>
      <c r="AY491" s="108"/>
      <c r="AZ491" s="108"/>
      <c r="BD491" s="108"/>
      <c r="BE491" s="108"/>
      <c r="BF491" s="108"/>
      <c r="BG491" s="108"/>
      <c r="BH491" s="108"/>
      <c r="BI491" s="108"/>
      <c r="BM491" s="108"/>
      <c r="BN491" s="108"/>
      <c r="BO491" s="108"/>
      <c r="BP491" s="108"/>
      <c r="BQ491" s="108"/>
      <c r="BR491" s="108"/>
    </row>
    <row r="492" spans="11:70">
      <c r="K492" s="108"/>
      <c r="L492" s="108"/>
      <c r="M492" s="108"/>
      <c r="N492" s="108"/>
      <c r="O492" s="108"/>
      <c r="P492" s="108"/>
      <c r="T492" s="108"/>
      <c r="U492" s="108"/>
      <c r="V492" s="108"/>
      <c r="W492" s="108"/>
      <c r="X492" s="108"/>
      <c r="Y492" s="108"/>
      <c r="AC492" s="108"/>
      <c r="AD492" s="108"/>
      <c r="AE492" s="108"/>
      <c r="AF492" s="108"/>
      <c r="AG492" s="108"/>
      <c r="AH492" s="108"/>
      <c r="AL492" s="108"/>
      <c r="AM492" s="108"/>
      <c r="AN492" s="108"/>
      <c r="AO492" s="108"/>
      <c r="AP492" s="108"/>
      <c r="AQ492" s="108"/>
      <c r="AU492" s="108"/>
      <c r="AV492" s="108"/>
      <c r="AW492" s="108"/>
      <c r="AX492" s="108"/>
      <c r="AY492" s="108"/>
      <c r="AZ492" s="108"/>
      <c r="BD492" s="108"/>
      <c r="BE492" s="108"/>
      <c r="BF492" s="108"/>
      <c r="BG492" s="108"/>
      <c r="BH492" s="108"/>
      <c r="BI492" s="108"/>
      <c r="BM492" s="108"/>
      <c r="BN492" s="108"/>
      <c r="BO492" s="108"/>
      <c r="BP492" s="108"/>
      <c r="BQ492" s="108"/>
      <c r="BR492" s="108"/>
    </row>
    <row r="493" spans="11:70">
      <c r="K493" s="108"/>
      <c r="L493" s="108"/>
      <c r="M493" s="108"/>
      <c r="N493" s="108"/>
      <c r="O493" s="108"/>
      <c r="P493" s="108"/>
      <c r="T493" s="108"/>
      <c r="U493" s="108"/>
      <c r="V493" s="108"/>
      <c r="W493" s="108"/>
      <c r="X493" s="108"/>
      <c r="Y493" s="108"/>
      <c r="AC493" s="108"/>
      <c r="AD493" s="108"/>
      <c r="AE493" s="108"/>
      <c r="AF493" s="108"/>
      <c r="AG493" s="108"/>
      <c r="AH493" s="108"/>
      <c r="AL493" s="108"/>
      <c r="AM493" s="108"/>
      <c r="AN493" s="108"/>
      <c r="AO493" s="108"/>
      <c r="AP493" s="108"/>
      <c r="AQ493" s="108"/>
      <c r="AU493" s="108"/>
      <c r="AV493" s="108"/>
      <c r="AW493" s="108"/>
      <c r="AX493" s="108"/>
      <c r="AY493" s="108"/>
      <c r="AZ493" s="108"/>
      <c r="BD493" s="108"/>
      <c r="BE493" s="108"/>
      <c r="BF493" s="108"/>
      <c r="BG493" s="108"/>
      <c r="BH493" s="108"/>
      <c r="BI493" s="108"/>
      <c r="BM493" s="108"/>
      <c r="BN493" s="108"/>
      <c r="BO493" s="108"/>
      <c r="BP493" s="108"/>
      <c r="BQ493" s="108"/>
      <c r="BR493" s="108"/>
    </row>
    <row r="494" spans="11:70">
      <c r="K494" s="108"/>
      <c r="L494" s="108"/>
      <c r="M494" s="108"/>
      <c r="N494" s="108"/>
      <c r="O494" s="108"/>
      <c r="P494" s="108"/>
      <c r="T494" s="108"/>
      <c r="U494" s="108"/>
      <c r="V494" s="108"/>
      <c r="W494" s="108"/>
      <c r="X494" s="108"/>
      <c r="Y494" s="108"/>
      <c r="AC494" s="108"/>
      <c r="AD494" s="108"/>
      <c r="AE494" s="108"/>
      <c r="AF494" s="108"/>
      <c r="AG494" s="108"/>
      <c r="AH494" s="108"/>
      <c r="AL494" s="108"/>
      <c r="AM494" s="108"/>
      <c r="AN494" s="108"/>
      <c r="AO494" s="108"/>
      <c r="AP494" s="108"/>
      <c r="AQ494" s="108"/>
      <c r="AU494" s="108"/>
      <c r="AV494" s="108"/>
      <c r="AW494" s="108"/>
      <c r="AX494" s="108"/>
      <c r="AY494" s="108"/>
      <c r="AZ494" s="108"/>
      <c r="BD494" s="108"/>
      <c r="BE494" s="108"/>
      <c r="BF494" s="108"/>
      <c r="BG494" s="108"/>
      <c r="BH494" s="108"/>
      <c r="BI494" s="108"/>
      <c r="BM494" s="108"/>
      <c r="BN494" s="108"/>
      <c r="BO494" s="108"/>
      <c r="BP494" s="108"/>
      <c r="BQ494" s="108"/>
      <c r="BR494" s="108"/>
    </row>
    <row r="495" spans="11:70">
      <c r="K495" s="175"/>
      <c r="L495" s="108"/>
      <c r="M495" s="108"/>
      <c r="N495" s="108"/>
      <c r="O495" s="108"/>
      <c r="P495" s="108"/>
      <c r="T495" s="108"/>
      <c r="U495" s="108"/>
      <c r="V495" s="108"/>
      <c r="W495" s="108"/>
      <c r="X495" s="108"/>
      <c r="Y495" s="108"/>
      <c r="AC495" s="108"/>
      <c r="AD495" s="108"/>
      <c r="AE495" s="108"/>
      <c r="AF495" s="108"/>
      <c r="AG495" s="108"/>
      <c r="AH495" s="108"/>
      <c r="AL495" s="108"/>
      <c r="AM495" s="108"/>
      <c r="AN495" s="108"/>
      <c r="AO495" s="108"/>
      <c r="AP495" s="108"/>
      <c r="AQ495" s="108"/>
      <c r="AU495" s="108"/>
      <c r="AV495" s="108"/>
      <c r="AW495" s="108"/>
      <c r="AX495" s="108"/>
      <c r="AY495" s="108"/>
      <c r="AZ495" s="108"/>
      <c r="BD495" s="108"/>
      <c r="BE495" s="108"/>
      <c r="BF495" s="108"/>
      <c r="BG495" s="108"/>
      <c r="BH495" s="108"/>
      <c r="BI495" s="108"/>
      <c r="BM495" s="108"/>
      <c r="BN495" s="108"/>
      <c r="BO495" s="108"/>
      <c r="BP495" s="108"/>
      <c r="BQ495" s="108"/>
      <c r="BR495" s="108"/>
    </row>
    <row r="496" spans="11:70">
      <c r="K496" s="108"/>
      <c r="L496" s="108"/>
      <c r="M496" s="108"/>
      <c r="N496" s="108"/>
      <c r="O496" s="108"/>
      <c r="P496" s="108"/>
      <c r="T496" s="108"/>
      <c r="U496" s="108"/>
      <c r="V496" s="108"/>
      <c r="W496" s="108"/>
      <c r="X496" s="108"/>
      <c r="Y496" s="108"/>
      <c r="AC496" s="108"/>
      <c r="AD496" s="108"/>
      <c r="AE496" s="108"/>
      <c r="AF496" s="108"/>
      <c r="AG496" s="108"/>
      <c r="AH496" s="108"/>
      <c r="AL496" s="108"/>
      <c r="AM496" s="108"/>
      <c r="AN496" s="108"/>
      <c r="AO496" s="108"/>
      <c r="AP496" s="108"/>
      <c r="AQ496" s="108"/>
      <c r="AU496" s="108"/>
      <c r="AV496" s="108"/>
      <c r="AW496" s="108"/>
      <c r="AX496" s="108"/>
      <c r="AY496" s="108"/>
      <c r="AZ496" s="108"/>
      <c r="BD496" s="108"/>
      <c r="BE496" s="108"/>
      <c r="BF496" s="108"/>
      <c r="BG496" s="108"/>
      <c r="BH496" s="108"/>
      <c r="BI496" s="108"/>
      <c r="BM496" s="108"/>
      <c r="BN496" s="108"/>
      <c r="BO496" s="108"/>
      <c r="BP496" s="108"/>
      <c r="BQ496" s="108"/>
      <c r="BR496" s="108"/>
    </row>
    <row r="497" spans="11:70">
      <c r="K497" s="108"/>
      <c r="L497" s="108"/>
      <c r="M497" s="108"/>
      <c r="N497" s="108"/>
      <c r="O497" s="108"/>
      <c r="P497" s="108"/>
      <c r="T497" s="108"/>
      <c r="U497" s="108"/>
      <c r="V497" s="108"/>
      <c r="W497" s="108"/>
      <c r="X497" s="108"/>
      <c r="Y497" s="108"/>
      <c r="AC497" s="108"/>
      <c r="AD497" s="108"/>
      <c r="AE497" s="108"/>
      <c r="AF497" s="108"/>
      <c r="AG497" s="108"/>
      <c r="AH497" s="108"/>
      <c r="AL497" s="108"/>
      <c r="AM497" s="108"/>
      <c r="AN497" s="108"/>
      <c r="AO497" s="108"/>
      <c r="AP497" s="108"/>
      <c r="AQ497" s="108"/>
      <c r="AU497" s="108"/>
      <c r="AV497" s="108"/>
      <c r="AW497" s="108"/>
      <c r="AX497" s="108"/>
      <c r="AY497" s="108"/>
      <c r="AZ497" s="108"/>
      <c r="BD497" s="108"/>
      <c r="BE497" s="108"/>
      <c r="BF497" s="108"/>
      <c r="BG497" s="108"/>
      <c r="BH497" s="108"/>
      <c r="BI497" s="108"/>
      <c r="BM497" s="108"/>
      <c r="BN497" s="108"/>
      <c r="BO497" s="108"/>
      <c r="BP497" s="108"/>
      <c r="BQ497" s="108"/>
      <c r="BR497" s="108"/>
    </row>
    <row r="498" spans="11:70">
      <c r="K498" s="108"/>
      <c r="L498" s="108"/>
      <c r="M498" s="108"/>
      <c r="N498" s="108"/>
      <c r="O498" s="108"/>
      <c r="P498" s="108"/>
      <c r="T498" s="108"/>
      <c r="U498" s="108"/>
      <c r="V498" s="108"/>
      <c r="W498" s="108"/>
      <c r="X498" s="108"/>
      <c r="Y498" s="108"/>
      <c r="AC498" s="108"/>
      <c r="AD498" s="108"/>
      <c r="AE498" s="108"/>
      <c r="AF498" s="108"/>
      <c r="AG498" s="108"/>
      <c r="AH498" s="108"/>
      <c r="AL498" s="108"/>
      <c r="AM498" s="108"/>
      <c r="AN498" s="108"/>
      <c r="AO498" s="108"/>
      <c r="AP498" s="108"/>
      <c r="AQ498" s="108"/>
      <c r="AU498" s="108"/>
      <c r="AV498" s="108"/>
      <c r="AW498" s="108"/>
      <c r="AX498" s="108"/>
      <c r="AY498" s="108"/>
      <c r="AZ498" s="108"/>
      <c r="BD498" s="108"/>
      <c r="BE498" s="108"/>
      <c r="BF498" s="108"/>
      <c r="BG498" s="108"/>
      <c r="BH498" s="108"/>
      <c r="BI498" s="108"/>
      <c r="BM498" s="108"/>
      <c r="BN498" s="108"/>
      <c r="BO498" s="108"/>
      <c r="BP498" s="108"/>
      <c r="BQ498" s="108"/>
      <c r="BR498" s="108"/>
    </row>
    <row r="499" spans="11:70">
      <c r="K499" s="175"/>
      <c r="L499" s="108"/>
      <c r="M499" s="108"/>
      <c r="N499" s="108"/>
      <c r="O499" s="108"/>
      <c r="P499" s="108"/>
      <c r="T499" s="108"/>
      <c r="U499" s="108"/>
      <c r="V499" s="108"/>
      <c r="W499" s="108"/>
      <c r="X499" s="108"/>
      <c r="Y499" s="108"/>
      <c r="AC499" s="108"/>
      <c r="AD499" s="108"/>
      <c r="AE499" s="108"/>
      <c r="AF499" s="108"/>
      <c r="AG499" s="108"/>
      <c r="AH499" s="108"/>
      <c r="AL499" s="108"/>
      <c r="AM499" s="108"/>
      <c r="AN499" s="108"/>
      <c r="AO499" s="108"/>
      <c r="AP499" s="108"/>
      <c r="AQ499" s="108"/>
      <c r="AU499" s="108"/>
      <c r="AV499" s="108"/>
      <c r="AW499" s="108"/>
      <c r="AX499" s="108"/>
      <c r="AY499" s="108"/>
      <c r="AZ499" s="108"/>
      <c r="BD499" s="108"/>
      <c r="BE499" s="108"/>
      <c r="BF499" s="108"/>
      <c r="BG499" s="108"/>
      <c r="BH499" s="108"/>
      <c r="BI499" s="108"/>
      <c r="BM499" s="108"/>
      <c r="BN499" s="108"/>
      <c r="BO499" s="108"/>
      <c r="BP499" s="108"/>
      <c r="BQ499" s="108"/>
      <c r="BR499" s="108"/>
    </row>
    <row r="500" spans="11:70">
      <c r="K500" s="108"/>
      <c r="L500" s="108"/>
      <c r="M500" s="108"/>
      <c r="N500" s="108"/>
      <c r="O500" s="108"/>
      <c r="P500" s="108"/>
      <c r="T500" s="108"/>
      <c r="U500" s="108"/>
      <c r="V500" s="108"/>
      <c r="W500" s="108"/>
      <c r="X500" s="108"/>
      <c r="Y500" s="108"/>
      <c r="AC500" s="108"/>
      <c r="AD500" s="108"/>
      <c r="AE500" s="108"/>
      <c r="AF500" s="108"/>
      <c r="AG500" s="108"/>
      <c r="AH500" s="108"/>
      <c r="AL500" s="108"/>
      <c r="AM500" s="108"/>
      <c r="AN500" s="108"/>
      <c r="AO500" s="108"/>
      <c r="AP500" s="108"/>
      <c r="AQ500" s="108"/>
      <c r="AU500" s="108"/>
      <c r="AV500" s="108"/>
      <c r="AW500" s="108"/>
      <c r="AX500" s="108"/>
      <c r="AY500" s="108"/>
      <c r="AZ500" s="108"/>
      <c r="BD500" s="108"/>
      <c r="BE500" s="108"/>
      <c r="BF500" s="108"/>
      <c r="BG500" s="108"/>
      <c r="BH500" s="108"/>
      <c r="BI500" s="108"/>
      <c r="BM500" s="108"/>
      <c r="BN500" s="108"/>
      <c r="BO500" s="108"/>
      <c r="BP500" s="108"/>
      <c r="BQ500" s="108"/>
      <c r="BR500" s="108"/>
    </row>
    <row r="501" spans="11:70">
      <c r="K501" s="108"/>
      <c r="L501" s="108"/>
      <c r="M501" s="108"/>
      <c r="N501" s="108"/>
      <c r="O501" s="108"/>
      <c r="P501" s="108"/>
      <c r="T501" s="108"/>
      <c r="U501" s="108"/>
      <c r="V501" s="108"/>
      <c r="W501" s="108"/>
      <c r="X501" s="108"/>
      <c r="Y501" s="108"/>
      <c r="AC501" s="108"/>
      <c r="AD501" s="108"/>
      <c r="AE501" s="108"/>
      <c r="AF501" s="108"/>
      <c r="AG501" s="108"/>
      <c r="AH501" s="108"/>
      <c r="AL501" s="108"/>
      <c r="AM501" s="108"/>
      <c r="AN501" s="108"/>
      <c r="AO501" s="108"/>
      <c r="AP501" s="108"/>
      <c r="AQ501" s="108"/>
      <c r="AU501" s="108"/>
      <c r="AV501" s="108"/>
      <c r="AW501" s="108"/>
      <c r="AX501" s="108"/>
      <c r="AY501" s="108"/>
      <c r="AZ501" s="108"/>
      <c r="BD501" s="108"/>
      <c r="BE501" s="108"/>
      <c r="BF501" s="108"/>
      <c r="BG501" s="108"/>
      <c r="BH501" s="108"/>
      <c r="BI501" s="108"/>
      <c r="BM501" s="108"/>
      <c r="BN501" s="108"/>
      <c r="BO501" s="108"/>
      <c r="BP501" s="108"/>
      <c r="BQ501" s="108"/>
      <c r="BR501" s="108"/>
    </row>
    <row r="502" spans="11:70">
      <c r="K502" s="108"/>
      <c r="L502" s="108"/>
      <c r="M502" s="108"/>
      <c r="N502" s="108"/>
      <c r="O502" s="108"/>
      <c r="P502" s="108"/>
      <c r="T502" s="108"/>
      <c r="U502" s="108"/>
      <c r="V502" s="108"/>
      <c r="W502" s="108"/>
      <c r="X502" s="108"/>
      <c r="Y502" s="108"/>
      <c r="AC502" s="108"/>
      <c r="AD502" s="108"/>
      <c r="AE502" s="108"/>
      <c r="AF502" s="108"/>
      <c r="AG502" s="108"/>
      <c r="AH502" s="108"/>
      <c r="AL502" s="108"/>
      <c r="AM502" s="108"/>
      <c r="AN502" s="108"/>
      <c r="AO502" s="108"/>
      <c r="AP502" s="108"/>
      <c r="AQ502" s="108"/>
      <c r="AU502" s="108"/>
      <c r="AV502" s="108"/>
      <c r="AW502" s="108"/>
      <c r="AX502" s="108"/>
      <c r="AY502" s="108"/>
      <c r="AZ502" s="108"/>
      <c r="BD502" s="108"/>
      <c r="BE502" s="108"/>
      <c r="BF502" s="108"/>
      <c r="BG502" s="108"/>
      <c r="BH502" s="108"/>
      <c r="BI502" s="108"/>
      <c r="BM502" s="108"/>
      <c r="BN502" s="108"/>
      <c r="BO502" s="108"/>
      <c r="BP502" s="108"/>
      <c r="BQ502" s="108"/>
      <c r="BR502" s="108"/>
    </row>
    <row r="503" spans="11:70">
      <c r="K503" s="175"/>
      <c r="L503" s="108"/>
      <c r="M503" s="108"/>
      <c r="N503" s="108"/>
      <c r="O503" s="108"/>
      <c r="P503" s="108"/>
      <c r="T503" s="108"/>
      <c r="U503" s="108"/>
      <c r="V503" s="108"/>
      <c r="W503" s="108"/>
      <c r="X503" s="108"/>
      <c r="Y503" s="108"/>
      <c r="AC503" s="108"/>
      <c r="AD503" s="108"/>
      <c r="AE503" s="108"/>
      <c r="AF503" s="108"/>
      <c r="AG503" s="108"/>
      <c r="AH503" s="108"/>
      <c r="AL503" s="108"/>
      <c r="AM503" s="108"/>
      <c r="AN503" s="108"/>
      <c r="AO503" s="108"/>
      <c r="AP503" s="108"/>
      <c r="AQ503" s="108"/>
      <c r="AU503" s="108"/>
      <c r="AV503" s="108"/>
      <c r="AW503" s="108"/>
      <c r="AX503" s="108"/>
      <c r="AY503" s="108"/>
      <c r="AZ503" s="108"/>
      <c r="BD503" s="108"/>
      <c r="BE503" s="108"/>
      <c r="BF503" s="108"/>
      <c r="BG503" s="108"/>
      <c r="BH503" s="108"/>
      <c r="BI503" s="108"/>
      <c r="BM503" s="108"/>
      <c r="BN503" s="108"/>
      <c r="BO503" s="108"/>
      <c r="BP503" s="108"/>
      <c r="BQ503" s="108"/>
      <c r="BR503" s="108"/>
    </row>
    <row r="504" spans="11:70">
      <c r="K504" s="108"/>
      <c r="L504" s="108"/>
      <c r="M504" s="108"/>
      <c r="N504" s="108"/>
      <c r="O504" s="108"/>
      <c r="P504" s="108"/>
      <c r="T504" s="108"/>
      <c r="U504" s="108"/>
      <c r="V504" s="108"/>
      <c r="W504" s="108"/>
      <c r="X504" s="108"/>
      <c r="Y504" s="108"/>
      <c r="AC504" s="108"/>
      <c r="AD504" s="108"/>
      <c r="AE504" s="108"/>
      <c r="AF504" s="108"/>
      <c r="AG504" s="108"/>
      <c r="AH504" s="108"/>
      <c r="AL504" s="108"/>
      <c r="AM504" s="108"/>
      <c r="AN504" s="108"/>
      <c r="AO504" s="108"/>
      <c r="AP504" s="108"/>
      <c r="AQ504" s="108"/>
      <c r="AU504" s="108"/>
      <c r="AV504" s="108"/>
      <c r="AW504" s="108"/>
      <c r="AX504" s="108"/>
      <c r="AY504" s="108"/>
      <c r="AZ504" s="108"/>
      <c r="BD504" s="108"/>
      <c r="BE504" s="108"/>
      <c r="BF504" s="108"/>
      <c r="BG504" s="108"/>
      <c r="BH504" s="108"/>
      <c r="BI504" s="108"/>
      <c r="BM504" s="108"/>
      <c r="BN504" s="108"/>
      <c r="BO504" s="108"/>
      <c r="BP504" s="108"/>
      <c r="BQ504" s="108"/>
      <c r="BR504" s="108"/>
    </row>
    <row r="505" spans="11:70">
      <c r="K505" s="108"/>
      <c r="L505" s="108"/>
      <c r="M505" s="108"/>
      <c r="N505" s="108"/>
      <c r="O505" s="108"/>
      <c r="P505" s="108"/>
      <c r="T505" s="108"/>
      <c r="U505" s="108"/>
      <c r="V505" s="108"/>
      <c r="W505" s="108"/>
      <c r="X505" s="108"/>
      <c r="Y505" s="108"/>
      <c r="AC505" s="108"/>
      <c r="AD505" s="108"/>
      <c r="AE505" s="108"/>
      <c r="AF505" s="108"/>
      <c r="AG505" s="108"/>
      <c r="AH505" s="108"/>
      <c r="AL505" s="108"/>
      <c r="AM505" s="108"/>
      <c r="AN505" s="108"/>
      <c r="AO505" s="108"/>
      <c r="AP505" s="108"/>
      <c r="AQ505" s="108"/>
      <c r="AU505" s="108"/>
      <c r="AV505" s="108"/>
      <c r="AW505" s="108"/>
      <c r="AX505" s="108"/>
      <c r="AY505" s="108"/>
      <c r="AZ505" s="108"/>
      <c r="BD505" s="108"/>
      <c r="BE505" s="108"/>
      <c r="BF505" s="108"/>
      <c r="BG505" s="108"/>
      <c r="BH505" s="108"/>
      <c r="BI505" s="108"/>
      <c r="BM505" s="108"/>
      <c r="BN505" s="108"/>
      <c r="BO505" s="108"/>
      <c r="BP505" s="108"/>
      <c r="BQ505" s="108"/>
      <c r="BR505" s="108"/>
    </row>
    <row r="506" spans="11:70">
      <c r="K506" s="108"/>
      <c r="L506" s="108"/>
      <c r="M506" s="108"/>
      <c r="N506" s="108"/>
      <c r="O506" s="108"/>
      <c r="P506" s="108"/>
      <c r="T506" s="108"/>
      <c r="U506" s="108"/>
      <c r="V506" s="108"/>
      <c r="W506" s="108"/>
      <c r="X506" s="108"/>
      <c r="Y506" s="108"/>
      <c r="AC506" s="108"/>
      <c r="AD506" s="108"/>
      <c r="AE506" s="108"/>
      <c r="AF506" s="108"/>
      <c r="AG506" s="108"/>
      <c r="AH506" s="108"/>
      <c r="AL506" s="108"/>
      <c r="AM506" s="108"/>
      <c r="AN506" s="108"/>
      <c r="AO506" s="108"/>
      <c r="AP506" s="108"/>
      <c r="AQ506" s="108"/>
      <c r="AU506" s="108"/>
      <c r="AV506" s="108"/>
      <c r="AW506" s="108"/>
      <c r="AX506" s="108"/>
      <c r="AY506" s="108"/>
      <c r="AZ506" s="108"/>
      <c r="BD506" s="108"/>
      <c r="BE506" s="108"/>
      <c r="BF506" s="108"/>
      <c r="BG506" s="108"/>
      <c r="BH506" s="108"/>
      <c r="BI506" s="108"/>
      <c r="BM506" s="108"/>
      <c r="BN506" s="108"/>
      <c r="BO506" s="108"/>
      <c r="BP506" s="108"/>
      <c r="BQ506" s="108"/>
      <c r="BR506" s="108"/>
    </row>
    <row r="507" spans="11:70">
      <c r="K507" s="175"/>
      <c r="L507" s="108"/>
      <c r="M507" s="108"/>
      <c r="N507" s="108"/>
      <c r="O507" s="108"/>
      <c r="P507" s="108"/>
      <c r="T507" s="108"/>
      <c r="U507" s="108"/>
      <c r="V507" s="108"/>
      <c r="W507" s="108"/>
      <c r="X507" s="108"/>
      <c r="Y507" s="108"/>
      <c r="AC507" s="108"/>
      <c r="AD507" s="108"/>
      <c r="AE507" s="108"/>
      <c r="AF507" s="108"/>
      <c r="AG507" s="108"/>
      <c r="AH507" s="108"/>
      <c r="AL507" s="108"/>
      <c r="AM507" s="108"/>
      <c r="AN507" s="108"/>
      <c r="AO507" s="108"/>
      <c r="AP507" s="108"/>
      <c r="AQ507" s="108"/>
      <c r="AU507" s="108"/>
      <c r="AV507" s="108"/>
      <c r="AW507" s="108"/>
      <c r="AX507" s="108"/>
      <c r="AY507" s="108"/>
      <c r="AZ507" s="108"/>
      <c r="BD507" s="108"/>
      <c r="BE507" s="108"/>
      <c r="BF507" s="108"/>
      <c r="BG507" s="108"/>
      <c r="BH507" s="108"/>
      <c r="BI507" s="108"/>
      <c r="BM507" s="108"/>
      <c r="BN507" s="108"/>
      <c r="BO507" s="108"/>
      <c r="BP507" s="108"/>
      <c r="BQ507" s="108"/>
      <c r="BR507" s="108"/>
    </row>
    <row r="508" spans="11:70">
      <c r="K508" s="108"/>
      <c r="L508" s="108"/>
      <c r="M508" s="108"/>
      <c r="N508" s="108"/>
      <c r="O508" s="108"/>
      <c r="P508" s="108"/>
      <c r="T508" s="108"/>
      <c r="U508" s="108"/>
      <c r="V508" s="108"/>
      <c r="W508" s="108"/>
      <c r="X508" s="108"/>
      <c r="Y508" s="108"/>
      <c r="AC508" s="108"/>
      <c r="AD508" s="108"/>
      <c r="AE508" s="108"/>
      <c r="AF508" s="108"/>
      <c r="AG508" s="108"/>
      <c r="AH508" s="108"/>
      <c r="AL508" s="108"/>
      <c r="AM508" s="108"/>
      <c r="AN508" s="108"/>
      <c r="AO508" s="108"/>
      <c r="AP508" s="108"/>
      <c r="AQ508" s="108"/>
      <c r="AU508" s="108"/>
      <c r="AV508" s="108"/>
      <c r="AW508" s="108"/>
      <c r="AX508" s="108"/>
      <c r="AY508" s="108"/>
      <c r="AZ508" s="108"/>
      <c r="BD508" s="108"/>
      <c r="BE508" s="108"/>
      <c r="BF508" s="108"/>
      <c r="BG508" s="108"/>
      <c r="BH508" s="108"/>
      <c r="BI508" s="108"/>
      <c r="BM508" s="108"/>
      <c r="BN508" s="108"/>
      <c r="BO508" s="108"/>
      <c r="BP508" s="108"/>
      <c r="BQ508" s="108"/>
      <c r="BR508" s="108"/>
    </row>
    <row r="509" spans="11:70">
      <c r="K509" s="108"/>
      <c r="L509" s="108"/>
      <c r="M509" s="108"/>
      <c r="N509" s="108"/>
      <c r="O509" s="108"/>
      <c r="P509" s="108"/>
      <c r="T509" s="108"/>
      <c r="U509" s="108"/>
      <c r="V509" s="108"/>
      <c r="W509" s="108"/>
      <c r="X509" s="108"/>
      <c r="Y509" s="108"/>
      <c r="AC509" s="108"/>
      <c r="AD509" s="108"/>
      <c r="AE509" s="108"/>
      <c r="AF509" s="108"/>
      <c r="AG509" s="108"/>
      <c r="AH509" s="108"/>
      <c r="AL509" s="108"/>
      <c r="AM509" s="108"/>
      <c r="AN509" s="108"/>
      <c r="AO509" s="108"/>
      <c r="AP509" s="108"/>
      <c r="AQ509" s="108"/>
      <c r="AU509" s="108"/>
      <c r="AV509" s="108"/>
      <c r="AW509" s="108"/>
      <c r="AX509" s="108"/>
      <c r="AY509" s="108"/>
      <c r="AZ509" s="108"/>
      <c r="BD509" s="108"/>
      <c r="BE509" s="108"/>
      <c r="BF509" s="108"/>
      <c r="BG509" s="108"/>
      <c r="BH509" s="108"/>
      <c r="BI509" s="108"/>
      <c r="BM509" s="108"/>
      <c r="BN509" s="108"/>
      <c r="BO509" s="108"/>
      <c r="BP509" s="108"/>
      <c r="BQ509" s="108"/>
      <c r="BR509" s="108"/>
    </row>
    <row r="510" spans="11:70">
      <c r="K510" s="108"/>
      <c r="L510" s="108"/>
      <c r="M510" s="108"/>
      <c r="N510" s="108"/>
      <c r="O510" s="108"/>
      <c r="P510" s="108"/>
      <c r="T510" s="108"/>
      <c r="U510" s="108"/>
      <c r="V510" s="108"/>
      <c r="W510" s="108"/>
      <c r="X510" s="108"/>
      <c r="Y510" s="108"/>
      <c r="AC510" s="108"/>
      <c r="AD510" s="108"/>
      <c r="AE510" s="108"/>
      <c r="AF510" s="108"/>
      <c r="AG510" s="108"/>
      <c r="AH510" s="108"/>
      <c r="AL510" s="108"/>
      <c r="AM510" s="108"/>
      <c r="AN510" s="108"/>
      <c r="AO510" s="108"/>
      <c r="AP510" s="108"/>
      <c r="AQ510" s="108"/>
      <c r="AU510" s="108"/>
      <c r="AV510" s="108"/>
      <c r="AW510" s="108"/>
      <c r="AX510" s="108"/>
      <c r="AY510" s="108"/>
      <c r="AZ510" s="108"/>
      <c r="BD510" s="108"/>
      <c r="BE510" s="108"/>
      <c r="BF510" s="108"/>
      <c r="BG510" s="108"/>
      <c r="BH510" s="108"/>
      <c r="BI510" s="108"/>
      <c r="BM510" s="108"/>
      <c r="BN510" s="108"/>
      <c r="BO510" s="108"/>
      <c r="BP510" s="108"/>
      <c r="BQ510" s="108"/>
      <c r="BR510" s="108"/>
    </row>
    <row r="511" spans="11:70">
      <c r="K511" s="175"/>
      <c r="L511" s="108"/>
      <c r="M511" s="108"/>
      <c r="N511" s="108"/>
      <c r="O511" s="108"/>
      <c r="P511" s="108"/>
      <c r="T511" s="108"/>
      <c r="U511" s="108"/>
      <c r="V511" s="108"/>
      <c r="W511" s="108"/>
      <c r="X511" s="108"/>
      <c r="Y511" s="108"/>
      <c r="AC511" s="108"/>
      <c r="AD511" s="108"/>
      <c r="AE511" s="108"/>
      <c r="AF511" s="108"/>
      <c r="AG511" s="108"/>
      <c r="AH511" s="108"/>
      <c r="AL511" s="108"/>
      <c r="AM511" s="108"/>
      <c r="AN511" s="108"/>
      <c r="AO511" s="108"/>
      <c r="AP511" s="108"/>
      <c r="AQ511" s="108"/>
      <c r="AU511" s="108"/>
      <c r="AV511" s="108"/>
      <c r="AW511" s="108"/>
      <c r="AX511" s="108"/>
      <c r="AY511" s="108"/>
      <c r="AZ511" s="108"/>
      <c r="BD511" s="108"/>
      <c r="BE511" s="108"/>
      <c r="BF511" s="108"/>
      <c r="BG511" s="108"/>
      <c r="BH511" s="108"/>
      <c r="BI511" s="108"/>
      <c r="BM511" s="108"/>
      <c r="BN511" s="108"/>
      <c r="BO511" s="108"/>
      <c r="BP511" s="108"/>
      <c r="BQ511" s="108"/>
      <c r="BR511" s="108"/>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5"/>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5"/>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5"/>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5"/>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5"/>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5"/>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5"/>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5"/>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5"/>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5"/>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5"/>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5"/>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tabSelected="1" zoomScale="85" zoomScaleNormal="85" topLeftCell="B73" workbookViewId="0">
      <selection activeCell="C84" sqref="C84"/>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3" width="11.3636363636364"/>
    <col min="14" max="14" width="8.72727272727273"/>
    <col min="16" max="16" width="27.4545454545455" customWidth="1"/>
    <col min="17" max="17" width="9.54545454545454"/>
    <col min="18" max="18" width="27.4545454545455" customWidth="1"/>
    <col min="20" max="20" width="46" customWidth="1"/>
  </cols>
  <sheetData>
    <row r="1" ht="23.5" spans="1:27">
      <c r="A1" s="7" t="s">
        <v>431</v>
      </c>
      <c r="D1" s="114"/>
      <c r="E1" s="114"/>
      <c r="F1" s="115" t="s">
        <v>432</v>
      </c>
      <c r="G1" s="114"/>
      <c r="H1" s="114"/>
      <c r="I1" s="114"/>
      <c r="J1" s="114"/>
      <c r="K1" s="114"/>
      <c r="L1" s="114"/>
      <c r="M1" s="114"/>
      <c r="R1" s="33"/>
      <c r="S1" s="33"/>
      <c r="T1" s="34" t="s">
        <v>433</v>
      </c>
      <c r="U1" s="33"/>
      <c r="V1" s="125" t="s">
        <v>434</v>
      </c>
      <c r="W1" s="33"/>
      <c r="X1" s="33"/>
      <c r="Y1" s="33"/>
      <c r="Z1" s="33"/>
      <c r="AA1" s="33"/>
    </row>
    <row r="2" ht="15.25" spans="4:27">
      <c r="D2" s="116" t="s">
        <v>11</v>
      </c>
      <c r="E2" s="116" t="s">
        <v>189</v>
      </c>
      <c r="F2" s="116" t="s">
        <v>190</v>
      </c>
      <c r="G2" s="117" t="s">
        <v>191</v>
      </c>
      <c r="H2" s="117" t="s">
        <v>192</v>
      </c>
      <c r="I2" s="117" t="s">
        <v>193</v>
      </c>
      <c r="J2" s="117" t="s">
        <v>194</v>
      </c>
      <c r="K2" s="117" t="s">
        <v>195</v>
      </c>
      <c r="L2" s="117" t="s">
        <v>196</v>
      </c>
      <c r="M2" s="117" t="s">
        <v>197</v>
      </c>
      <c r="R2" s="35" t="s">
        <v>11</v>
      </c>
      <c r="S2" s="35" t="s">
        <v>189</v>
      </c>
      <c r="T2" s="35" t="s">
        <v>190</v>
      </c>
      <c r="U2" t="s">
        <v>191</v>
      </c>
      <c r="V2" t="s">
        <v>192</v>
      </c>
      <c r="W2" t="s">
        <v>193</v>
      </c>
      <c r="X2" t="s">
        <v>194</v>
      </c>
      <c r="Y2" t="s">
        <v>195</v>
      </c>
      <c r="Z2" t="s">
        <v>196</v>
      </c>
      <c r="AA2" t="s">
        <v>197</v>
      </c>
    </row>
    <row r="3" spans="2:27">
      <c r="B3" s="36" t="s">
        <v>435</v>
      </c>
      <c r="C3" s="36"/>
      <c r="D3" s="118" t="s">
        <v>436</v>
      </c>
      <c r="E3" s="118" t="s">
        <v>71</v>
      </c>
      <c r="F3" s="118" t="s">
        <v>32</v>
      </c>
      <c r="G3" s="117">
        <f>attached_CoolingStock!W15</f>
        <v>194</v>
      </c>
      <c r="H3" s="117">
        <f>attached_CoolingStock!AU15</f>
        <v>980.9</v>
      </c>
      <c r="I3" s="117">
        <f>attached_CoolingStock!BS15</f>
        <v>479.1</v>
      </c>
      <c r="J3" s="117">
        <f>attached_CoolingStock!CQ15</f>
        <v>82.1</v>
      </c>
      <c r="K3" s="117">
        <f>attached_CoolingStock!DO15</f>
        <v>130.4</v>
      </c>
      <c r="L3" s="117">
        <f>attached_CoolingStock!EM15</f>
        <v>180.8</v>
      </c>
      <c r="M3" s="117">
        <f>attached_CoolingStock!FK15</f>
        <v>392.2</v>
      </c>
      <c r="R3" s="36" t="s">
        <v>436</v>
      </c>
      <c r="S3" s="36" t="s">
        <v>71</v>
      </c>
      <c r="T3" s="36" t="s">
        <v>32</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18" t="s">
        <v>437</v>
      </c>
      <c r="E4" s="118" t="s">
        <v>71</v>
      </c>
      <c r="F4" s="118" t="s">
        <v>32</v>
      </c>
      <c r="G4" s="117">
        <f>attached_CoolingStock!W16</f>
        <v>77.8</v>
      </c>
      <c r="H4" s="117">
        <f>attached_CoolingStock!AU16</f>
        <v>518.7</v>
      </c>
      <c r="I4" s="117">
        <f>attached_CoolingStock!BS16</f>
        <v>4028.5</v>
      </c>
      <c r="J4" s="117">
        <f>attached_CoolingStock!CQ16</f>
        <v>387.1</v>
      </c>
      <c r="K4" s="117">
        <f>attached_CoolingStock!DO16</f>
        <v>320.4</v>
      </c>
      <c r="L4" s="117">
        <f>attached_CoolingStock!EM16</f>
        <v>325.5</v>
      </c>
      <c r="M4" s="117">
        <f>attached_CoolingStock!FK16</f>
        <v>246.3</v>
      </c>
      <c r="R4" s="36" t="s">
        <v>437</v>
      </c>
      <c r="S4" s="36" t="s">
        <v>71</v>
      </c>
      <c r="T4" s="36" t="s">
        <v>32</v>
      </c>
      <c r="U4">
        <f>U3</f>
        <v>0.68708956</v>
      </c>
      <c r="V4">
        <f t="shared" ref="V4:AA4" si="0">V3</f>
        <v>0.4365938</v>
      </c>
      <c r="W4">
        <f t="shared" si="0"/>
        <v>0.54420382</v>
      </c>
      <c r="X4">
        <f t="shared" si="0"/>
        <v>0.65278267</v>
      </c>
      <c r="Y4">
        <f t="shared" si="0"/>
        <v>0.69881246</v>
      </c>
      <c r="Z4">
        <f t="shared" si="0"/>
        <v>0.59384023</v>
      </c>
      <c r="AA4">
        <f t="shared" si="0"/>
        <v>0.47315422</v>
      </c>
    </row>
    <row r="5" spans="4:27">
      <c r="D5" s="118" t="s">
        <v>438</v>
      </c>
      <c r="E5" s="118" t="s">
        <v>71</v>
      </c>
      <c r="F5" s="118" t="s">
        <v>34</v>
      </c>
      <c r="G5" s="117">
        <f>G3</f>
        <v>194</v>
      </c>
      <c r="H5" s="117">
        <f>H3</f>
        <v>980.9</v>
      </c>
      <c r="I5" s="117">
        <f t="shared" ref="I5:M5" si="1">I3</f>
        <v>479.1</v>
      </c>
      <c r="J5" s="117">
        <f t="shared" si="1"/>
        <v>82.1</v>
      </c>
      <c r="K5" s="117">
        <f t="shared" si="1"/>
        <v>130.4</v>
      </c>
      <c r="L5" s="117">
        <f t="shared" si="1"/>
        <v>180.8</v>
      </c>
      <c r="M5" s="117">
        <f t="shared" si="1"/>
        <v>392.2</v>
      </c>
      <c r="R5" s="36" t="s">
        <v>438</v>
      </c>
      <c r="S5" s="36" t="s">
        <v>71</v>
      </c>
      <c r="T5" s="36" t="s">
        <v>34</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18" t="s">
        <v>439</v>
      </c>
      <c r="E6" s="118" t="s">
        <v>71</v>
      </c>
      <c r="F6" s="118" t="s">
        <v>34</v>
      </c>
      <c r="G6" s="117">
        <f>G4</f>
        <v>77.8</v>
      </c>
      <c r="H6" s="117">
        <f>H4</f>
        <v>518.7</v>
      </c>
      <c r="I6" s="117">
        <f t="shared" ref="I6:M6" si="2">I4</f>
        <v>4028.5</v>
      </c>
      <c r="J6" s="117">
        <f t="shared" si="2"/>
        <v>387.1</v>
      </c>
      <c r="K6" s="117">
        <f t="shared" si="2"/>
        <v>320.4</v>
      </c>
      <c r="L6" s="117">
        <f t="shared" si="2"/>
        <v>325.5</v>
      </c>
      <c r="M6" s="117">
        <f t="shared" si="2"/>
        <v>246.3</v>
      </c>
      <c r="R6" s="36" t="s">
        <v>439</v>
      </c>
      <c r="S6" s="36" t="s">
        <v>71</v>
      </c>
      <c r="T6" s="36" t="s">
        <v>34</v>
      </c>
      <c r="U6">
        <f>U5</f>
        <v>0.07801772</v>
      </c>
      <c r="V6">
        <f t="shared" ref="V6:AA6" si="3">V5</f>
        <v>0.08374939</v>
      </c>
      <c r="W6">
        <f t="shared" si="3"/>
        <v>0.1570024</v>
      </c>
      <c r="X6">
        <f t="shared" si="3"/>
        <v>0.07510233</v>
      </c>
      <c r="Y6">
        <f t="shared" si="3"/>
        <v>0.07597987</v>
      </c>
      <c r="Z6">
        <f t="shared" si="3"/>
        <v>0.1440835</v>
      </c>
      <c r="AA6">
        <f t="shared" si="3"/>
        <v>0.12498263</v>
      </c>
    </row>
    <row r="7" spans="4:27">
      <c r="D7" s="118" t="s">
        <v>440</v>
      </c>
      <c r="E7" s="118" t="s">
        <v>71</v>
      </c>
      <c r="F7" s="118" t="s">
        <v>36</v>
      </c>
      <c r="G7" s="117">
        <f>G3</f>
        <v>194</v>
      </c>
      <c r="H7" s="117">
        <f>H3</f>
        <v>980.9</v>
      </c>
      <c r="I7" s="117">
        <f t="shared" ref="I7:M7" si="4">I3</f>
        <v>479.1</v>
      </c>
      <c r="J7" s="117">
        <f t="shared" si="4"/>
        <v>82.1</v>
      </c>
      <c r="K7" s="117">
        <f t="shared" si="4"/>
        <v>130.4</v>
      </c>
      <c r="L7" s="117">
        <f t="shared" si="4"/>
        <v>180.8</v>
      </c>
      <c r="M7" s="117">
        <f t="shared" si="4"/>
        <v>392.2</v>
      </c>
      <c r="R7" s="36" t="s">
        <v>440</v>
      </c>
      <c r="S7" s="36" t="s">
        <v>71</v>
      </c>
      <c r="T7" s="36" t="s">
        <v>36</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18" t="s">
        <v>441</v>
      </c>
      <c r="E8" s="118" t="s">
        <v>71</v>
      </c>
      <c r="F8" s="118" t="s">
        <v>36</v>
      </c>
      <c r="G8" s="117">
        <f>G4</f>
        <v>77.8</v>
      </c>
      <c r="H8" s="117">
        <f>H4</f>
        <v>518.7</v>
      </c>
      <c r="I8" s="117">
        <f t="shared" ref="I8:M8" si="5">I4</f>
        <v>4028.5</v>
      </c>
      <c r="J8" s="117">
        <f t="shared" si="5"/>
        <v>387.1</v>
      </c>
      <c r="K8" s="117">
        <f t="shared" si="5"/>
        <v>320.4</v>
      </c>
      <c r="L8" s="117">
        <f t="shared" si="5"/>
        <v>325.5</v>
      </c>
      <c r="M8" s="117">
        <f t="shared" si="5"/>
        <v>246.3</v>
      </c>
      <c r="R8" s="36" t="s">
        <v>440</v>
      </c>
      <c r="S8" s="36" t="s">
        <v>71</v>
      </c>
      <c r="T8" s="36" t="s">
        <v>36</v>
      </c>
      <c r="U8">
        <f>U7</f>
        <v>0.19824543</v>
      </c>
      <c r="V8">
        <f t="shared" ref="V8:AA8" si="6">V7</f>
        <v>0.46820793</v>
      </c>
      <c r="W8">
        <f t="shared" si="6"/>
        <v>0.29420732</v>
      </c>
      <c r="X8">
        <f t="shared" si="6"/>
        <v>0.25056415</v>
      </c>
      <c r="Y8">
        <f t="shared" si="6"/>
        <v>0.19821479</v>
      </c>
      <c r="Z8">
        <f t="shared" si="6"/>
        <v>0.2238006</v>
      </c>
      <c r="AA8">
        <f t="shared" si="6"/>
        <v>0.36574095</v>
      </c>
    </row>
    <row r="9" spans="4:27">
      <c r="D9" s="118" t="s">
        <v>442</v>
      </c>
      <c r="E9" s="118" t="s">
        <v>71</v>
      </c>
      <c r="F9" s="118" t="s">
        <v>38</v>
      </c>
      <c r="G9" s="117">
        <f>G3</f>
        <v>194</v>
      </c>
      <c r="H9" s="117">
        <f>H3</f>
        <v>980.9</v>
      </c>
      <c r="I9" s="117">
        <f t="shared" ref="I9:M9" si="7">I3</f>
        <v>479.1</v>
      </c>
      <c r="J9" s="117">
        <f t="shared" si="7"/>
        <v>82.1</v>
      </c>
      <c r="K9" s="117">
        <f t="shared" si="7"/>
        <v>130.4</v>
      </c>
      <c r="L9" s="117">
        <f t="shared" si="7"/>
        <v>180.8</v>
      </c>
      <c r="M9" s="117">
        <f t="shared" si="7"/>
        <v>392.2</v>
      </c>
      <c r="R9" s="36" t="s">
        <v>442</v>
      </c>
      <c r="S9" s="36" t="s">
        <v>71</v>
      </c>
      <c r="T9" s="36" t="s">
        <v>38</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18" t="s">
        <v>443</v>
      </c>
      <c r="E10" s="118" t="s">
        <v>71</v>
      </c>
      <c r="F10" s="118" t="s">
        <v>38</v>
      </c>
      <c r="G10" s="117">
        <f>G4</f>
        <v>77.8</v>
      </c>
      <c r="H10" s="117">
        <f>H4</f>
        <v>518.7</v>
      </c>
      <c r="I10" s="117">
        <f t="shared" ref="I10:M10" si="8">I4</f>
        <v>4028.5</v>
      </c>
      <c r="J10" s="117">
        <f t="shared" si="8"/>
        <v>387.1</v>
      </c>
      <c r="K10" s="117">
        <f t="shared" si="8"/>
        <v>320.4</v>
      </c>
      <c r="L10" s="117">
        <f t="shared" si="8"/>
        <v>325.5</v>
      </c>
      <c r="M10" s="117">
        <f t="shared" si="8"/>
        <v>246.3</v>
      </c>
      <c r="R10" s="36" t="s">
        <v>443</v>
      </c>
      <c r="S10" s="36" t="s">
        <v>71</v>
      </c>
      <c r="T10" s="36" t="s">
        <v>38</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117"/>
      <c r="E11" s="117"/>
      <c r="F11" s="117"/>
      <c r="G11" s="117"/>
      <c r="H11" s="117"/>
      <c r="I11" s="117"/>
      <c r="J11" s="117"/>
      <c r="K11" s="117"/>
      <c r="L11" s="117"/>
      <c r="M11" s="117"/>
    </row>
    <row r="12" spans="4:13">
      <c r="D12" s="117"/>
      <c r="E12" s="117"/>
      <c r="F12" s="117"/>
      <c r="G12" s="117"/>
      <c r="H12" s="117"/>
      <c r="I12" s="117"/>
      <c r="J12" s="117"/>
      <c r="K12" s="117"/>
      <c r="L12" s="117"/>
      <c r="M12" s="117"/>
    </row>
    <row r="13" spans="4:13">
      <c r="D13" s="117"/>
      <c r="E13" s="117"/>
      <c r="F13" s="117"/>
      <c r="G13" s="117"/>
      <c r="H13" s="117"/>
      <c r="I13" s="117"/>
      <c r="J13" s="117"/>
      <c r="K13" s="117"/>
      <c r="L13" s="117"/>
      <c r="M13" s="117"/>
    </row>
    <row r="14" ht="14.5" spans="4:27">
      <c r="D14" s="114"/>
      <c r="E14" s="114"/>
      <c r="F14" s="115" t="s">
        <v>444</v>
      </c>
      <c r="G14" s="114"/>
      <c r="H14" s="114"/>
      <c r="I14" s="114"/>
      <c r="J14" s="114"/>
      <c r="K14" s="114"/>
      <c r="L14" s="114"/>
      <c r="M14" s="114"/>
      <c r="R14" s="126" t="s">
        <v>445</v>
      </c>
      <c r="S14" s="33"/>
      <c r="T14" s="34"/>
      <c r="U14" s="33"/>
      <c r="V14" s="33"/>
      <c r="W14" s="33"/>
      <c r="X14" s="33"/>
      <c r="Y14" s="33"/>
      <c r="Z14" s="33"/>
      <c r="AA14" s="33"/>
    </row>
    <row r="15" ht="15.25" spans="4:20">
      <c r="D15" s="116" t="s">
        <v>11</v>
      </c>
      <c r="E15" s="116" t="s">
        <v>189</v>
      </c>
      <c r="F15" s="116" t="s">
        <v>190</v>
      </c>
      <c r="G15" s="117" t="s">
        <v>191</v>
      </c>
      <c r="H15" s="117" t="s">
        <v>192</v>
      </c>
      <c r="I15" s="117" t="s">
        <v>193</v>
      </c>
      <c r="J15" s="117" t="s">
        <v>194</v>
      </c>
      <c r="K15" s="117" t="s">
        <v>195</v>
      </c>
      <c r="L15" s="117" t="s">
        <v>196</v>
      </c>
      <c r="M15" s="117" t="s">
        <v>197</v>
      </c>
      <c r="R15" s="35"/>
      <c r="S15" s="35"/>
      <c r="T15" s="35"/>
    </row>
    <row r="16" spans="2:27">
      <c r="B16" s="36" t="s">
        <v>435</v>
      </c>
      <c r="C16" s="36"/>
      <c r="D16" s="118" t="s">
        <v>436</v>
      </c>
      <c r="E16" s="118" t="s">
        <v>71</v>
      </c>
      <c r="F16" s="118" t="s">
        <v>32</v>
      </c>
      <c r="G16" s="117">
        <f>G3*U3*U16</f>
        <v>0.39988612392</v>
      </c>
      <c r="H16" s="117">
        <f t="shared" ref="H16:M16" si="10">H3*V3*V16</f>
        <v>1.28476457526</v>
      </c>
      <c r="I16" s="117">
        <f t="shared" si="10"/>
        <v>0.782184150486</v>
      </c>
      <c r="J16" s="117">
        <f t="shared" si="10"/>
        <v>0.160780371621</v>
      </c>
      <c r="K16" s="117">
        <f t="shared" si="10"/>
        <v>0.273375434352</v>
      </c>
      <c r="L16" s="117">
        <f t="shared" si="10"/>
        <v>0.322098940752</v>
      </c>
      <c r="M16" s="117">
        <f t="shared" si="10"/>
        <v>0.556713255252</v>
      </c>
      <c r="R16" s="36"/>
      <c r="S16" s="36"/>
      <c r="T16" s="36"/>
      <c r="U16">
        <v>0.003</v>
      </c>
      <c r="V16">
        <f t="shared" ref="V16:AA16" si="11">U16</f>
        <v>0.003</v>
      </c>
      <c r="W16">
        <f t="shared" si="11"/>
        <v>0.003</v>
      </c>
      <c r="X16">
        <f t="shared" si="11"/>
        <v>0.003</v>
      </c>
      <c r="Y16">
        <f t="shared" si="11"/>
        <v>0.003</v>
      </c>
      <c r="Z16">
        <f t="shared" si="11"/>
        <v>0.003</v>
      </c>
      <c r="AA16">
        <f t="shared" si="11"/>
        <v>0.003</v>
      </c>
    </row>
    <row r="17" spans="4:27">
      <c r="D17" s="118" t="s">
        <v>437</v>
      </c>
      <c r="E17" s="118" t="s">
        <v>71</v>
      </c>
      <c r="F17" s="118" t="s">
        <v>32</v>
      </c>
      <c r="G17" s="117">
        <f t="shared" ref="G17:G23" si="12">G4*U4*U17</f>
        <v>0.53455567768</v>
      </c>
      <c r="H17" s="117">
        <f t="shared" ref="H17:H23" si="13">H4*V4*V17</f>
        <v>2.2646120406</v>
      </c>
      <c r="I17" s="117">
        <f t="shared" ref="I17:I23" si="14">I4*W4*W17</f>
        <v>21.9232508887</v>
      </c>
      <c r="J17" s="117">
        <f t="shared" ref="J17:J23" si="15">J4*X4*X17</f>
        <v>2.52692171557</v>
      </c>
      <c r="K17" s="117">
        <f t="shared" ref="K17:K23" si="16">K4*Y4*Y17</f>
        <v>2.23899512184</v>
      </c>
      <c r="L17" s="117">
        <f t="shared" ref="L17:L23" si="17">L4*Z4*Z17</f>
        <v>1.93294994865</v>
      </c>
      <c r="M17" s="117">
        <f t="shared" ref="M17:M23" si="18">M4*AA4*AA17</f>
        <v>1.16537884386</v>
      </c>
      <c r="R17" s="36"/>
      <c r="S17" s="36"/>
      <c r="T17" s="36"/>
      <c r="U17">
        <v>0.01</v>
      </c>
      <c r="V17">
        <f t="shared" ref="V17:AA17" si="19">U17</f>
        <v>0.01</v>
      </c>
      <c r="W17">
        <f t="shared" si="19"/>
        <v>0.01</v>
      </c>
      <c r="X17">
        <f t="shared" si="19"/>
        <v>0.01</v>
      </c>
      <c r="Y17">
        <f t="shared" si="19"/>
        <v>0.01</v>
      </c>
      <c r="Z17">
        <f t="shared" si="19"/>
        <v>0.01</v>
      </c>
      <c r="AA17">
        <f t="shared" si="19"/>
        <v>0.01</v>
      </c>
    </row>
    <row r="18" spans="4:27">
      <c r="D18" s="118" t="s">
        <v>438</v>
      </c>
      <c r="E18" s="118" t="s">
        <v>71</v>
      </c>
      <c r="F18" s="118" t="s">
        <v>34</v>
      </c>
      <c r="G18" s="117">
        <f t="shared" si="12"/>
        <v>0.04540631304</v>
      </c>
      <c r="H18" s="117">
        <f t="shared" si="13"/>
        <v>0.246449329953</v>
      </c>
      <c r="I18" s="117">
        <f t="shared" si="14"/>
        <v>0.22565954952</v>
      </c>
      <c r="J18" s="117">
        <f t="shared" si="15"/>
        <v>0.018497703879</v>
      </c>
      <c r="K18" s="117">
        <f t="shared" si="16"/>
        <v>0.029723325144</v>
      </c>
      <c r="L18" s="117">
        <f t="shared" si="17"/>
        <v>0.0781508904</v>
      </c>
      <c r="M18" s="117">
        <f t="shared" si="18"/>
        <v>0.147054562458</v>
      </c>
      <c r="R18" s="36"/>
      <c r="S18" s="36"/>
      <c r="T18" s="36"/>
      <c r="U18">
        <v>0.003</v>
      </c>
      <c r="V18">
        <f t="shared" ref="V18:AA18" si="20">U18</f>
        <v>0.003</v>
      </c>
      <c r="W18">
        <f t="shared" si="20"/>
        <v>0.003</v>
      </c>
      <c r="X18">
        <f t="shared" si="20"/>
        <v>0.003</v>
      </c>
      <c r="Y18">
        <f t="shared" si="20"/>
        <v>0.003</v>
      </c>
      <c r="Z18">
        <f t="shared" si="20"/>
        <v>0.003</v>
      </c>
      <c r="AA18">
        <f t="shared" si="20"/>
        <v>0.003</v>
      </c>
    </row>
    <row r="19" spans="4:27">
      <c r="D19" s="118" t="s">
        <v>439</v>
      </c>
      <c r="E19" s="118" t="s">
        <v>71</v>
      </c>
      <c r="F19" s="118" t="s">
        <v>34</v>
      </c>
      <c r="G19" s="117">
        <f t="shared" si="12"/>
        <v>0.06069778616</v>
      </c>
      <c r="H19" s="117">
        <f t="shared" si="13"/>
        <v>0.43440808593</v>
      </c>
      <c r="I19" s="117">
        <f t="shared" si="14"/>
        <v>6.324841684</v>
      </c>
      <c r="J19" s="117">
        <f t="shared" si="15"/>
        <v>0.29072111943</v>
      </c>
      <c r="K19" s="117">
        <f t="shared" si="16"/>
        <v>0.24343950348</v>
      </c>
      <c r="L19" s="117">
        <f t="shared" si="17"/>
        <v>0.4689917925</v>
      </c>
      <c r="M19" s="117">
        <f t="shared" si="18"/>
        <v>0.30783221769</v>
      </c>
      <c r="R19" s="36"/>
      <c r="S19" s="36"/>
      <c r="T19" s="36"/>
      <c r="U19">
        <v>0.01</v>
      </c>
      <c r="V19">
        <f t="shared" ref="V19:AA19" si="21">U19</f>
        <v>0.01</v>
      </c>
      <c r="W19">
        <f t="shared" si="21"/>
        <v>0.01</v>
      </c>
      <c r="X19">
        <f t="shared" si="21"/>
        <v>0.01</v>
      </c>
      <c r="Y19">
        <f t="shared" si="21"/>
        <v>0.01</v>
      </c>
      <c r="Z19">
        <f t="shared" si="21"/>
        <v>0.01</v>
      </c>
      <c r="AA19">
        <f t="shared" si="21"/>
        <v>0.01</v>
      </c>
    </row>
    <row r="20" spans="4:27">
      <c r="D20" s="118" t="s">
        <v>440</v>
      </c>
      <c r="E20" s="118" t="s">
        <v>71</v>
      </c>
      <c r="F20" s="118" t="s">
        <v>36</v>
      </c>
      <c r="G20" s="117">
        <f t="shared" si="12"/>
        <v>0.11537884026</v>
      </c>
      <c r="H20" s="117">
        <f t="shared" si="13"/>
        <v>1.377795475611</v>
      </c>
      <c r="I20" s="117">
        <f t="shared" si="14"/>
        <v>0.422864181036</v>
      </c>
      <c r="J20" s="117">
        <f t="shared" si="15"/>
        <v>0.061713950145</v>
      </c>
      <c r="K20" s="117">
        <f t="shared" si="16"/>
        <v>0.077541625848</v>
      </c>
      <c r="L20" s="117">
        <f t="shared" si="17"/>
        <v>0.12138944544</v>
      </c>
      <c r="M20" s="117">
        <f t="shared" si="18"/>
        <v>0.43033080177</v>
      </c>
      <c r="R20" s="36"/>
      <c r="S20" s="36"/>
      <c r="T20" s="36"/>
      <c r="U20">
        <v>0.003</v>
      </c>
      <c r="V20">
        <f t="shared" ref="V20:AA20" si="22">U20</f>
        <v>0.003</v>
      </c>
      <c r="W20">
        <f t="shared" si="22"/>
        <v>0.003</v>
      </c>
      <c r="X20">
        <f t="shared" si="22"/>
        <v>0.003</v>
      </c>
      <c r="Y20">
        <f t="shared" si="22"/>
        <v>0.003</v>
      </c>
      <c r="Z20">
        <f t="shared" si="22"/>
        <v>0.003</v>
      </c>
      <c r="AA20">
        <f t="shared" si="22"/>
        <v>0.003</v>
      </c>
    </row>
    <row r="21" spans="4:27">
      <c r="D21" s="118" t="s">
        <v>441</v>
      </c>
      <c r="E21" s="118" t="s">
        <v>71</v>
      </c>
      <c r="F21" s="118" t="s">
        <v>36</v>
      </c>
      <c r="G21" s="117">
        <f t="shared" si="12"/>
        <v>0.15423494454</v>
      </c>
      <c r="H21" s="117">
        <f t="shared" si="13"/>
        <v>2.42859453291</v>
      </c>
      <c r="I21" s="117">
        <f t="shared" si="14"/>
        <v>11.8521418862</v>
      </c>
      <c r="J21" s="117">
        <f t="shared" si="15"/>
        <v>0.96993382465</v>
      </c>
      <c r="K21" s="117">
        <f t="shared" si="16"/>
        <v>0.63508018716</v>
      </c>
      <c r="L21" s="117">
        <f t="shared" si="17"/>
        <v>0.728470953</v>
      </c>
      <c r="M21" s="117">
        <f t="shared" si="18"/>
        <v>0.90081995985</v>
      </c>
      <c r="R21" s="36"/>
      <c r="S21" s="36"/>
      <c r="T21" s="36"/>
      <c r="U21">
        <v>0.01</v>
      </c>
      <c r="V21">
        <f t="shared" ref="V21:AA21" si="23">U21</f>
        <v>0.01</v>
      </c>
      <c r="W21">
        <f t="shared" si="23"/>
        <v>0.01</v>
      </c>
      <c r="X21">
        <f t="shared" si="23"/>
        <v>0.01</v>
      </c>
      <c r="Y21">
        <f t="shared" si="23"/>
        <v>0.01</v>
      </c>
      <c r="Z21">
        <f t="shared" si="23"/>
        <v>0.01</v>
      </c>
      <c r="AA21">
        <f t="shared" si="23"/>
        <v>0.01</v>
      </c>
    </row>
    <row r="22" spans="4:27">
      <c r="D22" s="118" t="s">
        <v>442</v>
      </c>
      <c r="E22" s="118" t="s">
        <v>71</v>
      </c>
      <c r="F22" s="118" t="s">
        <v>38</v>
      </c>
      <c r="G22" s="117">
        <f t="shared" si="12"/>
        <v>0.02132872278</v>
      </c>
      <c r="H22" s="117">
        <f t="shared" si="13"/>
        <v>0.033690619176</v>
      </c>
      <c r="I22" s="117">
        <f t="shared" si="14"/>
        <v>0.006592118958</v>
      </c>
      <c r="J22" s="117">
        <f t="shared" si="15"/>
        <v>0.005307974355</v>
      </c>
      <c r="K22" s="117">
        <f t="shared" si="16"/>
        <v>0.010559614656</v>
      </c>
      <c r="L22" s="117">
        <f t="shared" si="17"/>
        <v>0.020760723408</v>
      </c>
      <c r="M22" s="117">
        <f t="shared" si="18"/>
        <v>0.04250138052</v>
      </c>
      <c r="R22" s="36"/>
      <c r="S22" s="36"/>
      <c r="T22" s="36"/>
      <c r="U22">
        <v>0.003</v>
      </c>
      <c r="V22">
        <f t="shared" ref="V22:AA22" si="24">U22</f>
        <v>0.003</v>
      </c>
      <c r="W22">
        <f t="shared" si="24"/>
        <v>0.003</v>
      </c>
      <c r="X22">
        <f t="shared" si="24"/>
        <v>0.003</v>
      </c>
      <c r="Y22">
        <f t="shared" si="24"/>
        <v>0.003</v>
      </c>
      <c r="Z22">
        <f t="shared" si="24"/>
        <v>0.003</v>
      </c>
      <c r="AA22">
        <f t="shared" si="24"/>
        <v>0.003</v>
      </c>
    </row>
    <row r="23" spans="4:27">
      <c r="D23" s="118" t="s">
        <v>443</v>
      </c>
      <c r="E23" s="118" t="s">
        <v>71</v>
      </c>
      <c r="F23" s="118" t="s">
        <v>38</v>
      </c>
      <c r="G23" s="117">
        <f t="shared" si="12"/>
        <v>0.02851159162</v>
      </c>
      <c r="H23" s="117">
        <f t="shared" si="13"/>
        <v>0.05938534056</v>
      </c>
      <c r="I23" s="117">
        <f t="shared" si="14"/>
        <v>0.1847655411</v>
      </c>
      <c r="J23" s="117">
        <f t="shared" si="15"/>
        <v>0.08342334035</v>
      </c>
      <c r="K23" s="117">
        <f t="shared" si="16"/>
        <v>0.08648518752</v>
      </c>
      <c r="L23" s="117">
        <f t="shared" si="17"/>
        <v>0.12458730585</v>
      </c>
      <c r="M23" s="117">
        <f t="shared" si="18"/>
        <v>0.0889689786</v>
      </c>
      <c r="R23" s="36"/>
      <c r="S23" s="36"/>
      <c r="T23" s="36"/>
      <c r="U23">
        <v>0.01</v>
      </c>
      <c r="V23">
        <f t="shared" ref="V23:AA23" si="25">U23</f>
        <v>0.01</v>
      </c>
      <c r="W23">
        <f t="shared" si="25"/>
        <v>0.01</v>
      </c>
      <c r="X23">
        <f t="shared" si="25"/>
        <v>0.01</v>
      </c>
      <c r="Y23">
        <f t="shared" si="25"/>
        <v>0.01</v>
      </c>
      <c r="Z23">
        <f t="shared" si="25"/>
        <v>0.01</v>
      </c>
      <c r="AA23">
        <f t="shared" si="25"/>
        <v>0.01</v>
      </c>
    </row>
    <row r="24" spans="4:13">
      <c r="D24" s="117"/>
      <c r="E24" s="117"/>
      <c r="F24" s="117"/>
      <c r="G24" s="117"/>
      <c r="H24" s="117"/>
      <c r="I24" s="117"/>
      <c r="J24" s="117"/>
      <c r="K24" s="117"/>
      <c r="L24" s="117"/>
      <c r="M24" s="117"/>
    </row>
    <row r="25" spans="4:13">
      <c r="D25" s="117"/>
      <c r="E25" s="117"/>
      <c r="F25" s="117"/>
      <c r="G25" s="117"/>
      <c r="H25" s="117"/>
      <c r="I25" s="117"/>
      <c r="J25" s="117"/>
      <c r="K25" s="117"/>
      <c r="L25" s="117"/>
      <c r="M25" s="117"/>
    </row>
    <row r="26" spans="4:13">
      <c r="D26" s="117"/>
      <c r="E26" s="117"/>
      <c r="F26" s="117"/>
      <c r="G26" s="117"/>
      <c r="H26" s="117"/>
      <c r="I26" s="117"/>
      <c r="J26" s="117"/>
      <c r="K26" s="117"/>
      <c r="L26" s="117"/>
      <c r="M26" s="117"/>
    </row>
    <row r="27" spans="4:13">
      <c r="D27" s="117"/>
      <c r="E27" s="117"/>
      <c r="F27" s="117"/>
      <c r="G27" s="117"/>
      <c r="H27" s="117"/>
      <c r="I27" s="117"/>
      <c r="J27" s="117"/>
      <c r="K27" s="117"/>
      <c r="L27" s="117"/>
      <c r="M27" s="117"/>
    </row>
    <row r="28" spans="4:13">
      <c r="D28" s="117"/>
      <c r="E28" s="117"/>
      <c r="F28" s="117"/>
      <c r="G28" s="117"/>
      <c r="H28" s="117"/>
      <c r="I28" s="117"/>
      <c r="J28" s="117"/>
      <c r="K28" s="117"/>
      <c r="L28" s="117"/>
      <c r="M28" s="117"/>
    </row>
    <row r="29" spans="4:13">
      <c r="D29" s="117"/>
      <c r="E29" s="117"/>
      <c r="F29" s="117"/>
      <c r="G29" s="117"/>
      <c r="H29" s="117"/>
      <c r="I29" s="117"/>
      <c r="J29" s="117"/>
      <c r="K29" s="117"/>
      <c r="L29" s="117"/>
      <c r="M29" s="117"/>
    </row>
    <row r="30" spans="4:13">
      <c r="D30" s="117"/>
      <c r="E30" s="117"/>
      <c r="F30" s="117"/>
      <c r="G30" s="117"/>
      <c r="H30" s="117"/>
      <c r="I30" s="117"/>
      <c r="J30" s="117"/>
      <c r="K30" s="117"/>
      <c r="L30" s="117"/>
      <c r="M30" s="117"/>
    </row>
    <row r="31" ht="14.5" spans="4:13">
      <c r="D31" s="119"/>
      <c r="E31" s="119"/>
      <c r="F31" s="115" t="s">
        <v>446</v>
      </c>
      <c r="G31" s="120"/>
      <c r="H31" s="120"/>
      <c r="I31" s="120"/>
      <c r="J31" s="120"/>
      <c r="K31" s="120"/>
      <c r="L31" s="120"/>
      <c r="M31" s="120"/>
    </row>
    <row r="32" ht="15.25" spans="4:13">
      <c r="D32" s="116" t="s">
        <v>11</v>
      </c>
      <c r="E32" s="116" t="s">
        <v>189</v>
      </c>
      <c r="F32" s="116" t="s">
        <v>190</v>
      </c>
      <c r="G32" s="117" t="s">
        <v>191</v>
      </c>
      <c r="H32" s="117" t="s">
        <v>192</v>
      </c>
      <c r="I32" s="117" t="s">
        <v>193</v>
      </c>
      <c r="J32" s="117" t="s">
        <v>194</v>
      </c>
      <c r="K32" s="117" t="s">
        <v>195</v>
      </c>
      <c r="L32" s="117" t="s">
        <v>196</v>
      </c>
      <c r="M32" s="117" t="s">
        <v>197</v>
      </c>
    </row>
    <row r="33" spans="4:13">
      <c r="D33" s="118" t="s">
        <v>436</v>
      </c>
      <c r="E33" s="118" t="s">
        <v>71</v>
      </c>
      <c r="F33" s="118" t="s">
        <v>32</v>
      </c>
      <c r="G33" s="121">
        <f>AVERAGE(attached_CoolingStock!W23,attached_CoolingStock!W27)/100</f>
        <v>0.119</v>
      </c>
      <c r="H33" s="121">
        <f>AVERAGE(attached_CoolingStock!AU23,attached_CoolingStock!AU27)/100</f>
        <v>0.119</v>
      </c>
      <c r="I33" s="121">
        <f>AVERAGE(attached_CoolingStock!BS23,attached_CoolingStock!BS27)/100</f>
        <v>0.119</v>
      </c>
      <c r="J33" s="121">
        <f>AVERAGE(attached_CoolingStock!CQ23,attached_CoolingStock!CQ27)/100</f>
        <v>0.119</v>
      </c>
      <c r="K33" s="121">
        <f>AVERAGE(attached_CoolingStock!DO23,attached_CoolingStock!DO27)/100</f>
        <v>0.119</v>
      </c>
      <c r="L33" s="121">
        <f>AVERAGE(attached_CoolingStock!EM23,attached_CoolingStock!EM27)/100</f>
        <v>0.119</v>
      </c>
      <c r="M33" s="121">
        <f>AVERAGE(attached_CoolingStock!FK23,attached_CoolingStock!FK27)/100</f>
        <v>0.119</v>
      </c>
    </row>
    <row r="34" spans="4:13">
      <c r="D34" s="118" t="s">
        <v>437</v>
      </c>
      <c r="E34" s="118" t="s">
        <v>71</v>
      </c>
      <c r="F34" s="118" t="s">
        <v>32</v>
      </c>
      <c r="G34" s="121">
        <f>AVERAGE(attached_CoolingStock!W24,attached_CoolingStock!W28)/100</f>
        <v>0.129</v>
      </c>
      <c r="H34" s="121">
        <f>AVERAGE(attached_CoolingStock!AU24,attached_CoolingStock!AU28)/100</f>
        <v>0.129</v>
      </c>
      <c r="I34" s="121">
        <f>AVERAGE(attached_CoolingStock!BS24,attached_CoolingStock!BS28)/100</f>
        <v>0.129</v>
      </c>
      <c r="J34" s="121">
        <f>AVERAGE(attached_CoolingStock!CQ24,attached_CoolingStock!CQ28)/100</f>
        <v>0.129</v>
      </c>
      <c r="K34" s="121">
        <f>AVERAGE(attached_CoolingStock!DO24,attached_CoolingStock!DO28)/100</f>
        <v>0.129</v>
      </c>
      <c r="L34" s="121">
        <f>AVERAGE(attached_CoolingStock!EM24,attached_CoolingStock!EM28)/100</f>
        <v>0.129</v>
      </c>
      <c r="M34" s="121">
        <f>AVERAGE(attached_CoolingStock!FK24,attached_CoolingStock!FK28)/100</f>
        <v>0.129</v>
      </c>
    </row>
    <row r="35" spans="4:13">
      <c r="D35" s="118" t="s">
        <v>438</v>
      </c>
      <c r="E35" s="118" t="s">
        <v>71</v>
      </c>
      <c r="F35" s="118" t="s">
        <v>34</v>
      </c>
      <c r="G35" s="121">
        <f>G33</f>
        <v>0.119</v>
      </c>
      <c r="H35" s="121">
        <f t="shared" ref="H35:M35" si="26">H33</f>
        <v>0.119</v>
      </c>
      <c r="I35" s="121">
        <f t="shared" si="26"/>
        <v>0.119</v>
      </c>
      <c r="J35" s="121">
        <f t="shared" si="26"/>
        <v>0.119</v>
      </c>
      <c r="K35" s="121">
        <f t="shared" si="26"/>
        <v>0.119</v>
      </c>
      <c r="L35" s="121">
        <f t="shared" si="26"/>
        <v>0.119</v>
      </c>
      <c r="M35" s="121">
        <f t="shared" si="26"/>
        <v>0.119</v>
      </c>
    </row>
    <row r="36" spans="4:13">
      <c r="D36" s="118" t="s">
        <v>439</v>
      </c>
      <c r="E36" s="118" t="s">
        <v>71</v>
      </c>
      <c r="F36" s="118" t="s">
        <v>34</v>
      </c>
      <c r="G36" s="121">
        <f>G34</f>
        <v>0.129</v>
      </c>
      <c r="H36" s="121">
        <f t="shared" ref="H36:M36" si="27">H34</f>
        <v>0.129</v>
      </c>
      <c r="I36" s="121">
        <f t="shared" si="27"/>
        <v>0.129</v>
      </c>
      <c r="J36" s="121">
        <f t="shared" si="27"/>
        <v>0.129</v>
      </c>
      <c r="K36" s="121">
        <f t="shared" si="27"/>
        <v>0.129</v>
      </c>
      <c r="L36" s="121">
        <f t="shared" si="27"/>
        <v>0.129</v>
      </c>
      <c r="M36" s="121">
        <f t="shared" si="27"/>
        <v>0.129</v>
      </c>
    </row>
    <row r="37" spans="4:13">
      <c r="D37" s="118" t="s">
        <v>440</v>
      </c>
      <c r="E37" s="118" t="s">
        <v>71</v>
      </c>
      <c r="F37" s="118" t="s">
        <v>36</v>
      </c>
      <c r="G37" s="121">
        <f>G33</f>
        <v>0.119</v>
      </c>
      <c r="H37" s="121">
        <f t="shared" ref="H37:M37" si="28">H33</f>
        <v>0.119</v>
      </c>
      <c r="I37" s="121">
        <f t="shared" si="28"/>
        <v>0.119</v>
      </c>
      <c r="J37" s="121">
        <f t="shared" si="28"/>
        <v>0.119</v>
      </c>
      <c r="K37" s="121">
        <f t="shared" si="28"/>
        <v>0.119</v>
      </c>
      <c r="L37" s="121">
        <f t="shared" si="28"/>
        <v>0.119</v>
      </c>
      <c r="M37" s="121">
        <f t="shared" si="28"/>
        <v>0.119</v>
      </c>
    </row>
    <row r="38" spans="4:13">
      <c r="D38" s="118" t="s">
        <v>441</v>
      </c>
      <c r="E38" s="118" t="s">
        <v>71</v>
      </c>
      <c r="F38" s="118" t="s">
        <v>36</v>
      </c>
      <c r="G38" s="121">
        <f>G34</f>
        <v>0.129</v>
      </c>
      <c r="H38" s="121">
        <f t="shared" ref="H38:M38" si="29">H34</f>
        <v>0.129</v>
      </c>
      <c r="I38" s="121">
        <f t="shared" si="29"/>
        <v>0.129</v>
      </c>
      <c r="J38" s="121">
        <f t="shared" si="29"/>
        <v>0.129</v>
      </c>
      <c r="K38" s="121">
        <f t="shared" si="29"/>
        <v>0.129</v>
      </c>
      <c r="L38" s="121">
        <f t="shared" si="29"/>
        <v>0.129</v>
      </c>
      <c r="M38" s="121">
        <f t="shared" si="29"/>
        <v>0.129</v>
      </c>
    </row>
    <row r="39" spans="4:13">
      <c r="D39" s="118" t="s">
        <v>442</v>
      </c>
      <c r="E39" s="118" t="s">
        <v>71</v>
      </c>
      <c r="F39" s="118" t="s">
        <v>38</v>
      </c>
      <c r="G39" s="121">
        <f>G33</f>
        <v>0.119</v>
      </c>
      <c r="H39" s="121">
        <f t="shared" ref="H39:M39" si="30">H33</f>
        <v>0.119</v>
      </c>
      <c r="I39" s="121">
        <f t="shared" si="30"/>
        <v>0.119</v>
      </c>
      <c r="J39" s="121">
        <f t="shared" si="30"/>
        <v>0.119</v>
      </c>
      <c r="K39" s="121">
        <f t="shared" si="30"/>
        <v>0.119</v>
      </c>
      <c r="L39" s="121">
        <f t="shared" si="30"/>
        <v>0.119</v>
      </c>
      <c r="M39" s="121">
        <f t="shared" si="30"/>
        <v>0.119</v>
      </c>
    </row>
    <row r="40" spans="4:13">
      <c r="D40" s="118" t="s">
        <v>443</v>
      </c>
      <c r="E40" s="118" t="s">
        <v>71</v>
      </c>
      <c r="F40" s="118" t="s">
        <v>38</v>
      </c>
      <c r="G40" s="121">
        <f>G34</f>
        <v>0.129</v>
      </c>
      <c r="H40" s="121">
        <f t="shared" ref="H40:M40" si="31">H34</f>
        <v>0.129</v>
      </c>
      <c r="I40" s="121">
        <f t="shared" si="31"/>
        <v>0.129</v>
      </c>
      <c r="J40" s="121">
        <f t="shared" si="31"/>
        <v>0.129</v>
      </c>
      <c r="K40" s="121">
        <f t="shared" si="31"/>
        <v>0.129</v>
      </c>
      <c r="L40" s="121">
        <f t="shared" si="31"/>
        <v>0.129</v>
      </c>
      <c r="M40" s="121">
        <f t="shared" si="31"/>
        <v>0.129</v>
      </c>
    </row>
    <row r="41" spans="4:14">
      <c r="D41" s="117"/>
      <c r="E41" s="117"/>
      <c r="F41" s="117"/>
      <c r="G41" s="122"/>
      <c r="H41" s="121"/>
      <c r="I41" s="121"/>
      <c r="J41" s="121"/>
      <c r="K41" s="121"/>
      <c r="L41" s="121"/>
      <c r="M41" s="121"/>
      <c r="N41" s="49"/>
    </row>
    <row r="42" spans="4:14">
      <c r="D42" s="117"/>
      <c r="E42" s="117"/>
      <c r="F42" s="117"/>
      <c r="G42" s="122"/>
      <c r="H42" s="121"/>
      <c r="I42" s="121"/>
      <c r="J42" s="121"/>
      <c r="K42" s="121"/>
      <c r="L42" s="121"/>
      <c r="M42" s="121"/>
      <c r="N42" s="49"/>
    </row>
    <row r="43" spans="4:13">
      <c r="D43" s="117"/>
      <c r="E43" s="117"/>
      <c r="F43" s="117"/>
      <c r="G43" s="117"/>
      <c r="H43" s="117"/>
      <c r="I43" s="117"/>
      <c r="J43" s="117"/>
      <c r="K43" s="117"/>
      <c r="L43" s="117"/>
      <c r="M43" s="117"/>
    </row>
    <row r="44" ht="14.5" spans="1:13">
      <c r="A44" s="33"/>
      <c r="B44" s="33"/>
      <c r="C44" s="33"/>
      <c r="D44" s="114"/>
      <c r="E44" s="114"/>
      <c r="F44" s="114"/>
      <c r="G44" s="123"/>
      <c r="H44" s="123"/>
      <c r="I44" s="123"/>
      <c r="J44" s="123"/>
      <c r="K44" s="123"/>
      <c r="L44" s="123"/>
      <c r="M44" s="117"/>
    </row>
    <row r="45" ht="14.5" spans="1:13">
      <c r="A45" s="33"/>
      <c r="B45" s="33"/>
      <c r="C45" s="33"/>
      <c r="D45" s="114"/>
      <c r="E45" s="114"/>
      <c r="F45" s="114"/>
      <c r="G45" s="123"/>
      <c r="H45" s="123"/>
      <c r="I45" s="123"/>
      <c r="J45" s="123"/>
      <c r="K45" s="123"/>
      <c r="L45" s="123"/>
      <c r="M45" s="117"/>
    </row>
    <row r="46" spans="4:13">
      <c r="D46" s="117"/>
      <c r="E46" s="117"/>
      <c r="F46" s="117"/>
      <c r="G46" s="117"/>
      <c r="H46" s="117"/>
      <c r="I46" s="117"/>
      <c r="J46" s="117"/>
      <c r="K46" s="117"/>
      <c r="L46" s="117"/>
      <c r="M46" s="117"/>
    </row>
    <row r="47" spans="4:13">
      <c r="D47" s="117"/>
      <c r="E47" s="117"/>
      <c r="F47" s="117"/>
      <c r="G47" s="117"/>
      <c r="H47" s="117"/>
      <c r="I47" s="117"/>
      <c r="J47" s="117"/>
      <c r="K47" s="117"/>
      <c r="L47" s="117"/>
      <c r="M47" s="117"/>
    </row>
    <row r="48" spans="4:17">
      <c r="D48" s="117"/>
      <c r="E48" s="117"/>
      <c r="F48" s="117"/>
      <c r="G48" s="117"/>
      <c r="H48" s="117"/>
      <c r="I48" s="117"/>
      <c r="J48" s="117"/>
      <c r="K48" s="117"/>
      <c r="L48" s="117"/>
      <c r="M48" s="117"/>
      <c r="Q48" s="36" t="s">
        <v>447</v>
      </c>
    </row>
    <row r="49" ht="14.5" spans="1:13">
      <c r="A49" s="33"/>
      <c r="B49" s="33"/>
      <c r="C49" s="33"/>
      <c r="D49" s="114"/>
      <c r="E49" s="114"/>
      <c r="F49" s="115" t="s">
        <v>221</v>
      </c>
      <c r="G49" s="114"/>
      <c r="H49" s="114"/>
      <c r="I49" s="114"/>
      <c r="J49" s="114"/>
      <c r="K49" s="114"/>
      <c r="L49" s="114"/>
      <c r="M49" s="117"/>
    </row>
    <row r="50" ht="15.25" spans="1:13">
      <c r="A50" s="33"/>
      <c r="B50" s="33"/>
      <c r="C50" s="33"/>
      <c r="D50" s="116" t="s">
        <v>11</v>
      </c>
      <c r="E50" s="116" t="s">
        <v>189</v>
      </c>
      <c r="F50" s="116" t="s">
        <v>190</v>
      </c>
      <c r="G50" s="117" t="s">
        <v>191</v>
      </c>
      <c r="H50" s="117" t="s">
        <v>192</v>
      </c>
      <c r="I50" s="117" t="s">
        <v>193</v>
      </c>
      <c r="J50" s="117" t="s">
        <v>194</v>
      </c>
      <c r="K50" s="117" t="s">
        <v>195</v>
      </c>
      <c r="L50" s="117" t="s">
        <v>196</v>
      </c>
      <c r="M50" s="117" t="s">
        <v>197</v>
      </c>
    </row>
    <row r="51" ht="28.5" spans="1:23">
      <c r="A51" s="33"/>
      <c r="B51" s="33"/>
      <c r="C51" s="33"/>
      <c r="D51" s="118" t="s">
        <v>436</v>
      </c>
      <c r="E51" s="118" t="s">
        <v>71</v>
      </c>
      <c r="F51" s="118" t="s">
        <v>32</v>
      </c>
      <c r="G51" s="124">
        <f>Q51*U3/('TechCooling-RES'!G16*31.54)*4</f>
        <v>0.0513803450372298</v>
      </c>
      <c r="H51" s="124">
        <f>R51*V3/('TechCooling-RES'!H16*31.54)*4</f>
        <v>0.107498152355304</v>
      </c>
      <c r="I51" s="124">
        <f>S51*W3/('TechCooling-RES'!I16*31.54)*4</f>
        <v>0.0960925952323504</v>
      </c>
      <c r="J51" s="124">
        <f>T51*X3/('TechCooling-RES'!J16*31.54)*4</f>
        <v>0.0901381022519464</v>
      </c>
      <c r="K51" s="124">
        <f>U51*Y3/('TechCooling-RES'!K16*31.54)*4</f>
        <v>0.0302255194494478</v>
      </c>
      <c r="L51" s="124">
        <f>V51*Z3/('TechCooling-RES'!L16*31.54)*4</f>
        <v>0.0128960181667518</v>
      </c>
      <c r="M51" s="124">
        <f>W51*AA3/('TechCooling-RES'!M16*31.54)*4</f>
        <v>0.0284872278507196</v>
      </c>
      <c r="N51" s="105"/>
      <c r="P51" s="64" t="s">
        <v>436</v>
      </c>
      <c r="Q51" s="30">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28.5" spans="1:23">
      <c r="A52" s="57"/>
      <c r="B52" s="33"/>
      <c r="C52" s="33"/>
      <c r="D52" s="118" t="s">
        <v>437</v>
      </c>
      <c r="E52" s="118" t="s">
        <v>71</v>
      </c>
      <c r="F52" s="118" t="s">
        <v>32</v>
      </c>
      <c r="G52" s="124">
        <f>Q52*U4/('TechCooling-RES'!G17*31.54)*4</f>
        <v>0.0381654340267307</v>
      </c>
      <c r="H52" s="124">
        <f>R52*V4/('TechCooling-RES'!H17*31.54)*4</f>
        <v>0.0827609240651993</v>
      </c>
      <c r="I52" s="124">
        <f>S52*W4/('TechCooling-RES'!I17*31.54)*4</f>
        <v>0.0758438327298468</v>
      </c>
      <c r="J52" s="124">
        <f>T52*X4/('TechCooling-RES'!J17*31.54)*4</f>
        <v>0.0789449603878539</v>
      </c>
      <c r="K52" s="124">
        <f>U52*Y4/('TechCooling-RES'!K17*31.54)*4</f>
        <v>0.0233642236994499</v>
      </c>
      <c r="L52" s="124">
        <f>V52*Z4/('TechCooling-RES'!L17*31.54)*4</f>
        <v>0.00933585420995162</v>
      </c>
      <c r="M52" s="124">
        <f>W52*AA4/('TechCooling-RES'!M17*31.54)*4</f>
        <v>0.0261612898159727</v>
      </c>
      <c r="N52" s="105"/>
      <c r="P52" s="64" t="s">
        <v>437</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28.5" spans="1:23">
      <c r="A53" s="57"/>
      <c r="B53" s="33"/>
      <c r="C53" s="33"/>
      <c r="D53" s="118" t="s">
        <v>438</v>
      </c>
      <c r="E53" s="118" t="s">
        <v>71</v>
      </c>
      <c r="F53" s="118" t="s">
        <v>34</v>
      </c>
      <c r="G53" s="124">
        <f>Q53*U5/('TechCooling-RES'!G18*31.54)*4</f>
        <v>0.0513803450372298</v>
      </c>
      <c r="H53" s="124">
        <f>R53*V5/('TechCooling-RES'!H18*31.54)*4</f>
        <v>0.107498152355304</v>
      </c>
      <c r="I53" s="124">
        <f>S53*W5/('TechCooling-RES'!I18*31.54)*4</f>
        <v>0.0960925952323504</v>
      </c>
      <c r="J53" s="124">
        <f>T53*X5/('TechCooling-RES'!J18*31.54)*4</f>
        <v>0.0901381022519464</v>
      </c>
      <c r="K53" s="124">
        <f>U53*Y5/('TechCooling-RES'!K18*31.54)*4</f>
        <v>0.0302255194494478</v>
      </c>
      <c r="L53" s="124">
        <f>V53*Z5/('TechCooling-RES'!L18*31.54)*4</f>
        <v>0.0128960181667518</v>
      </c>
      <c r="M53" s="124">
        <f>W53*AA5/('TechCooling-RES'!M18*31.54)*4</f>
        <v>0.0284872278507196</v>
      </c>
      <c r="N53" s="105"/>
      <c r="P53" s="64" t="s">
        <v>438</v>
      </c>
      <c r="Q53">
        <f>Q51</f>
        <v>0.235788</v>
      </c>
      <c r="R53">
        <f t="shared" ref="R53:W53" si="32">R51</f>
        <v>2.4943</v>
      </c>
      <c r="S53">
        <f t="shared" si="32"/>
        <v>1.089028</v>
      </c>
      <c r="T53">
        <f t="shared" si="32"/>
        <v>0.175055</v>
      </c>
      <c r="U53">
        <f t="shared" si="32"/>
        <v>0.093234</v>
      </c>
      <c r="V53">
        <f t="shared" si="32"/>
        <v>0.055154</v>
      </c>
      <c r="W53">
        <f t="shared" si="32"/>
        <v>0.26429</v>
      </c>
    </row>
    <row r="54" ht="28.5" spans="1:23">
      <c r="A54" s="33"/>
      <c r="B54" s="33"/>
      <c r="C54" s="33"/>
      <c r="D54" s="118" t="s">
        <v>439</v>
      </c>
      <c r="E54" s="118" t="s">
        <v>71</v>
      </c>
      <c r="F54" s="118" t="s">
        <v>34</v>
      </c>
      <c r="G54" s="124">
        <f>Q54*U6/('TechCooling-RES'!G19*31.54)*4</f>
        <v>0.0381654340267307</v>
      </c>
      <c r="H54" s="124">
        <f>R54*V6/('TechCooling-RES'!H19*31.54)*4</f>
        <v>0.0827609240651993</v>
      </c>
      <c r="I54" s="124">
        <f>S54*W6/('TechCooling-RES'!I19*31.54)*4</f>
        <v>0.0758438327298468</v>
      </c>
      <c r="J54" s="124">
        <f>T54*X6/('TechCooling-RES'!J19*31.54)*4</f>
        <v>0.0789449603878539</v>
      </c>
      <c r="K54" s="124">
        <f>U54*Y6/('TechCooling-RES'!K19*31.54)*4</f>
        <v>0.0233642236994499</v>
      </c>
      <c r="L54" s="124">
        <f>V54*Z6/('TechCooling-RES'!L19*31.54)*4</f>
        <v>0.00933585420995162</v>
      </c>
      <c r="M54" s="124">
        <f>W54*AA6/('TechCooling-RES'!M19*31.54)*4</f>
        <v>0.0261612898159727</v>
      </c>
      <c r="N54" s="105"/>
      <c r="P54" s="64" t="s">
        <v>439</v>
      </c>
      <c r="Q54">
        <f>Q52</f>
        <v>0.234127</v>
      </c>
      <c r="R54">
        <f t="shared" ref="R54:W54" si="33">R52</f>
        <v>3.38488</v>
      </c>
      <c r="S54">
        <f t="shared" si="33"/>
        <v>24.091583</v>
      </c>
      <c r="T54">
        <f t="shared" si="33"/>
        <v>2.409624</v>
      </c>
      <c r="U54">
        <f t="shared" si="33"/>
        <v>0.590263</v>
      </c>
      <c r="V54">
        <f t="shared" si="33"/>
        <v>0.239611</v>
      </c>
      <c r="W54">
        <f t="shared" si="33"/>
        <v>0.508072</v>
      </c>
    </row>
    <row r="55" ht="28.5" spans="1:23">
      <c r="A55" s="33"/>
      <c r="B55" s="33"/>
      <c r="C55" s="33"/>
      <c r="D55" s="118" t="s">
        <v>440</v>
      </c>
      <c r="E55" s="118" t="s">
        <v>71</v>
      </c>
      <c r="F55" s="118" t="s">
        <v>36</v>
      </c>
      <c r="G55" s="124">
        <f>Q55*U7/('TechCooling-RES'!G20*31.54)*4</f>
        <v>0.0513803450372298</v>
      </c>
      <c r="H55" s="124">
        <f>R55*V7/('TechCooling-RES'!H20*31.54)*4</f>
        <v>0.107498152355304</v>
      </c>
      <c r="I55" s="124">
        <f>S55*W7/('TechCooling-RES'!I20*31.54)*4</f>
        <v>0.0960925952323504</v>
      </c>
      <c r="J55" s="124">
        <f>T55*X7/('TechCooling-RES'!J20*31.54)*4</f>
        <v>0.0901381022519464</v>
      </c>
      <c r="K55" s="124">
        <f>U55*Y7/('TechCooling-RES'!K20*31.54)*4</f>
        <v>0.0302255194494478</v>
      </c>
      <c r="L55" s="124">
        <f>V55*Z7/('TechCooling-RES'!L20*31.54)*4</f>
        <v>0.0128960181667518</v>
      </c>
      <c r="M55" s="124">
        <f>W55*AA7/('TechCooling-RES'!M20*31.54)*4</f>
        <v>0.0284872278507196</v>
      </c>
      <c r="N55" s="105"/>
      <c r="P55" s="64" t="s">
        <v>440</v>
      </c>
      <c r="Q55">
        <f>Q51</f>
        <v>0.235788</v>
      </c>
      <c r="R55">
        <f t="shared" ref="R55:W55" si="34">R51</f>
        <v>2.4943</v>
      </c>
      <c r="S55">
        <f t="shared" si="34"/>
        <v>1.089028</v>
      </c>
      <c r="T55">
        <f t="shared" si="34"/>
        <v>0.175055</v>
      </c>
      <c r="U55">
        <f t="shared" si="34"/>
        <v>0.093234</v>
      </c>
      <c r="V55">
        <f t="shared" si="34"/>
        <v>0.055154</v>
      </c>
      <c r="W55">
        <f t="shared" si="34"/>
        <v>0.26429</v>
      </c>
    </row>
    <row r="56" ht="28.5" spans="1:23">
      <c r="A56" s="33"/>
      <c r="B56" s="33"/>
      <c r="C56" s="33"/>
      <c r="D56" s="118" t="s">
        <v>441</v>
      </c>
      <c r="E56" s="118" t="s">
        <v>71</v>
      </c>
      <c r="F56" s="118" t="s">
        <v>36</v>
      </c>
      <c r="G56" s="124">
        <f>Q56*U8/('TechCooling-RES'!G21*31.54)*4</f>
        <v>0.0381654340267307</v>
      </c>
      <c r="H56" s="124">
        <f>R56*V8/('TechCooling-RES'!H21*31.54)*4</f>
        <v>0.0827609240651993</v>
      </c>
      <c r="I56" s="124">
        <f>S56*W8/('TechCooling-RES'!I21*31.54)*4</f>
        <v>0.0758438327298468</v>
      </c>
      <c r="J56" s="124">
        <f>T56*X8/('TechCooling-RES'!J21*31.54)*4</f>
        <v>0.0789449603878539</v>
      </c>
      <c r="K56" s="124">
        <f>U56*Y8/('TechCooling-RES'!K21*31.54)*4</f>
        <v>0.0233642236994499</v>
      </c>
      <c r="L56" s="124">
        <f>V56*Z8/('TechCooling-RES'!L21*31.54)*4</f>
        <v>0.00933585420995162</v>
      </c>
      <c r="M56" s="124">
        <f>W56*AA8/('TechCooling-RES'!M21*31.54)*4</f>
        <v>0.0261612898159727</v>
      </c>
      <c r="N56" s="105"/>
      <c r="P56" s="64" t="s">
        <v>441</v>
      </c>
      <c r="Q56">
        <f>Q52</f>
        <v>0.234127</v>
      </c>
      <c r="R56">
        <f t="shared" ref="R56:W56" si="35">R52</f>
        <v>3.38488</v>
      </c>
      <c r="S56">
        <f t="shared" si="35"/>
        <v>24.091583</v>
      </c>
      <c r="T56">
        <f t="shared" si="35"/>
        <v>2.409624</v>
      </c>
      <c r="U56">
        <f t="shared" si="35"/>
        <v>0.590263</v>
      </c>
      <c r="V56">
        <f t="shared" si="35"/>
        <v>0.239611</v>
      </c>
      <c r="W56">
        <f t="shared" si="35"/>
        <v>0.508072</v>
      </c>
    </row>
    <row r="57" ht="28.5" spans="1:23">
      <c r="A57" s="33"/>
      <c r="B57" s="33"/>
      <c r="C57" s="33"/>
      <c r="D57" s="118" t="s">
        <v>442</v>
      </c>
      <c r="E57" s="118" t="s">
        <v>71</v>
      </c>
      <c r="F57" s="118" t="s">
        <v>38</v>
      </c>
      <c r="G57" s="124">
        <f>Q57*U9/('TechCooling-RES'!G22*31.54)*4</f>
        <v>0.0513803450372298</v>
      </c>
      <c r="H57" s="124">
        <f>R57*V9/('TechCooling-RES'!H22*31.54)*4</f>
        <v>0.107498152355304</v>
      </c>
      <c r="I57" s="124">
        <f>S57*W9/('TechCooling-RES'!I22*31.54)*4</f>
        <v>0.0960925952323504</v>
      </c>
      <c r="J57" s="124">
        <f>T57*X9/('TechCooling-RES'!J22*31.54)*4</f>
        <v>0.0901381022519464</v>
      </c>
      <c r="K57" s="124">
        <f>U57*Y9/('TechCooling-RES'!K22*31.54)*4</f>
        <v>0.0302255194494478</v>
      </c>
      <c r="L57" s="124">
        <f>V57*Z9/('TechCooling-RES'!L22*31.54)*4</f>
        <v>0.0128960181667518</v>
      </c>
      <c r="M57" s="124">
        <f>W57*AA9/('TechCooling-RES'!M22*31.54)*4</f>
        <v>0.0284872278507196</v>
      </c>
      <c r="N57" s="105"/>
      <c r="P57" s="64" t="s">
        <v>442</v>
      </c>
      <c r="Q57">
        <f>Q51</f>
        <v>0.235788</v>
      </c>
      <c r="R57">
        <f t="shared" ref="R57:W57" si="36">R51</f>
        <v>2.4943</v>
      </c>
      <c r="S57">
        <f t="shared" si="36"/>
        <v>1.089028</v>
      </c>
      <c r="T57">
        <f t="shared" si="36"/>
        <v>0.175055</v>
      </c>
      <c r="U57">
        <f t="shared" si="36"/>
        <v>0.093234</v>
      </c>
      <c r="V57">
        <f t="shared" si="36"/>
        <v>0.055154</v>
      </c>
      <c r="W57">
        <f t="shared" si="36"/>
        <v>0.26429</v>
      </c>
    </row>
    <row r="58" ht="28.5" spans="1:23">
      <c r="A58" s="33"/>
      <c r="B58" s="33"/>
      <c r="C58" s="33"/>
      <c r="D58" s="118" t="s">
        <v>443</v>
      </c>
      <c r="E58" s="118" t="s">
        <v>71</v>
      </c>
      <c r="F58" s="118" t="s">
        <v>38</v>
      </c>
      <c r="G58" s="124">
        <f>Q58*U10/('TechCooling-RES'!G23*31.54)*4</f>
        <v>0.0381654340267307</v>
      </c>
      <c r="H58" s="124">
        <f>R58*V10/('TechCooling-RES'!H23*31.54)*4</f>
        <v>0.0827609240651993</v>
      </c>
      <c r="I58" s="124">
        <f>S58*W10/('TechCooling-RES'!I23*31.54)*4</f>
        <v>0.0758438327298468</v>
      </c>
      <c r="J58" s="124">
        <f>T58*X10/('TechCooling-RES'!J23*31.54)*4</f>
        <v>0.0789449603878539</v>
      </c>
      <c r="K58" s="124">
        <f>U58*Y10/('TechCooling-RES'!K23*31.54)*4</f>
        <v>0.0233642236994499</v>
      </c>
      <c r="L58" s="124">
        <f>V58*Z10/('TechCooling-RES'!L23*31.54)*4</f>
        <v>0.00933585420995162</v>
      </c>
      <c r="M58" s="124">
        <f>W58*AA10/('TechCooling-RES'!M23*31.54)*4</f>
        <v>0.0261612898159727</v>
      </c>
      <c r="N58" s="105"/>
      <c r="P58" s="64" t="s">
        <v>443</v>
      </c>
      <c r="Q58">
        <f>Q52</f>
        <v>0.234127</v>
      </c>
      <c r="R58">
        <f t="shared" ref="R58:W58" si="37">R52</f>
        <v>3.38488</v>
      </c>
      <c r="S58">
        <f t="shared" si="37"/>
        <v>24.091583</v>
      </c>
      <c r="T58">
        <f t="shared" si="37"/>
        <v>2.409624</v>
      </c>
      <c r="U58">
        <f t="shared" si="37"/>
        <v>0.590263</v>
      </c>
      <c r="V58">
        <f t="shared" si="37"/>
        <v>0.239611</v>
      </c>
      <c r="W58">
        <f t="shared" si="37"/>
        <v>0.508072</v>
      </c>
    </row>
    <row r="59" ht="14.5" spans="1:12">
      <c r="A59" s="33"/>
      <c r="B59" s="33"/>
      <c r="C59" s="33"/>
      <c r="D59" s="33"/>
      <c r="E59" s="33"/>
      <c r="F59" s="33"/>
      <c r="G59" s="59"/>
      <c r="H59" s="50"/>
      <c r="I59" s="50"/>
      <c r="J59" s="50"/>
      <c r="K59" s="50"/>
      <c r="L59" s="50"/>
    </row>
    <row r="63" ht="14.5" spans="4:6">
      <c r="D63" s="38"/>
      <c r="E63" s="38"/>
      <c r="F63" s="39" t="s">
        <v>323</v>
      </c>
    </row>
    <row r="64" ht="15.25" spans="4:6">
      <c r="D64" s="40" t="s">
        <v>11</v>
      </c>
      <c r="E64" s="40" t="s">
        <v>189</v>
      </c>
      <c r="F64" s="40" t="s">
        <v>190</v>
      </c>
    </row>
    <row r="65" spans="4:6">
      <c r="D65" s="41" t="s">
        <v>436</v>
      </c>
      <c r="E65" s="41" t="s">
        <v>71</v>
      </c>
      <c r="F65" s="41" t="s">
        <v>32</v>
      </c>
    </row>
    <row r="66" spans="4:6">
      <c r="D66" s="41" t="s">
        <v>437</v>
      </c>
      <c r="E66" s="41" t="s">
        <v>71</v>
      </c>
      <c r="F66" s="41" t="s">
        <v>32</v>
      </c>
    </row>
    <row r="67" spans="4:6">
      <c r="D67" s="41" t="s">
        <v>438</v>
      </c>
      <c r="E67" s="41" t="s">
        <v>71</v>
      </c>
      <c r="F67" s="41" t="s">
        <v>34</v>
      </c>
    </row>
    <row r="68" spans="4:6">
      <c r="D68" s="41" t="s">
        <v>439</v>
      </c>
      <c r="E68" s="41" t="s">
        <v>71</v>
      </c>
      <c r="F68" s="41" t="s">
        <v>34</v>
      </c>
    </row>
    <row r="69" spans="4:6">
      <c r="D69" s="41" t="s">
        <v>440</v>
      </c>
      <c r="E69" s="41" t="s">
        <v>71</v>
      </c>
      <c r="F69" s="41" t="s">
        <v>36</v>
      </c>
    </row>
    <row r="70" spans="4:6">
      <c r="D70" s="41" t="s">
        <v>441</v>
      </c>
      <c r="E70" s="41" t="s">
        <v>71</v>
      </c>
      <c r="F70" s="41" t="s">
        <v>36</v>
      </c>
    </row>
    <row r="71" spans="4:6">
      <c r="D71" s="41" t="s">
        <v>442</v>
      </c>
      <c r="E71" s="41" t="s">
        <v>71</v>
      </c>
      <c r="F71" s="41" t="s">
        <v>38</v>
      </c>
    </row>
    <row r="72" spans="4:6">
      <c r="D72" s="41" t="s">
        <v>443</v>
      </c>
      <c r="E72" s="41" t="s">
        <v>71</v>
      </c>
      <c r="F72" s="41" t="s">
        <v>38</v>
      </c>
    </row>
    <row r="77" ht="14.5" spans="4:12">
      <c r="D77" s="33"/>
      <c r="E77" s="33"/>
      <c r="F77" s="34" t="s">
        <v>211</v>
      </c>
      <c r="G77" s="33"/>
      <c r="H77" s="33"/>
      <c r="I77" s="33"/>
      <c r="J77" s="33"/>
      <c r="K77" s="33"/>
      <c r="L77" s="33"/>
    </row>
    <row r="78" ht="15.25" spans="4:13">
      <c r="D78" s="35" t="s">
        <v>11</v>
      </c>
      <c r="E78" s="35" t="s">
        <v>189</v>
      </c>
      <c r="F78" s="35" t="s">
        <v>190</v>
      </c>
      <c r="G78" t="s">
        <v>191</v>
      </c>
      <c r="H78" t="s">
        <v>192</v>
      </c>
      <c r="I78" t="s">
        <v>193</v>
      </c>
      <c r="J78" t="s">
        <v>194</v>
      </c>
      <c r="K78" t="s">
        <v>195</v>
      </c>
      <c r="L78" t="s">
        <v>196</v>
      </c>
      <c r="M78" t="s">
        <v>197</v>
      </c>
    </row>
    <row r="79" ht="14.5" spans="4:13">
      <c r="D79" s="36" t="s">
        <v>140</v>
      </c>
      <c r="E79" s="36" t="s">
        <v>71</v>
      </c>
      <c r="F79" s="36" t="s">
        <v>32</v>
      </c>
      <c r="G79" s="59">
        <v>31.54</v>
      </c>
      <c r="H79" s="59">
        <v>31.54</v>
      </c>
      <c r="I79" s="59">
        <v>31.54</v>
      </c>
      <c r="J79" s="59">
        <v>31.54</v>
      </c>
      <c r="K79" s="59">
        <v>31.54</v>
      </c>
      <c r="L79" s="59">
        <v>31.54</v>
      </c>
      <c r="M79" s="59">
        <v>31.54</v>
      </c>
    </row>
    <row r="80" ht="14.5" spans="4:13">
      <c r="D80" s="36" t="s">
        <v>142</v>
      </c>
      <c r="E80" s="36" t="s">
        <v>71</v>
      </c>
      <c r="F80" s="36" t="s">
        <v>34</v>
      </c>
      <c r="G80" s="59">
        <v>31.54</v>
      </c>
      <c r="H80" s="59">
        <v>31.54</v>
      </c>
      <c r="I80" s="59">
        <v>31.54</v>
      </c>
      <c r="J80" s="59">
        <v>31.54</v>
      </c>
      <c r="K80" s="59">
        <v>31.54</v>
      </c>
      <c r="L80" s="59">
        <v>31.54</v>
      </c>
      <c r="M80" s="59">
        <v>31.54</v>
      </c>
    </row>
    <row r="81" ht="14.5" spans="4:13">
      <c r="D81" s="36" t="s">
        <v>143</v>
      </c>
      <c r="E81" s="36" t="s">
        <v>71</v>
      </c>
      <c r="F81" s="36" t="s">
        <v>36</v>
      </c>
      <c r="G81" s="59">
        <v>31.54</v>
      </c>
      <c r="H81" s="59">
        <v>31.54</v>
      </c>
      <c r="I81" s="59">
        <v>31.54</v>
      </c>
      <c r="J81" s="59">
        <v>31.54</v>
      </c>
      <c r="K81" s="59">
        <v>31.54</v>
      </c>
      <c r="L81" s="59">
        <v>31.54</v>
      </c>
      <c r="M81" s="59">
        <v>31.54</v>
      </c>
    </row>
    <row r="82" ht="14.5" spans="4:13">
      <c r="D82" s="36" t="s">
        <v>144</v>
      </c>
      <c r="E82" s="36" t="s">
        <v>71</v>
      </c>
      <c r="F82" s="36" t="s">
        <v>38</v>
      </c>
      <c r="G82" s="59">
        <v>31.54</v>
      </c>
      <c r="H82" s="59">
        <v>31.54</v>
      </c>
      <c r="I82" s="59">
        <v>31.54</v>
      </c>
      <c r="J82" s="59">
        <v>31.54</v>
      </c>
      <c r="K82" s="59">
        <v>31.54</v>
      </c>
      <c r="L82" s="59">
        <v>31.54</v>
      </c>
      <c r="M82" s="59">
        <v>31.54</v>
      </c>
    </row>
    <row r="85" ht="14.5" spans="4:12">
      <c r="D85" s="33"/>
      <c r="E85" s="33"/>
      <c r="F85" s="34" t="s">
        <v>212</v>
      </c>
      <c r="G85" s="33"/>
      <c r="H85" s="33"/>
      <c r="I85" s="33"/>
      <c r="J85" s="33"/>
      <c r="K85" s="33"/>
      <c r="L85" s="33"/>
    </row>
    <row r="86" ht="15.25" spans="3:13">
      <c r="C86" s="127" t="s">
        <v>141</v>
      </c>
      <c r="D86" s="35" t="s">
        <v>11</v>
      </c>
      <c r="E86" s="35" t="s">
        <v>189</v>
      </c>
      <c r="F86" s="35" t="s">
        <v>190</v>
      </c>
      <c r="G86" t="s">
        <v>191</v>
      </c>
      <c r="H86" t="s">
        <v>192</v>
      </c>
      <c r="I86" t="s">
        <v>193</v>
      </c>
      <c r="J86" t="s">
        <v>194</v>
      </c>
      <c r="K86" t="s">
        <v>195</v>
      </c>
      <c r="L86" t="s">
        <v>196</v>
      </c>
      <c r="M86" t="s">
        <v>197</v>
      </c>
    </row>
    <row r="87" ht="37.5" spans="3:15">
      <c r="C87" s="128" t="s">
        <v>448</v>
      </c>
      <c r="D87" s="36" t="s">
        <v>140</v>
      </c>
      <c r="E87" s="36" t="s">
        <v>71</v>
      </c>
      <c r="F87" s="36" t="s">
        <v>32</v>
      </c>
      <c r="G87" s="59">
        <f>AVERAGE(G51:G52)</f>
        <v>0.0447728895319802</v>
      </c>
      <c r="H87" s="59">
        <f t="shared" ref="H87:M87" si="38">AVERAGE(H51:H52)</f>
        <v>0.0951295382102519</v>
      </c>
      <c r="I87" s="59">
        <f t="shared" si="38"/>
        <v>0.0859682139810986</v>
      </c>
      <c r="J87" s="59">
        <f t="shared" si="38"/>
        <v>0.0845415313199002</v>
      </c>
      <c r="K87" s="59">
        <f t="shared" si="38"/>
        <v>0.0267948715744488</v>
      </c>
      <c r="L87" s="59">
        <f t="shared" si="38"/>
        <v>0.0111159361883517</v>
      </c>
      <c r="M87" s="59">
        <f t="shared" si="38"/>
        <v>0.0273242588333461</v>
      </c>
      <c r="O87" s="105">
        <f>AVERAGE(G87:M87)</f>
        <v>0.0536638913770539</v>
      </c>
    </row>
    <row r="88" ht="37.5" spans="3:15">
      <c r="C88" s="128" t="s">
        <v>448</v>
      </c>
      <c r="D88" s="36" t="s">
        <v>142</v>
      </c>
      <c r="E88" s="36" t="s">
        <v>71</v>
      </c>
      <c r="F88" s="36" t="s">
        <v>34</v>
      </c>
      <c r="G88" s="59">
        <f>AVERAGE(G53:G54)</f>
        <v>0.0447728895319802</v>
      </c>
      <c r="H88" s="59">
        <f t="shared" ref="H88:M88" si="39">AVERAGE(H53:H54)</f>
        <v>0.0951295382102519</v>
      </c>
      <c r="I88" s="59">
        <f t="shared" si="39"/>
        <v>0.0859682139810986</v>
      </c>
      <c r="J88" s="59">
        <f t="shared" si="39"/>
        <v>0.0845415313199002</v>
      </c>
      <c r="K88" s="59">
        <f t="shared" si="39"/>
        <v>0.0267948715744488</v>
      </c>
      <c r="L88" s="59">
        <f t="shared" si="39"/>
        <v>0.0111159361883517</v>
      </c>
      <c r="M88" s="59">
        <f t="shared" si="39"/>
        <v>0.0273242588333461</v>
      </c>
      <c r="O88" s="105">
        <f t="shared" ref="O88:O90" si="40">AVERAGE(G88:M88)</f>
        <v>0.0536638913770539</v>
      </c>
    </row>
    <row r="89" ht="37.5" spans="3:15">
      <c r="C89" s="128" t="s">
        <v>448</v>
      </c>
      <c r="D89" s="36" t="s">
        <v>143</v>
      </c>
      <c r="E89" s="36" t="s">
        <v>71</v>
      </c>
      <c r="F89" s="36" t="s">
        <v>36</v>
      </c>
      <c r="G89" s="59">
        <f>AVERAGE(G55:G56)</f>
        <v>0.0447728895319802</v>
      </c>
      <c r="H89" s="59">
        <f t="shared" ref="H89:M89" si="41">AVERAGE(H55:H56)</f>
        <v>0.0951295382102519</v>
      </c>
      <c r="I89" s="59">
        <f t="shared" si="41"/>
        <v>0.0859682139810986</v>
      </c>
      <c r="J89" s="59">
        <f t="shared" si="41"/>
        <v>0.0845415313199002</v>
      </c>
      <c r="K89" s="59">
        <f t="shared" si="41"/>
        <v>0.0267948715744488</v>
      </c>
      <c r="L89" s="59">
        <f t="shared" si="41"/>
        <v>0.0111159361883517</v>
      </c>
      <c r="M89" s="59">
        <f t="shared" si="41"/>
        <v>0.0273242588333461</v>
      </c>
      <c r="O89" s="105">
        <f t="shared" si="40"/>
        <v>0.0536638913770539</v>
      </c>
    </row>
    <row r="90" ht="37.5" spans="3:15">
      <c r="C90" s="128" t="s">
        <v>448</v>
      </c>
      <c r="D90" s="36" t="s">
        <v>144</v>
      </c>
      <c r="E90" s="36" t="s">
        <v>71</v>
      </c>
      <c r="F90" s="36" t="s">
        <v>38</v>
      </c>
      <c r="G90" s="59">
        <f>AVERAGE(G57:G58)</f>
        <v>0.0447728895319802</v>
      </c>
      <c r="H90" s="59">
        <f t="shared" ref="H90:M90" si="42">AVERAGE(H57:H58)</f>
        <v>0.0951295382102519</v>
      </c>
      <c r="I90" s="59">
        <f t="shared" si="42"/>
        <v>0.0859682139810986</v>
      </c>
      <c r="J90" s="59">
        <f t="shared" si="42"/>
        <v>0.0845415313199002</v>
      </c>
      <c r="K90" s="59">
        <f t="shared" si="42"/>
        <v>0.0267948715744488</v>
      </c>
      <c r="L90" s="59">
        <f t="shared" si="42"/>
        <v>0.0111159361883517</v>
      </c>
      <c r="M90" s="59">
        <f t="shared" si="42"/>
        <v>0.0273242588333461</v>
      </c>
      <c r="O90" s="105">
        <f t="shared" si="40"/>
        <v>0.0536638913770539</v>
      </c>
    </row>
    <row r="95" ht="14.5" spans="4:13">
      <c r="D95" s="92"/>
      <c r="E95" s="92"/>
      <c r="F95" s="43" t="s">
        <v>188</v>
      </c>
      <c r="G95" s="92"/>
      <c r="H95" s="92"/>
      <c r="I95" s="92"/>
      <c r="J95" s="92"/>
      <c r="K95" s="92"/>
      <c r="L95" s="92"/>
      <c r="M95" s="46"/>
    </row>
    <row r="96" ht="15.25" spans="4:13">
      <c r="D96" s="45" t="s">
        <v>11</v>
      </c>
      <c r="E96" s="45" t="s">
        <v>189</v>
      </c>
      <c r="F96" s="45" t="s">
        <v>190</v>
      </c>
      <c r="G96" s="46" t="s">
        <v>191</v>
      </c>
      <c r="H96" s="46" t="s">
        <v>192</v>
      </c>
      <c r="I96" s="46" t="s">
        <v>193</v>
      </c>
      <c r="J96" s="46" t="s">
        <v>194</v>
      </c>
      <c r="K96" s="46" t="s">
        <v>195</v>
      </c>
      <c r="L96" s="46" t="s">
        <v>196</v>
      </c>
      <c r="M96" s="46" t="s">
        <v>197</v>
      </c>
    </row>
    <row r="97" ht="14.5" spans="4:23">
      <c r="D97" s="46" t="s">
        <v>140</v>
      </c>
      <c r="E97" s="46" t="s">
        <v>71</v>
      </c>
      <c r="F97" s="46" t="s">
        <v>32</v>
      </c>
      <c r="G97">
        <f>11.2/3.412</f>
        <v>3.28253223915592</v>
      </c>
      <c r="H97">
        <f>G97</f>
        <v>3.28253223915592</v>
      </c>
      <c r="I97">
        <f t="shared" ref="I97:M97" si="43">H97</f>
        <v>3.28253223915592</v>
      </c>
      <c r="J97">
        <f t="shared" si="43"/>
        <v>3.28253223915592</v>
      </c>
      <c r="K97">
        <f t="shared" si="43"/>
        <v>3.28253223915592</v>
      </c>
      <c r="L97">
        <f t="shared" si="43"/>
        <v>3.28253223915592</v>
      </c>
      <c r="M97">
        <f t="shared" si="43"/>
        <v>3.28253223915592</v>
      </c>
      <c r="Q97" s="130">
        <f>AVERAGE(G33,G34)</f>
        <v>0.124</v>
      </c>
      <c r="R97" s="130">
        <f t="shared" ref="R97:W97" si="44">AVERAGE(H33,H34)</f>
        <v>0.124</v>
      </c>
      <c r="S97" s="130">
        <f t="shared" si="44"/>
        <v>0.124</v>
      </c>
      <c r="T97" s="130">
        <f t="shared" si="44"/>
        <v>0.124</v>
      </c>
      <c r="U97" s="130">
        <f t="shared" si="44"/>
        <v>0.124</v>
      </c>
      <c r="V97" s="130">
        <f t="shared" si="44"/>
        <v>0.124</v>
      </c>
      <c r="W97" s="130">
        <f t="shared" si="44"/>
        <v>0.124</v>
      </c>
    </row>
    <row r="98" ht="14.5" spans="4:23">
      <c r="D98" s="46" t="s">
        <v>142</v>
      </c>
      <c r="E98" s="46" t="s">
        <v>71</v>
      </c>
      <c r="F98" s="46" t="s">
        <v>34</v>
      </c>
      <c r="G98">
        <f>G97</f>
        <v>3.28253223915592</v>
      </c>
      <c r="H98">
        <f t="shared" ref="H98:M100" si="45">G98</f>
        <v>3.28253223915592</v>
      </c>
      <c r="I98">
        <f t="shared" si="45"/>
        <v>3.28253223915592</v>
      </c>
      <c r="J98">
        <f t="shared" si="45"/>
        <v>3.28253223915592</v>
      </c>
      <c r="K98">
        <f t="shared" si="45"/>
        <v>3.28253223915592</v>
      </c>
      <c r="L98">
        <f t="shared" si="45"/>
        <v>3.28253223915592</v>
      </c>
      <c r="M98">
        <f t="shared" si="45"/>
        <v>3.28253223915592</v>
      </c>
      <c r="Q98" s="130">
        <f>AVERAGE(G35,G36)</f>
        <v>0.124</v>
      </c>
      <c r="R98" s="130">
        <f t="shared" ref="R98:W98" si="46">AVERAGE(H35,H36)</f>
        <v>0.124</v>
      </c>
      <c r="S98" s="130">
        <f t="shared" si="46"/>
        <v>0.124</v>
      </c>
      <c r="T98" s="130">
        <f t="shared" si="46"/>
        <v>0.124</v>
      </c>
      <c r="U98" s="130">
        <f t="shared" si="46"/>
        <v>0.124</v>
      </c>
      <c r="V98" s="130">
        <f t="shared" si="46"/>
        <v>0.124</v>
      </c>
      <c r="W98" s="130">
        <f t="shared" si="46"/>
        <v>0.124</v>
      </c>
    </row>
    <row r="99" ht="14.5" spans="4:23">
      <c r="D99" s="46" t="s">
        <v>143</v>
      </c>
      <c r="E99" s="46" t="s">
        <v>71</v>
      </c>
      <c r="F99" s="46" t="s">
        <v>36</v>
      </c>
      <c r="G99">
        <f>13.1/3.412</f>
        <v>3.83939038686987</v>
      </c>
      <c r="H99">
        <f t="shared" si="45"/>
        <v>3.83939038686987</v>
      </c>
      <c r="I99">
        <f t="shared" si="45"/>
        <v>3.83939038686987</v>
      </c>
      <c r="J99">
        <f t="shared" si="45"/>
        <v>3.83939038686987</v>
      </c>
      <c r="K99">
        <f t="shared" si="45"/>
        <v>3.83939038686987</v>
      </c>
      <c r="L99">
        <f t="shared" si="45"/>
        <v>3.83939038686987</v>
      </c>
      <c r="M99">
        <f t="shared" si="45"/>
        <v>3.83939038686987</v>
      </c>
      <c r="Q99" s="130">
        <f>AVERAGE(G37,G38)</f>
        <v>0.124</v>
      </c>
      <c r="R99" s="130">
        <f t="shared" ref="R99:W99" si="47">AVERAGE(H37,H38)</f>
        <v>0.124</v>
      </c>
      <c r="S99" s="130">
        <f t="shared" si="47"/>
        <v>0.124</v>
      </c>
      <c r="T99" s="130">
        <f t="shared" si="47"/>
        <v>0.124</v>
      </c>
      <c r="U99" s="130">
        <f t="shared" si="47"/>
        <v>0.124</v>
      </c>
      <c r="V99" s="130">
        <f t="shared" si="47"/>
        <v>0.124</v>
      </c>
      <c r="W99" s="130">
        <f t="shared" si="47"/>
        <v>0.124</v>
      </c>
    </row>
    <row r="100" ht="14.5" spans="4:23">
      <c r="D100" s="46" t="s">
        <v>144</v>
      </c>
      <c r="E100" s="46" t="s">
        <v>71</v>
      </c>
      <c r="F100" s="46" t="s">
        <v>38</v>
      </c>
      <c r="G100">
        <f>G99</f>
        <v>3.83939038686987</v>
      </c>
      <c r="H100">
        <f t="shared" si="45"/>
        <v>3.83939038686987</v>
      </c>
      <c r="I100">
        <f t="shared" si="45"/>
        <v>3.83939038686987</v>
      </c>
      <c r="J100">
        <f t="shared" si="45"/>
        <v>3.83939038686987</v>
      </c>
      <c r="K100">
        <f t="shared" si="45"/>
        <v>3.83939038686987</v>
      </c>
      <c r="L100">
        <f t="shared" si="45"/>
        <v>3.83939038686987</v>
      </c>
      <c r="M100">
        <f t="shared" si="45"/>
        <v>3.83939038686987</v>
      </c>
      <c r="Q100" s="130">
        <f>AVERAGE(G39:G40)</f>
        <v>0.124</v>
      </c>
      <c r="R100" s="130">
        <f t="shared" ref="R100:W100" si="48">AVERAGE(H39:H40)</f>
        <v>0.124</v>
      </c>
      <c r="S100" s="130">
        <f t="shared" si="48"/>
        <v>0.124</v>
      </c>
      <c r="T100" s="130">
        <f t="shared" si="48"/>
        <v>0.124</v>
      </c>
      <c r="U100" s="130">
        <f t="shared" si="48"/>
        <v>0.124</v>
      </c>
      <c r="V100" s="130">
        <f t="shared" si="48"/>
        <v>0.124</v>
      </c>
      <c r="W100" s="130">
        <f t="shared" si="48"/>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449</v>
      </c>
      <c r="G105" s="33"/>
      <c r="H105" s="33"/>
      <c r="I105" s="33"/>
      <c r="J105" s="33"/>
      <c r="K105" s="33"/>
      <c r="L105" s="33"/>
    </row>
    <row r="106" ht="15.25" spans="4:13">
      <c r="D106" s="35" t="s">
        <v>11</v>
      </c>
      <c r="E106" s="35" t="s">
        <v>189</v>
      </c>
      <c r="F106" s="35" t="s">
        <v>190</v>
      </c>
      <c r="G106" t="s">
        <v>191</v>
      </c>
      <c r="H106" t="s">
        <v>192</v>
      </c>
      <c r="I106" t="s">
        <v>193</v>
      </c>
      <c r="J106" t="s">
        <v>194</v>
      </c>
      <c r="K106" t="s">
        <v>195</v>
      </c>
      <c r="L106" t="s">
        <v>196</v>
      </c>
      <c r="M106" t="s">
        <v>197</v>
      </c>
    </row>
    <row r="107" ht="14.5" spans="4:13">
      <c r="D107" s="36" t="s">
        <v>140</v>
      </c>
      <c r="E107" s="36" t="s">
        <v>71</v>
      </c>
      <c r="F107" s="36" t="s">
        <v>32</v>
      </c>
      <c r="G107" s="59">
        <f>SUM(G16:G17)</f>
        <v>0.9344418016</v>
      </c>
      <c r="H107" s="59">
        <f t="shared" ref="H107:M107" si="49">SUM(H16:H17)</f>
        <v>3.54937661586</v>
      </c>
      <c r="I107" s="59">
        <f t="shared" si="49"/>
        <v>22.705435039186</v>
      </c>
      <c r="J107" s="59">
        <f t="shared" si="49"/>
        <v>2.687702087191</v>
      </c>
      <c r="K107" s="59">
        <f t="shared" si="49"/>
        <v>2.512370556192</v>
      </c>
      <c r="L107" s="59">
        <f t="shared" si="49"/>
        <v>2.255048889402</v>
      </c>
      <c r="M107" s="59">
        <f t="shared" si="49"/>
        <v>1.722092099112</v>
      </c>
    </row>
    <row r="108" ht="14.5" spans="4:13">
      <c r="D108" s="36" t="s">
        <v>142</v>
      </c>
      <c r="E108" s="36" t="s">
        <v>71</v>
      </c>
      <c r="F108" s="36" t="s">
        <v>34</v>
      </c>
      <c r="G108" s="59">
        <f>SUM(G18:G19)</f>
        <v>0.1061040992</v>
      </c>
      <c r="H108" s="59">
        <f t="shared" ref="H108:M108" si="50">SUM(H18:H19)</f>
        <v>0.680857415883</v>
      </c>
      <c r="I108" s="59">
        <f t="shared" si="50"/>
        <v>6.55050123352</v>
      </c>
      <c r="J108" s="59">
        <f t="shared" si="50"/>
        <v>0.309218823309</v>
      </c>
      <c r="K108" s="59">
        <f t="shared" si="50"/>
        <v>0.273162828624</v>
      </c>
      <c r="L108" s="59">
        <f t="shared" si="50"/>
        <v>0.5471426829</v>
      </c>
      <c r="M108" s="59">
        <f t="shared" si="50"/>
        <v>0.454886780148</v>
      </c>
    </row>
    <row r="109" ht="14.5" spans="4:13">
      <c r="D109" s="36" t="s">
        <v>143</v>
      </c>
      <c r="E109" s="36" t="s">
        <v>71</v>
      </c>
      <c r="F109" s="36" t="s">
        <v>36</v>
      </c>
      <c r="G109" s="59">
        <f>SUM(G20:G21)</f>
        <v>0.2696137848</v>
      </c>
      <c r="H109" s="59">
        <f t="shared" ref="H109:M109" si="51">SUM(H20:H21)</f>
        <v>3.806390008521</v>
      </c>
      <c r="I109" s="59">
        <f t="shared" si="51"/>
        <v>12.275006067236</v>
      </c>
      <c r="J109" s="59">
        <f t="shared" si="51"/>
        <v>1.031647774795</v>
      </c>
      <c r="K109" s="59">
        <f t="shared" si="51"/>
        <v>0.712621813008</v>
      </c>
      <c r="L109" s="59">
        <f t="shared" si="51"/>
        <v>0.84986039844</v>
      </c>
      <c r="M109" s="59">
        <f t="shared" si="51"/>
        <v>1.33115076162</v>
      </c>
    </row>
    <row r="110" ht="14.5" spans="4:13">
      <c r="D110" s="36" t="s">
        <v>144</v>
      </c>
      <c r="E110" s="36" t="s">
        <v>71</v>
      </c>
      <c r="F110" s="36" t="s">
        <v>38</v>
      </c>
      <c r="G110" s="59">
        <f>SUM(G22:G23)</f>
        <v>0.0498403144</v>
      </c>
      <c r="H110" s="59">
        <f t="shared" ref="H110:M110" si="52">SUM(H22:H23)</f>
        <v>0.093075959736</v>
      </c>
      <c r="I110" s="59">
        <f t="shared" si="52"/>
        <v>0.191357660058</v>
      </c>
      <c r="J110" s="59">
        <f t="shared" si="52"/>
        <v>0.088731314705</v>
      </c>
      <c r="K110" s="59">
        <f t="shared" si="52"/>
        <v>0.097044802176</v>
      </c>
      <c r="L110" s="59">
        <f t="shared" si="52"/>
        <v>0.145348029258</v>
      </c>
      <c r="M110" s="59">
        <f t="shared" si="52"/>
        <v>0.13147035912</v>
      </c>
    </row>
    <row r="121" ht="14.5" spans="4:13">
      <c r="D121" s="32"/>
      <c r="E121" s="32"/>
      <c r="F121" s="129"/>
      <c r="G121" s="32"/>
      <c r="H121" s="32"/>
      <c r="I121" s="32"/>
      <c r="J121" s="32"/>
      <c r="K121" s="32"/>
      <c r="L121" s="32"/>
      <c r="M121" s="32"/>
    </row>
    <row r="122" ht="14.5" spans="4:13">
      <c r="D122" s="53"/>
      <c r="E122" s="53"/>
      <c r="F122" s="53"/>
      <c r="G122" s="32"/>
      <c r="H122" s="32"/>
      <c r="I122" s="32"/>
      <c r="J122" s="32"/>
      <c r="K122" s="32"/>
      <c r="L122" s="32"/>
      <c r="M122" s="32"/>
    </row>
    <row r="123" ht="14.5" spans="4:13">
      <c r="D123" s="54"/>
      <c r="E123" s="54"/>
      <c r="F123" s="54"/>
      <c r="G123" s="98"/>
      <c r="H123" s="98"/>
      <c r="I123" s="98"/>
      <c r="J123" s="98"/>
      <c r="K123" s="98"/>
      <c r="L123" s="98"/>
      <c r="M123" s="98"/>
    </row>
    <row r="124" ht="14.5" spans="4:13">
      <c r="D124" s="54"/>
      <c r="E124" s="54"/>
      <c r="F124" s="54"/>
      <c r="G124" s="98"/>
      <c r="H124" s="98"/>
      <c r="I124" s="98"/>
      <c r="J124" s="98"/>
      <c r="K124" s="98"/>
      <c r="L124" s="98"/>
      <c r="M124" s="98"/>
    </row>
    <row r="125" ht="14.5" spans="4:13">
      <c r="D125" s="54"/>
      <c r="E125" s="54"/>
      <c r="F125" s="54"/>
      <c r="G125" s="98"/>
      <c r="H125" s="98"/>
      <c r="I125" s="98"/>
      <c r="J125" s="98"/>
      <c r="K125" s="98"/>
      <c r="L125" s="98"/>
      <c r="M125" s="98"/>
    </row>
    <row r="126" ht="14.5" spans="4:13">
      <c r="D126" s="54"/>
      <c r="E126" s="54"/>
      <c r="F126" s="54"/>
      <c r="G126" s="98"/>
      <c r="H126" s="98"/>
      <c r="I126" s="98"/>
      <c r="J126" s="98"/>
      <c r="K126" s="98"/>
      <c r="L126" s="98"/>
      <c r="M126" s="98"/>
    </row>
    <row r="127" ht="14.5" spans="4:13">
      <c r="D127" s="54"/>
      <c r="E127" s="54"/>
      <c r="F127" s="32"/>
      <c r="G127" s="98"/>
      <c r="H127" s="98"/>
      <c r="I127" s="98"/>
      <c r="J127" s="98"/>
      <c r="K127" s="98"/>
      <c r="L127" s="98"/>
      <c r="M127" s="98"/>
    </row>
    <row r="128" ht="14.5" spans="4:13">
      <c r="D128" s="67"/>
      <c r="E128" s="70"/>
      <c r="F128" s="67"/>
      <c r="G128" s="72"/>
      <c r="H128" s="72"/>
      <c r="I128" s="72"/>
      <c r="J128" s="72"/>
      <c r="K128" s="72"/>
      <c r="L128" s="72"/>
      <c r="M128" s="72"/>
    </row>
    <row r="129" ht="14.5" spans="4:13">
      <c r="D129" s="70"/>
      <c r="E129" s="70"/>
      <c r="F129" s="67"/>
      <c r="G129" s="72"/>
      <c r="H129" s="72"/>
      <c r="I129" s="72"/>
      <c r="J129" s="72"/>
      <c r="K129" s="72"/>
      <c r="L129" s="72"/>
      <c r="M129" s="72"/>
    </row>
    <row r="130" ht="14.5" spans="4:13">
      <c r="D130" s="67"/>
      <c r="E130" s="70"/>
      <c r="F130" s="67"/>
      <c r="G130" s="72"/>
      <c r="H130" s="72"/>
      <c r="I130" s="72"/>
      <c r="J130" s="72"/>
      <c r="K130" s="72"/>
      <c r="L130" s="72"/>
      <c r="M130" s="72"/>
    </row>
    <row r="131" spans="7:13">
      <c r="G131" s="131"/>
      <c r="H131" s="131"/>
      <c r="I131" s="131"/>
      <c r="J131" s="131"/>
      <c r="K131" s="131"/>
      <c r="L131" s="131"/>
      <c r="M131" s="131"/>
    </row>
    <row r="132" spans="7:13">
      <c r="G132" s="131"/>
      <c r="H132" s="131"/>
      <c r="I132" s="131"/>
      <c r="J132" s="131"/>
      <c r="K132" s="131"/>
      <c r="L132" s="131"/>
      <c r="M132" s="131"/>
    </row>
    <row r="133" ht="14.5" spans="6:6">
      <c r="F133" s="34" t="s">
        <v>238</v>
      </c>
    </row>
    <row r="134" ht="15.25" spans="4:13">
      <c r="D134" s="35" t="s">
        <v>11</v>
      </c>
      <c r="E134" s="35" t="s">
        <v>189</v>
      </c>
      <c r="F134" s="35" t="s">
        <v>190</v>
      </c>
      <c r="G134" t="s">
        <v>191</v>
      </c>
      <c r="H134" t="s">
        <v>192</v>
      </c>
      <c r="I134" t="s">
        <v>193</v>
      </c>
      <c r="J134" t="s">
        <v>194</v>
      </c>
      <c r="K134" t="s">
        <v>195</v>
      </c>
      <c r="L134" t="s">
        <v>196</v>
      </c>
      <c r="M134" t="s">
        <v>197</v>
      </c>
    </row>
    <row r="135" ht="14.5" spans="4:17">
      <c r="D135" s="36" t="s">
        <v>140</v>
      </c>
      <c r="E135" s="36" t="s">
        <v>71</v>
      </c>
      <c r="F135" s="36" t="s">
        <v>32</v>
      </c>
      <c r="G135" s="50">
        <f>[3]RSD!$Q$82</f>
        <v>18</v>
      </c>
      <c r="H135" s="50">
        <f>[3]RSD!$Q$82</f>
        <v>18</v>
      </c>
      <c r="I135" s="50">
        <f>[3]RSD!$Q$82</f>
        <v>18</v>
      </c>
      <c r="J135" s="50">
        <f>[3]RSD!$Q$82</f>
        <v>18</v>
      </c>
      <c r="K135" s="50">
        <f>[3]RSD!$Q$82</f>
        <v>18</v>
      </c>
      <c r="L135" s="50">
        <f>[3]RSD!$Q$82</f>
        <v>18</v>
      </c>
      <c r="M135" s="50">
        <f>[3]RSD!$Q$82</f>
        <v>18</v>
      </c>
      <c r="P135" s="36"/>
      <c r="Q135" s="66"/>
    </row>
    <row r="136" ht="14.5" spans="4:13">
      <c r="D136" s="36" t="s">
        <v>142</v>
      </c>
      <c r="E136" s="36" t="s">
        <v>71</v>
      </c>
      <c r="F136" s="36" t="s">
        <v>34</v>
      </c>
      <c r="G136" s="50">
        <f>G135</f>
        <v>18</v>
      </c>
      <c r="H136" s="50">
        <f t="shared" ref="H136:M136" si="53">H135</f>
        <v>18</v>
      </c>
      <c r="I136" s="50">
        <f t="shared" si="53"/>
        <v>18</v>
      </c>
      <c r="J136" s="50">
        <f t="shared" si="53"/>
        <v>18</v>
      </c>
      <c r="K136" s="50">
        <f t="shared" si="53"/>
        <v>18</v>
      </c>
      <c r="L136" s="50">
        <f t="shared" si="53"/>
        <v>18</v>
      </c>
      <c r="M136" s="50">
        <f t="shared" si="53"/>
        <v>18</v>
      </c>
    </row>
    <row r="137" ht="14.5" spans="4:13">
      <c r="D137" s="36" t="s">
        <v>143</v>
      </c>
      <c r="E137" s="36" t="s">
        <v>71</v>
      </c>
      <c r="F137" s="36" t="s">
        <v>36</v>
      </c>
      <c r="G137" s="50">
        <f t="shared" ref="G137:M138" si="54">G136</f>
        <v>18</v>
      </c>
      <c r="H137" s="50">
        <f t="shared" si="54"/>
        <v>18</v>
      </c>
      <c r="I137" s="50">
        <f t="shared" si="54"/>
        <v>18</v>
      </c>
      <c r="J137" s="50">
        <f t="shared" si="54"/>
        <v>18</v>
      </c>
      <c r="K137" s="50">
        <f t="shared" si="54"/>
        <v>18</v>
      </c>
      <c r="L137" s="50">
        <f t="shared" si="54"/>
        <v>18</v>
      </c>
      <c r="M137" s="50">
        <f t="shared" si="54"/>
        <v>18</v>
      </c>
    </row>
    <row r="138" ht="14.5" spans="4:13">
      <c r="D138" s="36" t="s">
        <v>144</v>
      </c>
      <c r="E138" s="36" t="s">
        <v>71</v>
      </c>
      <c r="F138" s="36" t="s">
        <v>38</v>
      </c>
      <c r="G138" s="50">
        <f t="shared" si="54"/>
        <v>18</v>
      </c>
      <c r="H138" s="50">
        <f t="shared" si="54"/>
        <v>18</v>
      </c>
      <c r="I138" s="50">
        <f t="shared" si="54"/>
        <v>18</v>
      </c>
      <c r="J138" s="50">
        <f t="shared" si="54"/>
        <v>18</v>
      </c>
      <c r="K138" s="50">
        <f t="shared" si="54"/>
        <v>18</v>
      </c>
      <c r="L138" s="50">
        <f t="shared" si="54"/>
        <v>18</v>
      </c>
      <c r="M138" s="50">
        <f t="shared" si="54"/>
        <v>18</v>
      </c>
    </row>
    <row r="139" spans="7:13">
      <c r="G139" s="131"/>
      <c r="H139" s="131"/>
      <c r="I139" s="131"/>
      <c r="J139" s="131"/>
      <c r="K139" s="131"/>
      <c r="L139" s="131"/>
      <c r="M139" s="131"/>
    </row>
    <row r="140" spans="7:13">
      <c r="G140" s="131"/>
      <c r="H140" s="131"/>
      <c r="I140" s="131"/>
      <c r="J140" s="131"/>
      <c r="K140" s="131"/>
      <c r="L140" s="131"/>
      <c r="M140" s="131"/>
    </row>
  </sheetData>
  <pageMargins left="0.7" right="0.7" top="0.75" bottom="0.75" header="0.3" footer="0.3"/>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workbookViewId="0">
      <selection activeCell="X32" sqref="X32"/>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450</v>
      </c>
      <c r="B8" s="4"/>
      <c r="C8" s="5"/>
      <c r="D8" s="5"/>
      <c r="E8" s="5"/>
      <c r="F8" s="5"/>
      <c r="G8" s="5"/>
      <c r="H8" s="5"/>
      <c r="I8" s="5"/>
      <c r="J8" s="5"/>
      <c r="K8" s="5"/>
      <c r="L8" s="5"/>
      <c r="M8" s="5"/>
      <c r="N8" s="5"/>
      <c r="O8" s="5"/>
      <c r="P8" s="5"/>
      <c r="Q8" s="5"/>
      <c r="R8" s="5"/>
      <c r="S8" s="5"/>
      <c r="T8" s="5"/>
      <c r="U8" s="5"/>
      <c r="V8" s="5"/>
      <c r="W8" s="5"/>
      <c r="Y8" s="4" t="s">
        <v>450</v>
      </c>
      <c r="Z8" s="4"/>
      <c r="AA8" s="5"/>
      <c r="AB8" s="5"/>
      <c r="AC8" s="5"/>
      <c r="AD8" s="5"/>
      <c r="AE8" s="5"/>
      <c r="AF8" s="5"/>
      <c r="AG8" s="5"/>
      <c r="AH8" s="5"/>
      <c r="AI8" s="5"/>
      <c r="AJ8" s="5"/>
      <c r="AK8" s="5"/>
      <c r="AL8" s="5"/>
      <c r="AM8" s="5"/>
      <c r="AN8" s="5"/>
      <c r="AO8" s="5"/>
      <c r="AP8" s="5"/>
      <c r="AQ8" s="5"/>
      <c r="AR8" s="5"/>
      <c r="AS8" s="5"/>
      <c r="AT8" s="5"/>
      <c r="AU8" s="5"/>
      <c r="AW8" s="4" t="s">
        <v>450</v>
      </c>
      <c r="AX8" s="4"/>
      <c r="AY8" s="5"/>
      <c r="AZ8" s="5"/>
      <c r="BA8" s="5"/>
      <c r="BB8" s="5"/>
      <c r="BC8" s="5"/>
      <c r="BD8" s="5"/>
      <c r="BE8" s="5"/>
      <c r="BF8" s="5"/>
      <c r="BG8" s="5"/>
      <c r="BH8" s="5"/>
      <c r="BI8" s="5"/>
      <c r="BJ8" s="5"/>
      <c r="BK8" s="5"/>
      <c r="BL8" s="5"/>
      <c r="BM8" s="5"/>
      <c r="BN8" s="5"/>
      <c r="BO8" s="5"/>
      <c r="BP8" s="5"/>
      <c r="BQ8" s="5"/>
      <c r="BR8" s="5"/>
      <c r="BS8" s="5"/>
      <c r="BU8" s="4" t="s">
        <v>450</v>
      </c>
      <c r="BV8" s="4"/>
      <c r="BW8" s="5"/>
      <c r="BX8" s="5"/>
      <c r="BY8" s="5"/>
      <c r="BZ8" s="5"/>
      <c r="CA8" s="5"/>
      <c r="CB8" s="5"/>
      <c r="CC8" s="5"/>
      <c r="CD8" s="5"/>
      <c r="CE8" s="5"/>
      <c r="CF8" s="5"/>
      <c r="CG8" s="5"/>
      <c r="CH8" s="5"/>
      <c r="CI8" s="5"/>
      <c r="CJ8" s="5"/>
      <c r="CK8" s="5"/>
      <c r="CL8" s="5"/>
      <c r="CM8" s="5"/>
      <c r="CN8" s="5"/>
      <c r="CO8" s="5"/>
      <c r="CP8" s="5"/>
      <c r="CQ8" s="5"/>
      <c r="CS8" s="4" t="s">
        <v>450</v>
      </c>
      <c r="CT8" s="4"/>
      <c r="CU8" s="5"/>
      <c r="CV8" s="5"/>
      <c r="CW8" s="5"/>
      <c r="CX8" s="5"/>
      <c r="CY8" s="5"/>
      <c r="CZ8" s="5"/>
      <c r="DA8" s="5"/>
      <c r="DB8" s="5"/>
      <c r="DC8" s="5"/>
      <c r="DD8" s="5"/>
      <c r="DE8" s="5"/>
      <c r="DF8" s="5"/>
      <c r="DG8" s="5"/>
      <c r="DH8" s="5"/>
      <c r="DI8" s="5"/>
      <c r="DJ8" s="5"/>
      <c r="DK8" s="5"/>
      <c r="DL8" s="5"/>
      <c r="DM8" s="5"/>
      <c r="DN8" s="5"/>
      <c r="DO8" s="5"/>
      <c r="DQ8" s="4" t="s">
        <v>450</v>
      </c>
      <c r="DR8" s="4"/>
      <c r="DS8" s="5"/>
      <c r="DT8" s="5"/>
      <c r="DU8" s="5"/>
      <c r="DV8" s="5"/>
      <c r="DW8" s="5"/>
      <c r="DX8" s="5"/>
      <c r="DY8" s="5"/>
      <c r="DZ8" s="5"/>
      <c r="EA8" s="5"/>
      <c r="EB8" s="5"/>
      <c r="EC8" s="5"/>
      <c r="ED8" s="5"/>
      <c r="EE8" s="5"/>
      <c r="EF8" s="5"/>
      <c r="EG8" s="5"/>
      <c r="EH8" s="5"/>
      <c r="EI8" s="5"/>
      <c r="EJ8" s="5"/>
      <c r="EK8" s="5"/>
      <c r="EL8" s="5"/>
      <c r="EM8" s="5"/>
      <c r="EO8" s="4" t="s">
        <v>450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451</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451</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451</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451</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451</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451</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451</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65" spans="1:167">
      <c r="A14" s="1"/>
      <c r="B14" s="88" t="s">
        <v>452</v>
      </c>
      <c r="C14" s="1"/>
      <c r="D14" s="1"/>
      <c r="E14" s="1"/>
      <c r="F14" s="1"/>
      <c r="G14" s="1"/>
      <c r="H14" s="1"/>
      <c r="I14" s="1"/>
      <c r="J14" s="1"/>
      <c r="K14" s="1"/>
      <c r="L14" s="1"/>
      <c r="M14" s="1"/>
      <c r="N14" s="1"/>
      <c r="O14" s="1"/>
      <c r="P14" s="1"/>
      <c r="Q14" s="1"/>
      <c r="R14" s="1"/>
      <c r="S14" s="1"/>
      <c r="T14" s="1"/>
      <c r="U14" s="1"/>
      <c r="V14" s="1"/>
      <c r="W14" s="1"/>
      <c r="Y14" s="1"/>
      <c r="Z14" s="88" t="s">
        <v>452</v>
      </c>
      <c r="AA14" s="1"/>
      <c r="AB14" s="1"/>
      <c r="AC14" s="1"/>
      <c r="AD14" s="1"/>
      <c r="AE14" s="1"/>
      <c r="AF14" s="1"/>
      <c r="AG14" s="1"/>
      <c r="AH14" s="1"/>
      <c r="AI14" s="1"/>
      <c r="AJ14" s="1"/>
      <c r="AK14" s="1"/>
      <c r="AL14" s="1"/>
      <c r="AM14" s="1"/>
      <c r="AN14" s="1"/>
      <c r="AO14" s="1"/>
      <c r="AP14" s="1"/>
      <c r="AQ14" s="1"/>
      <c r="AR14" s="1"/>
      <c r="AS14" s="1"/>
      <c r="AT14" s="1"/>
      <c r="AU14" s="1"/>
      <c r="AW14" s="1"/>
      <c r="AX14" s="88" t="s">
        <v>452</v>
      </c>
      <c r="AY14" s="1"/>
      <c r="AZ14" s="1"/>
      <c r="BA14" s="1"/>
      <c r="BB14" s="1"/>
      <c r="BC14" s="1"/>
      <c r="BD14" s="1"/>
      <c r="BE14" s="1"/>
      <c r="BF14" s="1"/>
      <c r="BG14" s="1"/>
      <c r="BH14" s="1"/>
      <c r="BI14" s="1"/>
      <c r="BJ14" s="1"/>
      <c r="BK14" s="1"/>
      <c r="BL14" s="1"/>
      <c r="BM14" s="1"/>
      <c r="BN14" s="1"/>
      <c r="BO14" s="1"/>
      <c r="BP14" s="1"/>
      <c r="BQ14" s="1"/>
      <c r="BR14" s="1"/>
      <c r="BS14" s="1"/>
      <c r="BU14" s="1"/>
      <c r="BV14" s="88" t="s">
        <v>452</v>
      </c>
      <c r="BW14" s="1"/>
      <c r="BX14" s="1"/>
      <c r="BY14" s="1"/>
      <c r="BZ14" s="1"/>
      <c r="CA14" s="1"/>
      <c r="CB14" s="1"/>
      <c r="CC14" s="1"/>
      <c r="CD14" s="1"/>
      <c r="CE14" s="1"/>
      <c r="CF14" s="1"/>
      <c r="CG14" s="1"/>
      <c r="CH14" s="1"/>
      <c r="CI14" s="1"/>
      <c r="CJ14" s="1"/>
      <c r="CK14" s="1"/>
      <c r="CL14" s="1"/>
      <c r="CM14" s="1"/>
      <c r="CN14" s="1"/>
      <c r="CO14" s="1"/>
      <c r="CP14" s="1"/>
      <c r="CQ14" s="1"/>
      <c r="CS14" s="1"/>
      <c r="CT14" s="88" t="s">
        <v>452</v>
      </c>
      <c r="CU14" s="1"/>
      <c r="CV14" s="1"/>
      <c r="CW14" s="1"/>
      <c r="CX14" s="1"/>
      <c r="CY14" s="1"/>
      <c r="CZ14" s="1"/>
      <c r="DA14" s="1"/>
      <c r="DB14" s="1"/>
      <c r="DC14" s="1"/>
      <c r="DD14" s="1"/>
      <c r="DE14" s="1"/>
      <c r="DF14" s="1"/>
      <c r="DG14" s="1"/>
      <c r="DH14" s="1"/>
      <c r="DI14" s="1"/>
      <c r="DJ14" s="1"/>
      <c r="DK14" s="1"/>
      <c r="DL14" s="1"/>
      <c r="DM14" s="1"/>
      <c r="DN14" s="1"/>
      <c r="DO14" s="1"/>
      <c r="DQ14" s="1"/>
      <c r="DR14" s="88" t="s">
        <v>452</v>
      </c>
      <c r="DS14" s="1"/>
      <c r="DT14" s="1"/>
      <c r="DU14" s="1"/>
      <c r="DV14" s="1"/>
      <c r="DW14" s="1"/>
      <c r="DX14" s="1"/>
      <c r="DY14" s="1"/>
      <c r="DZ14" s="1"/>
      <c r="EA14" s="1"/>
      <c r="EB14" s="1"/>
      <c r="EC14" s="1"/>
      <c r="ED14" s="1"/>
      <c r="EE14" s="1"/>
      <c r="EF14" s="1"/>
      <c r="EG14" s="1"/>
      <c r="EH14" s="1"/>
      <c r="EI14" s="1"/>
      <c r="EJ14" s="1"/>
      <c r="EK14" s="1"/>
      <c r="EL14" s="1"/>
      <c r="EM14" s="1"/>
      <c r="EO14" s="1"/>
      <c r="EP14" s="88" t="s">
        <v>452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453</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453</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453</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453</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453</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453</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453</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454</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454</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454</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454</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454</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454</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454</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270</v>
      </c>
      <c r="C18" s="1"/>
      <c r="D18" s="1"/>
      <c r="E18" s="1"/>
      <c r="F18" s="1"/>
      <c r="G18" s="1"/>
      <c r="H18" s="1"/>
      <c r="I18" s="1"/>
      <c r="J18" s="1"/>
      <c r="K18" s="1"/>
      <c r="L18" s="1"/>
      <c r="M18" s="1"/>
      <c r="N18" s="1"/>
      <c r="O18" s="1"/>
      <c r="P18" s="1"/>
      <c r="Q18" s="1"/>
      <c r="R18" s="1"/>
      <c r="S18" s="1"/>
      <c r="T18" s="1"/>
      <c r="U18" s="1"/>
      <c r="V18" s="1"/>
      <c r="W18" s="1"/>
      <c r="Y18" s="1"/>
      <c r="Z18" s="9" t="s">
        <v>270</v>
      </c>
      <c r="AA18" s="1"/>
      <c r="AB18" s="1"/>
      <c r="AC18" s="1"/>
      <c r="AD18" s="1"/>
      <c r="AE18" s="1"/>
      <c r="AF18" s="1"/>
      <c r="AG18" s="1"/>
      <c r="AH18" s="1"/>
      <c r="AI18" s="1"/>
      <c r="AJ18" s="1"/>
      <c r="AK18" s="1"/>
      <c r="AL18" s="1"/>
      <c r="AM18" s="1"/>
      <c r="AN18" s="1"/>
      <c r="AO18" s="1"/>
      <c r="AP18" s="1"/>
      <c r="AQ18" s="1"/>
      <c r="AR18" s="1"/>
      <c r="AS18" s="1"/>
      <c r="AT18" s="1"/>
      <c r="AU18" s="1"/>
      <c r="AW18" s="1"/>
      <c r="AX18" s="9" t="s">
        <v>270</v>
      </c>
      <c r="AY18" s="1"/>
      <c r="AZ18" s="1"/>
      <c r="BA18" s="1"/>
      <c r="BB18" s="1"/>
      <c r="BC18" s="1"/>
      <c r="BD18" s="1"/>
      <c r="BE18" s="1"/>
      <c r="BF18" s="1"/>
      <c r="BG18" s="1"/>
      <c r="BH18" s="1"/>
      <c r="BI18" s="1"/>
      <c r="BJ18" s="1"/>
      <c r="BK18" s="1"/>
      <c r="BL18" s="1"/>
      <c r="BM18" s="1"/>
      <c r="BN18" s="1"/>
      <c r="BO18" s="1"/>
      <c r="BP18" s="1"/>
      <c r="BQ18" s="1"/>
      <c r="BR18" s="1"/>
      <c r="BS18" s="1"/>
      <c r="BU18" s="1"/>
      <c r="BV18" s="9" t="s">
        <v>270</v>
      </c>
      <c r="BW18" s="1"/>
      <c r="BX18" s="1"/>
      <c r="BY18" s="1"/>
      <c r="BZ18" s="1"/>
      <c r="CA18" s="1"/>
      <c r="CB18" s="1"/>
      <c r="CC18" s="1"/>
      <c r="CD18" s="1"/>
      <c r="CE18" s="1"/>
      <c r="CF18" s="1"/>
      <c r="CG18" s="1"/>
      <c r="CH18" s="1"/>
      <c r="CI18" s="1"/>
      <c r="CJ18" s="1"/>
      <c r="CK18" s="1"/>
      <c r="CL18" s="1"/>
      <c r="CM18" s="1"/>
      <c r="CN18" s="1"/>
      <c r="CO18" s="1"/>
      <c r="CP18" s="1"/>
      <c r="CQ18" s="1"/>
      <c r="CS18" s="1"/>
      <c r="CT18" s="9" t="s">
        <v>270</v>
      </c>
      <c r="CU18" s="1"/>
      <c r="CV18" s="1"/>
      <c r="CW18" s="1"/>
      <c r="CX18" s="1"/>
      <c r="CY18" s="1"/>
      <c r="CZ18" s="1"/>
      <c r="DA18" s="1"/>
      <c r="DB18" s="1"/>
      <c r="DC18" s="1"/>
      <c r="DD18" s="1"/>
      <c r="DE18" s="1"/>
      <c r="DF18" s="1"/>
      <c r="DG18" s="1"/>
      <c r="DH18" s="1"/>
      <c r="DI18" s="1"/>
      <c r="DJ18" s="1"/>
      <c r="DK18" s="1"/>
      <c r="DL18" s="1"/>
      <c r="DM18" s="1"/>
      <c r="DN18" s="1"/>
      <c r="DO18" s="1"/>
      <c r="DQ18" s="1"/>
      <c r="DR18" s="9" t="s">
        <v>270</v>
      </c>
      <c r="DS18" s="1"/>
      <c r="DT18" s="1"/>
      <c r="DU18" s="1"/>
      <c r="DV18" s="1"/>
      <c r="DW18" s="1"/>
      <c r="DX18" s="1"/>
      <c r="DY18" s="1"/>
      <c r="DZ18" s="1"/>
      <c r="EA18" s="1"/>
      <c r="EB18" s="1"/>
      <c r="EC18" s="1"/>
      <c r="ED18" s="1"/>
      <c r="EE18" s="1"/>
      <c r="EF18" s="1"/>
      <c r="EG18" s="1"/>
      <c r="EH18" s="1"/>
      <c r="EI18" s="1"/>
      <c r="EJ18" s="1"/>
      <c r="EK18" s="1"/>
      <c r="EL18" s="1"/>
      <c r="EM18" s="1"/>
      <c r="EO18" s="1"/>
      <c r="EP18" s="9" t="s">
        <v>270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453</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453</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453</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453</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453</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453</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453</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454</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454</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454</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454</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454</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454</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454</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455</v>
      </c>
      <c r="C22" s="1"/>
      <c r="D22" s="1"/>
      <c r="E22" s="1"/>
      <c r="F22" s="1"/>
      <c r="G22" s="1"/>
      <c r="H22" s="1"/>
      <c r="I22" s="1"/>
      <c r="J22" s="1"/>
      <c r="K22" s="1"/>
      <c r="L22" s="1"/>
      <c r="M22" s="1"/>
      <c r="N22" s="1"/>
      <c r="O22" s="1"/>
      <c r="P22" s="1"/>
      <c r="Q22" s="1"/>
      <c r="R22" s="1"/>
      <c r="S22" s="1"/>
      <c r="T22" s="1"/>
      <c r="U22" s="1"/>
      <c r="V22" s="1"/>
      <c r="W22" s="1"/>
      <c r="Y22" s="1"/>
      <c r="Z22" s="11" t="s">
        <v>455</v>
      </c>
      <c r="AA22" s="1"/>
      <c r="AB22" s="1"/>
      <c r="AC22" s="1"/>
      <c r="AD22" s="1"/>
      <c r="AE22" s="1"/>
      <c r="AF22" s="1"/>
      <c r="AG22" s="1"/>
      <c r="AH22" s="1"/>
      <c r="AI22" s="1"/>
      <c r="AJ22" s="1"/>
      <c r="AK22" s="1"/>
      <c r="AL22" s="1"/>
      <c r="AM22" s="1"/>
      <c r="AN22" s="1"/>
      <c r="AO22" s="1"/>
      <c r="AP22" s="1"/>
      <c r="AQ22" s="1"/>
      <c r="AR22" s="1"/>
      <c r="AS22" s="1"/>
      <c r="AT22" s="1"/>
      <c r="AU22" s="1"/>
      <c r="AW22" s="1"/>
      <c r="AX22" s="11" t="s">
        <v>455</v>
      </c>
      <c r="AY22" s="1"/>
      <c r="AZ22" s="1"/>
      <c r="BA22" s="1"/>
      <c r="BB22" s="1"/>
      <c r="BC22" s="1"/>
      <c r="BD22" s="1"/>
      <c r="BE22" s="1"/>
      <c r="BF22" s="1"/>
      <c r="BG22" s="1"/>
      <c r="BH22" s="1"/>
      <c r="BI22" s="1"/>
      <c r="BJ22" s="1"/>
      <c r="BK22" s="1"/>
      <c r="BL22" s="1"/>
      <c r="BM22" s="1"/>
      <c r="BN22" s="1"/>
      <c r="BO22" s="1"/>
      <c r="BP22" s="1"/>
      <c r="BQ22" s="1"/>
      <c r="BR22" s="1"/>
      <c r="BS22" s="1"/>
      <c r="BU22" s="1"/>
      <c r="BV22" s="11" t="s">
        <v>455</v>
      </c>
      <c r="BW22" s="1"/>
      <c r="BX22" s="1"/>
      <c r="BY22" s="1"/>
      <c r="BZ22" s="1"/>
      <c r="CA22" s="1"/>
      <c r="CB22" s="1"/>
      <c r="CC22" s="1"/>
      <c r="CD22" s="1"/>
      <c r="CE22" s="1"/>
      <c r="CF22" s="1"/>
      <c r="CG22" s="1"/>
      <c r="CH22" s="1"/>
      <c r="CI22" s="1"/>
      <c r="CJ22" s="1"/>
      <c r="CK22" s="1"/>
      <c r="CL22" s="1"/>
      <c r="CM22" s="1"/>
      <c r="CN22" s="1"/>
      <c r="CO22" s="1"/>
      <c r="CP22" s="1"/>
      <c r="CQ22" s="1"/>
      <c r="CS22" s="1"/>
      <c r="CT22" s="11" t="s">
        <v>455</v>
      </c>
      <c r="CU22" s="1"/>
      <c r="CV22" s="1"/>
      <c r="CW22" s="1"/>
      <c r="CX22" s="1"/>
      <c r="CY22" s="1"/>
      <c r="CZ22" s="1"/>
      <c r="DA22" s="1"/>
      <c r="DB22" s="1"/>
      <c r="DC22" s="1"/>
      <c r="DD22" s="1"/>
      <c r="DE22" s="1"/>
      <c r="DF22" s="1"/>
      <c r="DG22" s="1"/>
      <c r="DH22" s="1"/>
      <c r="DI22" s="1"/>
      <c r="DJ22" s="1"/>
      <c r="DK22" s="1"/>
      <c r="DL22" s="1"/>
      <c r="DM22" s="1"/>
      <c r="DN22" s="1"/>
      <c r="DO22" s="1"/>
      <c r="DQ22" s="1"/>
      <c r="DR22" s="11" t="s">
        <v>455</v>
      </c>
      <c r="DS22" s="1"/>
      <c r="DT22" s="1"/>
      <c r="DU22" s="1"/>
      <c r="DV22" s="1"/>
      <c r="DW22" s="1"/>
      <c r="DX22" s="1"/>
      <c r="DY22" s="1"/>
      <c r="DZ22" s="1"/>
      <c r="EA22" s="1"/>
      <c r="EB22" s="1"/>
      <c r="EC22" s="1"/>
      <c r="ED22" s="1"/>
      <c r="EE22" s="1"/>
      <c r="EF22" s="1"/>
      <c r="EG22" s="1"/>
      <c r="EH22" s="1"/>
      <c r="EI22" s="1"/>
      <c r="EJ22" s="1"/>
      <c r="EK22" s="1"/>
      <c r="EL22" s="1"/>
      <c r="EM22" s="1"/>
      <c r="EO22" s="1"/>
      <c r="EP22" s="11" t="s">
        <v>455</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456</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456</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456</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456</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456</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456</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456</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457</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457</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457</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457</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457</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457</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457</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13" t="s">
        <v>458</v>
      </c>
      <c r="C26" s="1"/>
      <c r="D26" s="1"/>
      <c r="E26" s="1"/>
      <c r="F26" s="1"/>
      <c r="G26" s="1"/>
      <c r="H26" s="1"/>
      <c r="I26" s="1"/>
      <c r="J26" s="1"/>
      <c r="K26" s="1"/>
      <c r="L26" s="1"/>
      <c r="M26" s="1"/>
      <c r="N26" s="1"/>
      <c r="O26" s="1"/>
      <c r="P26" s="1"/>
      <c r="Q26" s="1"/>
      <c r="R26" s="1"/>
      <c r="S26" s="1"/>
      <c r="T26" s="1"/>
      <c r="U26" s="1"/>
      <c r="V26" s="1"/>
      <c r="W26" s="1"/>
      <c r="Y26" s="1"/>
      <c r="Z26" s="113" t="s">
        <v>458</v>
      </c>
      <c r="AA26" s="1"/>
      <c r="AB26" s="1"/>
      <c r="AC26" s="1"/>
      <c r="AD26" s="1"/>
      <c r="AE26" s="1"/>
      <c r="AF26" s="1"/>
      <c r="AG26" s="1"/>
      <c r="AH26" s="1"/>
      <c r="AI26" s="1"/>
      <c r="AJ26" s="1"/>
      <c r="AK26" s="1"/>
      <c r="AL26" s="1"/>
      <c r="AM26" s="1"/>
      <c r="AN26" s="1"/>
      <c r="AO26" s="1"/>
      <c r="AP26" s="1"/>
      <c r="AQ26" s="1"/>
      <c r="AR26" s="1"/>
      <c r="AS26" s="1"/>
      <c r="AT26" s="1"/>
      <c r="AU26" s="1"/>
      <c r="AW26" s="1"/>
      <c r="AX26" s="113" t="s">
        <v>458</v>
      </c>
      <c r="AY26" s="1"/>
      <c r="AZ26" s="1"/>
      <c r="BA26" s="1"/>
      <c r="BB26" s="1"/>
      <c r="BC26" s="1"/>
      <c r="BD26" s="1"/>
      <c r="BE26" s="1"/>
      <c r="BF26" s="1"/>
      <c r="BG26" s="1"/>
      <c r="BH26" s="1"/>
      <c r="BI26" s="1"/>
      <c r="BJ26" s="1"/>
      <c r="BK26" s="1"/>
      <c r="BL26" s="1"/>
      <c r="BM26" s="1"/>
      <c r="BN26" s="1"/>
      <c r="BO26" s="1"/>
      <c r="BP26" s="1"/>
      <c r="BQ26" s="1"/>
      <c r="BR26" s="1"/>
      <c r="BS26" s="1"/>
      <c r="BU26" s="1"/>
      <c r="BV26" s="113" t="s">
        <v>458</v>
      </c>
      <c r="BW26" s="1"/>
      <c r="BX26" s="1"/>
      <c r="BY26" s="1"/>
      <c r="BZ26" s="1"/>
      <c r="CA26" s="1"/>
      <c r="CB26" s="1"/>
      <c r="CC26" s="1"/>
      <c r="CD26" s="1"/>
      <c r="CE26" s="1"/>
      <c r="CF26" s="1"/>
      <c r="CG26" s="1"/>
      <c r="CH26" s="1"/>
      <c r="CI26" s="1"/>
      <c r="CJ26" s="1"/>
      <c r="CK26" s="1"/>
      <c r="CL26" s="1"/>
      <c r="CM26" s="1"/>
      <c r="CN26" s="1"/>
      <c r="CO26" s="1"/>
      <c r="CP26" s="1"/>
      <c r="CQ26" s="1"/>
      <c r="CS26" s="1"/>
      <c r="CT26" s="113" t="s">
        <v>458</v>
      </c>
      <c r="CU26" s="1"/>
      <c r="CV26" s="1"/>
      <c r="CW26" s="1"/>
      <c r="CX26" s="1"/>
      <c r="CY26" s="1"/>
      <c r="CZ26" s="1"/>
      <c r="DA26" s="1"/>
      <c r="DB26" s="1"/>
      <c r="DC26" s="1"/>
      <c r="DD26" s="1"/>
      <c r="DE26" s="1"/>
      <c r="DF26" s="1"/>
      <c r="DG26" s="1"/>
      <c r="DH26" s="1"/>
      <c r="DI26" s="1"/>
      <c r="DJ26" s="1"/>
      <c r="DK26" s="1"/>
      <c r="DL26" s="1"/>
      <c r="DM26" s="1"/>
      <c r="DN26" s="1"/>
      <c r="DO26" s="1"/>
      <c r="DQ26" s="1"/>
      <c r="DR26" s="113" t="s">
        <v>458</v>
      </c>
      <c r="DS26" s="1"/>
      <c r="DT26" s="1"/>
      <c r="DU26" s="1"/>
      <c r="DV26" s="1"/>
      <c r="DW26" s="1"/>
      <c r="DX26" s="1"/>
      <c r="DY26" s="1"/>
      <c r="DZ26" s="1"/>
      <c r="EA26" s="1"/>
      <c r="EB26" s="1"/>
      <c r="EC26" s="1"/>
      <c r="ED26" s="1"/>
      <c r="EE26" s="1"/>
      <c r="EF26" s="1"/>
      <c r="EG26" s="1"/>
      <c r="EH26" s="1"/>
      <c r="EI26" s="1"/>
      <c r="EJ26" s="1"/>
      <c r="EK26" s="1"/>
      <c r="EL26" s="1"/>
      <c r="EM26" s="1"/>
      <c r="EO26" s="1"/>
      <c r="EP26" s="113" t="s">
        <v>458</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456</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456</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456</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456</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456</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456</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456</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457</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457</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457</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457</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457</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457</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457</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459</v>
      </c>
      <c r="C30" s="1"/>
      <c r="D30" s="1"/>
      <c r="E30" s="1"/>
      <c r="F30" s="1"/>
      <c r="G30" s="1"/>
      <c r="H30" s="1"/>
      <c r="I30" s="1"/>
      <c r="J30" s="1"/>
      <c r="K30" s="1"/>
      <c r="L30" s="1"/>
      <c r="M30" s="1"/>
      <c r="N30" s="1"/>
      <c r="O30" s="1"/>
      <c r="P30" s="1"/>
      <c r="Q30" s="1"/>
      <c r="R30" s="1"/>
      <c r="S30" s="1"/>
      <c r="T30" s="1"/>
      <c r="U30" s="1"/>
      <c r="V30" s="1"/>
      <c r="W30" s="1"/>
      <c r="Y30" s="1"/>
      <c r="Z30" s="7" t="s">
        <v>459</v>
      </c>
      <c r="AA30" s="1"/>
      <c r="AB30" s="1"/>
      <c r="AC30" s="1"/>
      <c r="AD30" s="1"/>
      <c r="AE30" s="1"/>
      <c r="AF30" s="1"/>
      <c r="AG30" s="1"/>
      <c r="AH30" s="1"/>
      <c r="AI30" s="1"/>
      <c r="AJ30" s="1"/>
      <c r="AK30" s="1"/>
      <c r="AL30" s="1"/>
      <c r="AM30" s="1"/>
      <c r="AN30" s="1"/>
      <c r="AO30" s="1"/>
      <c r="AP30" s="1"/>
      <c r="AQ30" s="1"/>
      <c r="AR30" s="1"/>
      <c r="AS30" s="1"/>
      <c r="AT30" s="1"/>
      <c r="AU30" s="1"/>
      <c r="AW30" s="1"/>
      <c r="AX30" s="7" t="s">
        <v>459</v>
      </c>
      <c r="AY30" s="1"/>
      <c r="AZ30" s="1"/>
      <c r="BA30" s="1"/>
      <c r="BB30" s="1"/>
      <c r="BC30" s="1"/>
      <c r="BD30" s="1"/>
      <c r="BE30" s="1"/>
      <c r="BF30" s="1"/>
      <c r="BG30" s="1"/>
      <c r="BH30" s="1"/>
      <c r="BI30" s="1"/>
      <c r="BJ30" s="1"/>
      <c r="BK30" s="1"/>
      <c r="BL30" s="1"/>
      <c r="BM30" s="1"/>
      <c r="BN30" s="1"/>
      <c r="BO30" s="1"/>
      <c r="BP30" s="1"/>
      <c r="BQ30" s="1"/>
      <c r="BR30" s="1"/>
      <c r="BS30" s="1"/>
      <c r="BU30" s="1"/>
      <c r="BV30" s="7" t="s">
        <v>459</v>
      </c>
      <c r="BW30" s="1"/>
      <c r="BX30" s="1"/>
      <c r="BY30" s="1"/>
      <c r="BZ30" s="1"/>
      <c r="CA30" s="1"/>
      <c r="CB30" s="1"/>
      <c r="CC30" s="1"/>
      <c r="CD30" s="1"/>
      <c r="CE30" s="1"/>
      <c r="CF30" s="1"/>
      <c r="CG30" s="1"/>
      <c r="CH30" s="1"/>
      <c r="CI30" s="1"/>
      <c r="CJ30" s="1"/>
      <c r="CK30" s="1"/>
      <c r="CL30" s="1"/>
      <c r="CM30" s="1"/>
      <c r="CN30" s="1"/>
      <c r="CO30" s="1"/>
      <c r="CP30" s="1"/>
      <c r="CQ30" s="1"/>
      <c r="CS30" s="1"/>
      <c r="CT30" s="7" t="s">
        <v>459</v>
      </c>
      <c r="CU30" s="1"/>
      <c r="CV30" s="1"/>
      <c r="CW30" s="1"/>
      <c r="CX30" s="1"/>
      <c r="CY30" s="1"/>
      <c r="CZ30" s="1"/>
      <c r="DA30" s="1"/>
      <c r="DB30" s="1"/>
      <c r="DC30" s="1"/>
      <c r="DD30" s="1"/>
      <c r="DE30" s="1"/>
      <c r="DF30" s="1"/>
      <c r="DG30" s="1"/>
      <c r="DH30" s="1"/>
      <c r="DI30" s="1"/>
      <c r="DJ30" s="1"/>
      <c r="DK30" s="1"/>
      <c r="DL30" s="1"/>
      <c r="DM30" s="1"/>
      <c r="DN30" s="1"/>
      <c r="DO30" s="1"/>
      <c r="DQ30" s="1"/>
      <c r="DR30" s="7" t="s">
        <v>459</v>
      </c>
      <c r="DS30" s="1"/>
      <c r="DT30" s="1"/>
      <c r="DU30" s="1"/>
      <c r="DV30" s="1"/>
      <c r="DW30" s="1"/>
      <c r="DX30" s="1"/>
      <c r="DY30" s="1"/>
      <c r="DZ30" s="1"/>
      <c r="EA30" s="1"/>
      <c r="EB30" s="1"/>
      <c r="EC30" s="1"/>
      <c r="ED30" s="1"/>
      <c r="EE30" s="1"/>
      <c r="EF30" s="1"/>
      <c r="EG30" s="1"/>
      <c r="EH30" s="1"/>
      <c r="EI30" s="1"/>
      <c r="EJ30" s="1"/>
      <c r="EK30" s="1"/>
      <c r="EL30" s="1"/>
      <c r="EM30" s="1"/>
      <c r="EO30" s="1"/>
      <c r="EP30" s="7" t="s">
        <v>459</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453</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453</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453</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453</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453</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453</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453</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ht="14.5" spans="1:167">
      <c r="A32" s="1"/>
      <c r="B32" s="16" t="s">
        <v>454</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454</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454</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454</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454</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454</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454</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460</v>
      </c>
      <c r="B34" s="1"/>
      <c r="C34" s="1"/>
      <c r="D34" s="1"/>
      <c r="E34" s="1"/>
      <c r="F34" s="1"/>
      <c r="G34" s="1"/>
      <c r="H34" s="1"/>
      <c r="I34" s="1"/>
      <c r="J34" s="1"/>
      <c r="K34" s="1"/>
      <c r="L34" s="1"/>
      <c r="M34" s="1"/>
      <c r="N34" s="1"/>
      <c r="O34" s="1"/>
      <c r="P34" s="1"/>
      <c r="Q34" s="1"/>
      <c r="R34" s="1"/>
      <c r="S34" s="1"/>
      <c r="T34" s="1"/>
      <c r="U34" s="1"/>
      <c r="V34" s="1"/>
      <c r="W34" s="1"/>
      <c r="Y34" s="1" t="s">
        <v>460</v>
      </c>
      <c r="Z34" s="1"/>
      <c r="AA34" s="1"/>
      <c r="AB34" s="1"/>
      <c r="AC34" s="1"/>
      <c r="AD34" s="1"/>
      <c r="AE34" s="1"/>
      <c r="AF34" s="1"/>
      <c r="AG34" s="1"/>
      <c r="AH34" s="1"/>
      <c r="AI34" s="1"/>
      <c r="AJ34" s="1"/>
      <c r="AK34" s="1"/>
      <c r="AL34" s="1"/>
      <c r="AM34" s="1"/>
      <c r="AN34" s="1"/>
      <c r="AO34" s="1"/>
      <c r="AP34" s="1"/>
      <c r="AQ34" s="1"/>
      <c r="AR34" s="1"/>
      <c r="AS34" s="1"/>
      <c r="AT34" s="1"/>
      <c r="AU34" s="1"/>
      <c r="AW34" s="1" t="s">
        <v>460</v>
      </c>
      <c r="AX34" s="1"/>
      <c r="AY34" s="1"/>
      <c r="AZ34" s="1"/>
      <c r="BA34" s="1"/>
      <c r="BB34" s="1"/>
      <c r="BC34" s="1"/>
      <c r="BD34" s="1"/>
      <c r="BE34" s="1"/>
      <c r="BF34" s="1"/>
      <c r="BG34" s="1"/>
      <c r="BH34" s="1"/>
      <c r="BI34" s="1"/>
      <c r="BJ34" s="1"/>
      <c r="BK34" s="1"/>
      <c r="BL34" s="1"/>
      <c r="BM34" s="1"/>
      <c r="BN34" s="1"/>
      <c r="BO34" s="1"/>
      <c r="BP34" s="1"/>
      <c r="BQ34" s="1"/>
      <c r="BR34" s="1"/>
      <c r="BS34" s="1"/>
      <c r="BU34" s="1" t="s">
        <v>460</v>
      </c>
      <c r="BV34" s="1"/>
      <c r="BW34" s="1"/>
      <c r="BX34" s="1"/>
      <c r="BY34" s="1"/>
      <c r="BZ34" s="1"/>
      <c r="CA34" s="1"/>
      <c r="CB34" s="1"/>
      <c r="CC34" s="1"/>
      <c r="CD34" s="1"/>
      <c r="CE34" s="1"/>
      <c r="CF34" s="1"/>
      <c r="CG34" s="1"/>
      <c r="CH34" s="1"/>
      <c r="CI34" s="1"/>
      <c r="CJ34" s="1"/>
      <c r="CK34" s="1"/>
      <c r="CL34" s="1"/>
      <c r="CM34" s="1"/>
      <c r="CN34" s="1"/>
      <c r="CO34" s="1"/>
      <c r="CP34" s="1"/>
      <c r="CQ34" s="1"/>
      <c r="CS34" s="1" t="s">
        <v>460</v>
      </c>
      <c r="CT34" s="1"/>
      <c r="CU34" s="1"/>
      <c r="CV34" s="1"/>
      <c r="CW34" s="1"/>
      <c r="CX34" s="1"/>
      <c r="CY34" s="1"/>
      <c r="CZ34" s="1"/>
      <c r="DA34" s="1"/>
      <c r="DB34" s="1"/>
      <c r="DC34" s="1"/>
      <c r="DD34" s="1"/>
      <c r="DE34" s="1"/>
      <c r="DF34" s="1"/>
      <c r="DG34" s="1"/>
      <c r="DH34" s="1"/>
      <c r="DI34" s="1"/>
      <c r="DJ34" s="1"/>
      <c r="DK34" s="1"/>
      <c r="DL34" s="1"/>
      <c r="DM34" s="1"/>
      <c r="DN34" s="1"/>
      <c r="DO34" s="1"/>
      <c r="DQ34" s="1" t="s">
        <v>460</v>
      </c>
      <c r="DR34" s="1"/>
      <c r="DS34" s="1"/>
      <c r="DT34" s="1"/>
      <c r="DU34" s="1"/>
      <c r="DV34" s="1"/>
      <c r="DW34" s="1"/>
      <c r="DX34" s="1"/>
      <c r="DY34" s="1"/>
      <c r="DZ34" s="1"/>
      <c r="EA34" s="1"/>
      <c r="EB34" s="1"/>
      <c r="EC34" s="1"/>
      <c r="ED34" s="1"/>
      <c r="EE34" s="1"/>
      <c r="EF34" s="1"/>
      <c r="EG34" s="1"/>
      <c r="EH34" s="1"/>
      <c r="EI34" s="1"/>
      <c r="EJ34" s="1"/>
      <c r="EK34" s="1"/>
      <c r="EL34" s="1"/>
      <c r="EM34" s="1"/>
      <c r="EO34" s="1" t="s">
        <v>460</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461</v>
      </c>
      <c r="B35" s="1"/>
      <c r="C35" s="1"/>
      <c r="D35" s="1"/>
      <c r="E35" s="1"/>
      <c r="F35" s="1"/>
      <c r="G35" s="1"/>
      <c r="H35" s="1"/>
      <c r="I35" s="1"/>
      <c r="J35" s="1"/>
      <c r="K35" s="1"/>
      <c r="L35" s="1"/>
      <c r="M35" s="1"/>
      <c r="N35" s="1"/>
      <c r="O35" s="1"/>
      <c r="P35" s="1"/>
      <c r="Q35" s="1"/>
      <c r="R35" s="1"/>
      <c r="S35" s="1"/>
      <c r="T35" s="1"/>
      <c r="U35" s="1"/>
      <c r="V35" s="1"/>
      <c r="W35" s="1"/>
      <c r="Y35" s="1" t="s">
        <v>461</v>
      </c>
      <c r="Z35" s="1"/>
      <c r="AA35" s="1"/>
      <c r="AB35" s="1"/>
      <c r="AC35" s="1"/>
      <c r="AD35" s="1"/>
      <c r="AE35" s="1"/>
      <c r="AF35" s="1"/>
      <c r="AG35" s="1"/>
      <c r="AH35" s="1"/>
      <c r="AI35" s="1"/>
      <c r="AJ35" s="1"/>
      <c r="AK35" s="1"/>
      <c r="AL35" s="1"/>
      <c r="AM35" s="1"/>
      <c r="AN35" s="1"/>
      <c r="AO35" s="1"/>
      <c r="AP35" s="1"/>
      <c r="AQ35" s="1"/>
      <c r="AR35" s="1"/>
      <c r="AS35" s="1"/>
      <c r="AT35" s="1"/>
      <c r="AU35" s="1"/>
      <c r="AW35" s="1" t="s">
        <v>461</v>
      </c>
      <c r="AX35" s="1"/>
      <c r="AY35" s="1"/>
      <c r="AZ35" s="1"/>
      <c r="BA35" s="1"/>
      <c r="BB35" s="1"/>
      <c r="BC35" s="1"/>
      <c r="BD35" s="1"/>
      <c r="BE35" s="1"/>
      <c r="BF35" s="1"/>
      <c r="BG35" s="1"/>
      <c r="BH35" s="1"/>
      <c r="BI35" s="1"/>
      <c r="BJ35" s="1"/>
      <c r="BK35" s="1"/>
      <c r="BL35" s="1"/>
      <c r="BM35" s="1"/>
      <c r="BN35" s="1"/>
      <c r="BO35" s="1"/>
      <c r="BP35" s="1"/>
      <c r="BQ35" s="1"/>
      <c r="BR35" s="1"/>
      <c r="BS35" s="1"/>
      <c r="BU35" s="1" t="s">
        <v>461</v>
      </c>
      <c r="BV35" s="1"/>
      <c r="BW35" s="1"/>
      <c r="BX35" s="1"/>
      <c r="BY35" s="1"/>
      <c r="BZ35" s="1"/>
      <c r="CA35" s="1"/>
      <c r="CB35" s="1"/>
      <c r="CC35" s="1"/>
      <c r="CD35" s="1"/>
      <c r="CE35" s="1"/>
      <c r="CF35" s="1"/>
      <c r="CG35" s="1"/>
      <c r="CH35" s="1"/>
      <c r="CI35" s="1"/>
      <c r="CJ35" s="1"/>
      <c r="CK35" s="1"/>
      <c r="CL35" s="1"/>
      <c r="CM35" s="1"/>
      <c r="CN35" s="1"/>
      <c r="CO35" s="1"/>
      <c r="CP35" s="1"/>
      <c r="CQ35" s="1"/>
      <c r="CS35" s="1" t="s">
        <v>461</v>
      </c>
      <c r="CT35" s="1"/>
      <c r="CU35" s="1"/>
      <c r="CV35" s="1"/>
      <c r="CW35" s="1"/>
      <c r="CX35" s="1"/>
      <c r="CY35" s="1"/>
      <c r="CZ35" s="1"/>
      <c r="DA35" s="1"/>
      <c r="DB35" s="1"/>
      <c r="DC35" s="1"/>
      <c r="DD35" s="1"/>
      <c r="DE35" s="1"/>
      <c r="DF35" s="1"/>
      <c r="DG35" s="1"/>
      <c r="DH35" s="1"/>
      <c r="DI35" s="1"/>
      <c r="DJ35" s="1"/>
      <c r="DK35" s="1"/>
      <c r="DL35" s="1"/>
      <c r="DM35" s="1"/>
      <c r="DN35" s="1"/>
      <c r="DO35" s="1"/>
      <c r="DQ35" s="1" t="s">
        <v>461</v>
      </c>
      <c r="DR35" s="1"/>
      <c r="DS35" s="1"/>
      <c r="DT35" s="1"/>
      <c r="DU35" s="1"/>
      <c r="DV35" s="1"/>
      <c r="DW35" s="1"/>
      <c r="DX35" s="1"/>
      <c r="DY35" s="1"/>
      <c r="DZ35" s="1"/>
      <c r="EA35" s="1"/>
      <c r="EB35" s="1"/>
      <c r="EC35" s="1"/>
      <c r="ED35" s="1"/>
      <c r="EE35" s="1"/>
      <c r="EF35" s="1"/>
      <c r="EG35" s="1"/>
      <c r="EH35" s="1"/>
      <c r="EI35" s="1"/>
      <c r="EJ35" s="1"/>
      <c r="EK35" s="1"/>
      <c r="EL35" s="1"/>
      <c r="EM35" s="1"/>
      <c r="EO35" s="1" t="s">
        <v>461</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244</v>
      </c>
      <c r="C7" s="23"/>
      <c r="D7" s="23"/>
      <c r="E7" s="23"/>
      <c r="Y7" s="4" t="s">
        <v>245</v>
      </c>
      <c r="AA7" s="23"/>
      <c r="AB7" s="23"/>
      <c r="AC7" s="23"/>
      <c r="AW7" s="4" t="s">
        <v>246</v>
      </c>
      <c r="AY7" s="23"/>
      <c r="AZ7" s="23"/>
      <c r="BA7" s="23"/>
      <c r="BU7" s="4" t="s">
        <v>247</v>
      </c>
      <c r="BW7" s="23"/>
      <c r="BX7" s="23"/>
      <c r="BY7" s="23"/>
      <c r="CS7" s="4" t="s">
        <v>248</v>
      </c>
      <c r="CU7" s="23"/>
      <c r="CV7" s="23"/>
      <c r="CW7" s="23"/>
      <c r="DQ7" s="4" t="s">
        <v>249</v>
      </c>
      <c r="DS7" s="23"/>
      <c r="DT7" s="23"/>
      <c r="DU7" s="23"/>
      <c r="EO7" s="4" t="s">
        <v>250</v>
      </c>
      <c r="EQ7" s="23"/>
      <c r="ER7" s="23"/>
      <c r="ES7" s="23"/>
    </row>
    <row r="8" ht="15.5" spans="1:167">
      <c r="A8" s="4" t="s">
        <v>462</v>
      </c>
      <c r="C8" s="5"/>
      <c r="D8" s="5"/>
      <c r="E8" s="5"/>
      <c r="F8" s="5"/>
      <c r="G8" s="5"/>
      <c r="H8" s="5"/>
      <c r="I8" s="5"/>
      <c r="J8" s="5"/>
      <c r="K8" s="5"/>
      <c r="L8" s="5"/>
      <c r="M8" s="5"/>
      <c r="N8" s="5"/>
      <c r="O8" s="5"/>
      <c r="P8" s="5"/>
      <c r="Q8" s="5"/>
      <c r="R8" s="5"/>
      <c r="S8" s="5"/>
      <c r="T8" s="5"/>
      <c r="U8" s="5"/>
      <c r="V8" s="5"/>
      <c r="W8" s="5"/>
      <c r="Y8" s="4" t="s">
        <v>462</v>
      </c>
      <c r="AA8" s="5"/>
      <c r="AB8" s="5"/>
      <c r="AC8" s="5"/>
      <c r="AD8" s="5"/>
      <c r="AE8" s="5"/>
      <c r="AF8" s="5"/>
      <c r="AG8" s="5"/>
      <c r="AH8" s="5"/>
      <c r="AI8" s="5"/>
      <c r="AJ8" s="5"/>
      <c r="AK8" s="5"/>
      <c r="AL8" s="5"/>
      <c r="AM8" s="5"/>
      <c r="AN8" s="5"/>
      <c r="AO8" s="5"/>
      <c r="AP8" s="5"/>
      <c r="AQ8" s="5"/>
      <c r="AR8" s="5"/>
      <c r="AS8" s="5"/>
      <c r="AT8" s="5"/>
      <c r="AU8" s="5"/>
      <c r="AW8" s="4" t="s">
        <v>462</v>
      </c>
      <c r="AY8" s="5"/>
      <c r="AZ8" s="5"/>
      <c r="BA8" s="5"/>
      <c r="BB8" s="5"/>
      <c r="BC8" s="5"/>
      <c r="BD8" s="5"/>
      <c r="BE8" s="5"/>
      <c r="BF8" s="5"/>
      <c r="BG8" s="5"/>
      <c r="BH8" s="5"/>
      <c r="BI8" s="5"/>
      <c r="BJ8" s="5"/>
      <c r="BK8" s="5"/>
      <c r="BL8" s="5"/>
      <c r="BM8" s="5"/>
      <c r="BN8" s="5"/>
      <c r="BO8" s="5"/>
      <c r="BP8" s="5"/>
      <c r="BQ8" s="5"/>
      <c r="BR8" s="5"/>
      <c r="BS8" s="5"/>
      <c r="BU8" s="4" t="s">
        <v>462</v>
      </c>
      <c r="BW8" s="5"/>
      <c r="BX8" s="5"/>
      <c r="BY8" s="5"/>
      <c r="BZ8" s="5"/>
      <c r="CA8" s="5"/>
      <c r="CB8" s="5"/>
      <c r="CC8" s="5"/>
      <c r="CD8" s="5"/>
      <c r="CE8" s="5"/>
      <c r="CF8" s="5"/>
      <c r="CG8" s="5"/>
      <c r="CH8" s="5"/>
      <c r="CI8" s="5"/>
      <c r="CJ8" s="5"/>
      <c r="CK8" s="5"/>
      <c r="CL8" s="5"/>
      <c r="CM8" s="5"/>
      <c r="CN8" s="5"/>
      <c r="CO8" s="5"/>
      <c r="CP8" s="5"/>
      <c r="CQ8" s="5"/>
      <c r="CS8" s="4" t="s">
        <v>462</v>
      </c>
      <c r="CU8" s="5"/>
      <c r="CV8" s="5"/>
      <c r="CW8" s="5"/>
      <c r="CX8" s="5"/>
      <c r="CY8" s="5"/>
      <c r="CZ8" s="5"/>
      <c r="DA8" s="5"/>
      <c r="DB8" s="5"/>
      <c r="DC8" s="5"/>
      <c r="DD8" s="5"/>
      <c r="DE8" s="5"/>
      <c r="DF8" s="5"/>
      <c r="DG8" s="5"/>
      <c r="DH8" s="5"/>
      <c r="DI8" s="5"/>
      <c r="DJ8" s="5"/>
      <c r="DK8" s="5"/>
      <c r="DL8" s="5"/>
      <c r="DM8" s="5"/>
      <c r="DN8" s="5"/>
      <c r="DO8" s="5"/>
      <c r="DQ8" s="4" t="s">
        <v>462</v>
      </c>
      <c r="DS8" s="5"/>
      <c r="DT8" s="5"/>
      <c r="DU8" s="5"/>
      <c r="DV8" s="5"/>
      <c r="DW8" s="5"/>
      <c r="DX8" s="5"/>
      <c r="DY8" s="5"/>
      <c r="DZ8" s="5"/>
      <c r="EA8" s="5"/>
      <c r="EB8" s="5"/>
      <c r="EC8" s="5"/>
      <c r="ED8" s="5"/>
      <c r="EE8" s="5"/>
      <c r="EF8" s="5"/>
      <c r="EG8" s="5"/>
      <c r="EH8" s="5"/>
      <c r="EI8" s="5"/>
      <c r="EJ8" s="5"/>
      <c r="EK8" s="5"/>
      <c r="EL8" s="5"/>
      <c r="EM8" s="5"/>
      <c r="EO8" s="4" t="s">
        <v>462</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463</v>
      </c>
      <c r="C13" s="112">
        <v>934.633</v>
      </c>
      <c r="D13" s="112">
        <v>942.824</v>
      </c>
      <c r="E13" s="112">
        <v>952.175</v>
      </c>
      <c r="F13" s="112">
        <v>964.649</v>
      </c>
      <c r="G13" s="112">
        <v>977.997</v>
      </c>
      <c r="H13" s="112">
        <v>989.381</v>
      </c>
      <c r="I13" s="112">
        <v>1000.235</v>
      </c>
      <c r="J13" s="112">
        <v>1011.366</v>
      </c>
      <c r="K13" s="112">
        <v>1023.11</v>
      </c>
      <c r="L13" s="112">
        <v>1033.696</v>
      </c>
      <c r="M13" s="112">
        <v>1044.483</v>
      </c>
      <c r="N13" s="112">
        <v>1055.242</v>
      </c>
      <c r="O13" s="112">
        <v>1065.948</v>
      </c>
      <c r="P13" s="112">
        <v>1077.131</v>
      </c>
      <c r="Q13" s="112">
        <v>1085.17</v>
      </c>
      <c r="R13" s="112">
        <v>1091.594</v>
      </c>
      <c r="S13" s="112">
        <v>1098.985</v>
      </c>
      <c r="T13" s="112">
        <v>1105.3</v>
      </c>
      <c r="U13" s="112">
        <v>1113.188</v>
      </c>
      <c r="V13" s="112">
        <v>1120.988</v>
      </c>
      <c r="W13" s="112">
        <v>1129.615</v>
      </c>
      <c r="Y13" s="7"/>
      <c r="Z13" s="8" t="s">
        <v>463</v>
      </c>
      <c r="AA13" s="112">
        <v>3147.212</v>
      </c>
      <c r="AB13" s="112">
        <v>3171.526</v>
      </c>
      <c r="AC13" s="112">
        <v>3206.115</v>
      </c>
      <c r="AD13" s="112">
        <v>3249.431</v>
      </c>
      <c r="AE13" s="112">
        <v>3300.344</v>
      </c>
      <c r="AF13" s="112">
        <v>3350.393</v>
      </c>
      <c r="AG13" s="112">
        <v>3400.115</v>
      </c>
      <c r="AH13" s="112">
        <v>3449.354</v>
      </c>
      <c r="AI13" s="112">
        <v>3496.705</v>
      </c>
      <c r="AJ13" s="112">
        <v>3539.641</v>
      </c>
      <c r="AK13" s="112">
        <v>3583.663</v>
      </c>
      <c r="AL13" s="112">
        <v>3625.916</v>
      </c>
      <c r="AM13" s="112">
        <v>3668.698</v>
      </c>
      <c r="AN13" s="112">
        <v>3706.456</v>
      </c>
      <c r="AO13" s="112">
        <v>3743.555</v>
      </c>
      <c r="AP13" s="112">
        <v>3774.703</v>
      </c>
      <c r="AQ13" s="112">
        <v>3809.658</v>
      </c>
      <c r="AR13" s="112">
        <v>3846.779</v>
      </c>
      <c r="AS13" s="112">
        <v>3886.02</v>
      </c>
      <c r="AT13" s="112">
        <v>3926.492</v>
      </c>
      <c r="AU13" s="112">
        <v>3969.546</v>
      </c>
      <c r="AW13" s="7"/>
      <c r="AX13" s="8" t="s">
        <v>463</v>
      </c>
      <c r="AY13" s="112">
        <v>4467.553</v>
      </c>
      <c r="AZ13" s="112">
        <v>4534.144</v>
      </c>
      <c r="BA13" s="112">
        <v>4613.028</v>
      </c>
      <c r="BB13" s="112">
        <v>4686.675</v>
      </c>
      <c r="BC13" s="112">
        <v>4767.289</v>
      </c>
      <c r="BD13" s="112">
        <v>4845.367</v>
      </c>
      <c r="BE13" s="112">
        <v>4916.95</v>
      </c>
      <c r="BF13" s="112">
        <v>4978.142</v>
      </c>
      <c r="BG13" s="112">
        <v>5042.746</v>
      </c>
      <c r="BH13" s="112">
        <v>5095.007</v>
      </c>
      <c r="BI13" s="112">
        <v>5153.651</v>
      </c>
      <c r="BJ13" s="112">
        <v>5211.112</v>
      </c>
      <c r="BK13" s="112">
        <v>5266.254</v>
      </c>
      <c r="BL13" s="112">
        <v>5321.668</v>
      </c>
      <c r="BM13" s="112">
        <v>5374.794</v>
      </c>
      <c r="BN13" s="112">
        <v>5443.987</v>
      </c>
      <c r="BO13" s="112">
        <v>5511.758</v>
      </c>
      <c r="BP13" s="112">
        <v>5577.315</v>
      </c>
      <c r="BQ13" s="112">
        <v>5668.303</v>
      </c>
      <c r="BR13" s="112">
        <v>5752.217</v>
      </c>
      <c r="BS13" s="112">
        <v>5835.796</v>
      </c>
      <c r="BU13" s="7"/>
      <c r="BV13" s="8" t="s">
        <v>463</v>
      </c>
      <c r="BW13" s="112">
        <v>448.946</v>
      </c>
      <c r="BX13" s="112">
        <v>451.881</v>
      </c>
      <c r="BY13" s="112">
        <v>454.898</v>
      </c>
      <c r="BZ13" s="112">
        <v>458.347</v>
      </c>
      <c r="CA13" s="112">
        <v>462.828</v>
      </c>
      <c r="CB13" s="112">
        <v>467.279</v>
      </c>
      <c r="CC13" s="112">
        <v>471.733</v>
      </c>
      <c r="CD13" s="112">
        <v>476.737</v>
      </c>
      <c r="CE13" s="112">
        <v>482.333</v>
      </c>
      <c r="CF13" s="112">
        <v>487.887</v>
      </c>
      <c r="CG13" s="112">
        <v>492.655</v>
      </c>
      <c r="CH13" s="112">
        <v>498.204</v>
      </c>
      <c r="CI13" s="112">
        <v>503.225</v>
      </c>
      <c r="CJ13" s="112">
        <v>509.519</v>
      </c>
      <c r="CK13" s="112">
        <v>514.903</v>
      </c>
      <c r="CL13" s="112">
        <v>520.201</v>
      </c>
      <c r="CM13" s="112">
        <v>525.778</v>
      </c>
      <c r="CN13" s="112">
        <v>531.192</v>
      </c>
      <c r="CO13" s="112">
        <v>537.41</v>
      </c>
      <c r="CP13" s="112">
        <v>543.179</v>
      </c>
      <c r="CQ13" s="112">
        <v>549.182</v>
      </c>
      <c r="CS13" s="7"/>
      <c r="CT13" s="8" t="s">
        <v>463</v>
      </c>
      <c r="CU13" s="112">
        <v>401.754</v>
      </c>
      <c r="CV13" s="112">
        <v>403.844</v>
      </c>
      <c r="CW13" s="112">
        <v>406.185</v>
      </c>
      <c r="CX13" s="112">
        <v>409.292</v>
      </c>
      <c r="CY13" s="112">
        <v>412.108</v>
      </c>
      <c r="CZ13" s="112">
        <v>415.307</v>
      </c>
      <c r="DA13" s="112">
        <v>418.069</v>
      </c>
      <c r="DB13" s="112">
        <v>422.386</v>
      </c>
      <c r="DC13" s="112">
        <v>428.285</v>
      </c>
      <c r="DD13" s="112">
        <v>433.022</v>
      </c>
      <c r="DE13" s="112">
        <v>437.775</v>
      </c>
      <c r="DF13" s="112">
        <v>443.68</v>
      </c>
      <c r="DG13" s="112">
        <v>450.764</v>
      </c>
      <c r="DH13" s="112">
        <v>458.427</v>
      </c>
      <c r="DI13" s="112">
        <v>466.926</v>
      </c>
      <c r="DJ13" s="112">
        <v>473.573</v>
      </c>
      <c r="DK13" s="112">
        <v>479.341</v>
      </c>
      <c r="DL13" s="112">
        <v>484.34</v>
      </c>
      <c r="DM13" s="112">
        <v>488.514</v>
      </c>
      <c r="DN13" s="112">
        <v>491.395</v>
      </c>
      <c r="DO13" s="112">
        <v>493.632</v>
      </c>
      <c r="DQ13" s="7"/>
      <c r="DR13" s="8" t="s">
        <v>463</v>
      </c>
      <c r="DS13" s="112">
        <v>1159.045</v>
      </c>
      <c r="DT13" s="112">
        <v>1186.255</v>
      </c>
      <c r="DU13" s="112">
        <v>1217.537</v>
      </c>
      <c r="DV13" s="112">
        <v>1252.354</v>
      </c>
      <c r="DW13" s="112">
        <v>1286.69</v>
      </c>
      <c r="DX13" s="112">
        <v>1322.515</v>
      </c>
      <c r="DY13" s="112">
        <v>1360.148</v>
      </c>
      <c r="DZ13" s="112">
        <v>1400.431</v>
      </c>
      <c r="EA13" s="112">
        <v>1438.342</v>
      </c>
      <c r="EB13" s="112">
        <v>1465.129</v>
      </c>
      <c r="EC13" s="112">
        <v>1493.599</v>
      </c>
      <c r="ED13" s="112">
        <v>1516.548</v>
      </c>
      <c r="EE13" s="112">
        <v>1541.5</v>
      </c>
      <c r="EF13" s="112">
        <v>1572.995</v>
      </c>
      <c r="EG13" s="112">
        <v>1606.766</v>
      </c>
      <c r="EH13" s="112">
        <v>1645.488</v>
      </c>
      <c r="EI13" s="112">
        <v>1678.616</v>
      </c>
      <c r="EJ13" s="112">
        <v>1704.011</v>
      </c>
      <c r="EK13" s="112">
        <v>1727.79</v>
      </c>
      <c r="EL13" s="112">
        <v>1753.196</v>
      </c>
      <c r="EM13" s="112">
        <v>1777.835</v>
      </c>
      <c r="EO13" s="7"/>
      <c r="EP13" s="8" t="s">
        <v>463</v>
      </c>
      <c r="EQ13" s="112">
        <v>1641.193</v>
      </c>
      <c r="ER13" s="112">
        <v>1653.735</v>
      </c>
      <c r="ES13" s="112">
        <v>1671.762</v>
      </c>
      <c r="ET13" s="112">
        <v>1691.93</v>
      </c>
      <c r="EU13" s="112">
        <v>1719.775</v>
      </c>
      <c r="EV13" s="112">
        <v>1750.817</v>
      </c>
      <c r="EW13" s="112">
        <v>1782.592</v>
      </c>
      <c r="EX13" s="112">
        <v>1817.342</v>
      </c>
      <c r="EY13" s="112">
        <v>1849.794</v>
      </c>
      <c r="EZ13" s="112">
        <v>1879.869</v>
      </c>
      <c r="FA13" s="112">
        <v>1904.49</v>
      </c>
      <c r="FB13" s="112">
        <v>1926.276</v>
      </c>
      <c r="FC13" s="112">
        <v>1949.458</v>
      </c>
      <c r="FD13" s="112">
        <v>1973.738</v>
      </c>
      <c r="FE13" s="112">
        <v>1997.056</v>
      </c>
      <c r="FF13" s="112">
        <v>2019.766</v>
      </c>
      <c r="FG13" s="112">
        <v>2044.843</v>
      </c>
      <c r="FH13" s="112">
        <v>2074.528</v>
      </c>
      <c r="FI13" s="112">
        <v>2109.683</v>
      </c>
      <c r="FJ13" s="112">
        <v>2146.251</v>
      </c>
      <c r="FK13" s="112">
        <v>2184.472</v>
      </c>
    </row>
    <row r="14" ht="26" spans="2:167">
      <c r="B14" s="88" t="s">
        <v>464</v>
      </c>
      <c r="C14" s="29"/>
      <c r="D14" s="29"/>
      <c r="E14" s="29"/>
      <c r="F14" s="29"/>
      <c r="G14" s="29"/>
      <c r="H14" s="29"/>
      <c r="I14" s="29"/>
      <c r="J14" s="29"/>
      <c r="K14" s="29"/>
      <c r="L14" s="29"/>
      <c r="M14" s="29"/>
      <c r="N14" s="29"/>
      <c r="O14" s="29"/>
      <c r="P14" s="29"/>
      <c r="Q14" s="29"/>
      <c r="R14" s="29"/>
      <c r="S14" s="29"/>
      <c r="T14" s="29"/>
      <c r="U14" s="29"/>
      <c r="V14" s="29"/>
      <c r="W14" s="29"/>
      <c r="Z14" s="88" t="s">
        <v>464</v>
      </c>
      <c r="AA14" s="29"/>
      <c r="AB14" s="29"/>
      <c r="AC14" s="29"/>
      <c r="AD14" s="29"/>
      <c r="AE14" s="29"/>
      <c r="AF14" s="29"/>
      <c r="AG14" s="29"/>
      <c r="AH14" s="29"/>
      <c r="AI14" s="29"/>
      <c r="AJ14" s="29"/>
      <c r="AK14" s="29"/>
      <c r="AL14" s="29"/>
      <c r="AM14" s="29"/>
      <c r="AN14" s="29"/>
      <c r="AO14" s="29"/>
      <c r="AP14" s="29"/>
      <c r="AQ14" s="29"/>
      <c r="AR14" s="29"/>
      <c r="AS14" s="29"/>
      <c r="AT14" s="29"/>
      <c r="AU14" s="29"/>
      <c r="AX14" s="88" t="s">
        <v>464</v>
      </c>
      <c r="AY14" s="29"/>
      <c r="AZ14" s="29"/>
      <c r="BA14" s="29"/>
      <c r="BB14" s="29"/>
      <c r="BC14" s="29"/>
      <c r="BD14" s="29"/>
      <c r="BE14" s="29"/>
      <c r="BF14" s="29"/>
      <c r="BG14" s="29"/>
      <c r="BH14" s="29"/>
      <c r="BI14" s="29"/>
      <c r="BJ14" s="29"/>
      <c r="BK14" s="29"/>
      <c r="BL14" s="29"/>
      <c r="BM14" s="29"/>
      <c r="BN14" s="29"/>
      <c r="BO14" s="29"/>
      <c r="BP14" s="29"/>
      <c r="BQ14" s="29"/>
      <c r="BR14" s="29"/>
      <c r="BS14" s="29"/>
      <c r="BV14" s="88" t="s">
        <v>464</v>
      </c>
      <c r="BW14" s="29"/>
      <c r="BX14" s="29"/>
      <c r="BY14" s="29"/>
      <c r="BZ14" s="29"/>
      <c r="CA14" s="29"/>
      <c r="CB14" s="29"/>
      <c r="CC14" s="29"/>
      <c r="CD14" s="29"/>
      <c r="CE14" s="29"/>
      <c r="CF14" s="29"/>
      <c r="CG14" s="29"/>
      <c r="CH14" s="29"/>
      <c r="CI14" s="29"/>
      <c r="CJ14" s="29"/>
      <c r="CK14" s="29"/>
      <c r="CL14" s="29"/>
      <c r="CM14" s="29"/>
      <c r="CN14" s="29"/>
      <c r="CO14" s="29"/>
      <c r="CP14" s="29"/>
      <c r="CQ14" s="29"/>
      <c r="CT14" s="88" t="s">
        <v>464</v>
      </c>
      <c r="CU14" s="29"/>
      <c r="CV14" s="29"/>
      <c r="CW14" s="29"/>
      <c r="CX14" s="29"/>
      <c r="CY14" s="29"/>
      <c r="CZ14" s="29"/>
      <c r="DA14" s="29"/>
      <c r="DB14" s="29"/>
      <c r="DC14" s="29"/>
      <c r="DD14" s="29"/>
      <c r="DE14" s="29"/>
      <c r="DF14" s="29"/>
      <c r="DG14" s="29"/>
      <c r="DH14" s="29"/>
      <c r="DI14" s="29"/>
      <c r="DJ14" s="29"/>
      <c r="DK14" s="29"/>
      <c r="DL14" s="29"/>
      <c r="DM14" s="29"/>
      <c r="DN14" s="29"/>
      <c r="DO14" s="29"/>
      <c r="DR14" s="88" t="s">
        <v>464</v>
      </c>
      <c r="DS14" s="29"/>
      <c r="DT14" s="29"/>
      <c r="DU14" s="29"/>
      <c r="DV14" s="29"/>
      <c r="DW14" s="29"/>
      <c r="DX14" s="29"/>
      <c r="DY14" s="29"/>
      <c r="DZ14" s="29"/>
      <c r="EA14" s="29"/>
      <c r="EB14" s="29"/>
      <c r="EC14" s="29"/>
      <c r="ED14" s="29"/>
      <c r="EE14" s="29"/>
      <c r="EF14" s="29"/>
      <c r="EG14" s="29"/>
      <c r="EH14" s="29"/>
      <c r="EI14" s="29"/>
      <c r="EJ14" s="29"/>
      <c r="EK14" s="29"/>
      <c r="EL14" s="29"/>
      <c r="EM14" s="29"/>
      <c r="EP14" s="88" t="s">
        <v>464</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7" t="s">
        <v>306</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7" t="s">
        <v>306</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7" t="s">
        <v>306</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7" t="s">
        <v>306</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7" t="s">
        <v>306</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7" t="s">
        <v>306</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7" t="s">
        <v>306</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7" t="s">
        <v>307</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7" t="s">
        <v>307</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7" t="s">
        <v>307</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7" t="s">
        <v>307</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7" t="s">
        <v>307</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7" t="s">
        <v>307</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7" t="s">
        <v>307</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7" t="s">
        <v>308</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7" t="s">
        <v>308</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7" t="s">
        <v>308</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7" t="s">
        <v>308</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7" t="s">
        <v>308</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7" t="s">
        <v>308</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7" t="s">
        <v>308</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7" t="s">
        <v>309</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7" t="s">
        <v>309</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7" t="s">
        <v>309</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7" t="s">
        <v>309</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7" t="s">
        <v>309</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7" t="s">
        <v>309</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7" t="s">
        <v>309</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270</v>
      </c>
      <c r="C20" s="29"/>
      <c r="D20" s="29"/>
      <c r="E20" s="29"/>
      <c r="F20" s="29"/>
      <c r="G20" s="29"/>
      <c r="H20" s="29"/>
      <c r="I20" s="29"/>
      <c r="J20" s="29"/>
      <c r="K20" s="29"/>
      <c r="L20" s="29"/>
      <c r="M20" s="29"/>
      <c r="N20" s="29"/>
      <c r="O20" s="29"/>
      <c r="P20" s="29"/>
      <c r="Q20" s="29"/>
      <c r="R20" s="29"/>
      <c r="S20" s="29"/>
      <c r="T20" s="29"/>
      <c r="U20" s="29"/>
      <c r="V20" s="29"/>
      <c r="W20" s="29"/>
      <c r="Z20" s="9" t="s">
        <v>270</v>
      </c>
      <c r="AA20" s="29"/>
      <c r="AB20" s="29"/>
      <c r="AC20" s="29"/>
      <c r="AD20" s="29"/>
      <c r="AE20" s="29"/>
      <c r="AF20" s="29"/>
      <c r="AG20" s="29"/>
      <c r="AH20" s="29"/>
      <c r="AI20" s="29"/>
      <c r="AJ20" s="29"/>
      <c r="AK20" s="29"/>
      <c r="AL20" s="29"/>
      <c r="AM20" s="29"/>
      <c r="AN20" s="29"/>
      <c r="AO20" s="29"/>
      <c r="AP20" s="29"/>
      <c r="AQ20" s="29"/>
      <c r="AR20" s="29"/>
      <c r="AS20" s="29"/>
      <c r="AT20" s="29"/>
      <c r="AU20" s="29"/>
      <c r="AX20" s="9" t="s">
        <v>270</v>
      </c>
      <c r="AY20" s="29"/>
      <c r="AZ20" s="29"/>
      <c r="BA20" s="29"/>
      <c r="BB20" s="29"/>
      <c r="BC20" s="29"/>
      <c r="BD20" s="29"/>
      <c r="BE20" s="29"/>
      <c r="BF20" s="29"/>
      <c r="BG20" s="29"/>
      <c r="BH20" s="29"/>
      <c r="BI20" s="29"/>
      <c r="BJ20" s="29"/>
      <c r="BK20" s="29"/>
      <c r="BL20" s="29"/>
      <c r="BM20" s="29"/>
      <c r="BN20" s="29"/>
      <c r="BO20" s="29"/>
      <c r="BP20" s="29"/>
      <c r="BQ20" s="29"/>
      <c r="BR20" s="29"/>
      <c r="BS20" s="29"/>
      <c r="BV20" s="9" t="s">
        <v>270</v>
      </c>
      <c r="BW20" s="29"/>
      <c r="BX20" s="29"/>
      <c r="BY20" s="29"/>
      <c r="BZ20" s="29"/>
      <c r="CA20" s="29"/>
      <c r="CB20" s="29"/>
      <c r="CC20" s="29"/>
      <c r="CD20" s="29"/>
      <c r="CE20" s="29"/>
      <c r="CF20" s="29"/>
      <c r="CG20" s="29"/>
      <c r="CH20" s="29"/>
      <c r="CI20" s="29"/>
      <c r="CJ20" s="29"/>
      <c r="CK20" s="29"/>
      <c r="CL20" s="29"/>
      <c r="CM20" s="29"/>
      <c r="CN20" s="29"/>
      <c r="CO20" s="29"/>
      <c r="CP20" s="29"/>
      <c r="CQ20" s="29"/>
      <c r="CT20" s="9" t="s">
        <v>270</v>
      </c>
      <c r="CU20" s="29"/>
      <c r="CV20" s="29"/>
      <c r="CW20" s="29"/>
      <c r="CX20" s="29"/>
      <c r="CY20" s="29"/>
      <c r="CZ20" s="29"/>
      <c r="DA20" s="29"/>
      <c r="DB20" s="29"/>
      <c r="DC20" s="29"/>
      <c r="DD20" s="29"/>
      <c r="DE20" s="29"/>
      <c r="DF20" s="29"/>
      <c r="DG20" s="29"/>
      <c r="DH20" s="29"/>
      <c r="DI20" s="29"/>
      <c r="DJ20" s="29"/>
      <c r="DK20" s="29"/>
      <c r="DL20" s="29"/>
      <c r="DM20" s="29"/>
      <c r="DN20" s="29"/>
      <c r="DO20" s="29"/>
      <c r="DR20" s="9" t="s">
        <v>270</v>
      </c>
      <c r="DS20" s="29"/>
      <c r="DT20" s="29"/>
      <c r="DU20" s="29"/>
      <c r="DV20" s="29"/>
      <c r="DW20" s="29"/>
      <c r="DX20" s="29"/>
      <c r="DY20" s="29"/>
      <c r="DZ20" s="29"/>
      <c r="EA20" s="29"/>
      <c r="EB20" s="29"/>
      <c r="EC20" s="29"/>
      <c r="ED20" s="29"/>
      <c r="EE20" s="29"/>
      <c r="EF20" s="29"/>
      <c r="EG20" s="29"/>
      <c r="EH20" s="29"/>
      <c r="EI20" s="29"/>
      <c r="EJ20" s="29"/>
      <c r="EK20" s="29"/>
      <c r="EL20" s="29"/>
      <c r="EM20" s="29"/>
      <c r="EP20" s="9" t="s">
        <v>270</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306</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7" t="s">
        <v>306</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7" t="s">
        <v>306</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7" t="s">
        <v>306</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7" t="s">
        <v>306</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7" t="s">
        <v>306</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7" t="s">
        <v>306</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7" t="s">
        <v>307</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7" t="s">
        <v>307</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7" t="s">
        <v>307</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7" t="s">
        <v>307</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7" t="s">
        <v>307</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7" t="s">
        <v>307</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7" t="s">
        <v>307</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7" t="s">
        <v>308</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7" t="s">
        <v>308</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7" t="s">
        <v>308</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7" t="s">
        <v>308</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7" t="s">
        <v>308</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7" t="s">
        <v>308</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7" t="s">
        <v>308</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7" t="s">
        <v>309</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7" t="s">
        <v>309</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7" t="s">
        <v>309</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7" t="s">
        <v>309</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7" t="s">
        <v>309</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7" t="s">
        <v>309</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7" t="s">
        <v>309</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88" t="s">
        <v>465</v>
      </c>
      <c r="C26" s="29"/>
      <c r="D26" s="29"/>
      <c r="E26" s="29"/>
      <c r="F26" s="29"/>
      <c r="G26" s="29"/>
      <c r="H26" s="29"/>
      <c r="I26" s="29"/>
      <c r="J26" s="29"/>
      <c r="K26" s="29"/>
      <c r="L26" s="29"/>
      <c r="M26" s="29"/>
      <c r="N26" s="29"/>
      <c r="O26" s="29"/>
      <c r="P26" s="29"/>
      <c r="Q26" s="29"/>
      <c r="R26" s="29"/>
      <c r="S26" s="29"/>
      <c r="T26" s="29"/>
      <c r="U26" s="29"/>
      <c r="V26" s="29"/>
      <c r="W26" s="29"/>
      <c r="Z26" s="88" t="s">
        <v>465</v>
      </c>
      <c r="AA26" s="29"/>
      <c r="AB26" s="29"/>
      <c r="AC26" s="29"/>
      <c r="AD26" s="29"/>
      <c r="AE26" s="29"/>
      <c r="AF26" s="29"/>
      <c r="AG26" s="29"/>
      <c r="AH26" s="29"/>
      <c r="AI26" s="29"/>
      <c r="AJ26" s="29"/>
      <c r="AK26" s="29"/>
      <c r="AL26" s="29"/>
      <c r="AM26" s="29"/>
      <c r="AN26" s="29"/>
      <c r="AO26" s="29"/>
      <c r="AP26" s="29"/>
      <c r="AQ26" s="29"/>
      <c r="AR26" s="29"/>
      <c r="AS26" s="29"/>
      <c r="AT26" s="29"/>
      <c r="AU26" s="29"/>
      <c r="AX26" s="88" t="s">
        <v>465</v>
      </c>
      <c r="AY26" s="29"/>
      <c r="AZ26" s="29"/>
      <c r="BA26" s="29"/>
      <c r="BB26" s="29"/>
      <c r="BC26" s="29"/>
      <c r="BD26" s="29"/>
      <c r="BE26" s="29"/>
      <c r="BF26" s="29"/>
      <c r="BG26" s="29"/>
      <c r="BH26" s="29"/>
      <c r="BI26" s="29"/>
      <c r="BJ26" s="29"/>
      <c r="BK26" s="29"/>
      <c r="BL26" s="29"/>
      <c r="BM26" s="29"/>
      <c r="BN26" s="29"/>
      <c r="BO26" s="29"/>
      <c r="BP26" s="29"/>
      <c r="BQ26" s="29"/>
      <c r="BR26" s="29"/>
      <c r="BS26" s="29"/>
      <c r="BV26" s="88" t="s">
        <v>465</v>
      </c>
      <c r="BW26" s="29"/>
      <c r="BX26" s="29"/>
      <c r="BY26" s="29"/>
      <c r="BZ26" s="29"/>
      <c r="CA26" s="29"/>
      <c r="CB26" s="29"/>
      <c r="CC26" s="29"/>
      <c r="CD26" s="29"/>
      <c r="CE26" s="29"/>
      <c r="CF26" s="29"/>
      <c r="CG26" s="29"/>
      <c r="CH26" s="29"/>
      <c r="CI26" s="29"/>
      <c r="CJ26" s="29"/>
      <c r="CK26" s="29"/>
      <c r="CL26" s="29"/>
      <c r="CM26" s="29"/>
      <c r="CN26" s="29"/>
      <c r="CO26" s="29"/>
      <c r="CP26" s="29"/>
      <c r="CQ26" s="29"/>
      <c r="CT26" s="88" t="s">
        <v>465</v>
      </c>
      <c r="CU26" s="29"/>
      <c r="CV26" s="29"/>
      <c r="CW26" s="29"/>
      <c r="CX26" s="29"/>
      <c r="CY26" s="29"/>
      <c r="CZ26" s="29"/>
      <c r="DA26" s="29"/>
      <c r="DB26" s="29"/>
      <c r="DC26" s="29"/>
      <c r="DD26" s="29"/>
      <c r="DE26" s="29"/>
      <c r="DF26" s="29"/>
      <c r="DG26" s="29"/>
      <c r="DH26" s="29"/>
      <c r="DI26" s="29"/>
      <c r="DJ26" s="29"/>
      <c r="DK26" s="29"/>
      <c r="DL26" s="29"/>
      <c r="DM26" s="29"/>
      <c r="DN26" s="29"/>
      <c r="DO26" s="29"/>
      <c r="DR26" s="88" t="s">
        <v>465</v>
      </c>
      <c r="DS26" s="29"/>
      <c r="DT26" s="29"/>
      <c r="DU26" s="29"/>
      <c r="DV26" s="29"/>
      <c r="DW26" s="29"/>
      <c r="DX26" s="29"/>
      <c r="DY26" s="29"/>
      <c r="DZ26" s="29"/>
      <c r="EA26" s="29"/>
      <c r="EB26" s="29"/>
      <c r="EC26" s="29"/>
      <c r="ED26" s="29"/>
      <c r="EE26" s="29"/>
      <c r="EF26" s="29"/>
      <c r="EG26" s="29"/>
      <c r="EH26" s="29"/>
      <c r="EI26" s="29"/>
      <c r="EJ26" s="29"/>
      <c r="EK26" s="29"/>
      <c r="EL26" s="29"/>
      <c r="EM26" s="29"/>
      <c r="EP26" s="88" t="s">
        <v>465</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466</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466</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466</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466</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466</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466</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7" t="s">
        <v>466</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7" t="s">
        <v>467</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467</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467</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467</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467</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467</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7" t="s">
        <v>467</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7" t="s">
        <v>468</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468</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468</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468</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468</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468</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7" t="s">
        <v>468</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7" t="s">
        <v>469</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469</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469</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469</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469</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469</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7" t="s">
        <v>469</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7" t="s">
        <v>470</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470</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470</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470</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470</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470</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7" t="s">
        <v>470</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471</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471</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471</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471</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471</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471</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471</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472</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472</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472</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472</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472</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472</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472</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473</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473</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473</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473</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473</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473</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473</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474</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474</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474</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474</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474</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474</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474</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475</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475</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475</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475</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475</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475</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475</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270</v>
      </c>
      <c r="C38" s="29"/>
      <c r="D38" s="29"/>
      <c r="E38" s="29"/>
      <c r="F38" s="29"/>
      <c r="G38" s="29"/>
      <c r="H38" s="29"/>
      <c r="I38" s="29"/>
      <c r="J38" s="29"/>
      <c r="K38" s="29"/>
      <c r="L38" s="29"/>
      <c r="M38" s="29"/>
      <c r="N38" s="29"/>
      <c r="O38" s="29"/>
      <c r="P38" s="29"/>
      <c r="Q38" s="29"/>
      <c r="R38" s="29"/>
      <c r="S38" s="29"/>
      <c r="T38" s="29"/>
      <c r="U38" s="29"/>
      <c r="V38" s="29"/>
      <c r="W38" s="29"/>
      <c r="Z38" s="9" t="s">
        <v>270</v>
      </c>
      <c r="AA38" s="30"/>
      <c r="AB38" s="30"/>
      <c r="AC38" s="30"/>
      <c r="AD38" s="30"/>
      <c r="AE38" s="30"/>
      <c r="AF38" s="30"/>
      <c r="AG38" s="30"/>
      <c r="AH38" s="30"/>
      <c r="AI38" s="30"/>
      <c r="AJ38" s="30"/>
      <c r="AK38" s="30"/>
      <c r="AL38" s="30"/>
      <c r="AM38" s="30"/>
      <c r="AN38" s="30"/>
      <c r="AO38" s="30"/>
      <c r="AP38" s="30"/>
      <c r="AQ38" s="30"/>
      <c r="AR38" s="30"/>
      <c r="AS38" s="30"/>
      <c r="AT38" s="30"/>
      <c r="AU38" s="30"/>
      <c r="AX38" s="9" t="s">
        <v>270</v>
      </c>
      <c r="AY38" s="30"/>
      <c r="AZ38" s="30"/>
      <c r="BA38" s="30"/>
      <c r="BB38" s="30"/>
      <c r="BC38" s="30"/>
      <c r="BD38" s="30"/>
      <c r="BE38" s="30"/>
      <c r="BF38" s="30"/>
      <c r="BG38" s="30"/>
      <c r="BH38" s="30"/>
      <c r="BI38" s="30"/>
      <c r="BJ38" s="30"/>
      <c r="BK38" s="30"/>
      <c r="BL38" s="30"/>
      <c r="BM38" s="30"/>
      <c r="BN38" s="30"/>
      <c r="BO38" s="30"/>
      <c r="BP38" s="30"/>
      <c r="BQ38" s="30"/>
      <c r="BR38" s="30"/>
      <c r="BS38" s="30"/>
      <c r="BV38" s="9" t="s">
        <v>270</v>
      </c>
      <c r="BW38" s="30"/>
      <c r="BX38" s="30"/>
      <c r="BY38" s="30"/>
      <c r="BZ38" s="30"/>
      <c r="CA38" s="30"/>
      <c r="CB38" s="30"/>
      <c r="CC38" s="30"/>
      <c r="CD38" s="30"/>
      <c r="CE38" s="30"/>
      <c r="CF38" s="30"/>
      <c r="CG38" s="30"/>
      <c r="CH38" s="30"/>
      <c r="CI38" s="30"/>
      <c r="CJ38" s="30"/>
      <c r="CK38" s="30"/>
      <c r="CL38" s="30"/>
      <c r="CM38" s="30"/>
      <c r="CN38" s="30"/>
      <c r="CO38" s="30"/>
      <c r="CP38" s="30"/>
      <c r="CQ38" s="30"/>
      <c r="CT38" s="9" t="s">
        <v>270</v>
      </c>
      <c r="CU38" s="30"/>
      <c r="CV38" s="30"/>
      <c r="CW38" s="30"/>
      <c r="CX38" s="30"/>
      <c r="CY38" s="30"/>
      <c r="CZ38" s="30"/>
      <c r="DA38" s="30"/>
      <c r="DB38" s="30"/>
      <c r="DC38" s="30"/>
      <c r="DD38" s="30"/>
      <c r="DE38" s="30"/>
      <c r="DF38" s="30"/>
      <c r="DG38" s="30"/>
      <c r="DH38" s="30"/>
      <c r="DI38" s="30"/>
      <c r="DJ38" s="30"/>
      <c r="DK38" s="30"/>
      <c r="DL38" s="30"/>
      <c r="DM38" s="30"/>
      <c r="DN38" s="30"/>
      <c r="DO38" s="30"/>
      <c r="DR38" s="9" t="s">
        <v>270</v>
      </c>
      <c r="DS38" s="30"/>
      <c r="DT38" s="30"/>
      <c r="DU38" s="30"/>
      <c r="DV38" s="30"/>
      <c r="DW38" s="30"/>
      <c r="DX38" s="30"/>
      <c r="DY38" s="30"/>
      <c r="DZ38" s="30"/>
      <c r="EA38" s="30"/>
      <c r="EB38" s="30"/>
      <c r="EC38" s="30"/>
      <c r="ED38" s="30"/>
      <c r="EE38" s="30"/>
      <c r="EF38" s="30"/>
      <c r="EG38" s="30"/>
      <c r="EH38" s="30"/>
      <c r="EI38" s="30"/>
      <c r="EJ38" s="30"/>
      <c r="EK38" s="30"/>
      <c r="EL38" s="30"/>
      <c r="EM38" s="30"/>
      <c r="EP38" s="9" t="s">
        <v>270</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466</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466</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466</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466</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466</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466</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7" t="s">
        <v>466</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7" t="s">
        <v>467</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467</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467</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467</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467</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467</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7" t="s">
        <v>467</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7" t="s">
        <v>468</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468</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468</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468</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468</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468</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7" t="s">
        <v>468</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7" t="s">
        <v>469</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469</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469</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469</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469</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469</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7" t="s">
        <v>469</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7" t="s">
        <v>470</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470</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470</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470</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470</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470</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7" t="s">
        <v>470</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471</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471</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471</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471</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471</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471</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471</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472</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472</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472</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472</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472</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472</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472</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473</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473</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473</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473</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473</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473</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473</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474</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474</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474</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474</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474</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474</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474</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475</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475</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475</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475</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475</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475</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475</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workbookViewId="0">
      <selection activeCell="W18" sqref="W18"/>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2"/>
      <c r="Y2" s="21" t="s">
        <v>282</v>
      </c>
      <c r="Z2" s="22"/>
      <c r="AW2" s="21" t="s">
        <v>282</v>
      </c>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111" t="s">
        <v>476</v>
      </c>
      <c r="DS7" s="23"/>
      <c r="DT7" s="23"/>
      <c r="DU7" s="23"/>
      <c r="EO7" s="4" t="s">
        <v>250</v>
      </c>
      <c r="EQ7" s="23"/>
      <c r="ER7" s="23"/>
      <c r="ES7" s="23"/>
    </row>
    <row r="8" ht="15.5" spans="1:167">
      <c r="A8" s="4" t="s">
        <v>477</v>
      </c>
      <c r="C8" s="5"/>
      <c r="D8" s="5"/>
      <c r="E8" s="5"/>
      <c r="F8" s="5"/>
      <c r="G8" s="5"/>
      <c r="H8" s="5"/>
      <c r="I8" s="5"/>
      <c r="J8" s="5"/>
      <c r="K8" s="5"/>
      <c r="L8" s="5"/>
      <c r="M8" s="5"/>
      <c r="N8" s="5"/>
      <c r="O8" s="5"/>
      <c r="P8" s="5"/>
      <c r="Q8" s="5"/>
      <c r="R8" s="5"/>
      <c r="S8" s="5"/>
      <c r="T8" s="5"/>
      <c r="U8" s="5"/>
      <c r="V8" s="5"/>
      <c r="W8" s="5"/>
      <c r="Y8" s="4" t="s">
        <v>477</v>
      </c>
      <c r="AA8" s="5"/>
      <c r="AB8" s="5"/>
      <c r="AC8" s="5"/>
      <c r="AD8" s="5"/>
      <c r="AE8" s="5"/>
      <c r="AF8" s="5"/>
      <c r="AG8" s="5"/>
      <c r="AH8" s="5"/>
      <c r="AI8" s="5"/>
      <c r="AJ8" s="5"/>
      <c r="AK8" s="5"/>
      <c r="AL8" s="5"/>
      <c r="AM8" s="5"/>
      <c r="AN8" s="5"/>
      <c r="AO8" s="5"/>
      <c r="AP8" s="5"/>
      <c r="AQ8" s="5"/>
      <c r="AR8" s="5"/>
      <c r="AS8" s="5"/>
      <c r="AT8" s="5"/>
      <c r="AU8" s="5"/>
      <c r="AW8" s="4" t="s">
        <v>477</v>
      </c>
      <c r="AY8" s="5"/>
      <c r="AZ8" s="5"/>
      <c r="BA8" s="5"/>
      <c r="BB8" s="5"/>
      <c r="BC8" s="5"/>
      <c r="BD8" s="5"/>
      <c r="BE8" s="5"/>
      <c r="BF8" s="5"/>
      <c r="BG8" s="5"/>
      <c r="BH8" s="5"/>
      <c r="BI8" s="5"/>
      <c r="BJ8" s="5"/>
      <c r="BK8" s="5"/>
      <c r="BL8" s="5"/>
      <c r="BM8" s="5"/>
      <c r="BN8" s="5"/>
      <c r="BO8" s="5"/>
      <c r="BP8" s="5"/>
      <c r="BQ8" s="5"/>
      <c r="BR8" s="5"/>
      <c r="BS8" s="5"/>
      <c r="BU8" s="4" t="s">
        <v>477</v>
      </c>
      <c r="BW8" s="5"/>
      <c r="BX8" s="5"/>
      <c r="BY8" s="5"/>
      <c r="BZ8" s="5"/>
      <c r="CA8" s="5"/>
      <c r="CB8" s="5"/>
      <c r="CC8" s="5"/>
      <c r="CD8" s="5"/>
      <c r="CE8" s="5"/>
      <c r="CF8" s="5"/>
      <c r="CG8" s="5"/>
      <c r="CH8" s="5"/>
      <c r="CI8" s="5"/>
      <c r="CJ8" s="5"/>
      <c r="CK8" s="5"/>
      <c r="CL8" s="5"/>
      <c r="CM8" s="5"/>
      <c r="CN8" s="5"/>
      <c r="CO8" s="5"/>
      <c r="CP8" s="5"/>
      <c r="CQ8" s="5"/>
      <c r="CS8" s="4" t="s">
        <v>477</v>
      </c>
      <c r="CU8" s="5"/>
      <c r="CV8" s="5"/>
      <c r="CW8" s="5"/>
      <c r="CX8" s="5"/>
      <c r="CY8" s="5"/>
      <c r="CZ8" s="5"/>
      <c r="DA8" s="5"/>
      <c r="DB8" s="5"/>
      <c r="DC8" s="5"/>
      <c r="DD8" s="5"/>
      <c r="DE8" s="5"/>
      <c r="DF8" s="5"/>
      <c r="DG8" s="5"/>
      <c r="DH8" s="5"/>
      <c r="DI8" s="5"/>
      <c r="DJ8" s="5"/>
      <c r="DK8" s="5"/>
      <c r="DL8" s="5"/>
      <c r="DM8" s="5"/>
      <c r="DN8" s="5"/>
      <c r="DO8" s="5"/>
      <c r="DQ8" s="4" t="s">
        <v>477</v>
      </c>
      <c r="DS8" s="5"/>
      <c r="DT8" s="5"/>
      <c r="DU8" s="5"/>
      <c r="DV8" s="5"/>
      <c r="DW8" s="5"/>
      <c r="DX8" s="5"/>
      <c r="DY8" s="5"/>
      <c r="DZ8" s="5"/>
      <c r="EA8" s="5"/>
      <c r="EB8" s="5"/>
      <c r="EC8" s="5"/>
      <c r="ED8" s="5"/>
      <c r="EE8" s="5"/>
      <c r="EF8" s="5"/>
      <c r="EG8" s="5"/>
      <c r="EH8" s="5"/>
      <c r="EI8" s="5"/>
      <c r="EJ8" s="5"/>
      <c r="EK8" s="5"/>
      <c r="EL8" s="5"/>
      <c r="EM8" s="5"/>
      <c r="EO8" s="4" t="s">
        <v>477</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478</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478</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478</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478</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478</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478</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478</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479</v>
      </c>
      <c r="C14" s="30"/>
      <c r="D14" s="30"/>
      <c r="E14" s="30"/>
      <c r="F14" s="30"/>
      <c r="G14" s="30"/>
      <c r="H14" s="30"/>
      <c r="I14" s="30"/>
      <c r="J14" s="30"/>
      <c r="K14" s="30"/>
      <c r="L14" s="30"/>
      <c r="M14" s="30"/>
      <c r="N14" s="30"/>
      <c r="O14" s="30"/>
      <c r="P14" s="30"/>
      <c r="Q14" s="30"/>
      <c r="R14" s="30"/>
      <c r="S14" s="30"/>
      <c r="T14" s="30"/>
      <c r="U14" s="30"/>
      <c r="V14" s="30"/>
      <c r="W14" s="30"/>
      <c r="Z14" s="9" t="s">
        <v>479</v>
      </c>
      <c r="AA14" s="30"/>
      <c r="AB14" s="30"/>
      <c r="AC14" s="30"/>
      <c r="AD14" s="30"/>
      <c r="AE14" s="30"/>
      <c r="AF14" s="30"/>
      <c r="AG14" s="30"/>
      <c r="AH14" s="30"/>
      <c r="AI14" s="30"/>
      <c r="AJ14" s="30"/>
      <c r="AK14" s="30"/>
      <c r="AL14" s="30"/>
      <c r="AM14" s="30"/>
      <c r="AN14" s="30"/>
      <c r="AO14" s="30"/>
      <c r="AP14" s="30"/>
      <c r="AQ14" s="30"/>
      <c r="AR14" s="30"/>
      <c r="AS14" s="30"/>
      <c r="AT14" s="30"/>
      <c r="AU14" s="30"/>
      <c r="AX14" s="9" t="s">
        <v>479</v>
      </c>
      <c r="AY14" s="30"/>
      <c r="AZ14" s="30"/>
      <c r="BA14" s="30"/>
      <c r="BB14" s="30"/>
      <c r="BC14" s="30"/>
      <c r="BD14" s="30"/>
      <c r="BE14" s="30"/>
      <c r="BF14" s="30"/>
      <c r="BG14" s="30"/>
      <c r="BH14" s="30"/>
      <c r="BI14" s="30"/>
      <c r="BJ14" s="30"/>
      <c r="BK14" s="30"/>
      <c r="BL14" s="30"/>
      <c r="BM14" s="30"/>
      <c r="BN14" s="30"/>
      <c r="BO14" s="30"/>
      <c r="BP14" s="30"/>
      <c r="BQ14" s="30"/>
      <c r="BR14" s="30"/>
      <c r="BS14" s="30"/>
      <c r="BV14" s="9" t="s">
        <v>479</v>
      </c>
      <c r="BW14" s="30"/>
      <c r="BX14" s="30"/>
      <c r="BY14" s="30"/>
      <c r="BZ14" s="30"/>
      <c r="CA14" s="30"/>
      <c r="CB14" s="30"/>
      <c r="CC14" s="30"/>
      <c r="CD14" s="30"/>
      <c r="CE14" s="30"/>
      <c r="CF14" s="30"/>
      <c r="CG14" s="30"/>
      <c r="CH14" s="30"/>
      <c r="CI14" s="30"/>
      <c r="CJ14" s="30"/>
      <c r="CK14" s="30"/>
      <c r="CL14" s="30"/>
      <c r="CM14" s="30"/>
      <c r="CN14" s="30"/>
      <c r="CO14" s="30"/>
      <c r="CP14" s="30"/>
      <c r="CQ14" s="30"/>
      <c r="CT14" s="9" t="s">
        <v>479</v>
      </c>
      <c r="CU14" s="30"/>
      <c r="CV14" s="30"/>
      <c r="CW14" s="30"/>
      <c r="CX14" s="30"/>
      <c r="CY14" s="30"/>
      <c r="CZ14" s="30"/>
      <c r="DA14" s="30"/>
      <c r="DB14" s="30"/>
      <c r="DC14" s="30"/>
      <c r="DD14" s="30"/>
      <c r="DE14" s="30"/>
      <c r="DF14" s="30"/>
      <c r="DG14" s="30"/>
      <c r="DH14" s="30"/>
      <c r="DI14" s="30"/>
      <c r="DJ14" s="30"/>
      <c r="DK14" s="30"/>
      <c r="DL14" s="30"/>
      <c r="DM14" s="30"/>
      <c r="DN14" s="30"/>
      <c r="DO14" s="30"/>
      <c r="DR14" s="9" t="s">
        <v>479</v>
      </c>
      <c r="DS14" s="30"/>
      <c r="DT14" s="30"/>
      <c r="DU14" s="30"/>
      <c r="DV14" s="30"/>
      <c r="DW14" s="30"/>
      <c r="DX14" s="30"/>
      <c r="DY14" s="30"/>
      <c r="DZ14" s="30"/>
      <c r="EA14" s="30"/>
      <c r="EB14" s="30"/>
      <c r="EC14" s="30"/>
      <c r="ED14" s="30"/>
      <c r="EE14" s="30"/>
      <c r="EF14" s="30"/>
      <c r="EG14" s="30"/>
      <c r="EH14" s="30"/>
      <c r="EI14" s="30"/>
      <c r="EJ14" s="30"/>
      <c r="EK14" s="30"/>
      <c r="EL14" s="30"/>
      <c r="EM14" s="30"/>
      <c r="EP14" s="9" t="s">
        <v>479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453</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7" t="s">
        <v>453</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7" t="s">
        <v>453</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7" t="s">
        <v>453</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7" t="s">
        <v>453</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7" t="s">
        <v>453</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7" t="s">
        <v>453</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7" t="s">
        <v>454</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7" t="s">
        <v>454</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7" t="s">
        <v>454</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7" t="s">
        <v>454</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7" t="s">
        <v>454</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7" t="s">
        <v>454</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7" t="s">
        <v>454</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480</v>
      </c>
      <c r="C18" s="30"/>
      <c r="D18" s="30"/>
      <c r="E18" s="30"/>
      <c r="F18" s="30"/>
      <c r="G18" s="30"/>
      <c r="H18" s="30"/>
      <c r="I18" s="30"/>
      <c r="J18" s="30"/>
      <c r="K18" s="30"/>
      <c r="L18" s="30"/>
      <c r="M18" s="30"/>
      <c r="N18" s="30"/>
      <c r="O18" s="30"/>
      <c r="P18" s="30"/>
      <c r="Q18" s="30"/>
      <c r="R18" s="30"/>
      <c r="S18" s="30"/>
      <c r="T18" s="30"/>
      <c r="U18" s="30"/>
      <c r="V18" s="30"/>
      <c r="W18" s="30"/>
      <c r="Z18" s="9" t="s">
        <v>480</v>
      </c>
      <c r="AA18" s="30"/>
      <c r="AB18" s="30"/>
      <c r="AC18" s="30"/>
      <c r="AD18" s="30"/>
      <c r="AE18" s="30"/>
      <c r="AF18" s="30"/>
      <c r="AG18" s="30"/>
      <c r="AH18" s="30"/>
      <c r="AI18" s="30"/>
      <c r="AJ18" s="30"/>
      <c r="AK18" s="30"/>
      <c r="AL18" s="30"/>
      <c r="AM18" s="30"/>
      <c r="AN18" s="30"/>
      <c r="AO18" s="30"/>
      <c r="AP18" s="30"/>
      <c r="AQ18" s="30"/>
      <c r="AR18" s="30"/>
      <c r="AS18" s="30"/>
      <c r="AT18" s="30"/>
      <c r="AU18" s="30"/>
      <c r="AX18" s="9" t="s">
        <v>480</v>
      </c>
      <c r="AY18" s="30"/>
      <c r="AZ18" s="30"/>
      <c r="BA18" s="30"/>
      <c r="BB18" s="30"/>
      <c r="BC18" s="30"/>
      <c r="BD18" s="30"/>
      <c r="BE18" s="30"/>
      <c r="BF18" s="30"/>
      <c r="BG18" s="30"/>
      <c r="BH18" s="30"/>
      <c r="BI18" s="30"/>
      <c r="BJ18" s="30"/>
      <c r="BK18" s="30"/>
      <c r="BL18" s="30"/>
      <c r="BM18" s="30"/>
      <c r="BN18" s="30"/>
      <c r="BO18" s="30"/>
      <c r="BP18" s="30"/>
      <c r="BQ18" s="30"/>
      <c r="BR18" s="30"/>
      <c r="BS18" s="30"/>
      <c r="BV18" s="9" t="s">
        <v>480</v>
      </c>
      <c r="BW18" s="30"/>
      <c r="BX18" s="30"/>
      <c r="BY18" s="30"/>
      <c r="BZ18" s="30"/>
      <c r="CA18" s="30"/>
      <c r="CB18" s="30"/>
      <c r="CC18" s="30"/>
      <c r="CD18" s="30"/>
      <c r="CE18" s="30"/>
      <c r="CF18" s="30"/>
      <c r="CG18" s="30"/>
      <c r="CH18" s="30"/>
      <c r="CI18" s="30"/>
      <c r="CJ18" s="30"/>
      <c r="CK18" s="30"/>
      <c r="CL18" s="30"/>
      <c r="CM18" s="30"/>
      <c r="CN18" s="30"/>
      <c r="CO18" s="30"/>
      <c r="CP18" s="30"/>
      <c r="CQ18" s="30"/>
      <c r="CT18" s="9" t="s">
        <v>480</v>
      </c>
      <c r="CU18" s="30"/>
      <c r="CV18" s="30"/>
      <c r="CW18" s="30"/>
      <c r="CX18" s="30"/>
      <c r="CY18" s="30"/>
      <c r="CZ18" s="30"/>
      <c r="DA18" s="30"/>
      <c r="DB18" s="30"/>
      <c r="DC18" s="30"/>
      <c r="DD18" s="30"/>
      <c r="DE18" s="30"/>
      <c r="DF18" s="30"/>
      <c r="DG18" s="30"/>
      <c r="DH18" s="30"/>
      <c r="DI18" s="30"/>
      <c r="DJ18" s="30"/>
      <c r="DK18" s="30"/>
      <c r="DL18" s="30"/>
      <c r="DM18" s="30"/>
      <c r="DN18" s="30"/>
      <c r="DO18" s="30"/>
      <c r="DR18" s="9" t="s">
        <v>480</v>
      </c>
      <c r="DS18" s="30"/>
      <c r="DT18" s="30"/>
      <c r="DU18" s="30"/>
      <c r="DV18" s="30"/>
      <c r="DW18" s="30"/>
      <c r="DX18" s="30"/>
      <c r="DY18" s="30"/>
      <c r="DZ18" s="30"/>
      <c r="EA18" s="30"/>
      <c r="EB18" s="30"/>
      <c r="EC18" s="30"/>
      <c r="ED18" s="30"/>
      <c r="EE18" s="30"/>
      <c r="EF18" s="30"/>
      <c r="EG18" s="30"/>
      <c r="EH18" s="30"/>
      <c r="EI18" s="30"/>
      <c r="EJ18" s="30"/>
      <c r="EK18" s="30"/>
      <c r="EL18" s="30"/>
      <c r="EM18" s="30"/>
      <c r="EP18" s="9" t="s">
        <v>480</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453</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7" t="s">
        <v>453</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7" t="s">
        <v>453</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7" t="s">
        <v>453</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7" t="s">
        <v>453</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7" t="s">
        <v>453</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7" t="s">
        <v>453</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7" t="s">
        <v>454</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7" t="s">
        <v>454</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7" t="s">
        <v>454</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7" t="s">
        <v>454</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7" t="s">
        <v>454</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7" t="s">
        <v>454</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7" t="s">
        <v>454</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291</v>
      </c>
      <c r="C22" s="30"/>
      <c r="D22" s="30"/>
      <c r="E22" s="30"/>
      <c r="F22" s="30"/>
      <c r="G22" s="30"/>
      <c r="H22" s="30"/>
      <c r="I22" s="30"/>
      <c r="J22" s="30"/>
      <c r="K22" s="30"/>
      <c r="L22" s="30"/>
      <c r="M22" s="30"/>
      <c r="N22" s="30"/>
      <c r="O22" s="30"/>
      <c r="P22" s="30"/>
      <c r="Q22" s="30"/>
      <c r="R22" s="30"/>
      <c r="S22" s="30"/>
      <c r="T22" s="30"/>
      <c r="U22" s="30"/>
      <c r="V22" s="30"/>
      <c r="W22" s="30"/>
      <c r="Z22" s="27" t="s">
        <v>291</v>
      </c>
      <c r="AA22" s="30"/>
      <c r="AB22" s="30"/>
      <c r="AC22" s="30"/>
      <c r="AD22" s="30"/>
      <c r="AE22" s="30"/>
      <c r="AF22" s="30"/>
      <c r="AG22" s="30"/>
      <c r="AH22" s="30"/>
      <c r="AI22" s="30"/>
      <c r="AJ22" s="30"/>
      <c r="AK22" s="30"/>
      <c r="AL22" s="30"/>
      <c r="AM22" s="30"/>
      <c r="AN22" s="30"/>
      <c r="AO22" s="30"/>
      <c r="AP22" s="30"/>
      <c r="AQ22" s="30"/>
      <c r="AR22" s="30"/>
      <c r="AS22" s="30"/>
      <c r="AT22" s="30"/>
      <c r="AU22" s="30"/>
      <c r="AX22" s="27" t="s">
        <v>291</v>
      </c>
      <c r="AY22" s="30"/>
      <c r="AZ22" s="30"/>
      <c r="BA22" s="30"/>
      <c r="BB22" s="30"/>
      <c r="BC22" s="30"/>
      <c r="BD22" s="30"/>
      <c r="BE22" s="30"/>
      <c r="BF22" s="30"/>
      <c r="BG22" s="30"/>
      <c r="BH22" s="30"/>
      <c r="BI22" s="30"/>
      <c r="BJ22" s="30"/>
      <c r="BK22" s="30"/>
      <c r="BL22" s="30"/>
      <c r="BM22" s="30"/>
      <c r="BN22" s="30"/>
      <c r="BO22" s="30"/>
      <c r="BP22" s="30"/>
      <c r="BQ22" s="30"/>
      <c r="BR22" s="30"/>
      <c r="BS22" s="30"/>
      <c r="BV22" s="27" t="s">
        <v>291</v>
      </c>
      <c r="BW22" s="30"/>
      <c r="BX22" s="30"/>
      <c r="BY22" s="30"/>
      <c r="BZ22" s="30"/>
      <c r="CA22" s="30"/>
      <c r="CB22" s="30"/>
      <c r="CC22" s="30"/>
      <c r="CD22" s="30"/>
      <c r="CE22" s="30"/>
      <c r="CF22" s="30"/>
      <c r="CG22" s="30"/>
      <c r="CH22" s="30"/>
      <c r="CI22" s="30"/>
      <c r="CJ22" s="30"/>
      <c r="CK22" s="30"/>
      <c r="CL22" s="30"/>
      <c r="CM22" s="30"/>
      <c r="CN22" s="30"/>
      <c r="CO22" s="30"/>
      <c r="CP22" s="30"/>
      <c r="CQ22" s="30"/>
      <c r="CT22" s="27" t="s">
        <v>291</v>
      </c>
      <c r="CU22" s="30"/>
      <c r="CV22" s="30"/>
      <c r="CW22" s="30"/>
      <c r="CX22" s="30"/>
      <c r="CY22" s="30"/>
      <c r="CZ22" s="30"/>
      <c r="DA22" s="30"/>
      <c r="DB22" s="30"/>
      <c r="DC22" s="30"/>
      <c r="DD22" s="30"/>
      <c r="DE22" s="30"/>
      <c r="DF22" s="30"/>
      <c r="DG22" s="30"/>
      <c r="DH22" s="30"/>
      <c r="DI22" s="30"/>
      <c r="DJ22" s="30"/>
      <c r="DK22" s="30"/>
      <c r="DL22" s="30"/>
      <c r="DM22" s="30"/>
      <c r="DN22" s="30"/>
      <c r="DO22" s="30"/>
      <c r="DR22" s="27" t="s">
        <v>291</v>
      </c>
      <c r="DS22" s="30"/>
      <c r="DT22" s="30"/>
      <c r="DU22" s="30"/>
      <c r="DV22" s="30"/>
      <c r="DW22" s="30"/>
      <c r="DX22" s="30"/>
      <c r="DY22" s="30"/>
      <c r="DZ22" s="30"/>
      <c r="EA22" s="30"/>
      <c r="EB22" s="30"/>
      <c r="EC22" s="30"/>
      <c r="ED22" s="30"/>
      <c r="EE22" s="30"/>
      <c r="EF22" s="30"/>
      <c r="EG22" s="30"/>
      <c r="EH22" s="30"/>
      <c r="EI22" s="30"/>
      <c r="EJ22" s="30"/>
      <c r="EK22" s="30"/>
      <c r="EL22" s="30"/>
      <c r="EM22" s="30"/>
      <c r="EP22" s="27" t="s">
        <v>291</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481</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481</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481</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481</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481</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481</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481</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09"/>
      <c r="C24" s="30"/>
      <c r="D24" s="30"/>
      <c r="E24" s="30"/>
      <c r="F24" s="30"/>
      <c r="G24" s="30"/>
      <c r="H24" s="30"/>
      <c r="I24" s="30"/>
      <c r="J24" s="30"/>
      <c r="K24" s="30"/>
      <c r="L24" s="30"/>
      <c r="M24" s="30"/>
      <c r="N24" s="30"/>
      <c r="O24" s="30"/>
      <c r="P24" s="30"/>
      <c r="Q24" s="30"/>
      <c r="R24" s="30"/>
      <c r="S24" s="30"/>
      <c r="T24" s="30"/>
      <c r="U24" s="30"/>
      <c r="V24" s="30"/>
      <c r="W24" s="30"/>
      <c r="Z24" s="109"/>
      <c r="AA24" s="30"/>
      <c r="AB24" s="30"/>
      <c r="AC24" s="30"/>
      <c r="AD24" s="30"/>
      <c r="AE24" s="30"/>
      <c r="AF24" s="30"/>
      <c r="AG24" s="30"/>
      <c r="AH24" s="30"/>
      <c r="AI24" s="30"/>
      <c r="AJ24" s="30"/>
      <c r="AK24" s="30"/>
      <c r="AL24" s="30"/>
      <c r="AM24" s="30"/>
      <c r="AN24" s="30"/>
      <c r="AO24" s="30"/>
      <c r="AP24" s="30"/>
      <c r="AQ24" s="30"/>
      <c r="AR24" s="30"/>
      <c r="AS24" s="30"/>
      <c r="AT24" s="30"/>
      <c r="AU24" s="30"/>
      <c r="AX24" s="109"/>
      <c r="AY24" s="30"/>
      <c r="AZ24" s="30"/>
      <c r="BA24" s="30"/>
      <c r="BB24" s="30"/>
      <c r="BC24" s="30"/>
      <c r="BD24" s="30"/>
      <c r="BE24" s="30"/>
      <c r="BF24" s="30"/>
      <c r="BG24" s="30"/>
      <c r="BH24" s="30"/>
      <c r="BI24" s="30"/>
      <c r="BJ24" s="30"/>
      <c r="BK24" s="30"/>
      <c r="BL24" s="30"/>
      <c r="BM24" s="30"/>
      <c r="BN24" s="30"/>
      <c r="BO24" s="30"/>
      <c r="BP24" s="30"/>
      <c r="BQ24" s="30"/>
      <c r="BR24" s="30"/>
      <c r="BS24" s="30"/>
      <c r="BV24" s="109"/>
      <c r="BW24" s="30"/>
      <c r="BX24" s="30"/>
      <c r="BY24" s="30"/>
      <c r="BZ24" s="30"/>
      <c r="CA24" s="30"/>
      <c r="CB24" s="30"/>
      <c r="CC24" s="30"/>
      <c r="CD24" s="30"/>
      <c r="CE24" s="30"/>
      <c r="CF24" s="30"/>
      <c r="CG24" s="30"/>
      <c r="CH24" s="30"/>
      <c r="CI24" s="30"/>
      <c r="CJ24" s="30"/>
      <c r="CK24" s="30"/>
      <c r="CL24" s="30"/>
      <c r="CM24" s="30"/>
      <c r="CN24" s="30"/>
      <c r="CO24" s="30"/>
      <c r="CP24" s="30"/>
      <c r="CQ24" s="30"/>
      <c r="CT24" s="109"/>
      <c r="CU24" s="30"/>
      <c r="CV24" s="30"/>
      <c r="CW24" s="30"/>
      <c r="CX24" s="30"/>
      <c r="CY24" s="30"/>
      <c r="CZ24" s="30"/>
      <c r="DA24" s="30"/>
      <c r="DB24" s="30"/>
      <c r="DC24" s="30"/>
      <c r="DD24" s="30"/>
      <c r="DE24" s="30"/>
      <c r="DF24" s="30"/>
      <c r="DG24" s="30"/>
      <c r="DH24" s="30"/>
      <c r="DI24" s="30"/>
      <c r="DJ24" s="30"/>
      <c r="DK24" s="30"/>
      <c r="DL24" s="30"/>
      <c r="DM24" s="30"/>
      <c r="DN24" s="30"/>
      <c r="DO24" s="30"/>
      <c r="DR24" s="109"/>
      <c r="DS24" s="30"/>
      <c r="DT24" s="30"/>
      <c r="DU24" s="30"/>
      <c r="DV24" s="30"/>
      <c r="DW24" s="30"/>
      <c r="DX24" s="30"/>
      <c r="DY24" s="30"/>
      <c r="DZ24" s="30"/>
      <c r="EA24" s="30"/>
      <c r="EB24" s="30"/>
      <c r="EC24" s="30"/>
      <c r="ED24" s="30"/>
      <c r="EE24" s="30"/>
      <c r="EF24" s="30"/>
      <c r="EG24" s="30"/>
      <c r="EH24" s="30"/>
      <c r="EI24" s="30"/>
      <c r="EJ24" s="30"/>
      <c r="EK24" s="30"/>
      <c r="EL24" s="30"/>
      <c r="EM24" s="30"/>
      <c r="EP24" s="109"/>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482</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482</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482</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482</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482</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482</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482</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483</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483</v>
      </c>
      <c r="AA28" s="31" t="s">
        <v>296</v>
      </c>
      <c r="AB28" s="31" t="s">
        <v>296</v>
      </c>
      <c r="AC28" s="31" t="s">
        <v>296</v>
      </c>
      <c r="AD28" s="31" t="s">
        <v>296</v>
      </c>
      <c r="AE28" s="31" t="s">
        <v>296</v>
      </c>
      <c r="AF28" s="31" t="s">
        <v>296</v>
      </c>
      <c r="AG28" s="31" t="s">
        <v>296</v>
      </c>
      <c r="AH28" s="31" t="s">
        <v>296</v>
      </c>
      <c r="AI28" s="31" t="s">
        <v>296</v>
      </c>
      <c r="AJ28" s="31" t="s">
        <v>296</v>
      </c>
      <c r="AK28" s="31" t="s">
        <v>296</v>
      </c>
      <c r="AL28" s="31" t="s">
        <v>296</v>
      </c>
      <c r="AM28" s="31" t="s">
        <v>296</v>
      </c>
      <c r="AN28" s="31" t="s">
        <v>296</v>
      </c>
      <c r="AO28" s="31" t="s">
        <v>296</v>
      </c>
      <c r="AP28" s="31" t="s">
        <v>296</v>
      </c>
      <c r="AQ28" s="31" t="s">
        <v>296</v>
      </c>
      <c r="AR28" s="31" t="s">
        <v>296</v>
      </c>
      <c r="AS28" s="31" t="s">
        <v>296</v>
      </c>
      <c r="AT28" s="31" t="s">
        <v>296</v>
      </c>
      <c r="AU28" s="31" t="s">
        <v>296</v>
      </c>
      <c r="AW28" s="7"/>
      <c r="AX28" s="13" t="s">
        <v>483</v>
      </c>
      <c r="AY28" s="31" t="s">
        <v>296</v>
      </c>
      <c r="AZ28" s="31" t="s">
        <v>296</v>
      </c>
      <c r="BA28" s="31" t="s">
        <v>296</v>
      </c>
      <c r="BB28" s="31" t="s">
        <v>296</v>
      </c>
      <c r="BC28" s="31" t="s">
        <v>296</v>
      </c>
      <c r="BD28" s="31" t="s">
        <v>296</v>
      </c>
      <c r="BE28" s="31" t="s">
        <v>296</v>
      </c>
      <c r="BF28" s="31" t="s">
        <v>296</v>
      </c>
      <c r="BG28" s="31" t="s">
        <v>296</v>
      </c>
      <c r="BH28" s="31" t="s">
        <v>296</v>
      </c>
      <c r="BI28" s="31" t="s">
        <v>296</v>
      </c>
      <c r="BJ28" s="31" t="s">
        <v>296</v>
      </c>
      <c r="BK28" s="31" t="s">
        <v>296</v>
      </c>
      <c r="BL28" s="31" t="s">
        <v>296</v>
      </c>
      <c r="BM28" s="31" t="s">
        <v>296</v>
      </c>
      <c r="BN28" s="31" t="s">
        <v>296</v>
      </c>
      <c r="BO28" s="31" t="s">
        <v>296</v>
      </c>
      <c r="BP28" s="31" t="s">
        <v>296</v>
      </c>
      <c r="BQ28" s="31" t="s">
        <v>296</v>
      </c>
      <c r="BR28" s="31" t="s">
        <v>296</v>
      </c>
      <c r="BS28" s="31" t="s">
        <v>296</v>
      </c>
      <c r="BU28" s="7"/>
      <c r="BV28" s="13" t="s">
        <v>483</v>
      </c>
      <c r="BW28" s="31" t="s">
        <v>296</v>
      </c>
      <c r="BX28" s="31" t="s">
        <v>296</v>
      </c>
      <c r="BY28" s="31" t="s">
        <v>296</v>
      </c>
      <c r="BZ28" s="31" t="s">
        <v>296</v>
      </c>
      <c r="CA28" s="31" t="s">
        <v>296</v>
      </c>
      <c r="CB28" s="31" t="s">
        <v>296</v>
      </c>
      <c r="CC28" s="31" t="s">
        <v>296</v>
      </c>
      <c r="CD28" s="31" t="s">
        <v>296</v>
      </c>
      <c r="CE28" s="31" t="s">
        <v>296</v>
      </c>
      <c r="CF28" s="31" t="s">
        <v>296</v>
      </c>
      <c r="CG28" s="31" t="s">
        <v>296</v>
      </c>
      <c r="CH28" s="31" t="s">
        <v>296</v>
      </c>
      <c r="CI28" s="31" t="s">
        <v>296</v>
      </c>
      <c r="CJ28" s="31" t="s">
        <v>296</v>
      </c>
      <c r="CK28" s="31" t="s">
        <v>296</v>
      </c>
      <c r="CL28" s="31" t="s">
        <v>296</v>
      </c>
      <c r="CM28" s="31" t="s">
        <v>296</v>
      </c>
      <c r="CN28" s="31" t="s">
        <v>296</v>
      </c>
      <c r="CO28" s="31" t="s">
        <v>296</v>
      </c>
      <c r="CP28" s="31" t="s">
        <v>296</v>
      </c>
      <c r="CQ28" s="31" t="s">
        <v>296</v>
      </c>
      <c r="CS28" s="7"/>
      <c r="CT28" s="13" t="s">
        <v>483</v>
      </c>
      <c r="CU28" s="31" t="s">
        <v>296</v>
      </c>
      <c r="CV28" s="31" t="s">
        <v>296</v>
      </c>
      <c r="CW28" s="31" t="s">
        <v>296</v>
      </c>
      <c r="CX28" s="31" t="s">
        <v>296</v>
      </c>
      <c r="CY28" s="31" t="s">
        <v>296</v>
      </c>
      <c r="CZ28" s="31" t="s">
        <v>296</v>
      </c>
      <c r="DA28" s="31" t="s">
        <v>296</v>
      </c>
      <c r="DB28" s="31" t="s">
        <v>296</v>
      </c>
      <c r="DC28" s="31" t="s">
        <v>296</v>
      </c>
      <c r="DD28" s="31" t="s">
        <v>296</v>
      </c>
      <c r="DE28" s="31" t="s">
        <v>296</v>
      </c>
      <c r="DF28" s="31" t="s">
        <v>296</v>
      </c>
      <c r="DG28" s="31" t="s">
        <v>296</v>
      </c>
      <c r="DH28" s="31" t="s">
        <v>296</v>
      </c>
      <c r="DI28" s="31" t="s">
        <v>296</v>
      </c>
      <c r="DJ28" s="31" t="s">
        <v>296</v>
      </c>
      <c r="DK28" s="31" t="s">
        <v>296</v>
      </c>
      <c r="DL28" s="31" t="s">
        <v>296</v>
      </c>
      <c r="DM28" s="31" t="s">
        <v>296</v>
      </c>
      <c r="DN28" s="31" t="s">
        <v>296</v>
      </c>
      <c r="DO28" s="31" t="s">
        <v>296</v>
      </c>
      <c r="DQ28" s="7"/>
      <c r="DR28" s="13" t="s">
        <v>483</v>
      </c>
      <c r="DS28" s="31" t="s">
        <v>296</v>
      </c>
      <c r="DT28" s="31" t="s">
        <v>296</v>
      </c>
      <c r="DU28" s="31" t="s">
        <v>296</v>
      </c>
      <c r="DV28" s="31" t="s">
        <v>296</v>
      </c>
      <c r="DW28" s="31" t="s">
        <v>296</v>
      </c>
      <c r="DX28" s="31" t="s">
        <v>296</v>
      </c>
      <c r="DY28" s="31" t="s">
        <v>296</v>
      </c>
      <c r="DZ28" s="31" t="s">
        <v>296</v>
      </c>
      <c r="EA28" s="31" t="s">
        <v>296</v>
      </c>
      <c r="EB28" s="31" t="s">
        <v>296</v>
      </c>
      <c r="EC28" s="31" t="s">
        <v>296</v>
      </c>
      <c r="ED28" s="31" t="s">
        <v>296</v>
      </c>
      <c r="EE28" s="31" t="s">
        <v>296</v>
      </c>
      <c r="EF28" s="31" t="s">
        <v>296</v>
      </c>
      <c r="EG28" s="31" t="s">
        <v>296</v>
      </c>
      <c r="EH28" s="31" t="s">
        <v>296</v>
      </c>
      <c r="EI28" s="31" t="s">
        <v>296</v>
      </c>
      <c r="EJ28" s="31" t="s">
        <v>296</v>
      </c>
      <c r="EK28" s="31" t="s">
        <v>296</v>
      </c>
      <c r="EL28" s="31" t="s">
        <v>296</v>
      </c>
      <c r="EM28" s="31" t="s">
        <v>296</v>
      </c>
      <c r="EO28" s="7"/>
      <c r="EP28" s="13" t="s">
        <v>483</v>
      </c>
      <c r="EQ28" s="31" t="s">
        <v>296</v>
      </c>
      <c r="ER28" s="31" t="s">
        <v>296</v>
      </c>
      <c r="ES28" s="31" t="s">
        <v>296</v>
      </c>
      <c r="ET28" s="31" t="s">
        <v>296</v>
      </c>
      <c r="EU28" s="31" t="s">
        <v>296</v>
      </c>
      <c r="EV28" s="31" t="s">
        <v>296</v>
      </c>
      <c r="EW28" s="31" t="s">
        <v>296</v>
      </c>
      <c r="EX28" s="31" t="s">
        <v>296</v>
      </c>
      <c r="EY28" s="31" t="s">
        <v>296</v>
      </c>
      <c r="EZ28" s="31" t="s">
        <v>296</v>
      </c>
      <c r="FA28" s="31" t="s">
        <v>296</v>
      </c>
      <c r="FB28" s="31" t="s">
        <v>296</v>
      </c>
      <c r="FC28" s="31" t="s">
        <v>296</v>
      </c>
      <c r="FD28" s="31" t="s">
        <v>296</v>
      </c>
      <c r="FE28" s="31" t="s">
        <v>296</v>
      </c>
      <c r="FF28" s="31" t="s">
        <v>296</v>
      </c>
      <c r="FG28" s="31" t="s">
        <v>296</v>
      </c>
      <c r="FH28" s="31" t="s">
        <v>296</v>
      </c>
      <c r="FI28" s="31" t="s">
        <v>296</v>
      </c>
      <c r="FJ28" s="31" t="s">
        <v>296</v>
      </c>
      <c r="FK28" s="31" t="s">
        <v>296</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484</v>
      </c>
      <c r="C31" s="110">
        <v>0.994983</v>
      </c>
      <c r="D31" s="110">
        <v>1.630092</v>
      </c>
      <c r="E31" s="110">
        <v>1.339809</v>
      </c>
      <c r="F31" s="110">
        <v>1.587459</v>
      </c>
      <c r="G31" s="110">
        <v>1.174679</v>
      </c>
      <c r="H31" s="110">
        <v>1.703245</v>
      </c>
      <c r="I31" s="110">
        <v>1.393609</v>
      </c>
      <c r="J31" s="110">
        <v>1.101545</v>
      </c>
      <c r="K31" s="110">
        <v>1.664655</v>
      </c>
      <c r="L31" s="110">
        <v>1.604571</v>
      </c>
      <c r="M31" s="110">
        <v>2.199212</v>
      </c>
      <c r="N31" s="110">
        <v>1.224106</v>
      </c>
      <c r="O31" s="110">
        <v>2.235133</v>
      </c>
      <c r="P31" s="110">
        <v>2.025227</v>
      </c>
      <c r="Q31" s="110">
        <v>1.918559</v>
      </c>
      <c r="R31" s="110">
        <v>1.984983</v>
      </c>
      <c r="S31" s="110">
        <v>2.028653</v>
      </c>
      <c r="T31" s="110">
        <v>1.990842</v>
      </c>
      <c r="U31" s="110">
        <v>2.775015</v>
      </c>
      <c r="V31" s="110">
        <v>1.68265</v>
      </c>
      <c r="W31" s="110">
        <v>2.734462</v>
      </c>
      <c r="Y31" s="7"/>
      <c r="Z31" s="8" t="s">
        <v>484</v>
      </c>
      <c r="AA31" s="110">
        <v>0.778458</v>
      </c>
      <c r="AB31" s="110">
        <v>1.410028</v>
      </c>
      <c r="AC31" s="110">
        <v>1.461022</v>
      </c>
      <c r="AD31" s="110">
        <v>1.252045</v>
      </c>
      <c r="AE31" s="110">
        <v>0.876477</v>
      </c>
      <c r="AF31" s="110">
        <v>1.62842</v>
      </c>
      <c r="AG31" s="110">
        <v>1.172619</v>
      </c>
      <c r="AH31" s="110">
        <v>1.134604</v>
      </c>
      <c r="AI31" s="110">
        <v>0.975832</v>
      </c>
      <c r="AJ31" s="110">
        <v>0.938186</v>
      </c>
      <c r="AK31" s="110">
        <v>1.526068</v>
      </c>
      <c r="AL31" s="110">
        <v>1.43113</v>
      </c>
      <c r="AM31" s="110">
        <v>1.685147</v>
      </c>
      <c r="AN31" s="110">
        <v>1.20805</v>
      </c>
      <c r="AO31" s="110">
        <v>1.175753</v>
      </c>
      <c r="AP31" s="110">
        <v>1.309687</v>
      </c>
      <c r="AQ31" s="110">
        <v>1.579809</v>
      </c>
      <c r="AR31" s="110">
        <v>1.30988</v>
      </c>
      <c r="AS31" s="110">
        <v>1.857396</v>
      </c>
      <c r="AT31" s="110">
        <v>1.225375</v>
      </c>
      <c r="AU31" s="110">
        <v>1.707849</v>
      </c>
      <c r="AW31" s="7"/>
      <c r="AX31" s="8" t="s">
        <v>484</v>
      </c>
      <c r="AY31" s="110">
        <v>1.002527</v>
      </c>
      <c r="AZ31" s="110">
        <v>1.514334</v>
      </c>
      <c r="BA31" s="110">
        <v>1.928358</v>
      </c>
      <c r="BB31" s="110">
        <v>1.25202</v>
      </c>
      <c r="BC31" s="110">
        <v>0.904104</v>
      </c>
      <c r="BD31" s="110">
        <v>2.042585</v>
      </c>
      <c r="BE31" s="110">
        <v>1.451506</v>
      </c>
      <c r="BF31" s="110">
        <v>1.62762</v>
      </c>
      <c r="BG31" s="110">
        <v>1.063691</v>
      </c>
      <c r="BH31" s="110">
        <v>0.798296</v>
      </c>
      <c r="BI31" s="110">
        <v>1.717894</v>
      </c>
      <c r="BJ31" s="110">
        <v>1.653662</v>
      </c>
      <c r="BK31" s="110">
        <v>1.8474</v>
      </c>
      <c r="BL31" s="110">
        <v>1.226289</v>
      </c>
      <c r="BM31" s="110">
        <v>1.028755</v>
      </c>
      <c r="BN31" s="110">
        <v>1.355501</v>
      </c>
      <c r="BO31" s="110">
        <v>2.091494</v>
      </c>
      <c r="BP31" s="110">
        <v>1.355046</v>
      </c>
      <c r="BQ31" s="110">
        <v>1.977208</v>
      </c>
      <c r="BR31" s="110">
        <v>1.287805</v>
      </c>
      <c r="BS31" s="110">
        <v>1.888786</v>
      </c>
      <c r="BU31" s="7"/>
      <c r="BV31" s="8" t="s">
        <v>484</v>
      </c>
      <c r="BW31" s="110">
        <v>0.768498</v>
      </c>
      <c r="BX31" s="110">
        <v>1.183296</v>
      </c>
      <c r="BY31" s="110">
        <v>1.160874</v>
      </c>
      <c r="BZ31" s="110">
        <v>1.427691</v>
      </c>
      <c r="CA31" s="110">
        <v>0.402466</v>
      </c>
      <c r="CB31" s="110">
        <v>1.107623</v>
      </c>
      <c r="CC31" s="110">
        <v>1.420404</v>
      </c>
      <c r="CD31" s="110">
        <v>1.130045</v>
      </c>
      <c r="CE31" s="110">
        <v>0.831839</v>
      </c>
      <c r="CF31" s="110">
        <v>0.664798</v>
      </c>
      <c r="CG31" s="110">
        <v>0.971413</v>
      </c>
      <c r="CH31" s="110">
        <v>1.399103</v>
      </c>
      <c r="CI31" s="110">
        <v>0.797646</v>
      </c>
      <c r="CJ31" s="110">
        <v>0.599776</v>
      </c>
      <c r="CK31" s="110">
        <v>0.980942</v>
      </c>
      <c r="CL31" s="110">
        <v>1.121637</v>
      </c>
      <c r="CM31" s="110">
        <v>0.915359</v>
      </c>
      <c r="CN31" s="110">
        <v>1.121637</v>
      </c>
      <c r="CO31" s="110">
        <v>1.352579</v>
      </c>
      <c r="CP31" s="110">
        <v>1.022982</v>
      </c>
      <c r="CQ31" s="110">
        <v>1.361547</v>
      </c>
      <c r="CS31" s="7"/>
      <c r="CT31" s="8" t="s">
        <v>484</v>
      </c>
      <c r="CU31" s="110">
        <v>0.781087</v>
      </c>
      <c r="CV31" s="110">
        <v>1.318022</v>
      </c>
      <c r="CW31" s="110">
        <v>1.362559</v>
      </c>
      <c r="CX31" s="110">
        <v>1.360013</v>
      </c>
      <c r="CY31" s="110">
        <v>0.427165</v>
      </c>
      <c r="CZ31" s="110">
        <v>0.64668</v>
      </c>
      <c r="DA31" s="110">
        <v>1.179445</v>
      </c>
      <c r="DB31" s="110">
        <v>1.194192</v>
      </c>
      <c r="DC31" s="110">
        <v>0.99529</v>
      </c>
      <c r="DD31" s="110">
        <v>0.565026</v>
      </c>
      <c r="DE31" s="110">
        <v>0.599913</v>
      </c>
      <c r="DF31" s="110">
        <v>0.953328</v>
      </c>
      <c r="DG31" s="110">
        <v>0.972889</v>
      </c>
      <c r="DH31" s="110">
        <v>0.951002</v>
      </c>
      <c r="DI31" s="110">
        <v>0.762427</v>
      </c>
      <c r="DJ31" s="110">
        <v>1.102111</v>
      </c>
      <c r="DK31" s="110">
        <v>0.764458</v>
      </c>
      <c r="DL31" s="110">
        <v>1.102538</v>
      </c>
      <c r="DM31" s="110">
        <v>1.159664</v>
      </c>
      <c r="DN31" s="110">
        <v>0.664898</v>
      </c>
      <c r="DO31" s="110">
        <v>0.945777</v>
      </c>
      <c r="DQ31" s="7"/>
      <c r="DR31" s="8" t="s">
        <v>484</v>
      </c>
      <c r="DS31" s="110">
        <v>0.851577</v>
      </c>
      <c r="DT31" s="110">
        <v>1.191104</v>
      </c>
      <c r="DU31" s="110">
        <v>2.206249</v>
      </c>
      <c r="DV31" s="110">
        <v>1.84224</v>
      </c>
      <c r="DW31" s="110">
        <v>1.061999</v>
      </c>
      <c r="DX31" s="110">
        <v>0.573082</v>
      </c>
      <c r="DY31" s="110">
        <v>1.949771</v>
      </c>
      <c r="DZ31" s="110">
        <v>1.929328</v>
      </c>
      <c r="EA31" s="110">
        <v>1.964857</v>
      </c>
      <c r="EB31" s="110">
        <v>1.557148</v>
      </c>
      <c r="EC31" s="110">
        <v>0.804892</v>
      </c>
      <c r="ED31" s="110">
        <v>0.834983</v>
      </c>
      <c r="EE31" s="110">
        <v>0.774643</v>
      </c>
      <c r="EF31" s="110">
        <v>0.65939</v>
      </c>
      <c r="EG31" s="110">
        <v>1.054688</v>
      </c>
      <c r="EH31" s="110">
        <v>1.315615</v>
      </c>
      <c r="EI31" s="110">
        <v>0.473432</v>
      </c>
      <c r="EJ31" s="110">
        <v>1.312498</v>
      </c>
      <c r="EK31" s="110">
        <v>1.215127</v>
      </c>
      <c r="EL31" s="110">
        <v>0.401522</v>
      </c>
      <c r="EM31" s="110">
        <v>0.97643</v>
      </c>
      <c r="EO31" s="7"/>
      <c r="EP31" s="8" t="s">
        <v>484</v>
      </c>
      <c r="EQ31" s="110">
        <v>0.77942</v>
      </c>
      <c r="ER31" s="110">
        <v>0.661036</v>
      </c>
      <c r="ES31" s="110">
        <v>1.550852</v>
      </c>
      <c r="ET31" s="110">
        <v>2.36167</v>
      </c>
      <c r="EU31" s="110">
        <v>3.482095</v>
      </c>
      <c r="EV31" s="110">
        <v>1.579912</v>
      </c>
      <c r="EW31" s="110">
        <v>1.620064</v>
      </c>
      <c r="EX31" s="110">
        <v>1.368806</v>
      </c>
      <c r="EY31" s="110">
        <v>1.566637</v>
      </c>
      <c r="EZ31" s="110">
        <v>2.814046</v>
      </c>
      <c r="FA31" s="110">
        <v>1.708446</v>
      </c>
      <c r="FB31" s="110">
        <v>0.851196</v>
      </c>
      <c r="FC31" s="110">
        <v>1.589211</v>
      </c>
      <c r="FD31" s="110">
        <v>1.232885</v>
      </c>
      <c r="FE31" s="110">
        <v>2.100842</v>
      </c>
      <c r="FF31" s="110">
        <v>2.694215</v>
      </c>
      <c r="FG31" s="110">
        <v>1.422887</v>
      </c>
      <c r="FH31" s="110">
        <v>2.693452</v>
      </c>
      <c r="FI31" s="110">
        <v>2.296934</v>
      </c>
      <c r="FJ31" s="110">
        <v>1.740162</v>
      </c>
      <c r="FK31" s="110">
        <v>1.401422</v>
      </c>
    </row>
    <row r="33" spans="1:146">
      <c r="A33" s="15" t="s">
        <v>300</v>
      </c>
      <c r="B33"/>
      <c r="Y33" s="15" t="s">
        <v>300</v>
      </c>
      <c r="Z33"/>
      <c r="AW33" s="15" t="s">
        <v>300</v>
      </c>
      <c r="AX33"/>
      <c r="BU33" s="15" t="s">
        <v>300</v>
      </c>
      <c r="BV33"/>
      <c r="CS33" s="15" t="s">
        <v>300</v>
      </c>
      <c r="CT33"/>
      <c r="DQ33" s="15" t="s">
        <v>300</v>
      </c>
      <c r="DR33"/>
      <c r="EO33" s="15" t="s">
        <v>300</v>
      </c>
      <c r="EP33"/>
    </row>
    <row r="34" spans="1:146">
      <c r="A34" s="15" t="s">
        <v>485</v>
      </c>
      <c r="B34"/>
      <c r="Y34" s="15" t="s">
        <v>485</v>
      </c>
      <c r="AW34" s="15" t="s">
        <v>485</v>
      </c>
      <c r="BU34" s="15" t="s">
        <v>485</v>
      </c>
      <c r="CS34" s="15" t="s">
        <v>485</v>
      </c>
      <c r="DQ34" s="15" t="s">
        <v>485</v>
      </c>
      <c r="EO34" s="15" t="s">
        <v>485</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C37" workbookViewId="0">
      <selection activeCell="L59" sqref="L59"/>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311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5">
      <c r="C3" s="36" t="s">
        <v>145</v>
      </c>
      <c r="D3" s="36" t="s">
        <v>71</v>
      </c>
      <c r="E3" s="36" t="s">
        <v>40</v>
      </c>
      <c r="F3">
        <f>attached_DetachedAttachWatStock!W15*5/1000</f>
        <v>3.2015</v>
      </c>
      <c r="G3" s="37">
        <f>attached_DetachedAttachWatStock!AU15*5/1000</f>
        <v>8.2655</v>
      </c>
      <c r="H3">
        <f>attached_DetachedAttachWatStock!BS15*5/1000</f>
        <v>4.013</v>
      </c>
      <c r="I3">
        <f>attached_DetachedAttachWatStock!CQ15*5/1000</f>
        <v>1.035</v>
      </c>
      <c r="J3">
        <f>attached_DetachedAttachWatStock!DO15*5/1000</f>
        <v>0.2875</v>
      </c>
      <c r="K3">
        <f>attached_DetachedAttachWatStock!EM15*5/1000</f>
        <v>0.583</v>
      </c>
      <c r="L3">
        <f>attached_DetachedAttachWatStock!FK15*5/1000</f>
        <v>2.212</v>
      </c>
      <c r="O3" t="s">
        <v>486</v>
      </c>
    </row>
    <row r="4" spans="3:12">
      <c r="C4" s="36" t="s">
        <v>146</v>
      </c>
      <c r="D4" s="36" t="s">
        <v>74</v>
      </c>
      <c r="E4" s="36" t="s">
        <v>40</v>
      </c>
      <c r="F4">
        <f>attached_DetachedAttachWatStock!W16*5/1000</f>
        <v>0.027</v>
      </c>
      <c r="G4" s="37">
        <f>attached_DetachedAttachWatStock!AU16*5/1000</f>
        <v>0.3155</v>
      </c>
      <c r="H4">
        <f>attached_DetachedAttachWatStock!BS16*5/1000</f>
        <v>11.442</v>
      </c>
      <c r="I4">
        <f>attached_DetachedAttachWatStock!CQ16*5/1000</f>
        <v>0.7535</v>
      </c>
      <c r="J4">
        <f>attached_DetachedAttachWatStock!DO16*5/1000</f>
        <v>1.41</v>
      </c>
      <c r="K4">
        <f>attached_DetachedAttachWatStock!EM16*5/1000</f>
        <v>4.637</v>
      </c>
      <c r="L4">
        <f>attached_DetachedAttachWatStock!FK16*5/1000</f>
        <v>2.833</v>
      </c>
    </row>
    <row r="5" spans="3:12">
      <c r="C5" s="36" t="s">
        <v>147</v>
      </c>
      <c r="D5" s="36" t="s">
        <v>77</v>
      </c>
      <c r="E5" s="36" t="s">
        <v>40</v>
      </c>
      <c r="F5">
        <f>attached_DetachedAttachWatStock!W17*5/1000</f>
        <v>0.603</v>
      </c>
      <c r="G5" s="37">
        <f>attached_DetachedAttachWatStock!AU17*5/1000</f>
        <v>0.06</v>
      </c>
      <c r="H5">
        <f>attached_DetachedAttachWatStock!BS17*5/1000</f>
        <v>0.1335</v>
      </c>
      <c r="I5">
        <f>attached_DetachedAttachWatStock!CQ17*5/1000</f>
        <v>0.001</v>
      </c>
      <c r="J5">
        <f>attached_DetachedAttachWatStock!DO17*5/1000</f>
        <v>0.007</v>
      </c>
      <c r="K5">
        <f>attached_DetachedAttachWatStock!EM17*5/1000</f>
        <v>0.0335</v>
      </c>
      <c r="L5">
        <f>attached_DetachedAttachWatStock!FK17*5/1000</f>
        <v>0.0675</v>
      </c>
    </row>
    <row r="6" spans="3:12">
      <c r="C6" s="36" t="s">
        <v>148</v>
      </c>
      <c r="D6" s="36" t="s">
        <v>80</v>
      </c>
      <c r="E6" s="36" t="s">
        <v>40</v>
      </c>
      <c r="F6">
        <f>attached_DetachedAttachWatStock!W18*5/1000</f>
        <v>0</v>
      </c>
      <c r="G6" s="37">
        <f>attached_DetachedAttachWatStock!AU18*5/1000</f>
        <v>0</v>
      </c>
      <c r="H6">
        <f>attached_DetachedAttachWatStock!BS18*5/1000</f>
        <v>0</v>
      </c>
      <c r="I6">
        <f>attached_DetachedAttachWatStock!CQ18*5/1000</f>
        <v>0</v>
      </c>
      <c r="J6">
        <f>attached_DetachedAttachWatStock!DO18*5/1000</f>
        <v>0</v>
      </c>
      <c r="K6">
        <f>attached_DetachedAttachWatStock!EM18*5/1000</f>
        <v>0</v>
      </c>
      <c r="L6">
        <f>attached_DetachedAttachWatStock!FK18*5/1000</f>
        <v>0</v>
      </c>
    </row>
    <row r="7" spans="3:12">
      <c r="C7" s="36" t="s">
        <v>149</v>
      </c>
      <c r="D7" s="36" t="s">
        <v>65</v>
      </c>
      <c r="E7" s="36" t="s">
        <v>40</v>
      </c>
      <c r="F7">
        <f>attached_DetachedAttachWatStock!W19*5/1000</f>
        <v>0.0195</v>
      </c>
      <c r="G7" s="37">
        <f>attached_DetachedAttachWatStock!AU19*5/1000</f>
        <v>0.008</v>
      </c>
      <c r="H7">
        <f>attached_DetachedAttachWatStock!BS19*5/1000</f>
        <v>0.274</v>
      </c>
      <c r="I7">
        <f>attached_DetachedAttachWatStock!CQ19*5/1000</f>
        <v>0.0005</v>
      </c>
      <c r="J7">
        <f>attached_DetachedAttachWatStock!DO19*5/1000</f>
        <v>0.0185</v>
      </c>
      <c r="K7">
        <f>attached_DetachedAttachWatStock!EM19*5/1000</f>
        <v>0.016</v>
      </c>
      <c r="L7">
        <f>attached_DetachedAttachWatStock!FK19*5/1000</f>
        <v>0.0375</v>
      </c>
    </row>
    <row r="8" spans="3:12">
      <c r="C8" s="36" t="s">
        <v>150</v>
      </c>
      <c r="D8" s="36" t="s">
        <v>69</v>
      </c>
      <c r="E8" s="36" t="s">
        <v>40</v>
      </c>
      <c r="F8">
        <f>attached_DetachedAttachWatStock!W20*5/1000</f>
        <v>0.03</v>
      </c>
      <c r="G8" s="37">
        <f>attached_DetachedAttachWatStock!AU20*5/1000</f>
        <v>0.016</v>
      </c>
      <c r="H8">
        <f>attached_DetachedAttachWatStock!BS20*5/1000</f>
        <v>0.017</v>
      </c>
      <c r="I8">
        <f>attached_DetachedAttachWatStock!CQ20*5/1000</f>
        <v>0.0025</v>
      </c>
      <c r="J8">
        <f>attached_DetachedAttachWatStock!DO20*5/1000</f>
        <v>0.0015</v>
      </c>
      <c r="K8">
        <f>attached_DetachedAttachWatStock!EM20*5/1000</f>
        <v>0.009</v>
      </c>
      <c r="L8">
        <f>attached_DetachedAttachWatStock!FK20*5/1000</f>
        <v>0.018</v>
      </c>
    </row>
    <row r="11" ht="14.5" spans="3:5">
      <c r="C11" s="38"/>
      <c r="D11" s="38"/>
      <c r="E11" s="39" t="s">
        <v>323</v>
      </c>
    </row>
    <row r="12" ht="15.25" spans="3:5">
      <c r="C12" s="40" t="s">
        <v>11</v>
      </c>
      <c r="D12" s="40" t="s">
        <v>189</v>
      </c>
      <c r="E12" s="40" t="s">
        <v>190</v>
      </c>
    </row>
    <row r="13" spans="3:5">
      <c r="C13" s="41" t="s">
        <v>145</v>
      </c>
      <c r="D13" s="41" t="s">
        <v>71</v>
      </c>
      <c r="E13" s="41" t="s">
        <v>40</v>
      </c>
    </row>
    <row r="14" spans="3:5">
      <c r="C14" s="41" t="s">
        <v>146</v>
      </c>
      <c r="D14" s="41" t="s">
        <v>74</v>
      </c>
      <c r="E14" s="41" t="s">
        <v>40</v>
      </c>
    </row>
    <row r="15" spans="3:5">
      <c r="C15" s="41" t="s">
        <v>147</v>
      </c>
      <c r="D15" s="41" t="s">
        <v>77</v>
      </c>
      <c r="E15" s="41" t="s">
        <v>40</v>
      </c>
    </row>
    <row r="16" spans="3:5">
      <c r="C16" s="41" t="s">
        <v>148</v>
      </c>
      <c r="D16" s="41" t="s">
        <v>80</v>
      </c>
      <c r="E16" s="41" t="s">
        <v>40</v>
      </c>
    </row>
    <row r="17" spans="3:5">
      <c r="C17" s="41" t="s">
        <v>149</v>
      </c>
      <c r="D17" s="41" t="s">
        <v>65</v>
      </c>
      <c r="E17" s="41" t="s">
        <v>40</v>
      </c>
    </row>
    <row r="18" spans="3:5">
      <c r="C18" s="41" t="s">
        <v>150</v>
      </c>
      <c r="D18" s="41" t="s">
        <v>69</v>
      </c>
      <c r="E18" s="41" t="s">
        <v>40</v>
      </c>
    </row>
    <row r="21" ht="14.5" spans="3:12">
      <c r="C21" s="42"/>
      <c r="D21" s="42"/>
      <c r="E21" s="43" t="s">
        <v>188</v>
      </c>
      <c r="F21" s="44"/>
      <c r="G21" s="44"/>
      <c r="H21" s="44"/>
      <c r="I21" s="44"/>
      <c r="J21" s="44"/>
      <c r="K21" s="44"/>
      <c r="L21" s="44"/>
    </row>
    <row r="22" ht="15.25" spans="3:12">
      <c r="C22" s="69" t="s">
        <v>11</v>
      </c>
      <c r="D22" s="69" t="s">
        <v>189</v>
      </c>
      <c r="E22" s="69" t="s">
        <v>190</v>
      </c>
      <c r="F22" s="67" t="s">
        <v>191</v>
      </c>
      <c r="G22" s="67" t="s">
        <v>192</v>
      </c>
      <c r="H22" s="67" t="s">
        <v>193</v>
      </c>
      <c r="I22" s="67" t="s">
        <v>194</v>
      </c>
      <c r="J22" s="67" t="s">
        <v>195</v>
      </c>
      <c r="K22" s="67" t="s">
        <v>196</v>
      </c>
      <c r="L22" s="67" t="s">
        <v>197</v>
      </c>
    </row>
    <row r="23" ht="13" spans="3:14">
      <c r="C23" s="70" t="s">
        <v>145</v>
      </c>
      <c r="D23" s="70" t="s">
        <v>71</v>
      </c>
      <c r="E23" s="70" t="s">
        <v>40</v>
      </c>
      <c r="F23" s="106">
        <f>attached_WatHeaEnergyUse!W13/(attached_WatHeaEnergyUse!W13+attached_WatHeaEnergyUse!W45)</f>
        <v>0.970011830644902</v>
      </c>
      <c r="G23" s="106">
        <f>attached_WatHeaEnergyUse!AU13/(attached_WatHeaEnergyUse!AU13+attached_WatHeaEnergyUse!AU45)</f>
        <v>0.973093845585806</v>
      </c>
      <c r="H23" s="106">
        <f>attached_WatHeaEnergyUse!BS13/(attached_WatHeaEnergyUse!BS13+attached_WatHeaEnergyUse!BS45)</f>
        <v>0.963028793007524</v>
      </c>
      <c r="I23" s="106">
        <f>attached_WatHeaEnergyUse!CQ13/(attached_WatHeaEnergyUse!CQ13+attached_WatHeaEnergyUse!CQ45)</f>
        <v>0.958546416777637</v>
      </c>
      <c r="J23" s="106">
        <f>attached_WatHeaEnergyUse!DO13/(attached_WatHeaEnergyUse!DO13+attached_WatHeaEnergyUse!DO45)</f>
        <v>0.9500831419266</v>
      </c>
      <c r="K23" s="106">
        <f>attached_WatHeaEnergyUse!EM13/(attached_WatHeaEnergyUse!EM13+attached_WatHeaEnergyUse!EM45)</f>
        <v>0.952371964421161</v>
      </c>
      <c r="L23" s="106">
        <f>attached_WatHeaEnergyUse!FK13/(attached_WatHeaEnergyUse!FK13+attached_WatHeaEnergyUse!FK45)</f>
        <v>0.976150956400473</v>
      </c>
      <c r="M23" s="49"/>
      <c r="N23" s="105">
        <f>AVERAGE(F23:L23)</f>
        <v>0.9633267069663</v>
      </c>
    </row>
    <row r="24" ht="13" spans="3:14">
      <c r="C24" s="70" t="s">
        <v>146</v>
      </c>
      <c r="D24" s="70" t="s">
        <v>74</v>
      </c>
      <c r="E24" s="70" t="s">
        <v>40</v>
      </c>
      <c r="F24" s="106">
        <f>F23</f>
        <v>0.970011830644902</v>
      </c>
      <c r="G24" s="106">
        <f t="shared" ref="G24:L24" si="0">G23</f>
        <v>0.973093845585806</v>
      </c>
      <c r="H24" s="106">
        <f t="shared" si="0"/>
        <v>0.963028793007524</v>
      </c>
      <c r="I24" s="106">
        <f t="shared" si="0"/>
        <v>0.958546416777637</v>
      </c>
      <c r="J24" s="106">
        <f t="shared" si="0"/>
        <v>0.9500831419266</v>
      </c>
      <c r="K24" s="106">
        <f t="shared" si="0"/>
        <v>0.952371964421161</v>
      </c>
      <c r="L24" s="106">
        <f t="shared" si="0"/>
        <v>0.976150956400473</v>
      </c>
      <c r="M24" s="49"/>
      <c r="N24" s="105">
        <f t="shared" ref="N24:N28" si="1">AVERAGE(F24:L24)</f>
        <v>0.9633267069663</v>
      </c>
    </row>
    <row r="25" ht="13" spans="3:14">
      <c r="C25" s="70" t="s">
        <v>147</v>
      </c>
      <c r="D25" s="70" t="s">
        <v>77</v>
      </c>
      <c r="E25" s="70" t="s">
        <v>40</v>
      </c>
      <c r="F25" s="106">
        <f t="shared" ref="F25:L25" si="2">F24</f>
        <v>0.970011830644902</v>
      </c>
      <c r="G25" s="106">
        <f t="shared" si="2"/>
        <v>0.973093845585806</v>
      </c>
      <c r="H25" s="106">
        <f t="shared" si="2"/>
        <v>0.963028793007524</v>
      </c>
      <c r="I25" s="106">
        <f t="shared" si="2"/>
        <v>0.958546416777637</v>
      </c>
      <c r="J25" s="106">
        <f t="shared" si="2"/>
        <v>0.9500831419266</v>
      </c>
      <c r="K25" s="106">
        <f t="shared" si="2"/>
        <v>0.952371964421161</v>
      </c>
      <c r="L25" s="106">
        <f t="shared" si="2"/>
        <v>0.976150956400473</v>
      </c>
      <c r="M25" s="49"/>
      <c r="N25" s="105">
        <f t="shared" si="1"/>
        <v>0.9633267069663</v>
      </c>
    </row>
    <row r="26" ht="13" spans="3:14">
      <c r="C26" s="70" t="s">
        <v>148</v>
      </c>
      <c r="D26" s="70" t="s">
        <v>80</v>
      </c>
      <c r="E26" s="70" t="s">
        <v>40</v>
      </c>
      <c r="F26" s="106">
        <f t="shared" ref="F26:L26" si="3">F25</f>
        <v>0.970011830644902</v>
      </c>
      <c r="G26" s="106">
        <f t="shared" si="3"/>
        <v>0.973093845585806</v>
      </c>
      <c r="H26" s="106">
        <f t="shared" si="3"/>
        <v>0.963028793007524</v>
      </c>
      <c r="I26" s="106">
        <f t="shared" si="3"/>
        <v>0.958546416777637</v>
      </c>
      <c r="J26" s="106">
        <f t="shared" si="3"/>
        <v>0.9500831419266</v>
      </c>
      <c r="K26" s="106">
        <f t="shared" si="3"/>
        <v>0.952371964421161</v>
      </c>
      <c r="L26" s="106">
        <f t="shared" si="3"/>
        <v>0.976150956400473</v>
      </c>
      <c r="M26" s="49"/>
      <c r="N26" s="105">
        <f t="shared" si="1"/>
        <v>0.9633267069663</v>
      </c>
    </row>
    <row r="27" ht="13" spans="3:14">
      <c r="C27" s="70" t="s">
        <v>149</v>
      </c>
      <c r="D27" s="70" t="s">
        <v>65</v>
      </c>
      <c r="E27" s="70" t="s">
        <v>40</v>
      </c>
      <c r="F27" s="106">
        <f t="shared" ref="F27:L27" si="4">F26</f>
        <v>0.970011830644902</v>
      </c>
      <c r="G27" s="106">
        <f t="shared" si="4"/>
        <v>0.973093845585806</v>
      </c>
      <c r="H27" s="106">
        <f t="shared" si="4"/>
        <v>0.963028793007524</v>
      </c>
      <c r="I27" s="106">
        <f t="shared" si="4"/>
        <v>0.958546416777637</v>
      </c>
      <c r="J27" s="106">
        <f t="shared" si="4"/>
        <v>0.9500831419266</v>
      </c>
      <c r="K27" s="106">
        <f t="shared" si="4"/>
        <v>0.952371964421161</v>
      </c>
      <c r="L27" s="106">
        <f t="shared" si="4"/>
        <v>0.976150956400473</v>
      </c>
      <c r="M27" s="49"/>
      <c r="N27" s="105">
        <f t="shared" si="1"/>
        <v>0.9633267069663</v>
      </c>
    </row>
    <row r="28" ht="13" spans="3:14">
      <c r="C28" s="70" t="s">
        <v>150</v>
      </c>
      <c r="D28" s="70" t="s">
        <v>69</v>
      </c>
      <c r="E28" s="70" t="s">
        <v>40</v>
      </c>
      <c r="F28" s="106">
        <f t="shared" ref="F28:L28" si="5">F27</f>
        <v>0.970011830644902</v>
      </c>
      <c r="G28" s="106">
        <f t="shared" si="5"/>
        <v>0.973093845585806</v>
      </c>
      <c r="H28" s="106">
        <f t="shared" si="5"/>
        <v>0.963028793007524</v>
      </c>
      <c r="I28" s="106">
        <f t="shared" si="5"/>
        <v>0.958546416777637</v>
      </c>
      <c r="J28" s="106">
        <f t="shared" si="5"/>
        <v>0.9500831419266</v>
      </c>
      <c r="K28" s="106">
        <f t="shared" si="5"/>
        <v>0.952371964421161</v>
      </c>
      <c r="L28" s="106">
        <f t="shared" si="5"/>
        <v>0.976150956400473</v>
      </c>
      <c r="M28" s="49"/>
      <c r="N28" s="105">
        <f t="shared" si="1"/>
        <v>0.9633267069663</v>
      </c>
    </row>
    <row r="29" spans="3:13">
      <c r="C29" s="67"/>
      <c r="D29" s="67"/>
      <c r="E29" s="67"/>
      <c r="F29" s="83"/>
      <c r="G29" s="84"/>
      <c r="H29" s="84"/>
      <c r="I29" s="84"/>
      <c r="J29" s="84"/>
      <c r="K29" s="84"/>
      <c r="L29" s="84"/>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07" t="s">
        <v>487</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488</v>
      </c>
      <c r="F39" s="33"/>
      <c r="G39" s="33"/>
      <c r="H39" s="33"/>
      <c r="I39" s="33"/>
      <c r="J39" s="33"/>
      <c r="K39" s="33"/>
      <c r="P39" s="33"/>
      <c r="Q39" s="33"/>
      <c r="R39" s="34" t="s">
        <v>489</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145</v>
      </c>
      <c r="D41" s="36" t="s">
        <v>71</v>
      </c>
      <c r="E41" s="36" t="s">
        <v>40</v>
      </c>
      <c r="F41" s="59">
        <f>attached_WatHeaEnergyUse!W15/'TechWatHea-SingleDetached-RES'!F3/31.54</f>
        <v>0.0802786641605755</v>
      </c>
      <c r="G41" s="59">
        <f>attached_WatHeaEnergyUse!AU15/'TechWatHea-SingleDetached-RES'!G3/31.54</f>
        <v>0.158194041923579</v>
      </c>
      <c r="H41" s="50">
        <f>attached_WatHeaEnergyUse!BS15/'TechWatHea-SingleDetached-RES'!H3/31.54</f>
        <v>0.0856936500444576</v>
      </c>
      <c r="I41" s="50">
        <f>attached_WatHeaEnergyUse!CQ15/'TechWatHea-SingleDetached-RES'!I3/31.54</f>
        <v>0.123585325282825</v>
      </c>
      <c r="J41" s="50">
        <f>attached_WatHeaEnergyUse!DO15/'TechWatHea-SingleDetached-RES'!J3/31.54</f>
        <v>0.0778177607454992</v>
      </c>
      <c r="K41" s="50">
        <f>attached_WatHeaEnergyUse!EM15/'TechWatHea-SingleDetached-RES'!K3/31.54</f>
        <v>0.0868737022659565</v>
      </c>
      <c r="L41">
        <f>attached_WatHeaEnergyUse!FK15/'TechWatHea-SingleDetached-RES'!L3/31.54</f>
        <v>0.127472663089782</v>
      </c>
      <c r="P41" s="36" t="s">
        <v>145</v>
      </c>
      <c r="Q41" s="36" t="s">
        <v>71</v>
      </c>
      <c r="R41" s="36" t="s">
        <v>490</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146</v>
      </c>
      <c r="D42" s="36" t="s">
        <v>74</v>
      </c>
      <c r="E42" s="36" t="s">
        <v>40</v>
      </c>
      <c r="F42" s="59">
        <f>attached_WatHeaEnergyUse!W16/'TechWatHea-SingleDetached-RES'!F4/31.54</f>
        <v>0.120245895864158</v>
      </c>
      <c r="G42" s="59">
        <f>attached_WatHeaEnergyUse!AU16/'TechWatHea-SingleDetached-RES'!G4/31.54</f>
        <v>0.469137773883088</v>
      </c>
      <c r="H42" s="50">
        <f>attached_WatHeaEnergyUse!BS16/'TechWatHea-SingleDetached-RES'!H4/31.54</f>
        <v>0.217323318610462</v>
      </c>
      <c r="I42" s="50">
        <f>attached_WatHeaEnergyUse!CQ16/'TechWatHea-SingleDetached-RES'!I4/31.54</f>
        <v>0.224076735117749</v>
      </c>
      <c r="J42" s="50">
        <f>attached_WatHeaEnergyUse!DO16/'TechWatHea-SingleDetached-RES'!J4/31.54</f>
        <v>0.221226631048269</v>
      </c>
      <c r="K42" s="50">
        <f>attached_WatHeaEnergyUse!EM16/'TechWatHea-SingleDetached-RES'!K4/31.54</f>
        <v>0.297460577700061</v>
      </c>
      <c r="L42">
        <f>attached_WatHeaEnergyUse!FK16/'TechWatHea-SingleDetached-RES'!L4/31.54</f>
        <v>0.36753039243753</v>
      </c>
      <c r="P42" s="36" t="s">
        <v>146</v>
      </c>
      <c r="Q42" s="36" t="s">
        <v>74</v>
      </c>
      <c r="R42" s="36" t="s">
        <v>490</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147</v>
      </c>
      <c r="D43" s="36" t="s">
        <v>77</v>
      </c>
      <c r="E43" s="36" t="s">
        <v>40</v>
      </c>
      <c r="F43" s="59">
        <f>attached_WatHeaEnergyUse!W17/'TechWatHea-SingleDetached-RES'!F5/31.54</f>
        <v>0.255083176381883</v>
      </c>
      <c r="G43" s="59">
        <f>attached_WatHeaEnergyUse!AU17/'TechWatHea-SingleDetached-RES'!G5/31.54</f>
        <v>0.133356055802156</v>
      </c>
      <c r="H43" s="50">
        <f>attached_WatHeaEnergyUse!BS17/'TechWatHea-SingleDetached-RES'!H5/31.54</f>
        <v>0.10517480923101</v>
      </c>
      <c r="I43" s="50">
        <f>attached_WatHeaEnergyUse!CQ17/'TechWatHea-SingleDetached-RES'!I5/31.54</f>
        <v>0.0541851616994293</v>
      </c>
      <c r="J43" s="50">
        <f>attached_WatHeaEnergyUse!DO17/'TechWatHea-SingleDetached-RES'!J5/31.54</f>
        <v>0.0344143491258266</v>
      </c>
      <c r="K43" s="50">
        <f>attached_WatHeaEnergyUse!EM17/'TechWatHea-SingleDetached-RES'!K5/31.54</f>
        <v>0.00377440634493985</v>
      </c>
      <c r="L43">
        <f>attached_WatHeaEnergyUse!FK17/'TechWatHea-SingleDetached-RES'!L5/31.54</f>
        <v>0.0272063693369971</v>
      </c>
      <c r="P43" s="36" t="s">
        <v>147</v>
      </c>
      <c r="Q43" s="36" t="s">
        <v>77</v>
      </c>
      <c r="R43" s="36" t="s">
        <v>490</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148</v>
      </c>
      <c r="D44" s="36" t="s">
        <v>80</v>
      </c>
      <c r="E44" s="36" t="s">
        <v>40</v>
      </c>
      <c r="F44" s="58">
        <f>AVERAGE(F41:F43,F45:F46)</f>
        <v>0.212534486487541</v>
      </c>
      <c r="G44" s="58">
        <f>AVERAGE(G41:G43,G45:G46)</f>
        <v>0.253483484277376</v>
      </c>
      <c r="H44" s="58">
        <f t="shared" ref="H44:L44" si="14">AVERAGE(H41:H43,H45:H46)</f>
        <v>0.084832584664106</v>
      </c>
      <c r="I44" s="58">
        <f t="shared" si="14"/>
        <v>0.362677624508777</v>
      </c>
      <c r="J44" s="58">
        <f t="shared" si="14"/>
        <v>0.074070794954215</v>
      </c>
      <c r="K44" s="58">
        <f t="shared" si="14"/>
        <v>0.19659169604469</v>
      </c>
      <c r="L44" s="58">
        <f t="shared" si="14"/>
        <v>0.124889824097783</v>
      </c>
      <c r="P44" s="36" t="s">
        <v>148</v>
      </c>
      <c r="Q44" s="36" t="s">
        <v>80</v>
      </c>
      <c r="R44" s="36" t="s">
        <v>490</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149</v>
      </c>
      <c r="D45" s="36" t="s">
        <v>65</v>
      </c>
      <c r="E45" s="36" t="s">
        <v>40</v>
      </c>
      <c r="F45" s="59">
        <f>attached_WatHeaEnergyUse!W19/'TechWatHea-SingleDetached-RES'!F7/31.54</f>
        <v>0.607064696031088</v>
      </c>
      <c r="G45" s="59">
        <f>attached_WatHeaEnergyUse!AU19/'TechWatHea-SingleDetached-RES'!G7/31.54</f>
        <v>0.50672954977806</v>
      </c>
      <c r="H45" s="50">
        <f>attached_WatHeaEnergyUse!BS19/'TechWatHea-SingleDetached-RES'!H7/31.54</f>
        <v>0.0159711454346005</v>
      </c>
      <c r="I45" s="50">
        <f>attached_WatHeaEnergyUse!CQ19/'TechWatHea-SingleDetached-RES'!I7/31.54</f>
        <v>1.41154090044388</v>
      </c>
      <c r="J45" s="50">
        <f>attached_WatHeaEnergyUse!DO19/'TechWatHea-SingleDetached-RES'!J7/31.54</f>
        <v>0.0368952338514799</v>
      </c>
      <c r="K45" s="50">
        <f>attached_WatHeaEnergyUse!EM19/'TechWatHea-SingleDetached-RES'!K7/31.54</f>
        <v>0.594849793912492</v>
      </c>
      <c r="L45">
        <f>attached_WatHeaEnergyUse!FK19/'TechWatHea-SingleDetached-RES'!L7/31.54</f>
        <v>0.102239695624604</v>
      </c>
      <c r="P45" s="36" t="s">
        <v>149</v>
      </c>
      <c r="Q45" s="36" t="s">
        <v>65</v>
      </c>
      <c r="R45" s="36" t="s">
        <v>490</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150</v>
      </c>
      <c r="D46" s="36" t="s">
        <v>69</v>
      </c>
      <c r="E46" s="36" t="s">
        <v>40</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150</v>
      </c>
      <c r="Q46" s="36" t="s">
        <v>69</v>
      </c>
      <c r="R46" s="36" t="s">
        <v>490</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145</v>
      </c>
      <c r="D54" s="36" t="s">
        <v>71</v>
      </c>
      <c r="E54" s="36" t="s">
        <v>40</v>
      </c>
      <c r="F54" s="95">
        <f>F41</f>
        <v>0.0802786641605755</v>
      </c>
      <c r="G54" s="95">
        <f t="shared" ref="G54:L54" si="15">G41</f>
        <v>0.158194041923579</v>
      </c>
      <c r="H54" s="95">
        <f t="shared" si="15"/>
        <v>0.0856936500444576</v>
      </c>
      <c r="I54" s="95">
        <f t="shared" si="15"/>
        <v>0.123585325282825</v>
      </c>
      <c r="J54" s="95">
        <f t="shared" si="15"/>
        <v>0.0778177607454992</v>
      </c>
      <c r="K54" s="95">
        <f t="shared" si="15"/>
        <v>0.0868737022659565</v>
      </c>
      <c r="L54" s="95">
        <f t="shared" si="15"/>
        <v>0.127472663089782</v>
      </c>
      <c r="N54" s="83">
        <f>AVERAGE(F54:L54)</f>
        <v>0.105702258216096</v>
      </c>
    </row>
    <row r="55" spans="3:14">
      <c r="C55" s="36" t="s">
        <v>146</v>
      </c>
      <c r="D55" s="36" t="s">
        <v>74</v>
      </c>
      <c r="E55" s="36" t="s">
        <v>40</v>
      </c>
      <c r="F55" s="95">
        <f>F42</f>
        <v>0.120245895864158</v>
      </c>
      <c r="G55" s="95">
        <f t="shared" ref="G55:L55" si="16">G42</f>
        <v>0.469137773883088</v>
      </c>
      <c r="H55" s="95">
        <f t="shared" si="16"/>
        <v>0.217323318610462</v>
      </c>
      <c r="I55" s="95">
        <f t="shared" si="16"/>
        <v>0.224076735117749</v>
      </c>
      <c r="J55" s="95">
        <f t="shared" si="16"/>
        <v>0.221226631048269</v>
      </c>
      <c r="K55" s="95">
        <f t="shared" si="16"/>
        <v>0.297460577700061</v>
      </c>
      <c r="L55" s="95">
        <f t="shared" si="16"/>
        <v>0.36753039243753</v>
      </c>
      <c r="N55" s="83">
        <f t="shared" ref="N55:N59" si="17">AVERAGE(F55:L55)</f>
        <v>0.273857332094474</v>
      </c>
    </row>
    <row r="56" spans="3:14">
      <c r="C56" s="36" t="s">
        <v>147</v>
      </c>
      <c r="D56" s="36" t="s">
        <v>77</v>
      </c>
      <c r="E56" s="36" t="s">
        <v>40</v>
      </c>
      <c r="F56" s="95">
        <f>F43</f>
        <v>0.255083176381883</v>
      </c>
      <c r="G56" s="95">
        <f t="shared" ref="G56:L56" si="18">G43</f>
        <v>0.133356055802156</v>
      </c>
      <c r="H56" s="95">
        <f t="shared" si="18"/>
        <v>0.10517480923101</v>
      </c>
      <c r="I56" s="95">
        <f t="shared" si="18"/>
        <v>0.0541851616994293</v>
      </c>
      <c r="J56" s="95">
        <f t="shared" si="18"/>
        <v>0.0344143491258266</v>
      </c>
      <c r="K56" s="95">
        <f t="shared" si="18"/>
        <v>0.00377440634493985</v>
      </c>
      <c r="L56" s="95">
        <f t="shared" si="18"/>
        <v>0.0272063693369971</v>
      </c>
      <c r="N56" s="83">
        <f t="shared" si="17"/>
        <v>0.0875991897031774</v>
      </c>
    </row>
    <row r="57" spans="3:14">
      <c r="C57" s="36" t="s">
        <v>148</v>
      </c>
      <c r="D57" s="36" t="s">
        <v>80</v>
      </c>
      <c r="E57" s="36" t="s">
        <v>40</v>
      </c>
      <c r="F57" s="95">
        <f>F44</f>
        <v>0.212534486487541</v>
      </c>
      <c r="G57" s="95">
        <f t="shared" ref="G57:L57" si="19">G44</f>
        <v>0.253483484277376</v>
      </c>
      <c r="H57" s="95">
        <f t="shared" si="19"/>
        <v>0.084832584664106</v>
      </c>
      <c r="I57" s="95">
        <f t="shared" si="19"/>
        <v>0.362677624508777</v>
      </c>
      <c r="J57" s="95">
        <f t="shared" si="19"/>
        <v>0.074070794954215</v>
      </c>
      <c r="K57" s="95">
        <f t="shared" si="19"/>
        <v>0.19659169604469</v>
      </c>
      <c r="L57" s="95">
        <f t="shared" si="19"/>
        <v>0.124889824097783</v>
      </c>
      <c r="N57" s="83">
        <f t="shared" si="17"/>
        <v>0.187011499290641</v>
      </c>
    </row>
    <row r="58" spans="3:14">
      <c r="C58" s="36" t="s">
        <v>149</v>
      </c>
      <c r="D58" s="36" t="s">
        <v>65</v>
      </c>
      <c r="E58" s="36" t="s">
        <v>40</v>
      </c>
      <c r="F58" s="95">
        <f>F45</f>
        <v>0.607064696031088</v>
      </c>
      <c r="G58" s="95">
        <f t="shared" ref="G58:L58" si="20">G45</f>
        <v>0.50672954977806</v>
      </c>
      <c r="H58" s="95">
        <f t="shared" si="20"/>
        <v>0.0159711454346005</v>
      </c>
      <c r="I58" s="95">
        <f t="shared" si="20"/>
        <v>1.41154090044388</v>
      </c>
      <c r="J58" s="95">
        <f t="shared" si="20"/>
        <v>0.0368952338514799</v>
      </c>
      <c r="K58" s="95">
        <f t="shared" si="20"/>
        <v>0.594849793912492</v>
      </c>
      <c r="L58" s="95">
        <f t="shared" si="20"/>
        <v>0.102239695624604</v>
      </c>
      <c r="N58" s="83">
        <f t="shared" si="17"/>
        <v>0.467898716439458</v>
      </c>
    </row>
    <row r="59" spans="3:14">
      <c r="C59" s="36" t="s">
        <v>150</v>
      </c>
      <c r="D59" s="36" t="s">
        <v>69</v>
      </c>
      <c r="E59" s="36" t="s">
        <v>40</v>
      </c>
      <c r="F59" s="48">
        <f>AVERAGE(F54:F58)</f>
        <v>0.255041383785049</v>
      </c>
      <c r="G59" s="48">
        <f t="shared" ref="G59:L59" si="21">AVERAGE(G54:G58)</f>
        <v>0.304180181132852</v>
      </c>
      <c r="H59" s="48">
        <f t="shared" si="21"/>
        <v>0.101799101596927</v>
      </c>
      <c r="I59" s="48">
        <f t="shared" si="21"/>
        <v>0.435213149410532</v>
      </c>
      <c r="J59" s="48">
        <f t="shared" si="21"/>
        <v>0.0888849539450579</v>
      </c>
      <c r="K59" s="48">
        <f t="shared" si="21"/>
        <v>0.235910035253628</v>
      </c>
      <c r="L59" s="48">
        <f t="shared" si="21"/>
        <v>0.149867788917339</v>
      </c>
      <c r="N59" s="83">
        <f t="shared" si="17"/>
        <v>0.224413799148769</v>
      </c>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145</v>
      </c>
      <c r="D66" s="36" t="s">
        <v>71</v>
      </c>
      <c r="E66" s="36" t="s">
        <v>40</v>
      </c>
      <c r="F66" s="62">
        <v>31.54</v>
      </c>
      <c r="G66" s="62">
        <v>31.54</v>
      </c>
      <c r="H66" s="62">
        <v>31.54</v>
      </c>
      <c r="I66" s="62">
        <v>31.54</v>
      </c>
      <c r="J66" s="62">
        <v>31.54</v>
      </c>
      <c r="K66" s="62">
        <v>31.54</v>
      </c>
      <c r="L66" s="62">
        <v>31.54</v>
      </c>
    </row>
    <row r="67" spans="3:12">
      <c r="C67" s="36" t="s">
        <v>146</v>
      </c>
      <c r="D67" s="36" t="s">
        <v>74</v>
      </c>
      <c r="E67" s="36" t="s">
        <v>40</v>
      </c>
      <c r="F67" s="62">
        <v>31.54</v>
      </c>
      <c r="G67" s="62">
        <v>31.54</v>
      </c>
      <c r="H67" s="62">
        <v>31.54</v>
      </c>
      <c r="I67" s="62">
        <v>31.54</v>
      </c>
      <c r="J67" s="62">
        <v>31.54</v>
      </c>
      <c r="K67" s="62">
        <v>31.54</v>
      </c>
      <c r="L67" s="62">
        <v>31.54</v>
      </c>
    </row>
    <row r="68" spans="3:12">
      <c r="C68" s="36" t="s">
        <v>147</v>
      </c>
      <c r="D68" s="36" t="s">
        <v>77</v>
      </c>
      <c r="E68" s="36" t="s">
        <v>40</v>
      </c>
      <c r="F68" s="62">
        <v>31.54</v>
      </c>
      <c r="G68" s="62">
        <v>31.54</v>
      </c>
      <c r="H68" s="62">
        <v>31.54</v>
      </c>
      <c r="I68" s="62">
        <v>31.54</v>
      </c>
      <c r="J68" s="62">
        <v>31.54</v>
      </c>
      <c r="K68" s="62">
        <v>31.54</v>
      </c>
      <c r="L68" s="62">
        <v>31.54</v>
      </c>
    </row>
    <row r="69" spans="3:12">
      <c r="C69" s="36" t="s">
        <v>148</v>
      </c>
      <c r="D69" s="36" t="s">
        <v>80</v>
      </c>
      <c r="E69" s="36" t="s">
        <v>40</v>
      </c>
      <c r="F69" s="62">
        <v>31.54</v>
      </c>
      <c r="G69" s="62">
        <v>31.54</v>
      </c>
      <c r="H69" s="62">
        <v>31.54</v>
      </c>
      <c r="I69" s="62">
        <v>31.54</v>
      </c>
      <c r="J69" s="62">
        <v>31.54</v>
      </c>
      <c r="K69" s="62">
        <v>31.54</v>
      </c>
      <c r="L69" s="62">
        <v>31.54</v>
      </c>
    </row>
    <row r="70" spans="3:12">
      <c r="C70" s="36" t="s">
        <v>149</v>
      </c>
      <c r="D70" s="36" t="s">
        <v>65</v>
      </c>
      <c r="E70" s="36" t="s">
        <v>40</v>
      </c>
      <c r="F70" s="62">
        <v>31.54</v>
      </c>
      <c r="G70" s="62">
        <v>31.54</v>
      </c>
      <c r="H70" s="62">
        <v>31.54</v>
      </c>
      <c r="I70" s="62">
        <v>31.54</v>
      </c>
      <c r="J70" s="62">
        <v>31.54</v>
      </c>
      <c r="K70" s="62">
        <v>31.54</v>
      </c>
      <c r="L70" s="62">
        <v>31.54</v>
      </c>
    </row>
    <row r="71" spans="3:12">
      <c r="C71" s="36" t="s">
        <v>150</v>
      </c>
      <c r="D71" s="36" t="s">
        <v>69</v>
      </c>
      <c r="E71" s="36" t="s">
        <v>40</v>
      </c>
      <c r="F71" s="62">
        <v>31.54</v>
      </c>
      <c r="G71" s="62">
        <v>31.54</v>
      </c>
      <c r="H71" s="62">
        <v>31.54</v>
      </c>
      <c r="I71" s="62">
        <v>31.54</v>
      </c>
      <c r="J71" s="62">
        <v>31.54</v>
      </c>
      <c r="K71" s="62">
        <v>31.54</v>
      </c>
      <c r="L71" s="62">
        <v>31.54</v>
      </c>
    </row>
    <row r="72" spans="6:12">
      <c r="F72" s="108"/>
      <c r="G72" s="108"/>
      <c r="H72" s="108"/>
      <c r="I72" s="108"/>
      <c r="J72" s="108"/>
      <c r="K72" s="108"/>
      <c r="L72" s="108"/>
    </row>
    <row r="76" ht="14.5" spans="3:6">
      <c r="C76" s="32"/>
      <c r="D76" s="32"/>
      <c r="E76" s="52"/>
      <c r="F76" s="32"/>
    </row>
    <row r="77" ht="14.5" spans="3:6">
      <c r="C77" s="53"/>
      <c r="D77" s="53"/>
      <c r="E77" s="53"/>
      <c r="F77" s="32"/>
    </row>
    <row r="78" ht="14.5" spans="3:12">
      <c r="C78" s="54"/>
      <c r="D78" s="54"/>
      <c r="E78" s="54"/>
      <c r="F78" s="98"/>
      <c r="G78" s="72"/>
      <c r="H78" s="72"/>
      <c r="I78" s="72"/>
      <c r="J78" s="72"/>
      <c r="K78" s="72"/>
      <c r="L78" s="72"/>
    </row>
    <row r="79" ht="14.5" spans="3:12">
      <c r="C79" s="54"/>
      <c r="D79" s="54"/>
      <c r="E79" s="54"/>
      <c r="F79" s="98"/>
      <c r="G79" s="72"/>
      <c r="H79" s="72"/>
      <c r="I79" s="72"/>
      <c r="J79" s="72"/>
      <c r="K79" s="72"/>
      <c r="L79" s="72"/>
    </row>
    <row r="80" ht="14.5" spans="3:12">
      <c r="C80" s="54"/>
      <c r="D80" s="54"/>
      <c r="E80" s="54"/>
      <c r="F80" s="98"/>
      <c r="G80" s="72"/>
      <c r="H80" s="72"/>
      <c r="I80" s="72"/>
      <c r="J80" s="72"/>
      <c r="K80" s="72"/>
      <c r="L80" s="72"/>
    </row>
    <row r="81" ht="14.5" spans="3:12">
      <c r="C81" s="54"/>
      <c r="D81" s="54"/>
      <c r="E81" s="54"/>
      <c r="F81" s="98"/>
      <c r="G81" s="72"/>
      <c r="H81" s="72"/>
      <c r="I81" s="72"/>
      <c r="J81" s="72"/>
      <c r="K81" s="72"/>
      <c r="L81" s="72"/>
    </row>
    <row r="82" ht="14.5" spans="3:12">
      <c r="C82" s="54"/>
      <c r="D82" s="54"/>
      <c r="E82" s="54"/>
      <c r="F82" s="98"/>
      <c r="G82" s="72"/>
      <c r="H82" s="72"/>
      <c r="I82" s="72"/>
      <c r="J82" s="72"/>
      <c r="K82" s="72"/>
      <c r="L82" s="72"/>
    </row>
    <row r="83" ht="14.5" spans="3:12">
      <c r="C83" s="36"/>
      <c r="D83" s="36"/>
      <c r="E83" s="36"/>
      <c r="F83" s="72"/>
      <c r="G83" s="72"/>
      <c r="H83" s="72"/>
      <c r="I83" s="72"/>
      <c r="J83" s="72"/>
      <c r="K83" s="72"/>
      <c r="L83" s="72"/>
    </row>
    <row r="89" ht="14.5" spans="5:15">
      <c r="E89" s="34" t="s">
        <v>238</v>
      </c>
      <c r="N89" s="36"/>
      <c r="O89" s="66"/>
    </row>
    <row r="90" ht="15.25" spans="3:12">
      <c r="C90" s="35" t="s">
        <v>11</v>
      </c>
      <c r="D90" s="35" t="s">
        <v>189</v>
      </c>
      <c r="E90" s="35" t="s">
        <v>190</v>
      </c>
      <c r="F90" t="s">
        <v>191</v>
      </c>
      <c r="G90" t="s">
        <v>192</v>
      </c>
      <c r="H90" t="s">
        <v>193</v>
      </c>
      <c r="I90" t="s">
        <v>194</v>
      </c>
      <c r="J90" t="s">
        <v>195</v>
      </c>
      <c r="K90" t="s">
        <v>196</v>
      </c>
      <c r="L90" t="s">
        <v>197</v>
      </c>
    </row>
    <row r="91" ht="14.5" spans="3:12">
      <c r="C91" s="36" t="s">
        <v>145</v>
      </c>
      <c r="D91" s="36" t="s">
        <v>71</v>
      </c>
      <c r="E91" s="36" t="s">
        <v>40</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ht="14.5" spans="3:12">
      <c r="C92" s="36" t="s">
        <v>146</v>
      </c>
      <c r="D92" s="36" t="s">
        <v>74</v>
      </c>
      <c r="E92" s="36" t="s">
        <v>40</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ht="14.5" spans="3:12">
      <c r="C93" s="36" t="s">
        <v>147</v>
      </c>
      <c r="D93" s="36" t="s">
        <v>77</v>
      </c>
      <c r="E93" s="36" t="s">
        <v>40</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ht="14.5" spans="3:12">
      <c r="C94" s="36" t="s">
        <v>148</v>
      </c>
      <c r="D94" s="36" t="s">
        <v>80</v>
      </c>
      <c r="E94" s="36" t="s">
        <v>40</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ht="14.5" spans="3:12">
      <c r="C95" s="36" t="s">
        <v>149</v>
      </c>
      <c r="D95" s="36" t="s">
        <v>65</v>
      </c>
      <c r="E95" s="36" t="s">
        <v>40</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ht="14.5" spans="3:12">
      <c r="C96" s="36" t="s">
        <v>150</v>
      </c>
      <c r="D96" s="36" t="s">
        <v>69</v>
      </c>
      <c r="E96" s="36" t="s">
        <v>40</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zoomScale="55" zoomScaleNormal="55" topLeftCell="A23" workbookViewId="0">
      <selection activeCell="K64" sqref="K64"/>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8" max="18" width="66.8181818181818" customWidth="1"/>
  </cols>
  <sheetData>
    <row r="1" ht="14.5" spans="3:12">
      <c r="C1" s="33"/>
      <c r="D1" s="33"/>
      <c r="E1" s="34" t="s">
        <v>311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151</v>
      </c>
      <c r="D3" s="36" t="s">
        <v>71</v>
      </c>
      <c r="E3" s="36" t="s">
        <v>42</v>
      </c>
      <c r="F3">
        <f>attached_DetachedAttachWatStock!W33*5/1000</f>
        <v>0.361</v>
      </c>
      <c r="G3" s="37">
        <f>attached_DetachedAttachWatStock!AU33*5/1000</f>
        <v>1.5855</v>
      </c>
      <c r="H3">
        <f>attached_DetachedAttachWatStock!BS33*5/1000</f>
        <v>1.1575</v>
      </c>
      <c r="I3">
        <f>attached_DetachedAttachWatStock!CQ33*5/1000</f>
        <v>0.119</v>
      </c>
      <c r="J3">
        <f>attached_DetachedAttachWatStock!DO33*5/1000</f>
        <v>0.0315</v>
      </c>
      <c r="K3">
        <f>attached_DetachedAttachWatStock!EM33*5/1000</f>
        <v>0.1415</v>
      </c>
      <c r="L3">
        <f>attached_DetachedAttachWatStock!FK33*5/1000</f>
        <v>0.5865</v>
      </c>
    </row>
    <row r="4" spans="3:12">
      <c r="C4" s="36" t="s">
        <v>152</v>
      </c>
      <c r="D4" s="36" t="s">
        <v>74</v>
      </c>
      <c r="E4" s="36" t="s">
        <v>42</v>
      </c>
      <c r="F4">
        <f>attached_DetachedAttachWatStock!W34*5/1000</f>
        <v>0.003</v>
      </c>
      <c r="G4" s="37">
        <f>attached_DetachedAttachWatStock!AU34*5/1000</f>
        <v>0.0605</v>
      </c>
      <c r="H4">
        <f>attached_DetachedAttachWatStock!BS34*5/1000</f>
        <v>3.301</v>
      </c>
      <c r="I4">
        <f>attached_DetachedAttachWatStock!CQ34*5/1000</f>
        <v>0.0865</v>
      </c>
      <c r="J4">
        <f>attached_DetachedAttachWatStock!DO34*5/1000</f>
        <v>0.1535</v>
      </c>
      <c r="K4">
        <f>attached_DetachedAttachWatStock!EM34*5/1000</f>
        <v>1.125</v>
      </c>
      <c r="L4">
        <f>attached_DetachedAttachWatStock!FK34*5/1000</f>
        <v>0.741</v>
      </c>
    </row>
    <row r="5" spans="3:12">
      <c r="C5" s="36" t="s">
        <v>153</v>
      </c>
      <c r="D5" s="36" t="s">
        <v>77</v>
      </c>
      <c r="E5" s="36" t="s">
        <v>42</v>
      </c>
      <c r="F5">
        <f>attached_DetachedAttachWatStock!W35*5/1000</f>
        <v>0.071</v>
      </c>
      <c r="G5" s="37">
        <f>attached_DetachedAttachWatStock!AU35*5/1000</f>
        <v>0.0115</v>
      </c>
      <c r="H5">
        <f>attached_DetachedAttachWatStock!BS35*5/1000</f>
        <v>0.0385</v>
      </c>
      <c r="I5">
        <f>attached_DetachedAttachWatStock!CQ35*5/1000</f>
        <v>0</v>
      </c>
      <c r="J5">
        <f>attached_DetachedAttachWatStock!DO35*5/1000</f>
        <v>0.001</v>
      </c>
      <c r="K5">
        <f>attached_DetachedAttachWatStock!EM35*5/1000</f>
        <v>0.008</v>
      </c>
      <c r="L5">
        <f>attached_DetachedAttachWatStock!FK35*5/1000</f>
        <v>0.023</v>
      </c>
    </row>
    <row r="6" spans="3:12">
      <c r="C6" s="36" t="s">
        <v>154</v>
      </c>
      <c r="D6" s="36" t="s">
        <v>80</v>
      </c>
      <c r="E6" s="36" t="s">
        <v>42</v>
      </c>
      <c r="F6">
        <f>attached_DetachedAttachWatStock!W36*5/1000</f>
        <v>0</v>
      </c>
      <c r="G6" s="37">
        <f>attached_DetachedAttachWatStock!AU36*5/1000</f>
        <v>0</v>
      </c>
      <c r="H6">
        <f>attached_DetachedAttachWatStock!BS36*5/1000</f>
        <v>0</v>
      </c>
      <c r="I6">
        <f>attached_DetachedAttachWatStock!CQ36*5/1000</f>
        <v>0</v>
      </c>
      <c r="J6">
        <f>attached_DetachedAttachWatStock!DO36*5/1000</f>
        <v>0</v>
      </c>
      <c r="K6">
        <f>attached_DetachedAttachWatStock!EM36*5/1000</f>
        <v>0</v>
      </c>
      <c r="L6">
        <f>attached_DetachedAttachWatStock!FK36*5/1000</f>
        <v>0</v>
      </c>
    </row>
    <row r="7" spans="3:12">
      <c r="C7" s="36" t="s">
        <v>155</v>
      </c>
      <c r="D7" s="36" t="s">
        <v>65</v>
      </c>
      <c r="E7" s="36" t="s">
        <v>42</v>
      </c>
      <c r="F7">
        <f>attached_DetachedAttachWatStock!W37*5/1000</f>
        <v>0.002</v>
      </c>
      <c r="G7" s="37">
        <f>attached_DetachedAttachWatStock!AU37*5/1000</f>
        <v>0.0015</v>
      </c>
      <c r="H7">
        <f>attached_DetachedAttachWatStock!BS37*5/1000</f>
        <v>0.079</v>
      </c>
      <c r="I7">
        <f>attached_DetachedAttachWatStock!CQ37*5/1000</f>
        <v>0</v>
      </c>
      <c r="J7">
        <f>attached_DetachedAttachWatStock!DO37*5/1000</f>
        <v>0.002</v>
      </c>
      <c r="K7">
        <f>attached_DetachedAttachWatStock!EM37*5/1000</f>
        <v>0.004</v>
      </c>
      <c r="L7">
        <f>attached_DetachedAttachWatStock!FK37*5/1000</f>
        <v>0.01</v>
      </c>
    </row>
    <row r="8" spans="3:12">
      <c r="C8" s="36" t="s">
        <v>156</v>
      </c>
      <c r="D8" s="36" t="s">
        <v>69</v>
      </c>
      <c r="E8" s="36" t="s">
        <v>42</v>
      </c>
      <c r="F8">
        <f>attached_DetachedAttachWatStock!W38*5/1000</f>
        <v>0.0035</v>
      </c>
      <c r="G8" s="37">
        <f>attached_DetachedAttachWatStock!AU38*5/1000</f>
        <v>0.003</v>
      </c>
      <c r="H8">
        <f>attached_DetachedAttachWatStock!BS38*5/1000</f>
        <v>0.005</v>
      </c>
      <c r="I8">
        <f>attached_DetachedAttachWatStock!CQ38*5/1000</f>
        <v>0.0005</v>
      </c>
      <c r="J8">
        <f>attached_DetachedAttachWatStock!DO38*5/1000</f>
        <v>0</v>
      </c>
      <c r="K8">
        <f>attached_DetachedAttachWatStock!EM38*5/1000</f>
        <v>0.002</v>
      </c>
      <c r="L8">
        <f>attached_DetachedAttachWatStock!FK38*5/1000</f>
        <v>0.0045</v>
      </c>
    </row>
    <row r="11" ht="14.5" spans="3:5">
      <c r="C11" s="38"/>
      <c r="D11" s="38"/>
      <c r="E11" s="39" t="s">
        <v>323</v>
      </c>
    </row>
    <row r="12" ht="15.25" spans="3:5">
      <c r="C12" s="40" t="s">
        <v>11</v>
      </c>
      <c r="D12" s="40" t="s">
        <v>189</v>
      </c>
      <c r="E12" s="40" t="s">
        <v>190</v>
      </c>
    </row>
    <row r="13" spans="3:5">
      <c r="C13" s="41" t="s">
        <v>151</v>
      </c>
      <c r="D13" s="41" t="s">
        <v>71</v>
      </c>
      <c r="E13" s="41" t="s">
        <v>42</v>
      </c>
    </row>
    <row r="14" spans="3:5">
      <c r="C14" s="41" t="s">
        <v>152</v>
      </c>
      <c r="D14" s="41" t="s">
        <v>74</v>
      </c>
      <c r="E14" s="41" t="s">
        <v>42</v>
      </c>
    </row>
    <row r="15" spans="3:5">
      <c r="C15" s="41" t="s">
        <v>153</v>
      </c>
      <c r="D15" s="41" t="s">
        <v>77</v>
      </c>
      <c r="E15" s="41" t="s">
        <v>42</v>
      </c>
    </row>
    <row r="16" spans="3:5">
      <c r="C16" s="41" t="s">
        <v>154</v>
      </c>
      <c r="D16" s="41" t="s">
        <v>80</v>
      </c>
      <c r="E16" s="41" t="s">
        <v>42</v>
      </c>
    </row>
    <row r="17" spans="3:5">
      <c r="C17" s="41" t="s">
        <v>155</v>
      </c>
      <c r="D17" s="41" t="s">
        <v>65</v>
      </c>
      <c r="E17" s="41" t="s">
        <v>42</v>
      </c>
    </row>
    <row r="18" spans="3:5">
      <c r="C18" s="41" t="s">
        <v>156</v>
      </c>
      <c r="D18" s="41" t="s">
        <v>69</v>
      </c>
      <c r="E18" s="41" t="s">
        <v>42</v>
      </c>
    </row>
    <row r="21" ht="14.5" spans="3:12">
      <c r="C21" s="99"/>
      <c r="D21" s="99"/>
      <c r="E21" s="100" t="s">
        <v>188</v>
      </c>
      <c r="F21" s="101"/>
      <c r="G21" s="101"/>
      <c r="H21" s="101"/>
      <c r="I21" s="101"/>
      <c r="J21" s="101"/>
      <c r="K21" s="101"/>
      <c r="L21" s="101"/>
    </row>
    <row r="22" ht="15.25" spans="3:12">
      <c r="C22" s="102" t="s">
        <v>11</v>
      </c>
      <c r="D22" s="102" t="s">
        <v>189</v>
      </c>
      <c r="E22" s="102" t="s">
        <v>190</v>
      </c>
      <c r="F22" s="103" t="s">
        <v>191</v>
      </c>
      <c r="G22" s="103" t="s">
        <v>192</v>
      </c>
      <c r="H22" s="103" t="s">
        <v>193</v>
      </c>
      <c r="I22" s="103" t="s">
        <v>194</v>
      </c>
      <c r="J22" s="103" t="s">
        <v>195</v>
      </c>
      <c r="K22" s="103" t="s">
        <v>196</v>
      </c>
      <c r="L22" s="103" t="s">
        <v>197</v>
      </c>
    </row>
    <row r="23" spans="3:14">
      <c r="C23" s="103" t="s">
        <v>151</v>
      </c>
      <c r="D23" s="103" t="s">
        <v>71</v>
      </c>
      <c r="E23" s="103" t="s">
        <v>42</v>
      </c>
      <c r="F23" s="104">
        <f>'TechWatHea-SingleDetached-RES'!F23</f>
        <v>0.970011830644902</v>
      </c>
      <c r="G23" s="104">
        <f>'TechWatHea-SingleDetached-RES'!G23</f>
        <v>0.973093845585806</v>
      </c>
      <c r="H23" s="104">
        <f>'TechWatHea-SingleDetached-RES'!H23</f>
        <v>0.963028793007524</v>
      </c>
      <c r="I23" s="104">
        <f>'TechWatHea-SingleDetached-RES'!I23</f>
        <v>0.958546416777637</v>
      </c>
      <c r="J23" s="104">
        <f>'TechWatHea-SingleDetached-RES'!J23</f>
        <v>0.9500831419266</v>
      </c>
      <c r="K23" s="104">
        <f>'TechWatHea-SingleDetached-RES'!K23</f>
        <v>0.952371964421161</v>
      </c>
      <c r="L23" s="104">
        <f>'TechWatHea-SingleDetached-RES'!L23</f>
        <v>0.976150956400473</v>
      </c>
      <c r="M23" s="49"/>
      <c r="N23" s="105">
        <f>AVERAGE(F23:L23)</f>
        <v>0.9633267069663</v>
      </c>
    </row>
    <row r="24" spans="3:14">
      <c r="C24" s="103" t="s">
        <v>152</v>
      </c>
      <c r="D24" s="103" t="s">
        <v>74</v>
      </c>
      <c r="E24" s="103" t="s">
        <v>42</v>
      </c>
      <c r="F24" s="104">
        <f>'TechWatHea-SingleDetached-RES'!F24</f>
        <v>0.970011830644902</v>
      </c>
      <c r="G24" s="104">
        <f>'TechWatHea-SingleDetached-RES'!G24</f>
        <v>0.973093845585806</v>
      </c>
      <c r="H24" s="104">
        <f>'TechWatHea-SingleDetached-RES'!H24</f>
        <v>0.963028793007524</v>
      </c>
      <c r="I24" s="104">
        <f>'TechWatHea-SingleDetached-RES'!I24</f>
        <v>0.958546416777637</v>
      </c>
      <c r="J24" s="104">
        <f>'TechWatHea-SingleDetached-RES'!J24</f>
        <v>0.9500831419266</v>
      </c>
      <c r="K24" s="104">
        <f>'TechWatHea-SingleDetached-RES'!K24</f>
        <v>0.952371964421161</v>
      </c>
      <c r="L24" s="104">
        <f>'TechWatHea-SingleDetached-RES'!L24</f>
        <v>0.976150956400473</v>
      </c>
      <c r="M24" s="49"/>
      <c r="N24" s="105">
        <f t="shared" ref="N24:N28" si="0">AVERAGE(F24:L24)</f>
        <v>0.9633267069663</v>
      </c>
    </row>
    <row r="25" spans="3:14">
      <c r="C25" s="103" t="s">
        <v>153</v>
      </c>
      <c r="D25" s="103" t="s">
        <v>77</v>
      </c>
      <c r="E25" s="103" t="s">
        <v>42</v>
      </c>
      <c r="F25" s="104">
        <f>'TechWatHea-SingleDetached-RES'!F25</f>
        <v>0.970011830644902</v>
      </c>
      <c r="G25" s="104">
        <f>'TechWatHea-SingleDetached-RES'!G25</f>
        <v>0.973093845585806</v>
      </c>
      <c r="H25" s="104">
        <f>'TechWatHea-SingleDetached-RES'!H25</f>
        <v>0.963028793007524</v>
      </c>
      <c r="I25" s="104">
        <f>'TechWatHea-SingleDetached-RES'!I25</f>
        <v>0.958546416777637</v>
      </c>
      <c r="J25" s="104">
        <f>'TechWatHea-SingleDetached-RES'!J25</f>
        <v>0.9500831419266</v>
      </c>
      <c r="K25" s="104">
        <f>'TechWatHea-SingleDetached-RES'!K25</f>
        <v>0.952371964421161</v>
      </c>
      <c r="L25" s="104">
        <f>'TechWatHea-SingleDetached-RES'!L25</f>
        <v>0.976150956400473</v>
      </c>
      <c r="M25" s="49"/>
      <c r="N25" s="105">
        <f t="shared" si="0"/>
        <v>0.9633267069663</v>
      </c>
    </row>
    <row r="26" spans="3:14">
      <c r="C26" s="103" t="s">
        <v>154</v>
      </c>
      <c r="D26" s="103" t="s">
        <v>80</v>
      </c>
      <c r="E26" s="103" t="s">
        <v>42</v>
      </c>
      <c r="F26" s="104">
        <f>'TechWatHea-SingleDetached-RES'!F26</f>
        <v>0.970011830644902</v>
      </c>
      <c r="G26" s="104">
        <f>'TechWatHea-SingleDetached-RES'!G26</f>
        <v>0.973093845585806</v>
      </c>
      <c r="H26" s="104">
        <f>'TechWatHea-SingleDetached-RES'!H26</f>
        <v>0.963028793007524</v>
      </c>
      <c r="I26" s="104">
        <f>'TechWatHea-SingleDetached-RES'!I26</f>
        <v>0.958546416777637</v>
      </c>
      <c r="J26" s="104">
        <f>'TechWatHea-SingleDetached-RES'!J26</f>
        <v>0.9500831419266</v>
      </c>
      <c r="K26" s="104">
        <f>'TechWatHea-SingleDetached-RES'!K26</f>
        <v>0.952371964421161</v>
      </c>
      <c r="L26" s="104">
        <f>'TechWatHea-SingleDetached-RES'!L26</f>
        <v>0.976150956400473</v>
      </c>
      <c r="M26" s="49"/>
      <c r="N26" s="105">
        <f t="shared" si="0"/>
        <v>0.9633267069663</v>
      </c>
    </row>
    <row r="27" spans="3:14">
      <c r="C27" s="103" t="s">
        <v>155</v>
      </c>
      <c r="D27" s="103" t="s">
        <v>65</v>
      </c>
      <c r="E27" s="103" t="s">
        <v>42</v>
      </c>
      <c r="F27" s="104">
        <f>'TechWatHea-SingleDetached-RES'!F27</f>
        <v>0.970011830644902</v>
      </c>
      <c r="G27" s="104">
        <f>'TechWatHea-SingleDetached-RES'!G27</f>
        <v>0.973093845585806</v>
      </c>
      <c r="H27" s="104">
        <f>'TechWatHea-SingleDetached-RES'!H27</f>
        <v>0.963028793007524</v>
      </c>
      <c r="I27" s="104">
        <f>'TechWatHea-SingleDetached-RES'!I27</f>
        <v>0.958546416777637</v>
      </c>
      <c r="J27" s="104">
        <f>'TechWatHea-SingleDetached-RES'!J27</f>
        <v>0.9500831419266</v>
      </c>
      <c r="K27" s="104">
        <f>'TechWatHea-SingleDetached-RES'!K27</f>
        <v>0.952371964421161</v>
      </c>
      <c r="L27" s="104">
        <f>'TechWatHea-SingleDetached-RES'!L27</f>
        <v>0.976150956400473</v>
      </c>
      <c r="M27" s="49"/>
      <c r="N27" s="105">
        <f t="shared" si="0"/>
        <v>0.9633267069663</v>
      </c>
    </row>
    <row r="28" spans="3:14">
      <c r="C28" s="103" t="s">
        <v>156</v>
      </c>
      <c r="D28" s="103" t="s">
        <v>69</v>
      </c>
      <c r="E28" s="103" t="s">
        <v>42</v>
      </c>
      <c r="F28" s="104">
        <f>'TechWatHea-SingleDetached-RES'!F28</f>
        <v>0.970011830644902</v>
      </c>
      <c r="G28" s="104">
        <f>'TechWatHea-SingleDetached-RES'!G28</f>
        <v>0.973093845585806</v>
      </c>
      <c r="H28" s="104">
        <f>'TechWatHea-SingleDetached-RES'!H28</f>
        <v>0.963028793007524</v>
      </c>
      <c r="I28" s="104">
        <f>'TechWatHea-SingleDetached-RES'!I28</f>
        <v>0.958546416777637</v>
      </c>
      <c r="J28" s="104">
        <f>'TechWatHea-SingleDetached-RES'!J28</f>
        <v>0.9500831419266</v>
      </c>
      <c r="K28" s="104">
        <f>'TechWatHea-SingleDetached-RES'!K28</f>
        <v>0.952371964421161</v>
      </c>
      <c r="L28" s="104">
        <f>'TechWatHea-SingleDetached-RES'!L28</f>
        <v>0.976150956400473</v>
      </c>
      <c r="M28" s="49"/>
      <c r="N28" s="105">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488</v>
      </c>
      <c r="F39" s="33"/>
      <c r="G39" s="33"/>
      <c r="H39" s="33"/>
      <c r="I39" s="33"/>
      <c r="J39" s="33"/>
      <c r="K39" s="33"/>
      <c r="P39" s="33"/>
      <c r="Q39" s="33"/>
      <c r="R39" s="34" t="s">
        <v>489</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151</v>
      </c>
      <c r="D41" s="36" t="s">
        <v>71</v>
      </c>
      <c r="E41" s="36" t="s">
        <v>42</v>
      </c>
      <c r="F41" s="59">
        <f>attached_WatHeaEnergyUse!W15/'TechWatHea-SingleAttached'!F3/31.54</f>
        <v>0.711944995318788</v>
      </c>
      <c r="G41" s="59">
        <f>attached_WatHeaEnergyUse!AU15/'TechWatHea-SingleAttached'!G3/31.54</f>
        <v>0.824694325776941</v>
      </c>
      <c r="H41" s="50">
        <f>attached_WatHeaEnergyUse!BS15/'TechWatHea-SingleAttached'!H3/31.54</f>
        <v>0.297095997951109</v>
      </c>
      <c r="I41" s="50">
        <f>attached_WatHeaEnergyUse!CQ15/'TechWatHea-SingleAttached'!I3/31.54</f>
        <v>1.074880770317</v>
      </c>
      <c r="J41" s="50">
        <f>attached_WatHeaEnergyUse!DO15/'TechWatHea-SingleAttached'!J3/31.54</f>
        <v>0.710241467121619</v>
      </c>
      <c r="K41" s="50">
        <f>attached_WatHeaEnergyUse!EM15/'TechWatHea-SingleAttached'!K3/31.54</f>
        <v>0.357931932304259</v>
      </c>
      <c r="L41">
        <f>attached_WatHeaEnergyUse!FK15/'TechWatHea-SingleAttached'!L3/31.54</f>
        <v>0.480766463349697</v>
      </c>
      <c r="P41" s="36" t="s">
        <v>151</v>
      </c>
      <c r="Q41" s="36" t="s">
        <v>71</v>
      </c>
      <c r="R41" s="36" t="s">
        <v>491</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152</v>
      </c>
      <c r="D42" s="36" t="s">
        <v>74</v>
      </c>
      <c r="E42" s="36" t="s">
        <v>42</v>
      </c>
      <c r="F42" s="59">
        <f>attached_WatHeaEnergyUse!W16/'TechWatHea-SingleAttached'!F4/31.54</f>
        <v>1.08221306277743</v>
      </c>
      <c r="G42" s="59">
        <f>attached_WatHeaEnergyUse!AU16/'TechWatHea-SingleAttached'!G4/31.54</f>
        <v>2.44649533322503</v>
      </c>
      <c r="H42" s="50">
        <f>attached_WatHeaEnergyUse!BS16/'TechWatHea-SingleAttached'!H4/31.54</f>
        <v>0.753290945634929</v>
      </c>
      <c r="I42" s="50">
        <f>attached_WatHeaEnergyUse!CQ16/'TechWatHea-SingleAttached'!I4/31.54</f>
        <v>1.95192855388698</v>
      </c>
      <c r="J42" s="50">
        <f>attached_WatHeaEnergyUse!DO16/'TechWatHea-SingleAttached'!J4/31.54</f>
        <v>2.03211433080169</v>
      </c>
      <c r="K42" s="50">
        <f>attached_WatHeaEnergyUse!EM16/'TechWatHea-SingleAttached'!K4/31.54</f>
        <v>1.22606639892905</v>
      </c>
      <c r="L42">
        <f>attached_WatHeaEnergyUse!FK16/'TechWatHea-SingleAttached'!L4/31.54</f>
        <v>1.40514656110057</v>
      </c>
      <c r="P42" s="36" t="s">
        <v>152</v>
      </c>
      <c r="Q42" s="36" t="s">
        <v>74</v>
      </c>
      <c r="R42" s="36" t="s">
        <v>491</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153</v>
      </c>
      <c r="D43" s="36" t="s">
        <v>77</v>
      </c>
      <c r="E43" s="36" t="s">
        <v>42</v>
      </c>
      <c r="F43" s="59">
        <f>attached_WatHeaEnergyUse!W17/'TechWatHea-SingleAttached'!F5/31.54</f>
        <v>2.16641063884895</v>
      </c>
      <c r="G43" s="59">
        <f>attached_WatHeaEnergyUse!AU17/'TechWatHea-SingleAttached'!G5/31.54</f>
        <v>0.695770725924292</v>
      </c>
      <c r="H43" s="50">
        <f>attached_WatHeaEnergyUse!BS17/'TechWatHea-SingleAttached'!H5/31.54</f>
        <v>0.364697065775062</v>
      </c>
      <c r="I43" s="61">
        <f>AVERAGE(I41:I42,I46)</f>
        <v>1.00893644140133</v>
      </c>
      <c r="J43" s="50">
        <f>attached_WatHeaEnergyUse!DO17/'TechWatHea-SingleAttached'!J5/31.54</f>
        <v>0.240900443880786</v>
      </c>
      <c r="K43" s="50">
        <f>attached_WatHeaEnergyUse!EM17/'TechWatHea-SingleAttached'!K5/31.54</f>
        <v>0.0158053265694356</v>
      </c>
      <c r="L43">
        <f>attached_WatHeaEnergyUse!FK17/'TechWatHea-SingleAttached'!L5/31.54</f>
        <v>0.0798447795759698</v>
      </c>
      <c r="P43" s="36" t="s">
        <v>153</v>
      </c>
      <c r="Q43" s="36" t="s">
        <v>77</v>
      </c>
      <c r="R43" s="36" t="s">
        <v>491</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154</v>
      </c>
      <c r="D44" s="36" t="s">
        <v>80</v>
      </c>
      <c r="E44" s="36" t="s">
        <v>42</v>
      </c>
      <c r="F44" s="94">
        <f>AVERAGE(F41:F43,F45:F46)</f>
        <v>1.97588989664965</v>
      </c>
      <c r="G44" s="94">
        <f>AVERAGE(G41:G43,G45:G46)</f>
        <v>1.33390359674852</v>
      </c>
      <c r="H44" s="94">
        <f t="shared" ref="H44:L44" si="3">AVERAGE(H41:H43,H45:H46)</f>
        <v>0.294095520477487</v>
      </c>
      <c r="I44" s="94">
        <f>I43</f>
        <v>1.00893644140133</v>
      </c>
      <c r="J44" s="94">
        <f>AVERAGE(J41:J43,J45)</f>
        <v>0.831134288732572</v>
      </c>
      <c r="K44" s="94">
        <f t="shared" si="3"/>
        <v>0.795840566690542</v>
      </c>
      <c r="L44" s="94">
        <f t="shared" si="3"/>
        <v>0.4698313325237</v>
      </c>
      <c r="P44" s="36" t="s">
        <v>154</v>
      </c>
      <c r="Q44" s="36" t="s">
        <v>80</v>
      </c>
      <c r="R44" s="36" t="s">
        <v>491</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155</v>
      </c>
      <c r="D45" s="36" t="s">
        <v>65</v>
      </c>
      <c r="E45" s="36" t="s">
        <v>42</v>
      </c>
      <c r="F45" s="59">
        <f>attached_WatHeaEnergyUse!W19/'TechWatHea-SingleAttached'!F7/31.54</f>
        <v>5.91888078630311</v>
      </c>
      <c r="G45" s="59">
        <f>attached_WatHeaEnergyUse!AU19/'TechWatHea-SingleAttached'!G7/31.54</f>
        <v>2.70255759881632</v>
      </c>
      <c r="H45" s="50">
        <f>attached_WatHeaEnergyUse!BS19/'TechWatHea-SingleAttached'!H7/31.54</f>
        <v>0.0553935930263359</v>
      </c>
      <c r="I45" s="61">
        <f>I43</f>
        <v>1.00893644140133</v>
      </c>
      <c r="J45" s="50">
        <f>attached_WatHeaEnergyUse!DO19/'TechWatHea-SingleAttached'!J7/31.54</f>
        <v>0.341280913126189</v>
      </c>
      <c r="K45" s="50">
        <f>attached_WatHeaEnergyUse!EM19/'TechWatHea-SingleAttached'!K7/31.54</f>
        <v>2.37939917564997</v>
      </c>
      <c r="L45">
        <f>attached_WatHeaEnergyUse!FK19/'TechWatHea-SingleAttached'!L7/31.54</f>
        <v>0.383398858592264</v>
      </c>
      <c r="P45" s="36" t="s">
        <v>155</v>
      </c>
      <c r="Q45" s="36" t="s">
        <v>65</v>
      </c>
      <c r="R45" s="36" t="s">
        <v>491</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156</v>
      </c>
      <c r="D46" s="36" t="s">
        <v>69</v>
      </c>
      <c r="E46" s="36" t="s">
        <v>42</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0.831134288732572</v>
      </c>
      <c r="K46" s="50">
        <f>attached_WatHeaEnergyUse!EM20/'TechWatHea-SingleAttached'!K8/31.54</f>
        <v>0</v>
      </c>
      <c r="L46">
        <f>attached_WatHeaEnergyUse!FK20/'TechWatHea-SingleAttached'!L8/31.54</f>
        <v>0</v>
      </c>
      <c r="P46" s="36" t="s">
        <v>156</v>
      </c>
      <c r="Q46" s="36" t="s">
        <v>69</v>
      </c>
      <c r="R46" s="36" t="s">
        <v>491</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151</v>
      </c>
      <c r="D54" s="36" t="s">
        <v>71</v>
      </c>
      <c r="E54" s="36" t="s">
        <v>42</v>
      </c>
      <c r="F54" s="95">
        <f>F41</f>
        <v>0.711944995318788</v>
      </c>
      <c r="G54" s="95">
        <f t="shared" ref="G54:L54" si="4">G41</f>
        <v>0.824694325776941</v>
      </c>
      <c r="H54" s="95">
        <f t="shared" si="4"/>
        <v>0.297095997951109</v>
      </c>
      <c r="I54" s="95">
        <f t="shared" si="4"/>
        <v>1.074880770317</v>
      </c>
      <c r="J54" s="95">
        <f t="shared" si="4"/>
        <v>0.710241467121619</v>
      </c>
      <c r="K54" s="95">
        <f t="shared" si="4"/>
        <v>0.357931932304259</v>
      </c>
      <c r="L54" s="95">
        <f t="shared" si="4"/>
        <v>0.480766463349697</v>
      </c>
      <c r="N54" s="83">
        <f>AVERAGE(F54:L54)</f>
        <v>0.636793707448488</v>
      </c>
    </row>
    <row r="55" spans="3:14">
      <c r="C55" s="36" t="s">
        <v>152</v>
      </c>
      <c r="D55" s="36" t="s">
        <v>74</v>
      </c>
      <c r="E55" s="36" t="s">
        <v>42</v>
      </c>
      <c r="F55" s="95">
        <f>F42</f>
        <v>1.08221306277743</v>
      </c>
      <c r="G55" s="95">
        <f t="shared" ref="G55:L55" si="5">G42</f>
        <v>2.44649533322503</v>
      </c>
      <c r="H55" s="95">
        <f t="shared" si="5"/>
        <v>0.753290945634929</v>
      </c>
      <c r="I55" s="95">
        <f t="shared" si="5"/>
        <v>1.95192855388698</v>
      </c>
      <c r="J55" s="95">
        <f t="shared" si="5"/>
        <v>2.03211433080169</v>
      </c>
      <c r="K55" s="95">
        <f t="shared" si="5"/>
        <v>1.22606639892905</v>
      </c>
      <c r="L55" s="95">
        <f t="shared" si="5"/>
        <v>1.40514656110057</v>
      </c>
      <c r="N55" s="83">
        <f t="shared" ref="N55:N59" si="6">AVERAGE(F55:L55)</f>
        <v>1.55675074090795</v>
      </c>
    </row>
    <row r="56" spans="3:14">
      <c r="C56" s="36" t="s">
        <v>153</v>
      </c>
      <c r="D56" s="36" t="s">
        <v>77</v>
      </c>
      <c r="E56" s="36" t="s">
        <v>42</v>
      </c>
      <c r="F56" s="95">
        <f>F43</f>
        <v>2.16641063884895</v>
      </c>
      <c r="G56" s="95">
        <f t="shared" ref="G56:L56" si="7">G43</f>
        <v>0.695770725924292</v>
      </c>
      <c r="H56" s="95">
        <f t="shared" si="7"/>
        <v>0.364697065775062</v>
      </c>
      <c r="I56" s="95">
        <f t="shared" si="7"/>
        <v>1.00893644140133</v>
      </c>
      <c r="J56" s="95">
        <f t="shared" si="7"/>
        <v>0.240900443880786</v>
      </c>
      <c r="K56" s="95">
        <f t="shared" si="7"/>
        <v>0.0158053265694356</v>
      </c>
      <c r="L56" s="95">
        <f t="shared" si="7"/>
        <v>0.0798447795759698</v>
      </c>
      <c r="N56" s="83">
        <f t="shared" si="6"/>
        <v>0.653195060282261</v>
      </c>
    </row>
    <row r="57" spans="3:14">
      <c r="C57" s="36" t="s">
        <v>154</v>
      </c>
      <c r="D57" s="36" t="s">
        <v>80</v>
      </c>
      <c r="E57" s="36" t="s">
        <v>42</v>
      </c>
      <c r="F57" s="95">
        <f>F44</f>
        <v>1.97588989664965</v>
      </c>
      <c r="G57" s="95">
        <f t="shared" ref="G57:L57" si="8">G44</f>
        <v>1.33390359674852</v>
      </c>
      <c r="H57" s="95">
        <f t="shared" si="8"/>
        <v>0.294095520477487</v>
      </c>
      <c r="I57" s="95">
        <f t="shared" si="8"/>
        <v>1.00893644140133</v>
      </c>
      <c r="J57" s="95">
        <f t="shared" si="8"/>
        <v>0.831134288732572</v>
      </c>
      <c r="K57" s="95">
        <f t="shared" si="8"/>
        <v>0.795840566690542</v>
      </c>
      <c r="L57" s="95">
        <f t="shared" si="8"/>
        <v>0.4698313325237</v>
      </c>
      <c r="N57" s="83">
        <f t="shared" si="6"/>
        <v>0.958518806174829</v>
      </c>
    </row>
    <row r="58" spans="3:14">
      <c r="C58" s="36" t="s">
        <v>155</v>
      </c>
      <c r="D58" s="36" t="s">
        <v>65</v>
      </c>
      <c r="E58" s="36" t="s">
        <v>42</v>
      </c>
      <c r="F58" s="95">
        <f>F45</f>
        <v>5.91888078630311</v>
      </c>
      <c r="G58" s="95">
        <f t="shared" ref="G58:L58" si="9">G45</f>
        <v>2.70255759881632</v>
      </c>
      <c r="H58" s="95">
        <f t="shared" si="9"/>
        <v>0.0553935930263359</v>
      </c>
      <c r="I58" s="95">
        <f t="shared" si="9"/>
        <v>1.00893644140133</v>
      </c>
      <c r="J58" s="95">
        <f t="shared" si="9"/>
        <v>0.341280913126189</v>
      </c>
      <c r="K58" s="95">
        <f t="shared" si="9"/>
        <v>2.37939917564997</v>
      </c>
      <c r="L58" s="95">
        <f t="shared" si="9"/>
        <v>0.383398858592264</v>
      </c>
      <c r="N58" s="83">
        <f t="shared" si="6"/>
        <v>1.8271210524165</v>
      </c>
    </row>
    <row r="59" spans="3:14">
      <c r="C59" s="36" t="s">
        <v>156</v>
      </c>
      <c r="D59" s="36" t="s">
        <v>69</v>
      </c>
      <c r="E59" s="36" t="s">
        <v>42</v>
      </c>
      <c r="F59" s="48">
        <f t="shared" ref="F59:L59" si="10">AVERAGE(F54:F58)</f>
        <v>2.37106787597959</v>
      </c>
      <c r="G59" s="48">
        <f t="shared" si="10"/>
        <v>1.60068431609822</v>
      </c>
      <c r="H59" s="48">
        <f t="shared" si="10"/>
        <v>0.352914624572985</v>
      </c>
      <c r="I59" s="48">
        <f t="shared" si="10"/>
        <v>1.21072372968159</v>
      </c>
      <c r="J59" s="48">
        <f t="shared" si="10"/>
        <v>0.831134288732571</v>
      </c>
      <c r="K59" s="48">
        <f t="shared" si="10"/>
        <v>0.955008680028651</v>
      </c>
      <c r="L59" s="48">
        <f t="shared" si="10"/>
        <v>0.56379759902844</v>
      </c>
      <c r="N59" s="83">
        <f t="shared" si="6"/>
        <v>1.12647587344601</v>
      </c>
    </row>
    <row r="66" ht="14.5" spans="3:12">
      <c r="C66" s="62"/>
      <c r="D66" s="62"/>
      <c r="E66" s="34" t="s">
        <v>211</v>
      </c>
      <c r="F66" s="63"/>
      <c r="G66" s="63"/>
      <c r="H66" s="63"/>
      <c r="I66" s="63"/>
      <c r="J66" s="63"/>
      <c r="K66" s="63"/>
      <c r="L66" s="63"/>
    </row>
    <row r="67" ht="15.25" spans="3:12">
      <c r="C67" s="35" t="s">
        <v>11</v>
      </c>
      <c r="D67" s="35" t="s">
        <v>189</v>
      </c>
      <c r="E67" s="35" t="s">
        <v>190</v>
      </c>
      <c r="F67" t="s">
        <v>191</v>
      </c>
      <c r="G67" t="s">
        <v>192</v>
      </c>
      <c r="H67" t="s">
        <v>193</v>
      </c>
      <c r="I67" t="s">
        <v>194</v>
      </c>
      <c r="J67" t="s">
        <v>195</v>
      </c>
      <c r="K67" t="s">
        <v>196</v>
      </c>
      <c r="L67" t="s">
        <v>197</v>
      </c>
    </row>
    <row r="68" spans="3:12">
      <c r="C68" s="36" t="s">
        <v>151</v>
      </c>
      <c r="D68" s="36" t="s">
        <v>71</v>
      </c>
      <c r="E68" s="36" t="s">
        <v>42</v>
      </c>
      <c r="F68" s="62">
        <v>31.54</v>
      </c>
      <c r="G68" s="62">
        <v>31.54</v>
      </c>
      <c r="H68" s="62">
        <v>31.54</v>
      </c>
      <c r="I68" s="62">
        <v>31.54</v>
      </c>
      <c r="J68" s="62">
        <v>31.54</v>
      </c>
      <c r="K68" s="62">
        <v>31.54</v>
      </c>
      <c r="L68" s="62">
        <v>31.54</v>
      </c>
    </row>
    <row r="69" spans="3:12">
      <c r="C69" s="36" t="s">
        <v>152</v>
      </c>
      <c r="D69" s="36" t="s">
        <v>74</v>
      </c>
      <c r="E69" s="36" t="s">
        <v>42</v>
      </c>
      <c r="F69" s="62">
        <v>31.54</v>
      </c>
      <c r="G69" s="62">
        <v>31.54</v>
      </c>
      <c r="H69" s="62">
        <v>31.54</v>
      </c>
      <c r="I69" s="62">
        <v>31.54</v>
      </c>
      <c r="J69" s="62">
        <v>31.54</v>
      </c>
      <c r="K69" s="62">
        <v>31.54</v>
      </c>
      <c r="L69" s="62">
        <v>31.54</v>
      </c>
    </row>
    <row r="70" spans="3:12">
      <c r="C70" s="36" t="s">
        <v>153</v>
      </c>
      <c r="D70" s="36" t="s">
        <v>77</v>
      </c>
      <c r="E70" s="36" t="s">
        <v>42</v>
      </c>
      <c r="F70" s="62">
        <v>31.54</v>
      </c>
      <c r="G70" s="62">
        <v>31.54</v>
      </c>
      <c r="H70" s="62">
        <v>31.54</v>
      </c>
      <c r="I70" s="62">
        <v>31.54</v>
      </c>
      <c r="J70" s="62">
        <v>31.54</v>
      </c>
      <c r="K70" s="62">
        <v>31.54</v>
      </c>
      <c r="L70" s="62">
        <v>31.54</v>
      </c>
    </row>
    <row r="71" spans="3:12">
      <c r="C71" s="36" t="s">
        <v>154</v>
      </c>
      <c r="D71" s="36" t="s">
        <v>80</v>
      </c>
      <c r="E71" s="36" t="s">
        <v>42</v>
      </c>
      <c r="F71" s="62">
        <v>31.54</v>
      </c>
      <c r="G71" s="62">
        <v>31.54</v>
      </c>
      <c r="H71" s="62">
        <v>31.54</v>
      </c>
      <c r="I71" s="62">
        <v>31.54</v>
      </c>
      <c r="J71" s="62">
        <v>31.54</v>
      </c>
      <c r="K71" s="62">
        <v>31.54</v>
      </c>
      <c r="L71" s="62">
        <v>31.54</v>
      </c>
    </row>
    <row r="72" spans="3:12">
      <c r="C72" s="36" t="s">
        <v>155</v>
      </c>
      <c r="D72" s="36" t="s">
        <v>65</v>
      </c>
      <c r="E72" s="36" t="s">
        <v>42</v>
      </c>
      <c r="F72" s="62">
        <v>31.54</v>
      </c>
      <c r="G72" s="62">
        <v>31.54</v>
      </c>
      <c r="H72" s="62">
        <v>31.54</v>
      </c>
      <c r="I72" s="62">
        <v>31.54</v>
      </c>
      <c r="J72" s="62">
        <v>31.54</v>
      </c>
      <c r="K72" s="62">
        <v>31.54</v>
      </c>
      <c r="L72" s="62">
        <v>31.54</v>
      </c>
    </row>
    <row r="73" spans="3:12">
      <c r="C73" s="36" t="s">
        <v>156</v>
      </c>
      <c r="D73" s="36" t="s">
        <v>69</v>
      </c>
      <c r="E73" s="36" t="s">
        <v>42</v>
      </c>
      <c r="F73" s="62">
        <v>31.54</v>
      </c>
      <c r="G73" s="62">
        <v>31.54</v>
      </c>
      <c r="H73" s="62">
        <v>31.54</v>
      </c>
      <c r="I73" s="62">
        <v>31.54</v>
      </c>
      <c r="J73" s="62">
        <v>31.54</v>
      </c>
      <c r="K73" s="62">
        <v>31.54</v>
      </c>
      <c r="L73" s="62">
        <v>31.54</v>
      </c>
    </row>
    <row r="81" ht="14.5" spans="3:14">
      <c r="C81" s="32"/>
      <c r="D81" s="32"/>
      <c r="E81" s="52"/>
      <c r="F81" s="32"/>
      <c r="G81" s="32"/>
      <c r="H81" s="32"/>
      <c r="I81" s="32"/>
      <c r="J81" s="32"/>
      <c r="K81" s="32"/>
      <c r="L81" s="32"/>
      <c r="M81" s="32"/>
      <c r="N81" s="32"/>
    </row>
    <row r="82" ht="14.5" spans="3:14">
      <c r="C82" s="53"/>
      <c r="D82" s="53"/>
      <c r="E82" s="53"/>
      <c r="F82" s="32"/>
      <c r="G82" s="32"/>
      <c r="H82" s="32"/>
      <c r="I82" s="32"/>
      <c r="J82" s="32"/>
      <c r="K82" s="32"/>
      <c r="L82" s="32"/>
      <c r="M82" s="32"/>
      <c r="N82" s="32"/>
    </row>
    <row r="83" ht="14.5" spans="3:14">
      <c r="C83" s="54"/>
      <c r="D83" s="54"/>
      <c r="E83" s="54"/>
      <c r="F83" s="98"/>
      <c r="G83" s="98"/>
      <c r="H83" s="98"/>
      <c r="I83" s="98"/>
      <c r="J83" s="98"/>
      <c r="K83" s="98"/>
      <c r="L83" s="98"/>
      <c r="M83" s="32"/>
      <c r="N83" s="32"/>
    </row>
    <row r="84" ht="14.5" spans="3:14">
      <c r="C84" s="54"/>
      <c r="D84" s="54"/>
      <c r="E84" s="54"/>
      <c r="F84" s="98"/>
      <c r="G84" s="98"/>
      <c r="H84" s="98"/>
      <c r="I84" s="98"/>
      <c r="J84" s="98"/>
      <c r="K84" s="98"/>
      <c r="L84" s="98"/>
      <c r="M84" s="32"/>
      <c r="N84" s="32"/>
    </row>
    <row r="85" ht="14.5" spans="3:14">
      <c r="C85" s="54"/>
      <c r="D85" s="54"/>
      <c r="E85" s="54"/>
      <c r="F85" s="98"/>
      <c r="G85" s="98"/>
      <c r="H85" s="98"/>
      <c r="I85" s="98"/>
      <c r="J85" s="98"/>
      <c r="K85" s="98"/>
      <c r="L85" s="98"/>
      <c r="M85" s="32"/>
      <c r="N85" s="32"/>
    </row>
    <row r="86" ht="14.5" spans="3:14">
      <c r="C86" s="54"/>
      <c r="D86" s="54"/>
      <c r="E86" s="54"/>
      <c r="F86" s="98"/>
      <c r="G86" s="98"/>
      <c r="H86" s="98"/>
      <c r="I86" s="98"/>
      <c r="J86" s="98"/>
      <c r="K86" s="98"/>
      <c r="L86" s="98"/>
      <c r="M86" s="32"/>
      <c r="N86" s="32"/>
    </row>
    <row r="87" ht="14.5" spans="3:14">
      <c r="C87" s="54"/>
      <c r="D87" s="54"/>
      <c r="E87" s="54"/>
      <c r="F87" s="98"/>
      <c r="G87" s="98"/>
      <c r="H87" s="98"/>
      <c r="I87" s="98"/>
      <c r="J87" s="98"/>
      <c r="K87" s="98"/>
      <c r="L87" s="98"/>
      <c r="M87" s="32"/>
      <c r="N87" s="32"/>
    </row>
    <row r="88" ht="14.5" spans="3:14">
      <c r="C88" s="54"/>
      <c r="D88" s="54"/>
      <c r="E88" s="54"/>
      <c r="F88" s="98"/>
      <c r="G88" s="98"/>
      <c r="H88" s="98"/>
      <c r="I88" s="98"/>
      <c r="J88" s="98"/>
      <c r="K88" s="98"/>
      <c r="L88" s="98"/>
      <c r="M88" s="32"/>
      <c r="N88" s="32"/>
    </row>
    <row r="94" ht="14.5" spans="5:5">
      <c r="E94" s="34" t="s">
        <v>238</v>
      </c>
    </row>
    <row r="95" ht="15.25" spans="3:12">
      <c r="C95" s="35" t="s">
        <v>11</v>
      </c>
      <c r="D95" s="35" t="s">
        <v>189</v>
      </c>
      <c r="E95" s="35" t="s">
        <v>190</v>
      </c>
      <c r="F95" t="s">
        <v>191</v>
      </c>
      <c r="G95" t="s">
        <v>192</v>
      </c>
      <c r="H95" t="s">
        <v>193</v>
      </c>
      <c r="I95" t="s">
        <v>194</v>
      </c>
      <c r="J95" t="s">
        <v>195</v>
      </c>
      <c r="K95" t="s">
        <v>196</v>
      </c>
      <c r="L95" t="s">
        <v>197</v>
      </c>
    </row>
    <row r="96" ht="14.5" spans="3:12">
      <c r="C96" s="36" t="s">
        <v>151</v>
      </c>
      <c r="D96" s="36" t="s">
        <v>71</v>
      </c>
      <c r="E96" s="36" t="s">
        <v>42</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ht="14.5" spans="3:12">
      <c r="C97" s="36" t="s">
        <v>152</v>
      </c>
      <c r="D97" s="36" t="s">
        <v>74</v>
      </c>
      <c r="E97" s="36" t="s">
        <v>42</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ht="14.5" spans="3:12">
      <c r="C98" s="36" t="s">
        <v>153</v>
      </c>
      <c r="D98" s="36" t="s">
        <v>77</v>
      </c>
      <c r="E98" s="36" t="s">
        <v>42</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ht="14.5" spans="3:12">
      <c r="C99" s="36" t="s">
        <v>154</v>
      </c>
      <c r="D99" s="36" t="s">
        <v>80</v>
      </c>
      <c r="E99" s="36" t="s">
        <v>42</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ht="14.5" spans="3:12">
      <c r="C100" s="36" t="s">
        <v>155</v>
      </c>
      <c r="D100" s="36" t="s">
        <v>65</v>
      </c>
      <c r="E100" s="36" t="s">
        <v>42</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ht="14.5" spans="3:12">
      <c r="C101" s="36" t="s">
        <v>156</v>
      </c>
      <c r="D101" s="36" t="s">
        <v>69</v>
      </c>
      <c r="E101" s="36" t="s">
        <v>42</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55" zoomScaleNormal="55" topLeftCell="A23" workbookViewId="0">
      <selection activeCell="J63" sqref="J63"/>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8181818181818"/>
    <col min="16" max="16" width="21.1818181818182" customWidth="1"/>
    <col min="18" max="18" width="66.8181818181818" customWidth="1"/>
  </cols>
  <sheetData>
    <row r="1" ht="14.5" spans="3:12">
      <c r="C1" s="33"/>
      <c r="D1" s="33"/>
      <c r="E1" s="34" t="s">
        <v>311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157</v>
      </c>
      <c r="D3" s="36" t="s">
        <v>71</v>
      </c>
      <c r="E3" s="36" t="s">
        <v>44</v>
      </c>
      <c r="F3">
        <f>attached_ApaMobWatStock!W15*5/1000</f>
        <v>0.8925</v>
      </c>
      <c r="G3" s="37">
        <f>attached_ApaMobWatStock!AU15*5/1000</f>
        <v>8.864</v>
      </c>
      <c r="H3">
        <f>attached_ApaMobWatStock!BS15*5/1000</f>
        <v>2.1695</v>
      </c>
      <c r="I3">
        <f>attached_ApaMobWatStock!CQ15*5/1000</f>
        <v>0.3975</v>
      </c>
      <c r="J3">
        <f>attached_ApaMobWatStock!DO15*5/1000</f>
        <v>0.2875</v>
      </c>
      <c r="K3">
        <f>attached_ApaMobWatStock!EM15*5/1000</f>
        <v>0.22</v>
      </c>
      <c r="L3">
        <f>attached_ApaMobWatStock!FK15*5/1000</f>
        <v>1.703</v>
      </c>
    </row>
    <row r="4" spans="3:12">
      <c r="C4" s="36" t="s">
        <v>158</v>
      </c>
      <c r="D4" s="36" t="s">
        <v>74</v>
      </c>
      <c r="E4" s="36" t="s">
        <v>44</v>
      </c>
      <c r="F4">
        <f>attached_ApaMobWatStock!W16*5/1000</f>
        <v>0.0085</v>
      </c>
      <c r="G4" s="37">
        <f>attached_ApaMobWatStock!AU16*5/1000</f>
        <v>0.3385</v>
      </c>
      <c r="H4">
        <f>attached_ApaMobWatStock!BS16*5/1000</f>
        <v>6.1855</v>
      </c>
      <c r="I4">
        <f>attached_ApaMobWatStock!CQ16*5/1000</f>
        <v>0.289</v>
      </c>
      <c r="J4">
        <f>attached_ApaMobWatStock!DO16*5/1000</f>
        <v>1.41</v>
      </c>
      <c r="K4">
        <f>attached_ApaMobWatStock!EM16*5/1000</f>
        <v>1.7475</v>
      </c>
      <c r="L4">
        <f>attached_ApaMobWatStock!FK16*5/1000</f>
        <v>2.214</v>
      </c>
    </row>
    <row r="5" spans="3:12">
      <c r="C5" s="36" t="s">
        <v>159</v>
      </c>
      <c r="D5" s="36" t="s">
        <v>77</v>
      </c>
      <c r="E5" s="36" t="s">
        <v>44</v>
      </c>
      <c r="F5">
        <f>attached_ApaMobWatStock!W17*5/1000</f>
        <v>0.202</v>
      </c>
      <c r="G5" s="37">
        <f>attached_ApaMobWatStock!AU17*5/1000</f>
        <v>0.0645</v>
      </c>
      <c r="H5">
        <f>attached_ApaMobWatStock!BS17*5/1000</f>
        <v>0.0725</v>
      </c>
      <c r="I5">
        <f>attached_ApaMobWatStock!CQ17*5/1000</f>
        <v>0.0005</v>
      </c>
      <c r="J5">
        <f>attached_ApaMobWatStock!DO17*5/1000</f>
        <v>0.007</v>
      </c>
      <c r="K5">
        <f>attached_ApaMobWatStock!EM17*5/1000</f>
        <v>0.0125</v>
      </c>
      <c r="L5">
        <f>attached_ApaMobWatStock!FK17*5/1000</f>
        <v>0.0345</v>
      </c>
    </row>
    <row r="6" spans="3:12">
      <c r="C6" s="36" t="s">
        <v>160</v>
      </c>
      <c r="D6" s="36" t="s">
        <v>80</v>
      </c>
      <c r="E6" s="36" t="s">
        <v>44</v>
      </c>
      <c r="F6">
        <f>attached_ApaMobWatStock!W18*5/1000</f>
        <v>0</v>
      </c>
      <c r="G6" s="37">
        <f>attached_ApaMobWatStock!AU18*5/1000</f>
        <v>0</v>
      </c>
      <c r="H6">
        <f>attached_ApaMobWatStock!BS18*5/1000</f>
        <v>0</v>
      </c>
      <c r="I6">
        <f>attached_ApaMobWatStock!CQ18*5/1000</f>
        <v>0</v>
      </c>
      <c r="J6">
        <f>attached_ApaMobWatStock!DO18*5/1000</f>
        <v>0</v>
      </c>
      <c r="K6">
        <f>attached_ApaMobWatStock!EM18*5/1000</f>
        <v>0</v>
      </c>
      <c r="L6">
        <f>attached_ApaMobWatStock!FK18*5/1000</f>
        <v>0</v>
      </c>
    </row>
    <row r="7" spans="3:12">
      <c r="C7" s="36" t="s">
        <v>161</v>
      </c>
      <c r="D7" s="36" t="s">
        <v>65</v>
      </c>
      <c r="E7" s="36" t="s">
        <v>44</v>
      </c>
      <c r="F7">
        <f>attached_ApaMobWatStock!W19*5/1000</f>
        <v>0.0065</v>
      </c>
      <c r="G7" s="37">
        <f>attached_ApaMobWatStock!AU19*5/1000</f>
        <v>0.0085</v>
      </c>
      <c r="H7">
        <f>attached_ApaMobWatStock!BS19*5/1000</f>
        <v>0.148</v>
      </c>
      <c r="I7">
        <f>attached_ApaMobWatStock!CQ19*5/1000</f>
        <v>0</v>
      </c>
      <c r="J7">
        <f>attached_ApaMobWatStock!DO19*5/1000</f>
        <v>0.0185</v>
      </c>
      <c r="K7">
        <f>attached_ApaMobWatStock!EM19*5/1000</f>
        <v>0.006</v>
      </c>
      <c r="L7">
        <f>attached_ApaMobWatStock!FK19*5/1000</f>
        <v>0.0295</v>
      </c>
    </row>
    <row r="8" spans="3:12">
      <c r="C8" s="36" t="s">
        <v>162</v>
      </c>
      <c r="D8" s="36" t="s">
        <v>69</v>
      </c>
      <c r="E8" s="36" t="s">
        <v>44</v>
      </c>
      <c r="F8">
        <f>attached_ApaMobWatStock!W20*5/1000</f>
        <v>0.0105</v>
      </c>
      <c r="G8" s="37">
        <f>attached_ApaMobWatStock!AU20*5/1000</f>
        <v>0.0175</v>
      </c>
      <c r="H8">
        <f>attached_ApaMobWatStock!BS20*5/1000</f>
        <v>0.009</v>
      </c>
      <c r="I8">
        <f>attached_ApaMobWatStock!CQ20*5/1000</f>
        <v>0.001</v>
      </c>
      <c r="J8">
        <f>attached_ApaMobWatStock!DO20*5/1000</f>
        <v>0.0015</v>
      </c>
      <c r="K8">
        <f>attached_ApaMobWatStock!EM20*5/1000</f>
        <v>0.0035</v>
      </c>
      <c r="L8">
        <f>attached_ApaMobWatStock!FK20*5/1000</f>
        <v>0.014</v>
      </c>
    </row>
    <row r="10" ht="14.5" spans="3:5">
      <c r="C10" s="97"/>
      <c r="D10" s="97"/>
      <c r="E10" s="39" t="s">
        <v>323</v>
      </c>
    </row>
    <row r="11" ht="15.25" spans="3:5">
      <c r="C11" s="40" t="s">
        <v>11</v>
      </c>
      <c r="D11" s="40" t="s">
        <v>189</v>
      </c>
      <c r="E11" s="40" t="s">
        <v>190</v>
      </c>
    </row>
    <row r="12" spans="3:5">
      <c r="C12" s="41" t="s">
        <v>157</v>
      </c>
      <c r="D12" s="41" t="s">
        <v>71</v>
      </c>
      <c r="E12" s="41" t="s">
        <v>44</v>
      </c>
    </row>
    <row r="13" spans="3:5">
      <c r="C13" s="41" t="s">
        <v>158</v>
      </c>
      <c r="D13" s="41" t="s">
        <v>74</v>
      </c>
      <c r="E13" s="41" t="s">
        <v>44</v>
      </c>
    </row>
    <row r="14" spans="3:5">
      <c r="C14" s="41" t="s">
        <v>159</v>
      </c>
      <c r="D14" s="41" t="s">
        <v>77</v>
      </c>
      <c r="E14" s="41" t="s">
        <v>44</v>
      </c>
    </row>
    <row r="15" spans="3:5">
      <c r="C15" s="41" t="s">
        <v>160</v>
      </c>
      <c r="D15" s="41" t="s">
        <v>80</v>
      </c>
      <c r="E15" s="41" t="s">
        <v>44</v>
      </c>
    </row>
    <row r="16" spans="3:5">
      <c r="C16" s="41" t="s">
        <v>161</v>
      </c>
      <c r="D16" s="41" t="s">
        <v>65</v>
      </c>
      <c r="E16" s="41" t="s">
        <v>44</v>
      </c>
    </row>
    <row r="17" spans="3:5">
      <c r="C17" s="41" t="s">
        <v>162</v>
      </c>
      <c r="D17" s="41" t="s">
        <v>69</v>
      </c>
      <c r="E17" s="41" t="s">
        <v>44</v>
      </c>
    </row>
    <row r="21" ht="14.5" spans="3:15">
      <c r="C21" s="42"/>
      <c r="D21" s="42"/>
      <c r="E21" s="43" t="s">
        <v>188</v>
      </c>
      <c r="F21" s="44"/>
      <c r="G21" s="44"/>
      <c r="H21" s="44"/>
      <c r="I21" s="44"/>
      <c r="J21" s="44"/>
      <c r="K21" s="44"/>
      <c r="L21" s="44"/>
      <c r="M21" s="46"/>
      <c r="N21" s="46"/>
      <c r="O21" s="46"/>
    </row>
    <row r="22" ht="15.25" spans="3:15">
      <c r="C22" s="45" t="s">
        <v>11</v>
      </c>
      <c r="D22" s="45" t="s">
        <v>189</v>
      </c>
      <c r="E22" s="45" t="s">
        <v>190</v>
      </c>
      <c r="F22" s="46" t="s">
        <v>191</v>
      </c>
      <c r="G22" s="46" t="s">
        <v>192</v>
      </c>
      <c r="H22" s="46" t="s">
        <v>193</v>
      </c>
      <c r="I22" s="46" t="s">
        <v>194</v>
      </c>
      <c r="J22" s="46" t="s">
        <v>195</v>
      </c>
      <c r="K22" s="46" t="s">
        <v>196</v>
      </c>
      <c r="L22" s="46" t="s">
        <v>197</v>
      </c>
      <c r="M22" s="46"/>
      <c r="N22" s="46"/>
      <c r="O22" s="46"/>
    </row>
    <row r="23" spans="3:15">
      <c r="C23" s="46" t="s">
        <v>157</v>
      </c>
      <c r="D23" s="46" t="s">
        <v>71</v>
      </c>
      <c r="E23" s="46" t="s">
        <v>44</v>
      </c>
      <c r="F23" s="91">
        <f>'TechWatHea-SingleDetached-RES'!F23</f>
        <v>0.970011830644902</v>
      </c>
      <c r="G23" s="91">
        <f>'TechWatHea-SingleDetached-RES'!G23</f>
        <v>0.973093845585806</v>
      </c>
      <c r="H23" s="91">
        <f>'TechWatHea-SingleDetached-RES'!H23</f>
        <v>0.963028793007524</v>
      </c>
      <c r="I23" s="91">
        <f>'TechWatHea-SingleDetached-RES'!I23</f>
        <v>0.958546416777637</v>
      </c>
      <c r="J23" s="91">
        <f>'TechWatHea-SingleDetached-RES'!J23</f>
        <v>0.9500831419266</v>
      </c>
      <c r="K23" s="91">
        <f>'TechWatHea-SingleDetached-RES'!K23</f>
        <v>0.952371964421161</v>
      </c>
      <c r="L23" s="91">
        <f>'TechWatHea-SingleDetached-RES'!L23</f>
        <v>0.976150956400473</v>
      </c>
      <c r="M23" s="44"/>
      <c r="N23" s="96">
        <f>AVERAGE(F23:L23)</f>
        <v>0.9633267069663</v>
      </c>
      <c r="O23" s="46"/>
    </row>
    <row r="24" spans="3:15">
      <c r="C24" s="46" t="s">
        <v>158</v>
      </c>
      <c r="D24" s="46" t="s">
        <v>74</v>
      </c>
      <c r="E24" s="46" t="s">
        <v>44</v>
      </c>
      <c r="F24" s="91">
        <f>'TechWatHea-SingleDetached-RES'!F24</f>
        <v>0.970011830644902</v>
      </c>
      <c r="G24" s="91">
        <f>'TechWatHea-SingleDetached-RES'!G24</f>
        <v>0.973093845585806</v>
      </c>
      <c r="H24" s="91">
        <f>'TechWatHea-SingleDetached-RES'!H24</f>
        <v>0.963028793007524</v>
      </c>
      <c r="I24" s="91">
        <f>'TechWatHea-SingleDetached-RES'!I24</f>
        <v>0.958546416777637</v>
      </c>
      <c r="J24" s="91">
        <f>'TechWatHea-SingleDetached-RES'!J24</f>
        <v>0.9500831419266</v>
      </c>
      <c r="K24" s="91">
        <f>'TechWatHea-SingleDetached-RES'!K24</f>
        <v>0.952371964421161</v>
      </c>
      <c r="L24" s="91">
        <f>'TechWatHea-SingleDetached-RES'!L24</f>
        <v>0.976150956400473</v>
      </c>
      <c r="M24" s="44"/>
      <c r="N24" s="96">
        <f t="shared" ref="N24:N28" si="0">AVERAGE(F24:L24)</f>
        <v>0.9633267069663</v>
      </c>
      <c r="O24" s="46"/>
    </row>
    <row r="25" spans="3:15">
      <c r="C25" s="46" t="s">
        <v>159</v>
      </c>
      <c r="D25" s="46" t="s">
        <v>77</v>
      </c>
      <c r="E25" s="46" t="s">
        <v>44</v>
      </c>
      <c r="F25" s="91">
        <f>'TechWatHea-SingleDetached-RES'!F25</f>
        <v>0.970011830644902</v>
      </c>
      <c r="G25" s="91">
        <f>'TechWatHea-SingleDetached-RES'!G25</f>
        <v>0.973093845585806</v>
      </c>
      <c r="H25" s="91">
        <f>'TechWatHea-SingleDetached-RES'!H25</f>
        <v>0.963028793007524</v>
      </c>
      <c r="I25" s="91">
        <f>'TechWatHea-SingleDetached-RES'!I25</f>
        <v>0.958546416777637</v>
      </c>
      <c r="J25" s="91">
        <f>'TechWatHea-SingleDetached-RES'!J25</f>
        <v>0.9500831419266</v>
      </c>
      <c r="K25" s="91">
        <f>'TechWatHea-SingleDetached-RES'!K25</f>
        <v>0.952371964421161</v>
      </c>
      <c r="L25" s="91">
        <f>'TechWatHea-SingleDetached-RES'!L25</f>
        <v>0.976150956400473</v>
      </c>
      <c r="M25" s="44"/>
      <c r="N25" s="96">
        <f t="shared" si="0"/>
        <v>0.9633267069663</v>
      </c>
      <c r="O25" s="46"/>
    </row>
    <row r="26" spans="3:15">
      <c r="C26" s="46" t="s">
        <v>160</v>
      </c>
      <c r="D26" s="46" t="s">
        <v>80</v>
      </c>
      <c r="E26" s="46" t="s">
        <v>44</v>
      </c>
      <c r="F26" s="91">
        <f>'TechWatHea-SingleDetached-RES'!F26</f>
        <v>0.970011830644902</v>
      </c>
      <c r="G26" s="91">
        <f>'TechWatHea-SingleDetached-RES'!G26</f>
        <v>0.973093845585806</v>
      </c>
      <c r="H26" s="91">
        <f>'TechWatHea-SingleDetached-RES'!H26</f>
        <v>0.963028793007524</v>
      </c>
      <c r="I26" s="91">
        <f>'TechWatHea-SingleDetached-RES'!I26</f>
        <v>0.958546416777637</v>
      </c>
      <c r="J26" s="91">
        <f>'TechWatHea-SingleDetached-RES'!J26</f>
        <v>0.9500831419266</v>
      </c>
      <c r="K26" s="91">
        <f>'TechWatHea-SingleDetached-RES'!K26</f>
        <v>0.952371964421161</v>
      </c>
      <c r="L26" s="91">
        <f>'TechWatHea-SingleDetached-RES'!L26</f>
        <v>0.976150956400473</v>
      </c>
      <c r="M26" s="44"/>
      <c r="N26" s="96">
        <f t="shared" si="0"/>
        <v>0.9633267069663</v>
      </c>
      <c r="O26" s="46"/>
    </row>
    <row r="27" spans="3:15">
      <c r="C27" s="46" t="s">
        <v>161</v>
      </c>
      <c r="D27" s="46" t="s">
        <v>65</v>
      </c>
      <c r="E27" s="46" t="s">
        <v>44</v>
      </c>
      <c r="F27" s="91">
        <f>'TechWatHea-SingleDetached-RES'!F27</f>
        <v>0.970011830644902</v>
      </c>
      <c r="G27" s="91">
        <f>'TechWatHea-SingleDetached-RES'!G27</f>
        <v>0.973093845585806</v>
      </c>
      <c r="H27" s="91">
        <f>'TechWatHea-SingleDetached-RES'!H27</f>
        <v>0.963028793007524</v>
      </c>
      <c r="I27" s="91">
        <f>'TechWatHea-SingleDetached-RES'!I27</f>
        <v>0.958546416777637</v>
      </c>
      <c r="J27" s="91">
        <f>'TechWatHea-SingleDetached-RES'!J27</f>
        <v>0.9500831419266</v>
      </c>
      <c r="K27" s="91">
        <f>'TechWatHea-SingleDetached-RES'!K27</f>
        <v>0.952371964421161</v>
      </c>
      <c r="L27" s="91">
        <f>'TechWatHea-SingleDetached-RES'!L27</f>
        <v>0.976150956400473</v>
      </c>
      <c r="M27" s="44"/>
      <c r="N27" s="96">
        <f t="shared" si="0"/>
        <v>0.9633267069663</v>
      </c>
      <c r="O27" s="46"/>
    </row>
    <row r="28" spans="3:15">
      <c r="C28" s="46" t="s">
        <v>162</v>
      </c>
      <c r="D28" s="46" t="s">
        <v>69</v>
      </c>
      <c r="E28" s="46" t="s">
        <v>44</v>
      </c>
      <c r="F28" s="91">
        <f>'TechWatHea-SingleDetached-RES'!F28</f>
        <v>0.970011830644902</v>
      </c>
      <c r="G28" s="91">
        <f>'TechWatHea-SingleDetached-RES'!G28</f>
        <v>0.973093845585806</v>
      </c>
      <c r="H28" s="91">
        <f>'TechWatHea-SingleDetached-RES'!H28</f>
        <v>0.963028793007524</v>
      </c>
      <c r="I28" s="91">
        <f>'TechWatHea-SingleDetached-RES'!I28</f>
        <v>0.958546416777637</v>
      </c>
      <c r="J28" s="91">
        <f>'TechWatHea-SingleDetached-RES'!J28</f>
        <v>0.9500831419266</v>
      </c>
      <c r="K28" s="91">
        <f>'TechWatHea-SingleDetached-RES'!K28</f>
        <v>0.952371964421161</v>
      </c>
      <c r="L28" s="91">
        <f>'TechWatHea-SingleDetached-RES'!L28</f>
        <v>0.976150956400473</v>
      </c>
      <c r="M28" s="44"/>
      <c r="N28" s="96">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488</v>
      </c>
      <c r="F39" s="33"/>
      <c r="G39" s="33"/>
      <c r="H39" s="33"/>
      <c r="I39" s="33"/>
      <c r="J39" s="33"/>
      <c r="K39" s="33"/>
      <c r="P39" s="33"/>
      <c r="Q39" s="33"/>
      <c r="R39" s="34" t="s">
        <v>489</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157</v>
      </c>
      <c r="D41" s="36" t="s">
        <v>71</v>
      </c>
      <c r="E41" s="36" t="s">
        <v>44</v>
      </c>
      <c r="F41" s="59">
        <f>attached_WatHeaEnergyUse!W15/'TechWatHea-Appartment'!F3/31.54</f>
        <v>0.287968788022501</v>
      </c>
      <c r="G41" s="59">
        <f>attached_WatHeaEnergyUse!AU15/'TechWatHea-Appartment'!G3/31.54</f>
        <v>0.147512731669601</v>
      </c>
      <c r="H41" s="50">
        <f>attached_WatHeaEnergyUse!BS15/'TechWatHea-Appartment'!H3/31.54</f>
        <v>0.158510540506296</v>
      </c>
      <c r="I41" s="50">
        <f>attached_WatHeaEnergyUse!CQ15/'TechWatHea-Appartment'!I3/31.54</f>
        <v>0.321788205453393</v>
      </c>
      <c r="J41" s="50">
        <f>attached_WatHeaEnergyUse!DO15/'TechWatHea-Appartment'!J3/31.54</f>
        <v>0.0778177607454992</v>
      </c>
      <c r="K41" s="50">
        <f>attached_WatHeaEnergyUse!EM15/'TechWatHea-Appartment'!K3/31.54</f>
        <v>0.230215311004785</v>
      </c>
      <c r="L41">
        <f>attached_WatHeaEnergyUse!FK15/'TechWatHea-Appartment'!L3/31.54</f>
        <v>0.16557224354351</v>
      </c>
      <c r="P41" s="36" t="s">
        <v>157</v>
      </c>
      <c r="Q41" s="36" t="s">
        <v>71</v>
      </c>
      <c r="R41" s="36" t="s">
        <v>492</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158</v>
      </c>
      <c r="D42" s="36" t="s">
        <v>74</v>
      </c>
      <c r="E42" s="36" t="s">
        <v>44</v>
      </c>
      <c r="F42" s="59">
        <f>attached_WatHeaEnergyUse!W16/'TechWatHea-Appartment'!F4/31.54</f>
        <v>0.381957551568503</v>
      </c>
      <c r="G42" s="59">
        <f>attached_WatHeaEnergyUse!AU16/'TechWatHea-Appartment'!G4/31.54</f>
        <v>0.437261352023971</v>
      </c>
      <c r="H42" s="50">
        <f>attached_WatHeaEnergyUse!BS16/'TechWatHea-Appartment'!H4/31.54</f>
        <v>0.402006856606725</v>
      </c>
      <c r="I42" s="50">
        <f>attached_WatHeaEnergyUse!CQ16/'TechWatHea-Appartment'!I4/31.54</f>
        <v>0.584227750557868</v>
      </c>
      <c r="J42" s="50">
        <f>attached_WatHeaEnergyUse!DO16/'TechWatHea-Appartment'!J4/31.54</f>
        <v>0.221226631048269</v>
      </c>
      <c r="K42" s="50">
        <f>attached_WatHeaEnergyUse!EM16/'TechWatHea-Appartment'!K4/31.54</f>
        <v>0.789313132357757</v>
      </c>
      <c r="L42">
        <f>attached_WatHeaEnergyUse!FK16/'TechWatHea-Appartment'!L4/31.54</f>
        <v>0.470286179663741</v>
      </c>
      <c r="P42" s="36" t="s">
        <v>158</v>
      </c>
      <c r="Q42" s="36" t="s">
        <v>74</v>
      </c>
      <c r="R42" s="36" t="s">
        <v>492</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159</v>
      </c>
      <c r="D43" s="36" t="s">
        <v>77</v>
      </c>
      <c r="E43" s="36" t="s">
        <v>44</v>
      </c>
      <c r="F43" s="59">
        <f>attached_WatHeaEnergyUse!W17/'TechWatHea-Appartment'!F5/31.54</f>
        <v>0.761461165139976</v>
      </c>
      <c r="G43" s="59">
        <f>attached_WatHeaEnergyUse!AU17/'TechWatHea-Appartment'!G5/31.54</f>
        <v>0.124052144932238</v>
      </c>
      <c r="H43" s="50">
        <f>attached_WatHeaEnergyUse!BS17/'TechWatHea-Appartment'!H5/31.54</f>
        <v>0.193666717687447</v>
      </c>
      <c r="I43" s="50">
        <f>attached_WatHeaEnergyUse!CQ17/'TechWatHea-Appartment'!I5/31.54</f>
        <v>0.108370323398859</v>
      </c>
      <c r="J43" s="50">
        <f>attached_WatHeaEnergyUse!DO17/'TechWatHea-Appartment'!J5/31.54</f>
        <v>0.0344143491258266</v>
      </c>
      <c r="K43" s="50">
        <f>attached_WatHeaEnergyUse!EM17/'TechWatHea-Appartment'!K5/31.54</f>
        <v>0.0101154090044388</v>
      </c>
      <c r="L43">
        <f>attached_WatHeaEnergyUse!FK17/'TechWatHea-Appartment'!L5/31.54</f>
        <v>0.0532298530506465</v>
      </c>
      <c r="P43" s="36" t="s">
        <v>159</v>
      </c>
      <c r="Q43" s="36" t="s">
        <v>77</v>
      </c>
      <c r="R43" s="36" t="s">
        <v>492</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160</v>
      </c>
      <c r="D44" s="36" t="s">
        <v>80</v>
      </c>
      <c r="E44" s="36" t="s">
        <v>44</v>
      </c>
      <c r="F44" s="58">
        <f>AVERAGE(F41:F43,F45:F46)</f>
        <v>0.650516318564849</v>
      </c>
      <c r="G44" s="58">
        <f>AVERAGE(G41:G43,G45:G46)</f>
        <v>0.237149631565738</v>
      </c>
      <c r="H44" s="58">
        <f t="shared" ref="H44" si="3">AVERAGE(H41:H43,H45:H46)</f>
        <v>0.156750463296689</v>
      </c>
      <c r="I44" s="58">
        <f>AVERAGE(I41:I43,I46)</f>
        <v>0.25359656985253</v>
      </c>
      <c r="J44" s="58">
        <f t="shared" ref="J44" si="4">AVERAGE(J41:J43,J45:J46)</f>
        <v>0.074070794954215</v>
      </c>
      <c r="K44" s="58">
        <f t="shared" ref="K44" si="5">AVERAGE(K41:K43,K45:K46)</f>
        <v>0.523181993893392</v>
      </c>
      <c r="L44" s="58">
        <f t="shared" ref="L44" si="6">AVERAGE(L41:L43,L45:L46)</f>
        <v>0.163810798206987</v>
      </c>
      <c r="P44" s="36" t="s">
        <v>160</v>
      </c>
      <c r="Q44" s="36" t="s">
        <v>80</v>
      </c>
      <c r="R44" s="36" t="s">
        <v>492</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161</v>
      </c>
      <c r="D45" s="36" t="s">
        <v>65</v>
      </c>
      <c r="E45" s="36" t="s">
        <v>44</v>
      </c>
      <c r="F45" s="59">
        <f>attached_WatHeaEnergyUse!W19/'TechWatHea-Appartment'!F7/31.54</f>
        <v>1.82119408809326</v>
      </c>
      <c r="G45" s="59">
        <f>attached_WatHeaEnergyUse!AU19/'TechWatHea-Appartment'!G7/31.54</f>
        <v>0.47692192920288</v>
      </c>
      <c r="H45" s="50">
        <f>attached_WatHeaEnergyUse!BS19/'TechWatHea-Appartment'!H7/31.54</f>
        <v>0.0295682016829766</v>
      </c>
      <c r="I45" s="50">
        <f>I44</f>
        <v>0.25359656985253</v>
      </c>
      <c r="J45" s="50">
        <f>attached_WatHeaEnergyUse!DO19/'TechWatHea-Appartment'!J7/31.54</f>
        <v>0.0368952338514799</v>
      </c>
      <c r="K45" s="50">
        <f>attached_WatHeaEnergyUse!EM19/'TechWatHea-Appartment'!K7/31.54</f>
        <v>1.58626611709998</v>
      </c>
      <c r="L45">
        <f>attached_WatHeaEnergyUse!FK19/'TechWatHea-Appartment'!L7/31.54</f>
        <v>0.129965714777039</v>
      </c>
      <c r="P45" s="36" t="s">
        <v>161</v>
      </c>
      <c r="Q45" s="36" t="s">
        <v>65</v>
      </c>
      <c r="R45" s="36" t="s">
        <v>492</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162</v>
      </c>
      <c r="D46" s="36" t="s">
        <v>69</v>
      </c>
      <c r="E46" s="36" t="s">
        <v>44</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162</v>
      </c>
      <c r="Q46" s="36" t="s">
        <v>69</v>
      </c>
      <c r="R46" s="36" t="s">
        <v>492</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157</v>
      </c>
      <c r="D54" s="36" t="s">
        <v>71</v>
      </c>
      <c r="E54" s="36" t="s">
        <v>44</v>
      </c>
      <c r="F54" s="95">
        <f>F41</f>
        <v>0.287968788022501</v>
      </c>
      <c r="G54" s="95">
        <f t="shared" ref="G54:L54" si="7">G41</f>
        <v>0.147512731669601</v>
      </c>
      <c r="H54" s="95">
        <f t="shared" si="7"/>
        <v>0.158510540506296</v>
      </c>
      <c r="I54" s="95">
        <f t="shared" si="7"/>
        <v>0.321788205453393</v>
      </c>
      <c r="J54" s="95">
        <f t="shared" si="7"/>
        <v>0.0778177607454992</v>
      </c>
      <c r="K54" s="95">
        <f t="shared" si="7"/>
        <v>0.230215311004785</v>
      </c>
      <c r="L54" s="95">
        <f t="shared" si="7"/>
        <v>0.16557224354351</v>
      </c>
      <c r="N54" s="83">
        <f>AVERAGE(F54:L54)</f>
        <v>0.198483654420798</v>
      </c>
    </row>
    <row r="55" spans="3:14">
      <c r="C55" s="36" t="s">
        <v>158</v>
      </c>
      <c r="D55" s="36" t="s">
        <v>74</v>
      </c>
      <c r="E55" s="36" t="s">
        <v>44</v>
      </c>
      <c r="F55" s="95">
        <f>F42</f>
        <v>0.381957551568503</v>
      </c>
      <c r="G55" s="95">
        <f t="shared" ref="G55:L55" si="8">G42</f>
        <v>0.437261352023971</v>
      </c>
      <c r="H55" s="95">
        <f t="shared" si="8"/>
        <v>0.402006856606725</v>
      </c>
      <c r="I55" s="95">
        <f t="shared" si="8"/>
        <v>0.584227750557868</v>
      </c>
      <c r="J55" s="95">
        <f t="shared" si="8"/>
        <v>0.221226631048269</v>
      </c>
      <c r="K55" s="95">
        <f t="shared" si="8"/>
        <v>0.789313132357757</v>
      </c>
      <c r="L55" s="95">
        <f t="shared" si="8"/>
        <v>0.470286179663741</v>
      </c>
      <c r="N55" s="83">
        <f t="shared" ref="N55:N59" si="9">AVERAGE(F55:L55)</f>
        <v>0.469468493403833</v>
      </c>
    </row>
    <row r="56" spans="3:14">
      <c r="C56" s="36" t="s">
        <v>159</v>
      </c>
      <c r="D56" s="36" t="s">
        <v>77</v>
      </c>
      <c r="E56" s="36" t="s">
        <v>44</v>
      </c>
      <c r="F56" s="95">
        <f>F43</f>
        <v>0.761461165139976</v>
      </c>
      <c r="G56" s="95">
        <f t="shared" ref="G56:L56" si="10">G43</f>
        <v>0.124052144932238</v>
      </c>
      <c r="H56" s="95">
        <f t="shared" si="10"/>
        <v>0.193666717687447</v>
      </c>
      <c r="I56" s="95">
        <f t="shared" si="10"/>
        <v>0.108370323398859</v>
      </c>
      <c r="J56" s="95">
        <f t="shared" si="10"/>
        <v>0.0344143491258266</v>
      </c>
      <c r="K56" s="95">
        <f t="shared" si="10"/>
        <v>0.0101154090044388</v>
      </c>
      <c r="L56" s="95">
        <f t="shared" si="10"/>
        <v>0.0532298530506465</v>
      </c>
      <c r="N56" s="83">
        <f t="shared" si="9"/>
        <v>0.183615708905633</v>
      </c>
    </row>
    <row r="57" spans="3:14">
      <c r="C57" s="36" t="s">
        <v>160</v>
      </c>
      <c r="D57" s="36" t="s">
        <v>80</v>
      </c>
      <c r="E57" s="36" t="s">
        <v>44</v>
      </c>
      <c r="F57" s="95">
        <f>F44</f>
        <v>0.650516318564849</v>
      </c>
      <c r="G57" s="95">
        <f t="shared" ref="G57:L57" si="11">G44</f>
        <v>0.237149631565738</v>
      </c>
      <c r="H57" s="95">
        <f t="shared" si="11"/>
        <v>0.156750463296689</v>
      </c>
      <c r="I57" s="95">
        <f t="shared" si="11"/>
        <v>0.25359656985253</v>
      </c>
      <c r="J57" s="95">
        <f t="shared" si="11"/>
        <v>0.074070794954215</v>
      </c>
      <c r="K57" s="95">
        <f t="shared" si="11"/>
        <v>0.523181993893392</v>
      </c>
      <c r="L57" s="95">
        <f t="shared" si="11"/>
        <v>0.163810798206987</v>
      </c>
      <c r="N57" s="83">
        <f t="shared" si="9"/>
        <v>0.294153795762057</v>
      </c>
    </row>
    <row r="58" spans="3:14">
      <c r="C58" s="36" t="s">
        <v>161</v>
      </c>
      <c r="D58" s="36" t="s">
        <v>65</v>
      </c>
      <c r="E58" s="36" t="s">
        <v>44</v>
      </c>
      <c r="F58" s="95">
        <f>F45</f>
        <v>1.82119408809326</v>
      </c>
      <c r="G58" s="95">
        <f t="shared" ref="G58:L58" si="12">G45</f>
        <v>0.47692192920288</v>
      </c>
      <c r="H58" s="95">
        <f t="shared" si="12"/>
        <v>0.0295682016829766</v>
      </c>
      <c r="I58" s="95">
        <f t="shared" si="12"/>
        <v>0.25359656985253</v>
      </c>
      <c r="J58" s="95">
        <f t="shared" si="12"/>
        <v>0.0368952338514799</v>
      </c>
      <c r="K58" s="95">
        <f t="shared" si="12"/>
        <v>1.58626611709998</v>
      </c>
      <c r="L58" s="95">
        <f t="shared" si="12"/>
        <v>0.129965714777039</v>
      </c>
      <c r="N58" s="83">
        <f t="shared" si="9"/>
        <v>0.619201122080021</v>
      </c>
    </row>
    <row r="59" spans="3:14">
      <c r="C59" s="36" t="s">
        <v>162</v>
      </c>
      <c r="D59" s="36" t="s">
        <v>69</v>
      </c>
      <c r="E59" s="36" t="s">
        <v>44</v>
      </c>
      <c r="F59" s="48">
        <f t="shared" ref="F59:L59" si="13">AVERAGE(F54:F58)</f>
        <v>0.780619582277818</v>
      </c>
      <c r="G59" s="48">
        <f t="shared" si="13"/>
        <v>0.284579557878886</v>
      </c>
      <c r="H59" s="48">
        <f t="shared" si="13"/>
        <v>0.188100555956027</v>
      </c>
      <c r="I59" s="48">
        <f t="shared" si="13"/>
        <v>0.304315883823036</v>
      </c>
      <c r="J59" s="48">
        <f t="shared" si="13"/>
        <v>0.0888849539450579</v>
      </c>
      <c r="K59" s="48">
        <f t="shared" si="13"/>
        <v>0.627818392672071</v>
      </c>
      <c r="L59" s="48">
        <f t="shared" si="13"/>
        <v>0.196572957848385</v>
      </c>
      <c r="N59" s="83">
        <f t="shared" si="9"/>
        <v>0.352984554914469</v>
      </c>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157</v>
      </c>
      <c r="D66" s="36" t="s">
        <v>71</v>
      </c>
      <c r="E66" s="36" t="s">
        <v>44</v>
      </c>
      <c r="F66" s="48">
        <v>31.54</v>
      </c>
      <c r="G66" s="48">
        <v>31.54</v>
      </c>
      <c r="H66" s="48">
        <v>31.54</v>
      </c>
      <c r="I66" s="48">
        <v>31.54</v>
      </c>
      <c r="J66" s="48">
        <v>31.54</v>
      </c>
      <c r="K66" s="48">
        <v>31.54</v>
      </c>
      <c r="L66" s="48">
        <v>31.54</v>
      </c>
    </row>
    <row r="67" spans="3:12">
      <c r="C67" s="36" t="s">
        <v>158</v>
      </c>
      <c r="D67" s="36" t="s">
        <v>74</v>
      </c>
      <c r="E67" s="36" t="s">
        <v>44</v>
      </c>
      <c r="F67" s="48">
        <v>31.54</v>
      </c>
      <c r="G67" s="48">
        <v>31.54</v>
      </c>
      <c r="H67" s="48">
        <v>31.54</v>
      </c>
      <c r="I67" s="48">
        <v>31.54</v>
      </c>
      <c r="J67" s="48">
        <v>31.54</v>
      </c>
      <c r="K67" s="48">
        <v>31.54</v>
      </c>
      <c r="L67" s="48">
        <v>31.54</v>
      </c>
    </row>
    <row r="68" spans="3:12">
      <c r="C68" s="36" t="s">
        <v>159</v>
      </c>
      <c r="D68" s="36" t="s">
        <v>77</v>
      </c>
      <c r="E68" s="36" t="s">
        <v>44</v>
      </c>
      <c r="F68" s="48">
        <v>31.54</v>
      </c>
      <c r="G68" s="48">
        <v>31.54</v>
      </c>
      <c r="H68" s="48">
        <v>31.54</v>
      </c>
      <c r="I68" s="48">
        <v>31.54</v>
      </c>
      <c r="J68" s="48">
        <v>31.54</v>
      </c>
      <c r="K68" s="48">
        <v>31.54</v>
      </c>
      <c r="L68" s="48">
        <v>31.54</v>
      </c>
    </row>
    <row r="69" spans="3:12">
      <c r="C69" s="36" t="s">
        <v>160</v>
      </c>
      <c r="D69" s="36" t="s">
        <v>80</v>
      </c>
      <c r="E69" s="36" t="s">
        <v>44</v>
      </c>
      <c r="F69" s="48">
        <v>31.54</v>
      </c>
      <c r="G69" s="48">
        <v>31.54</v>
      </c>
      <c r="H69" s="48">
        <v>31.54</v>
      </c>
      <c r="I69" s="48">
        <v>31.54</v>
      </c>
      <c r="J69" s="48">
        <v>31.54</v>
      </c>
      <c r="K69" s="48">
        <v>31.54</v>
      </c>
      <c r="L69" s="48">
        <v>31.54</v>
      </c>
    </row>
    <row r="70" spans="3:12">
      <c r="C70" s="36" t="s">
        <v>161</v>
      </c>
      <c r="D70" s="36" t="s">
        <v>65</v>
      </c>
      <c r="E70" s="36" t="s">
        <v>44</v>
      </c>
      <c r="F70" s="48">
        <v>31.54</v>
      </c>
      <c r="G70" s="48">
        <v>31.54</v>
      </c>
      <c r="H70" s="48">
        <v>31.54</v>
      </c>
      <c r="I70" s="48">
        <v>31.54</v>
      </c>
      <c r="J70" s="48">
        <v>31.54</v>
      </c>
      <c r="K70" s="48">
        <v>31.54</v>
      </c>
      <c r="L70" s="48">
        <v>31.54</v>
      </c>
    </row>
    <row r="71" spans="3:12">
      <c r="C71" s="36" t="s">
        <v>162</v>
      </c>
      <c r="D71" s="36" t="s">
        <v>69</v>
      </c>
      <c r="E71" s="36" t="s">
        <v>44</v>
      </c>
      <c r="F71" s="48">
        <v>31.54</v>
      </c>
      <c r="G71" s="48">
        <v>31.54</v>
      </c>
      <c r="H71" s="48">
        <v>31.54</v>
      </c>
      <c r="I71" s="48">
        <v>31.54</v>
      </c>
      <c r="J71" s="48">
        <v>31.54</v>
      </c>
      <c r="K71" s="48">
        <v>31.54</v>
      </c>
      <c r="L71" s="48">
        <v>31.54</v>
      </c>
    </row>
    <row r="75" spans="3:12">
      <c r="C75" s="32"/>
      <c r="D75" s="32"/>
      <c r="E75" s="32"/>
      <c r="F75" s="32"/>
      <c r="G75" s="67"/>
      <c r="H75" s="67"/>
      <c r="I75" s="67"/>
      <c r="J75" s="67"/>
      <c r="K75" s="67"/>
      <c r="L75" s="67"/>
    </row>
    <row r="76" ht="14.5" spans="3:12">
      <c r="C76" s="32"/>
      <c r="D76" s="32"/>
      <c r="E76" s="52"/>
      <c r="F76" s="32"/>
      <c r="G76" s="67"/>
      <c r="H76" s="67"/>
      <c r="I76" s="67"/>
      <c r="J76" s="67"/>
      <c r="K76" s="67"/>
      <c r="L76" s="67"/>
    </row>
    <row r="77" ht="14.5" spans="3:12">
      <c r="C77" s="53"/>
      <c r="D77" s="53"/>
      <c r="E77" s="53"/>
      <c r="F77" s="32"/>
      <c r="G77" s="67"/>
      <c r="H77" s="67"/>
      <c r="I77" s="67"/>
      <c r="J77" s="67"/>
      <c r="K77" s="67"/>
      <c r="L77" s="67"/>
    </row>
    <row r="78" ht="14.5" spans="3:12">
      <c r="C78" s="54"/>
      <c r="D78" s="54"/>
      <c r="E78" s="54"/>
      <c r="F78" s="98"/>
      <c r="G78" s="71"/>
      <c r="H78" s="71"/>
      <c r="I78" s="71"/>
      <c r="J78" s="71"/>
      <c r="K78" s="71"/>
      <c r="L78" s="71"/>
    </row>
    <row r="79" ht="14.5" spans="3:12">
      <c r="C79" s="54"/>
      <c r="D79" s="54"/>
      <c r="E79" s="54"/>
      <c r="F79" s="98"/>
      <c r="G79" s="71"/>
      <c r="H79" s="71"/>
      <c r="I79" s="71"/>
      <c r="J79" s="71"/>
      <c r="K79" s="71"/>
      <c r="L79" s="71"/>
    </row>
    <row r="80" ht="14.5" spans="3:12">
      <c r="C80" s="54"/>
      <c r="D80" s="54"/>
      <c r="E80" s="54"/>
      <c r="F80" s="98"/>
      <c r="G80" s="71"/>
      <c r="H80" s="71"/>
      <c r="I80" s="71"/>
      <c r="J80" s="71"/>
      <c r="K80" s="71"/>
      <c r="L80" s="71"/>
    </row>
    <row r="81" ht="14.5" spans="3:12">
      <c r="C81" s="70"/>
      <c r="D81" s="70"/>
      <c r="E81" s="70"/>
      <c r="F81" s="71"/>
      <c r="G81" s="71"/>
      <c r="H81" s="71"/>
      <c r="I81" s="71"/>
      <c r="J81" s="71"/>
      <c r="K81" s="71"/>
      <c r="L81" s="71"/>
    </row>
    <row r="82" ht="14.5" spans="3:12">
      <c r="C82" s="70"/>
      <c r="D82" s="70"/>
      <c r="E82" s="70"/>
      <c r="F82" s="71"/>
      <c r="G82" s="71"/>
      <c r="H82" s="71"/>
      <c r="I82" s="71"/>
      <c r="J82" s="71"/>
      <c r="K82" s="71"/>
      <c r="L82" s="71"/>
    </row>
    <row r="83" ht="14.5" spans="3:12">
      <c r="C83" s="70"/>
      <c r="D83" s="70"/>
      <c r="E83" s="70"/>
      <c r="F83" s="71"/>
      <c r="G83" s="71"/>
      <c r="H83" s="71"/>
      <c r="I83" s="71"/>
      <c r="J83" s="71"/>
      <c r="K83" s="71"/>
      <c r="L83" s="71"/>
    </row>
    <row r="84" spans="3:12">
      <c r="C84" s="67"/>
      <c r="D84" s="67"/>
      <c r="E84" s="67"/>
      <c r="F84" s="67"/>
      <c r="G84" s="67"/>
      <c r="H84" s="67"/>
      <c r="I84" s="67"/>
      <c r="J84" s="67"/>
      <c r="K84" s="67"/>
      <c r="L84" s="67"/>
    </row>
    <row r="88" ht="14.5" spans="5:5">
      <c r="E88" s="34" t="s">
        <v>238</v>
      </c>
    </row>
    <row r="89" ht="15.25" spans="3:12">
      <c r="C89" s="35" t="s">
        <v>11</v>
      </c>
      <c r="D89" s="35" t="s">
        <v>189</v>
      </c>
      <c r="E89" s="35" t="s">
        <v>190</v>
      </c>
      <c r="F89" t="s">
        <v>191</v>
      </c>
      <c r="G89" t="s">
        <v>192</v>
      </c>
      <c r="H89" t="s">
        <v>193</v>
      </c>
      <c r="I89" t="s">
        <v>194</v>
      </c>
      <c r="J89" t="s">
        <v>195</v>
      </c>
      <c r="K89" t="s">
        <v>196</v>
      </c>
      <c r="L89" t="s">
        <v>197</v>
      </c>
    </row>
    <row r="90" ht="14.5" spans="3:12">
      <c r="C90" s="36" t="s">
        <v>157</v>
      </c>
      <c r="D90" s="36" t="s">
        <v>71</v>
      </c>
      <c r="E90" s="36" t="s">
        <v>44</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ht="14.5" spans="3:12">
      <c r="C91" s="36" t="s">
        <v>158</v>
      </c>
      <c r="D91" s="36" t="s">
        <v>74</v>
      </c>
      <c r="E91" s="36" t="s">
        <v>44</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ht="14.5" spans="3:12">
      <c r="C92" s="36" t="s">
        <v>159</v>
      </c>
      <c r="D92" s="36" t="s">
        <v>77</v>
      </c>
      <c r="E92" s="36" t="s">
        <v>44</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ht="14.5" spans="3:12">
      <c r="C93" s="36" t="s">
        <v>160</v>
      </c>
      <c r="D93" s="36" t="s">
        <v>80</v>
      </c>
      <c r="E93" s="36" t="s">
        <v>44</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ht="14.5" spans="3:12">
      <c r="C94" s="36" t="s">
        <v>161</v>
      </c>
      <c r="D94" s="36" t="s">
        <v>65</v>
      </c>
      <c r="E94" s="36" t="s">
        <v>44</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ht="14.5" spans="3:12">
      <c r="C95" s="36" t="s">
        <v>162</v>
      </c>
      <c r="D95" s="36" t="s">
        <v>69</v>
      </c>
      <c r="E95" s="36" t="s">
        <v>44</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topLeftCell="A31" workbookViewId="0">
      <selection activeCell="J64" sqref="J64"/>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6" max="16" width="21.1818181818182" customWidth="1"/>
    <col min="18" max="18" width="66.8181818181818" customWidth="1"/>
  </cols>
  <sheetData>
    <row r="1" ht="14.5" spans="3:12">
      <c r="C1" s="33"/>
      <c r="D1" s="33"/>
      <c r="E1" s="34" t="s">
        <v>311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163</v>
      </c>
      <c r="D3" s="36" t="s">
        <v>71</v>
      </c>
      <c r="E3" s="36" t="s">
        <v>46</v>
      </c>
      <c r="F3">
        <f>attached_ApaMobWatStock!W33*5/1000</f>
        <v>0.1675</v>
      </c>
      <c r="G3" s="37">
        <f>attached_ApaMobWatStock!AU33*5/1000</f>
        <v>0.2165</v>
      </c>
      <c r="H3">
        <f>attached_ApaMobWatStock!BS33*5/1000</f>
        <v>0.034</v>
      </c>
      <c r="I3">
        <f>attached_ApaMobWatStock!CQ33*5/1000</f>
        <v>0.034</v>
      </c>
      <c r="J3">
        <f>attached_ApaMobWatStock!DO33*5/1000</f>
        <v>0.0315</v>
      </c>
      <c r="K3">
        <f>attached_ApaMobWatStock!EM33*5/1000</f>
        <v>0.0375</v>
      </c>
      <c r="L3">
        <f>attached_ApaMobWatStock!FK33*5/1000</f>
        <v>0.17</v>
      </c>
    </row>
    <row r="4" spans="3:12">
      <c r="C4" s="36" t="s">
        <v>164</v>
      </c>
      <c r="D4" s="36" t="s">
        <v>74</v>
      </c>
      <c r="E4" s="36" t="s">
        <v>46</v>
      </c>
      <c r="F4">
        <f>attached_ApaMobWatStock!W34*5/1000</f>
        <v>0.002</v>
      </c>
      <c r="G4" s="37">
        <f>attached_ApaMobWatStock!AU34*5/1000</f>
        <v>0.0085</v>
      </c>
      <c r="H4">
        <f>attached_ApaMobWatStock!BS34*5/1000</f>
        <v>0.0965</v>
      </c>
      <c r="I4">
        <f>attached_ApaMobWatStock!CQ34*5/1000</f>
        <v>0.025</v>
      </c>
      <c r="J4">
        <f>attached_ApaMobWatStock!DO34*5/1000</f>
        <v>0.1535</v>
      </c>
      <c r="K4">
        <f>attached_ApaMobWatStock!EM34*5/1000</f>
        <v>0.299</v>
      </c>
      <c r="L4">
        <f>attached_ApaMobWatStock!FK34*5/1000</f>
        <v>0.2125</v>
      </c>
    </row>
    <row r="5" spans="3:12">
      <c r="C5" s="36" t="s">
        <v>165</v>
      </c>
      <c r="D5" s="36" t="s">
        <v>77</v>
      </c>
      <c r="E5" s="36" t="s">
        <v>46</v>
      </c>
      <c r="F5">
        <f>attached_ApaMobWatStock!W35*5/1000</f>
        <v>0.0345</v>
      </c>
      <c r="G5" s="37">
        <f>attached_ApaMobWatStock!AU35*5/1000</f>
        <v>0.0015</v>
      </c>
      <c r="H5">
        <f>attached_ApaMobWatStock!BS35*5/1000</f>
        <v>0.001</v>
      </c>
      <c r="I5">
        <f>attached_ApaMobWatStock!CQ35*5/1000</f>
        <v>0</v>
      </c>
      <c r="J5">
        <f>attached_ApaMobWatStock!DO35*5/1000</f>
        <v>0.001</v>
      </c>
      <c r="K5">
        <f>attached_ApaMobWatStock!EM35*5/1000</f>
        <v>0.002</v>
      </c>
      <c r="L5">
        <f>attached_ApaMobWatStock!FK35*5/1000</f>
        <v>0.008</v>
      </c>
    </row>
    <row r="6" spans="3:12">
      <c r="C6" s="36" t="s">
        <v>166</v>
      </c>
      <c r="D6" s="36" t="s">
        <v>80</v>
      </c>
      <c r="E6" s="36" t="s">
        <v>46</v>
      </c>
      <c r="F6">
        <f>attached_ApaMobWatStock!W36*5/1000</f>
        <v>0</v>
      </c>
      <c r="G6" s="37">
        <f>attached_ApaMobWatStock!AU36*5/1000</f>
        <v>0</v>
      </c>
      <c r="H6">
        <f>attached_ApaMobWatStock!BS36*5/1000</f>
        <v>0</v>
      </c>
      <c r="I6">
        <f>attached_ApaMobWatStock!CQ36*5/1000</f>
        <v>0</v>
      </c>
      <c r="J6">
        <f>attached_ApaMobWatStock!DO36*5/1000</f>
        <v>0</v>
      </c>
      <c r="K6">
        <f>attached_ApaMobWatStock!EM36*5/1000</f>
        <v>0</v>
      </c>
      <c r="L6">
        <f>attached_ApaMobWatStock!FK36*5/1000</f>
        <v>0</v>
      </c>
    </row>
    <row r="7" spans="3:12">
      <c r="C7" s="36" t="s">
        <v>167</v>
      </c>
      <c r="D7" s="36" t="s">
        <v>65</v>
      </c>
      <c r="E7" s="36" t="s">
        <v>46</v>
      </c>
      <c r="F7">
        <f>attached_ApaMobWatStock!W37*5/1000</f>
        <v>0.001</v>
      </c>
      <c r="G7" s="37">
        <f>attached_ApaMobWatStock!AU37*5/1000</f>
        <v>0</v>
      </c>
      <c r="H7">
        <f>attached_ApaMobWatStock!BS37*5/1000</f>
        <v>0.0025</v>
      </c>
      <c r="I7">
        <f>attached_ApaMobWatStock!CQ37*5/1000</f>
        <v>0</v>
      </c>
      <c r="J7">
        <f>attached_ApaMobWatStock!DO37*5/1000</f>
        <v>0.002</v>
      </c>
      <c r="K7">
        <f>attached_ApaMobWatStock!EM37*5/1000</f>
        <v>0.001</v>
      </c>
      <c r="L7">
        <f>attached_ApaMobWatStock!FK37*5/1000</f>
        <v>0.003</v>
      </c>
    </row>
    <row r="8" spans="3:12">
      <c r="C8" s="36" t="s">
        <v>168</v>
      </c>
      <c r="D8" s="36" t="s">
        <v>69</v>
      </c>
      <c r="E8" s="36" t="s">
        <v>46</v>
      </c>
      <c r="F8">
        <f>attached_ApaMobWatStock!W38*5/1000</f>
        <v>0.002</v>
      </c>
      <c r="G8" s="37">
        <f>attached_ApaMobWatStock!AU38*5/1000</f>
        <v>0.0005</v>
      </c>
      <c r="H8">
        <f>attached_ApaMobWatStock!BS38*5/1000</f>
        <v>0</v>
      </c>
      <c r="I8">
        <f>attached_ApaMobWatStock!CQ38*5/1000</f>
        <v>0</v>
      </c>
      <c r="J8">
        <f>attached_ApaMobWatStock!DO38*5/1000</f>
        <v>0</v>
      </c>
      <c r="K8">
        <f>attached_ApaMobWatStock!EM38*5/1000</f>
        <v>0.0005</v>
      </c>
      <c r="L8">
        <f>attached_ApaMobWatStock!FK38*5/1000</f>
        <v>0.0015</v>
      </c>
    </row>
    <row r="11" ht="14.5" spans="3:5">
      <c r="C11" s="38"/>
      <c r="D11" s="38"/>
      <c r="E11" s="39" t="s">
        <v>323</v>
      </c>
    </row>
    <row r="12" ht="15.25" spans="3:5">
      <c r="C12" s="40" t="s">
        <v>11</v>
      </c>
      <c r="D12" s="40" t="s">
        <v>189</v>
      </c>
      <c r="E12" s="40" t="s">
        <v>190</v>
      </c>
    </row>
    <row r="13" spans="3:5">
      <c r="C13" s="41" t="s">
        <v>163</v>
      </c>
      <c r="D13" s="41" t="s">
        <v>71</v>
      </c>
      <c r="E13" s="41" t="s">
        <v>46</v>
      </c>
    </row>
    <row r="14" spans="3:5">
      <c r="C14" s="41" t="s">
        <v>164</v>
      </c>
      <c r="D14" s="41" t="s">
        <v>74</v>
      </c>
      <c r="E14" s="41" t="s">
        <v>46</v>
      </c>
    </row>
    <row r="15" spans="3:5">
      <c r="C15" s="41" t="s">
        <v>165</v>
      </c>
      <c r="D15" s="41" t="s">
        <v>77</v>
      </c>
      <c r="E15" s="41" t="s">
        <v>46</v>
      </c>
    </row>
    <row r="16" spans="3:5">
      <c r="C16" s="41" t="s">
        <v>166</v>
      </c>
      <c r="D16" s="41" t="s">
        <v>80</v>
      </c>
      <c r="E16" s="41" t="s">
        <v>46</v>
      </c>
    </row>
    <row r="17" spans="3:5">
      <c r="C17" s="41" t="s">
        <v>167</v>
      </c>
      <c r="D17" s="41" t="s">
        <v>65</v>
      </c>
      <c r="E17" s="41" t="s">
        <v>46</v>
      </c>
    </row>
    <row r="18" spans="3:5">
      <c r="C18" s="41" t="s">
        <v>168</v>
      </c>
      <c r="D18" s="41" t="s">
        <v>69</v>
      </c>
      <c r="E18" s="41" t="s">
        <v>46</v>
      </c>
    </row>
    <row r="21" ht="14.5" spans="3:15">
      <c r="C21" s="42"/>
      <c r="D21" s="42"/>
      <c r="E21" s="43" t="s">
        <v>188</v>
      </c>
      <c r="F21" s="44"/>
      <c r="G21" s="44"/>
      <c r="H21" s="44"/>
      <c r="I21" s="44"/>
      <c r="J21" s="44"/>
      <c r="K21" s="44"/>
      <c r="L21" s="44"/>
      <c r="M21" s="46"/>
      <c r="N21" s="46"/>
      <c r="O21" s="46"/>
    </row>
    <row r="22" ht="15.25" spans="3:15">
      <c r="C22" s="45" t="s">
        <v>11</v>
      </c>
      <c r="D22" s="45" t="s">
        <v>189</v>
      </c>
      <c r="E22" s="45" t="s">
        <v>190</v>
      </c>
      <c r="F22" s="46" t="s">
        <v>191</v>
      </c>
      <c r="G22" s="46" t="s">
        <v>192</v>
      </c>
      <c r="H22" s="46" t="s">
        <v>193</v>
      </c>
      <c r="I22" s="46" t="s">
        <v>194</v>
      </c>
      <c r="J22" s="46" t="s">
        <v>195</v>
      </c>
      <c r="K22" s="46" t="s">
        <v>196</v>
      </c>
      <c r="L22" s="46" t="s">
        <v>197</v>
      </c>
      <c r="M22" s="46"/>
      <c r="N22" s="46"/>
      <c r="O22" s="46"/>
    </row>
    <row r="23" spans="3:15">
      <c r="C23" s="46" t="s">
        <v>163</v>
      </c>
      <c r="D23" s="46" t="s">
        <v>71</v>
      </c>
      <c r="E23" s="46" t="s">
        <v>46</v>
      </c>
      <c r="F23" s="91">
        <f>'TechWatHea-Appartment'!F23</f>
        <v>0.970011830644902</v>
      </c>
      <c r="G23" s="91">
        <f>'TechWatHea-Appartment'!G23</f>
        <v>0.973093845585806</v>
      </c>
      <c r="H23" s="91">
        <f>'TechWatHea-Appartment'!H23</f>
        <v>0.963028793007524</v>
      </c>
      <c r="I23" s="91">
        <f>'TechWatHea-Appartment'!I23</f>
        <v>0.958546416777637</v>
      </c>
      <c r="J23" s="91">
        <f>'TechWatHea-Appartment'!J23</f>
        <v>0.9500831419266</v>
      </c>
      <c r="K23" s="91">
        <f>'TechWatHea-Appartment'!K23</f>
        <v>0.952371964421161</v>
      </c>
      <c r="L23" s="91">
        <f>'TechWatHea-Appartment'!L23</f>
        <v>0.976150956400473</v>
      </c>
      <c r="M23" s="44"/>
      <c r="N23" s="96">
        <f>AVERAGE(F23:L23)</f>
        <v>0.9633267069663</v>
      </c>
      <c r="O23" s="46"/>
    </row>
    <row r="24" spans="3:15">
      <c r="C24" s="46" t="s">
        <v>164</v>
      </c>
      <c r="D24" s="46" t="s">
        <v>74</v>
      </c>
      <c r="E24" s="46" t="s">
        <v>46</v>
      </c>
      <c r="F24" s="91">
        <f>'TechWatHea-Appartment'!F24</f>
        <v>0.970011830644902</v>
      </c>
      <c r="G24" s="91">
        <f>'TechWatHea-Appartment'!G24</f>
        <v>0.973093845585806</v>
      </c>
      <c r="H24" s="91">
        <f>'TechWatHea-Appartment'!H24</f>
        <v>0.963028793007524</v>
      </c>
      <c r="I24" s="91">
        <f>'TechWatHea-Appartment'!I24</f>
        <v>0.958546416777637</v>
      </c>
      <c r="J24" s="91">
        <f>'TechWatHea-Appartment'!J24</f>
        <v>0.9500831419266</v>
      </c>
      <c r="K24" s="91">
        <f>'TechWatHea-Appartment'!K24</f>
        <v>0.952371964421161</v>
      </c>
      <c r="L24" s="91">
        <f>'TechWatHea-Appartment'!L24</f>
        <v>0.976150956400473</v>
      </c>
      <c r="M24" s="44"/>
      <c r="N24" s="96">
        <f t="shared" ref="N24:N28" si="0">AVERAGE(F24:L24)</f>
        <v>0.9633267069663</v>
      </c>
      <c r="O24" s="46"/>
    </row>
    <row r="25" spans="3:15">
      <c r="C25" s="46" t="s">
        <v>165</v>
      </c>
      <c r="D25" s="46" t="s">
        <v>77</v>
      </c>
      <c r="E25" s="46" t="s">
        <v>46</v>
      </c>
      <c r="F25" s="91">
        <f>'TechWatHea-Appartment'!F25</f>
        <v>0.970011830644902</v>
      </c>
      <c r="G25" s="91">
        <f>'TechWatHea-Appartment'!G25</f>
        <v>0.973093845585806</v>
      </c>
      <c r="H25" s="91">
        <f>'TechWatHea-Appartment'!H25</f>
        <v>0.963028793007524</v>
      </c>
      <c r="I25" s="91">
        <f>'TechWatHea-Appartment'!I25</f>
        <v>0.958546416777637</v>
      </c>
      <c r="J25" s="91">
        <f>'TechWatHea-Appartment'!J25</f>
        <v>0.9500831419266</v>
      </c>
      <c r="K25" s="91">
        <f>'TechWatHea-Appartment'!K25</f>
        <v>0.952371964421161</v>
      </c>
      <c r="L25" s="91">
        <f>'TechWatHea-Appartment'!L25</f>
        <v>0.976150956400473</v>
      </c>
      <c r="M25" s="44"/>
      <c r="N25" s="96">
        <f t="shared" si="0"/>
        <v>0.9633267069663</v>
      </c>
      <c r="O25" s="46"/>
    </row>
    <row r="26" spans="3:15">
      <c r="C26" s="46" t="s">
        <v>166</v>
      </c>
      <c r="D26" s="46" t="s">
        <v>80</v>
      </c>
      <c r="E26" s="46" t="s">
        <v>46</v>
      </c>
      <c r="F26" s="91">
        <f>'TechWatHea-Appartment'!F26</f>
        <v>0.970011830644902</v>
      </c>
      <c r="G26" s="91">
        <f>'TechWatHea-Appartment'!G26</f>
        <v>0.973093845585806</v>
      </c>
      <c r="H26" s="91">
        <f>'TechWatHea-Appartment'!H26</f>
        <v>0.963028793007524</v>
      </c>
      <c r="I26" s="91">
        <f>'TechWatHea-Appartment'!I26</f>
        <v>0.958546416777637</v>
      </c>
      <c r="J26" s="91">
        <f>'TechWatHea-Appartment'!J26</f>
        <v>0.9500831419266</v>
      </c>
      <c r="K26" s="91">
        <f>'TechWatHea-Appartment'!K26</f>
        <v>0.952371964421161</v>
      </c>
      <c r="L26" s="91">
        <f>'TechWatHea-Appartment'!L26</f>
        <v>0.976150956400473</v>
      </c>
      <c r="M26" s="44"/>
      <c r="N26" s="96">
        <f t="shared" si="0"/>
        <v>0.9633267069663</v>
      </c>
      <c r="O26" s="46"/>
    </row>
    <row r="27" spans="3:15">
      <c r="C27" s="46" t="s">
        <v>167</v>
      </c>
      <c r="D27" s="46" t="s">
        <v>65</v>
      </c>
      <c r="E27" s="46" t="s">
        <v>46</v>
      </c>
      <c r="F27" s="91">
        <f>'TechWatHea-Appartment'!F27</f>
        <v>0.970011830644902</v>
      </c>
      <c r="G27" s="91">
        <f>'TechWatHea-Appartment'!G27</f>
        <v>0.973093845585806</v>
      </c>
      <c r="H27" s="91">
        <f>'TechWatHea-Appartment'!H27</f>
        <v>0.963028793007524</v>
      </c>
      <c r="I27" s="91">
        <f>'TechWatHea-Appartment'!I27</f>
        <v>0.958546416777637</v>
      </c>
      <c r="J27" s="91">
        <f>'TechWatHea-Appartment'!J27</f>
        <v>0.9500831419266</v>
      </c>
      <c r="K27" s="91">
        <f>'TechWatHea-Appartment'!K27</f>
        <v>0.952371964421161</v>
      </c>
      <c r="L27" s="91">
        <f>'TechWatHea-Appartment'!L27</f>
        <v>0.976150956400473</v>
      </c>
      <c r="M27" s="44"/>
      <c r="N27" s="96">
        <f t="shared" si="0"/>
        <v>0.9633267069663</v>
      </c>
      <c r="O27" s="46"/>
    </row>
    <row r="28" spans="3:15">
      <c r="C28" s="46" t="s">
        <v>168</v>
      </c>
      <c r="D28" s="46" t="s">
        <v>69</v>
      </c>
      <c r="E28" s="46" t="s">
        <v>46</v>
      </c>
      <c r="F28" s="91">
        <f>'TechWatHea-Appartment'!F28</f>
        <v>0.970011830644902</v>
      </c>
      <c r="G28" s="91">
        <f>'TechWatHea-Appartment'!G28</f>
        <v>0.973093845585806</v>
      </c>
      <c r="H28" s="91">
        <f>'TechWatHea-Appartment'!H28</f>
        <v>0.963028793007524</v>
      </c>
      <c r="I28" s="91">
        <f>'TechWatHea-Appartment'!I28</f>
        <v>0.958546416777637</v>
      </c>
      <c r="J28" s="91">
        <f>'TechWatHea-Appartment'!J28</f>
        <v>0.9500831419266</v>
      </c>
      <c r="K28" s="91">
        <f>'TechWatHea-Appartment'!K28</f>
        <v>0.952371964421161</v>
      </c>
      <c r="L28" s="91">
        <f>'TechWatHea-Appartment'!L28</f>
        <v>0.976150956400473</v>
      </c>
      <c r="M28" s="44"/>
      <c r="N28" s="96">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92"/>
      <c r="D31" s="92"/>
      <c r="E31" s="92"/>
      <c r="F31" s="93"/>
      <c r="G31" s="93"/>
      <c r="H31" s="93"/>
      <c r="I31" s="93"/>
      <c r="J31" s="93"/>
      <c r="K31" s="93"/>
      <c r="L31" s="46"/>
      <c r="M31" s="46"/>
      <c r="N31" s="46"/>
      <c r="O31" s="46"/>
    </row>
    <row r="32" ht="14.5" spans="1:15">
      <c r="A32" s="33"/>
      <c r="B32" s="33"/>
      <c r="C32" s="92"/>
      <c r="D32" s="92"/>
      <c r="E32" s="92"/>
      <c r="F32" s="93"/>
      <c r="G32" s="93"/>
      <c r="H32" s="93"/>
      <c r="I32" s="93"/>
      <c r="J32" s="93"/>
      <c r="K32" s="93"/>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488</v>
      </c>
      <c r="F39" s="33"/>
      <c r="G39" s="33"/>
      <c r="H39" s="33"/>
      <c r="I39" s="33"/>
      <c r="J39" s="33"/>
      <c r="K39" s="33"/>
      <c r="P39" s="33"/>
      <c r="Q39" s="33"/>
      <c r="R39" s="34" t="s">
        <v>489</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163</v>
      </c>
      <c r="D41" s="36" t="s">
        <v>71</v>
      </c>
      <c r="E41" s="36" t="s">
        <v>46</v>
      </c>
      <c r="F41" s="59">
        <f>attached_WatHeaEnergyUse!W15/'TechWatHea-MobileHome'!F3/31.54</f>
        <v>1.53440085558258</v>
      </c>
      <c r="G41" s="59">
        <f>attached_WatHeaEnergyUse!AU15/'TechWatHea-MobileHome'!G3/31.54</f>
        <v>6.03950509708702</v>
      </c>
      <c r="H41" s="50">
        <f>attached_WatHeaEnergyUse!BS15/'TechWatHea-MobileHome'!H3/31.54</f>
        <v>10.1143711067179</v>
      </c>
      <c r="I41" s="50">
        <f>attached_WatHeaEnergyUse!CQ15/'TechWatHea-MobileHome'!I3/31.54</f>
        <v>3.76208269610952</v>
      </c>
      <c r="J41" s="50">
        <f>attached_WatHeaEnergyUse!DO15/'TechWatHea-MobileHome'!J3/31.54</f>
        <v>0.710241467121619</v>
      </c>
      <c r="K41" s="50">
        <f>attached_WatHeaEnergyUse!EM15/'TechWatHea-MobileHome'!K3/31.54</f>
        <v>1.35059649122807</v>
      </c>
      <c r="L41">
        <f>attached_WatHeaEnergyUse!FK15/'TechWatHea-MobileHome'!L3/31.54</f>
        <v>1.65864429855645</v>
      </c>
      <c r="P41" s="36" t="s">
        <v>163</v>
      </c>
      <c r="Q41" s="36" t="s">
        <v>71</v>
      </c>
      <c r="R41" s="36" t="s">
        <v>493</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164</v>
      </c>
      <c r="D42" s="36" t="s">
        <v>74</v>
      </c>
      <c r="E42" s="36" t="s">
        <v>46</v>
      </c>
      <c r="F42" s="59">
        <f>attached_WatHeaEnergyUse!W16/'TechWatHea-MobileHome'!F4/31.54</f>
        <v>1.62331959416614</v>
      </c>
      <c r="G42" s="59">
        <f>attached_WatHeaEnergyUse!AU16/'TechWatHea-MobileHome'!G4/31.54</f>
        <v>17.4132903129546</v>
      </c>
      <c r="H42" s="50">
        <f>attached_WatHeaEnergyUse!BS16/'TechWatHea-MobileHome'!H4/31.54</f>
        <v>25.7680146273668</v>
      </c>
      <c r="I42" s="50">
        <f>attached_WatHeaEnergyUse!CQ16/'TechWatHea-MobileHome'!I4/31.54</f>
        <v>6.75367279644895</v>
      </c>
      <c r="J42" s="50">
        <f>attached_WatHeaEnergyUse!DO16/'TechWatHea-MobileHome'!J4/31.54</f>
        <v>2.03211433080169</v>
      </c>
      <c r="K42" s="50">
        <f>attached_WatHeaEnergyUse!EM16/'TechWatHea-MobileHome'!K4/31.54</f>
        <v>4.61312608292703</v>
      </c>
      <c r="L42">
        <f>attached_WatHeaEnergyUse!FK16/'TechWatHea-MobileHome'!L4/31.54</f>
        <v>4.89982871423776</v>
      </c>
      <c r="P42" s="36" t="s">
        <v>164</v>
      </c>
      <c r="Q42" s="36" t="s">
        <v>74</v>
      </c>
      <c r="R42" s="36" t="s">
        <v>493</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165</v>
      </c>
      <c r="D43" s="36" t="s">
        <v>77</v>
      </c>
      <c r="E43" s="36" t="s">
        <v>46</v>
      </c>
      <c r="F43" s="59">
        <f>attached_WatHeaEnergyUse!W17/'TechWatHea-MobileHome'!F5/31.54</f>
        <v>4.45841030023986</v>
      </c>
      <c r="G43" s="59">
        <f>attached_WatHeaEnergyUse!AU17/'TechWatHea-MobileHome'!G5/31.54</f>
        <v>5.33424223208624</v>
      </c>
      <c r="H43" s="50">
        <f>attached_WatHeaEnergyUse!BS17/'TechWatHea-MobileHome'!H5/31.54</f>
        <v>14.0408370323399</v>
      </c>
      <c r="I43" s="61">
        <f>I44</f>
        <v>5.25787774627923</v>
      </c>
      <c r="J43" s="50">
        <f>attached_WatHeaEnergyUse!DO17/'TechWatHea-MobileHome'!J5/31.54</f>
        <v>0.240900443880786</v>
      </c>
      <c r="K43" s="50">
        <f>attached_WatHeaEnergyUse!EM17/'TechWatHea-MobileHome'!K5/31.54</f>
        <v>0.0632213062777426</v>
      </c>
      <c r="L43">
        <f>attached_WatHeaEnergyUse!FK17/'TechWatHea-MobileHome'!L5/31.54</f>
        <v>0.229553741280913</v>
      </c>
      <c r="P43" s="36" t="s">
        <v>165</v>
      </c>
      <c r="Q43" s="36" t="s">
        <v>77</v>
      </c>
      <c r="R43" s="36" t="s">
        <v>493</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166</v>
      </c>
      <c r="D44" s="36" t="s">
        <v>80</v>
      </c>
      <c r="E44" s="36" t="s">
        <v>46</v>
      </c>
      <c r="F44" s="94">
        <f>AVERAGE(F41:F43,F45:F46)</f>
        <v>3.89077846451896</v>
      </c>
      <c r="G44" s="94">
        <f>AVERAGE(G41:G43,G46)</f>
        <v>7.19675941053197</v>
      </c>
      <c r="H44" s="94">
        <f>AVERAGE(H41:H43,H45)</f>
        <v>12.9184150765142</v>
      </c>
      <c r="I44" s="94">
        <f>AVERAGE(I41:I42)</f>
        <v>5.25787774627923</v>
      </c>
      <c r="J44" s="94">
        <f>AVERAGE(J41:J43,J45)</f>
        <v>0.831134288732572</v>
      </c>
      <c r="K44" s="94">
        <f t="shared" ref="K44:L44" si="3">AVERAGE(K41:K43,K45:K46)</f>
        <v>3.10890811660654</v>
      </c>
      <c r="L44" s="94">
        <f t="shared" si="3"/>
        <v>1.61320458987653</v>
      </c>
      <c r="P44" s="36" t="s">
        <v>166</v>
      </c>
      <c r="Q44" s="36" t="s">
        <v>80</v>
      </c>
      <c r="R44" s="36" t="s">
        <v>493</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167</v>
      </c>
      <c r="D45" s="36" t="s">
        <v>65</v>
      </c>
      <c r="E45" s="36" t="s">
        <v>46</v>
      </c>
      <c r="F45" s="59">
        <f>attached_WatHeaEnergyUse!W19/'TechWatHea-MobileHome'!F7/31.54</f>
        <v>11.8377615726062</v>
      </c>
      <c r="G45" s="60">
        <f>G44</f>
        <v>7.19675941053197</v>
      </c>
      <c r="H45" s="50">
        <f>attached_WatHeaEnergyUse!BS19/'TechWatHea-MobileHome'!H7/31.54</f>
        <v>1.75043753963221</v>
      </c>
      <c r="I45" s="61">
        <f>I44</f>
        <v>5.25787774627923</v>
      </c>
      <c r="J45" s="50">
        <f>attached_WatHeaEnergyUse!DO19/'TechWatHea-MobileHome'!J7/31.54</f>
        <v>0.341280913126189</v>
      </c>
      <c r="K45" s="50">
        <f>attached_WatHeaEnergyUse!EM19/'TechWatHea-MobileHome'!K7/31.54</f>
        <v>9.51759670259987</v>
      </c>
      <c r="L45">
        <f>attached_WatHeaEnergyUse!FK19/'TechWatHea-MobileHome'!L7/31.54</f>
        <v>1.27799619530755</v>
      </c>
      <c r="P45" s="36" t="s">
        <v>167</v>
      </c>
      <c r="Q45" s="36" t="s">
        <v>65</v>
      </c>
      <c r="R45" s="36" t="s">
        <v>493</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168</v>
      </c>
      <c r="D46" s="36" t="s">
        <v>69</v>
      </c>
      <c r="E46" s="36" t="s">
        <v>46</v>
      </c>
      <c r="F46" s="59">
        <f>attached_WatHeaEnergyUse!W20/'TechWatHea-MobileHome'!F8/31.54</f>
        <v>0</v>
      </c>
      <c r="G46" s="59">
        <f>attached_WatHeaEnergyUse!AU20/'TechWatHea-MobileHome'!G8/31.54</f>
        <v>0</v>
      </c>
      <c r="H46" s="61">
        <f>H44</f>
        <v>12.9184150765142</v>
      </c>
      <c r="I46" s="61">
        <f>I44</f>
        <v>5.25787774627923</v>
      </c>
      <c r="J46" s="61">
        <f>J44</f>
        <v>0.831134288732572</v>
      </c>
      <c r="K46" s="50">
        <f>attached_WatHeaEnergyUse!EM20/'TechWatHea-MobileHome'!K8/31.54</f>
        <v>0</v>
      </c>
      <c r="L46">
        <f>attached_WatHeaEnergyUse!FK20/'TechWatHea-MobileHome'!L8/31.54</f>
        <v>0</v>
      </c>
      <c r="P46" s="36" t="s">
        <v>168</v>
      </c>
      <c r="Q46" s="36" t="s">
        <v>69</v>
      </c>
      <c r="R46" s="36" t="s">
        <v>493</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163</v>
      </c>
      <c r="D54" s="36" t="s">
        <v>71</v>
      </c>
      <c r="E54" s="36" t="s">
        <v>46</v>
      </c>
      <c r="F54" s="95">
        <f>F41</f>
        <v>1.53440085558258</v>
      </c>
      <c r="G54" s="95">
        <f t="shared" ref="G54:L54" si="4">G41</f>
        <v>6.03950509708702</v>
      </c>
      <c r="H54" s="95">
        <f t="shared" si="4"/>
        <v>10.1143711067179</v>
      </c>
      <c r="I54" s="95">
        <f t="shared" si="4"/>
        <v>3.76208269610952</v>
      </c>
      <c r="J54" s="95">
        <f t="shared" si="4"/>
        <v>0.710241467121619</v>
      </c>
      <c r="K54" s="95">
        <f t="shared" si="4"/>
        <v>1.35059649122807</v>
      </c>
      <c r="L54" s="95">
        <f t="shared" si="4"/>
        <v>1.65864429855645</v>
      </c>
      <c r="N54" s="83">
        <f>AVERAGE(F54:L54)</f>
        <v>3.59569171605759</v>
      </c>
    </row>
    <row r="55" spans="3:14">
      <c r="C55" s="36" t="s">
        <v>164</v>
      </c>
      <c r="D55" s="36" t="s">
        <v>74</v>
      </c>
      <c r="E55" s="36" t="s">
        <v>46</v>
      </c>
      <c r="F55" s="95">
        <f>F42</f>
        <v>1.62331959416614</v>
      </c>
      <c r="G55" s="95">
        <f t="shared" ref="G55:L55" si="5">G42</f>
        <v>17.4132903129546</v>
      </c>
      <c r="H55" s="95">
        <f t="shared" si="5"/>
        <v>25.7680146273668</v>
      </c>
      <c r="I55" s="95">
        <f t="shared" si="5"/>
        <v>6.75367279644895</v>
      </c>
      <c r="J55" s="95">
        <f t="shared" si="5"/>
        <v>2.03211433080169</v>
      </c>
      <c r="K55" s="95">
        <f t="shared" si="5"/>
        <v>4.61312608292703</v>
      </c>
      <c r="L55" s="95">
        <f t="shared" si="5"/>
        <v>4.89982871423776</v>
      </c>
      <c r="N55" s="83">
        <f t="shared" ref="N55:N59" si="6">AVERAGE(F55:L55)</f>
        <v>9.01476663698614</v>
      </c>
    </row>
    <row r="56" spans="3:14">
      <c r="C56" s="36" t="s">
        <v>165</v>
      </c>
      <c r="D56" s="36" t="s">
        <v>77</v>
      </c>
      <c r="E56" s="36" t="s">
        <v>46</v>
      </c>
      <c r="F56" s="95">
        <f>F43</f>
        <v>4.45841030023986</v>
      </c>
      <c r="G56" s="95">
        <f t="shared" ref="G56:L56" si="7">G43</f>
        <v>5.33424223208624</v>
      </c>
      <c r="H56" s="95">
        <f t="shared" si="7"/>
        <v>14.0408370323399</v>
      </c>
      <c r="I56" s="95">
        <f t="shared" si="7"/>
        <v>5.25787774627923</v>
      </c>
      <c r="J56" s="95">
        <f t="shared" si="7"/>
        <v>0.240900443880786</v>
      </c>
      <c r="K56" s="95">
        <f t="shared" si="7"/>
        <v>0.0632213062777426</v>
      </c>
      <c r="L56" s="95">
        <f t="shared" si="7"/>
        <v>0.229553741280913</v>
      </c>
      <c r="N56" s="83">
        <f t="shared" si="6"/>
        <v>4.23214897176924</v>
      </c>
    </row>
    <row r="57" spans="3:14">
      <c r="C57" s="36" t="s">
        <v>166</v>
      </c>
      <c r="D57" s="36" t="s">
        <v>80</v>
      </c>
      <c r="E57" s="36" t="s">
        <v>46</v>
      </c>
      <c r="F57" s="95">
        <f>F44</f>
        <v>3.89077846451896</v>
      </c>
      <c r="G57" s="95">
        <f t="shared" ref="G57:L57" si="8">G44</f>
        <v>7.19675941053197</v>
      </c>
      <c r="H57" s="95">
        <f t="shared" si="8"/>
        <v>12.9184150765142</v>
      </c>
      <c r="I57" s="95">
        <f t="shared" si="8"/>
        <v>5.25787774627923</v>
      </c>
      <c r="J57" s="95">
        <f t="shared" si="8"/>
        <v>0.831134288732572</v>
      </c>
      <c r="K57" s="95">
        <f t="shared" si="8"/>
        <v>3.10890811660654</v>
      </c>
      <c r="L57" s="95">
        <f t="shared" si="8"/>
        <v>1.61320458987653</v>
      </c>
      <c r="N57" s="83">
        <f t="shared" si="6"/>
        <v>4.97386824186572</v>
      </c>
    </row>
    <row r="58" spans="3:14">
      <c r="C58" s="36" t="s">
        <v>167</v>
      </c>
      <c r="D58" s="36" t="s">
        <v>65</v>
      </c>
      <c r="E58" s="36" t="s">
        <v>46</v>
      </c>
      <c r="F58" s="95">
        <f>F45</f>
        <v>11.8377615726062</v>
      </c>
      <c r="G58" s="95">
        <f t="shared" ref="G58:L58" si="9">G45</f>
        <v>7.19675941053197</v>
      </c>
      <c r="H58" s="95">
        <f t="shared" si="9"/>
        <v>1.75043753963221</v>
      </c>
      <c r="I58" s="95">
        <f t="shared" si="9"/>
        <v>5.25787774627923</v>
      </c>
      <c r="J58" s="95">
        <f t="shared" si="9"/>
        <v>0.341280913126189</v>
      </c>
      <c r="K58" s="95">
        <f t="shared" si="9"/>
        <v>9.51759670259987</v>
      </c>
      <c r="L58" s="95">
        <f t="shared" si="9"/>
        <v>1.27799619530755</v>
      </c>
      <c r="N58" s="83">
        <f t="shared" si="6"/>
        <v>5.3113871542976</v>
      </c>
    </row>
    <row r="59" spans="3:14">
      <c r="C59" s="36" t="s">
        <v>168</v>
      </c>
      <c r="D59" s="36" t="s">
        <v>69</v>
      </c>
      <c r="E59" s="36" t="s">
        <v>46</v>
      </c>
      <c r="F59" s="48">
        <f t="shared" ref="F59:L59" si="10">AVERAGE(F54:F58)</f>
        <v>4.66893415742275</v>
      </c>
      <c r="G59" s="48">
        <f t="shared" si="10"/>
        <v>8.63611129263836</v>
      </c>
      <c r="H59" s="48">
        <f t="shared" ref="H59:J59" si="11">IF(H46*U46=0,0.1,H46*U46)</f>
        <v>0.0233862068130137</v>
      </c>
      <c r="I59" s="48">
        <f t="shared" si="11"/>
        <v>0.0729923300763891</v>
      </c>
      <c r="J59" s="48">
        <f t="shared" si="11"/>
        <v>0.0206452178166022</v>
      </c>
      <c r="K59" s="48">
        <f t="shared" si="10"/>
        <v>3.73068973992785</v>
      </c>
      <c r="L59" s="48">
        <f t="shared" si="10"/>
        <v>1.93584550785184</v>
      </c>
      <c r="N59" s="83">
        <f t="shared" si="6"/>
        <v>2.72694349322097</v>
      </c>
    </row>
    <row r="66" ht="14.5" spans="3:12">
      <c r="C66" s="62"/>
      <c r="D66" s="62"/>
      <c r="E66" s="34" t="s">
        <v>211</v>
      </c>
      <c r="F66" s="63"/>
      <c r="G66" s="63"/>
      <c r="H66" s="63"/>
      <c r="I66" s="63"/>
      <c r="J66" s="63"/>
      <c r="K66" s="63"/>
      <c r="L66" s="63"/>
    </row>
    <row r="67" ht="15.25" spans="3:12">
      <c r="C67" s="35" t="s">
        <v>11</v>
      </c>
      <c r="D67" s="35" t="s">
        <v>189</v>
      </c>
      <c r="E67" s="35" t="s">
        <v>190</v>
      </c>
      <c r="F67" t="s">
        <v>191</v>
      </c>
      <c r="G67" t="s">
        <v>192</v>
      </c>
      <c r="H67" t="s">
        <v>193</v>
      </c>
      <c r="I67" t="s">
        <v>194</v>
      </c>
      <c r="J67" t="s">
        <v>195</v>
      </c>
      <c r="K67" t="s">
        <v>196</v>
      </c>
      <c r="L67" t="s">
        <v>197</v>
      </c>
    </row>
    <row r="68" spans="3:12">
      <c r="C68" s="36" t="s">
        <v>163</v>
      </c>
      <c r="D68" s="36" t="s">
        <v>71</v>
      </c>
      <c r="E68" s="36" t="s">
        <v>46</v>
      </c>
      <c r="F68" s="48">
        <v>31.54</v>
      </c>
      <c r="G68" s="48">
        <v>31.54</v>
      </c>
      <c r="H68" s="48">
        <v>31.54</v>
      </c>
      <c r="I68" s="48">
        <v>31.54</v>
      </c>
      <c r="J68" s="48">
        <v>31.54</v>
      </c>
      <c r="K68" s="48">
        <v>31.54</v>
      </c>
      <c r="L68" s="48">
        <v>31.54</v>
      </c>
    </row>
    <row r="69" spans="3:12">
      <c r="C69" s="36" t="s">
        <v>164</v>
      </c>
      <c r="D69" s="36" t="s">
        <v>74</v>
      </c>
      <c r="E69" s="36" t="s">
        <v>46</v>
      </c>
      <c r="F69" s="48">
        <v>31.54</v>
      </c>
      <c r="G69" s="48">
        <v>31.54</v>
      </c>
      <c r="H69" s="48">
        <v>31.54</v>
      </c>
      <c r="I69" s="48">
        <v>31.54</v>
      </c>
      <c r="J69" s="48">
        <v>31.54</v>
      </c>
      <c r="K69" s="48">
        <v>31.54</v>
      </c>
      <c r="L69" s="48">
        <v>31.54</v>
      </c>
    </row>
    <row r="70" spans="3:12">
      <c r="C70" s="36" t="s">
        <v>165</v>
      </c>
      <c r="D70" s="36" t="s">
        <v>77</v>
      </c>
      <c r="E70" s="36" t="s">
        <v>46</v>
      </c>
      <c r="F70" s="48">
        <v>31.54</v>
      </c>
      <c r="G70" s="48">
        <v>31.54</v>
      </c>
      <c r="H70" s="48">
        <v>31.54</v>
      </c>
      <c r="I70" s="48">
        <v>31.54</v>
      </c>
      <c r="J70" s="48">
        <v>31.54</v>
      </c>
      <c r="K70" s="48">
        <v>31.54</v>
      </c>
      <c r="L70" s="48">
        <v>31.54</v>
      </c>
    </row>
    <row r="71" spans="3:12">
      <c r="C71" s="36" t="s">
        <v>166</v>
      </c>
      <c r="D71" s="36" t="s">
        <v>80</v>
      </c>
      <c r="E71" s="36" t="s">
        <v>46</v>
      </c>
      <c r="F71" s="48">
        <v>31.54</v>
      </c>
      <c r="G71" s="48">
        <v>31.54</v>
      </c>
      <c r="H71" s="48">
        <v>31.54</v>
      </c>
      <c r="I71" s="48">
        <v>31.54</v>
      </c>
      <c r="J71" s="48">
        <v>31.54</v>
      </c>
      <c r="K71" s="48">
        <v>31.54</v>
      </c>
      <c r="L71" s="48">
        <v>31.54</v>
      </c>
    </row>
    <row r="72" spans="3:12">
      <c r="C72" s="36" t="s">
        <v>167</v>
      </c>
      <c r="D72" s="36" t="s">
        <v>65</v>
      </c>
      <c r="E72" s="36" t="s">
        <v>46</v>
      </c>
      <c r="F72" s="48">
        <v>31.54</v>
      </c>
      <c r="G72" s="48">
        <v>31.54</v>
      </c>
      <c r="H72" s="48">
        <v>31.54</v>
      </c>
      <c r="I72" s="48">
        <v>31.54</v>
      </c>
      <c r="J72" s="48">
        <v>31.54</v>
      </c>
      <c r="K72" s="48">
        <v>31.54</v>
      </c>
      <c r="L72" s="48">
        <v>31.54</v>
      </c>
    </row>
    <row r="73" spans="3:12">
      <c r="C73" s="36" t="s">
        <v>168</v>
      </c>
      <c r="D73" s="36" t="s">
        <v>69</v>
      </c>
      <c r="E73" s="36" t="s">
        <v>46</v>
      </c>
      <c r="F73" s="48">
        <v>31.54</v>
      </c>
      <c r="G73" s="48">
        <v>31.54</v>
      </c>
      <c r="H73" s="48">
        <v>31.54</v>
      </c>
      <c r="I73" s="48">
        <v>31.54</v>
      </c>
      <c r="J73" s="48">
        <v>31.54</v>
      </c>
      <c r="K73" s="48">
        <v>31.54</v>
      </c>
      <c r="L73" s="48">
        <v>31.54</v>
      </c>
    </row>
    <row r="79" ht="14.5" spans="5:5">
      <c r="E79" s="34"/>
    </row>
    <row r="80" ht="15.25" spans="3:5">
      <c r="C80" s="35"/>
      <c r="D80" s="35"/>
      <c r="E80" s="35"/>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5" ht="14.5" spans="3:12">
      <c r="C85" s="36"/>
      <c r="D85" s="36"/>
      <c r="E85" s="36"/>
      <c r="F85" s="72"/>
      <c r="G85" s="72"/>
      <c r="H85" s="72"/>
      <c r="I85" s="72"/>
      <c r="J85" s="72"/>
      <c r="K85" s="72"/>
      <c r="L85" s="72"/>
    </row>
    <row r="86" ht="14.5" spans="3:12">
      <c r="C86" s="36"/>
      <c r="D86" s="36"/>
      <c r="E86" s="36"/>
      <c r="F86" s="72"/>
      <c r="G86" s="72"/>
      <c r="H86" s="72"/>
      <c r="I86" s="72"/>
      <c r="J86" s="72"/>
      <c r="K86" s="72"/>
      <c r="L86" s="72"/>
    </row>
    <row r="93" ht="14.5" spans="5:5">
      <c r="E93" s="34" t="s">
        <v>238</v>
      </c>
    </row>
    <row r="94" ht="15.25" spans="3:12">
      <c r="C94" s="35" t="s">
        <v>11</v>
      </c>
      <c r="D94" s="35" t="s">
        <v>189</v>
      </c>
      <c r="E94" s="35" t="s">
        <v>190</v>
      </c>
      <c r="F94" t="s">
        <v>191</v>
      </c>
      <c r="G94" t="s">
        <v>192</v>
      </c>
      <c r="H94" t="s">
        <v>193</v>
      </c>
      <c r="I94" t="s">
        <v>194</v>
      </c>
      <c r="J94" t="s">
        <v>195</v>
      </c>
      <c r="K94" t="s">
        <v>196</v>
      </c>
      <c r="L94" t="s">
        <v>197</v>
      </c>
    </row>
    <row r="95" ht="14.5" spans="3:12">
      <c r="C95" s="36" t="s">
        <v>163</v>
      </c>
      <c r="D95" s="36" t="s">
        <v>71</v>
      </c>
      <c r="E95" s="36" t="s">
        <v>46</v>
      </c>
      <c r="F95" s="50">
        <f>[3]RSD!$Q$108</f>
        <v>13</v>
      </c>
      <c r="G95" s="50">
        <f>F95</f>
        <v>13</v>
      </c>
      <c r="H95" s="50">
        <f t="shared" ref="H95:L95" si="12">G95</f>
        <v>13</v>
      </c>
      <c r="I95" s="50">
        <f t="shared" si="12"/>
        <v>13</v>
      </c>
      <c r="J95" s="50">
        <f t="shared" si="12"/>
        <v>13</v>
      </c>
      <c r="K95" s="50">
        <f t="shared" si="12"/>
        <v>13</v>
      </c>
      <c r="L95" s="50">
        <f t="shared" si="12"/>
        <v>13</v>
      </c>
    </row>
    <row r="96" ht="14.5" spans="3:12">
      <c r="C96" s="36" t="s">
        <v>164</v>
      </c>
      <c r="D96" s="36" t="s">
        <v>74</v>
      </c>
      <c r="E96" s="36" t="s">
        <v>46</v>
      </c>
      <c r="F96" s="50">
        <f>[3]RSD!$Q$109</f>
        <v>19</v>
      </c>
      <c r="G96" s="50">
        <f t="shared" ref="G96:L100" si="13">F96</f>
        <v>19</v>
      </c>
      <c r="H96" s="50">
        <f t="shared" si="13"/>
        <v>19</v>
      </c>
      <c r="I96" s="50">
        <f t="shared" si="13"/>
        <v>19</v>
      </c>
      <c r="J96" s="50">
        <f t="shared" si="13"/>
        <v>19</v>
      </c>
      <c r="K96" s="50">
        <f t="shared" si="13"/>
        <v>19</v>
      </c>
      <c r="L96" s="50">
        <f t="shared" si="13"/>
        <v>19</v>
      </c>
    </row>
    <row r="97" ht="14.5" spans="3:12">
      <c r="C97" s="36" t="s">
        <v>165</v>
      </c>
      <c r="D97" s="36" t="s">
        <v>77</v>
      </c>
      <c r="E97" s="36" t="s">
        <v>46</v>
      </c>
      <c r="F97" s="50">
        <f>[3]RSD!$Q$110</f>
        <v>13</v>
      </c>
      <c r="G97" s="50">
        <f t="shared" si="13"/>
        <v>13</v>
      </c>
      <c r="H97" s="50">
        <f t="shared" si="13"/>
        <v>13</v>
      </c>
      <c r="I97" s="50">
        <f t="shared" si="13"/>
        <v>13</v>
      </c>
      <c r="J97" s="50">
        <f t="shared" si="13"/>
        <v>13</v>
      </c>
      <c r="K97" s="50">
        <f t="shared" si="13"/>
        <v>13</v>
      </c>
      <c r="L97" s="50">
        <f t="shared" si="13"/>
        <v>13</v>
      </c>
    </row>
    <row r="98" ht="14.5" spans="3:12">
      <c r="C98" s="36" t="s">
        <v>166</v>
      </c>
      <c r="D98" s="36" t="s">
        <v>80</v>
      </c>
      <c r="E98" s="36" t="s">
        <v>46</v>
      </c>
      <c r="F98" s="50">
        <f>[3]RSD!$Q$111</f>
        <v>25</v>
      </c>
      <c r="G98" s="50">
        <f t="shared" si="13"/>
        <v>25</v>
      </c>
      <c r="H98" s="50">
        <f t="shared" si="13"/>
        <v>25</v>
      </c>
      <c r="I98" s="50">
        <f t="shared" si="13"/>
        <v>25</v>
      </c>
      <c r="J98" s="50">
        <f t="shared" si="13"/>
        <v>25</v>
      </c>
      <c r="K98" s="50">
        <f t="shared" si="13"/>
        <v>25</v>
      </c>
      <c r="L98" s="50">
        <f t="shared" si="13"/>
        <v>25</v>
      </c>
    </row>
    <row r="99" ht="14.5" spans="3:12">
      <c r="C99" s="36" t="s">
        <v>167</v>
      </c>
      <c r="D99" s="36" t="s">
        <v>65</v>
      </c>
      <c r="E99" s="36" t="s">
        <v>46</v>
      </c>
      <c r="F99" s="50">
        <f>[3]RSD!$Q$112</f>
        <v>19</v>
      </c>
      <c r="G99" s="50">
        <f t="shared" si="13"/>
        <v>19</v>
      </c>
      <c r="H99" s="50">
        <f t="shared" si="13"/>
        <v>19</v>
      </c>
      <c r="I99" s="50">
        <f t="shared" si="13"/>
        <v>19</v>
      </c>
      <c r="J99" s="50">
        <f t="shared" si="13"/>
        <v>19</v>
      </c>
      <c r="K99" s="50">
        <f t="shared" si="13"/>
        <v>19</v>
      </c>
      <c r="L99" s="50">
        <f t="shared" si="13"/>
        <v>19</v>
      </c>
    </row>
    <row r="100" ht="14.5" spans="3:12">
      <c r="C100" s="36" t="s">
        <v>168</v>
      </c>
      <c r="D100" s="36" t="s">
        <v>69</v>
      </c>
      <c r="E100" s="36" t="s">
        <v>46</v>
      </c>
      <c r="F100" s="50">
        <f>[3]RSD!$Q$113</f>
        <v>19</v>
      </c>
      <c r="G100" s="50">
        <f t="shared" si="13"/>
        <v>19</v>
      </c>
      <c r="H100" s="50">
        <f t="shared" si="13"/>
        <v>19</v>
      </c>
      <c r="I100" s="50">
        <f t="shared" si="13"/>
        <v>19</v>
      </c>
      <c r="J100" s="50">
        <f t="shared" si="13"/>
        <v>19</v>
      </c>
      <c r="K100" s="50">
        <f t="shared" si="13"/>
        <v>19</v>
      </c>
      <c r="L100" s="50">
        <f t="shared" si="13"/>
        <v>19</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O32" workbookViewId="0">
      <selection activeCell="DR40" sqref="DR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101.818181818182"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101.818181818182"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101.818181818182"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283</v>
      </c>
      <c r="C7" s="23"/>
      <c r="Y7" s="4" t="s">
        <v>302</v>
      </c>
      <c r="AA7" s="23"/>
      <c r="AW7" s="4" t="s">
        <v>303</v>
      </c>
      <c r="AY7" s="23"/>
      <c r="BU7" s="4" t="s">
        <v>284</v>
      </c>
      <c r="BW7" s="23"/>
      <c r="CS7" s="4" t="s">
        <v>285</v>
      </c>
      <c r="CU7" s="23"/>
      <c r="DQ7" s="4" t="s">
        <v>286</v>
      </c>
      <c r="DS7" s="23"/>
      <c r="EO7" s="4" t="s">
        <v>250</v>
      </c>
      <c r="EQ7" s="23"/>
    </row>
    <row r="8" ht="15.5" spans="1:167">
      <c r="A8" s="4" t="s">
        <v>494</v>
      </c>
      <c r="C8" s="5"/>
      <c r="D8" s="89"/>
      <c r="E8" s="89"/>
      <c r="F8" s="5"/>
      <c r="G8" s="5"/>
      <c r="H8" s="5"/>
      <c r="I8" s="5"/>
      <c r="J8" s="5"/>
      <c r="K8" s="5"/>
      <c r="L8" s="5"/>
      <c r="M8" s="5"/>
      <c r="N8" s="5"/>
      <c r="O8" s="5"/>
      <c r="P8" s="5"/>
      <c r="Q8" s="5"/>
      <c r="R8" s="5"/>
      <c r="S8" s="5"/>
      <c r="T8" s="5"/>
      <c r="U8" s="5"/>
      <c r="V8" s="5"/>
      <c r="W8" s="5"/>
      <c r="Y8" s="4" t="s">
        <v>494</v>
      </c>
      <c r="AA8" s="5"/>
      <c r="AB8" s="89"/>
      <c r="AC8" s="89"/>
      <c r="AD8" s="5"/>
      <c r="AE8" s="5"/>
      <c r="AF8" s="5"/>
      <c r="AG8" s="5"/>
      <c r="AH8" s="5"/>
      <c r="AI8" s="5"/>
      <c r="AJ8" s="5"/>
      <c r="AK8" s="5"/>
      <c r="AL8" s="5"/>
      <c r="AM8" s="5"/>
      <c r="AN8" s="5"/>
      <c r="AO8" s="5"/>
      <c r="AP8" s="5"/>
      <c r="AQ8" s="5"/>
      <c r="AR8" s="5"/>
      <c r="AS8" s="5"/>
      <c r="AT8" s="5"/>
      <c r="AU8" s="5"/>
      <c r="AW8" s="4" t="s">
        <v>494</v>
      </c>
      <c r="AY8" s="5"/>
      <c r="AZ8" s="89"/>
      <c r="BA8" s="89"/>
      <c r="BB8" s="5"/>
      <c r="BC8" s="5"/>
      <c r="BD8" s="5"/>
      <c r="BE8" s="5"/>
      <c r="BF8" s="5"/>
      <c r="BG8" s="5"/>
      <c r="BH8" s="5"/>
      <c r="BI8" s="5"/>
      <c r="BJ8" s="5"/>
      <c r="BK8" s="5"/>
      <c r="BL8" s="5"/>
      <c r="BM8" s="5"/>
      <c r="BN8" s="5"/>
      <c r="BO8" s="5"/>
      <c r="BP8" s="5"/>
      <c r="BQ8" s="5"/>
      <c r="BR8" s="5"/>
      <c r="BS8" s="5"/>
      <c r="BU8" s="4" t="s">
        <v>494</v>
      </c>
      <c r="BW8" s="5"/>
      <c r="BX8" s="89"/>
      <c r="BY8" s="89"/>
      <c r="BZ8" s="5"/>
      <c r="CA8" s="5"/>
      <c r="CB8" s="5"/>
      <c r="CC8" s="5"/>
      <c r="CD8" s="5"/>
      <c r="CE8" s="5"/>
      <c r="CF8" s="5"/>
      <c r="CG8" s="5"/>
      <c r="CH8" s="5"/>
      <c r="CI8" s="5"/>
      <c r="CJ8" s="5"/>
      <c r="CK8" s="5"/>
      <c r="CL8" s="5"/>
      <c r="CM8" s="5"/>
      <c r="CN8" s="5"/>
      <c r="CO8" s="5"/>
      <c r="CP8" s="5"/>
      <c r="CQ8" s="5"/>
      <c r="CS8" s="4" t="s">
        <v>494</v>
      </c>
      <c r="CU8" s="5"/>
      <c r="CV8" s="89"/>
      <c r="CW8" s="89"/>
      <c r="CX8" s="5"/>
      <c r="CY8" s="5"/>
      <c r="CZ8" s="5"/>
      <c r="DA8" s="5"/>
      <c r="DB8" s="5"/>
      <c r="DC8" s="5"/>
      <c r="DD8" s="5"/>
      <c r="DE8" s="5"/>
      <c r="DF8" s="5"/>
      <c r="DG8" s="5"/>
      <c r="DH8" s="5"/>
      <c r="DI8" s="5"/>
      <c r="DJ8" s="5"/>
      <c r="DK8" s="5"/>
      <c r="DL8" s="5"/>
      <c r="DM8" s="5"/>
      <c r="DN8" s="5"/>
      <c r="DO8" s="5"/>
      <c r="DQ8" s="4" t="s">
        <v>494</v>
      </c>
      <c r="DS8" s="5"/>
      <c r="DT8" s="89"/>
      <c r="DU8" s="89"/>
      <c r="DV8" s="5"/>
      <c r="DW8" s="5"/>
      <c r="DX8" s="5"/>
      <c r="DY8" s="5"/>
      <c r="DZ8" s="5"/>
      <c r="EA8" s="5"/>
      <c r="EB8" s="5"/>
      <c r="EC8" s="5"/>
      <c r="ED8" s="5"/>
      <c r="EE8" s="5"/>
      <c r="EF8" s="5"/>
      <c r="EG8" s="5"/>
      <c r="EH8" s="5"/>
      <c r="EI8" s="5"/>
      <c r="EJ8" s="5"/>
      <c r="EK8" s="5"/>
      <c r="EL8" s="5"/>
      <c r="EM8" s="5"/>
      <c r="EO8" s="4" t="s">
        <v>494</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495</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495</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495</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495</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495</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495</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495</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7" t="s">
        <v>275</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7" t="s">
        <v>275</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7" t="s">
        <v>275</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7" t="s">
        <v>275</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7" t="s">
        <v>275</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7" t="s">
        <v>275</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7" t="s">
        <v>279</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7" t="s">
        <v>279</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7" t="s">
        <v>279</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7" t="s">
        <v>279</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7" t="s">
        <v>279</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7" t="s">
        <v>279</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7" t="s">
        <v>279</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7" t="s">
        <v>277</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7" t="s">
        <v>277</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7" t="s">
        <v>277</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7" t="s">
        <v>277</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7" t="s">
        <v>277</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7" t="s">
        <v>277</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7" t="s">
        <v>277</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7" t="s">
        <v>290</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7" t="s">
        <v>290</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7" t="s">
        <v>290</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7" t="s">
        <v>290</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7" t="s">
        <v>290</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7" t="s">
        <v>290</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7" t="s">
        <v>290</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7" t="s">
        <v>264</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7" t="s">
        <v>264</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7" t="s">
        <v>264</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7" t="s">
        <v>264</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7" t="s">
        <v>264</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7" t="s">
        <v>264</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7" t="s">
        <v>264</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270</v>
      </c>
      <c r="C21" s="30"/>
      <c r="D21" s="30"/>
      <c r="E21" s="30"/>
      <c r="F21" s="30"/>
      <c r="G21" s="30"/>
      <c r="H21" s="30"/>
      <c r="I21" s="30"/>
      <c r="J21" s="30"/>
      <c r="K21" s="30"/>
      <c r="L21" s="30"/>
      <c r="M21" s="30"/>
      <c r="N21" s="30"/>
      <c r="O21" s="30"/>
      <c r="P21" s="30"/>
      <c r="Q21" s="30"/>
      <c r="R21" s="30"/>
      <c r="S21" s="30"/>
      <c r="T21" s="30"/>
      <c r="U21" s="30"/>
      <c r="V21" s="30"/>
      <c r="W21" s="30"/>
      <c r="Z21" s="9" t="s">
        <v>270</v>
      </c>
      <c r="AA21" s="30"/>
      <c r="AB21" s="30"/>
      <c r="AC21" s="30"/>
      <c r="AD21" s="30"/>
      <c r="AE21" s="30"/>
      <c r="AF21" s="30"/>
      <c r="AG21" s="30"/>
      <c r="AH21" s="30"/>
      <c r="AI21" s="30"/>
      <c r="AJ21" s="30"/>
      <c r="AK21" s="30"/>
      <c r="AL21" s="30"/>
      <c r="AM21" s="30"/>
      <c r="AN21" s="30"/>
      <c r="AO21" s="30"/>
      <c r="AP21" s="30"/>
      <c r="AQ21" s="30"/>
      <c r="AR21" s="30"/>
      <c r="AS21" s="30"/>
      <c r="AT21" s="30"/>
      <c r="AU21" s="30"/>
      <c r="AX21" s="9" t="s">
        <v>270</v>
      </c>
      <c r="AY21" s="30"/>
      <c r="AZ21" s="30"/>
      <c r="BA21" s="30"/>
      <c r="BB21" s="30"/>
      <c r="BC21" s="30"/>
      <c r="BD21" s="30"/>
      <c r="BE21" s="30"/>
      <c r="BF21" s="30"/>
      <c r="BG21" s="30"/>
      <c r="BH21" s="30"/>
      <c r="BI21" s="30"/>
      <c r="BJ21" s="30"/>
      <c r="BK21" s="30"/>
      <c r="BL21" s="30"/>
      <c r="BM21" s="30"/>
      <c r="BN21" s="30"/>
      <c r="BO21" s="30"/>
      <c r="BP21" s="30"/>
      <c r="BQ21" s="30"/>
      <c r="BR21" s="30"/>
      <c r="BS21" s="30"/>
      <c r="BV21" s="9" t="s">
        <v>270</v>
      </c>
      <c r="BW21" s="30"/>
      <c r="BX21" s="30"/>
      <c r="BY21" s="30"/>
      <c r="BZ21" s="30"/>
      <c r="CA21" s="30"/>
      <c r="CB21" s="30"/>
      <c r="CC21" s="30"/>
      <c r="CD21" s="30"/>
      <c r="CE21" s="30"/>
      <c r="CF21" s="30"/>
      <c r="CG21" s="30"/>
      <c r="CH21" s="30"/>
      <c r="CI21" s="30"/>
      <c r="CJ21" s="30"/>
      <c r="CK21" s="30"/>
      <c r="CL21" s="30"/>
      <c r="CM21" s="30"/>
      <c r="CN21" s="30"/>
      <c r="CO21" s="30"/>
      <c r="CP21" s="30"/>
      <c r="CQ21" s="30"/>
      <c r="CT21" s="9" t="s">
        <v>270</v>
      </c>
      <c r="CU21" s="30"/>
      <c r="CV21" s="30"/>
      <c r="CW21" s="30"/>
      <c r="CX21" s="30"/>
      <c r="CY21" s="30"/>
      <c r="CZ21" s="30"/>
      <c r="DA21" s="30"/>
      <c r="DB21" s="30"/>
      <c r="DC21" s="30"/>
      <c r="DD21" s="30"/>
      <c r="DE21" s="30"/>
      <c r="DF21" s="30"/>
      <c r="DG21" s="30"/>
      <c r="DH21" s="30"/>
      <c r="DI21" s="30"/>
      <c r="DJ21" s="30"/>
      <c r="DK21" s="30"/>
      <c r="DL21" s="30"/>
      <c r="DM21" s="30"/>
      <c r="DN21" s="30"/>
      <c r="DO21" s="30"/>
      <c r="DR21" s="9" t="s">
        <v>270</v>
      </c>
      <c r="DS21" s="30"/>
      <c r="DT21" s="30"/>
      <c r="DU21" s="30"/>
      <c r="DV21" s="30"/>
      <c r="DW21" s="30"/>
      <c r="DX21" s="30"/>
      <c r="DY21" s="30"/>
      <c r="DZ21" s="30"/>
      <c r="EA21" s="30"/>
      <c r="EB21" s="30"/>
      <c r="EC21" s="30"/>
      <c r="ED21" s="30"/>
      <c r="EE21" s="30"/>
      <c r="EF21" s="30"/>
      <c r="EG21" s="30"/>
      <c r="EH21" s="30"/>
      <c r="EI21" s="30"/>
      <c r="EJ21" s="30"/>
      <c r="EK21" s="30"/>
      <c r="EL21" s="30"/>
      <c r="EM21" s="30"/>
      <c r="EP21" s="9" t="s">
        <v>270</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275</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7" t="s">
        <v>275</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7" t="s">
        <v>275</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7" t="s">
        <v>275</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7" t="s">
        <v>275</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7" t="s">
        <v>275</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7" t="s">
        <v>275</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7" t="s">
        <v>279</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7" t="s">
        <v>279</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7" t="s">
        <v>279</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7" t="s">
        <v>279</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7" t="s">
        <v>279</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7" t="s">
        <v>279</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7" t="s">
        <v>279</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7" t="s">
        <v>277</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7" t="s">
        <v>277</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7" t="s">
        <v>277</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7" t="s">
        <v>277</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7" t="s">
        <v>277</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7" t="s">
        <v>277</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7" t="s">
        <v>277</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7" t="s">
        <v>290</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7" t="s">
        <v>290</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7" t="s">
        <v>290</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7" t="s">
        <v>290</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7" t="s">
        <v>290</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7" t="s">
        <v>290</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7" t="s">
        <v>290</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7" t="s">
        <v>264</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7" t="s">
        <v>264</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7" t="s">
        <v>264</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7" t="s">
        <v>264</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7" t="s">
        <v>264</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7" t="s">
        <v>264</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7" t="s">
        <v>264</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496</v>
      </c>
      <c r="D28"/>
      <c r="E28"/>
      <c r="Z28" s="27" t="s">
        <v>496</v>
      </c>
      <c r="AB28"/>
      <c r="AC28"/>
      <c r="AX28" s="27" t="s">
        <v>496</v>
      </c>
      <c r="AZ28"/>
      <c r="BA28"/>
      <c r="BV28" s="27" t="s">
        <v>496</v>
      </c>
      <c r="BX28"/>
      <c r="BY28"/>
      <c r="CT28" s="27" t="s">
        <v>496</v>
      </c>
      <c r="CV28"/>
      <c r="CW28"/>
      <c r="DR28" s="27" t="s">
        <v>496</v>
      </c>
      <c r="DT28"/>
      <c r="DU28"/>
      <c r="EP28" s="27" t="s">
        <v>496</v>
      </c>
      <c r="ER28"/>
      <c r="ES28"/>
    </row>
    <row r="29" spans="2:167">
      <c r="B29" s="28" t="s">
        <v>497</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497</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497</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497</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497</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497</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497</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498</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498</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498</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498</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498</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498</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498</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499</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499</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499</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499</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499</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499</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499</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295</v>
      </c>
      <c r="C35" s="30"/>
      <c r="D35" s="30"/>
      <c r="E35" s="30"/>
      <c r="F35" s="30"/>
      <c r="G35" s="30"/>
      <c r="H35" s="30"/>
      <c r="I35" s="30"/>
      <c r="J35" s="30"/>
      <c r="K35" s="30"/>
      <c r="L35" s="30"/>
      <c r="M35" s="30"/>
      <c r="N35" s="30"/>
      <c r="O35" s="30"/>
      <c r="P35" s="30"/>
      <c r="Q35" s="30"/>
      <c r="R35" s="30"/>
      <c r="S35" s="30"/>
      <c r="T35" s="30"/>
      <c r="U35" s="30"/>
      <c r="V35" s="30"/>
      <c r="W35" s="30"/>
      <c r="Z35" s="9" t="s">
        <v>295</v>
      </c>
      <c r="AA35" s="30"/>
      <c r="AB35" s="30"/>
      <c r="AC35" s="30"/>
      <c r="AD35" s="30"/>
      <c r="AE35" s="30"/>
      <c r="AF35" s="30"/>
      <c r="AG35" s="30"/>
      <c r="AH35" s="30"/>
      <c r="AI35" s="30"/>
      <c r="AJ35" s="30"/>
      <c r="AK35" s="30"/>
      <c r="AL35" s="30"/>
      <c r="AM35" s="30"/>
      <c r="AN35" s="30"/>
      <c r="AO35" s="30"/>
      <c r="AP35" s="30"/>
      <c r="AQ35" s="30"/>
      <c r="AR35" s="30"/>
      <c r="AS35" s="30"/>
      <c r="AT35" s="30"/>
      <c r="AU35" s="30"/>
      <c r="AX35" s="9" t="s">
        <v>295</v>
      </c>
      <c r="AY35" s="30"/>
      <c r="AZ35" s="30"/>
      <c r="BA35" s="30"/>
      <c r="BB35" s="30"/>
      <c r="BC35" s="30"/>
      <c r="BD35" s="30"/>
      <c r="BE35" s="30"/>
      <c r="BF35" s="30"/>
      <c r="BG35" s="30"/>
      <c r="BH35" s="30"/>
      <c r="BI35" s="30"/>
      <c r="BJ35" s="30"/>
      <c r="BK35" s="30"/>
      <c r="BL35" s="30"/>
      <c r="BM35" s="30"/>
      <c r="BN35" s="30"/>
      <c r="BO35" s="30"/>
      <c r="BP35" s="30"/>
      <c r="BQ35" s="30"/>
      <c r="BR35" s="30"/>
      <c r="BS35" s="30"/>
      <c r="BV35" s="9" t="s">
        <v>295</v>
      </c>
      <c r="BW35" s="30"/>
      <c r="BX35" s="30"/>
      <c r="BY35" s="30"/>
      <c r="BZ35" s="30"/>
      <c r="CA35" s="30"/>
      <c r="CB35" s="30"/>
      <c r="CC35" s="30"/>
      <c r="CD35" s="30"/>
      <c r="CE35" s="30"/>
      <c r="CF35" s="30"/>
      <c r="CG35" s="30"/>
      <c r="CH35" s="30"/>
      <c r="CI35" s="30"/>
      <c r="CJ35" s="30"/>
      <c r="CK35" s="30"/>
      <c r="CL35" s="30"/>
      <c r="CM35" s="30"/>
      <c r="CN35" s="30"/>
      <c r="CO35" s="30"/>
      <c r="CP35" s="30"/>
      <c r="CQ35" s="30"/>
      <c r="CT35" s="9" t="s">
        <v>295</v>
      </c>
      <c r="CU35" s="30"/>
      <c r="CV35" s="30"/>
      <c r="CW35" s="30"/>
      <c r="CX35" s="30"/>
      <c r="CY35" s="30"/>
      <c r="CZ35" s="30"/>
      <c r="DA35" s="30"/>
      <c r="DB35" s="30"/>
      <c r="DC35" s="30"/>
      <c r="DD35" s="30"/>
      <c r="DE35" s="30"/>
      <c r="DF35" s="30"/>
      <c r="DG35" s="30"/>
      <c r="DH35" s="30"/>
      <c r="DI35" s="30"/>
      <c r="DJ35" s="30"/>
      <c r="DK35" s="30"/>
      <c r="DL35" s="30"/>
      <c r="DM35" s="30"/>
      <c r="DN35" s="30"/>
      <c r="DO35" s="30"/>
      <c r="DR35" s="9" t="s">
        <v>295</v>
      </c>
      <c r="DS35" s="30"/>
      <c r="DT35" s="30"/>
      <c r="DU35" s="30"/>
      <c r="DV35" s="30"/>
      <c r="DW35" s="30"/>
      <c r="DX35" s="30"/>
      <c r="DY35" s="30"/>
      <c r="DZ35" s="30"/>
      <c r="EA35" s="30"/>
      <c r="EB35" s="30"/>
      <c r="EC35" s="30"/>
      <c r="ED35" s="30"/>
      <c r="EE35" s="30"/>
      <c r="EF35" s="30"/>
      <c r="EG35" s="30"/>
      <c r="EH35" s="30"/>
      <c r="EI35" s="30"/>
      <c r="EJ35" s="30"/>
      <c r="EK35" s="30"/>
      <c r="EL35" s="30"/>
      <c r="EM35" s="30"/>
      <c r="EP35" s="9" t="s">
        <v>295</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275</v>
      </c>
      <c r="C36" s="78" t="s">
        <v>296</v>
      </c>
      <c r="D36" s="78" t="s">
        <v>296</v>
      </c>
      <c r="E36" s="78" t="s">
        <v>296</v>
      </c>
      <c r="F36" s="78" t="s">
        <v>296</v>
      </c>
      <c r="G36" s="78" t="s">
        <v>296</v>
      </c>
      <c r="H36" s="78" t="s">
        <v>296</v>
      </c>
      <c r="I36" s="78" t="s">
        <v>296</v>
      </c>
      <c r="J36" s="78" t="s">
        <v>296</v>
      </c>
      <c r="K36" s="78" t="s">
        <v>296</v>
      </c>
      <c r="L36" s="78" t="s">
        <v>296</v>
      </c>
      <c r="M36" s="78" t="s">
        <v>296</v>
      </c>
      <c r="N36" s="78" t="s">
        <v>296</v>
      </c>
      <c r="O36" s="78" t="s">
        <v>296</v>
      </c>
      <c r="P36" s="78" t="s">
        <v>296</v>
      </c>
      <c r="Q36" s="78" t="s">
        <v>296</v>
      </c>
      <c r="R36" s="78" t="s">
        <v>296</v>
      </c>
      <c r="S36" s="78" t="s">
        <v>296</v>
      </c>
      <c r="T36" s="78" t="s">
        <v>296</v>
      </c>
      <c r="U36" s="78" t="s">
        <v>296</v>
      </c>
      <c r="V36" s="78" t="s">
        <v>296</v>
      </c>
      <c r="W36" s="78" t="s">
        <v>296</v>
      </c>
      <c r="Z36" s="16" t="s">
        <v>275</v>
      </c>
      <c r="AA36" s="78" t="s">
        <v>296</v>
      </c>
      <c r="AB36" s="78" t="s">
        <v>296</v>
      </c>
      <c r="AC36" s="78" t="s">
        <v>296</v>
      </c>
      <c r="AD36" s="78" t="s">
        <v>296</v>
      </c>
      <c r="AE36" s="78" t="s">
        <v>296</v>
      </c>
      <c r="AF36" s="78" t="s">
        <v>296</v>
      </c>
      <c r="AG36" s="78" t="s">
        <v>296</v>
      </c>
      <c r="AH36" s="78" t="s">
        <v>296</v>
      </c>
      <c r="AI36" s="78" t="s">
        <v>296</v>
      </c>
      <c r="AJ36" s="78" t="s">
        <v>296</v>
      </c>
      <c r="AK36" s="78" t="s">
        <v>296</v>
      </c>
      <c r="AL36" s="78" t="s">
        <v>296</v>
      </c>
      <c r="AM36" s="78" t="s">
        <v>296</v>
      </c>
      <c r="AN36" s="78" t="s">
        <v>296</v>
      </c>
      <c r="AO36" s="78" t="s">
        <v>296</v>
      </c>
      <c r="AP36" s="78" t="s">
        <v>296</v>
      </c>
      <c r="AQ36" s="78" t="s">
        <v>296</v>
      </c>
      <c r="AR36" s="78" t="s">
        <v>296</v>
      </c>
      <c r="AS36" s="78" t="s">
        <v>296</v>
      </c>
      <c r="AT36" s="78" t="s">
        <v>296</v>
      </c>
      <c r="AU36" s="78" t="s">
        <v>296</v>
      </c>
      <c r="AX36" s="16" t="s">
        <v>275</v>
      </c>
      <c r="AY36" s="78" t="s">
        <v>296</v>
      </c>
      <c r="AZ36" s="78" t="s">
        <v>296</v>
      </c>
      <c r="BA36" s="78" t="s">
        <v>296</v>
      </c>
      <c r="BB36" s="78" t="s">
        <v>296</v>
      </c>
      <c r="BC36" s="78" t="s">
        <v>296</v>
      </c>
      <c r="BD36" s="78" t="s">
        <v>296</v>
      </c>
      <c r="BE36" s="78" t="s">
        <v>296</v>
      </c>
      <c r="BF36" s="78" t="s">
        <v>296</v>
      </c>
      <c r="BG36" s="78" t="s">
        <v>296</v>
      </c>
      <c r="BH36" s="78" t="s">
        <v>296</v>
      </c>
      <c r="BI36" s="78" t="s">
        <v>296</v>
      </c>
      <c r="BJ36" s="78" t="s">
        <v>296</v>
      </c>
      <c r="BK36" s="78" t="s">
        <v>296</v>
      </c>
      <c r="BL36" s="78" t="s">
        <v>296</v>
      </c>
      <c r="BM36" s="78" t="s">
        <v>296</v>
      </c>
      <c r="BN36" s="78" t="s">
        <v>296</v>
      </c>
      <c r="BO36" s="78" t="s">
        <v>296</v>
      </c>
      <c r="BP36" s="78" t="s">
        <v>296</v>
      </c>
      <c r="BQ36" s="78" t="s">
        <v>296</v>
      </c>
      <c r="BR36" s="78" t="s">
        <v>296</v>
      </c>
      <c r="BS36" s="78" t="s">
        <v>296</v>
      </c>
      <c r="BV36" s="16" t="s">
        <v>275</v>
      </c>
      <c r="BW36" s="78" t="s">
        <v>296</v>
      </c>
      <c r="BX36" s="78" t="s">
        <v>296</v>
      </c>
      <c r="BY36" s="78" t="s">
        <v>296</v>
      </c>
      <c r="BZ36" s="78" t="s">
        <v>296</v>
      </c>
      <c r="CA36" s="78" t="s">
        <v>296</v>
      </c>
      <c r="CB36" s="78" t="s">
        <v>296</v>
      </c>
      <c r="CC36" s="78" t="s">
        <v>296</v>
      </c>
      <c r="CD36" s="78" t="s">
        <v>296</v>
      </c>
      <c r="CE36" s="78" t="s">
        <v>296</v>
      </c>
      <c r="CF36" s="78" t="s">
        <v>296</v>
      </c>
      <c r="CG36" s="78" t="s">
        <v>296</v>
      </c>
      <c r="CH36" s="78" t="s">
        <v>296</v>
      </c>
      <c r="CI36" s="78" t="s">
        <v>296</v>
      </c>
      <c r="CJ36" s="78" t="s">
        <v>296</v>
      </c>
      <c r="CK36" s="78" t="s">
        <v>296</v>
      </c>
      <c r="CL36" s="78" t="s">
        <v>296</v>
      </c>
      <c r="CM36" s="78" t="s">
        <v>296</v>
      </c>
      <c r="CN36" s="78" t="s">
        <v>296</v>
      </c>
      <c r="CO36" s="78" t="s">
        <v>296</v>
      </c>
      <c r="CP36" s="78" t="s">
        <v>296</v>
      </c>
      <c r="CQ36" s="78" t="s">
        <v>296</v>
      </c>
      <c r="CT36" s="16" t="s">
        <v>275</v>
      </c>
      <c r="CU36" s="78" t="s">
        <v>296</v>
      </c>
      <c r="CV36" s="78" t="s">
        <v>296</v>
      </c>
      <c r="CW36" s="78" t="s">
        <v>296</v>
      </c>
      <c r="CX36" s="78" t="s">
        <v>296</v>
      </c>
      <c r="CY36" s="78" t="s">
        <v>296</v>
      </c>
      <c r="CZ36" s="78" t="s">
        <v>296</v>
      </c>
      <c r="DA36" s="78" t="s">
        <v>296</v>
      </c>
      <c r="DB36" s="78" t="s">
        <v>296</v>
      </c>
      <c r="DC36" s="78" t="s">
        <v>296</v>
      </c>
      <c r="DD36" s="78" t="s">
        <v>296</v>
      </c>
      <c r="DE36" s="78" t="s">
        <v>296</v>
      </c>
      <c r="DF36" s="78" t="s">
        <v>296</v>
      </c>
      <c r="DG36" s="78" t="s">
        <v>296</v>
      </c>
      <c r="DH36" s="78" t="s">
        <v>296</v>
      </c>
      <c r="DI36" s="78" t="s">
        <v>296</v>
      </c>
      <c r="DJ36" s="78" t="s">
        <v>296</v>
      </c>
      <c r="DK36" s="78" t="s">
        <v>296</v>
      </c>
      <c r="DL36" s="78" t="s">
        <v>296</v>
      </c>
      <c r="DM36" s="78" t="s">
        <v>296</v>
      </c>
      <c r="DN36" s="78" t="s">
        <v>296</v>
      </c>
      <c r="DO36" s="78" t="s">
        <v>296</v>
      </c>
      <c r="DR36" s="16" t="s">
        <v>275</v>
      </c>
      <c r="DS36" s="78" t="s">
        <v>296</v>
      </c>
      <c r="DT36" s="78" t="s">
        <v>296</v>
      </c>
      <c r="DU36" s="78" t="s">
        <v>296</v>
      </c>
      <c r="DV36" s="78" t="s">
        <v>296</v>
      </c>
      <c r="DW36" s="78" t="s">
        <v>296</v>
      </c>
      <c r="DX36" s="78" t="s">
        <v>296</v>
      </c>
      <c r="DY36" s="78" t="s">
        <v>296</v>
      </c>
      <c r="DZ36" s="78" t="s">
        <v>296</v>
      </c>
      <c r="EA36" s="78" t="s">
        <v>296</v>
      </c>
      <c r="EB36" s="78" t="s">
        <v>296</v>
      </c>
      <c r="EC36" s="78" t="s">
        <v>296</v>
      </c>
      <c r="ED36" s="78" t="s">
        <v>296</v>
      </c>
      <c r="EE36" s="78" t="s">
        <v>296</v>
      </c>
      <c r="EF36" s="78" t="s">
        <v>296</v>
      </c>
      <c r="EG36" s="78" t="s">
        <v>296</v>
      </c>
      <c r="EH36" s="78" t="s">
        <v>296</v>
      </c>
      <c r="EI36" s="78" t="s">
        <v>296</v>
      </c>
      <c r="EJ36" s="78" t="s">
        <v>296</v>
      </c>
      <c r="EK36" s="78" t="s">
        <v>296</v>
      </c>
      <c r="EL36" s="78" t="s">
        <v>296</v>
      </c>
      <c r="EM36" s="78" t="s">
        <v>296</v>
      </c>
      <c r="EP36" s="16" t="s">
        <v>275</v>
      </c>
      <c r="EQ36" s="78" t="s">
        <v>296</v>
      </c>
      <c r="ER36" s="78" t="s">
        <v>296</v>
      </c>
      <c r="ES36" s="78" t="s">
        <v>296</v>
      </c>
      <c r="ET36" s="78" t="s">
        <v>296</v>
      </c>
      <c r="EU36" s="78" t="s">
        <v>296</v>
      </c>
      <c r="EV36" s="78" t="s">
        <v>296</v>
      </c>
      <c r="EW36" s="78" t="s">
        <v>296</v>
      </c>
      <c r="EX36" s="78" t="s">
        <v>296</v>
      </c>
      <c r="EY36" s="78" t="s">
        <v>296</v>
      </c>
      <c r="EZ36" s="78" t="s">
        <v>296</v>
      </c>
      <c r="FA36" s="78" t="s">
        <v>296</v>
      </c>
      <c r="FB36" s="78" t="s">
        <v>296</v>
      </c>
      <c r="FC36" s="78" t="s">
        <v>296</v>
      </c>
      <c r="FD36" s="78" t="s">
        <v>296</v>
      </c>
      <c r="FE36" s="78" t="s">
        <v>296</v>
      </c>
      <c r="FF36" s="78" t="s">
        <v>296</v>
      </c>
      <c r="FG36" s="78" t="s">
        <v>296</v>
      </c>
      <c r="FH36" s="78" t="s">
        <v>296</v>
      </c>
      <c r="FI36" s="78" t="s">
        <v>296</v>
      </c>
      <c r="FJ36" s="78" t="s">
        <v>296</v>
      </c>
      <c r="FK36" s="78" t="s">
        <v>296</v>
      </c>
    </row>
    <row r="37" spans="2:170">
      <c r="B37" s="77" t="s">
        <v>279</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9">
        <f>W16</f>
        <v>0.102399</v>
      </c>
      <c r="Y37" s="79">
        <f>IF(W37*1000/X37&gt;0,W37*1000/X37,)</f>
        <v>49.1996992158127</v>
      </c>
      <c r="Z37" s="77" t="s">
        <v>279</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9">
        <f>AU16</f>
        <v>4.668329</v>
      </c>
      <c r="AW37" s="79">
        <f t="shared" ref="AW37:AW40" si="0">IF(AU37*1000/AV37&gt;0,AU37*1000/AV37,)</f>
        <v>49.3178608448548</v>
      </c>
      <c r="AX37" s="77" t="s">
        <v>279</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9">
        <f>BS16</f>
        <v>78.427787</v>
      </c>
      <c r="BU37" s="79">
        <f t="shared" ref="BU37:BU40" si="1">IF(BS37*1000/BT37&gt;0,BS37*1000/BT37,)</f>
        <v>49.1887779518757</v>
      </c>
      <c r="BV37" s="77" t="s">
        <v>279</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9">
        <f>CQ16</f>
        <v>5.325271</v>
      </c>
      <c r="CS37" s="79">
        <f t="shared" ref="CS37:CS40" si="2">IF(CQ37*1000/CR37&gt;0,CQ37*1000/CR37,)</f>
        <v>49.0437012501336</v>
      </c>
      <c r="CT37" s="77" t="s">
        <v>279</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9">
        <f>DO16</f>
        <v>9.838258</v>
      </c>
      <c r="DQ37" s="79">
        <f t="shared" ref="DQ37:DQ40" si="3">IF(DO37*1000/DP37&gt;0,DO37*1000/DP37,)</f>
        <v>49.1658177697718</v>
      </c>
      <c r="DR37" s="77" t="s">
        <v>279</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9">
        <f>EM16</f>
        <v>43.503901</v>
      </c>
      <c r="EO37" s="79">
        <f t="shared" ref="EO37:EO40" si="4">IF(EM37*1000/EN37&gt;0,EM37*1000/EN37,)</f>
        <v>50.2385521702985</v>
      </c>
      <c r="EP37" s="77" t="s">
        <v>279</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9">
        <f>FK16</f>
        <v>32.839877</v>
      </c>
      <c r="FM37" s="79">
        <f t="shared" ref="FM37:FM40" si="5">IF(FK37*1000/FL37&gt;0,FK37*1000/FL37,)</f>
        <v>50.3502494847956</v>
      </c>
      <c r="FN37" s="80">
        <f>AVERAGE(Y37,AW37,BU37,CS37,DQ37,EO37,FM37)</f>
        <v>49.5006655267918</v>
      </c>
    </row>
    <row r="38" spans="2:170">
      <c r="B38" s="77" t="s">
        <v>277</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9">
        <f>W17</f>
        <v>4.85133</v>
      </c>
      <c r="Y38" s="79">
        <f>IF(W38*1000/X38&gt;0,W38*1000/X38,)</f>
        <v>70.895403940775</v>
      </c>
      <c r="Z38" s="77" t="s">
        <v>277</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9">
        <f>AU17</f>
        <v>0.252363</v>
      </c>
      <c r="AW38" s="79">
        <f t="shared" si="0"/>
        <v>70.8939107555387</v>
      </c>
      <c r="AX38" s="77" t="s">
        <v>277</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9">
        <f>BS17</f>
        <v>0.442848</v>
      </c>
      <c r="BU38" s="79">
        <f t="shared" si="1"/>
        <v>70.8956572006648</v>
      </c>
      <c r="BV38" s="77" t="s">
        <v>277</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9">
        <f>CQ17</f>
        <v>0.001709</v>
      </c>
      <c r="CS38" s="79">
        <f t="shared" si="2"/>
        <v>70.8016383850205</v>
      </c>
      <c r="CT38" s="77" t="s">
        <v>277</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9">
        <f>DO17</f>
        <v>0.007598</v>
      </c>
      <c r="DQ38" s="79">
        <f t="shared" si="3"/>
        <v>70.9397209792051</v>
      </c>
      <c r="DR38" s="77" t="s">
        <v>277</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9">
        <f>EM17</f>
        <v>0.003988</v>
      </c>
      <c r="EO38" s="79">
        <f t="shared" si="4"/>
        <v>70.962888665998</v>
      </c>
      <c r="EP38" s="77" t="s">
        <v>277</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9">
        <f>FK17</f>
        <v>0.057921</v>
      </c>
      <c r="FM38" s="79">
        <f t="shared" si="5"/>
        <v>70.8896600542118</v>
      </c>
      <c r="FN38" s="80">
        <f>AVERAGE(Y38,AW38,BU38,CS38,DQ38,EO38,FM38)</f>
        <v>70.8969828544877</v>
      </c>
    </row>
    <row r="39" ht="14" spans="2:170">
      <c r="B39" s="77" t="s">
        <v>290</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9">
        <f>W18</f>
        <v>0.024785</v>
      </c>
      <c r="Y39" s="79">
        <f>IF(W39*1000/X39&gt;0,W39*1000/X39,)</f>
        <v>61.166027839419</v>
      </c>
      <c r="Z39" s="77" t="s">
        <v>290</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9">
        <f>AU18</f>
        <v>0.059037</v>
      </c>
      <c r="AW39" s="79">
        <f t="shared" si="0"/>
        <v>61.1480935684401</v>
      </c>
      <c r="AX39" s="77" t="s">
        <v>290</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9">
        <f>BS18</f>
        <v>0.785938</v>
      </c>
      <c r="BU39" s="79">
        <f t="shared" si="1"/>
        <v>61.1562235189035</v>
      </c>
      <c r="BV39" s="77" t="s">
        <v>290</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9">
        <f>CQ18</f>
        <v>0.004354</v>
      </c>
      <c r="CS39" s="79">
        <f t="shared" si="2"/>
        <v>61.0932475884244</v>
      </c>
      <c r="CT39" s="77" t="s">
        <v>290</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9">
        <f>DO18</f>
        <v>0.036038</v>
      </c>
      <c r="DQ39" s="79">
        <f t="shared" si="3"/>
        <v>61.1576669071536</v>
      </c>
      <c r="DR39" s="77" t="s">
        <v>290</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9">
        <f>EM18</f>
        <v>0.127404</v>
      </c>
      <c r="EO39" s="79">
        <f t="shared" si="4"/>
        <v>61.1597752032903</v>
      </c>
      <c r="EP39" s="77" t="s">
        <v>290</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9">
        <f>FK18</f>
        <v>0.248443</v>
      </c>
      <c r="FM39" s="79">
        <f t="shared" si="5"/>
        <v>61.15688508028</v>
      </c>
      <c r="FN39" s="80">
        <f>AVERAGE(Y39,AW39,BU39,CS39,DQ39,EO39,FM39)</f>
        <v>61.1482742437016</v>
      </c>
    </row>
    <row r="40" spans="2:170">
      <c r="B40" s="77" t="s">
        <v>264</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9">
        <f>W19</f>
        <v>0.373363</v>
      </c>
      <c r="Y40" s="79">
        <f>IF(W40*1000/X40&gt;0,W40*1000/X40,)</f>
        <v>23.4811697998998</v>
      </c>
      <c r="Z40" s="77" t="s">
        <v>264</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9">
        <f>AU19</f>
        <v>0.127858</v>
      </c>
      <c r="AW40" s="79">
        <f t="shared" si="0"/>
        <v>23.4791722066668</v>
      </c>
      <c r="AX40" s="77" t="s">
        <v>264</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9">
        <f>BS19</f>
        <v>0.138022</v>
      </c>
      <c r="BU40" s="79">
        <f t="shared" si="1"/>
        <v>23.4817637767892</v>
      </c>
      <c r="BV40" s="77" t="s">
        <v>264</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9">
        <f>CQ19</f>
        <v>0.02226</v>
      </c>
      <c r="CS40" s="79">
        <f t="shared" si="2"/>
        <v>23.4950584007188</v>
      </c>
      <c r="CT40" s="77" t="s">
        <v>264</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9">
        <f>DO19</f>
        <v>0.021528</v>
      </c>
      <c r="DQ40" s="79">
        <f t="shared" si="3"/>
        <v>23.5042735042735</v>
      </c>
      <c r="DR40" s="77" t="s">
        <v>264</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9">
        <f>EM19</f>
        <v>0.300185</v>
      </c>
      <c r="EO40" s="79">
        <f t="shared" si="4"/>
        <v>23.4821859853091</v>
      </c>
      <c r="EP40" s="77" t="s">
        <v>264</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9">
        <f>FK19</f>
        <v>0.120924</v>
      </c>
      <c r="FM40" s="79">
        <f t="shared" si="5"/>
        <v>23.4858258079455</v>
      </c>
      <c r="FN40" s="80">
        <f>AVERAGE(Y40,AW40,BU40,CS40,DQ40,EO40,FM40)</f>
        <v>23.4870642116575</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297</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297</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297</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297</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297</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297</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297</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500</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500</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500</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500</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500</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500</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500</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300</v>
      </c>
      <c r="B47"/>
      <c r="F47" s="23"/>
      <c r="G47" s="23"/>
      <c r="H47" s="23"/>
      <c r="I47" s="23"/>
      <c r="J47" s="23"/>
      <c r="K47" s="23"/>
      <c r="L47" s="23"/>
      <c r="M47" s="23"/>
      <c r="N47" s="23"/>
      <c r="O47" s="23"/>
      <c r="Y47" s="15" t="s">
        <v>300</v>
      </c>
      <c r="Z47"/>
      <c r="AB47"/>
      <c r="AC47"/>
      <c r="AW47" s="15" t="s">
        <v>300</v>
      </c>
      <c r="AX47"/>
      <c r="AZ47"/>
      <c r="BA47"/>
      <c r="BU47" s="15" t="s">
        <v>300</v>
      </c>
      <c r="BV47"/>
      <c r="BX47"/>
      <c r="BY47"/>
      <c r="CS47" s="15" t="s">
        <v>300</v>
      </c>
      <c r="CT47"/>
      <c r="CV47"/>
      <c r="CW47"/>
      <c r="DQ47" s="15" t="s">
        <v>300</v>
      </c>
      <c r="DR47"/>
      <c r="DT47"/>
      <c r="DU47"/>
      <c r="EO47" s="15" t="s">
        <v>300</v>
      </c>
      <c r="EP47"/>
      <c r="ET47" s="23"/>
      <c r="EU47" s="23"/>
      <c r="EV47" s="23"/>
      <c r="EW47" s="23"/>
      <c r="EX47" s="23"/>
      <c r="EY47" s="23"/>
      <c r="EZ47" s="23"/>
      <c r="FA47" s="23"/>
      <c r="FB47" s="23"/>
      <c r="FC47" s="23"/>
    </row>
    <row r="48" spans="1:159">
      <c r="A48" s="15" t="s">
        <v>301</v>
      </c>
      <c r="B48"/>
      <c r="F48" s="23"/>
      <c r="G48" s="23"/>
      <c r="H48" s="23"/>
      <c r="I48" s="23"/>
      <c r="J48" s="23"/>
      <c r="K48" s="23"/>
      <c r="L48" s="23"/>
      <c r="M48" s="23"/>
      <c r="N48" s="23"/>
      <c r="O48" s="23"/>
      <c r="Y48" s="15" t="s">
        <v>301</v>
      </c>
      <c r="Z48"/>
      <c r="AB48"/>
      <c r="AC48"/>
      <c r="AW48" s="15" t="s">
        <v>301</v>
      </c>
      <c r="AX48"/>
      <c r="AZ48"/>
      <c r="BA48"/>
      <c r="BU48" s="15" t="s">
        <v>301</v>
      </c>
      <c r="BV48"/>
      <c r="BX48"/>
      <c r="BY48"/>
      <c r="CS48" s="15" t="s">
        <v>301</v>
      </c>
      <c r="CT48"/>
      <c r="CV48"/>
      <c r="CW48"/>
      <c r="DQ48" s="15" t="s">
        <v>301</v>
      </c>
      <c r="DR48"/>
      <c r="DT48"/>
      <c r="DU48"/>
      <c r="EO48" s="15" t="s">
        <v>301</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13"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501</v>
      </c>
      <c r="B8" s="4"/>
      <c r="C8" s="5"/>
      <c r="D8" s="5"/>
      <c r="E8" s="5"/>
      <c r="F8" s="5"/>
      <c r="G8" s="5"/>
      <c r="H8" s="5"/>
      <c r="I8" s="5"/>
      <c r="J8" s="5"/>
      <c r="K8" s="5"/>
      <c r="L8" s="5"/>
      <c r="M8" s="5"/>
      <c r="N8" s="5"/>
      <c r="O8" s="5"/>
      <c r="P8" s="5"/>
      <c r="Q8" s="5"/>
      <c r="R8" s="5"/>
      <c r="S8" s="5"/>
      <c r="T8" s="5"/>
      <c r="U8" s="5"/>
      <c r="V8" s="5"/>
      <c r="W8" s="5"/>
      <c r="Y8" s="4" t="s">
        <v>501</v>
      </c>
      <c r="Z8" s="4"/>
      <c r="AA8" s="5"/>
      <c r="AB8" s="5"/>
      <c r="AC8" s="5"/>
      <c r="AD8" s="5"/>
      <c r="AE8" s="5"/>
      <c r="AF8" s="5"/>
      <c r="AG8" s="5"/>
      <c r="AH8" s="5"/>
      <c r="AI8" s="5"/>
      <c r="AJ8" s="5"/>
      <c r="AK8" s="5"/>
      <c r="AL8" s="5"/>
      <c r="AM8" s="5"/>
      <c r="AN8" s="5"/>
      <c r="AO8" s="5"/>
      <c r="AP8" s="5"/>
      <c r="AQ8" s="5"/>
      <c r="AR8" s="5"/>
      <c r="AS8" s="5"/>
      <c r="AT8" s="5"/>
      <c r="AU8" s="5"/>
      <c r="AW8" s="4" t="s">
        <v>501</v>
      </c>
      <c r="AX8" s="4"/>
      <c r="AY8" s="5"/>
      <c r="AZ8" s="5"/>
      <c r="BA8" s="5"/>
      <c r="BB8" s="5"/>
      <c r="BC8" s="5"/>
      <c r="BD8" s="5"/>
      <c r="BE8" s="5"/>
      <c r="BF8" s="5"/>
      <c r="BG8" s="5"/>
      <c r="BH8" s="5"/>
      <c r="BI8" s="5"/>
      <c r="BJ8" s="5"/>
      <c r="BK8" s="5"/>
      <c r="BL8" s="5"/>
      <c r="BM8" s="5"/>
      <c r="BN8" s="5"/>
      <c r="BO8" s="5"/>
      <c r="BP8" s="5"/>
      <c r="BQ8" s="5"/>
      <c r="BR8" s="5"/>
      <c r="BS8" s="5"/>
      <c r="BU8" s="4" t="s">
        <v>501</v>
      </c>
      <c r="BV8" s="4"/>
      <c r="BW8" s="5"/>
      <c r="BX8" s="5"/>
      <c r="BY8" s="5"/>
      <c r="BZ8" s="5"/>
      <c r="CA8" s="5"/>
      <c r="CB8" s="5"/>
      <c r="CC8" s="5"/>
      <c r="CD8" s="5"/>
      <c r="CE8" s="5"/>
      <c r="CF8" s="5"/>
      <c r="CG8" s="5"/>
      <c r="CH8" s="5"/>
      <c r="CI8" s="5"/>
      <c r="CJ8" s="5"/>
      <c r="CK8" s="5"/>
      <c r="CL8" s="5"/>
      <c r="CM8" s="5"/>
      <c r="CN8" s="5"/>
      <c r="CO8" s="5"/>
      <c r="CP8" s="5"/>
      <c r="CQ8" s="5"/>
      <c r="CS8" s="4" t="s">
        <v>501</v>
      </c>
      <c r="CT8" s="4"/>
      <c r="CU8" s="5"/>
      <c r="CV8" s="5"/>
      <c r="CW8" s="5"/>
      <c r="CX8" s="5"/>
      <c r="CY8" s="5"/>
      <c r="CZ8" s="5"/>
      <c r="DA8" s="5"/>
      <c r="DB8" s="5"/>
      <c r="DC8" s="5"/>
      <c r="DD8" s="5"/>
      <c r="DE8" s="5"/>
      <c r="DF8" s="5"/>
      <c r="DG8" s="5"/>
      <c r="DH8" s="5"/>
      <c r="DI8" s="5"/>
      <c r="DJ8" s="5"/>
      <c r="DK8" s="5"/>
      <c r="DL8" s="5"/>
      <c r="DM8" s="5"/>
      <c r="DN8" s="5"/>
      <c r="DO8" s="5"/>
      <c r="DQ8" s="4" t="s">
        <v>501</v>
      </c>
      <c r="DR8" s="4"/>
      <c r="DS8" s="5"/>
      <c r="DT8" s="5"/>
      <c r="DU8" s="5"/>
      <c r="DV8" s="5"/>
      <c r="DW8" s="5"/>
      <c r="DX8" s="5"/>
      <c r="DY8" s="5"/>
      <c r="DZ8" s="5"/>
      <c r="EA8" s="5"/>
      <c r="EB8" s="5"/>
      <c r="EC8" s="5"/>
      <c r="ED8" s="5"/>
      <c r="EE8" s="5"/>
      <c r="EF8" s="5"/>
      <c r="EG8" s="5"/>
      <c r="EH8" s="5"/>
      <c r="EI8" s="5"/>
      <c r="EJ8" s="5"/>
      <c r="EK8" s="5"/>
      <c r="EL8" s="5"/>
      <c r="EM8" s="5"/>
      <c r="EO8" s="4" t="s">
        <v>501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502</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502</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502</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502</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502</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502</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502</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91" spans="1:167">
      <c r="A14" s="1"/>
      <c r="B14" s="88" t="s">
        <v>503</v>
      </c>
      <c r="C14" s="1"/>
      <c r="D14" s="1"/>
      <c r="E14" s="1"/>
      <c r="F14" s="1"/>
      <c r="G14" s="1"/>
      <c r="H14" s="1"/>
      <c r="I14" s="1"/>
      <c r="J14" s="1"/>
      <c r="K14" s="1"/>
      <c r="L14" s="1"/>
      <c r="M14" s="1"/>
      <c r="N14" s="1"/>
      <c r="O14" s="1"/>
      <c r="P14" s="1"/>
      <c r="Q14" s="1"/>
      <c r="R14" s="1"/>
      <c r="S14" s="1"/>
      <c r="T14" s="1"/>
      <c r="U14" s="1"/>
      <c r="V14" s="1"/>
      <c r="W14" s="1"/>
      <c r="Y14" s="1"/>
      <c r="Z14" s="88" t="s">
        <v>503</v>
      </c>
      <c r="AA14" s="1"/>
      <c r="AB14" s="1"/>
      <c r="AC14" s="1"/>
      <c r="AD14" s="1"/>
      <c r="AE14" s="1"/>
      <c r="AF14" s="1"/>
      <c r="AG14" s="1"/>
      <c r="AH14" s="1"/>
      <c r="AI14" s="1"/>
      <c r="AJ14" s="1"/>
      <c r="AK14" s="1"/>
      <c r="AL14" s="1"/>
      <c r="AM14" s="1"/>
      <c r="AN14" s="1"/>
      <c r="AO14" s="1"/>
      <c r="AP14" s="1"/>
      <c r="AQ14" s="1"/>
      <c r="AR14" s="1"/>
      <c r="AS14" s="1"/>
      <c r="AT14" s="1"/>
      <c r="AU14" s="1"/>
      <c r="AW14" s="1"/>
      <c r="AX14" s="88" t="s">
        <v>503</v>
      </c>
      <c r="AY14" s="1"/>
      <c r="AZ14" s="1"/>
      <c r="BA14" s="1"/>
      <c r="BB14" s="1"/>
      <c r="BC14" s="1"/>
      <c r="BD14" s="1"/>
      <c r="BE14" s="1"/>
      <c r="BF14" s="1"/>
      <c r="BG14" s="1"/>
      <c r="BH14" s="1"/>
      <c r="BI14" s="1"/>
      <c r="BJ14" s="1"/>
      <c r="BK14" s="1"/>
      <c r="BL14" s="1"/>
      <c r="BM14" s="1"/>
      <c r="BN14" s="1"/>
      <c r="BO14" s="1"/>
      <c r="BP14" s="1"/>
      <c r="BQ14" s="1"/>
      <c r="BR14" s="1"/>
      <c r="BS14" s="1"/>
      <c r="BU14" s="1"/>
      <c r="BV14" s="88" t="s">
        <v>503</v>
      </c>
      <c r="BW14" s="1"/>
      <c r="BX14" s="1"/>
      <c r="BY14" s="1"/>
      <c r="BZ14" s="1"/>
      <c r="CA14" s="1"/>
      <c r="CB14" s="1"/>
      <c r="CC14" s="1"/>
      <c r="CD14" s="1"/>
      <c r="CE14" s="1"/>
      <c r="CF14" s="1"/>
      <c r="CG14" s="1"/>
      <c r="CH14" s="1"/>
      <c r="CI14" s="1"/>
      <c r="CJ14" s="1"/>
      <c r="CK14" s="1"/>
      <c r="CL14" s="1"/>
      <c r="CM14" s="1"/>
      <c r="CN14" s="1"/>
      <c r="CO14" s="1"/>
      <c r="CP14" s="1"/>
      <c r="CQ14" s="1"/>
      <c r="CS14" s="1"/>
      <c r="CT14" s="88" t="s">
        <v>503</v>
      </c>
      <c r="CU14" s="1"/>
      <c r="CV14" s="1"/>
      <c r="CW14" s="1"/>
      <c r="CX14" s="1"/>
      <c r="CY14" s="1"/>
      <c r="CZ14" s="1"/>
      <c r="DA14" s="1"/>
      <c r="DB14" s="1"/>
      <c r="DC14" s="1"/>
      <c r="DD14" s="1"/>
      <c r="DE14" s="1"/>
      <c r="DF14" s="1"/>
      <c r="DG14" s="1"/>
      <c r="DH14" s="1"/>
      <c r="DI14" s="1"/>
      <c r="DJ14" s="1"/>
      <c r="DK14" s="1"/>
      <c r="DL14" s="1"/>
      <c r="DM14" s="1"/>
      <c r="DN14" s="1"/>
      <c r="DO14" s="1"/>
      <c r="DQ14" s="1"/>
      <c r="DR14" s="88" t="s">
        <v>503</v>
      </c>
      <c r="DS14" s="1"/>
      <c r="DT14" s="1"/>
      <c r="DU14" s="1"/>
      <c r="DV14" s="1"/>
      <c r="DW14" s="1"/>
      <c r="DX14" s="1"/>
      <c r="DY14" s="1"/>
      <c r="DZ14" s="1"/>
      <c r="EA14" s="1"/>
      <c r="EB14" s="1"/>
      <c r="EC14" s="1"/>
      <c r="ED14" s="1"/>
      <c r="EE14" s="1"/>
      <c r="EF14" s="1"/>
      <c r="EG14" s="1"/>
      <c r="EH14" s="1"/>
      <c r="EI14" s="1"/>
      <c r="EJ14" s="1"/>
      <c r="EK14" s="1"/>
      <c r="EL14" s="1"/>
      <c r="EM14" s="1"/>
      <c r="EO14" s="1"/>
      <c r="EP14" s="88" t="s">
        <v>503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275</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275</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275</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275</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275</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275</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275</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279</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279</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279</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279</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279</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279</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279</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277</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277</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277</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277</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277</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277</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277</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504</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504</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504</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504</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504</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504</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504</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336</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336</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336</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336</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336</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336</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336</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264</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264</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264</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264</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264</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264</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264</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270</v>
      </c>
      <c r="C22" s="1"/>
      <c r="D22" s="1"/>
      <c r="E22" s="1"/>
      <c r="F22" s="1"/>
      <c r="G22" s="1"/>
      <c r="H22" s="1"/>
      <c r="I22" s="1"/>
      <c r="J22" s="1"/>
      <c r="K22" s="1"/>
      <c r="L22" s="1"/>
      <c r="M22" s="1"/>
      <c r="N22" s="1"/>
      <c r="O22" s="1"/>
      <c r="P22" s="1"/>
      <c r="Q22" s="1"/>
      <c r="R22" s="1"/>
      <c r="S22" s="1"/>
      <c r="T22" s="1"/>
      <c r="U22" s="1"/>
      <c r="V22" s="1"/>
      <c r="W22" s="1"/>
      <c r="Y22" s="1"/>
      <c r="Z22" s="9" t="s">
        <v>270</v>
      </c>
      <c r="AA22" s="1"/>
      <c r="AB22" s="1"/>
      <c r="AC22" s="1"/>
      <c r="AD22" s="1"/>
      <c r="AE22" s="1"/>
      <c r="AF22" s="1"/>
      <c r="AG22" s="1"/>
      <c r="AH22" s="1"/>
      <c r="AI22" s="1"/>
      <c r="AJ22" s="1"/>
      <c r="AK22" s="1"/>
      <c r="AL22" s="1"/>
      <c r="AM22" s="1"/>
      <c r="AN22" s="1"/>
      <c r="AO22" s="1"/>
      <c r="AP22" s="1"/>
      <c r="AQ22" s="1"/>
      <c r="AR22" s="1"/>
      <c r="AS22" s="1"/>
      <c r="AT22" s="1"/>
      <c r="AU22" s="1"/>
      <c r="AW22" s="1"/>
      <c r="AX22" s="9" t="s">
        <v>270</v>
      </c>
      <c r="AY22" s="1"/>
      <c r="AZ22" s="1"/>
      <c r="BA22" s="1"/>
      <c r="BB22" s="1"/>
      <c r="BC22" s="1"/>
      <c r="BD22" s="1"/>
      <c r="BE22" s="1"/>
      <c r="BF22" s="1"/>
      <c r="BG22" s="1"/>
      <c r="BH22" s="1"/>
      <c r="BI22" s="1"/>
      <c r="BJ22" s="1"/>
      <c r="BK22" s="1"/>
      <c r="BL22" s="1"/>
      <c r="BM22" s="1"/>
      <c r="BN22" s="1"/>
      <c r="BO22" s="1"/>
      <c r="BP22" s="1"/>
      <c r="BQ22" s="1"/>
      <c r="BR22" s="1"/>
      <c r="BS22" s="1"/>
      <c r="BU22" s="1"/>
      <c r="BV22" s="9" t="s">
        <v>270</v>
      </c>
      <c r="BW22" s="1"/>
      <c r="BX22" s="1"/>
      <c r="BY22" s="1"/>
      <c r="BZ22" s="1"/>
      <c r="CA22" s="1"/>
      <c r="CB22" s="1"/>
      <c r="CC22" s="1"/>
      <c r="CD22" s="1"/>
      <c r="CE22" s="1"/>
      <c r="CF22" s="1"/>
      <c r="CG22" s="1"/>
      <c r="CH22" s="1"/>
      <c r="CI22" s="1"/>
      <c r="CJ22" s="1"/>
      <c r="CK22" s="1"/>
      <c r="CL22" s="1"/>
      <c r="CM22" s="1"/>
      <c r="CN22" s="1"/>
      <c r="CO22" s="1"/>
      <c r="CP22" s="1"/>
      <c r="CQ22" s="1"/>
      <c r="CS22" s="1"/>
      <c r="CT22" s="9" t="s">
        <v>270</v>
      </c>
      <c r="CU22" s="1"/>
      <c r="CV22" s="1"/>
      <c r="CW22" s="1"/>
      <c r="CX22" s="1"/>
      <c r="CY22" s="1"/>
      <c r="CZ22" s="1"/>
      <c r="DA22" s="1"/>
      <c r="DB22" s="1"/>
      <c r="DC22" s="1"/>
      <c r="DD22" s="1"/>
      <c r="DE22" s="1"/>
      <c r="DF22" s="1"/>
      <c r="DG22" s="1"/>
      <c r="DH22" s="1"/>
      <c r="DI22" s="1"/>
      <c r="DJ22" s="1"/>
      <c r="DK22" s="1"/>
      <c r="DL22" s="1"/>
      <c r="DM22" s="1"/>
      <c r="DN22" s="1"/>
      <c r="DO22" s="1"/>
      <c r="DQ22" s="1"/>
      <c r="DR22" s="9" t="s">
        <v>270</v>
      </c>
      <c r="DS22" s="1"/>
      <c r="DT22" s="1"/>
      <c r="DU22" s="1"/>
      <c r="DV22" s="1"/>
      <c r="DW22" s="1"/>
      <c r="DX22" s="1"/>
      <c r="DY22" s="1"/>
      <c r="DZ22" s="1"/>
      <c r="EA22" s="1"/>
      <c r="EB22" s="1"/>
      <c r="EC22" s="1"/>
      <c r="ED22" s="1"/>
      <c r="EE22" s="1"/>
      <c r="EF22" s="1"/>
      <c r="EG22" s="1"/>
      <c r="EH22" s="1"/>
      <c r="EI22" s="1"/>
      <c r="EJ22" s="1"/>
      <c r="EK22" s="1"/>
      <c r="EL22" s="1"/>
      <c r="EM22" s="1"/>
      <c r="EO22" s="1"/>
      <c r="EP22" s="9" t="s">
        <v>270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275</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275</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275</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275</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275</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275</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275</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279</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279</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279</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279</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279</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279</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279</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277</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277</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277</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277</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277</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277</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277</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504</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504</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504</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504</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336</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336</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336</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336</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336</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336</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336</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264</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264</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264</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264</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264</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264</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264</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505</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505</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505</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505</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505</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505</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505</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91" spans="1:167">
      <c r="A32" s="1"/>
      <c r="B32" s="88" t="s">
        <v>503</v>
      </c>
      <c r="C32" s="1"/>
      <c r="D32" s="1"/>
      <c r="E32" s="1"/>
      <c r="F32" s="1"/>
      <c r="G32" s="1"/>
      <c r="H32" s="1"/>
      <c r="I32" s="1"/>
      <c r="J32" s="1"/>
      <c r="K32" s="1"/>
      <c r="L32" s="1"/>
      <c r="M32" s="1"/>
      <c r="N32" s="1"/>
      <c r="O32" s="1"/>
      <c r="P32" s="1"/>
      <c r="Q32" s="1"/>
      <c r="R32" s="1"/>
      <c r="S32" s="1"/>
      <c r="T32" s="1"/>
      <c r="U32" s="1"/>
      <c r="V32" s="1"/>
      <c r="W32" s="1"/>
      <c r="Y32" s="1"/>
      <c r="Z32" s="88" t="s">
        <v>503</v>
      </c>
      <c r="AA32" s="1"/>
      <c r="AB32" s="1"/>
      <c r="AC32" s="1"/>
      <c r="AD32" s="1"/>
      <c r="AE32" s="1"/>
      <c r="AF32" s="1"/>
      <c r="AG32" s="1"/>
      <c r="AH32" s="1"/>
      <c r="AI32" s="1"/>
      <c r="AJ32" s="1"/>
      <c r="AK32" s="1"/>
      <c r="AL32" s="1"/>
      <c r="AM32" s="1"/>
      <c r="AN32" s="1"/>
      <c r="AO32" s="1"/>
      <c r="AP32" s="1"/>
      <c r="AQ32" s="1"/>
      <c r="AR32" s="1"/>
      <c r="AS32" s="1"/>
      <c r="AT32" s="1"/>
      <c r="AU32" s="1"/>
      <c r="AW32" s="1"/>
      <c r="AX32" s="88" t="s">
        <v>503</v>
      </c>
      <c r="AY32" s="1"/>
      <c r="AZ32" s="1"/>
      <c r="BA32" s="1"/>
      <c r="BB32" s="1"/>
      <c r="BC32" s="1"/>
      <c r="BD32" s="1"/>
      <c r="BE32" s="1"/>
      <c r="BF32" s="1"/>
      <c r="BG32" s="1"/>
      <c r="BH32" s="1"/>
      <c r="BI32" s="1"/>
      <c r="BJ32" s="1"/>
      <c r="BK32" s="1"/>
      <c r="BL32" s="1"/>
      <c r="BM32" s="1"/>
      <c r="BN32" s="1"/>
      <c r="BO32" s="1"/>
      <c r="BP32" s="1"/>
      <c r="BQ32" s="1"/>
      <c r="BR32" s="1"/>
      <c r="BS32" s="1"/>
      <c r="BU32" s="1"/>
      <c r="BV32" s="88" t="s">
        <v>503</v>
      </c>
      <c r="BW32" s="1"/>
      <c r="BX32" s="1"/>
      <c r="BY32" s="1"/>
      <c r="BZ32" s="1"/>
      <c r="CA32" s="1"/>
      <c r="CB32" s="1"/>
      <c r="CC32" s="1"/>
      <c r="CD32" s="1"/>
      <c r="CE32" s="1"/>
      <c r="CF32" s="1"/>
      <c r="CG32" s="1"/>
      <c r="CH32" s="1"/>
      <c r="CI32" s="1"/>
      <c r="CJ32" s="1"/>
      <c r="CK32" s="1"/>
      <c r="CL32" s="1"/>
      <c r="CM32" s="1"/>
      <c r="CN32" s="1"/>
      <c r="CO32" s="1"/>
      <c r="CP32" s="1"/>
      <c r="CQ32" s="1"/>
      <c r="CS32" s="1"/>
      <c r="CT32" s="88" t="s">
        <v>503</v>
      </c>
      <c r="CU32" s="1"/>
      <c r="CV32" s="1"/>
      <c r="CW32" s="1"/>
      <c r="CX32" s="1"/>
      <c r="CY32" s="1"/>
      <c r="CZ32" s="1"/>
      <c r="DA32" s="1"/>
      <c r="DB32" s="1"/>
      <c r="DC32" s="1"/>
      <c r="DD32" s="1"/>
      <c r="DE32" s="1"/>
      <c r="DF32" s="1"/>
      <c r="DG32" s="1"/>
      <c r="DH32" s="1"/>
      <c r="DI32" s="1"/>
      <c r="DJ32" s="1"/>
      <c r="DK32" s="1"/>
      <c r="DL32" s="1"/>
      <c r="DM32" s="1"/>
      <c r="DN32" s="1"/>
      <c r="DO32" s="1"/>
      <c r="DQ32" s="1"/>
      <c r="DR32" s="88" t="s">
        <v>503</v>
      </c>
      <c r="DS32" s="1"/>
      <c r="DT32" s="1"/>
      <c r="DU32" s="1"/>
      <c r="DV32" s="1"/>
      <c r="DW32" s="1"/>
      <c r="DX32" s="1"/>
      <c r="DY32" s="1"/>
      <c r="DZ32" s="1"/>
      <c r="EA32" s="1"/>
      <c r="EB32" s="1"/>
      <c r="EC32" s="1"/>
      <c r="ED32" s="1"/>
      <c r="EE32" s="1"/>
      <c r="EF32" s="1"/>
      <c r="EG32" s="1"/>
      <c r="EH32" s="1"/>
      <c r="EI32" s="1"/>
      <c r="EJ32" s="1"/>
      <c r="EK32" s="1"/>
      <c r="EL32" s="1"/>
      <c r="EM32" s="1"/>
      <c r="EO32" s="1"/>
      <c r="EP32" s="88" t="s">
        <v>503</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275</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275</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275</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275</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275</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275</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275</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279</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279</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279</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279</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279</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279</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279</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277</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277</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277</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277</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277</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277</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277</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504</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336</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336</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336</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336</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336</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336</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336</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264</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264</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264</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264</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264</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264</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264</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270</v>
      </c>
      <c r="C40" s="1"/>
      <c r="D40" s="1"/>
      <c r="E40" s="1"/>
      <c r="F40" s="1"/>
      <c r="G40" s="1"/>
      <c r="H40" s="1"/>
      <c r="I40" s="1"/>
      <c r="J40" s="1"/>
      <c r="K40" s="1"/>
      <c r="L40" s="1"/>
      <c r="M40" s="1"/>
      <c r="N40" s="1"/>
      <c r="O40" s="1"/>
      <c r="P40" s="1"/>
      <c r="Q40" s="1"/>
      <c r="R40" s="1"/>
      <c r="S40" s="1"/>
      <c r="T40" s="1"/>
      <c r="U40" s="1"/>
      <c r="V40" s="1"/>
      <c r="W40" s="1"/>
      <c r="Y40" s="1"/>
      <c r="Z40" s="9" t="s">
        <v>270</v>
      </c>
      <c r="AA40" s="1"/>
      <c r="AB40" s="1"/>
      <c r="AC40" s="1"/>
      <c r="AD40" s="1"/>
      <c r="AE40" s="1"/>
      <c r="AF40" s="1"/>
      <c r="AG40" s="1"/>
      <c r="AH40" s="1"/>
      <c r="AI40" s="1"/>
      <c r="AJ40" s="1"/>
      <c r="AK40" s="1"/>
      <c r="AL40" s="1"/>
      <c r="AM40" s="1"/>
      <c r="AN40" s="1"/>
      <c r="AO40" s="1"/>
      <c r="AP40" s="1"/>
      <c r="AQ40" s="1"/>
      <c r="AR40" s="1"/>
      <c r="AS40" s="1"/>
      <c r="AT40" s="1"/>
      <c r="AU40" s="1"/>
      <c r="AW40" s="1"/>
      <c r="AX40" s="9" t="s">
        <v>270</v>
      </c>
      <c r="AY40" s="1"/>
      <c r="AZ40" s="1"/>
      <c r="BA40" s="1"/>
      <c r="BB40" s="1"/>
      <c r="BC40" s="1"/>
      <c r="BD40" s="1"/>
      <c r="BE40" s="1"/>
      <c r="BF40" s="1"/>
      <c r="BG40" s="1"/>
      <c r="BH40" s="1"/>
      <c r="BI40" s="1"/>
      <c r="BJ40" s="1"/>
      <c r="BK40" s="1"/>
      <c r="BL40" s="1"/>
      <c r="BM40" s="1"/>
      <c r="BN40" s="1"/>
      <c r="BO40" s="1"/>
      <c r="BP40" s="1"/>
      <c r="BQ40" s="1"/>
      <c r="BR40" s="1"/>
      <c r="BS40" s="1"/>
      <c r="BU40" s="1"/>
      <c r="BV40" s="9" t="s">
        <v>270</v>
      </c>
      <c r="BW40" s="1"/>
      <c r="BX40" s="1"/>
      <c r="BY40" s="1"/>
      <c r="BZ40" s="1"/>
      <c r="CA40" s="1"/>
      <c r="CB40" s="1"/>
      <c r="CC40" s="1"/>
      <c r="CD40" s="1"/>
      <c r="CE40" s="1"/>
      <c r="CF40" s="1"/>
      <c r="CG40" s="1"/>
      <c r="CH40" s="1"/>
      <c r="CI40" s="1"/>
      <c r="CJ40" s="1"/>
      <c r="CK40" s="1"/>
      <c r="CL40" s="1"/>
      <c r="CM40" s="1"/>
      <c r="CN40" s="1"/>
      <c r="CO40" s="1"/>
      <c r="CP40" s="1"/>
      <c r="CQ40" s="1"/>
      <c r="CS40" s="1"/>
      <c r="CT40" s="9" t="s">
        <v>270</v>
      </c>
      <c r="CU40" s="1"/>
      <c r="CV40" s="1"/>
      <c r="CW40" s="1"/>
      <c r="CX40" s="1"/>
      <c r="CY40" s="1"/>
      <c r="CZ40" s="1"/>
      <c r="DA40" s="1"/>
      <c r="DB40" s="1"/>
      <c r="DC40" s="1"/>
      <c r="DD40" s="1"/>
      <c r="DE40" s="1"/>
      <c r="DF40" s="1"/>
      <c r="DG40" s="1"/>
      <c r="DH40" s="1"/>
      <c r="DI40" s="1"/>
      <c r="DJ40" s="1"/>
      <c r="DK40" s="1"/>
      <c r="DL40" s="1"/>
      <c r="DM40" s="1"/>
      <c r="DN40" s="1"/>
      <c r="DO40" s="1"/>
      <c r="DQ40" s="1"/>
      <c r="DR40" s="9" t="s">
        <v>270</v>
      </c>
      <c r="DS40" s="1"/>
      <c r="DT40" s="1"/>
      <c r="DU40" s="1"/>
      <c r="DV40" s="1"/>
      <c r="DW40" s="1"/>
      <c r="DX40" s="1"/>
      <c r="DY40" s="1"/>
      <c r="DZ40" s="1"/>
      <c r="EA40" s="1"/>
      <c r="EB40" s="1"/>
      <c r="EC40" s="1"/>
      <c r="ED40" s="1"/>
      <c r="EE40" s="1"/>
      <c r="EF40" s="1"/>
      <c r="EG40" s="1"/>
      <c r="EH40" s="1"/>
      <c r="EI40" s="1"/>
      <c r="EJ40" s="1"/>
      <c r="EK40" s="1"/>
      <c r="EL40" s="1"/>
      <c r="EM40" s="1"/>
      <c r="EO40" s="1"/>
      <c r="EP40" s="9" t="s">
        <v>270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275</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275</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275</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275</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275</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275</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275</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279</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279</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279</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279</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279</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279</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279</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277</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277</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277</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277</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277</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277</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277</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504</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504</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504</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504</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504</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504</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504</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336</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336</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336</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336</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336</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336</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336</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264</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264</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264</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264</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264</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264</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264</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506</v>
      </c>
      <c r="B8" s="4"/>
      <c r="C8" s="5"/>
      <c r="D8" s="5"/>
      <c r="E8" s="5"/>
      <c r="F8" s="5"/>
      <c r="G8" s="5"/>
      <c r="H8" s="5"/>
      <c r="I8" s="5"/>
      <c r="J8" s="5"/>
      <c r="K8" s="5"/>
      <c r="L8" s="5"/>
      <c r="M8" s="5"/>
      <c r="N8" s="5"/>
      <c r="O8" s="5"/>
      <c r="P8" s="5"/>
      <c r="Q8" s="5"/>
      <c r="R8" s="5"/>
      <c r="S8" s="5"/>
      <c r="T8" s="5"/>
      <c r="U8" s="5"/>
      <c r="V8" s="5"/>
      <c r="W8" s="5"/>
      <c r="Y8" s="4" t="s">
        <v>506</v>
      </c>
      <c r="Z8" s="4"/>
      <c r="AA8" s="5"/>
      <c r="AB8" s="5"/>
      <c r="AC8" s="5"/>
      <c r="AD8" s="5"/>
      <c r="AE8" s="5"/>
      <c r="AF8" s="5"/>
      <c r="AG8" s="5"/>
      <c r="AH8" s="5"/>
      <c r="AI8" s="5"/>
      <c r="AJ8" s="5"/>
      <c r="AK8" s="5"/>
      <c r="AL8" s="5"/>
      <c r="AM8" s="5"/>
      <c r="AN8" s="5"/>
      <c r="AO8" s="5"/>
      <c r="AP8" s="5"/>
      <c r="AQ8" s="5"/>
      <c r="AR8" s="5"/>
      <c r="AS8" s="5"/>
      <c r="AT8" s="5"/>
      <c r="AU8" s="5"/>
      <c r="AW8" s="4" t="s">
        <v>506</v>
      </c>
      <c r="AX8" s="4"/>
      <c r="AY8" s="5"/>
      <c r="AZ8" s="5"/>
      <c r="BA8" s="5"/>
      <c r="BB8" s="5"/>
      <c r="BC8" s="5"/>
      <c r="BD8" s="5"/>
      <c r="BE8" s="5"/>
      <c r="BF8" s="5"/>
      <c r="BG8" s="5"/>
      <c r="BH8" s="5"/>
      <c r="BI8" s="5"/>
      <c r="BJ8" s="5"/>
      <c r="BK8" s="5"/>
      <c r="BL8" s="5"/>
      <c r="BM8" s="5"/>
      <c r="BN8" s="5"/>
      <c r="BO8" s="5"/>
      <c r="BP8" s="5"/>
      <c r="BQ8" s="5"/>
      <c r="BR8" s="5"/>
      <c r="BS8" s="5"/>
      <c r="BU8" s="4" t="s">
        <v>506</v>
      </c>
      <c r="BV8" s="4"/>
      <c r="BW8" s="5"/>
      <c r="BX8" s="5"/>
      <c r="BY8" s="5"/>
      <c r="BZ8" s="5"/>
      <c r="CA8" s="5"/>
      <c r="CB8" s="5"/>
      <c r="CC8" s="5"/>
      <c r="CD8" s="5"/>
      <c r="CE8" s="5"/>
      <c r="CF8" s="5"/>
      <c r="CG8" s="5"/>
      <c r="CH8" s="5"/>
      <c r="CI8" s="5"/>
      <c r="CJ8" s="5"/>
      <c r="CK8" s="5"/>
      <c r="CL8" s="5"/>
      <c r="CM8" s="5"/>
      <c r="CN8" s="5"/>
      <c r="CO8" s="5"/>
      <c r="CP8" s="5"/>
      <c r="CQ8" s="5"/>
      <c r="CS8" s="4" t="s">
        <v>501</v>
      </c>
      <c r="CT8" s="4"/>
      <c r="CU8" s="5"/>
      <c r="CV8" s="5"/>
      <c r="CW8" s="5"/>
      <c r="CX8" s="5"/>
      <c r="CY8" s="5"/>
      <c r="CZ8" s="5"/>
      <c r="DA8" s="5"/>
      <c r="DB8" s="5"/>
      <c r="DC8" s="5"/>
      <c r="DD8" s="5"/>
      <c r="DE8" s="5"/>
      <c r="DF8" s="5"/>
      <c r="DG8" s="5"/>
      <c r="DH8" s="5"/>
      <c r="DI8" s="5"/>
      <c r="DJ8" s="5"/>
      <c r="DK8" s="5"/>
      <c r="DL8" s="5"/>
      <c r="DM8" s="5"/>
      <c r="DN8" s="5"/>
      <c r="DO8" s="5"/>
      <c r="DQ8" s="4" t="s">
        <v>506</v>
      </c>
      <c r="DR8" s="4"/>
      <c r="DS8" s="5"/>
      <c r="DT8" s="5"/>
      <c r="DU8" s="5"/>
      <c r="DV8" s="5"/>
      <c r="DW8" s="5"/>
      <c r="DX8" s="5"/>
      <c r="DY8" s="5"/>
      <c r="DZ8" s="5"/>
      <c r="EA8" s="5"/>
      <c r="EB8" s="5"/>
      <c r="EC8" s="5"/>
      <c r="ED8" s="5"/>
      <c r="EE8" s="5"/>
      <c r="EF8" s="5"/>
      <c r="EG8" s="5"/>
      <c r="EH8" s="5"/>
      <c r="EI8" s="5"/>
      <c r="EJ8" s="5"/>
      <c r="EK8" s="5"/>
      <c r="EL8" s="5"/>
      <c r="EM8" s="5"/>
      <c r="EO8" s="4" t="s">
        <v>506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507</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507</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507</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507</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502</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507</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507</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91" spans="1:167">
      <c r="A14" s="1"/>
      <c r="B14" s="88" t="s">
        <v>503</v>
      </c>
      <c r="C14" s="1"/>
      <c r="D14" s="1"/>
      <c r="E14" s="1"/>
      <c r="F14" s="1"/>
      <c r="G14" s="1"/>
      <c r="H14" s="1"/>
      <c r="I14" s="1"/>
      <c r="J14" s="1"/>
      <c r="K14" s="1"/>
      <c r="L14" s="1"/>
      <c r="M14" s="1"/>
      <c r="N14" s="1"/>
      <c r="O14" s="1"/>
      <c r="P14" s="1"/>
      <c r="Q14" s="1"/>
      <c r="R14" s="1"/>
      <c r="S14" s="1"/>
      <c r="T14" s="1"/>
      <c r="U14" s="1"/>
      <c r="V14" s="1"/>
      <c r="W14" s="1"/>
      <c r="Y14" s="1"/>
      <c r="Z14" s="88" t="s">
        <v>503</v>
      </c>
      <c r="AA14" s="1"/>
      <c r="AB14" s="1"/>
      <c r="AC14" s="1"/>
      <c r="AD14" s="1"/>
      <c r="AE14" s="1"/>
      <c r="AF14" s="1"/>
      <c r="AG14" s="1"/>
      <c r="AH14" s="1"/>
      <c r="AI14" s="1"/>
      <c r="AJ14" s="1"/>
      <c r="AK14" s="1"/>
      <c r="AL14" s="1"/>
      <c r="AM14" s="1"/>
      <c r="AN14" s="1"/>
      <c r="AO14" s="1"/>
      <c r="AP14" s="1"/>
      <c r="AQ14" s="1"/>
      <c r="AR14" s="1"/>
      <c r="AS14" s="1"/>
      <c r="AT14" s="1"/>
      <c r="AU14" s="1"/>
      <c r="AW14" s="1"/>
      <c r="AX14" s="88" t="s">
        <v>503</v>
      </c>
      <c r="AY14" s="1"/>
      <c r="AZ14" s="1"/>
      <c r="BA14" s="1"/>
      <c r="BB14" s="1"/>
      <c r="BC14" s="1"/>
      <c r="BD14" s="1"/>
      <c r="BE14" s="1"/>
      <c r="BF14" s="1"/>
      <c r="BG14" s="1"/>
      <c r="BH14" s="1"/>
      <c r="BI14" s="1"/>
      <c r="BJ14" s="1"/>
      <c r="BK14" s="1"/>
      <c r="BL14" s="1"/>
      <c r="BM14" s="1"/>
      <c r="BN14" s="1"/>
      <c r="BO14" s="1"/>
      <c r="BP14" s="1"/>
      <c r="BQ14" s="1"/>
      <c r="BR14" s="1"/>
      <c r="BS14" s="1"/>
      <c r="BU14" s="1"/>
      <c r="BV14" s="88" t="s">
        <v>503</v>
      </c>
      <c r="BW14" s="1"/>
      <c r="BX14" s="1"/>
      <c r="BY14" s="1"/>
      <c r="BZ14" s="1"/>
      <c r="CA14" s="1"/>
      <c r="CB14" s="1"/>
      <c r="CC14" s="1"/>
      <c r="CD14" s="1"/>
      <c r="CE14" s="1"/>
      <c r="CF14" s="1"/>
      <c r="CG14" s="1"/>
      <c r="CH14" s="1"/>
      <c r="CI14" s="1"/>
      <c r="CJ14" s="1"/>
      <c r="CK14" s="1"/>
      <c r="CL14" s="1"/>
      <c r="CM14" s="1"/>
      <c r="CN14" s="1"/>
      <c r="CO14" s="1"/>
      <c r="CP14" s="1"/>
      <c r="CQ14" s="1"/>
      <c r="CS14" s="1"/>
      <c r="CT14" s="88" t="s">
        <v>503</v>
      </c>
      <c r="CU14" s="1"/>
      <c r="CV14" s="1"/>
      <c r="CW14" s="1"/>
      <c r="CX14" s="1"/>
      <c r="CY14" s="1"/>
      <c r="CZ14" s="1"/>
      <c r="DA14" s="1"/>
      <c r="DB14" s="1"/>
      <c r="DC14" s="1"/>
      <c r="DD14" s="1"/>
      <c r="DE14" s="1"/>
      <c r="DF14" s="1"/>
      <c r="DG14" s="1"/>
      <c r="DH14" s="1"/>
      <c r="DI14" s="1"/>
      <c r="DJ14" s="1"/>
      <c r="DK14" s="1"/>
      <c r="DL14" s="1"/>
      <c r="DM14" s="1"/>
      <c r="DN14" s="1"/>
      <c r="DO14" s="1"/>
      <c r="DQ14" s="1"/>
      <c r="DR14" s="88" t="s">
        <v>503</v>
      </c>
      <c r="DS14" s="1"/>
      <c r="DT14" s="1"/>
      <c r="DU14" s="1"/>
      <c r="DV14" s="1"/>
      <c r="DW14" s="1"/>
      <c r="DX14" s="1"/>
      <c r="DY14" s="1"/>
      <c r="DZ14" s="1"/>
      <c r="EA14" s="1"/>
      <c r="EB14" s="1"/>
      <c r="EC14" s="1"/>
      <c r="ED14" s="1"/>
      <c r="EE14" s="1"/>
      <c r="EF14" s="1"/>
      <c r="EG14" s="1"/>
      <c r="EH14" s="1"/>
      <c r="EI14" s="1"/>
      <c r="EJ14" s="1"/>
      <c r="EK14" s="1"/>
      <c r="EL14" s="1"/>
      <c r="EM14" s="1"/>
      <c r="EO14" s="1"/>
      <c r="EP14" s="88" t="s">
        <v>503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275</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275</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275</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275</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275</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275</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275</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279</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279</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279</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279</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279</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279</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279</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277</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277</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277</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277</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277</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277</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277</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504</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504</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504</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504</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504</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504</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504</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336</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336</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336</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336</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336</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336</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336</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264</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264</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264</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264</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264</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264</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264</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270</v>
      </c>
      <c r="C22" s="1"/>
      <c r="D22" s="1"/>
      <c r="E22" s="1"/>
      <c r="F22" s="1"/>
      <c r="G22" s="1"/>
      <c r="H22" s="1"/>
      <c r="I22" s="1"/>
      <c r="J22" s="1"/>
      <c r="K22" s="1"/>
      <c r="L22" s="1"/>
      <c r="M22" s="1"/>
      <c r="N22" s="1"/>
      <c r="O22" s="1"/>
      <c r="P22" s="1"/>
      <c r="Q22" s="1"/>
      <c r="R22" s="1"/>
      <c r="S22" s="1"/>
      <c r="T22" s="1"/>
      <c r="U22" s="1"/>
      <c r="V22" s="1"/>
      <c r="W22" s="1"/>
      <c r="Y22" s="1"/>
      <c r="Z22" s="9" t="s">
        <v>270</v>
      </c>
      <c r="AA22" s="1"/>
      <c r="AB22" s="1"/>
      <c r="AC22" s="1"/>
      <c r="AD22" s="1"/>
      <c r="AE22" s="1"/>
      <c r="AF22" s="1"/>
      <c r="AG22" s="1"/>
      <c r="AH22" s="1"/>
      <c r="AI22" s="1"/>
      <c r="AJ22" s="1"/>
      <c r="AK22" s="1"/>
      <c r="AL22" s="1"/>
      <c r="AM22" s="1"/>
      <c r="AN22" s="1"/>
      <c r="AO22" s="1"/>
      <c r="AP22" s="1"/>
      <c r="AQ22" s="1"/>
      <c r="AR22" s="1"/>
      <c r="AS22" s="1"/>
      <c r="AT22" s="1"/>
      <c r="AU22" s="1"/>
      <c r="AW22" s="1"/>
      <c r="AX22" s="9" t="s">
        <v>270</v>
      </c>
      <c r="AY22" s="1"/>
      <c r="AZ22" s="1"/>
      <c r="BA22" s="1"/>
      <c r="BB22" s="1"/>
      <c r="BC22" s="1"/>
      <c r="BD22" s="1"/>
      <c r="BE22" s="1"/>
      <c r="BF22" s="1"/>
      <c r="BG22" s="1"/>
      <c r="BH22" s="1"/>
      <c r="BI22" s="1"/>
      <c r="BJ22" s="1"/>
      <c r="BK22" s="1"/>
      <c r="BL22" s="1"/>
      <c r="BM22" s="1"/>
      <c r="BN22" s="1"/>
      <c r="BO22" s="1"/>
      <c r="BP22" s="1"/>
      <c r="BQ22" s="1"/>
      <c r="BR22" s="1"/>
      <c r="BS22" s="1"/>
      <c r="BU22" s="1"/>
      <c r="BV22" s="9" t="s">
        <v>270</v>
      </c>
      <c r="BW22" s="1"/>
      <c r="BX22" s="1"/>
      <c r="BY22" s="1"/>
      <c r="BZ22" s="1"/>
      <c r="CA22" s="1"/>
      <c r="CB22" s="1"/>
      <c r="CC22" s="1"/>
      <c r="CD22" s="1"/>
      <c r="CE22" s="1"/>
      <c r="CF22" s="1"/>
      <c r="CG22" s="1"/>
      <c r="CH22" s="1"/>
      <c r="CI22" s="1"/>
      <c r="CJ22" s="1"/>
      <c r="CK22" s="1"/>
      <c r="CL22" s="1"/>
      <c r="CM22" s="1"/>
      <c r="CN22" s="1"/>
      <c r="CO22" s="1"/>
      <c r="CP22" s="1"/>
      <c r="CQ22" s="1"/>
      <c r="CS22" s="1"/>
      <c r="CT22" s="9" t="s">
        <v>270</v>
      </c>
      <c r="CU22" s="1"/>
      <c r="CV22" s="1"/>
      <c r="CW22" s="1"/>
      <c r="CX22" s="1"/>
      <c r="CY22" s="1"/>
      <c r="CZ22" s="1"/>
      <c r="DA22" s="1"/>
      <c r="DB22" s="1"/>
      <c r="DC22" s="1"/>
      <c r="DD22" s="1"/>
      <c r="DE22" s="1"/>
      <c r="DF22" s="1"/>
      <c r="DG22" s="1"/>
      <c r="DH22" s="1"/>
      <c r="DI22" s="1"/>
      <c r="DJ22" s="1"/>
      <c r="DK22" s="1"/>
      <c r="DL22" s="1"/>
      <c r="DM22" s="1"/>
      <c r="DN22" s="1"/>
      <c r="DO22" s="1"/>
      <c r="DQ22" s="1"/>
      <c r="DR22" s="9" t="s">
        <v>270</v>
      </c>
      <c r="DS22" s="1"/>
      <c r="DT22" s="1"/>
      <c r="DU22" s="1"/>
      <c r="DV22" s="1"/>
      <c r="DW22" s="1"/>
      <c r="DX22" s="1"/>
      <c r="DY22" s="1"/>
      <c r="DZ22" s="1"/>
      <c r="EA22" s="1"/>
      <c r="EB22" s="1"/>
      <c r="EC22" s="1"/>
      <c r="ED22" s="1"/>
      <c r="EE22" s="1"/>
      <c r="EF22" s="1"/>
      <c r="EG22" s="1"/>
      <c r="EH22" s="1"/>
      <c r="EI22" s="1"/>
      <c r="EJ22" s="1"/>
      <c r="EK22" s="1"/>
      <c r="EL22" s="1"/>
      <c r="EM22" s="1"/>
      <c r="EO22" s="1"/>
      <c r="EP22" s="9" t="s">
        <v>270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275</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275</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275</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275</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275</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275</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275</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279</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279</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279</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279</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279</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279</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279</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277</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277</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277</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277</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277</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277</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277</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504</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504</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504</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504</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336</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336</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336</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336</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336</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336</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336</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264</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264</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264</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264</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264</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264</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264</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508</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508</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508</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508</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505</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508</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508</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91" spans="1:167">
      <c r="A32" s="1"/>
      <c r="B32" s="88" t="s">
        <v>503</v>
      </c>
      <c r="C32" s="1"/>
      <c r="D32" s="1"/>
      <c r="E32" s="1"/>
      <c r="F32" s="1"/>
      <c r="G32" s="1"/>
      <c r="H32" s="1"/>
      <c r="I32" s="1"/>
      <c r="J32" s="1"/>
      <c r="K32" s="1"/>
      <c r="L32" s="1"/>
      <c r="M32" s="1"/>
      <c r="N32" s="1"/>
      <c r="O32" s="1"/>
      <c r="P32" s="1"/>
      <c r="Q32" s="1"/>
      <c r="R32" s="1"/>
      <c r="S32" s="1"/>
      <c r="T32" s="1"/>
      <c r="U32" s="1"/>
      <c r="V32" s="1"/>
      <c r="W32" s="1"/>
      <c r="Y32" s="1"/>
      <c r="Z32" s="88" t="s">
        <v>503</v>
      </c>
      <c r="AA32" s="1"/>
      <c r="AB32" s="1"/>
      <c r="AC32" s="1"/>
      <c r="AD32" s="1"/>
      <c r="AE32" s="1"/>
      <c r="AF32" s="1"/>
      <c r="AG32" s="1"/>
      <c r="AH32" s="1"/>
      <c r="AI32" s="1"/>
      <c r="AJ32" s="1"/>
      <c r="AK32" s="1"/>
      <c r="AL32" s="1"/>
      <c r="AM32" s="1"/>
      <c r="AN32" s="1"/>
      <c r="AO32" s="1"/>
      <c r="AP32" s="1"/>
      <c r="AQ32" s="1"/>
      <c r="AR32" s="1"/>
      <c r="AS32" s="1"/>
      <c r="AT32" s="1"/>
      <c r="AU32" s="1"/>
      <c r="AW32" s="1"/>
      <c r="AX32" s="88" t="s">
        <v>503</v>
      </c>
      <c r="AY32" s="1"/>
      <c r="AZ32" s="1"/>
      <c r="BA32" s="1"/>
      <c r="BB32" s="1"/>
      <c r="BC32" s="1"/>
      <c r="BD32" s="1"/>
      <c r="BE32" s="1"/>
      <c r="BF32" s="1"/>
      <c r="BG32" s="1"/>
      <c r="BH32" s="1"/>
      <c r="BI32" s="1"/>
      <c r="BJ32" s="1"/>
      <c r="BK32" s="1"/>
      <c r="BL32" s="1"/>
      <c r="BM32" s="1"/>
      <c r="BN32" s="1"/>
      <c r="BO32" s="1"/>
      <c r="BP32" s="1"/>
      <c r="BQ32" s="1"/>
      <c r="BR32" s="1"/>
      <c r="BS32" s="1"/>
      <c r="BU32" s="1"/>
      <c r="BV32" s="88" t="s">
        <v>503</v>
      </c>
      <c r="BW32" s="1"/>
      <c r="BX32" s="1"/>
      <c r="BY32" s="1"/>
      <c r="BZ32" s="1"/>
      <c r="CA32" s="1"/>
      <c r="CB32" s="1"/>
      <c r="CC32" s="1"/>
      <c r="CD32" s="1"/>
      <c r="CE32" s="1"/>
      <c r="CF32" s="1"/>
      <c r="CG32" s="1"/>
      <c r="CH32" s="1"/>
      <c r="CI32" s="1"/>
      <c r="CJ32" s="1"/>
      <c r="CK32" s="1"/>
      <c r="CL32" s="1"/>
      <c r="CM32" s="1"/>
      <c r="CN32" s="1"/>
      <c r="CO32" s="1"/>
      <c r="CP32" s="1"/>
      <c r="CQ32" s="1"/>
      <c r="CS32" s="1"/>
      <c r="CT32" s="88" t="s">
        <v>503</v>
      </c>
      <c r="CU32" s="1"/>
      <c r="CV32" s="1"/>
      <c r="CW32" s="1"/>
      <c r="CX32" s="1"/>
      <c r="CY32" s="1"/>
      <c r="CZ32" s="1"/>
      <c r="DA32" s="1"/>
      <c r="DB32" s="1"/>
      <c r="DC32" s="1"/>
      <c r="DD32" s="1"/>
      <c r="DE32" s="1"/>
      <c r="DF32" s="1"/>
      <c r="DG32" s="1"/>
      <c r="DH32" s="1"/>
      <c r="DI32" s="1"/>
      <c r="DJ32" s="1"/>
      <c r="DK32" s="1"/>
      <c r="DL32" s="1"/>
      <c r="DM32" s="1"/>
      <c r="DN32" s="1"/>
      <c r="DO32" s="1"/>
      <c r="DQ32" s="1"/>
      <c r="DR32" s="88" t="s">
        <v>503</v>
      </c>
      <c r="DS32" s="1"/>
      <c r="DT32" s="1"/>
      <c r="DU32" s="1"/>
      <c r="DV32" s="1"/>
      <c r="DW32" s="1"/>
      <c r="DX32" s="1"/>
      <c r="DY32" s="1"/>
      <c r="DZ32" s="1"/>
      <c r="EA32" s="1"/>
      <c r="EB32" s="1"/>
      <c r="EC32" s="1"/>
      <c r="ED32" s="1"/>
      <c r="EE32" s="1"/>
      <c r="EF32" s="1"/>
      <c r="EG32" s="1"/>
      <c r="EH32" s="1"/>
      <c r="EI32" s="1"/>
      <c r="EJ32" s="1"/>
      <c r="EK32" s="1"/>
      <c r="EL32" s="1"/>
      <c r="EM32" s="1"/>
      <c r="EO32" s="1"/>
      <c r="EP32" s="88" t="s">
        <v>503</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275</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275</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275</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275</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275</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275</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275</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279</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279</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279</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279</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279</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279</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279</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277</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277</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277</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277</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277</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277</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277</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504</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336</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336</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336</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336</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336</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336</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336</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264</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264</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264</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264</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264</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264</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264</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270</v>
      </c>
      <c r="C40" s="1"/>
      <c r="D40" s="1"/>
      <c r="E40" s="1"/>
      <c r="F40" s="1"/>
      <c r="G40" s="1"/>
      <c r="H40" s="1"/>
      <c r="I40" s="1"/>
      <c r="J40" s="1"/>
      <c r="K40" s="1"/>
      <c r="L40" s="1"/>
      <c r="M40" s="1"/>
      <c r="N40" s="1"/>
      <c r="O40" s="1"/>
      <c r="P40" s="1"/>
      <c r="Q40" s="1"/>
      <c r="R40" s="1"/>
      <c r="S40" s="1"/>
      <c r="T40" s="1"/>
      <c r="U40" s="1"/>
      <c r="V40" s="1"/>
      <c r="W40" s="1"/>
      <c r="Y40" s="1"/>
      <c r="Z40" s="9" t="s">
        <v>270</v>
      </c>
      <c r="AA40" s="1"/>
      <c r="AB40" s="1"/>
      <c r="AC40" s="1"/>
      <c r="AD40" s="1"/>
      <c r="AE40" s="1"/>
      <c r="AF40" s="1"/>
      <c r="AG40" s="1"/>
      <c r="AH40" s="1"/>
      <c r="AI40" s="1"/>
      <c r="AJ40" s="1"/>
      <c r="AK40" s="1"/>
      <c r="AL40" s="1"/>
      <c r="AM40" s="1"/>
      <c r="AN40" s="1"/>
      <c r="AO40" s="1"/>
      <c r="AP40" s="1"/>
      <c r="AQ40" s="1"/>
      <c r="AR40" s="1"/>
      <c r="AS40" s="1"/>
      <c r="AT40" s="1"/>
      <c r="AU40" s="1"/>
      <c r="AW40" s="1"/>
      <c r="AX40" s="9" t="s">
        <v>270</v>
      </c>
      <c r="AY40" s="1"/>
      <c r="AZ40" s="1"/>
      <c r="BA40" s="1"/>
      <c r="BB40" s="1"/>
      <c r="BC40" s="1"/>
      <c r="BD40" s="1"/>
      <c r="BE40" s="1"/>
      <c r="BF40" s="1"/>
      <c r="BG40" s="1"/>
      <c r="BH40" s="1"/>
      <c r="BI40" s="1"/>
      <c r="BJ40" s="1"/>
      <c r="BK40" s="1"/>
      <c r="BL40" s="1"/>
      <c r="BM40" s="1"/>
      <c r="BN40" s="1"/>
      <c r="BO40" s="1"/>
      <c r="BP40" s="1"/>
      <c r="BQ40" s="1"/>
      <c r="BR40" s="1"/>
      <c r="BS40" s="1"/>
      <c r="BU40" s="1"/>
      <c r="BV40" s="9" t="s">
        <v>270</v>
      </c>
      <c r="BW40" s="1"/>
      <c r="BX40" s="1"/>
      <c r="BY40" s="1"/>
      <c r="BZ40" s="1"/>
      <c r="CA40" s="1"/>
      <c r="CB40" s="1"/>
      <c r="CC40" s="1"/>
      <c r="CD40" s="1"/>
      <c r="CE40" s="1"/>
      <c r="CF40" s="1"/>
      <c r="CG40" s="1"/>
      <c r="CH40" s="1"/>
      <c r="CI40" s="1"/>
      <c r="CJ40" s="1"/>
      <c r="CK40" s="1"/>
      <c r="CL40" s="1"/>
      <c r="CM40" s="1"/>
      <c r="CN40" s="1"/>
      <c r="CO40" s="1"/>
      <c r="CP40" s="1"/>
      <c r="CQ40" s="1"/>
      <c r="CS40" s="1"/>
      <c r="CT40" s="9" t="s">
        <v>270</v>
      </c>
      <c r="CU40" s="1"/>
      <c r="CV40" s="1"/>
      <c r="CW40" s="1"/>
      <c r="CX40" s="1"/>
      <c r="CY40" s="1"/>
      <c r="CZ40" s="1"/>
      <c r="DA40" s="1"/>
      <c r="DB40" s="1"/>
      <c r="DC40" s="1"/>
      <c r="DD40" s="1"/>
      <c r="DE40" s="1"/>
      <c r="DF40" s="1"/>
      <c r="DG40" s="1"/>
      <c r="DH40" s="1"/>
      <c r="DI40" s="1"/>
      <c r="DJ40" s="1"/>
      <c r="DK40" s="1"/>
      <c r="DL40" s="1"/>
      <c r="DM40" s="1"/>
      <c r="DN40" s="1"/>
      <c r="DO40" s="1"/>
      <c r="DQ40" s="1"/>
      <c r="DR40" s="9" t="s">
        <v>270</v>
      </c>
      <c r="DS40" s="1"/>
      <c r="DT40" s="1"/>
      <c r="DU40" s="1"/>
      <c r="DV40" s="1"/>
      <c r="DW40" s="1"/>
      <c r="DX40" s="1"/>
      <c r="DY40" s="1"/>
      <c r="DZ40" s="1"/>
      <c r="EA40" s="1"/>
      <c r="EB40" s="1"/>
      <c r="EC40" s="1"/>
      <c r="ED40" s="1"/>
      <c r="EE40" s="1"/>
      <c r="EF40" s="1"/>
      <c r="EG40" s="1"/>
      <c r="EH40" s="1"/>
      <c r="EI40" s="1"/>
      <c r="EJ40" s="1"/>
      <c r="EK40" s="1"/>
      <c r="EL40" s="1"/>
      <c r="EM40" s="1"/>
      <c r="EO40" s="1"/>
      <c r="EP40" s="9" t="s">
        <v>270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275</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275</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275</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275</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275</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275</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275</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279</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279</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279</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279</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279</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279</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279</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277</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277</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277</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277</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277</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277</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277</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504</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504</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504</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504</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504</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504</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504</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336</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336</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336</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336</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336</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336</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336</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264</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264</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264</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264</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264</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264</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264</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509</v>
      </c>
      <c r="C8" s="5"/>
      <c r="D8" s="5"/>
      <c r="E8" s="5"/>
      <c r="F8" s="5"/>
      <c r="G8" s="5"/>
      <c r="H8" s="5"/>
      <c r="I8" s="5"/>
      <c r="J8" s="5"/>
      <c r="K8" s="5"/>
      <c r="L8" s="5"/>
      <c r="M8" s="5"/>
      <c r="N8" s="5"/>
      <c r="O8" s="5"/>
      <c r="P8" s="5"/>
      <c r="Q8" s="5"/>
      <c r="R8" s="5"/>
      <c r="S8" s="5"/>
      <c r="T8" s="5"/>
      <c r="U8" s="5"/>
      <c r="V8" s="5"/>
      <c r="W8" s="5"/>
      <c r="Y8" s="4" t="s">
        <v>509</v>
      </c>
      <c r="AA8" s="5"/>
      <c r="AB8" s="5"/>
      <c r="AC8" s="5"/>
      <c r="AD8" s="5"/>
      <c r="AE8" s="5"/>
      <c r="AF8" s="5"/>
      <c r="AG8" s="5"/>
      <c r="AH8" s="5"/>
      <c r="AI8" s="5"/>
      <c r="AJ8" s="5"/>
      <c r="AK8" s="5"/>
      <c r="AL8" s="5"/>
      <c r="AM8" s="5"/>
      <c r="AN8" s="5"/>
      <c r="AO8" s="5"/>
      <c r="AP8" s="5"/>
      <c r="AQ8" s="5"/>
      <c r="AR8" s="5"/>
      <c r="AS8" s="5"/>
      <c r="AT8" s="5"/>
      <c r="AU8" s="5"/>
      <c r="AW8" s="4" t="s">
        <v>509</v>
      </c>
      <c r="AY8" s="5"/>
      <c r="AZ8" s="5"/>
      <c r="BA8" s="5"/>
      <c r="BB8" s="5"/>
      <c r="BC8" s="5"/>
      <c r="BD8" s="5"/>
      <c r="BE8" s="5"/>
      <c r="BF8" s="5"/>
      <c r="BG8" s="5"/>
      <c r="BH8" s="5"/>
      <c r="BI8" s="5"/>
      <c r="BJ8" s="5"/>
      <c r="BK8" s="5"/>
      <c r="BL8" s="5"/>
      <c r="BM8" s="5"/>
      <c r="BN8" s="5"/>
      <c r="BO8" s="5"/>
      <c r="BP8" s="5"/>
      <c r="BQ8" s="5"/>
      <c r="BR8" s="5"/>
      <c r="BS8" s="5"/>
      <c r="BU8" s="4" t="s">
        <v>509</v>
      </c>
      <c r="BW8" s="5"/>
      <c r="BX8" s="5"/>
      <c r="BY8" s="5"/>
      <c r="BZ8" s="5"/>
      <c r="CA8" s="5"/>
      <c r="CB8" s="5"/>
      <c r="CC8" s="5"/>
      <c r="CD8" s="5"/>
      <c r="CE8" s="5"/>
      <c r="CF8" s="5"/>
      <c r="CG8" s="5"/>
      <c r="CH8" s="5"/>
      <c r="CI8" s="5"/>
      <c r="CJ8" s="5"/>
      <c r="CK8" s="5"/>
      <c r="CL8" s="5"/>
      <c r="CM8" s="5"/>
      <c r="CN8" s="5"/>
      <c r="CO8" s="5"/>
      <c r="CP8" s="5"/>
      <c r="CQ8" s="5"/>
      <c r="CS8" s="4" t="s">
        <v>509</v>
      </c>
      <c r="CU8" s="5"/>
      <c r="CV8" s="5"/>
      <c r="CW8" s="5"/>
      <c r="CX8" s="5"/>
      <c r="CY8" s="5"/>
      <c r="CZ8" s="5"/>
      <c r="DA8" s="5"/>
      <c r="DB8" s="5"/>
      <c r="DC8" s="5"/>
      <c r="DD8" s="5"/>
      <c r="DE8" s="5"/>
      <c r="DF8" s="5"/>
      <c r="DG8" s="5"/>
      <c r="DH8" s="5"/>
      <c r="DI8" s="5"/>
      <c r="DJ8" s="5"/>
      <c r="DK8" s="5"/>
      <c r="DL8" s="5"/>
      <c r="DM8" s="5"/>
      <c r="DN8" s="5"/>
      <c r="DO8" s="5"/>
      <c r="DQ8" s="4" t="s">
        <v>509</v>
      </c>
      <c r="DS8" s="5"/>
      <c r="DT8" s="5"/>
      <c r="DU8" s="5"/>
      <c r="DV8" s="5"/>
      <c r="DW8" s="5"/>
      <c r="DX8" s="5"/>
      <c r="DY8" s="5"/>
      <c r="DZ8" s="5"/>
      <c r="EA8" s="5"/>
      <c r="EB8" s="5"/>
      <c r="EC8" s="5"/>
      <c r="ED8" s="5"/>
      <c r="EE8" s="5"/>
      <c r="EF8" s="5"/>
      <c r="EG8" s="5"/>
      <c r="EH8" s="5"/>
      <c r="EI8" s="5"/>
      <c r="EJ8" s="5"/>
      <c r="EK8" s="5"/>
      <c r="EL8" s="5"/>
      <c r="EM8" s="5"/>
      <c r="EO8" s="4" t="s">
        <v>509</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495</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495</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495</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495</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495</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495</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495</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305</v>
      </c>
      <c r="C14" s="30"/>
      <c r="D14" s="30"/>
      <c r="E14" s="30"/>
      <c r="F14" s="30"/>
      <c r="G14" s="30"/>
      <c r="H14" s="30"/>
      <c r="I14" s="30"/>
      <c r="J14" s="30"/>
      <c r="K14" s="30"/>
      <c r="L14" s="30"/>
      <c r="M14" s="30"/>
      <c r="N14" s="30"/>
      <c r="O14" s="30"/>
      <c r="P14" s="30"/>
      <c r="Q14" s="30"/>
      <c r="R14" s="30"/>
      <c r="S14" s="30"/>
      <c r="T14" s="30"/>
      <c r="U14" s="30"/>
      <c r="V14" s="30"/>
      <c r="W14" s="30"/>
      <c r="Z14" s="9" t="s">
        <v>305</v>
      </c>
      <c r="AA14" s="30"/>
      <c r="AB14" s="30"/>
      <c r="AC14" s="30"/>
      <c r="AD14" s="30"/>
      <c r="AE14" s="30"/>
      <c r="AF14" s="30"/>
      <c r="AG14" s="30"/>
      <c r="AH14" s="30"/>
      <c r="AI14" s="30"/>
      <c r="AJ14" s="30"/>
      <c r="AK14" s="30"/>
      <c r="AL14" s="30"/>
      <c r="AM14" s="30"/>
      <c r="AN14" s="30"/>
      <c r="AO14" s="30"/>
      <c r="AP14" s="30"/>
      <c r="AQ14" s="30"/>
      <c r="AR14" s="30"/>
      <c r="AS14" s="30"/>
      <c r="AT14" s="30"/>
      <c r="AU14" s="30"/>
      <c r="AX14" s="9" t="s">
        <v>305</v>
      </c>
      <c r="AY14" s="30"/>
      <c r="AZ14" s="30"/>
      <c r="BA14" s="30"/>
      <c r="BB14" s="30"/>
      <c r="BC14" s="30"/>
      <c r="BD14" s="30"/>
      <c r="BE14" s="30"/>
      <c r="BF14" s="30"/>
      <c r="BG14" s="30"/>
      <c r="BH14" s="30"/>
      <c r="BI14" s="30"/>
      <c r="BJ14" s="30"/>
      <c r="BK14" s="30"/>
      <c r="BL14" s="30"/>
      <c r="BM14" s="30"/>
      <c r="BN14" s="30"/>
      <c r="BO14" s="30"/>
      <c r="BP14" s="30"/>
      <c r="BQ14" s="30"/>
      <c r="BR14" s="30"/>
      <c r="BS14" s="30"/>
      <c r="BV14" s="9" t="s">
        <v>305</v>
      </c>
      <c r="BW14" s="30"/>
      <c r="BX14" s="30"/>
      <c r="BY14" s="30"/>
      <c r="BZ14" s="30"/>
      <c r="CA14" s="30"/>
      <c r="CB14" s="30"/>
      <c r="CC14" s="30"/>
      <c r="CD14" s="30"/>
      <c r="CE14" s="30"/>
      <c r="CF14" s="30"/>
      <c r="CG14" s="30"/>
      <c r="CH14" s="30"/>
      <c r="CI14" s="30"/>
      <c r="CJ14" s="30"/>
      <c r="CK14" s="30"/>
      <c r="CL14" s="30"/>
      <c r="CM14" s="30"/>
      <c r="CN14" s="30"/>
      <c r="CO14" s="30"/>
      <c r="CP14" s="30"/>
      <c r="CQ14" s="30"/>
      <c r="CT14" s="9" t="s">
        <v>305</v>
      </c>
      <c r="CU14" s="30"/>
      <c r="CV14" s="30"/>
      <c r="CW14" s="30"/>
      <c r="CX14" s="30"/>
      <c r="CY14" s="30"/>
      <c r="CZ14" s="30"/>
      <c r="DA14" s="30"/>
      <c r="DB14" s="30"/>
      <c r="DC14" s="30"/>
      <c r="DD14" s="30"/>
      <c r="DE14" s="30"/>
      <c r="DF14" s="30"/>
      <c r="DG14" s="30"/>
      <c r="DH14" s="30"/>
      <c r="DI14" s="30"/>
      <c r="DJ14" s="30"/>
      <c r="DK14" s="30"/>
      <c r="DL14" s="30"/>
      <c r="DM14" s="30"/>
      <c r="DN14" s="30"/>
      <c r="DO14" s="30"/>
      <c r="DR14" s="9" t="s">
        <v>305</v>
      </c>
      <c r="DS14" s="30"/>
      <c r="DT14" s="30"/>
      <c r="DU14" s="30"/>
      <c r="DV14" s="30"/>
      <c r="DW14" s="30"/>
      <c r="DX14" s="30"/>
      <c r="DY14" s="30"/>
      <c r="DZ14" s="30"/>
      <c r="EA14" s="30"/>
      <c r="EB14" s="30"/>
      <c r="EC14" s="30"/>
      <c r="ED14" s="30"/>
      <c r="EE14" s="30"/>
      <c r="EF14" s="30"/>
      <c r="EG14" s="30"/>
      <c r="EH14" s="30"/>
      <c r="EI14" s="30"/>
      <c r="EJ14" s="30"/>
      <c r="EK14" s="30"/>
      <c r="EL14" s="30"/>
      <c r="EM14" s="30"/>
      <c r="EP14" s="9" t="s">
        <v>305</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306</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7" t="s">
        <v>306</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7" t="s">
        <v>306</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7" t="s">
        <v>306</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7" t="s">
        <v>306</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7" t="s">
        <v>306</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7" t="s">
        <v>306</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7" t="s">
        <v>307</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7" t="s">
        <v>307</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7" t="s">
        <v>307</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7" t="s">
        <v>307</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7" t="s">
        <v>307</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7" t="s">
        <v>307</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7" t="s">
        <v>307</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7" t="s">
        <v>308</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7" t="s">
        <v>308</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7" t="s">
        <v>308</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7" t="s">
        <v>308</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7" t="s">
        <v>308</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7" t="s">
        <v>308</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7" t="s">
        <v>308</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7" t="s">
        <v>309</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7" t="s">
        <v>309</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7" t="s">
        <v>309</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7" t="s">
        <v>309</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7" t="s">
        <v>309</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7" t="s">
        <v>309</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7" t="s">
        <v>309</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270</v>
      </c>
      <c r="C20" s="30"/>
      <c r="D20" s="30"/>
      <c r="E20" s="30"/>
      <c r="F20" s="30"/>
      <c r="G20" s="30"/>
      <c r="H20" s="30"/>
      <c r="I20" s="30"/>
      <c r="J20" s="30"/>
      <c r="K20" s="30"/>
      <c r="L20" s="30"/>
      <c r="M20" s="30"/>
      <c r="N20" s="30"/>
      <c r="O20" s="30"/>
      <c r="P20" s="30"/>
      <c r="Q20" s="30"/>
      <c r="R20" s="30"/>
      <c r="S20" s="30"/>
      <c r="T20" s="30"/>
      <c r="U20" s="30"/>
      <c r="V20" s="30"/>
      <c r="W20" s="30"/>
      <c r="Z20" s="9" t="s">
        <v>270</v>
      </c>
      <c r="AA20" s="30"/>
      <c r="AB20" s="30"/>
      <c r="AC20" s="30"/>
      <c r="AD20" s="30"/>
      <c r="AE20" s="30"/>
      <c r="AF20" s="30"/>
      <c r="AG20" s="30"/>
      <c r="AH20" s="30"/>
      <c r="AI20" s="30"/>
      <c r="AJ20" s="30"/>
      <c r="AK20" s="30"/>
      <c r="AL20" s="30"/>
      <c r="AM20" s="30"/>
      <c r="AN20" s="30"/>
      <c r="AO20" s="30"/>
      <c r="AP20" s="30"/>
      <c r="AQ20" s="30"/>
      <c r="AR20" s="30"/>
      <c r="AS20" s="30"/>
      <c r="AT20" s="30"/>
      <c r="AU20" s="30"/>
      <c r="AX20" s="9" t="s">
        <v>270</v>
      </c>
      <c r="AY20" s="30"/>
      <c r="AZ20" s="30"/>
      <c r="BA20" s="30"/>
      <c r="BB20" s="30"/>
      <c r="BC20" s="30"/>
      <c r="BD20" s="30"/>
      <c r="BE20" s="30"/>
      <c r="BF20" s="30"/>
      <c r="BG20" s="30"/>
      <c r="BH20" s="30"/>
      <c r="BI20" s="30"/>
      <c r="BJ20" s="30"/>
      <c r="BK20" s="30"/>
      <c r="BL20" s="30"/>
      <c r="BM20" s="30"/>
      <c r="BN20" s="30"/>
      <c r="BO20" s="30"/>
      <c r="BP20" s="30"/>
      <c r="BQ20" s="30"/>
      <c r="BR20" s="30"/>
      <c r="BS20" s="30"/>
      <c r="BV20" s="9" t="s">
        <v>270</v>
      </c>
      <c r="BW20" s="30"/>
      <c r="BX20" s="30"/>
      <c r="BY20" s="30"/>
      <c r="BZ20" s="30"/>
      <c r="CA20" s="30"/>
      <c r="CB20" s="30"/>
      <c r="CC20" s="30"/>
      <c r="CD20" s="30"/>
      <c r="CE20" s="30"/>
      <c r="CF20" s="30"/>
      <c r="CG20" s="30"/>
      <c r="CH20" s="30"/>
      <c r="CI20" s="30"/>
      <c r="CJ20" s="30"/>
      <c r="CK20" s="30"/>
      <c r="CL20" s="30"/>
      <c r="CM20" s="30"/>
      <c r="CN20" s="30"/>
      <c r="CO20" s="30"/>
      <c r="CP20" s="30"/>
      <c r="CQ20" s="30"/>
      <c r="CT20" s="9" t="s">
        <v>270</v>
      </c>
      <c r="CU20" s="30"/>
      <c r="CV20" s="30"/>
      <c r="CW20" s="30"/>
      <c r="CX20" s="30"/>
      <c r="CY20" s="30"/>
      <c r="CZ20" s="30"/>
      <c r="DA20" s="30"/>
      <c r="DB20" s="30"/>
      <c r="DC20" s="30"/>
      <c r="DD20" s="30"/>
      <c r="DE20" s="30"/>
      <c r="DF20" s="30"/>
      <c r="DG20" s="30"/>
      <c r="DH20" s="30"/>
      <c r="DI20" s="30"/>
      <c r="DJ20" s="30"/>
      <c r="DK20" s="30"/>
      <c r="DL20" s="30"/>
      <c r="DM20" s="30"/>
      <c r="DN20" s="30"/>
      <c r="DO20" s="30"/>
      <c r="DR20" s="9" t="s">
        <v>270</v>
      </c>
      <c r="DS20" s="30"/>
      <c r="DT20" s="30"/>
      <c r="DU20" s="30"/>
      <c r="DV20" s="30"/>
      <c r="DW20" s="30"/>
      <c r="DX20" s="30"/>
      <c r="DY20" s="30"/>
      <c r="DZ20" s="30"/>
      <c r="EA20" s="30"/>
      <c r="EB20" s="30"/>
      <c r="EC20" s="30"/>
      <c r="ED20" s="30"/>
      <c r="EE20" s="30"/>
      <c r="EF20" s="30"/>
      <c r="EG20" s="30"/>
      <c r="EH20" s="30"/>
      <c r="EI20" s="30"/>
      <c r="EJ20" s="30"/>
      <c r="EK20" s="30"/>
      <c r="EL20" s="30"/>
      <c r="EM20" s="30"/>
      <c r="EP20" s="9" t="s">
        <v>270</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306</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7" t="s">
        <v>306</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7" t="s">
        <v>306</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7" t="s">
        <v>306</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7" t="s">
        <v>306</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7" t="s">
        <v>306</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7" t="s">
        <v>306</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7" t="s">
        <v>307</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7" t="s">
        <v>307</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7" t="s">
        <v>307</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7" t="s">
        <v>307</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7" t="s">
        <v>307</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7" t="s">
        <v>307</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7" t="s">
        <v>307</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7" t="s">
        <v>308</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7" t="s">
        <v>308</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7" t="s">
        <v>308</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7" t="s">
        <v>308</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7" t="s">
        <v>308</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7" t="s">
        <v>308</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7" t="s">
        <v>308</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7" t="s">
        <v>309</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7" t="s">
        <v>309</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7" t="s">
        <v>309</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7" t="s">
        <v>309</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7" t="s">
        <v>309</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7" t="s">
        <v>309</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7" t="s">
        <v>309</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496</v>
      </c>
      <c r="Z26" s="27" t="s">
        <v>496</v>
      </c>
      <c r="AX26" s="27" t="s">
        <v>496</v>
      </c>
      <c r="BV26" s="27" t="s">
        <v>496</v>
      </c>
      <c r="CT26" s="27" t="s">
        <v>496</v>
      </c>
      <c r="DR26" s="27" t="s">
        <v>496</v>
      </c>
      <c r="EP26" s="27" t="s">
        <v>496</v>
      </c>
    </row>
    <row r="27" spans="2:167">
      <c r="B27" s="28" t="s">
        <v>497</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497</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497</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497</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497</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497</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497</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498</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498</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498</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498</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498</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498</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498</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499</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499</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499</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499</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499</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499</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499</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310</v>
      </c>
      <c r="C33" s="30"/>
      <c r="D33" s="30"/>
      <c r="E33" s="30"/>
      <c r="F33" s="30"/>
      <c r="G33" s="30"/>
      <c r="H33" s="30"/>
      <c r="I33" s="30"/>
      <c r="J33" s="30"/>
      <c r="K33" s="30"/>
      <c r="L33" s="30"/>
      <c r="M33" s="30"/>
      <c r="N33" s="30"/>
      <c r="O33" s="30"/>
      <c r="P33" s="30"/>
      <c r="Q33" s="30"/>
      <c r="R33" s="30"/>
      <c r="S33" s="30"/>
      <c r="T33" s="30"/>
      <c r="U33" s="30"/>
      <c r="V33" s="30"/>
      <c r="W33" s="30"/>
      <c r="Z33" s="9" t="s">
        <v>310</v>
      </c>
      <c r="AA33" s="30"/>
      <c r="AB33" s="30"/>
      <c r="AC33" s="30"/>
      <c r="AD33" s="30"/>
      <c r="AE33" s="30"/>
      <c r="AF33" s="30"/>
      <c r="AG33" s="30"/>
      <c r="AH33" s="30"/>
      <c r="AI33" s="30"/>
      <c r="AJ33" s="30"/>
      <c r="AK33" s="30"/>
      <c r="AL33" s="30"/>
      <c r="AM33" s="30"/>
      <c r="AN33" s="30"/>
      <c r="AO33" s="30"/>
      <c r="AP33" s="30"/>
      <c r="AQ33" s="30"/>
      <c r="AR33" s="30"/>
      <c r="AS33" s="30"/>
      <c r="AT33" s="30"/>
      <c r="AU33" s="30"/>
      <c r="AX33" s="9" t="s">
        <v>310</v>
      </c>
      <c r="AY33" s="30"/>
      <c r="AZ33" s="30"/>
      <c r="BA33" s="30"/>
      <c r="BB33" s="30"/>
      <c r="BC33" s="30"/>
      <c r="BD33" s="30"/>
      <c r="BE33" s="30"/>
      <c r="BF33" s="30"/>
      <c r="BG33" s="30"/>
      <c r="BH33" s="30"/>
      <c r="BI33" s="30"/>
      <c r="BJ33" s="30"/>
      <c r="BK33" s="30"/>
      <c r="BL33" s="30"/>
      <c r="BM33" s="30"/>
      <c r="BN33" s="30"/>
      <c r="BO33" s="30"/>
      <c r="BP33" s="30"/>
      <c r="BQ33" s="30"/>
      <c r="BR33" s="30"/>
      <c r="BS33" s="30"/>
      <c r="BV33" s="9" t="s">
        <v>310</v>
      </c>
      <c r="BW33" s="30"/>
      <c r="BX33" s="30"/>
      <c r="BY33" s="30"/>
      <c r="BZ33" s="30"/>
      <c r="CA33" s="30"/>
      <c r="CB33" s="30"/>
      <c r="CC33" s="30"/>
      <c r="CD33" s="30"/>
      <c r="CE33" s="30"/>
      <c r="CF33" s="30"/>
      <c r="CG33" s="30"/>
      <c r="CH33" s="30"/>
      <c r="CI33" s="30"/>
      <c r="CJ33" s="30"/>
      <c r="CK33" s="30"/>
      <c r="CL33" s="30"/>
      <c r="CM33" s="30"/>
      <c r="CN33" s="30"/>
      <c r="CO33" s="30"/>
      <c r="CP33" s="30"/>
      <c r="CQ33" s="30"/>
      <c r="CT33" s="9" t="s">
        <v>310</v>
      </c>
      <c r="CU33" s="30"/>
      <c r="CV33" s="30"/>
      <c r="CW33" s="30"/>
      <c r="CX33" s="30"/>
      <c r="CY33" s="30"/>
      <c r="CZ33" s="30"/>
      <c r="DA33" s="30"/>
      <c r="DB33" s="30"/>
      <c r="DC33" s="30"/>
      <c r="DD33" s="30"/>
      <c r="DE33" s="30"/>
      <c r="DF33" s="30"/>
      <c r="DG33" s="30"/>
      <c r="DH33" s="30"/>
      <c r="DI33" s="30"/>
      <c r="DJ33" s="30"/>
      <c r="DK33" s="30"/>
      <c r="DL33" s="30"/>
      <c r="DM33" s="30"/>
      <c r="DN33" s="30"/>
      <c r="DO33" s="30"/>
      <c r="DR33" s="9" t="s">
        <v>310</v>
      </c>
      <c r="DS33" s="30"/>
      <c r="DT33" s="30"/>
      <c r="DU33" s="30"/>
      <c r="DV33" s="30"/>
      <c r="DW33" s="30"/>
      <c r="DX33" s="30"/>
      <c r="DY33" s="30"/>
      <c r="DZ33" s="30"/>
      <c r="EA33" s="30"/>
      <c r="EB33" s="30"/>
      <c r="EC33" s="30"/>
      <c r="ED33" s="30"/>
      <c r="EE33" s="30"/>
      <c r="EF33" s="30"/>
      <c r="EG33" s="30"/>
      <c r="EH33" s="30"/>
      <c r="EI33" s="30"/>
      <c r="EJ33" s="30"/>
      <c r="EK33" s="30"/>
      <c r="EL33" s="30"/>
      <c r="EM33" s="30"/>
      <c r="EP33" s="9" t="s">
        <v>310</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306</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7" t="s">
        <v>306</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7" t="s">
        <v>306</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7" t="s">
        <v>306</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7" t="s">
        <v>306</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7" t="s">
        <v>306</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7" t="s">
        <v>306</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7" t="s">
        <v>307</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7" t="s">
        <v>307</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7" t="s">
        <v>307</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7" t="s">
        <v>307</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7" t="s">
        <v>307</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7" t="s">
        <v>307</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7" t="s">
        <v>307</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7" t="s">
        <v>308</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7" t="s">
        <v>308</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7" t="s">
        <v>308</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7" t="s">
        <v>308</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7" t="s">
        <v>308</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7" t="s">
        <v>308</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7" t="s">
        <v>308</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7" t="s">
        <v>309</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7" t="s">
        <v>309</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7" t="s">
        <v>309</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7" t="s">
        <v>309</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7" t="s">
        <v>309</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7" t="s">
        <v>309</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7" t="s">
        <v>309</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297</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297</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297</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297</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297</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297</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297</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300</v>
      </c>
      <c r="B41"/>
      <c r="Y41" s="15" t="s">
        <v>300</v>
      </c>
      <c r="Z41"/>
      <c r="AW41" s="15" t="s">
        <v>300</v>
      </c>
      <c r="AX41"/>
      <c r="BU41" s="15" t="s">
        <v>300</v>
      </c>
      <c r="BV41"/>
      <c r="CS41" s="15" t="s">
        <v>300</v>
      </c>
      <c r="CT41"/>
      <c r="DQ41" s="15" t="s">
        <v>300</v>
      </c>
      <c r="DR41"/>
      <c r="EO41" s="15" t="s">
        <v>300</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zoomScale="55" zoomScaleNormal="55" topLeftCell="A105" workbookViewId="0">
      <selection activeCell="R18" sqref="R18"/>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1:18">
      <c r="A1" s="7" t="s">
        <v>510</v>
      </c>
      <c r="C1" s="33"/>
      <c r="D1" s="33"/>
      <c r="E1" s="34" t="s">
        <v>311</v>
      </c>
      <c r="F1" s="33"/>
      <c r="G1" s="33"/>
      <c r="H1" s="33"/>
      <c r="I1" s="33"/>
      <c r="J1" s="33"/>
      <c r="K1" s="33"/>
      <c r="L1" s="33"/>
      <c r="R1" s="36"/>
    </row>
    <row r="2" ht="15.25" spans="3:14">
      <c r="C2" s="35" t="s">
        <v>11</v>
      </c>
      <c r="D2" s="35" t="s">
        <v>189</v>
      </c>
      <c r="E2" s="35" t="s">
        <v>190</v>
      </c>
      <c r="F2" t="s">
        <v>191</v>
      </c>
      <c r="G2" t="s">
        <v>192</v>
      </c>
      <c r="H2" t="s">
        <v>193</v>
      </c>
      <c r="I2" t="s">
        <v>194</v>
      </c>
      <c r="J2" t="s">
        <v>195</v>
      </c>
      <c r="K2" t="s">
        <v>196</v>
      </c>
      <c r="L2" t="s">
        <v>197</v>
      </c>
      <c r="N2" s="36" t="s">
        <v>511</v>
      </c>
    </row>
    <row r="3" spans="3:15">
      <c r="C3" s="36" t="s">
        <v>169</v>
      </c>
      <c r="D3" s="36" t="s">
        <v>71</v>
      </c>
      <c r="E3" s="36" t="s">
        <v>48</v>
      </c>
      <c r="F3" s="81">
        <f>attached_ApplianceStock!W14*N3</f>
        <v>0.607</v>
      </c>
      <c r="G3" s="37">
        <f>attached_ApplianceStock!AU14*N3</f>
        <v>2.2725</v>
      </c>
      <c r="H3" s="81">
        <f>attached_ApplianceStock!BS14*N3</f>
        <v>3.593</v>
      </c>
      <c r="I3">
        <f>attached_ApplianceStock!CQ14*N3</f>
        <v>0.3235</v>
      </c>
      <c r="J3">
        <f>attached_ApplianceStock!DO14*N3</f>
        <v>0.294</v>
      </c>
      <c r="K3" s="81">
        <f>attached_ApplianceStock!EM14*N3</f>
        <v>1.032</v>
      </c>
      <c r="L3" s="81">
        <f>attached_ApplianceStock!FK14*N3</f>
        <v>1.3245</v>
      </c>
      <c r="N3">
        <f>0.5/1000</f>
        <v>0.0005</v>
      </c>
      <c r="O3" s="66"/>
    </row>
    <row r="4" spans="3:15">
      <c r="C4" s="36" t="s">
        <v>170</v>
      </c>
      <c r="D4" s="36" t="s">
        <v>71</v>
      </c>
      <c r="E4" s="36" t="s">
        <v>50</v>
      </c>
      <c r="F4" s="81">
        <f>attached_ApplianceStock!W15*N4</f>
        <v>0.3625</v>
      </c>
      <c r="G4" s="37">
        <f>attached_ApplianceStock!AU15*N4</f>
        <v>0.894</v>
      </c>
      <c r="H4" s="81">
        <f>attached_ApplianceStock!BS15*N4</f>
        <v>1.41</v>
      </c>
      <c r="I4">
        <f>attached_ApplianceStock!CQ15*N4</f>
        <v>0.1655</v>
      </c>
      <c r="J4">
        <f>attached_ApplianceStock!DO15*N4</f>
        <v>0.1635</v>
      </c>
      <c r="K4" s="81">
        <f>attached_ApplianceStock!EM15*N4</f>
        <v>0.5225</v>
      </c>
      <c r="L4" s="81">
        <f>attached_ApplianceStock!FK15*N4</f>
        <v>0.5175</v>
      </c>
      <c r="N4">
        <f>N3</f>
        <v>0.0005</v>
      </c>
      <c r="O4" s="66"/>
    </row>
    <row r="5" spans="3:15">
      <c r="C5" s="36" t="s">
        <v>171</v>
      </c>
      <c r="D5" s="36" t="s">
        <v>71</v>
      </c>
      <c r="E5" s="36" t="s">
        <v>52</v>
      </c>
      <c r="F5" s="81">
        <f>attached_ApplianceStock!W16*N5</f>
        <v>0.547</v>
      </c>
      <c r="G5" s="37">
        <f>attached_ApplianceStock!AU16*N5</f>
        <v>2.099</v>
      </c>
      <c r="H5" s="81">
        <f>attached_ApplianceStock!BS16*N5</f>
        <v>3.212</v>
      </c>
      <c r="I5">
        <f>attached_ApplianceStock!CQ16*N5</f>
        <v>0.282</v>
      </c>
      <c r="J5">
        <f>attached_ApplianceStock!DO16*N5</f>
        <v>0.28</v>
      </c>
      <c r="K5" s="81">
        <f>attached_ApplianceStock!EM16*N5</f>
        <v>1.248</v>
      </c>
      <c r="L5" s="81">
        <f>attached_ApplianceStock!FK16*N5</f>
        <v>1.365</v>
      </c>
      <c r="N5">
        <v>0.001</v>
      </c>
      <c r="O5" s="66"/>
    </row>
    <row r="6" spans="3:15">
      <c r="C6" s="36" t="s">
        <v>172</v>
      </c>
      <c r="D6" s="36" t="s">
        <v>71</v>
      </c>
      <c r="E6" s="36" t="s">
        <v>54</v>
      </c>
      <c r="F6" s="81">
        <f>attached_ApplianceStock!W17*N6</f>
        <v>0.0911</v>
      </c>
      <c r="G6" s="37">
        <f>attached_ApplianceStock!AU17*N6</f>
        <v>0.3195</v>
      </c>
      <c r="H6" s="81">
        <f>attached_ApplianceStock!BS17*N6</f>
        <v>0.4248</v>
      </c>
      <c r="I6">
        <f>attached_ApplianceStock!CQ17*N6</f>
        <v>0.0375</v>
      </c>
      <c r="J6">
        <f>attached_ApplianceStock!DO17*N6</f>
        <v>0.0382</v>
      </c>
      <c r="K6" s="81">
        <f>attached_ApplianceStock!EM17*N6</f>
        <v>0.1433</v>
      </c>
      <c r="L6" s="81">
        <f>attached_ApplianceStock!FK17*N6</f>
        <v>0.1582</v>
      </c>
      <c r="N6">
        <v>0.0001</v>
      </c>
      <c r="O6" s="66"/>
    </row>
    <row r="7" spans="3:15">
      <c r="C7" s="36" t="s">
        <v>173</v>
      </c>
      <c r="D7" s="36" t="s">
        <v>71</v>
      </c>
      <c r="E7" s="36" t="s">
        <v>56</v>
      </c>
      <c r="F7" s="81">
        <f>attached_ApplianceStock!W18*N7</f>
        <v>1.802</v>
      </c>
      <c r="G7" s="37">
        <f>attached_ApplianceStock!AU18*N7</f>
        <v>6.178</v>
      </c>
      <c r="H7" s="81">
        <f>attached_ApplianceStock!BS18*N7</f>
        <v>8.804</v>
      </c>
      <c r="I7">
        <f>attached_ApplianceStock!CQ18*N7</f>
        <v>0.81</v>
      </c>
      <c r="J7">
        <f>attached_ApplianceStock!DO18*N7</f>
        <v>1.036</v>
      </c>
      <c r="K7" s="81">
        <f>attached_ApplianceStock!EM18*N7</f>
        <v>3.194</v>
      </c>
      <c r="L7" s="81">
        <f>attached_ApplianceStock!FK18*N7</f>
        <v>3.23</v>
      </c>
      <c r="N7">
        <v>0.002</v>
      </c>
      <c r="O7" s="66"/>
    </row>
    <row r="8" spans="3:15">
      <c r="C8" s="36" t="s">
        <v>174</v>
      </c>
      <c r="D8" s="36" t="s">
        <v>71</v>
      </c>
      <c r="E8" s="36" t="s">
        <v>58</v>
      </c>
      <c r="F8" s="81">
        <f>attached_ApplianceStock!W19*N8</f>
        <v>4.14</v>
      </c>
      <c r="G8" s="37">
        <f>attached_ApplianceStock!AU19*N8</f>
        <v>14.624</v>
      </c>
      <c r="H8" s="81">
        <f>attached_ApplianceStock!BS19*N8</f>
        <v>22.384</v>
      </c>
      <c r="I8">
        <f>attached_ApplianceStock!CQ19*N8</f>
        <v>1.968</v>
      </c>
      <c r="J8">
        <f>attached_ApplianceStock!DO19*N8</f>
        <v>1.752</v>
      </c>
      <c r="K8" s="81">
        <f>attached_ApplianceStock!EM19*N8</f>
        <v>6.492</v>
      </c>
      <c r="L8" s="81">
        <f>attached_ApplianceStock!FK19*N8</f>
        <v>8.344</v>
      </c>
      <c r="N8">
        <v>0.004</v>
      </c>
      <c r="O8" s="66"/>
    </row>
    <row r="9" spans="3:15">
      <c r="C9" s="36" t="s">
        <v>175</v>
      </c>
      <c r="D9" s="36" t="s">
        <v>71</v>
      </c>
      <c r="E9" s="36" t="s">
        <v>60</v>
      </c>
      <c r="F9" s="81">
        <f>attached_ApplianceStock!W20*N9</f>
        <v>28.03815</v>
      </c>
      <c r="G9" s="37">
        <f>attached_ApplianceStock!AU20*N9</f>
        <v>90.67545</v>
      </c>
      <c r="H9" s="81">
        <f>attached_ApplianceStock!BS20*N9</f>
        <v>145.99845</v>
      </c>
      <c r="I9">
        <f>attached_ApplianceStock!CQ20*N9</f>
        <v>13.74165</v>
      </c>
      <c r="J9">
        <f>attached_ApplianceStock!DO20*N9</f>
        <v>12.06765</v>
      </c>
      <c r="K9" s="81">
        <f>attached_ApplianceStock!EM20*N9</f>
        <v>44.44605</v>
      </c>
      <c r="L9" s="81">
        <f>attached_ApplianceStock!FK20*N9</f>
        <v>56.0466</v>
      </c>
      <c r="N9">
        <f>AVERAGE(N3:N8)</f>
        <v>0.00135</v>
      </c>
      <c r="O9" s="66"/>
    </row>
    <row r="12" ht="14.5" spans="3:5">
      <c r="C12" s="38"/>
      <c r="D12" s="38"/>
      <c r="E12" s="39" t="s">
        <v>323</v>
      </c>
    </row>
    <row r="13" ht="15.25" spans="3:5">
      <c r="C13" s="40" t="s">
        <v>11</v>
      </c>
      <c r="D13" s="40" t="s">
        <v>189</v>
      </c>
      <c r="E13" s="40" t="s">
        <v>190</v>
      </c>
    </row>
    <row r="14" spans="3:5">
      <c r="C14" s="41" t="s">
        <v>169</v>
      </c>
      <c r="D14" s="41" t="s">
        <v>71</v>
      </c>
      <c r="E14" s="41" t="s">
        <v>48</v>
      </c>
    </row>
    <row r="15" spans="3:5">
      <c r="C15" s="41" t="s">
        <v>170</v>
      </c>
      <c r="D15" s="41" t="s">
        <v>71</v>
      </c>
      <c r="E15" s="41" t="s">
        <v>50</v>
      </c>
    </row>
    <row r="16" spans="3:5">
      <c r="C16" s="41" t="s">
        <v>171</v>
      </c>
      <c r="D16" s="41" t="s">
        <v>71</v>
      </c>
      <c r="E16" s="41" t="s">
        <v>52</v>
      </c>
    </row>
    <row r="17" spans="3:5">
      <c r="C17" s="41" t="s">
        <v>172</v>
      </c>
      <c r="D17" s="41" t="s">
        <v>71</v>
      </c>
      <c r="E17" s="41" t="s">
        <v>54</v>
      </c>
    </row>
    <row r="18" spans="3:5">
      <c r="C18" s="41" t="s">
        <v>173</v>
      </c>
      <c r="D18" s="41" t="s">
        <v>71</v>
      </c>
      <c r="E18" s="41" t="s">
        <v>56</v>
      </c>
    </row>
    <row r="19" spans="3:5">
      <c r="C19" s="41" t="s">
        <v>174</v>
      </c>
      <c r="D19" s="41" t="s">
        <v>71</v>
      </c>
      <c r="E19" s="41" t="s">
        <v>58</v>
      </c>
    </row>
    <row r="20" spans="3:5">
      <c r="C20" s="41" t="s">
        <v>175</v>
      </c>
      <c r="D20" s="41" t="s">
        <v>71</v>
      </c>
      <c r="E20" s="41" t="s">
        <v>60</v>
      </c>
    </row>
    <row r="21" spans="3:5">
      <c r="C21" s="36"/>
      <c r="D21" s="36"/>
      <c r="E21" s="36"/>
    </row>
    <row r="22" ht="14.5" spans="3:16">
      <c r="C22" s="42"/>
      <c r="D22" s="42"/>
      <c r="E22" s="34" t="s">
        <v>188</v>
      </c>
      <c r="F22" s="44"/>
      <c r="G22" s="44"/>
      <c r="H22" s="44"/>
      <c r="I22" s="44"/>
      <c r="J22" s="44"/>
      <c r="K22" s="44"/>
      <c r="L22" s="44"/>
      <c r="M22" s="67"/>
      <c r="N22" s="67"/>
      <c r="O22" s="67"/>
      <c r="P22" s="67"/>
    </row>
    <row r="23" ht="15.25" spans="3:16">
      <c r="C23" s="69" t="s">
        <v>11</v>
      </c>
      <c r="D23" s="69" t="s">
        <v>189</v>
      </c>
      <c r="E23" s="69" t="s">
        <v>190</v>
      </c>
      <c r="F23" s="67" t="s">
        <v>191</v>
      </c>
      <c r="G23" s="67" t="s">
        <v>192</v>
      </c>
      <c r="H23" s="67" t="s">
        <v>193</v>
      </c>
      <c r="I23" s="67" t="s">
        <v>194</v>
      </c>
      <c r="J23" s="67" t="s">
        <v>195</v>
      </c>
      <c r="K23" s="67" t="s">
        <v>196</v>
      </c>
      <c r="L23" s="67" t="s">
        <v>197</v>
      </c>
      <c r="M23" s="67"/>
      <c r="N23" s="67"/>
      <c r="O23" s="67"/>
      <c r="P23" s="67"/>
    </row>
    <row r="24" ht="13" spans="3:16">
      <c r="C24" s="70" t="s">
        <v>169</v>
      </c>
      <c r="D24" s="70" t="s">
        <v>71</v>
      </c>
      <c r="E24" s="70" t="s">
        <v>48</v>
      </c>
      <c r="F24" s="82">
        <f>1.1/1.8</f>
        <v>0.611111111111111</v>
      </c>
      <c r="G24" s="82">
        <f>(8.3-3.5)/8.3</f>
        <v>0.578313253012048</v>
      </c>
      <c r="H24" s="82">
        <f>5.5/8.7</f>
        <v>0.632183908045977</v>
      </c>
      <c r="I24" s="82">
        <f>0.6/1.4</f>
        <v>0.428571428571429</v>
      </c>
      <c r="J24" s="82">
        <f>0.4/0.9</f>
        <v>0.444444444444444</v>
      </c>
      <c r="K24" s="82">
        <f>1.3/2.7</f>
        <v>0.481481481481481</v>
      </c>
      <c r="L24" s="82">
        <f>2.9/4</f>
        <v>0.725</v>
      </c>
      <c r="M24" s="84"/>
      <c r="N24" s="67">
        <f>AVERAGE(F24:L24)</f>
        <v>0.557300803809499</v>
      </c>
      <c r="O24" s="67"/>
      <c r="P24" s="67"/>
    </row>
    <row r="25" ht="13" spans="3:16">
      <c r="C25" s="70" t="s">
        <v>170</v>
      </c>
      <c r="D25" s="70" t="s">
        <v>71</v>
      </c>
      <c r="E25" s="70" t="s">
        <v>50</v>
      </c>
      <c r="F25" s="82">
        <f>0.5/0.8</f>
        <v>0.625</v>
      </c>
      <c r="G25" s="82">
        <f>1.5/2.6</f>
        <v>0.576923076923077</v>
      </c>
      <c r="H25" s="82">
        <f>1.7/2.7</f>
        <v>0.62962962962963</v>
      </c>
      <c r="I25" s="82">
        <f>0.3/0.6</f>
        <v>0.5</v>
      </c>
      <c r="J25" s="82">
        <f>0.2/0.4</f>
        <v>0.5</v>
      </c>
      <c r="K25" s="82">
        <f>0.5/1.1</f>
        <v>0.454545454545455</v>
      </c>
      <c r="L25" s="82">
        <f>0.8/1.2</f>
        <v>0.666666666666667</v>
      </c>
      <c r="M25" s="84"/>
      <c r="N25" s="67">
        <f t="shared" ref="N25:N30" si="0">AVERAGE(F25:L25)</f>
        <v>0.56468068968069</v>
      </c>
      <c r="O25" s="67"/>
      <c r="P25" s="67"/>
    </row>
    <row r="26" ht="13" spans="3:16">
      <c r="C26" s="70" t="s">
        <v>171</v>
      </c>
      <c r="D26" s="70" t="s">
        <v>71</v>
      </c>
      <c r="E26" s="70" t="s">
        <v>52</v>
      </c>
      <c r="F26" s="82">
        <v>1</v>
      </c>
      <c r="G26" s="82">
        <f>0.6/0.7</f>
        <v>0.857142857142857</v>
      </c>
      <c r="H26" s="82">
        <f>0.6/0.7</f>
        <v>0.857142857142857</v>
      </c>
      <c r="I26" s="82">
        <v>1</v>
      </c>
      <c r="J26" s="82">
        <v>1</v>
      </c>
      <c r="K26" s="82">
        <v>1</v>
      </c>
      <c r="L26" s="82">
        <v>1</v>
      </c>
      <c r="M26" s="84"/>
      <c r="N26" s="67">
        <f t="shared" si="0"/>
        <v>0.959183673469388</v>
      </c>
      <c r="O26" s="67"/>
      <c r="P26" s="67"/>
    </row>
    <row r="27" ht="13" spans="3:16">
      <c r="C27" s="70" t="s">
        <v>172</v>
      </c>
      <c r="D27" s="70" t="s">
        <v>71</v>
      </c>
      <c r="E27" s="70" t="s">
        <v>54</v>
      </c>
      <c r="F27" s="82">
        <v>1</v>
      </c>
      <c r="G27" s="82">
        <f>0.4/0.5</f>
        <v>0.8</v>
      </c>
      <c r="H27" s="82">
        <f>0.3/0.4</f>
        <v>0.75</v>
      </c>
      <c r="I27" s="82">
        <v>1</v>
      </c>
      <c r="J27" s="82">
        <v>1</v>
      </c>
      <c r="K27" s="82">
        <v>1</v>
      </c>
      <c r="L27" s="82">
        <v>1</v>
      </c>
      <c r="M27" s="84"/>
      <c r="N27" s="67">
        <f t="shared" si="0"/>
        <v>0.935714285714286</v>
      </c>
      <c r="O27" s="67"/>
      <c r="P27" s="67"/>
    </row>
    <row r="28" ht="13" spans="3:16">
      <c r="C28" s="70" t="s">
        <v>173</v>
      </c>
      <c r="D28" s="70" t="s">
        <v>71</v>
      </c>
      <c r="E28" s="70" t="s">
        <v>56</v>
      </c>
      <c r="F28" s="82">
        <f>2.1/2.4</f>
        <v>0.875</v>
      </c>
      <c r="G28" s="82">
        <f>9.6/10.8</f>
        <v>0.888888888888889</v>
      </c>
      <c r="H28" s="82">
        <f>9.3/10.3</f>
        <v>0.902912621359223</v>
      </c>
      <c r="I28" s="82">
        <f>1.4/1.7</f>
        <v>0.823529411764706</v>
      </c>
      <c r="J28" s="82">
        <f>1.3/1.6</f>
        <v>0.8125</v>
      </c>
      <c r="K28" s="82">
        <f>3.7/4.3</f>
        <v>0.86046511627907</v>
      </c>
      <c r="L28" s="82">
        <f>4.2/4.6</f>
        <v>0.91304347826087</v>
      </c>
      <c r="M28" s="84"/>
      <c r="N28" s="67">
        <f t="shared" si="0"/>
        <v>0.86804850236468</v>
      </c>
      <c r="O28" s="67"/>
      <c r="P28" s="67"/>
    </row>
    <row r="29" ht="13" spans="3:16">
      <c r="C29" s="70" t="s">
        <v>174</v>
      </c>
      <c r="D29" s="70" t="s">
        <v>71</v>
      </c>
      <c r="E29" s="70" t="s">
        <v>58</v>
      </c>
      <c r="F29" s="82">
        <f>1.3/1.9</f>
        <v>0.684210526315789</v>
      </c>
      <c r="G29" s="82">
        <f>5.8/8.9</f>
        <v>0.651685393258427</v>
      </c>
      <c r="H29" s="82">
        <f>7.6/10.9</f>
        <v>0.697247706422018</v>
      </c>
      <c r="I29" s="82">
        <f>0.8/1.4</f>
        <v>0.571428571428572</v>
      </c>
      <c r="J29" s="82">
        <f>0.5/0.9</f>
        <v>0.555555555555556</v>
      </c>
      <c r="K29" s="82">
        <f>1.9/3.4</f>
        <v>0.558823529411765</v>
      </c>
      <c r="L29" s="82">
        <f>3.7/4.9</f>
        <v>0.755102040816326</v>
      </c>
      <c r="M29" s="84"/>
      <c r="N29" s="67">
        <f t="shared" si="0"/>
        <v>0.639150474744065</v>
      </c>
      <c r="O29" s="67"/>
      <c r="P29" s="67"/>
    </row>
    <row r="30" ht="13" spans="3:16">
      <c r="C30" s="70" t="s">
        <v>175</v>
      </c>
      <c r="D30" s="70" t="s">
        <v>71</v>
      </c>
      <c r="E30" s="70" t="s">
        <v>60</v>
      </c>
      <c r="F30" s="82">
        <f>4.2/6.8</f>
        <v>0.617647058823529</v>
      </c>
      <c r="G30" s="82">
        <f>17.1/29.3</f>
        <v>0.583617747440273</v>
      </c>
      <c r="H30" s="82">
        <f>18.5/30.8</f>
        <v>0.600649350649351</v>
      </c>
      <c r="I30" s="82">
        <f>2.3/5</f>
        <v>0.46</v>
      </c>
      <c r="J30" s="82">
        <f>1.4/3.1</f>
        <v>0.451612903225806</v>
      </c>
      <c r="K30" s="82">
        <f>4.7/10</f>
        <v>0.47</v>
      </c>
      <c r="L30" s="82">
        <f>10.2/14.3</f>
        <v>0.713286713286713</v>
      </c>
      <c r="M30" s="84"/>
      <c r="N30" s="67">
        <f t="shared" si="0"/>
        <v>0.556687681917953</v>
      </c>
      <c r="O30" s="67"/>
      <c r="P30" s="67"/>
    </row>
    <row r="31" spans="3:16">
      <c r="C31" s="67"/>
      <c r="D31" s="67"/>
      <c r="E31" s="67"/>
      <c r="F31" s="83"/>
      <c r="G31" s="84"/>
      <c r="H31" s="84"/>
      <c r="I31" s="84"/>
      <c r="J31" s="84"/>
      <c r="K31" s="84"/>
      <c r="L31" s="84"/>
      <c r="M31" s="84"/>
      <c r="N31" s="67"/>
      <c r="O31" s="67"/>
      <c r="P31" s="67"/>
    </row>
    <row r="32" ht="14.5" spans="1:16">
      <c r="A32" s="33"/>
      <c r="B32" s="33"/>
      <c r="C32" s="85"/>
      <c r="D32" s="85"/>
      <c r="E32" s="85"/>
      <c r="F32" s="86"/>
      <c r="G32" s="86"/>
      <c r="H32" s="86"/>
      <c r="I32" s="86"/>
      <c r="J32" s="86"/>
      <c r="K32" s="86"/>
      <c r="L32" s="67"/>
      <c r="M32" s="67"/>
      <c r="N32" s="67"/>
      <c r="O32" s="67"/>
      <c r="P32" s="67"/>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212</v>
      </c>
      <c r="F43" s="63"/>
      <c r="G43" s="63"/>
      <c r="H43" s="63"/>
      <c r="I43" s="63"/>
      <c r="J43" s="63"/>
      <c r="K43" s="63"/>
      <c r="L43" s="63"/>
    </row>
    <row r="44" ht="15.25" spans="3:12">
      <c r="C44" s="35" t="s">
        <v>11</v>
      </c>
      <c r="D44" s="35" t="s">
        <v>189</v>
      </c>
      <c r="E44" s="35" t="s">
        <v>190</v>
      </c>
      <c r="F44" t="s">
        <v>191</v>
      </c>
      <c r="G44" t="s">
        <v>192</v>
      </c>
      <c r="H44" t="s">
        <v>193</v>
      </c>
      <c r="I44" t="s">
        <v>194</v>
      </c>
      <c r="J44" t="s">
        <v>195</v>
      </c>
      <c r="K44" t="s">
        <v>196</v>
      </c>
      <c r="L44" t="s">
        <v>197</v>
      </c>
    </row>
    <row r="45" spans="3:14">
      <c r="C45" s="36" t="s">
        <v>169</v>
      </c>
      <c r="D45" s="36" t="s">
        <v>71</v>
      </c>
      <c r="E45" s="36" t="s">
        <v>48</v>
      </c>
      <c r="F45" s="62">
        <f>attached_ApplianceConsume!W15/SUM(F3:F9)/31.54</f>
        <v>0.0125709719275405</v>
      </c>
      <c r="G45" s="62">
        <f>attached_ApplianceConsume!AU15/SUM(G3:G9)/31.54</f>
        <v>0.0166259603311591</v>
      </c>
      <c r="H45" s="62">
        <f>attached_ApplianceConsume!BS15/SUM(H3:H9)/31.54</f>
        <v>0.0102118130418713</v>
      </c>
      <c r="I45" s="62">
        <f>attached_ApplianceConsume!CQ15/SUM(I3:I9)/31.54</f>
        <v>0.0181595698420506</v>
      </c>
      <c r="J45" s="62">
        <f>attached_ApplianceConsume!DO15/SUM(J3:J9)/31.54</f>
        <v>0.0124441196279823</v>
      </c>
      <c r="K45" s="62">
        <f>attached_ApplianceConsume!EM15/SUM(K3:K9)/31.54</f>
        <v>0.0113203840589538</v>
      </c>
      <c r="L45" s="62">
        <f>attached_ApplianceConsume!FK15/SUM(L3:L9)/31.54</f>
        <v>0.0124838859364932</v>
      </c>
      <c r="N45">
        <f>AVERAGE(F45:L45)</f>
        <v>0.0134023863951501</v>
      </c>
    </row>
    <row r="46" spans="3:14">
      <c r="C46" s="36" t="s">
        <v>170</v>
      </c>
      <c r="D46" s="36" t="s">
        <v>71</v>
      </c>
      <c r="E46" s="36" t="s">
        <v>50</v>
      </c>
      <c r="F46" s="62">
        <f>F45</f>
        <v>0.0125709719275405</v>
      </c>
      <c r="G46" s="62">
        <f t="shared" ref="G46:L46" si="1">G45</f>
        <v>0.0166259603311591</v>
      </c>
      <c r="H46" s="62">
        <f t="shared" si="1"/>
        <v>0.0102118130418713</v>
      </c>
      <c r="I46" s="62">
        <f t="shared" si="1"/>
        <v>0.0181595698420506</v>
      </c>
      <c r="J46" s="62">
        <f t="shared" si="1"/>
        <v>0.0124441196279823</v>
      </c>
      <c r="K46" s="62">
        <f t="shared" si="1"/>
        <v>0.0113203840589538</v>
      </c>
      <c r="L46" s="62">
        <f t="shared" si="1"/>
        <v>0.0124838859364932</v>
      </c>
      <c r="N46">
        <f t="shared" ref="N46:N51" si="2">AVERAGE(F46:L46)</f>
        <v>0.0134023863951501</v>
      </c>
    </row>
    <row r="47" spans="3:14">
      <c r="C47" s="36" t="s">
        <v>171</v>
      </c>
      <c r="D47" s="36" t="s">
        <v>71</v>
      </c>
      <c r="E47" s="36" t="s">
        <v>52</v>
      </c>
      <c r="F47" s="62">
        <f t="shared" ref="F47:F51" si="3">F46</f>
        <v>0.0125709719275405</v>
      </c>
      <c r="G47" s="62">
        <f t="shared" ref="G47:G51" si="4">G46</f>
        <v>0.0166259603311591</v>
      </c>
      <c r="H47" s="62">
        <f t="shared" ref="H47:H51" si="5">H46</f>
        <v>0.0102118130418713</v>
      </c>
      <c r="I47" s="62">
        <f t="shared" ref="I47:I51" si="6">I46</f>
        <v>0.0181595698420506</v>
      </c>
      <c r="J47" s="62">
        <f t="shared" ref="J47:J51" si="7">J46</f>
        <v>0.0124441196279823</v>
      </c>
      <c r="K47" s="62">
        <f t="shared" ref="K47:K51" si="8">K46</f>
        <v>0.0113203840589538</v>
      </c>
      <c r="L47" s="62">
        <f t="shared" ref="L47:L51" si="9">L46</f>
        <v>0.0124838859364932</v>
      </c>
      <c r="N47">
        <f t="shared" si="2"/>
        <v>0.0134023863951501</v>
      </c>
    </row>
    <row r="48" spans="3:14">
      <c r="C48" s="36" t="s">
        <v>172</v>
      </c>
      <c r="D48" s="36" t="s">
        <v>71</v>
      </c>
      <c r="E48" s="36" t="s">
        <v>54</v>
      </c>
      <c r="F48" s="62">
        <f t="shared" si="3"/>
        <v>0.0125709719275405</v>
      </c>
      <c r="G48" s="62">
        <f t="shared" si="4"/>
        <v>0.0166259603311591</v>
      </c>
      <c r="H48" s="62">
        <f t="shared" si="5"/>
        <v>0.0102118130418713</v>
      </c>
      <c r="I48" s="62">
        <f t="shared" si="6"/>
        <v>0.0181595698420506</v>
      </c>
      <c r="J48" s="62">
        <f t="shared" si="7"/>
        <v>0.0124441196279823</v>
      </c>
      <c r="K48" s="62">
        <f t="shared" si="8"/>
        <v>0.0113203840589538</v>
      </c>
      <c r="L48" s="62">
        <f t="shared" si="9"/>
        <v>0.0124838859364932</v>
      </c>
      <c r="N48">
        <f t="shared" si="2"/>
        <v>0.0134023863951501</v>
      </c>
    </row>
    <row r="49" spans="3:14">
      <c r="C49" s="36" t="s">
        <v>173</v>
      </c>
      <c r="D49" s="36" t="s">
        <v>71</v>
      </c>
      <c r="E49" s="36" t="s">
        <v>56</v>
      </c>
      <c r="F49" s="62">
        <f t="shared" si="3"/>
        <v>0.0125709719275405</v>
      </c>
      <c r="G49" s="62">
        <f t="shared" si="4"/>
        <v>0.0166259603311591</v>
      </c>
      <c r="H49" s="62">
        <f t="shared" si="5"/>
        <v>0.0102118130418713</v>
      </c>
      <c r="I49" s="62">
        <f t="shared" si="6"/>
        <v>0.0181595698420506</v>
      </c>
      <c r="J49" s="62">
        <f t="shared" si="7"/>
        <v>0.0124441196279823</v>
      </c>
      <c r="K49" s="62">
        <f t="shared" si="8"/>
        <v>0.0113203840589538</v>
      </c>
      <c r="L49" s="62">
        <f t="shared" si="9"/>
        <v>0.0124838859364932</v>
      </c>
      <c r="N49">
        <f t="shared" si="2"/>
        <v>0.0134023863951501</v>
      </c>
    </row>
    <row r="50" spans="3:14">
      <c r="C50" s="36" t="s">
        <v>174</v>
      </c>
      <c r="D50" s="36" t="s">
        <v>71</v>
      </c>
      <c r="E50" s="36" t="s">
        <v>58</v>
      </c>
      <c r="F50" s="62">
        <f t="shared" si="3"/>
        <v>0.0125709719275405</v>
      </c>
      <c r="G50" s="62">
        <f t="shared" si="4"/>
        <v>0.0166259603311591</v>
      </c>
      <c r="H50" s="62">
        <f t="shared" si="5"/>
        <v>0.0102118130418713</v>
      </c>
      <c r="I50" s="62">
        <f t="shared" si="6"/>
        <v>0.0181595698420506</v>
      </c>
      <c r="J50" s="62">
        <f t="shared" si="7"/>
        <v>0.0124441196279823</v>
      </c>
      <c r="K50" s="62">
        <f t="shared" si="8"/>
        <v>0.0113203840589538</v>
      </c>
      <c r="L50" s="62">
        <f t="shared" si="9"/>
        <v>0.0124838859364932</v>
      </c>
      <c r="N50">
        <f t="shared" si="2"/>
        <v>0.0134023863951501</v>
      </c>
    </row>
    <row r="51" spans="3:14">
      <c r="C51" s="36" t="s">
        <v>175</v>
      </c>
      <c r="D51" s="36" t="s">
        <v>71</v>
      </c>
      <c r="E51" s="36" t="s">
        <v>60</v>
      </c>
      <c r="F51" s="62">
        <f t="shared" si="3"/>
        <v>0.0125709719275405</v>
      </c>
      <c r="G51" s="62">
        <f t="shared" si="4"/>
        <v>0.0166259603311591</v>
      </c>
      <c r="H51" s="62">
        <f t="shared" si="5"/>
        <v>0.0102118130418713</v>
      </c>
      <c r="I51" s="62">
        <f t="shared" si="6"/>
        <v>0.0181595698420506</v>
      </c>
      <c r="J51" s="62">
        <f t="shared" si="7"/>
        <v>0.0124441196279823</v>
      </c>
      <c r="K51" s="62">
        <f t="shared" si="8"/>
        <v>0.0113203840589538</v>
      </c>
      <c r="L51" s="62">
        <f t="shared" si="9"/>
        <v>0.0124838859364932</v>
      </c>
      <c r="N51">
        <f t="shared" si="2"/>
        <v>0.0134023863951501</v>
      </c>
    </row>
    <row r="57" spans="3:3">
      <c r="C57" s="36" t="s">
        <v>512</v>
      </c>
    </row>
    <row r="62" ht="14.5" spans="3:12">
      <c r="C62" s="62"/>
      <c r="D62" s="62"/>
      <c r="E62" s="34" t="s">
        <v>211</v>
      </c>
      <c r="F62" s="63"/>
      <c r="G62" s="63"/>
      <c r="H62" s="63"/>
      <c r="I62" s="63"/>
      <c r="J62" s="63"/>
      <c r="K62" s="63"/>
      <c r="L62" s="63"/>
    </row>
    <row r="63" ht="15.25" spans="3:12">
      <c r="C63" s="35" t="s">
        <v>11</v>
      </c>
      <c r="D63" s="35" t="s">
        <v>189</v>
      </c>
      <c r="E63" s="35" t="s">
        <v>190</v>
      </c>
      <c r="F63" t="s">
        <v>191</v>
      </c>
      <c r="G63" t="s">
        <v>192</v>
      </c>
      <c r="H63" t="s">
        <v>193</v>
      </c>
      <c r="I63" t="s">
        <v>194</v>
      </c>
      <c r="J63" t="s">
        <v>195</v>
      </c>
      <c r="K63" t="s">
        <v>196</v>
      </c>
      <c r="L63" t="s">
        <v>197</v>
      </c>
    </row>
    <row r="64" spans="3:12">
      <c r="C64" s="36" t="s">
        <v>169</v>
      </c>
      <c r="D64" s="36" t="s">
        <v>71</v>
      </c>
      <c r="E64" s="36" t="s">
        <v>48</v>
      </c>
      <c r="F64" s="62">
        <v>31.54</v>
      </c>
      <c r="G64" s="62">
        <v>31.54</v>
      </c>
      <c r="H64" s="62">
        <v>31.54</v>
      </c>
      <c r="I64" s="62">
        <v>31.54</v>
      </c>
      <c r="J64" s="62">
        <v>31.54</v>
      </c>
      <c r="K64" s="62">
        <v>31.54</v>
      </c>
      <c r="L64" s="62">
        <v>31.54</v>
      </c>
    </row>
    <row r="65" spans="3:12">
      <c r="C65" s="36" t="s">
        <v>170</v>
      </c>
      <c r="D65" s="36" t="s">
        <v>71</v>
      </c>
      <c r="E65" s="36" t="s">
        <v>50</v>
      </c>
      <c r="F65" s="62">
        <f>F64</f>
        <v>31.54</v>
      </c>
      <c r="G65" s="62">
        <f t="shared" ref="G65:L70" si="10">G64</f>
        <v>31.54</v>
      </c>
      <c r="H65" s="62">
        <f t="shared" si="10"/>
        <v>31.54</v>
      </c>
      <c r="I65" s="62">
        <f t="shared" si="10"/>
        <v>31.54</v>
      </c>
      <c r="J65" s="62">
        <f t="shared" si="10"/>
        <v>31.54</v>
      </c>
      <c r="K65" s="62">
        <f t="shared" si="10"/>
        <v>31.54</v>
      </c>
      <c r="L65" s="62">
        <f t="shared" si="10"/>
        <v>31.54</v>
      </c>
    </row>
    <row r="66" spans="3:12">
      <c r="C66" s="36" t="s">
        <v>171</v>
      </c>
      <c r="D66" s="36" t="s">
        <v>71</v>
      </c>
      <c r="E66" s="36" t="s">
        <v>52</v>
      </c>
      <c r="F66" s="62">
        <f t="shared" ref="F66:F70" si="11">F65</f>
        <v>31.54</v>
      </c>
      <c r="G66" s="62">
        <f t="shared" si="10"/>
        <v>31.54</v>
      </c>
      <c r="H66" s="62">
        <f t="shared" si="10"/>
        <v>31.54</v>
      </c>
      <c r="I66" s="62">
        <f t="shared" si="10"/>
        <v>31.54</v>
      </c>
      <c r="J66" s="62">
        <f t="shared" si="10"/>
        <v>31.54</v>
      </c>
      <c r="K66" s="62">
        <f t="shared" si="10"/>
        <v>31.54</v>
      </c>
      <c r="L66" s="62">
        <f t="shared" si="10"/>
        <v>31.54</v>
      </c>
    </row>
    <row r="67" spans="3:12">
      <c r="C67" s="36" t="s">
        <v>172</v>
      </c>
      <c r="D67" s="36" t="s">
        <v>71</v>
      </c>
      <c r="E67" s="36" t="s">
        <v>54</v>
      </c>
      <c r="F67" s="62">
        <f t="shared" si="11"/>
        <v>31.54</v>
      </c>
      <c r="G67" s="62">
        <f t="shared" si="10"/>
        <v>31.54</v>
      </c>
      <c r="H67" s="62">
        <f t="shared" si="10"/>
        <v>31.54</v>
      </c>
      <c r="I67" s="62">
        <f t="shared" si="10"/>
        <v>31.54</v>
      </c>
      <c r="J67" s="62">
        <f t="shared" si="10"/>
        <v>31.54</v>
      </c>
      <c r="K67" s="62">
        <f t="shared" si="10"/>
        <v>31.54</v>
      </c>
      <c r="L67" s="62">
        <f t="shared" si="10"/>
        <v>31.54</v>
      </c>
    </row>
    <row r="68" spans="3:12">
      <c r="C68" s="36" t="s">
        <v>173</v>
      </c>
      <c r="D68" s="36" t="s">
        <v>71</v>
      </c>
      <c r="E68" s="36" t="s">
        <v>56</v>
      </c>
      <c r="F68" s="62">
        <f t="shared" si="11"/>
        <v>31.54</v>
      </c>
      <c r="G68" s="62">
        <f t="shared" si="10"/>
        <v>31.54</v>
      </c>
      <c r="H68" s="62">
        <f t="shared" si="10"/>
        <v>31.54</v>
      </c>
      <c r="I68" s="62">
        <f t="shared" si="10"/>
        <v>31.54</v>
      </c>
      <c r="J68" s="62">
        <f t="shared" si="10"/>
        <v>31.54</v>
      </c>
      <c r="K68" s="62">
        <f t="shared" si="10"/>
        <v>31.54</v>
      </c>
      <c r="L68" s="62">
        <f t="shared" si="10"/>
        <v>31.54</v>
      </c>
    </row>
    <row r="69" spans="3:12">
      <c r="C69" s="36" t="s">
        <v>174</v>
      </c>
      <c r="D69" s="36" t="s">
        <v>71</v>
      </c>
      <c r="E69" s="36" t="s">
        <v>58</v>
      </c>
      <c r="F69" s="62">
        <f t="shared" si="11"/>
        <v>31.54</v>
      </c>
      <c r="G69" s="62">
        <f t="shared" si="10"/>
        <v>31.54</v>
      </c>
      <c r="H69" s="62">
        <f t="shared" si="10"/>
        <v>31.54</v>
      </c>
      <c r="I69" s="62">
        <f t="shared" si="10"/>
        <v>31.54</v>
      </c>
      <c r="J69" s="62">
        <f t="shared" si="10"/>
        <v>31.54</v>
      </c>
      <c r="K69" s="62">
        <f t="shared" si="10"/>
        <v>31.54</v>
      </c>
      <c r="L69" s="62">
        <f t="shared" si="10"/>
        <v>31.54</v>
      </c>
    </row>
    <row r="70" spans="3:12">
      <c r="C70" s="36" t="s">
        <v>175</v>
      </c>
      <c r="D70" s="36" t="s">
        <v>71</v>
      </c>
      <c r="E70" s="36" t="s">
        <v>60</v>
      </c>
      <c r="F70" s="62">
        <f t="shared" si="11"/>
        <v>31.54</v>
      </c>
      <c r="G70" s="62">
        <f t="shared" si="10"/>
        <v>31.54</v>
      </c>
      <c r="H70" s="62">
        <f t="shared" si="10"/>
        <v>31.54</v>
      </c>
      <c r="I70" s="62">
        <f t="shared" si="10"/>
        <v>31.54</v>
      </c>
      <c r="J70" s="62">
        <f t="shared" si="10"/>
        <v>31.54</v>
      </c>
      <c r="K70" s="62">
        <f t="shared" si="10"/>
        <v>31.54</v>
      </c>
      <c r="L70" s="62">
        <f t="shared" si="10"/>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9" ht="14.5" spans="5:14">
      <c r="E89" s="34" t="s">
        <v>238</v>
      </c>
      <c r="N89" s="66" t="s">
        <v>513</v>
      </c>
    </row>
    <row r="90" ht="15.25" spans="3:12">
      <c r="C90" s="35" t="s">
        <v>11</v>
      </c>
      <c r="D90" s="35" t="s">
        <v>189</v>
      </c>
      <c r="E90" s="35" t="s">
        <v>190</v>
      </c>
      <c r="F90" t="s">
        <v>191</v>
      </c>
      <c r="G90" t="s">
        <v>192</v>
      </c>
      <c r="H90" t="s">
        <v>193</v>
      </c>
      <c r="I90" t="s">
        <v>194</v>
      </c>
      <c r="J90" t="s">
        <v>195</v>
      </c>
      <c r="K90" t="s">
        <v>196</v>
      </c>
      <c r="L90" t="s">
        <v>197</v>
      </c>
    </row>
    <row r="91" ht="14.5" spans="3:12">
      <c r="C91" s="36" t="s">
        <v>169</v>
      </c>
      <c r="D91" s="36" t="s">
        <v>71</v>
      </c>
      <c r="E91" s="36" t="s">
        <v>48</v>
      </c>
      <c r="F91" s="87">
        <f>[3]RSD!$Q$114</f>
        <v>15</v>
      </c>
      <c r="G91" s="87">
        <f>F91</f>
        <v>15</v>
      </c>
      <c r="H91" s="87">
        <f t="shared" ref="H91:L91" si="12">G91</f>
        <v>15</v>
      </c>
      <c r="I91" s="87">
        <f t="shared" si="12"/>
        <v>15</v>
      </c>
      <c r="J91" s="87">
        <f t="shared" si="12"/>
        <v>15</v>
      </c>
      <c r="K91" s="87">
        <f t="shared" si="12"/>
        <v>15</v>
      </c>
      <c r="L91" s="87">
        <f t="shared" si="12"/>
        <v>15</v>
      </c>
    </row>
    <row r="92" ht="14.5" spans="3:12">
      <c r="C92" s="36" t="s">
        <v>170</v>
      </c>
      <c r="D92" s="36" t="s">
        <v>71</v>
      </c>
      <c r="E92" s="36" t="s">
        <v>50</v>
      </c>
      <c r="F92" s="87">
        <f>[3]RSD!$Q$115</f>
        <v>21</v>
      </c>
      <c r="G92" s="87">
        <f t="shared" ref="G92:L97" si="13">F92</f>
        <v>21</v>
      </c>
      <c r="H92" s="87">
        <f t="shared" si="13"/>
        <v>21</v>
      </c>
      <c r="I92" s="87">
        <f t="shared" si="13"/>
        <v>21</v>
      </c>
      <c r="J92" s="87">
        <f t="shared" si="13"/>
        <v>21</v>
      </c>
      <c r="K92" s="87">
        <f t="shared" si="13"/>
        <v>21</v>
      </c>
      <c r="L92" s="87">
        <f t="shared" si="13"/>
        <v>21</v>
      </c>
    </row>
    <row r="93" ht="14.5" spans="3:12">
      <c r="C93" s="36" t="s">
        <v>171</v>
      </c>
      <c r="D93" s="36" t="s">
        <v>71</v>
      </c>
      <c r="E93" s="36" t="s">
        <v>52</v>
      </c>
      <c r="F93" s="87">
        <f>[3]RSD!$Q$116</f>
        <v>15</v>
      </c>
      <c r="G93" s="87">
        <f t="shared" si="13"/>
        <v>15</v>
      </c>
      <c r="H93" s="87">
        <f t="shared" si="13"/>
        <v>15</v>
      </c>
      <c r="I93" s="87">
        <f t="shared" si="13"/>
        <v>15</v>
      </c>
      <c r="J93" s="87">
        <f t="shared" si="13"/>
        <v>15</v>
      </c>
      <c r="K93" s="87">
        <f t="shared" si="13"/>
        <v>15</v>
      </c>
      <c r="L93" s="87">
        <f t="shared" si="13"/>
        <v>15</v>
      </c>
    </row>
    <row r="94" ht="14.5" spans="3:12">
      <c r="C94" s="36" t="s">
        <v>172</v>
      </c>
      <c r="D94" s="36" t="s">
        <v>71</v>
      </c>
      <c r="E94" s="36" t="s">
        <v>54</v>
      </c>
      <c r="F94" s="87">
        <f>[3]RSD!$Q$117</f>
        <v>12</v>
      </c>
      <c r="G94" s="87">
        <f t="shared" si="13"/>
        <v>12</v>
      </c>
      <c r="H94" s="87">
        <f t="shared" si="13"/>
        <v>12</v>
      </c>
      <c r="I94" s="87">
        <f t="shared" si="13"/>
        <v>12</v>
      </c>
      <c r="J94" s="87">
        <f t="shared" si="13"/>
        <v>12</v>
      </c>
      <c r="K94" s="87">
        <f t="shared" si="13"/>
        <v>12</v>
      </c>
      <c r="L94" s="87">
        <f t="shared" si="13"/>
        <v>12</v>
      </c>
    </row>
    <row r="95" ht="14.5" spans="3:12">
      <c r="C95" s="36" t="s">
        <v>173</v>
      </c>
      <c r="D95" s="36" t="s">
        <v>71</v>
      </c>
      <c r="E95" s="36" t="s">
        <v>56</v>
      </c>
      <c r="F95" s="87">
        <f>[3]RSD!$Q$118</f>
        <v>13</v>
      </c>
      <c r="G95" s="87">
        <f t="shared" si="13"/>
        <v>13</v>
      </c>
      <c r="H95" s="87">
        <f t="shared" si="13"/>
        <v>13</v>
      </c>
      <c r="I95" s="87">
        <f t="shared" si="13"/>
        <v>13</v>
      </c>
      <c r="J95" s="87">
        <f t="shared" si="13"/>
        <v>13</v>
      </c>
      <c r="K95" s="87">
        <f t="shared" si="13"/>
        <v>13</v>
      </c>
      <c r="L95" s="87">
        <f t="shared" si="13"/>
        <v>13</v>
      </c>
    </row>
    <row r="96" ht="14.5" spans="3:12">
      <c r="C96" s="36" t="s">
        <v>174</v>
      </c>
      <c r="D96" s="36" t="s">
        <v>71</v>
      </c>
      <c r="E96" s="36" t="s">
        <v>58</v>
      </c>
      <c r="F96" s="87">
        <f>[3]RSD!$Q$119</f>
        <v>17</v>
      </c>
      <c r="G96" s="87">
        <f t="shared" si="13"/>
        <v>17</v>
      </c>
      <c r="H96" s="87">
        <f t="shared" si="13"/>
        <v>17</v>
      </c>
      <c r="I96" s="87">
        <f t="shared" si="13"/>
        <v>17</v>
      </c>
      <c r="J96" s="87">
        <f t="shared" si="13"/>
        <v>17</v>
      </c>
      <c r="K96" s="87">
        <f t="shared" si="13"/>
        <v>17</v>
      </c>
      <c r="L96" s="87">
        <f t="shared" si="13"/>
        <v>17</v>
      </c>
    </row>
    <row r="97" ht="14.5" spans="3:12">
      <c r="C97" s="36" t="s">
        <v>175</v>
      </c>
      <c r="D97" s="36" t="s">
        <v>71</v>
      </c>
      <c r="E97" s="36" t="s">
        <v>60</v>
      </c>
      <c r="F97" s="87">
        <f>[3]RSD!$Q$120</f>
        <v>15.5</v>
      </c>
      <c r="G97" s="87">
        <f t="shared" si="13"/>
        <v>15.5</v>
      </c>
      <c r="H97" s="87">
        <f t="shared" si="13"/>
        <v>15.5</v>
      </c>
      <c r="I97" s="87">
        <f t="shared" si="13"/>
        <v>15.5</v>
      </c>
      <c r="J97" s="87">
        <f t="shared" si="13"/>
        <v>15.5</v>
      </c>
      <c r="K97" s="87">
        <f t="shared" si="13"/>
        <v>15.5</v>
      </c>
      <c r="L97" s="87">
        <f t="shared" si="13"/>
        <v>15.5</v>
      </c>
    </row>
  </sheetData>
  <pageMargins left="0.7" right="0.7" top="0.75" bottom="0.75" header="0.3" footer="0.3"/>
  <pageSetup paperSize="1" orientation="portrait"/>
  <headerFooter/>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DR19" workbookViewId="0">
      <selection activeCell="FN31" sqref="FN31"/>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514</v>
      </c>
      <c r="C8" s="5"/>
      <c r="D8" s="5"/>
      <c r="E8" s="5"/>
      <c r="F8" s="5"/>
      <c r="G8" s="5"/>
      <c r="H8" s="5"/>
      <c r="I8" s="5"/>
      <c r="J8" s="5"/>
      <c r="K8" s="5"/>
      <c r="L8" s="5"/>
      <c r="M8" s="5"/>
      <c r="N8" s="5"/>
      <c r="O8" s="5"/>
      <c r="P8" s="5"/>
      <c r="Q8" s="5"/>
      <c r="R8" s="5"/>
      <c r="S8" s="5"/>
      <c r="T8" s="5"/>
      <c r="U8" s="5"/>
      <c r="V8" s="5"/>
      <c r="W8" s="5"/>
      <c r="Y8" s="4" t="s">
        <v>514</v>
      </c>
      <c r="AA8" s="5"/>
      <c r="AB8" s="5"/>
      <c r="AC8" s="5"/>
      <c r="AD8" s="5"/>
      <c r="AE8" s="5"/>
      <c r="AF8" s="5"/>
      <c r="AG8" s="5"/>
      <c r="AH8" s="5"/>
      <c r="AI8" s="5"/>
      <c r="AJ8" s="5"/>
      <c r="AK8" s="5"/>
      <c r="AL8" s="5"/>
      <c r="AM8" s="5"/>
      <c r="AN8" s="5"/>
      <c r="AO8" s="5"/>
      <c r="AP8" s="5"/>
      <c r="AQ8" s="5"/>
      <c r="AR8" s="5"/>
      <c r="AS8" s="5"/>
      <c r="AT8" s="5"/>
      <c r="AU8" s="5"/>
      <c r="AW8" s="4" t="s">
        <v>514</v>
      </c>
      <c r="AY8" s="5"/>
      <c r="AZ8" s="5"/>
      <c r="BA8" s="5"/>
      <c r="BB8" s="5"/>
      <c r="BC8" s="5"/>
      <c r="BD8" s="5"/>
      <c r="BE8" s="5"/>
      <c r="BF8" s="5"/>
      <c r="BG8" s="5"/>
      <c r="BH8" s="5"/>
      <c r="BI8" s="5"/>
      <c r="BJ8" s="5"/>
      <c r="BK8" s="5"/>
      <c r="BL8" s="5"/>
      <c r="BM8" s="5"/>
      <c r="BN8" s="5"/>
      <c r="BO8" s="5"/>
      <c r="BP8" s="5"/>
      <c r="BQ8" s="5"/>
      <c r="BR8" s="5"/>
      <c r="BS8" s="5"/>
      <c r="BU8" s="4" t="s">
        <v>514</v>
      </c>
      <c r="BW8" s="5"/>
      <c r="BX8" s="5"/>
      <c r="BY8" s="5"/>
      <c r="BZ8" s="5"/>
      <c r="CA8" s="5"/>
      <c r="CB8" s="5"/>
      <c r="CC8" s="5"/>
      <c r="CD8" s="5"/>
      <c r="CE8" s="5"/>
      <c r="CF8" s="5"/>
      <c r="CG8" s="5"/>
      <c r="CH8" s="5"/>
      <c r="CI8" s="5"/>
      <c r="CJ8" s="5"/>
      <c r="CK8" s="5"/>
      <c r="CL8" s="5"/>
      <c r="CM8" s="5"/>
      <c r="CN8" s="5"/>
      <c r="CO8" s="5"/>
      <c r="CP8" s="5"/>
      <c r="CQ8" s="5"/>
      <c r="CS8" s="4" t="s">
        <v>514</v>
      </c>
      <c r="CU8" s="5"/>
      <c r="CV8" s="5"/>
      <c r="CW8" s="5"/>
      <c r="CX8" s="5"/>
      <c r="CY8" s="5"/>
      <c r="CZ8" s="5"/>
      <c r="DA8" s="5"/>
      <c r="DB8" s="5"/>
      <c r="DC8" s="5"/>
      <c r="DD8" s="5"/>
      <c r="DE8" s="5"/>
      <c r="DF8" s="5"/>
      <c r="DG8" s="5"/>
      <c r="DH8" s="5"/>
      <c r="DI8" s="5"/>
      <c r="DJ8" s="5"/>
      <c r="DK8" s="5"/>
      <c r="DL8" s="5"/>
      <c r="DM8" s="5"/>
      <c r="DN8" s="5"/>
      <c r="DO8" s="5"/>
      <c r="DQ8" s="4" t="s">
        <v>514</v>
      </c>
      <c r="DS8" s="5"/>
      <c r="DT8" s="5"/>
      <c r="DU8" s="5"/>
      <c r="DV8" s="5"/>
      <c r="DW8" s="5"/>
      <c r="DX8" s="5"/>
      <c r="DY8" s="5"/>
      <c r="DZ8" s="5"/>
      <c r="EA8" s="5"/>
      <c r="EB8" s="5"/>
      <c r="EC8" s="5"/>
      <c r="ED8" s="5"/>
      <c r="EE8" s="5"/>
      <c r="EF8" s="5"/>
      <c r="EG8" s="5"/>
      <c r="EH8" s="5"/>
      <c r="EI8" s="5"/>
      <c r="EJ8" s="5"/>
      <c r="EK8" s="5"/>
      <c r="EL8" s="5"/>
      <c r="EM8" s="5"/>
      <c r="EO8" s="4" t="s">
        <v>514</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515</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515</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515</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515</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515</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515</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515</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7" t="s">
        <v>275</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7" t="s">
        <v>275</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7" t="s">
        <v>275</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7" t="s">
        <v>275</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7" t="s">
        <v>275</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7" t="s">
        <v>275</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7" t="s">
        <v>279</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7" t="s">
        <v>279</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7" t="s">
        <v>279</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7" t="s">
        <v>279</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7" t="s">
        <v>279</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7" t="s">
        <v>279</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7" t="s">
        <v>279</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270</v>
      </c>
      <c r="C18" s="30"/>
      <c r="D18" s="30"/>
      <c r="E18" s="30"/>
      <c r="F18" s="30"/>
      <c r="G18" s="30"/>
      <c r="H18" s="30"/>
      <c r="I18" s="30"/>
      <c r="J18" s="30"/>
      <c r="K18" s="30"/>
      <c r="L18" s="30"/>
      <c r="M18" s="30"/>
      <c r="N18" s="30"/>
      <c r="O18" s="30"/>
      <c r="P18" s="30"/>
      <c r="Q18" s="30"/>
      <c r="R18" s="30"/>
      <c r="S18" s="30"/>
      <c r="T18" s="30"/>
      <c r="U18" s="30"/>
      <c r="V18" s="30"/>
      <c r="W18" s="30"/>
      <c r="Z18" s="9" t="s">
        <v>270</v>
      </c>
      <c r="AA18" s="30"/>
      <c r="AB18" s="30"/>
      <c r="AC18" s="30"/>
      <c r="AD18" s="30"/>
      <c r="AE18" s="30"/>
      <c r="AF18" s="30"/>
      <c r="AG18" s="30"/>
      <c r="AH18" s="30"/>
      <c r="AI18" s="30"/>
      <c r="AJ18" s="30"/>
      <c r="AK18" s="30"/>
      <c r="AL18" s="30"/>
      <c r="AM18" s="30"/>
      <c r="AN18" s="30"/>
      <c r="AO18" s="30"/>
      <c r="AP18" s="30"/>
      <c r="AQ18" s="30"/>
      <c r="AR18" s="30"/>
      <c r="AS18" s="30"/>
      <c r="AT18" s="30"/>
      <c r="AU18" s="30"/>
      <c r="AX18" s="9" t="s">
        <v>270</v>
      </c>
      <c r="AY18" s="30"/>
      <c r="AZ18" s="30"/>
      <c r="BA18" s="30"/>
      <c r="BB18" s="30"/>
      <c r="BC18" s="30"/>
      <c r="BD18" s="30"/>
      <c r="BE18" s="30"/>
      <c r="BF18" s="30"/>
      <c r="BG18" s="30"/>
      <c r="BH18" s="30"/>
      <c r="BI18" s="30"/>
      <c r="BJ18" s="30"/>
      <c r="BK18" s="30"/>
      <c r="BL18" s="30"/>
      <c r="BM18" s="30"/>
      <c r="BN18" s="30"/>
      <c r="BO18" s="30"/>
      <c r="BP18" s="30"/>
      <c r="BQ18" s="30"/>
      <c r="BR18" s="30"/>
      <c r="BS18" s="30"/>
      <c r="BV18" s="9" t="s">
        <v>270</v>
      </c>
      <c r="BW18" s="30"/>
      <c r="BX18" s="30"/>
      <c r="BY18" s="30"/>
      <c r="BZ18" s="30"/>
      <c r="CA18" s="30"/>
      <c r="CB18" s="30"/>
      <c r="CC18" s="30"/>
      <c r="CD18" s="30"/>
      <c r="CE18" s="30"/>
      <c r="CF18" s="30"/>
      <c r="CG18" s="30"/>
      <c r="CH18" s="30"/>
      <c r="CI18" s="30"/>
      <c r="CJ18" s="30"/>
      <c r="CK18" s="30"/>
      <c r="CL18" s="30"/>
      <c r="CM18" s="30"/>
      <c r="CN18" s="30"/>
      <c r="CO18" s="30"/>
      <c r="CP18" s="30"/>
      <c r="CQ18" s="30"/>
      <c r="CT18" s="9" t="s">
        <v>270</v>
      </c>
      <c r="CU18" s="30"/>
      <c r="CV18" s="30"/>
      <c r="CW18" s="30"/>
      <c r="CX18" s="30"/>
      <c r="CY18" s="30"/>
      <c r="CZ18" s="30"/>
      <c r="DA18" s="30"/>
      <c r="DB18" s="30"/>
      <c r="DC18" s="30"/>
      <c r="DD18" s="30"/>
      <c r="DE18" s="30"/>
      <c r="DF18" s="30"/>
      <c r="DG18" s="30"/>
      <c r="DH18" s="30"/>
      <c r="DI18" s="30"/>
      <c r="DJ18" s="30"/>
      <c r="DK18" s="30"/>
      <c r="DL18" s="30"/>
      <c r="DM18" s="30"/>
      <c r="DN18" s="30"/>
      <c r="DO18" s="30"/>
      <c r="DR18" s="9" t="s">
        <v>270</v>
      </c>
      <c r="DS18" s="30"/>
      <c r="DT18" s="30"/>
      <c r="DU18" s="30"/>
      <c r="DV18" s="30"/>
      <c r="DW18" s="30"/>
      <c r="DX18" s="30"/>
      <c r="DY18" s="30"/>
      <c r="DZ18" s="30"/>
      <c r="EA18" s="30"/>
      <c r="EB18" s="30"/>
      <c r="EC18" s="30"/>
      <c r="ED18" s="30"/>
      <c r="EE18" s="30"/>
      <c r="EF18" s="30"/>
      <c r="EG18" s="30"/>
      <c r="EH18" s="30"/>
      <c r="EI18" s="30"/>
      <c r="EJ18" s="30"/>
      <c r="EK18" s="30"/>
      <c r="EL18" s="30"/>
      <c r="EM18" s="30"/>
      <c r="EP18" s="9" t="s">
        <v>270</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275</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7" t="s">
        <v>275</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7" t="s">
        <v>275</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7" t="s">
        <v>275</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7" t="s">
        <v>275</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7" t="s">
        <v>275</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7" t="s">
        <v>275</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7" t="s">
        <v>279</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7" t="s">
        <v>279</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7" t="s">
        <v>279</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7" t="s">
        <v>279</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7" t="s">
        <v>279</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7" t="s">
        <v>279</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7" t="s">
        <v>279</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291</v>
      </c>
      <c r="Z22" s="27" t="s">
        <v>291</v>
      </c>
      <c r="AX22" s="27" t="s">
        <v>291</v>
      </c>
      <c r="BV22" s="27" t="s">
        <v>291</v>
      </c>
      <c r="CT22" s="27" t="s">
        <v>291</v>
      </c>
      <c r="DR22" s="27" t="s">
        <v>291</v>
      </c>
      <c r="EP22" s="27" t="s">
        <v>291</v>
      </c>
    </row>
    <row r="23" spans="2:167">
      <c r="B23" s="28" t="s">
        <v>497</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497</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497</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497</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497</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497</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497</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498</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498</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498</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498</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498</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498</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498</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516</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516</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516</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516</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516</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516</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516</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295</v>
      </c>
      <c r="C29" s="30"/>
      <c r="D29" s="30"/>
      <c r="E29" s="30"/>
      <c r="F29" s="30"/>
      <c r="G29" s="30"/>
      <c r="H29" s="30"/>
      <c r="I29" s="30"/>
      <c r="J29" s="30"/>
      <c r="K29" s="30"/>
      <c r="L29" s="30"/>
      <c r="M29" s="30"/>
      <c r="N29" s="30"/>
      <c r="O29" s="30"/>
      <c r="P29" s="30"/>
      <c r="Q29" s="30"/>
      <c r="R29" s="30"/>
      <c r="S29" s="30"/>
      <c r="T29" s="30"/>
      <c r="U29" s="30"/>
      <c r="V29" s="30"/>
      <c r="W29" s="30"/>
      <c r="Z29" s="9" t="s">
        <v>295</v>
      </c>
      <c r="AA29" s="30"/>
      <c r="AB29" s="30"/>
      <c r="AC29" s="30"/>
      <c r="AD29" s="30"/>
      <c r="AE29" s="30"/>
      <c r="AF29" s="30"/>
      <c r="AG29" s="30"/>
      <c r="AH29" s="30"/>
      <c r="AI29" s="30"/>
      <c r="AJ29" s="30"/>
      <c r="AK29" s="30"/>
      <c r="AL29" s="30"/>
      <c r="AM29" s="30"/>
      <c r="AN29" s="30"/>
      <c r="AO29" s="30"/>
      <c r="AP29" s="30"/>
      <c r="AQ29" s="30"/>
      <c r="AR29" s="30"/>
      <c r="AS29" s="30"/>
      <c r="AT29" s="30"/>
      <c r="AU29" s="30"/>
      <c r="AX29" s="9" t="s">
        <v>295</v>
      </c>
      <c r="AY29" s="30"/>
      <c r="AZ29" s="30"/>
      <c r="BA29" s="30"/>
      <c r="BB29" s="30"/>
      <c r="BC29" s="30"/>
      <c r="BD29" s="30"/>
      <c r="BE29" s="30"/>
      <c r="BF29" s="30"/>
      <c r="BG29" s="30"/>
      <c r="BH29" s="30"/>
      <c r="BI29" s="30"/>
      <c r="BJ29" s="30"/>
      <c r="BK29" s="30"/>
      <c r="BL29" s="30"/>
      <c r="BM29" s="30"/>
      <c r="BN29" s="30"/>
      <c r="BO29" s="30"/>
      <c r="BP29" s="30"/>
      <c r="BQ29" s="30"/>
      <c r="BR29" s="30"/>
      <c r="BS29" s="30"/>
      <c r="BV29" s="9" t="s">
        <v>295</v>
      </c>
      <c r="BW29" s="30"/>
      <c r="BX29" s="30"/>
      <c r="BY29" s="30"/>
      <c r="BZ29" s="30"/>
      <c r="CA29" s="30"/>
      <c r="CB29" s="30"/>
      <c r="CC29" s="30"/>
      <c r="CD29" s="30"/>
      <c r="CE29" s="30"/>
      <c r="CF29" s="30"/>
      <c r="CG29" s="30"/>
      <c r="CH29" s="30"/>
      <c r="CI29" s="30"/>
      <c r="CJ29" s="30"/>
      <c r="CK29" s="30"/>
      <c r="CL29" s="30"/>
      <c r="CM29" s="30"/>
      <c r="CN29" s="30"/>
      <c r="CO29" s="30"/>
      <c r="CP29" s="30"/>
      <c r="CQ29" s="30"/>
      <c r="CT29" s="9" t="s">
        <v>295</v>
      </c>
      <c r="CU29" s="30"/>
      <c r="CV29" s="30"/>
      <c r="CW29" s="30"/>
      <c r="CX29" s="30"/>
      <c r="CY29" s="30"/>
      <c r="CZ29" s="30"/>
      <c r="DA29" s="30"/>
      <c r="DB29" s="30"/>
      <c r="DC29" s="30"/>
      <c r="DD29" s="30"/>
      <c r="DE29" s="30"/>
      <c r="DF29" s="30"/>
      <c r="DG29" s="30"/>
      <c r="DH29" s="30"/>
      <c r="DI29" s="30"/>
      <c r="DJ29" s="30"/>
      <c r="DK29" s="30"/>
      <c r="DL29" s="30"/>
      <c r="DM29" s="30"/>
      <c r="DN29" s="30"/>
      <c r="DO29" s="30"/>
      <c r="DR29" s="9" t="s">
        <v>295</v>
      </c>
      <c r="DS29" s="30"/>
      <c r="DT29" s="30"/>
      <c r="DU29" s="30"/>
      <c r="DV29" s="30"/>
      <c r="DW29" s="30"/>
      <c r="DX29" s="30"/>
      <c r="DY29" s="30"/>
      <c r="DZ29" s="30"/>
      <c r="EA29" s="30"/>
      <c r="EB29" s="30"/>
      <c r="EC29" s="30"/>
      <c r="ED29" s="30"/>
      <c r="EE29" s="30"/>
      <c r="EF29" s="30"/>
      <c r="EG29" s="30"/>
      <c r="EH29" s="30"/>
      <c r="EI29" s="30"/>
      <c r="EJ29" s="30"/>
      <c r="EK29" s="30"/>
      <c r="EL29" s="30"/>
      <c r="EM29" s="30"/>
      <c r="EP29" s="9" t="s">
        <v>295</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275</v>
      </c>
      <c r="C30" s="78" t="s">
        <v>296</v>
      </c>
      <c r="D30" s="78" t="s">
        <v>296</v>
      </c>
      <c r="E30" s="78" t="s">
        <v>296</v>
      </c>
      <c r="F30" s="78" t="s">
        <v>296</v>
      </c>
      <c r="G30" s="78" t="s">
        <v>296</v>
      </c>
      <c r="H30" s="78" t="s">
        <v>296</v>
      </c>
      <c r="I30" s="78" t="s">
        <v>296</v>
      </c>
      <c r="J30" s="78" t="s">
        <v>296</v>
      </c>
      <c r="K30" s="78" t="s">
        <v>296</v>
      </c>
      <c r="L30" s="78" t="s">
        <v>296</v>
      </c>
      <c r="M30" s="78" t="s">
        <v>296</v>
      </c>
      <c r="N30" s="78" t="s">
        <v>296</v>
      </c>
      <c r="O30" s="78" t="s">
        <v>296</v>
      </c>
      <c r="P30" s="78" t="s">
        <v>296</v>
      </c>
      <c r="Q30" s="78" t="s">
        <v>296</v>
      </c>
      <c r="R30" s="78" t="s">
        <v>296</v>
      </c>
      <c r="S30" s="78" t="s">
        <v>296</v>
      </c>
      <c r="T30" s="78" t="s">
        <v>296</v>
      </c>
      <c r="U30" s="78" t="s">
        <v>296</v>
      </c>
      <c r="V30" s="78" t="s">
        <v>296</v>
      </c>
      <c r="W30" s="78" t="s">
        <v>296</v>
      </c>
      <c r="Z30" s="16" t="s">
        <v>275</v>
      </c>
      <c r="AA30" s="78" t="s">
        <v>296</v>
      </c>
      <c r="AB30" s="78" t="s">
        <v>296</v>
      </c>
      <c r="AC30" s="78" t="s">
        <v>296</v>
      </c>
      <c r="AD30" s="78" t="s">
        <v>296</v>
      </c>
      <c r="AE30" s="78" t="s">
        <v>296</v>
      </c>
      <c r="AF30" s="78" t="s">
        <v>296</v>
      </c>
      <c r="AG30" s="78" t="s">
        <v>296</v>
      </c>
      <c r="AH30" s="78" t="s">
        <v>296</v>
      </c>
      <c r="AI30" s="78" t="s">
        <v>296</v>
      </c>
      <c r="AJ30" s="78" t="s">
        <v>296</v>
      </c>
      <c r="AK30" s="78" t="s">
        <v>296</v>
      </c>
      <c r="AL30" s="78" t="s">
        <v>296</v>
      </c>
      <c r="AM30" s="78" t="s">
        <v>296</v>
      </c>
      <c r="AN30" s="78" t="s">
        <v>296</v>
      </c>
      <c r="AO30" s="78" t="s">
        <v>296</v>
      </c>
      <c r="AP30" s="78" t="s">
        <v>296</v>
      </c>
      <c r="AQ30" s="78" t="s">
        <v>296</v>
      </c>
      <c r="AR30" s="78" t="s">
        <v>296</v>
      </c>
      <c r="AS30" s="78" t="s">
        <v>296</v>
      </c>
      <c r="AT30" s="78" t="s">
        <v>296</v>
      </c>
      <c r="AU30" s="78" t="s">
        <v>296</v>
      </c>
      <c r="AX30" s="16" t="s">
        <v>275</v>
      </c>
      <c r="AY30" s="78" t="s">
        <v>296</v>
      </c>
      <c r="AZ30" s="78" t="s">
        <v>296</v>
      </c>
      <c r="BA30" s="78" t="s">
        <v>296</v>
      </c>
      <c r="BB30" s="78" t="s">
        <v>296</v>
      </c>
      <c r="BC30" s="78" t="s">
        <v>296</v>
      </c>
      <c r="BD30" s="78" t="s">
        <v>296</v>
      </c>
      <c r="BE30" s="78" t="s">
        <v>296</v>
      </c>
      <c r="BF30" s="78" t="s">
        <v>296</v>
      </c>
      <c r="BG30" s="78" t="s">
        <v>296</v>
      </c>
      <c r="BH30" s="78" t="s">
        <v>296</v>
      </c>
      <c r="BI30" s="78" t="s">
        <v>296</v>
      </c>
      <c r="BJ30" s="78" t="s">
        <v>296</v>
      </c>
      <c r="BK30" s="78" t="s">
        <v>296</v>
      </c>
      <c r="BL30" s="78" t="s">
        <v>296</v>
      </c>
      <c r="BM30" s="78" t="s">
        <v>296</v>
      </c>
      <c r="BN30" s="78" t="s">
        <v>296</v>
      </c>
      <c r="BO30" s="78" t="s">
        <v>296</v>
      </c>
      <c r="BP30" s="78" t="s">
        <v>296</v>
      </c>
      <c r="BQ30" s="78" t="s">
        <v>296</v>
      </c>
      <c r="BR30" s="78" t="s">
        <v>296</v>
      </c>
      <c r="BS30" s="78" t="s">
        <v>296</v>
      </c>
      <c r="BV30" s="16" t="s">
        <v>275</v>
      </c>
      <c r="BW30" s="78" t="s">
        <v>296</v>
      </c>
      <c r="BX30" s="78" t="s">
        <v>296</v>
      </c>
      <c r="BY30" s="78" t="s">
        <v>296</v>
      </c>
      <c r="BZ30" s="78" t="s">
        <v>296</v>
      </c>
      <c r="CA30" s="78" t="s">
        <v>296</v>
      </c>
      <c r="CB30" s="78" t="s">
        <v>296</v>
      </c>
      <c r="CC30" s="78" t="s">
        <v>296</v>
      </c>
      <c r="CD30" s="78" t="s">
        <v>296</v>
      </c>
      <c r="CE30" s="78" t="s">
        <v>296</v>
      </c>
      <c r="CF30" s="78" t="s">
        <v>296</v>
      </c>
      <c r="CG30" s="78" t="s">
        <v>296</v>
      </c>
      <c r="CH30" s="78" t="s">
        <v>296</v>
      </c>
      <c r="CI30" s="78" t="s">
        <v>296</v>
      </c>
      <c r="CJ30" s="78" t="s">
        <v>296</v>
      </c>
      <c r="CK30" s="78" t="s">
        <v>296</v>
      </c>
      <c r="CL30" s="78" t="s">
        <v>296</v>
      </c>
      <c r="CM30" s="78" t="s">
        <v>296</v>
      </c>
      <c r="CN30" s="78" t="s">
        <v>296</v>
      </c>
      <c r="CO30" s="78" t="s">
        <v>296</v>
      </c>
      <c r="CP30" s="78" t="s">
        <v>296</v>
      </c>
      <c r="CQ30" s="78" t="s">
        <v>296</v>
      </c>
      <c r="CT30" s="16" t="s">
        <v>275</v>
      </c>
      <c r="CU30" s="78" t="s">
        <v>296</v>
      </c>
      <c r="CV30" s="78" t="s">
        <v>296</v>
      </c>
      <c r="CW30" s="78" t="s">
        <v>296</v>
      </c>
      <c r="CX30" s="78" t="s">
        <v>296</v>
      </c>
      <c r="CY30" s="78" t="s">
        <v>296</v>
      </c>
      <c r="CZ30" s="78" t="s">
        <v>296</v>
      </c>
      <c r="DA30" s="78" t="s">
        <v>296</v>
      </c>
      <c r="DB30" s="78" t="s">
        <v>296</v>
      </c>
      <c r="DC30" s="78" t="s">
        <v>296</v>
      </c>
      <c r="DD30" s="78" t="s">
        <v>296</v>
      </c>
      <c r="DE30" s="78" t="s">
        <v>296</v>
      </c>
      <c r="DF30" s="78" t="s">
        <v>296</v>
      </c>
      <c r="DG30" s="78" t="s">
        <v>296</v>
      </c>
      <c r="DH30" s="78" t="s">
        <v>296</v>
      </c>
      <c r="DI30" s="78" t="s">
        <v>296</v>
      </c>
      <c r="DJ30" s="78" t="s">
        <v>296</v>
      </c>
      <c r="DK30" s="78" t="s">
        <v>296</v>
      </c>
      <c r="DL30" s="78" t="s">
        <v>296</v>
      </c>
      <c r="DM30" s="78" t="s">
        <v>296</v>
      </c>
      <c r="DN30" s="78" t="s">
        <v>296</v>
      </c>
      <c r="DO30" s="78" t="s">
        <v>296</v>
      </c>
      <c r="DR30" s="16" t="s">
        <v>275</v>
      </c>
      <c r="DS30" s="78" t="s">
        <v>296</v>
      </c>
      <c r="DT30" s="78" t="s">
        <v>296</v>
      </c>
      <c r="DU30" s="78" t="s">
        <v>296</v>
      </c>
      <c r="DV30" s="78" t="s">
        <v>296</v>
      </c>
      <c r="DW30" s="78" t="s">
        <v>296</v>
      </c>
      <c r="DX30" s="78" t="s">
        <v>296</v>
      </c>
      <c r="DY30" s="78" t="s">
        <v>296</v>
      </c>
      <c r="DZ30" s="78" t="s">
        <v>296</v>
      </c>
      <c r="EA30" s="78" t="s">
        <v>296</v>
      </c>
      <c r="EB30" s="78" t="s">
        <v>296</v>
      </c>
      <c r="EC30" s="78" t="s">
        <v>296</v>
      </c>
      <c r="ED30" s="78" t="s">
        <v>296</v>
      </c>
      <c r="EE30" s="78" t="s">
        <v>296</v>
      </c>
      <c r="EF30" s="78" t="s">
        <v>296</v>
      </c>
      <c r="EG30" s="78" t="s">
        <v>296</v>
      </c>
      <c r="EH30" s="78" t="s">
        <v>296</v>
      </c>
      <c r="EI30" s="78" t="s">
        <v>296</v>
      </c>
      <c r="EJ30" s="78" t="s">
        <v>296</v>
      </c>
      <c r="EK30" s="78" t="s">
        <v>296</v>
      </c>
      <c r="EL30" s="78" t="s">
        <v>296</v>
      </c>
      <c r="EM30" s="78" t="s">
        <v>296</v>
      </c>
      <c r="EP30" s="16" t="s">
        <v>275</v>
      </c>
      <c r="EQ30" s="78" t="s">
        <v>296</v>
      </c>
      <c r="ER30" s="78" t="s">
        <v>296</v>
      </c>
      <c r="ES30" s="78" t="s">
        <v>296</v>
      </c>
      <c r="ET30" s="78" t="s">
        <v>296</v>
      </c>
      <c r="EU30" s="78" t="s">
        <v>296</v>
      </c>
      <c r="EV30" s="78" t="s">
        <v>296</v>
      </c>
      <c r="EW30" s="78" t="s">
        <v>296</v>
      </c>
      <c r="EX30" s="78" t="s">
        <v>296</v>
      </c>
      <c r="EY30" s="78" t="s">
        <v>296</v>
      </c>
      <c r="EZ30" s="78" t="s">
        <v>296</v>
      </c>
      <c r="FA30" s="78" t="s">
        <v>296</v>
      </c>
      <c r="FB30" s="78" t="s">
        <v>296</v>
      </c>
      <c r="FC30" s="78" t="s">
        <v>296</v>
      </c>
      <c r="FD30" s="78" t="s">
        <v>296</v>
      </c>
      <c r="FE30" s="78" t="s">
        <v>296</v>
      </c>
      <c r="FF30" s="78" t="s">
        <v>296</v>
      </c>
      <c r="FG30" s="78" t="s">
        <v>296</v>
      </c>
      <c r="FH30" s="78" t="s">
        <v>296</v>
      </c>
      <c r="FI30" s="78" t="s">
        <v>296</v>
      </c>
      <c r="FJ30" s="78" t="s">
        <v>296</v>
      </c>
      <c r="FK30" s="78" t="s">
        <v>296</v>
      </c>
    </row>
    <row r="31" spans="2:170">
      <c r="B31" s="77" t="s">
        <v>279</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9">
        <f>W16</f>
        <v>0.068969</v>
      </c>
      <c r="Y31" s="79">
        <f>IF(W31*1000/X31&gt;0,W31*1000/X31,)</f>
        <v>49.2105148689991</v>
      </c>
      <c r="Z31" s="77" t="s">
        <v>279</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9">
        <f>AU16</f>
        <v>0.824286</v>
      </c>
      <c r="AW31" s="79">
        <f>IF(AU31*1000/AV31&gt;0,AU31*1000/AV31,)</f>
        <v>49.3178338586364</v>
      </c>
      <c r="AX31" s="77" t="s">
        <v>279</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0.160222</v>
      </c>
      <c r="BK31" s="30">
        <v>0.194986</v>
      </c>
      <c r="BL31" s="30">
        <v>0.162162</v>
      </c>
      <c r="BM31" s="30">
        <v>0.193384</v>
      </c>
      <c r="BN31" s="30">
        <v>0.21087</v>
      </c>
      <c r="BO31" s="30">
        <v>0.160241</v>
      </c>
      <c r="BP31" s="30">
        <v>0.162167</v>
      </c>
      <c r="BQ31" s="30">
        <v>0.241651</v>
      </c>
      <c r="BR31" s="30">
        <v>0.198815</v>
      </c>
      <c r="BS31" s="30">
        <v>0.161055</v>
      </c>
      <c r="BT31" s="79">
        <f>BS16</f>
        <v>4.087407</v>
      </c>
      <c r="BU31" s="79">
        <f>IF(BS31*1000/BT31&gt;0,BS31*1000/BT31,)</f>
        <v>39.4027313648971</v>
      </c>
      <c r="BV31" s="77" t="s">
        <v>279</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9">
        <f>CQ16</f>
        <v>0.195206</v>
      </c>
      <c r="CS31" s="79">
        <f>IF(CQ31*1000/CR31&gt;0,CQ31*1000/CR31,)</f>
        <v>49.0456235976353</v>
      </c>
      <c r="CT31" s="77" t="s">
        <v>279</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0.016849</v>
      </c>
      <c r="DI31" s="30">
        <v>0.022568</v>
      </c>
      <c r="DJ31" s="30">
        <v>0.025231</v>
      </c>
      <c r="DK31" s="30">
        <v>0.026567</v>
      </c>
      <c r="DL31" s="30">
        <v>0.029854</v>
      </c>
      <c r="DM31" s="30">
        <v>0.031195</v>
      </c>
      <c r="DN31" s="30">
        <v>0.032315</v>
      </c>
      <c r="DO31" s="30">
        <v>0.031712</v>
      </c>
      <c r="DP31" s="79">
        <f>DO16</f>
        <v>0.644996</v>
      </c>
      <c r="DQ31" s="79">
        <f>IF(DO31*1000/DP31&gt;0,DO31*1000/DP31,)</f>
        <v>49.1661963795124</v>
      </c>
      <c r="DR31" s="77" t="s">
        <v>279</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9">
        <f>EM16</f>
        <v>1.710249</v>
      </c>
      <c r="EO31" s="79">
        <f>IF(EM31*1000/EN31&gt;0,EM31*1000/EN31,)</f>
        <v>50.2382986337077</v>
      </c>
      <c r="EP31" s="77" t="s">
        <v>279</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9">
        <f>FK16</f>
        <v>1.548533</v>
      </c>
      <c r="FM31" s="79">
        <f>IF(FK31*1000/FL31&gt;0,FK31*1000/FL31,)</f>
        <v>50.3502347060088</v>
      </c>
      <c r="FN31" s="80">
        <f>AVERAGE(Y31,AW31,BU31,CS31,DQ31,EO31,FM31)</f>
        <v>48.1044904870567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297</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297</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297</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297</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297</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297</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297</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300</v>
      </c>
      <c r="B35"/>
      <c r="Y35" s="15" t="s">
        <v>300</v>
      </c>
      <c r="Z35"/>
      <c r="AW35" s="15" t="s">
        <v>300</v>
      </c>
      <c r="AX35"/>
      <c r="BU35" s="15" t="s">
        <v>300</v>
      </c>
      <c r="BV35"/>
      <c r="CS35" s="15" t="s">
        <v>300</v>
      </c>
      <c r="CT35"/>
      <c r="DQ35" s="15" t="s">
        <v>300</v>
      </c>
      <c r="DR35"/>
      <c r="EO35" s="15" t="s">
        <v>300</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517</v>
      </c>
      <c r="B8" s="4"/>
      <c r="C8" s="5"/>
      <c r="D8" s="5"/>
      <c r="E8" s="5"/>
      <c r="F8" s="5"/>
      <c r="G8" s="5"/>
      <c r="H8" s="5"/>
      <c r="I8" s="5"/>
      <c r="J8" s="5"/>
      <c r="K8" s="5"/>
      <c r="L8" s="5"/>
      <c r="M8" s="5"/>
      <c r="N8" s="5"/>
      <c r="O8" s="5"/>
      <c r="P8" s="5"/>
      <c r="Q8" s="5"/>
      <c r="R8" s="5"/>
      <c r="S8" s="5"/>
      <c r="T8" s="5"/>
      <c r="U8" s="5"/>
      <c r="V8" s="5"/>
      <c r="W8" s="5"/>
      <c r="Y8" s="4" t="s">
        <v>517</v>
      </c>
      <c r="Z8" s="4"/>
      <c r="AA8" s="5"/>
      <c r="AB8" s="5"/>
      <c r="AC8" s="5"/>
      <c r="AD8" s="5"/>
      <c r="AE8" s="5"/>
      <c r="AF8" s="5"/>
      <c r="AG8" s="5"/>
      <c r="AH8" s="5"/>
      <c r="AI8" s="5"/>
      <c r="AJ8" s="5"/>
      <c r="AK8" s="5"/>
      <c r="AL8" s="5"/>
      <c r="AM8" s="5"/>
      <c r="AN8" s="5"/>
      <c r="AO8" s="5"/>
      <c r="AP8" s="5"/>
      <c r="AQ8" s="5"/>
      <c r="AR8" s="5"/>
      <c r="AS8" s="5"/>
      <c r="AT8" s="5"/>
      <c r="AU8" s="5"/>
      <c r="AW8" s="4" t="s">
        <v>517</v>
      </c>
      <c r="AX8" s="4"/>
      <c r="AY8" s="5"/>
      <c r="AZ8" s="5"/>
      <c r="BA8" s="5"/>
      <c r="BB8" s="5"/>
      <c r="BC8" s="5"/>
      <c r="BD8" s="5"/>
      <c r="BE8" s="5"/>
      <c r="BF8" s="5"/>
      <c r="BG8" s="5"/>
      <c r="BH8" s="5"/>
      <c r="BI8" s="5"/>
      <c r="BJ8" s="5"/>
      <c r="BK8" s="5"/>
      <c r="BL8" s="5"/>
      <c r="BM8" s="5"/>
      <c r="BN8" s="5"/>
      <c r="BO8" s="5"/>
      <c r="BP8" s="5"/>
      <c r="BQ8" s="5"/>
      <c r="BR8" s="5"/>
      <c r="BS8" s="5"/>
      <c r="BU8" s="4" t="s">
        <v>517</v>
      </c>
      <c r="BV8" s="4"/>
      <c r="BW8" s="5"/>
      <c r="BX8" s="5"/>
      <c r="BY8" s="5"/>
      <c r="BZ8" s="5"/>
      <c r="CA8" s="5"/>
      <c r="CB8" s="5"/>
      <c r="CC8" s="5"/>
      <c r="CD8" s="5"/>
      <c r="CE8" s="5"/>
      <c r="CF8" s="5"/>
      <c r="CG8" s="5"/>
      <c r="CH8" s="5"/>
      <c r="CI8" s="5"/>
      <c r="CJ8" s="5"/>
      <c r="CK8" s="5"/>
      <c r="CL8" s="5"/>
      <c r="CM8" s="5"/>
      <c r="CN8" s="5"/>
      <c r="CO8" s="5"/>
      <c r="CP8" s="5"/>
      <c r="CQ8" s="5"/>
      <c r="CS8" s="4" t="s">
        <v>517</v>
      </c>
      <c r="CT8" s="4"/>
      <c r="CU8" s="5"/>
      <c r="CV8" s="5"/>
      <c r="CW8" s="5"/>
      <c r="CX8" s="5"/>
      <c r="CY8" s="5"/>
      <c r="CZ8" s="5"/>
      <c r="DA8" s="5"/>
      <c r="DB8" s="5"/>
      <c r="DC8" s="5"/>
      <c r="DD8" s="5"/>
      <c r="DE8" s="5"/>
      <c r="DF8" s="5"/>
      <c r="DG8" s="5"/>
      <c r="DH8" s="5"/>
      <c r="DI8" s="5"/>
      <c r="DJ8" s="5"/>
      <c r="DK8" s="5"/>
      <c r="DL8" s="5"/>
      <c r="DM8" s="5"/>
      <c r="DN8" s="5"/>
      <c r="DO8" s="5"/>
      <c r="DQ8" s="4" t="s">
        <v>517</v>
      </c>
      <c r="DR8" s="4"/>
      <c r="DS8" s="5"/>
      <c r="DT8" s="5"/>
      <c r="DU8" s="5"/>
      <c r="DV8" s="5"/>
      <c r="DW8" s="5"/>
      <c r="DX8" s="5"/>
      <c r="DY8" s="5"/>
      <c r="DZ8" s="5"/>
      <c r="EA8" s="5"/>
      <c r="EB8" s="5"/>
      <c r="EC8" s="5"/>
      <c r="ED8" s="5"/>
      <c r="EE8" s="5"/>
      <c r="EF8" s="5"/>
      <c r="EG8" s="5"/>
      <c r="EH8" s="5"/>
      <c r="EI8" s="5"/>
      <c r="EJ8" s="5"/>
      <c r="EK8" s="5"/>
      <c r="EL8" s="5"/>
      <c r="EM8" s="5"/>
      <c r="EO8" s="4" t="s">
        <v>517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518</v>
      </c>
      <c r="C13" s="1"/>
      <c r="D13" s="1"/>
      <c r="E13" s="1"/>
      <c r="F13" s="1"/>
      <c r="G13" s="1"/>
      <c r="H13" s="1"/>
      <c r="I13" s="1"/>
      <c r="J13" s="1"/>
      <c r="K13" s="1"/>
      <c r="L13" s="1"/>
      <c r="M13" s="1"/>
      <c r="N13" s="1"/>
      <c r="O13" s="1"/>
      <c r="P13" s="1"/>
      <c r="Q13" s="1"/>
      <c r="R13" s="1"/>
      <c r="S13" s="1"/>
      <c r="T13" s="1"/>
      <c r="U13" s="1"/>
      <c r="V13" s="1"/>
      <c r="W13" s="1"/>
      <c r="Y13" s="1"/>
      <c r="Z13" s="13" t="s">
        <v>518</v>
      </c>
      <c r="AA13" s="1"/>
      <c r="AB13" s="1"/>
      <c r="AC13" s="1"/>
      <c r="AD13" s="1"/>
      <c r="AE13" s="1"/>
      <c r="AF13" s="1"/>
      <c r="AG13" s="1"/>
      <c r="AH13" s="1"/>
      <c r="AI13" s="1"/>
      <c r="AJ13" s="1"/>
      <c r="AK13" s="1"/>
      <c r="AL13" s="1"/>
      <c r="AM13" s="1"/>
      <c r="AN13" s="1"/>
      <c r="AO13" s="1"/>
      <c r="AP13" s="1"/>
      <c r="AQ13" s="1"/>
      <c r="AR13" s="1"/>
      <c r="AS13" s="1"/>
      <c r="AT13" s="1"/>
      <c r="AU13" s="1"/>
      <c r="AW13" s="1"/>
      <c r="AX13" s="13" t="s">
        <v>518</v>
      </c>
      <c r="AY13" s="1"/>
      <c r="AZ13" s="1"/>
      <c r="BA13" s="1"/>
      <c r="BB13" s="1"/>
      <c r="BC13" s="1"/>
      <c r="BD13" s="1"/>
      <c r="BE13" s="1"/>
      <c r="BF13" s="1"/>
      <c r="BG13" s="1"/>
      <c r="BH13" s="1"/>
      <c r="BI13" s="1"/>
      <c r="BJ13" s="1"/>
      <c r="BK13" s="1"/>
      <c r="BL13" s="1"/>
      <c r="BM13" s="1"/>
      <c r="BN13" s="1"/>
      <c r="BO13" s="1"/>
      <c r="BP13" s="1"/>
      <c r="BQ13" s="1"/>
      <c r="BR13" s="1"/>
      <c r="BS13" s="1"/>
      <c r="BU13" s="1"/>
      <c r="BV13" s="13" t="s">
        <v>518</v>
      </c>
      <c r="BW13" s="1"/>
      <c r="BX13" s="1"/>
      <c r="BY13" s="1"/>
      <c r="BZ13" s="1"/>
      <c r="CA13" s="1"/>
      <c r="CB13" s="1"/>
      <c r="CC13" s="1"/>
      <c r="CD13" s="1"/>
      <c r="CE13" s="1"/>
      <c r="CF13" s="1"/>
      <c r="CG13" s="1"/>
      <c r="CH13" s="1"/>
      <c r="CI13" s="1"/>
      <c r="CJ13" s="1"/>
      <c r="CK13" s="1"/>
      <c r="CL13" s="1"/>
      <c r="CM13" s="1"/>
      <c r="CN13" s="1"/>
      <c r="CO13" s="1"/>
      <c r="CP13" s="1"/>
      <c r="CQ13" s="1"/>
      <c r="CS13" s="1"/>
      <c r="CT13" s="13" t="s">
        <v>518</v>
      </c>
      <c r="CU13" s="1"/>
      <c r="CV13" s="1"/>
      <c r="CW13" s="1"/>
      <c r="CX13" s="1"/>
      <c r="CY13" s="1"/>
      <c r="CZ13" s="1"/>
      <c r="DA13" s="1"/>
      <c r="DB13" s="1"/>
      <c r="DC13" s="1"/>
      <c r="DD13" s="1"/>
      <c r="DE13" s="1"/>
      <c r="DF13" s="1"/>
      <c r="DG13" s="1"/>
      <c r="DH13" s="1"/>
      <c r="DI13" s="1"/>
      <c r="DJ13" s="1"/>
      <c r="DK13" s="1"/>
      <c r="DL13" s="1"/>
      <c r="DM13" s="1"/>
      <c r="DN13" s="1"/>
      <c r="DO13" s="1"/>
      <c r="DQ13" s="1"/>
      <c r="DR13" s="13" t="s">
        <v>518</v>
      </c>
      <c r="DS13" s="1"/>
      <c r="DT13" s="1"/>
      <c r="DU13" s="1"/>
      <c r="DV13" s="1"/>
      <c r="DW13" s="1"/>
      <c r="DX13" s="1"/>
      <c r="DY13" s="1"/>
      <c r="DZ13" s="1"/>
      <c r="EA13" s="1"/>
      <c r="EB13" s="1"/>
      <c r="EC13" s="1"/>
      <c r="ED13" s="1"/>
      <c r="EE13" s="1"/>
      <c r="EF13" s="1"/>
      <c r="EG13" s="1"/>
      <c r="EH13" s="1"/>
      <c r="EI13" s="1"/>
      <c r="EJ13" s="1"/>
      <c r="EK13" s="1"/>
      <c r="EL13" s="1"/>
      <c r="EM13" s="1"/>
      <c r="EO13" s="1"/>
      <c r="EP13" s="13" t="s">
        <v>518</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519</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519</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519</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519</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519</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519</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519</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ht="14.5" spans="1:167">
      <c r="A15" s="1"/>
      <c r="B15" s="16" t="s">
        <v>520</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520</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520</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520</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520</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520</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520</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ht="14.5" spans="1:167">
      <c r="A16" s="1"/>
      <c r="B16" s="16" t="s">
        <v>521</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521</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521</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521</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521</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521</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521</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ht="14.5" spans="1:167">
      <c r="A17" s="1"/>
      <c r="B17" s="16" t="s">
        <v>522</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522</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522</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522</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522</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522</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522</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ht="14.5" spans="1:167">
      <c r="A18" s="1"/>
      <c r="B18" s="16" t="s">
        <v>523</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523</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523</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523</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523</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523</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523</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ht="14.5" spans="1:167">
      <c r="A19" s="1"/>
      <c r="B19" s="16" t="s">
        <v>524</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524</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524</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524</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524</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524</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524</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ht="14.5" spans="1:167">
      <c r="A20" s="1"/>
      <c r="B20" s="16" t="s">
        <v>525</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525</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525</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525</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525</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525</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525</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526</v>
      </c>
      <c r="C22" s="1"/>
      <c r="D22" s="1"/>
      <c r="E22" s="1"/>
      <c r="F22" s="1"/>
      <c r="G22" s="1"/>
      <c r="H22" s="1"/>
      <c r="I22" s="1"/>
      <c r="J22" s="1"/>
      <c r="K22" s="1"/>
      <c r="L22" s="1"/>
      <c r="M22" s="1"/>
      <c r="N22" s="1"/>
      <c r="O22" s="1"/>
      <c r="P22" s="1"/>
      <c r="Q22" s="1"/>
      <c r="R22" s="1"/>
      <c r="S22" s="1"/>
      <c r="T22" s="1"/>
      <c r="U22" s="1"/>
      <c r="V22" s="1"/>
      <c r="W22" s="1"/>
      <c r="Y22" s="1"/>
      <c r="Z22" s="13" t="s">
        <v>526</v>
      </c>
      <c r="AA22" s="1"/>
      <c r="AB22" s="1"/>
      <c r="AC22" s="1"/>
      <c r="AD22" s="1"/>
      <c r="AE22" s="1"/>
      <c r="AF22" s="1"/>
      <c r="AG22" s="1"/>
      <c r="AH22" s="1"/>
      <c r="AI22" s="1"/>
      <c r="AJ22" s="1"/>
      <c r="AK22" s="1"/>
      <c r="AL22" s="1"/>
      <c r="AM22" s="1"/>
      <c r="AN22" s="1"/>
      <c r="AO22" s="1"/>
      <c r="AP22" s="1"/>
      <c r="AQ22" s="1"/>
      <c r="AR22" s="1"/>
      <c r="AS22" s="1"/>
      <c r="AT22" s="1"/>
      <c r="AU22" s="1"/>
      <c r="AW22" s="1"/>
      <c r="AX22" s="13" t="s">
        <v>526</v>
      </c>
      <c r="AY22" s="1"/>
      <c r="AZ22" s="1"/>
      <c r="BA22" s="1"/>
      <c r="BB22" s="1"/>
      <c r="BC22" s="1"/>
      <c r="BD22" s="1"/>
      <c r="BE22" s="1"/>
      <c r="BF22" s="1"/>
      <c r="BG22" s="1"/>
      <c r="BH22" s="1"/>
      <c r="BI22" s="1"/>
      <c r="BJ22" s="1"/>
      <c r="BK22" s="1"/>
      <c r="BL22" s="1"/>
      <c r="BM22" s="1"/>
      <c r="BN22" s="1"/>
      <c r="BO22" s="1"/>
      <c r="BP22" s="1"/>
      <c r="BQ22" s="1"/>
      <c r="BR22" s="1"/>
      <c r="BS22" s="1"/>
      <c r="BU22" s="1"/>
      <c r="BV22" s="13" t="s">
        <v>526</v>
      </c>
      <c r="BW22" s="1"/>
      <c r="BX22" s="1"/>
      <c r="BY22" s="1"/>
      <c r="BZ22" s="1"/>
      <c r="CA22" s="1"/>
      <c r="CB22" s="1"/>
      <c r="CC22" s="1"/>
      <c r="CD22" s="1"/>
      <c r="CE22" s="1"/>
      <c r="CF22" s="1"/>
      <c r="CG22" s="1"/>
      <c r="CH22" s="1"/>
      <c r="CI22" s="1"/>
      <c r="CJ22" s="1"/>
      <c r="CK22" s="1"/>
      <c r="CL22" s="1"/>
      <c r="CM22" s="1"/>
      <c r="CN22" s="1"/>
      <c r="CO22" s="1"/>
      <c r="CP22" s="1"/>
      <c r="CQ22" s="1"/>
      <c r="CS22" s="1"/>
      <c r="CT22" s="13" t="s">
        <v>526</v>
      </c>
      <c r="CU22" s="1"/>
      <c r="CV22" s="1"/>
      <c r="CW22" s="1"/>
      <c r="CX22" s="1"/>
      <c r="CY22" s="1"/>
      <c r="CZ22" s="1"/>
      <c r="DA22" s="1"/>
      <c r="DB22" s="1"/>
      <c r="DC22" s="1"/>
      <c r="DD22" s="1"/>
      <c r="DE22" s="1"/>
      <c r="DF22" s="1"/>
      <c r="DG22" s="1"/>
      <c r="DH22" s="1"/>
      <c r="DI22" s="1"/>
      <c r="DJ22" s="1"/>
      <c r="DK22" s="1"/>
      <c r="DL22" s="1"/>
      <c r="DM22" s="1"/>
      <c r="DN22" s="1"/>
      <c r="DO22" s="1"/>
      <c r="DQ22" s="1"/>
      <c r="DR22" s="13" t="s">
        <v>526</v>
      </c>
      <c r="DS22" s="1"/>
      <c r="DT22" s="1"/>
      <c r="DU22" s="1"/>
      <c r="DV22" s="1"/>
      <c r="DW22" s="1"/>
      <c r="DX22" s="1"/>
      <c r="DY22" s="1"/>
      <c r="DZ22" s="1"/>
      <c r="EA22" s="1"/>
      <c r="EB22" s="1"/>
      <c r="EC22" s="1"/>
      <c r="ED22" s="1"/>
      <c r="EE22" s="1"/>
      <c r="EF22" s="1"/>
      <c r="EG22" s="1"/>
      <c r="EH22" s="1"/>
      <c r="EI22" s="1"/>
      <c r="EJ22" s="1"/>
      <c r="EK22" s="1"/>
      <c r="EL22" s="1"/>
      <c r="EM22" s="1"/>
      <c r="EO22" s="1"/>
      <c r="EP22" s="13" t="s">
        <v>526</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519</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519</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519</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519</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519</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519</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519</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520</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520</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520</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520</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520</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520</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520</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521</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521</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521</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521</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521</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521</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521</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522</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522</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522</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522</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522</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522</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522</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523</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523</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523</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523</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523</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523</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523</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524</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524</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524</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524</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524</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524</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524</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525</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525</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525</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525</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525</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525</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525</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527</v>
      </c>
      <c r="C31" s="1"/>
      <c r="D31" s="1"/>
      <c r="E31" s="1"/>
      <c r="F31" s="1"/>
      <c r="G31" s="1"/>
      <c r="H31" s="1"/>
      <c r="I31" s="1"/>
      <c r="J31" s="1"/>
      <c r="K31" s="1"/>
      <c r="L31" s="1"/>
      <c r="M31" s="1"/>
      <c r="N31" s="1"/>
      <c r="O31" s="1"/>
      <c r="P31" s="1"/>
      <c r="Q31" s="1"/>
      <c r="R31" s="1"/>
      <c r="S31" s="1"/>
      <c r="T31" s="1"/>
      <c r="U31" s="1"/>
      <c r="V31" s="1"/>
      <c r="W31" s="1"/>
      <c r="Y31" s="1"/>
      <c r="Z31" s="8" t="s">
        <v>527</v>
      </c>
      <c r="AA31" s="1"/>
      <c r="AB31" s="1"/>
      <c r="AC31" s="1"/>
      <c r="AD31" s="1"/>
      <c r="AE31" s="1"/>
      <c r="AF31" s="1"/>
      <c r="AG31" s="1"/>
      <c r="AH31" s="1"/>
      <c r="AI31" s="1"/>
      <c r="AJ31" s="1"/>
      <c r="AK31" s="1"/>
      <c r="AL31" s="1"/>
      <c r="AM31" s="1"/>
      <c r="AN31" s="1"/>
      <c r="AO31" s="1"/>
      <c r="AP31" s="1"/>
      <c r="AQ31" s="1"/>
      <c r="AR31" s="1"/>
      <c r="AS31" s="1"/>
      <c r="AT31" s="1"/>
      <c r="AU31" s="1"/>
      <c r="AW31" s="1"/>
      <c r="AX31" s="8" t="s">
        <v>527</v>
      </c>
      <c r="AY31" s="1"/>
      <c r="AZ31" s="1"/>
      <c r="BA31" s="1"/>
      <c r="BB31" s="1"/>
      <c r="BC31" s="1"/>
      <c r="BD31" s="1"/>
      <c r="BE31" s="1"/>
      <c r="BF31" s="1"/>
      <c r="BG31" s="1"/>
      <c r="BH31" s="1"/>
      <c r="BI31" s="1"/>
      <c r="BJ31" s="1"/>
      <c r="BK31" s="1"/>
      <c r="BL31" s="1"/>
      <c r="BM31" s="1"/>
      <c r="BN31" s="1"/>
      <c r="BO31" s="1"/>
      <c r="BP31" s="1"/>
      <c r="BQ31" s="1"/>
      <c r="BR31" s="1"/>
      <c r="BS31" s="1"/>
      <c r="BU31" s="1"/>
      <c r="BV31" s="8" t="s">
        <v>527</v>
      </c>
      <c r="BW31" s="1"/>
      <c r="BX31" s="1"/>
      <c r="BY31" s="1"/>
      <c r="BZ31" s="1"/>
      <c r="CA31" s="1"/>
      <c r="CB31" s="1"/>
      <c r="CC31" s="1"/>
      <c r="CD31" s="1"/>
      <c r="CE31" s="1"/>
      <c r="CF31" s="1"/>
      <c r="CG31" s="1"/>
      <c r="CH31" s="1"/>
      <c r="CI31" s="1"/>
      <c r="CJ31" s="1"/>
      <c r="CK31" s="1"/>
      <c r="CL31" s="1"/>
      <c r="CM31" s="1"/>
      <c r="CN31" s="1"/>
      <c r="CO31" s="1"/>
      <c r="CP31" s="1"/>
      <c r="CQ31" s="1"/>
      <c r="CS31" s="1"/>
      <c r="CT31" s="8" t="s">
        <v>527</v>
      </c>
      <c r="CU31" s="1"/>
      <c r="CV31" s="1"/>
      <c r="CW31" s="1"/>
      <c r="CX31" s="1"/>
      <c r="CY31" s="1"/>
      <c r="CZ31" s="1"/>
      <c r="DA31" s="1"/>
      <c r="DB31" s="1"/>
      <c r="DC31" s="1"/>
      <c r="DD31" s="1"/>
      <c r="DE31" s="1"/>
      <c r="DF31" s="1"/>
      <c r="DG31" s="1"/>
      <c r="DH31" s="1"/>
      <c r="DI31" s="1"/>
      <c r="DJ31" s="1"/>
      <c r="DK31" s="1"/>
      <c r="DL31" s="1"/>
      <c r="DM31" s="1"/>
      <c r="DN31" s="1"/>
      <c r="DO31" s="1"/>
      <c r="DQ31" s="1"/>
      <c r="DR31" s="8" t="s">
        <v>527</v>
      </c>
      <c r="DS31" s="1"/>
      <c r="DT31" s="1"/>
      <c r="DU31" s="1"/>
      <c r="DV31" s="1"/>
      <c r="DW31" s="1"/>
      <c r="DX31" s="1"/>
      <c r="DY31" s="1"/>
      <c r="DZ31" s="1"/>
      <c r="EA31" s="1"/>
      <c r="EB31" s="1"/>
      <c r="EC31" s="1"/>
      <c r="ED31" s="1"/>
      <c r="EE31" s="1"/>
      <c r="EF31" s="1"/>
      <c r="EG31" s="1"/>
      <c r="EH31" s="1"/>
      <c r="EI31" s="1"/>
      <c r="EJ31" s="1"/>
      <c r="EK31" s="1"/>
      <c r="EL31" s="1"/>
      <c r="EM31" s="1"/>
      <c r="EO31" s="1"/>
      <c r="EP31" s="8" t="s">
        <v>527</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519</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519</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519</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519</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519</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519</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519</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ht="14.5" spans="1:167">
      <c r="A33" s="1"/>
      <c r="B33" s="10" t="s">
        <v>520</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520</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520</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520</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520</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520</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520</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ht="14.5" spans="1:167">
      <c r="A34" s="1"/>
      <c r="B34" s="10" t="s">
        <v>521</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521</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521</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521</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521</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521</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521</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ht="14.5" spans="1:167">
      <c r="A35" s="1"/>
      <c r="B35" s="10" t="s">
        <v>522</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522</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522</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522</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522</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522</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522</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ht="14.5" spans="1:167">
      <c r="A36" s="1"/>
      <c r="B36" s="10" t="s">
        <v>523</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523</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523</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523</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523</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523</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523</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ht="14.5" spans="1:167">
      <c r="A37" s="1"/>
      <c r="B37" s="10" t="s">
        <v>524</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524</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524</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524</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524</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524</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524</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ht="14.5" spans="1:167">
      <c r="A38" s="1"/>
      <c r="B38" s="16" t="s">
        <v>525</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525</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525</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525</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525</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525</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525</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528</v>
      </c>
      <c r="C40" s="1"/>
      <c r="D40" s="1"/>
      <c r="E40" s="1"/>
      <c r="F40" s="1"/>
      <c r="G40" s="1"/>
      <c r="H40" s="1"/>
      <c r="I40" s="1"/>
      <c r="J40" s="1"/>
      <c r="K40" s="1"/>
      <c r="L40" s="1"/>
      <c r="M40" s="1"/>
      <c r="N40" s="1"/>
      <c r="O40" s="1"/>
      <c r="P40" s="1"/>
      <c r="Q40" s="1"/>
      <c r="R40" s="1"/>
      <c r="S40" s="1"/>
      <c r="T40" s="1"/>
      <c r="U40" s="1"/>
      <c r="V40" s="1"/>
      <c r="W40" s="1"/>
      <c r="Y40" s="1"/>
      <c r="Z40" s="13" t="s">
        <v>528</v>
      </c>
      <c r="AA40" s="1"/>
      <c r="AB40" s="1"/>
      <c r="AC40" s="1"/>
      <c r="AD40" s="1"/>
      <c r="AE40" s="1"/>
      <c r="AF40" s="1"/>
      <c r="AG40" s="1"/>
      <c r="AH40" s="1"/>
      <c r="AI40" s="1"/>
      <c r="AJ40" s="1"/>
      <c r="AK40" s="1"/>
      <c r="AL40" s="1"/>
      <c r="AM40" s="1"/>
      <c r="AN40" s="1"/>
      <c r="AO40" s="1"/>
      <c r="AP40" s="1"/>
      <c r="AQ40" s="1"/>
      <c r="AR40" s="1"/>
      <c r="AS40" s="1"/>
      <c r="AT40" s="1"/>
      <c r="AU40" s="1"/>
      <c r="AW40" s="1"/>
      <c r="AX40" s="13" t="s">
        <v>528</v>
      </c>
      <c r="AY40" s="1"/>
      <c r="AZ40" s="1"/>
      <c r="BA40" s="1"/>
      <c r="BB40" s="1"/>
      <c r="BC40" s="1"/>
      <c r="BD40" s="1"/>
      <c r="BE40" s="1"/>
      <c r="BF40" s="1"/>
      <c r="BG40" s="1"/>
      <c r="BH40" s="1"/>
      <c r="BI40" s="1"/>
      <c r="BJ40" s="1"/>
      <c r="BK40" s="1"/>
      <c r="BL40" s="1"/>
      <c r="BM40" s="1"/>
      <c r="BN40" s="1"/>
      <c r="BO40" s="1"/>
      <c r="BP40" s="1"/>
      <c r="BQ40" s="1"/>
      <c r="BR40" s="1"/>
      <c r="BS40" s="1"/>
      <c r="BU40" s="1"/>
      <c r="BV40" s="13" t="s">
        <v>528</v>
      </c>
      <c r="BW40" s="1"/>
      <c r="BX40" s="1"/>
      <c r="BY40" s="1"/>
      <c r="BZ40" s="1"/>
      <c r="CA40" s="1"/>
      <c r="CB40" s="1"/>
      <c r="CC40" s="1"/>
      <c r="CD40" s="1"/>
      <c r="CE40" s="1"/>
      <c r="CF40" s="1"/>
      <c r="CG40" s="1"/>
      <c r="CH40" s="1"/>
      <c r="CI40" s="1"/>
      <c r="CJ40" s="1"/>
      <c r="CK40" s="1"/>
      <c r="CL40" s="1"/>
      <c r="CM40" s="1"/>
      <c r="CN40" s="1"/>
      <c r="CO40" s="1"/>
      <c r="CP40" s="1"/>
      <c r="CQ40" s="1"/>
      <c r="CS40" s="1"/>
      <c r="CT40" s="13" t="s">
        <v>528</v>
      </c>
      <c r="CU40" s="1"/>
      <c r="CV40" s="1"/>
      <c r="CW40" s="1"/>
      <c r="CX40" s="1"/>
      <c r="CY40" s="1"/>
      <c r="CZ40" s="1"/>
      <c r="DA40" s="1"/>
      <c r="DB40" s="1"/>
      <c r="DC40" s="1"/>
      <c r="DD40" s="1"/>
      <c r="DE40" s="1"/>
      <c r="DF40" s="1"/>
      <c r="DG40" s="1"/>
      <c r="DH40" s="1"/>
      <c r="DI40" s="1"/>
      <c r="DJ40" s="1"/>
      <c r="DK40" s="1"/>
      <c r="DL40" s="1"/>
      <c r="DM40" s="1"/>
      <c r="DN40" s="1"/>
      <c r="DO40" s="1"/>
      <c r="DQ40" s="1"/>
      <c r="DR40" s="13" t="s">
        <v>528</v>
      </c>
      <c r="DS40" s="1"/>
      <c r="DT40" s="1"/>
      <c r="DU40" s="1"/>
      <c r="DV40" s="1"/>
      <c r="DW40" s="1"/>
      <c r="DX40" s="1"/>
      <c r="DY40" s="1"/>
      <c r="DZ40" s="1"/>
      <c r="EA40" s="1"/>
      <c r="EB40" s="1"/>
      <c r="EC40" s="1"/>
      <c r="ED40" s="1"/>
      <c r="EE40" s="1"/>
      <c r="EF40" s="1"/>
      <c r="EG40" s="1"/>
      <c r="EH40" s="1"/>
      <c r="EI40" s="1"/>
      <c r="EJ40" s="1"/>
      <c r="EK40" s="1"/>
      <c r="EL40" s="1"/>
      <c r="EM40" s="1"/>
      <c r="EO40" s="1"/>
      <c r="EP40" s="13" t="s">
        <v>528</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519</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519</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519</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519</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519</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519</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519</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520</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520</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520</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520</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520</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520</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520</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521</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521</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521</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521</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521</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521</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521</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522</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522</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522</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522</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522</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522</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522</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523</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523</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523</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523</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523</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523</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523</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524</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524</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524</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524</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524</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524</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524</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525</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525</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525</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525</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525</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525</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525</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6"/>
      <c r="D48" s="76"/>
      <c r="E48" s="76"/>
      <c r="F48" s="76"/>
      <c r="G48" s="76"/>
      <c r="H48" s="76"/>
      <c r="I48" s="76"/>
      <c r="J48" s="76"/>
      <c r="K48" s="76"/>
      <c r="L48" s="76"/>
      <c r="M48" s="76"/>
      <c r="N48" s="76"/>
      <c r="O48" s="76"/>
      <c r="P48" s="76"/>
      <c r="Q48" s="76"/>
      <c r="R48" s="76"/>
      <c r="S48" s="76"/>
      <c r="T48" s="76"/>
      <c r="U48" s="76"/>
      <c r="V48" s="76"/>
      <c r="W48" s="76"/>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6"/>
      <c r="ER48" s="76"/>
      <c r="ES48" s="76"/>
      <c r="ET48" s="76"/>
      <c r="EU48" s="76"/>
      <c r="EV48" s="76"/>
      <c r="EW48" s="76"/>
      <c r="EX48" s="76"/>
      <c r="EY48" s="76"/>
      <c r="EZ48" s="76"/>
      <c r="FA48" s="76"/>
      <c r="FB48" s="76"/>
      <c r="FC48" s="76"/>
      <c r="FD48" s="76"/>
      <c r="FE48" s="76"/>
      <c r="FF48" s="76"/>
      <c r="FG48" s="76"/>
      <c r="FH48" s="76"/>
      <c r="FI48" s="76"/>
      <c r="FJ48" s="76"/>
      <c r="FK48" s="76"/>
    </row>
    <row r="49" ht="14.5" spans="1:167">
      <c r="A49" s="1"/>
      <c r="B49" s="8" t="s">
        <v>529</v>
      </c>
      <c r="C49" s="8"/>
      <c r="D49" s="8"/>
      <c r="E49" s="8"/>
      <c r="F49" s="8"/>
      <c r="G49" s="8"/>
      <c r="H49" s="8"/>
      <c r="I49" s="8"/>
      <c r="J49" s="8"/>
      <c r="K49" s="8"/>
      <c r="L49" s="8"/>
      <c r="M49" s="8"/>
      <c r="N49" s="8"/>
      <c r="O49" s="8"/>
      <c r="P49" s="8"/>
      <c r="Q49" s="8"/>
      <c r="R49" s="8"/>
      <c r="S49" s="8"/>
      <c r="T49" s="8"/>
      <c r="U49" s="8"/>
      <c r="V49" s="8"/>
      <c r="W49" s="8"/>
      <c r="Y49" s="1"/>
      <c r="Z49" s="8" t="s">
        <v>529</v>
      </c>
      <c r="AA49" s="1"/>
      <c r="AB49" s="1"/>
      <c r="AC49" s="1"/>
      <c r="AD49" s="1"/>
      <c r="AE49" s="1"/>
      <c r="AF49" s="1"/>
      <c r="AG49" s="1"/>
      <c r="AH49" s="1"/>
      <c r="AI49" s="1"/>
      <c r="AJ49" s="1"/>
      <c r="AK49" s="1"/>
      <c r="AL49" s="1"/>
      <c r="AM49" s="1"/>
      <c r="AN49" s="1"/>
      <c r="AO49" s="1"/>
      <c r="AP49" s="1"/>
      <c r="AQ49" s="1"/>
      <c r="AR49" s="1"/>
      <c r="AS49" s="1"/>
      <c r="AT49" s="1"/>
      <c r="AU49" s="1"/>
      <c r="AW49" s="1"/>
      <c r="AX49" s="8" t="s">
        <v>529</v>
      </c>
      <c r="AY49" s="1"/>
      <c r="AZ49" s="1"/>
      <c r="BA49" s="1"/>
      <c r="BB49" s="1"/>
      <c r="BC49" s="1"/>
      <c r="BD49" s="1"/>
      <c r="BE49" s="1"/>
      <c r="BF49" s="1"/>
      <c r="BG49" s="1"/>
      <c r="BH49" s="1"/>
      <c r="BI49" s="1"/>
      <c r="BJ49" s="1"/>
      <c r="BK49" s="1"/>
      <c r="BL49" s="1"/>
      <c r="BM49" s="1"/>
      <c r="BN49" s="1"/>
      <c r="BO49" s="1"/>
      <c r="BP49" s="1"/>
      <c r="BQ49" s="1"/>
      <c r="BR49" s="1"/>
      <c r="BS49" s="1"/>
      <c r="BU49" s="1"/>
      <c r="BV49" s="8" t="s">
        <v>529</v>
      </c>
      <c r="BW49" s="1"/>
      <c r="BX49" s="1"/>
      <c r="BY49" s="1"/>
      <c r="BZ49" s="1"/>
      <c r="CA49" s="1"/>
      <c r="CB49" s="1"/>
      <c r="CC49" s="1"/>
      <c r="CD49" s="1"/>
      <c r="CE49" s="1"/>
      <c r="CF49" s="1"/>
      <c r="CG49" s="1"/>
      <c r="CH49" s="1"/>
      <c r="CI49" s="1"/>
      <c r="CJ49" s="1"/>
      <c r="CK49" s="1"/>
      <c r="CL49" s="1"/>
      <c r="CM49" s="1"/>
      <c r="CN49" s="1"/>
      <c r="CO49" s="1"/>
      <c r="CP49" s="1"/>
      <c r="CQ49" s="1"/>
      <c r="CS49" s="1"/>
      <c r="CT49" s="8" t="s">
        <v>529</v>
      </c>
      <c r="CU49" s="1"/>
      <c r="CV49" s="1"/>
      <c r="CW49" s="1"/>
      <c r="CX49" s="1"/>
      <c r="CY49" s="1"/>
      <c r="CZ49" s="1"/>
      <c r="DA49" s="1"/>
      <c r="DB49" s="1"/>
      <c r="DC49" s="1"/>
      <c r="DD49" s="1"/>
      <c r="DE49" s="1"/>
      <c r="DF49" s="1"/>
      <c r="DG49" s="1"/>
      <c r="DH49" s="1"/>
      <c r="DI49" s="1"/>
      <c r="DJ49" s="1"/>
      <c r="DK49" s="1"/>
      <c r="DL49" s="1"/>
      <c r="DM49" s="1"/>
      <c r="DN49" s="1"/>
      <c r="DO49" s="1"/>
      <c r="DQ49" s="1"/>
      <c r="DR49" s="8" t="s">
        <v>529</v>
      </c>
      <c r="DS49" s="1"/>
      <c r="DT49" s="1"/>
      <c r="DU49" s="1"/>
      <c r="DV49" s="1"/>
      <c r="DW49" s="1"/>
      <c r="DX49" s="1"/>
      <c r="DY49" s="1"/>
      <c r="DZ49" s="1"/>
      <c r="EA49" s="1"/>
      <c r="EB49" s="1"/>
      <c r="EC49" s="1"/>
      <c r="ED49" s="1"/>
      <c r="EE49" s="1"/>
      <c r="EF49" s="1"/>
      <c r="EG49" s="1"/>
      <c r="EH49" s="1"/>
      <c r="EI49" s="1"/>
      <c r="EJ49" s="1"/>
      <c r="EK49" s="1"/>
      <c r="EL49" s="1"/>
      <c r="EM49" s="1"/>
      <c r="EO49" s="1"/>
      <c r="EP49" s="8" t="s">
        <v>529</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523</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523</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523</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523</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523</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523</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523</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524</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524</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524</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524</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524</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524</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524</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6"/>
      <c r="D52" s="76"/>
      <c r="E52" s="76"/>
      <c r="F52" s="76"/>
      <c r="G52" s="76"/>
      <c r="H52" s="76"/>
      <c r="I52" s="76"/>
      <c r="J52" s="76"/>
      <c r="K52" s="76"/>
      <c r="L52" s="76"/>
      <c r="M52" s="76"/>
      <c r="N52" s="76"/>
      <c r="O52" s="76"/>
      <c r="P52" s="76"/>
      <c r="Q52" s="76"/>
      <c r="R52" s="76"/>
      <c r="S52" s="76"/>
      <c r="T52" s="76"/>
      <c r="U52" s="76"/>
      <c r="V52" s="76"/>
      <c r="W52" s="76"/>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6"/>
      <c r="ER52" s="76"/>
      <c r="ES52" s="76"/>
      <c r="ET52" s="76"/>
      <c r="EU52" s="76"/>
      <c r="EV52" s="76"/>
      <c r="EW52" s="76"/>
      <c r="EX52" s="76"/>
      <c r="EY52" s="76"/>
      <c r="EZ52" s="76"/>
      <c r="FA52" s="76"/>
      <c r="FB52" s="76"/>
      <c r="FC52" s="76"/>
      <c r="FD52" s="76"/>
      <c r="FE52" s="76"/>
      <c r="FF52" s="76"/>
      <c r="FG52" s="76"/>
      <c r="FH52" s="76"/>
      <c r="FI52" s="76"/>
      <c r="FJ52" s="76"/>
      <c r="FK52" s="76"/>
    </row>
    <row r="53" ht="104" spans="1:167">
      <c r="A53" s="1"/>
      <c r="B53" s="13" t="s">
        <v>530</v>
      </c>
      <c r="C53" s="13"/>
      <c r="D53" s="13"/>
      <c r="E53" s="13"/>
      <c r="F53" s="13"/>
      <c r="G53" s="13"/>
      <c r="H53" s="13"/>
      <c r="I53" s="13"/>
      <c r="J53" s="13"/>
      <c r="K53" s="13"/>
      <c r="L53" s="13"/>
      <c r="M53" s="13"/>
      <c r="N53" s="13"/>
      <c r="O53" s="13"/>
      <c r="P53" s="13"/>
      <c r="Q53" s="13"/>
      <c r="R53" s="13"/>
      <c r="S53" s="13"/>
      <c r="T53" s="13"/>
      <c r="U53" s="13"/>
      <c r="V53" s="13"/>
      <c r="W53" s="13"/>
      <c r="Y53" s="1"/>
      <c r="Z53" s="13" t="s">
        <v>530</v>
      </c>
      <c r="AA53" s="1"/>
      <c r="AB53" s="1"/>
      <c r="AC53" s="1"/>
      <c r="AD53" s="1"/>
      <c r="AE53" s="1"/>
      <c r="AF53" s="1"/>
      <c r="AG53" s="1"/>
      <c r="AH53" s="1"/>
      <c r="AI53" s="1"/>
      <c r="AJ53" s="1"/>
      <c r="AK53" s="1"/>
      <c r="AL53" s="1"/>
      <c r="AM53" s="1"/>
      <c r="AN53" s="1"/>
      <c r="AO53" s="1"/>
      <c r="AP53" s="1"/>
      <c r="AQ53" s="1"/>
      <c r="AR53" s="1"/>
      <c r="AS53" s="1"/>
      <c r="AT53" s="1"/>
      <c r="AU53" s="1"/>
      <c r="AW53" s="1"/>
      <c r="AX53" s="13" t="s">
        <v>530</v>
      </c>
      <c r="AY53" s="1"/>
      <c r="AZ53" s="1"/>
      <c r="BA53" s="1"/>
      <c r="BB53" s="1"/>
      <c r="BC53" s="1"/>
      <c r="BD53" s="1"/>
      <c r="BE53" s="1"/>
      <c r="BF53" s="1"/>
      <c r="BG53" s="1"/>
      <c r="BH53" s="1"/>
      <c r="BI53" s="1"/>
      <c r="BJ53" s="1"/>
      <c r="BK53" s="1"/>
      <c r="BL53" s="1"/>
      <c r="BM53" s="1"/>
      <c r="BN53" s="1"/>
      <c r="BO53" s="1"/>
      <c r="BP53" s="1"/>
      <c r="BQ53" s="1"/>
      <c r="BR53" s="1"/>
      <c r="BS53" s="1"/>
      <c r="BU53" s="1"/>
      <c r="BV53" s="13" t="s">
        <v>530</v>
      </c>
      <c r="BW53" s="1"/>
      <c r="BX53" s="1"/>
      <c r="BY53" s="1"/>
      <c r="BZ53" s="1"/>
      <c r="CA53" s="1"/>
      <c r="CB53" s="1"/>
      <c r="CC53" s="1"/>
      <c r="CD53" s="1"/>
      <c r="CE53" s="1"/>
      <c r="CF53" s="1"/>
      <c r="CG53" s="1"/>
      <c r="CH53" s="1"/>
      <c r="CI53" s="1"/>
      <c r="CJ53" s="1"/>
      <c r="CK53" s="1"/>
      <c r="CL53" s="1"/>
      <c r="CM53" s="1"/>
      <c r="CN53" s="1"/>
      <c r="CO53" s="1"/>
      <c r="CP53" s="1"/>
      <c r="CQ53" s="1"/>
      <c r="CS53" s="1"/>
      <c r="CT53" s="13" t="s">
        <v>530</v>
      </c>
      <c r="CU53" s="1"/>
      <c r="CV53" s="1"/>
      <c r="CW53" s="1"/>
      <c r="CX53" s="1"/>
      <c r="CY53" s="1"/>
      <c r="CZ53" s="1"/>
      <c r="DA53" s="1"/>
      <c r="DB53" s="1"/>
      <c r="DC53" s="1"/>
      <c r="DD53" s="1"/>
      <c r="DE53" s="1"/>
      <c r="DF53" s="1"/>
      <c r="DG53" s="1"/>
      <c r="DH53" s="1"/>
      <c r="DI53" s="1"/>
      <c r="DJ53" s="1"/>
      <c r="DK53" s="1"/>
      <c r="DL53" s="1"/>
      <c r="DM53" s="1"/>
      <c r="DN53" s="1"/>
      <c r="DO53" s="1"/>
      <c r="DQ53" s="1"/>
      <c r="DR53" s="13" t="s">
        <v>530</v>
      </c>
      <c r="DS53" s="1"/>
      <c r="DT53" s="1"/>
      <c r="DU53" s="1"/>
      <c r="DV53" s="1"/>
      <c r="DW53" s="1"/>
      <c r="DX53" s="1"/>
      <c r="DY53" s="1"/>
      <c r="DZ53" s="1"/>
      <c r="EA53" s="1"/>
      <c r="EB53" s="1"/>
      <c r="EC53" s="1"/>
      <c r="ED53" s="1"/>
      <c r="EE53" s="1"/>
      <c r="EF53" s="1"/>
      <c r="EG53" s="1"/>
      <c r="EH53" s="1"/>
      <c r="EI53" s="1"/>
      <c r="EJ53" s="1"/>
      <c r="EK53" s="1"/>
      <c r="EL53" s="1"/>
      <c r="EM53" s="1"/>
      <c r="EO53" s="1"/>
      <c r="EP53" s="13" t="s">
        <v>530</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523</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523</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523</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523</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523</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523</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523</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524</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524</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524</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524</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524</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524</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524</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531</v>
      </c>
      <c r="B57" s="36"/>
      <c r="C57" s="1"/>
      <c r="D57" s="1"/>
      <c r="E57" s="1"/>
      <c r="F57" s="1"/>
      <c r="G57" s="1"/>
      <c r="H57" s="1"/>
      <c r="I57" s="1"/>
      <c r="J57" s="1"/>
      <c r="K57" s="1"/>
      <c r="L57" s="1"/>
      <c r="M57" s="1"/>
      <c r="N57" s="1"/>
      <c r="O57" s="1"/>
      <c r="P57" s="1"/>
      <c r="Q57" s="1"/>
      <c r="R57" s="1"/>
      <c r="S57" s="1"/>
      <c r="T57" s="1"/>
      <c r="U57" s="1"/>
      <c r="V57" s="1"/>
      <c r="W57" s="1"/>
      <c r="Y57" s="36" t="s">
        <v>531</v>
      </c>
      <c r="Z57" s="36"/>
      <c r="AA57" s="1"/>
      <c r="AB57" s="1"/>
      <c r="AC57" s="1"/>
      <c r="AD57" s="1"/>
      <c r="AE57" s="1"/>
      <c r="AF57" s="1"/>
      <c r="AG57" s="1"/>
      <c r="AH57" s="1"/>
      <c r="AI57" s="1"/>
      <c r="AJ57" s="1"/>
      <c r="AK57" s="1"/>
      <c r="AL57" s="1"/>
      <c r="AM57" s="1"/>
      <c r="AN57" s="1"/>
      <c r="AO57" s="1"/>
      <c r="AP57" s="1"/>
      <c r="AQ57" s="1"/>
      <c r="AR57" s="1"/>
      <c r="AS57" s="1"/>
      <c r="AT57" s="1"/>
      <c r="AU57" s="1"/>
      <c r="AW57" s="36" t="s">
        <v>531</v>
      </c>
      <c r="AX57" s="36"/>
      <c r="AY57" s="1"/>
      <c r="AZ57" s="1"/>
      <c r="BA57" s="1"/>
      <c r="BB57" s="1"/>
      <c r="BC57" s="1"/>
      <c r="BD57" s="1"/>
      <c r="BE57" s="1"/>
      <c r="BF57" s="1"/>
      <c r="BG57" s="1"/>
      <c r="BH57" s="1"/>
      <c r="BI57" s="1"/>
      <c r="BJ57" s="1"/>
      <c r="BK57" s="1"/>
      <c r="BL57" s="1"/>
      <c r="BM57" s="1"/>
      <c r="BN57" s="1"/>
      <c r="BO57" s="1"/>
      <c r="BP57" s="1"/>
      <c r="BQ57" s="1"/>
      <c r="BR57" s="1"/>
      <c r="BS57" s="1"/>
      <c r="BU57" s="36" t="s">
        <v>531</v>
      </c>
      <c r="BV57" s="36"/>
      <c r="BW57" s="1"/>
      <c r="BX57" s="1"/>
      <c r="BY57" s="1"/>
      <c r="BZ57" s="1"/>
      <c r="CA57" s="1"/>
      <c r="CB57" s="1"/>
      <c r="CC57" s="1"/>
      <c r="CD57" s="1"/>
      <c r="CE57" s="1"/>
      <c r="CF57" s="1"/>
      <c r="CG57" s="1"/>
      <c r="CH57" s="1"/>
      <c r="CI57" s="1"/>
      <c r="CJ57" s="1"/>
      <c r="CK57" s="1"/>
      <c r="CL57" s="1"/>
      <c r="CM57" s="1"/>
      <c r="CN57" s="1"/>
      <c r="CO57" s="1"/>
      <c r="CP57" s="1"/>
      <c r="CQ57" s="1"/>
      <c r="CS57" s="36" t="s">
        <v>531</v>
      </c>
      <c r="CT57" s="36"/>
      <c r="CU57" s="1"/>
      <c r="CV57" s="1"/>
      <c r="CW57" s="1"/>
      <c r="CX57" s="1"/>
      <c r="CY57" s="1"/>
      <c r="CZ57" s="1"/>
      <c r="DA57" s="1"/>
      <c r="DB57" s="1"/>
      <c r="DC57" s="1"/>
      <c r="DD57" s="1"/>
      <c r="DE57" s="1"/>
      <c r="DF57" s="1"/>
      <c r="DG57" s="1"/>
      <c r="DH57" s="1"/>
      <c r="DI57" s="1"/>
      <c r="DJ57" s="1"/>
      <c r="DK57" s="1"/>
      <c r="DL57" s="1"/>
      <c r="DM57" s="1"/>
      <c r="DN57" s="1"/>
      <c r="DO57" s="1"/>
      <c r="DQ57" s="36" t="s">
        <v>531</v>
      </c>
      <c r="DR57" s="36"/>
      <c r="DS57" s="1"/>
      <c r="DT57" s="1"/>
      <c r="DU57" s="1"/>
      <c r="DV57" s="1"/>
      <c r="DW57" s="1"/>
      <c r="DX57" s="1"/>
      <c r="DY57" s="1"/>
      <c r="DZ57" s="1"/>
      <c r="EA57" s="1"/>
      <c r="EB57" s="1"/>
      <c r="EC57" s="1"/>
      <c r="ED57" s="1"/>
      <c r="EE57" s="1"/>
      <c r="EF57" s="1"/>
      <c r="EG57" s="1"/>
      <c r="EH57" s="1"/>
      <c r="EI57" s="1"/>
      <c r="EJ57" s="1"/>
      <c r="EK57" s="1"/>
      <c r="EL57" s="1"/>
      <c r="EM57" s="1"/>
      <c r="EO57" s="36" t="s">
        <v>531</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topLeftCell="B1" workbookViewId="0">
      <selection activeCell="V33" sqref="V33"/>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311</v>
      </c>
      <c r="F1" s="33"/>
      <c r="G1" s="33"/>
      <c r="H1" s="33"/>
      <c r="I1" s="33"/>
      <c r="J1" s="33"/>
      <c r="K1" s="33"/>
      <c r="L1" s="33"/>
      <c r="N1" s="36" t="s">
        <v>532</v>
      </c>
      <c r="P1" s="64" t="s">
        <v>533</v>
      </c>
    </row>
    <row r="2" ht="15.25" spans="3:12">
      <c r="C2" s="35" t="s">
        <v>11</v>
      </c>
      <c r="D2" s="35" t="s">
        <v>189</v>
      </c>
      <c r="E2" s="35" t="s">
        <v>190</v>
      </c>
      <c r="F2" t="s">
        <v>191</v>
      </c>
      <c r="G2" t="s">
        <v>192</v>
      </c>
      <c r="H2" t="s">
        <v>193</v>
      </c>
      <c r="I2" t="s">
        <v>194</v>
      </c>
      <c r="J2" t="s">
        <v>195</v>
      </c>
      <c r="K2" t="s">
        <v>196</v>
      </c>
      <c r="L2" t="s">
        <v>197</v>
      </c>
    </row>
    <row r="3" spans="3:17">
      <c r="C3" s="36" t="s">
        <v>176</v>
      </c>
      <c r="D3" s="36" t="s">
        <v>71</v>
      </c>
      <c r="E3" s="36" t="s">
        <v>62</v>
      </c>
      <c r="F3">
        <f>attached_lighting!W16*N3</f>
        <v>2.0694</v>
      </c>
      <c r="G3">
        <f>attached_lighting!AU16*N3</f>
        <v>7.31224</v>
      </c>
      <c r="H3">
        <f>attached_lighting!BS16*N3</f>
        <v>11.192436</v>
      </c>
      <c r="I3">
        <f>attached_lighting!CQ16*N3</f>
        <v>0.984022</v>
      </c>
      <c r="J3">
        <f>attached_lighting!DO16*N3</f>
        <v>0.87505</v>
      </c>
      <c r="K3">
        <f>attached_lighting!EM16*N3</f>
        <v>3.245696</v>
      </c>
      <c r="L3">
        <f>attached_lighting!FK16*N3</f>
        <v>4.171496</v>
      </c>
      <c r="N3">
        <v>0.002</v>
      </c>
      <c r="Q3" s="66" t="s">
        <v>534</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323</v>
      </c>
    </row>
    <row r="10" ht="15.25" spans="3:5">
      <c r="C10" s="40" t="s">
        <v>11</v>
      </c>
      <c r="D10" s="40" t="s">
        <v>189</v>
      </c>
      <c r="E10" s="40" t="s">
        <v>190</v>
      </c>
    </row>
    <row r="11" spans="3:5">
      <c r="C11" s="41" t="s">
        <v>176</v>
      </c>
      <c r="D11" s="41" t="s">
        <v>71</v>
      </c>
      <c r="E11" s="41" t="s">
        <v>62</v>
      </c>
    </row>
    <row r="19" spans="5:5">
      <c r="E19" s="36" t="s">
        <v>535</v>
      </c>
    </row>
    <row r="21" ht="14.5" spans="3:13">
      <c r="C21" s="42"/>
      <c r="D21" s="42"/>
      <c r="E21" s="43" t="s">
        <v>188</v>
      </c>
      <c r="F21" s="44"/>
      <c r="G21" s="44"/>
      <c r="H21" s="44"/>
      <c r="I21" s="44"/>
      <c r="J21" s="44"/>
      <c r="K21" s="44"/>
      <c r="L21" s="44"/>
      <c r="M21" s="46"/>
    </row>
    <row r="22" ht="15.25" spans="3:13">
      <c r="C22" s="45" t="s">
        <v>11</v>
      </c>
      <c r="D22" s="45" t="s">
        <v>189</v>
      </c>
      <c r="E22" s="45" t="s">
        <v>190</v>
      </c>
      <c r="F22" s="46" t="s">
        <v>191</v>
      </c>
      <c r="G22" s="46" t="s">
        <v>192</v>
      </c>
      <c r="H22" s="46" t="s">
        <v>193</v>
      </c>
      <c r="I22" s="46" t="s">
        <v>194</v>
      </c>
      <c r="J22" s="46" t="s">
        <v>195</v>
      </c>
      <c r="K22" s="46" t="s">
        <v>196</v>
      </c>
      <c r="L22" s="46" t="s">
        <v>197</v>
      </c>
      <c r="M22" s="46"/>
    </row>
    <row r="23" spans="3:14">
      <c r="C23" s="46" t="s">
        <v>176</v>
      </c>
      <c r="D23" s="46" t="s">
        <v>71</v>
      </c>
      <c r="E23" s="46" t="s">
        <v>62</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212</v>
      </c>
      <c r="F52" s="63"/>
      <c r="G52" s="63"/>
      <c r="H52" s="63"/>
      <c r="I52" s="63"/>
      <c r="J52" s="63"/>
      <c r="K52" s="63"/>
      <c r="L52" s="63"/>
      <c r="N52" s="64" t="s">
        <v>536</v>
      </c>
    </row>
    <row r="53" ht="15.25" spans="3:12">
      <c r="C53" s="35" t="s">
        <v>11</v>
      </c>
      <c r="D53" s="35" t="s">
        <v>189</v>
      </c>
      <c r="E53" s="35" t="s">
        <v>190</v>
      </c>
      <c r="F53" t="s">
        <v>191</v>
      </c>
      <c r="G53" t="s">
        <v>192</v>
      </c>
      <c r="H53" t="s">
        <v>193</v>
      </c>
      <c r="I53" t="s">
        <v>194</v>
      </c>
      <c r="J53" t="s">
        <v>195</v>
      </c>
      <c r="K53" t="s">
        <v>196</v>
      </c>
      <c r="L53" t="s">
        <v>197</v>
      </c>
    </row>
    <row r="54" spans="3:14">
      <c r="C54" s="36" t="s">
        <v>176</v>
      </c>
      <c r="D54" s="36" t="s">
        <v>71</v>
      </c>
      <c r="E54" s="36" t="s">
        <v>62</v>
      </c>
      <c r="F54" s="48">
        <f>attached_lighting!W13/TechLighting!F3/31.54</f>
        <v>0.0459637147727195</v>
      </c>
      <c r="G54" s="48">
        <f>attached_lighting!AU13/TechLighting!G3/31.54</f>
        <v>0.0654893150516415</v>
      </c>
      <c r="H54" s="48">
        <f>attached_lighting!BS13/TechLighting!H3/31.54</f>
        <v>0.0491660178290448</v>
      </c>
      <c r="I54" s="48">
        <f>attached_lighting!CQ13/TechLighting!I3/31.54</f>
        <v>0.0708857514072598</v>
      </c>
      <c r="J54" s="48">
        <f>attached_lighting!DO13/TechLighting!J3/31.54</f>
        <v>0.0638954701274974</v>
      </c>
      <c r="K54" s="48">
        <f>attached_lighting!EM13/TechLighting!K3/31.54</f>
        <v>0.0578367126220076</v>
      </c>
      <c r="L54" s="48">
        <f>attached_lighting!FK13/TechLighting!L3/31.54</f>
        <v>0.0567187629044472</v>
      </c>
      <c r="N54">
        <f>AVERAGE(F54:L54)</f>
        <v>0.0585651063878025</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176</v>
      </c>
      <c r="D66" s="36" t="s">
        <v>71</v>
      </c>
      <c r="E66" s="36" t="s">
        <v>62</v>
      </c>
      <c r="F66" s="48">
        <v>31.54</v>
      </c>
      <c r="G66" s="48">
        <v>31.54</v>
      </c>
      <c r="H66" s="48">
        <v>31.54</v>
      </c>
      <c r="I66" s="48">
        <v>31.54</v>
      </c>
      <c r="J66" s="48">
        <v>31.54</v>
      </c>
      <c r="K66" s="48">
        <v>31.54</v>
      </c>
      <c r="L66" s="48">
        <v>31.54</v>
      </c>
    </row>
    <row r="74" ht="14.5" spans="3:13">
      <c r="C74" s="67"/>
      <c r="D74" s="67"/>
      <c r="E74" s="68"/>
      <c r="F74" s="67"/>
      <c r="G74" s="67"/>
      <c r="H74" s="67"/>
      <c r="I74" s="67"/>
      <c r="J74" s="67"/>
      <c r="K74" s="67"/>
      <c r="L74" s="67"/>
      <c r="M74" s="67"/>
    </row>
    <row r="75" ht="15.25" spans="3:13">
      <c r="C75" s="69"/>
      <c r="D75" s="69"/>
      <c r="E75" s="69"/>
      <c r="F75" s="67"/>
      <c r="G75" s="67"/>
      <c r="H75" s="67"/>
      <c r="I75" s="67"/>
      <c r="J75" s="67"/>
      <c r="K75" s="67"/>
      <c r="L75" s="67"/>
      <c r="M75" s="67"/>
    </row>
    <row r="76" ht="14.5" spans="3:13">
      <c r="C76" s="70"/>
      <c r="D76" s="70"/>
      <c r="E76" s="70"/>
      <c r="F76" s="71"/>
      <c r="G76" s="71"/>
      <c r="H76" s="71"/>
      <c r="I76" s="71"/>
      <c r="J76" s="71"/>
      <c r="K76" s="71"/>
      <c r="L76" s="71"/>
      <c r="M76" s="67"/>
    </row>
    <row r="77" ht="14.5" spans="3:13">
      <c r="C77" s="70"/>
      <c r="D77" s="70"/>
      <c r="E77" s="70"/>
      <c r="F77" s="71"/>
      <c r="G77" s="71"/>
      <c r="H77" s="71"/>
      <c r="I77" s="71"/>
      <c r="J77" s="71"/>
      <c r="K77" s="71"/>
      <c r="L77" s="71"/>
      <c r="M77" s="67"/>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5:5">
      <c r="E81" s="34" t="s">
        <v>238</v>
      </c>
    </row>
    <row r="82" ht="15.25" spans="3:12">
      <c r="C82" s="35" t="s">
        <v>11</v>
      </c>
      <c r="D82" s="35" t="s">
        <v>189</v>
      </c>
      <c r="E82" s="35" t="s">
        <v>190</v>
      </c>
      <c r="F82" t="s">
        <v>191</v>
      </c>
      <c r="G82" t="s">
        <v>192</v>
      </c>
      <c r="H82" t="s">
        <v>193</v>
      </c>
      <c r="I82" t="s">
        <v>194</v>
      </c>
      <c r="J82" t="s">
        <v>195</v>
      </c>
      <c r="K82" t="s">
        <v>196</v>
      </c>
      <c r="L82" t="s">
        <v>197</v>
      </c>
    </row>
    <row r="83" ht="14.5" spans="3:17">
      <c r="C83" s="36" t="s">
        <v>176</v>
      </c>
      <c r="D83" s="36" t="s">
        <v>71</v>
      </c>
      <c r="E83" s="36" t="s">
        <v>62</v>
      </c>
      <c r="F83" s="50">
        <f>[3]RSD!$Q$122</f>
        <v>15</v>
      </c>
      <c r="G83" s="50">
        <v>15</v>
      </c>
      <c r="H83" s="50">
        <v>15</v>
      </c>
      <c r="I83" s="50">
        <v>15</v>
      </c>
      <c r="J83" s="50">
        <v>15</v>
      </c>
      <c r="K83" s="50">
        <v>15</v>
      </c>
      <c r="L83" s="50">
        <v>15</v>
      </c>
      <c r="P83" s="74"/>
      <c r="Q83" s="66"/>
    </row>
    <row r="84" spans="6:12">
      <c r="F84" s="73"/>
      <c r="G84" s="73"/>
      <c r="H84" s="73"/>
      <c r="I84" s="73"/>
      <c r="J84" s="73"/>
      <c r="K84" s="73"/>
      <c r="L84" s="73"/>
    </row>
    <row r="85" spans="6:12">
      <c r="F85" s="73"/>
      <c r="G85" s="73"/>
      <c r="H85" s="73"/>
      <c r="I85" s="73"/>
      <c r="J85" s="73"/>
      <c r="K85" s="73"/>
      <c r="L85" s="73"/>
    </row>
    <row r="86" spans="6:12">
      <c r="F86" s="73"/>
      <c r="G86" s="73"/>
      <c r="H86" s="73"/>
      <c r="I86" s="73"/>
      <c r="J86" s="73"/>
      <c r="K86" s="73"/>
      <c r="L86" s="73"/>
    </row>
  </sheetData>
  <hyperlinks>
    <hyperlink ref="Q3" r:id="rId3" display="User's Guide - National Energy Code of Canada for Buildings 2017"/>
  </hyperlinks>
  <pageMargins left="0.7" right="0.7" top="0.75" bottom="0.75" header="0.3" footer="0.3"/>
  <pageSetup paperSize="1" orientation="portrait"/>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282</v>
      </c>
      <c r="Z2" s="22"/>
      <c r="AW2" s="21" t="s">
        <v>282</v>
      </c>
      <c r="AX2" s="22"/>
      <c r="BU2" s="21" t="s">
        <v>282</v>
      </c>
      <c r="BV2" s="22"/>
      <c r="CS2" s="21" t="s">
        <v>282</v>
      </c>
      <c r="CT2" s="22"/>
      <c r="DQ2" s="21" t="s">
        <v>282</v>
      </c>
      <c r="DR2" s="22"/>
      <c r="EO2" s="21" t="s">
        <v>281</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243</v>
      </c>
      <c r="B5" s="2"/>
      <c r="C5" s="1"/>
      <c r="D5" s="1"/>
      <c r="E5" s="1"/>
      <c r="F5" s="3"/>
      <c r="G5" s="3"/>
      <c r="H5" s="3"/>
      <c r="I5" s="3"/>
      <c r="J5" s="3"/>
      <c r="K5" s="3"/>
      <c r="L5" s="3"/>
      <c r="M5" s="3"/>
      <c r="N5" s="3"/>
      <c r="O5" s="3"/>
      <c r="P5" s="1"/>
      <c r="Q5" s="1"/>
      <c r="R5" s="1"/>
      <c r="S5" s="1"/>
      <c r="T5" s="1"/>
      <c r="U5" s="1"/>
      <c r="V5" s="1"/>
      <c r="W5" s="1"/>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B7" s="4"/>
      <c r="C7" s="3"/>
      <c r="D7" s="3"/>
      <c r="E7" s="3"/>
      <c r="F7" s="1"/>
      <c r="G7" s="1"/>
      <c r="H7" s="1"/>
      <c r="I7" s="1"/>
      <c r="J7" s="1"/>
      <c r="K7" s="1"/>
      <c r="L7" s="1"/>
      <c r="M7" s="1"/>
      <c r="N7" s="1"/>
      <c r="O7" s="1"/>
      <c r="P7" s="1"/>
      <c r="Q7" s="1"/>
      <c r="R7" s="1"/>
      <c r="S7" s="1"/>
      <c r="T7" s="1"/>
      <c r="U7" s="1"/>
      <c r="V7" s="1"/>
      <c r="W7" s="1"/>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537</v>
      </c>
      <c r="B8" s="4"/>
      <c r="C8" s="5"/>
      <c r="D8" s="5"/>
      <c r="E8" s="5"/>
      <c r="F8" s="19"/>
      <c r="G8" s="19"/>
      <c r="H8" s="19"/>
      <c r="I8" s="19"/>
      <c r="J8" s="19"/>
      <c r="K8" s="19"/>
      <c r="L8" s="19"/>
      <c r="M8" s="19"/>
      <c r="N8" s="19"/>
      <c r="O8" s="19"/>
      <c r="P8" s="5"/>
      <c r="Q8" s="5"/>
      <c r="R8" s="5"/>
      <c r="S8" s="5"/>
      <c r="T8" s="5"/>
      <c r="U8" s="5"/>
      <c r="V8" s="5"/>
      <c r="W8" s="5"/>
      <c r="Y8" s="4" t="s">
        <v>537</v>
      </c>
      <c r="AA8" s="5"/>
      <c r="AB8" s="5"/>
      <c r="AC8" s="19"/>
      <c r="AD8" s="19"/>
      <c r="AE8" s="19"/>
      <c r="AF8" s="19"/>
      <c r="AG8" s="19"/>
      <c r="AH8" s="19"/>
      <c r="AI8" s="19"/>
      <c r="AJ8" s="19"/>
      <c r="AK8" s="19"/>
      <c r="AL8" s="19"/>
      <c r="AM8" s="19"/>
      <c r="AN8" s="5"/>
      <c r="AO8" s="5"/>
      <c r="AP8" s="5"/>
      <c r="AQ8" s="5"/>
      <c r="AR8" s="5"/>
      <c r="AS8" s="5"/>
      <c r="AT8" s="5"/>
      <c r="AU8" s="5"/>
      <c r="AW8" s="4" t="s">
        <v>537</v>
      </c>
      <c r="AY8" s="5"/>
      <c r="AZ8" s="5"/>
      <c r="BA8" s="19"/>
      <c r="BB8" s="19"/>
      <c r="BC8" s="19"/>
      <c r="BD8" s="19"/>
      <c r="BE8" s="19"/>
      <c r="BF8" s="19"/>
      <c r="BG8" s="19"/>
      <c r="BH8" s="19"/>
      <c r="BI8" s="19"/>
      <c r="BJ8" s="19"/>
      <c r="BK8" s="19"/>
      <c r="BL8" s="5"/>
      <c r="BM8" s="5"/>
      <c r="BN8" s="5"/>
      <c r="BO8" s="5"/>
      <c r="BP8" s="5"/>
      <c r="BQ8" s="5"/>
      <c r="BR8" s="5"/>
      <c r="BS8" s="5"/>
      <c r="BU8" s="4" t="s">
        <v>537</v>
      </c>
      <c r="BW8" s="5"/>
      <c r="BX8" s="5"/>
      <c r="BY8" s="19"/>
      <c r="BZ8" s="19"/>
      <c r="CA8" s="19"/>
      <c r="CB8" s="19"/>
      <c r="CC8" s="19"/>
      <c r="CD8" s="19"/>
      <c r="CE8" s="19"/>
      <c r="CF8" s="19"/>
      <c r="CG8" s="19"/>
      <c r="CH8" s="19"/>
      <c r="CI8" s="19"/>
      <c r="CJ8" s="5"/>
      <c r="CK8" s="5"/>
      <c r="CL8" s="5"/>
      <c r="CM8" s="5"/>
      <c r="CN8" s="5"/>
      <c r="CO8" s="5"/>
      <c r="CP8" s="5"/>
      <c r="CQ8" s="5"/>
      <c r="CS8" s="4" t="s">
        <v>537</v>
      </c>
      <c r="CU8" s="5"/>
      <c r="CV8" s="5"/>
      <c r="CW8" s="19"/>
      <c r="CX8" s="19"/>
      <c r="CY8" s="19"/>
      <c r="CZ8" s="19"/>
      <c r="DA8" s="19"/>
      <c r="DB8" s="19"/>
      <c r="DC8" s="19"/>
      <c r="DD8" s="19"/>
      <c r="DE8" s="19"/>
      <c r="DF8" s="19"/>
      <c r="DG8" s="19"/>
      <c r="DH8" s="5"/>
      <c r="DI8" s="5"/>
      <c r="DJ8" s="5"/>
      <c r="DK8" s="5"/>
      <c r="DL8" s="5"/>
      <c r="DM8" s="5"/>
      <c r="DN8" s="5"/>
      <c r="DO8" s="5"/>
      <c r="DQ8" s="4" t="s">
        <v>537</v>
      </c>
      <c r="DS8" s="5"/>
      <c r="DT8" s="5"/>
      <c r="DU8" s="19"/>
      <c r="DV8" s="19"/>
      <c r="DW8" s="19"/>
      <c r="DX8" s="19"/>
      <c r="DY8" s="19"/>
      <c r="DZ8" s="19"/>
      <c r="EA8" s="19"/>
      <c r="EB8" s="19"/>
      <c r="EC8" s="19"/>
      <c r="ED8" s="19"/>
      <c r="EE8" s="19"/>
      <c r="EF8" s="5"/>
      <c r="EG8" s="5"/>
      <c r="EH8" s="5"/>
      <c r="EI8" s="5"/>
      <c r="EJ8" s="5"/>
      <c r="EK8" s="5"/>
      <c r="EL8" s="5"/>
      <c r="EM8" s="5"/>
      <c r="EO8" s="4" t="s">
        <v>537</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538</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538</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538</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538</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538</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538</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538</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291</v>
      </c>
      <c r="C15" s="1"/>
      <c r="D15" s="1"/>
      <c r="E15" s="1"/>
      <c r="F15" s="1"/>
      <c r="G15" s="1"/>
      <c r="H15" s="1"/>
      <c r="I15" s="1"/>
      <c r="J15" s="1"/>
      <c r="K15" s="1"/>
      <c r="L15" s="1"/>
      <c r="M15" s="1"/>
      <c r="N15" s="1"/>
      <c r="O15" s="1"/>
      <c r="P15" s="1"/>
      <c r="Q15" s="1"/>
      <c r="R15" s="1"/>
      <c r="S15" s="1"/>
      <c r="T15" s="1"/>
      <c r="U15" s="1"/>
      <c r="V15" s="1"/>
      <c r="W15" s="1"/>
      <c r="Z15" s="27" t="s">
        <v>291</v>
      </c>
      <c r="AX15" s="27" t="s">
        <v>291</v>
      </c>
      <c r="BV15" s="27" t="s">
        <v>291</v>
      </c>
      <c r="CT15" s="27" t="s">
        <v>291</v>
      </c>
      <c r="DR15" s="27" t="s">
        <v>291</v>
      </c>
      <c r="EP15" s="27" t="s">
        <v>291</v>
      </c>
    </row>
    <row r="16" ht="14.5" spans="1:167">
      <c r="A16" s="1"/>
      <c r="B16" s="12" t="s">
        <v>497</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497</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497</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497</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497</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497</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497</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498</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498</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498</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498</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498</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498</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498</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539</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539</v>
      </c>
      <c r="AA21" s="31" t="s">
        <v>296</v>
      </c>
      <c r="AB21" s="31" t="s">
        <v>296</v>
      </c>
      <c r="AC21" s="31" t="s">
        <v>296</v>
      </c>
      <c r="AD21" s="31" t="s">
        <v>296</v>
      </c>
      <c r="AE21" s="31" t="s">
        <v>296</v>
      </c>
      <c r="AF21" s="31" t="s">
        <v>296</v>
      </c>
      <c r="AG21" s="31" t="s">
        <v>296</v>
      </c>
      <c r="AH21" s="31" t="s">
        <v>296</v>
      </c>
      <c r="AI21" s="31" t="s">
        <v>296</v>
      </c>
      <c r="AJ21" s="31" t="s">
        <v>296</v>
      </c>
      <c r="AK21" s="31" t="s">
        <v>296</v>
      </c>
      <c r="AL21" s="31" t="s">
        <v>296</v>
      </c>
      <c r="AM21" s="31" t="s">
        <v>296</v>
      </c>
      <c r="AN21" s="31" t="s">
        <v>296</v>
      </c>
      <c r="AO21" s="31" t="s">
        <v>296</v>
      </c>
      <c r="AP21" s="31" t="s">
        <v>296</v>
      </c>
      <c r="AQ21" s="31" t="s">
        <v>296</v>
      </c>
      <c r="AR21" s="31" t="s">
        <v>296</v>
      </c>
      <c r="AS21" s="31" t="s">
        <v>296</v>
      </c>
      <c r="AT21" s="31" t="s">
        <v>296</v>
      </c>
      <c r="AU21" s="31" t="s">
        <v>296</v>
      </c>
      <c r="AW21" s="7"/>
      <c r="AX21" s="13" t="s">
        <v>539</v>
      </c>
      <c r="AY21" s="31" t="s">
        <v>296</v>
      </c>
      <c r="AZ21" s="31" t="s">
        <v>296</v>
      </c>
      <c r="BA21" s="31" t="s">
        <v>296</v>
      </c>
      <c r="BB21" s="31" t="s">
        <v>296</v>
      </c>
      <c r="BC21" s="31" t="s">
        <v>296</v>
      </c>
      <c r="BD21" s="31" t="s">
        <v>296</v>
      </c>
      <c r="BE21" s="31" t="s">
        <v>296</v>
      </c>
      <c r="BF21" s="31" t="s">
        <v>296</v>
      </c>
      <c r="BG21" s="31" t="s">
        <v>296</v>
      </c>
      <c r="BH21" s="31" t="s">
        <v>296</v>
      </c>
      <c r="BI21" s="31" t="s">
        <v>296</v>
      </c>
      <c r="BJ21" s="31" t="s">
        <v>296</v>
      </c>
      <c r="BK21" s="31" t="s">
        <v>296</v>
      </c>
      <c r="BL21" s="31" t="s">
        <v>296</v>
      </c>
      <c r="BM21" s="31" t="s">
        <v>296</v>
      </c>
      <c r="BN21" s="31" t="s">
        <v>296</v>
      </c>
      <c r="BO21" s="31" t="s">
        <v>296</v>
      </c>
      <c r="BP21" s="31" t="s">
        <v>296</v>
      </c>
      <c r="BQ21" s="31" t="s">
        <v>296</v>
      </c>
      <c r="BR21" s="31" t="s">
        <v>296</v>
      </c>
      <c r="BS21" s="31" t="s">
        <v>296</v>
      </c>
      <c r="BU21" s="7"/>
      <c r="BV21" s="13" t="s">
        <v>539</v>
      </c>
      <c r="BW21" s="31" t="s">
        <v>296</v>
      </c>
      <c r="BX21" s="31" t="s">
        <v>296</v>
      </c>
      <c r="BY21" s="31" t="s">
        <v>296</v>
      </c>
      <c r="BZ21" s="31" t="s">
        <v>296</v>
      </c>
      <c r="CA21" s="31" t="s">
        <v>296</v>
      </c>
      <c r="CB21" s="31" t="s">
        <v>296</v>
      </c>
      <c r="CC21" s="31" t="s">
        <v>296</v>
      </c>
      <c r="CD21" s="31" t="s">
        <v>296</v>
      </c>
      <c r="CE21" s="31" t="s">
        <v>296</v>
      </c>
      <c r="CF21" s="31" t="s">
        <v>296</v>
      </c>
      <c r="CG21" s="31" t="s">
        <v>296</v>
      </c>
      <c r="CH21" s="31" t="s">
        <v>296</v>
      </c>
      <c r="CI21" s="31" t="s">
        <v>296</v>
      </c>
      <c r="CJ21" s="31" t="s">
        <v>296</v>
      </c>
      <c r="CK21" s="31" t="s">
        <v>296</v>
      </c>
      <c r="CL21" s="31" t="s">
        <v>296</v>
      </c>
      <c r="CM21" s="31" t="s">
        <v>296</v>
      </c>
      <c r="CN21" s="31" t="s">
        <v>296</v>
      </c>
      <c r="CO21" s="31" t="s">
        <v>296</v>
      </c>
      <c r="CP21" s="31" t="s">
        <v>296</v>
      </c>
      <c r="CQ21" s="31" t="s">
        <v>296</v>
      </c>
      <c r="CS21" s="7"/>
      <c r="CT21" s="13" t="s">
        <v>539</v>
      </c>
      <c r="CU21" s="31" t="s">
        <v>296</v>
      </c>
      <c r="CV21" s="31" t="s">
        <v>296</v>
      </c>
      <c r="CW21" s="31" t="s">
        <v>296</v>
      </c>
      <c r="CX21" s="31" t="s">
        <v>296</v>
      </c>
      <c r="CY21" s="31" t="s">
        <v>296</v>
      </c>
      <c r="CZ21" s="31" t="s">
        <v>296</v>
      </c>
      <c r="DA21" s="31" t="s">
        <v>296</v>
      </c>
      <c r="DB21" s="31" t="s">
        <v>296</v>
      </c>
      <c r="DC21" s="31" t="s">
        <v>296</v>
      </c>
      <c r="DD21" s="31" t="s">
        <v>296</v>
      </c>
      <c r="DE21" s="31" t="s">
        <v>296</v>
      </c>
      <c r="DF21" s="31" t="s">
        <v>296</v>
      </c>
      <c r="DG21" s="31" t="s">
        <v>296</v>
      </c>
      <c r="DH21" s="31" t="s">
        <v>296</v>
      </c>
      <c r="DI21" s="31" t="s">
        <v>296</v>
      </c>
      <c r="DJ21" s="31" t="s">
        <v>296</v>
      </c>
      <c r="DK21" s="31" t="s">
        <v>296</v>
      </c>
      <c r="DL21" s="31" t="s">
        <v>296</v>
      </c>
      <c r="DM21" s="31" t="s">
        <v>296</v>
      </c>
      <c r="DN21" s="31" t="s">
        <v>296</v>
      </c>
      <c r="DO21" s="31" t="s">
        <v>296</v>
      </c>
      <c r="DQ21" s="7"/>
      <c r="DR21" s="13" t="s">
        <v>539</v>
      </c>
      <c r="DS21" s="31" t="s">
        <v>296</v>
      </c>
      <c r="DT21" s="31" t="s">
        <v>296</v>
      </c>
      <c r="DU21" s="31" t="s">
        <v>296</v>
      </c>
      <c r="DV21" s="31" t="s">
        <v>296</v>
      </c>
      <c r="DW21" s="31" t="s">
        <v>296</v>
      </c>
      <c r="DX21" s="31" t="s">
        <v>296</v>
      </c>
      <c r="DY21" s="31" t="s">
        <v>296</v>
      </c>
      <c r="DZ21" s="31" t="s">
        <v>296</v>
      </c>
      <c r="EA21" s="31" t="s">
        <v>296</v>
      </c>
      <c r="EB21" s="31" t="s">
        <v>296</v>
      </c>
      <c r="EC21" s="31" t="s">
        <v>296</v>
      </c>
      <c r="ED21" s="31" t="s">
        <v>296</v>
      </c>
      <c r="EE21" s="31" t="s">
        <v>296</v>
      </c>
      <c r="EF21" s="31" t="s">
        <v>296</v>
      </c>
      <c r="EG21" s="31" t="s">
        <v>296</v>
      </c>
      <c r="EH21" s="31" t="s">
        <v>296</v>
      </c>
      <c r="EI21" s="31" t="s">
        <v>296</v>
      </c>
      <c r="EJ21" s="31" t="s">
        <v>296</v>
      </c>
      <c r="EK21" s="31" t="s">
        <v>296</v>
      </c>
      <c r="EL21" s="31" t="s">
        <v>296</v>
      </c>
      <c r="EM21" s="31" t="s">
        <v>296</v>
      </c>
      <c r="EO21" s="7"/>
      <c r="EP21" s="13" t="s">
        <v>539</v>
      </c>
      <c r="EQ21" s="31" t="s">
        <v>296</v>
      </c>
      <c r="ER21" s="31" t="s">
        <v>296</v>
      </c>
      <c r="ES21" s="31" t="s">
        <v>296</v>
      </c>
      <c r="ET21" s="31" t="s">
        <v>296</v>
      </c>
      <c r="EU21" s="31" t="s">
        <v>296</v>
      </c>
      <c r="EV21" s="31" t="s">
        <v>296</v>
      </c>
      <c r="EW21" s="31" t="s">
        <v>296</v>
      </c>
      <c r="EX21" s="31" t="s">
        <v>296</v>
      </c>
      <c r="EY21" s="31" t="s">
        <v>296</v>
      </c>
      <c r="EZ21" s="31" t="s">
        <v>296</v>
      </c>
      <c r="FA21" s="31" t="s">
        <v>296</v>
      </c>
      <c r="FB21" s="31" t="s">
        <v>296</v>
      </c>
      <c r="FC21" s="31" t="s">
        <v>296</v>
      </c>
      <c r="FD21" s="31" t="s">
        <v>296</v>
      </c>
      <c r="FE21" s="31" t="s">
        <v>296</v>
      </c>
      <c r="FF21" s="31" t="s">
        <v>296</v>
      </c>
      <c r="FG21" s="31" t="s">
        <v>296</v>
      </c>
      <c r="FH21" s="31" t="s">
        <v>296</v>
      </c>
      <c r="FI21" s="31" t="s">
        <v>296</v>
      </c>
      <c r="FJ21" s="31" t="s">
        <v>296</v>
      </c>
      <c r="FK21" s="31" t="s">
        <v>296</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500</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500</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500</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500</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500</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500</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500</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300</v>
      </c>
      <c r="B26" s="15"/>
      <c r="C26" s="1"/>
      <c r="D26" s="1"/>
      <c r="E26" s="1"/>
      <c r="F26" s="1"/>
      <c r="G26" s="1"/>
      <c r="H26" s="1"/>
      <c r="I26" s="1"/>
      <c r="J26" s="1"/>
      <c r="K26" s="1"/>
      <c r="L26" s="1"/>
      <c r="M26" s="1"/>
      <c r="N26" s="1"/>
      <c r="O26" s="1"/>
      <c r="P26" s="1"/>
      <c r="Q26" s="1"/>
      <c r="R26" s="1"/>
      <c r="S26" s="1"/>
      <c r="T26" s="1"/>
      <c r="U26" s="1"/>
      <c r="V26" s="1"/>
      <c r="W26" s="1"/>
      <c r="Y26" s="15" t="s">
        <v>300</v>
      </c>
      <c r="Z26"/>
      <c r="AW26" s="15" t="s">
        <v>300</v>
      </c>
      <c r="AX26"/>
      <c r="BU26" s="15" t="s">
        <v>300</v>
      </c>
      <c r="BV26"/>
      <c r="CS26" s="15" t="s">
        <v>300</v>
      </c>
      <c r="CT26"/>
      <c r="DQ26" s="15" t="s">
        <v>300</v>
      </c>
      <c r="DR26"/>
      <c r="EO26" s="15" t="s">
        <v>300</v>
      </c>
      <c r="EP26"/>
    </row>
    <row r="27" ht="14.5" spans="1:146">
      <c r="A27" s="15" t="s">
        <v>540</v>
      </c>
      <c r="B27" s="15"/>
      <c r="C27" s="1"/>
      <c r="D27" s="1"/>
      <c r="E27" s="1"/>
      <c r="F27" s="1"/>
      <c r="G27" s="1"/>
      <c r="H27" s="1"/>
      <c r="I27" s="1"/>
      <c r="J27" s="1"/>
      <c r="K27" s="1"/>
      <c r="L27" s="1"/>
      <c r="M27" s="1"/>
      <c r="N27" s="1"/>
      <c r="O27" s="1"/>
      <c r="P27" s="1"/>
      <c r="Q27" s="1"/>
      <c r="R27" s="1"/>
      <c r="S27" s="1"/>
      <c r="T27" s="1"/>
      <c r="U27" s="1"/>
      <c r="V27" s="1"/>
      <c r="W27" s="1"/>
      <c r="Y27" s="15" t="s">
        <v>540</v>
      </c>
      <c r="AW27" s="15" t="s">
        <v>540</v>
      </c>
      <c r="BU27" s="15" t="s">
        <v>540</v>
      </c>
      <c r="CS27" s="15" t="s">
        <v>540</v>
      </c>
      <c r="DQ27" s="15" t="s">
        <v>540</v>
      </c>
      <c r="EO27" s="15" t="s">
        <v>540</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191</v>
      </c>
      <c r="D2" t="s">
        <v>192</v>
      </c>
      <c r="E2" t="s">
        <v>193</v>
      </c>
      <c r="F2" t="s">
        <v>194</v>
      </c>
      <c r="G2" t="s">
        <v>195</v>
      </c>
      <c r="H2" t="s">
        <v>196</v>
      </c>
      <c r="I2" t="s">
        <v>197</v>
      </c>
    </row>
    <row r="3" spans="1:9">
      <c r="A3" t="s">
        <v>541</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541</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541</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541</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541</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541</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541</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541</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541</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541</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542</v>
      </c>
      <c r="B13" t="s">
        <v>466</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542</v>
      </c>
      <c r="B14" t="s">
        <v>467</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542</v>
      </c>
      <c r="B15" t="s">
        <v>468</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542</v>
      </c>
      <c r="B16" t="s">
        <v>469</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542</v>
      </c>
      <c r="B17" t="s">
        <v>470</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542</v>
      </c>
      <c r="B18" t="s">
        <v>471</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542</v>
      </c>
      <c r="B19" t="s">
        <v>472</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542</v>
      </c>
      <c r="B20" t="s">
        <v>473</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542</v>
      </c>
      <c r="B21" t="s">
        <v>474</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542</v>
      </c>
      <c r="B22" t="s">
        <v>475</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543</v>
      </c>
      <c r="B23" t="s">
        <v>466</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543</v>
      </c>
      <c r="B24" t="s">
        <v>467</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543</v>
      </c>
      <c r="B25" t="s">
        <v>468</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543</v>
      </c>
      <c r="B26" t="s">
        <v>469</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543</v>
      </c>
      <c r="B27" t="s">
        <v>470</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543</v>
      </c>
      <c r="B28" t="s">
        <v>471</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543</v>
      </c>
      <c r="B29" t="s">
        <v>472</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543</v>
      </c>
      <c r="B30" t="s">
        <v>473</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543</v>
      </c>
      <c r="B31" t="s">
        <v>474</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543</v>
      </c>
      <c r="B32" t="s">
        <v>475</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544</v>
      </c>
      <c r="B33" t="s">
        <v>466</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544</v>
      </c>
      <c r="B34" t="s">
        <v>467</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544</v>
      </c>
      <c r="B35" t="s">
        <v>468</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544</v>
      </c>
      <c r="B36" t="s">
        <v>469</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544</v>
      </c>
      <c r="B37" t="s">
        <v>470</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544</v>
      </c>
      <c r="B38" t="s">
        <v>471</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544</v>
      </c>
      <c r="B39" t="s">
        <v>472</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544</v>
      </c>
      <c r="B40" t="s">
        <v>473</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544</v>
      </c>
      <c r="B41" t="s">
        <v>474</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544</v>
      </c>
      <c r="B42" t="s">
        <v>475</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545</v>
      </c>
      <c r="B8" s="4"/>
      <c r="C8" s="5"/>
      <c r="D8" s="5"/>
      <c r="E8" s="5"/>
      <c r="F8" s="5"/>
      <c r="G8" s="5"/>
      <c r="H8" s="5"/>
      <c r="I8" s="5"/>
      <c r="J8" s="5"/>
      <c r="K8" s="5"/>
      <c r="L8" s="5"/>
      <c r="M8" s="5"/>
      <c r="N8" s="5"/>
      <c r="O8" s="5"/>
      <c r="P8" s="5"/>
      <c r="Q8" s="5"/>
      <c r="R8" s="5"/>
      <c r="S8" s="5"/>
      <c r="T8" s="5"/>
      <c r="U8" s="5"/>
      <c r="V8" s="5"/>
      <c r="W8" s="5"/>
      <c r="Y8" s="4" t="s">
        <v>545</v>
      </c>
      <c r="Z8" s="4"/>
      <c r="AA8" s="5"/>
      <c r="AB8" s="5"/>
      <c r="AC8" s="5"/>
      <c r="AD8" s="5"/>
      <c r="AE8" s="5"/>
      <c r="AF8" s="5"/>
      <c r="AG8" s="5"/>
      <c r="AH8" s="5"/>
      <c r="AI8" s="5"/>
      <c r="AJ8" s="5"/>
      <c r="AK8" s="5"/>
      <c r="AL8" s="5"/>
      <c r="AM8" s="5"/>
      <c r="AN8" s="5"/>
      <c r="AO8" s="5"/>
      <c r="AP8" s="5"/>
      <c r="AQ8" s="5"/>
      <c r="AR8" s="5"/>
      <c r="AS8" s="5"/>
      <c r="AT8" s="5"/>
      <c r="AU8" s="5"/>
      <c r="AW8" s="4" t="s">
        <v>545</v>
      </c>
      <c r="AX8" s="4"/>
      <c r="AY8" s="5"/>
      <c r="AZ8" s="5"/>
      <c r="BA8" s="5"/>
      <c r="BB8" s="5"/>
      <c r="BC8" s="5"/>
      <c r="BD8" s="5"/>
      <c r="BE8" s="5"/>
      <c r="BF8" s="5"/>
      <c r="BG8" s="5"/>
      <c r="BH8" s="5"/>
      <c r="BI8" s="5"/>
      <c r="BJ8" s="5"/>
      <c r="BK8" s="5"/>
      <c r="BL8" s="5"/>
      <c r="BM8" s="5"/>
      <c r="BN8" s="5"/>
      <c r="BO8" s="5"/>
      <c r="BP8" s="5"/>
      <c r="BQ8" s="5"/>
      <c r="BR8" s="5"/>
      <c r="BS8" s="5"/>
      <c r="BU8" s="4" t="s">
        <v>545</v>
      </c>
      <c r="BV8" s="4"/>
      <c r="BW8" s="5"/>
      <c r="BX8" s="5"/>
      <c r="BY8" s="5"/>
      <c r="BZ8" s="5"/>
      <c r="CA8" s="5"/>
      <c r="CB8" s="5"/>
      <c r="CC8" s="5"/>
      <c r="CD8" s="5"/>
      <c r="CE8" s="5"/>
      <c r="CF8" s="5"/>
      <c r="CG8" s="5"/>
      <c r="CH8" s="5"/>
      <c r="CI8" s="5"/>
      <c r="CJ8" s="5"/>
      <c r="CK8" s="5"/>
      <c r="CL8" s="5"/>
      <c r="CM8" s="5"/>
      <c r="CN8" s="5"/>
      <c r="CO8" s="5"/>
      <c r="CP8" s="5"/>
      <c r="CQ8" s="5"/>
      <c r="CS8" s="4" t="s">
        <v>545</v>
      </c>
      <c r="CT8" s="4"/>
      <c r="CU8" s="5"/>
      <c r="CV8" s="5"/>
      <c r="CW8" s="5"/>
      <c r="CX8" s="5"/>
      <c r="CY8" s="5"/>
      <c r="CZ8" s="5"/>
      <c r="DA8" s="5"/>
      <c r="DB8" s="5"/>
      <c r="DC8" s="5"/>
      <c r="DD8" s="5"/>
      <c r="DE8" s="5"/>
      <c r="DF8" s="5"/>
      <c r="DG8" s="5"/>
      <c r="DH8" s="5"/>
      <c r="DI8" s="5"/>
      <c r="DJ8" s="5"/>
      <c r="DK8" s="5"/>
      <c r="DL8" s="5"/>
      <c r="DM8" s="5"/>
      <c r="DN8" s="5"/>
      <c r="DO8" s="5"/>
      <c r="DQ8" s="4" t="s">
        <v>545</v>
      </c>
      <c r="DR8" s="4"/>
      <c r="DS8" s="5"/>
      <c r="DT8" s="5"/>
      <c r="DU8" s="5"/>
      <c r="DV8" s="5"/>
      <c r="DW8" s="5"/>
      <c r="DX8" s="5"/>
      <c r="DY8" s="5"/>
      <c r="DZ8" s="5"/>
      <c r="EA8" s="5"/>
      <c r="EB8" s="5"/>
      <c r="EC8" s="5"/>
      <c r="ED8" s="5"/>
      <c r="EE8" s="5"/>
      <c r="EF8" s="5"/>
      <c r="EG8" s="5"/>
      <c r="EH8" s="5"/>
      <c r="EI8" s="5"/>
      <c r="EJ8" s="5"/>
      <c r="EK8" s="5"/>
      <c r="EL8" s="5"/>
      <c r="EM8" s="5"/>
      <c r="EO8" s="4" t="s">
        <v>545</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546</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546</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546</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546</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546</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546</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546</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547</v>
      </c>
      <c r="C14" s="1"/>
      <c r="D14" s="1"/>
      <c r="E14" s="1"/>
      <c r="F14" s="1"/>
      <c r="G14" s="1"/>
      <c r="H14" s="1"/>
      <c r="I14" s="1"/>
      <c r="J14" s="1"/>
      <c r="K14" s="1"/>
      <c r="L14" s="1"/>
      <c r="M14" s="1"/>
      <c r="N14" s="1"/>
      <c r="O14" s="1"/>
      <c r="P14" s="1"/>
      <c r="Q14" s="1"/>
      <c r="R14" s="1"/>
      <c r="S14" s="1"/>
      <c r="T14" s="1"/>
      <c r="U14" s="1"/>
      <c r="V14" s="1"/>
      <c r="W14" s="1"/>
      <c r="Y14" s="1"/>
      <c r="Z14" s="9" t="s">
        <v>547</v>
      </c>
      <c r="AA14" s="1"/>
      <c r="AB14" s="1"/>
      <c r="AC14" s="1"/>
      <c r="AD14" s="1"/>
      <c r="AE14" s="1"/>
      <c r="AF14" s="1"/>
      <c r="AG14" s="1"/>
      <c r="AH14" s="1"/>
      <c r="AI14" s="1"/>
      <c r="AJ14" s="1"/>
      <c r="AK14" s="1"/>
      <c r="AL14" s="1"/>
      <c r="AM14" s="1"/>
      <c r="AN14" s="1"/>
      <c r="AO14" s="1"/>
      <c r="AP14" s="1"/>
      <c r="AQ14" s="1"/>
      <c r="AR14" s="1"/>
      <c r="AS14" s="1"/>
      <c r="AT14" s="1"/>
      <c r="AU14" s="1"/>
      <c r="AW14" s="1"/>
      <c r="AX14" s="9" t="s">
        <v>547</v>
      </c>
      <c r="AY14" s="1"/>
      <c r="AZ14" s="1"/>
      <c r="BA14" s="1"/>
      <c r="BB14" s="1"/>
      <c r="BC14" s="1"/>
      <c r="BD14" s="1"/>
      <c r="BE14" s="1"/>
      <c r="BF14" s="1"/>
      <c r="BG14" s="1"/>
      <c r="BH14" s="1"/>
      <c r="BI14" s="1"/>
      <c r="BJ14" s="1"/>
      <c r="BK14" s="1"/>
      <c r="BL14" s="1"/>
      <c r="BM14" s="1"/>
      <c r="BN14" s="1"/>
      <c r="BO14" s="1"/>
      <c r="BP14" s="1"/>
      <c r="BQ14" s="1"/>
      <c r="BR14" s="1"/>
      <c r="BS14" s="1"/>
      <c r="BU14" s="1"/>
      <c r="BV14" s="9" t="s">
        <v>547</v>
      </c>
      <c r="BW14" s="1"/>
      <c r="BX14" s="1"/>
      <c r="BY14" s="1"/>
      <c r="BZ14" s="1"/>
      <c r="CA14" s="1"/>
      <c r="CB14" s="1"/>
      <c r="CC14" s="1"/>
      <c r="CD14" s="1"/>
      <c r="CE14" s="1"/>
      <c r="CF14" s="1"/>
      <c r="CG14" s="1"/>
      <c r="CH14" s="1"/>
      <c r="CI14" s="1"/>
      <c r="CJ14" s="1"/>
      <c r="CK14" s="1"/>
      <c r="CL14" s="1"/>
      <c r="CM14" s="1"/>
      <c r="CN14" s="1"/>
      <c r="CO14" s="1"/>
      <c r="CP14" s="1"/>
      <c r="CQ14" s="1"/>
      <c r="CS14" s="1"/>
      <c r="CT14" s="9" t="s">
        <v>547</v>
      </c>
      <c r="CU14" s="1"/>
      <c r="CV14" s="1"/>
      <c r="CW14" s="1"/>
      <c r="CX14" s="1"/>
      <c r="CY14" s="1"/>
      <c r="CZ14" s="1"/>
      <c r="DA14" s="1"/>
      <c r="DB14" s="1"/>
      <c r="DC14" s="1"/>
      <c r="DD14" s="1"/>
      <c r="DE14" s="1"/>
      <c r="DF14" s="1"/>
      <c r="DG14" s="1"/>
      <c r="DH14" s="1"/>
      <c r="DI14" s="1"/>
      <c r="DJ14" s="1"/>
      <c r="DK14" s="1"/>
      <c r="DL14" s="1"/>
      <c r="DM14" s="1"/>
      <c r="DN14" s="1"/>
      <c r="DO14" s="1"/>
      <c r="DQ14" s="1"/>
      <c r="DR14" s="9" t="s">
        <v>547</v>
      </c>
      <c r="DS14" s="1"/>
      <c r="DT14" s="1"/>
      <c r="DU14" s="1"/>
      <c r="DV14" s="1"/>
      <c r="DW14" s="1"/>
      <c r="DX14" s="1"/>
      <c r="DY14" s="1"/>
      <c r="DZ14" s="1"/>
      <c r="EA14" s="1"/>
      <c r="EB14" s="1"/>
      <c r="EC14" s="1"/>
      <c r="ED14" s="1"/>
      <c r="EE14" s="1"/>
      <c r="EF14" s="1"/>
      <c r="EG14" s="1"/>
      <c r="EH14" s="1"/>
      <c r="EI14" s="1"/>
      <c r="EJ14" s="1"/>
      <c r="EK14" s="1"/>
      <c r="EL14" s="1"/>
      <c r="EM14" s="1"/>
      <c r="EO14" s="1"/>
      <c r="EP14" s="9" t="s">
        <v>547</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466</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466</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466</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466</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466</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466</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466</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467</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467</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467</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467</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467</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467</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467</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468</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468</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468</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468</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468</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468</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468</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469</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469</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469</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469</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469</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469</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469</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470</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470</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470</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470</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470</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470</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470</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471</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471</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471</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471</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471</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471</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471</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472</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472</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472</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472</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472</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472</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472</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473</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473</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473</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473</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473</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473</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473</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474</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474</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474</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474</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474</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474</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474</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475</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475</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475</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475</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475</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475</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475</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270</v>
      </c>
      <c r="C26" s="1"/>
      <c r="D26" s="1"/>
      <c r="E26" s="1"/>
      <c r="F26" s="1"/>
      <c r="G26" s="1"/>
      <c r="H26" s="1"/>
      <c r="I26" s="1"/>
      <c r="J26" s="1"/>
      <c r="K26" s="1"/>
      <c r="L26" s="1"/>
      <c r="M26" s="1"/>
      <c r="N26" s="1"/>
      <c r="O26" s="1"/>
      <c r="P26" s="1"/>
      <c r="Q26" s="1"/>
      <c r="R26" s="1"/>
      <c r="S26" s="1"/>
      <c r="T26" s="1"/>
      <c r="U26" s="1"/>
      <c r="V26" s="1"/>
      <c r="W26" s="1"/>
      <c r="Y26" s="1"/>
      <c r="Z26" s="9" t="s">
        <v>270</v>
      </c>
      <c r="AA26" s="1"/>
      <c r="AB26" s="1"/>
      <c r="AC26" s="1"/>
      <c r="AD26" s="1"/>
      <c r="AE26" s="1"/>
      <c r="AF26" s="1"/>
      <c r="AG26" s="1"/>
      <c r="AH26" s="1"/>
      <c r="AI26" s="1"/>
      <c r="AJ26" s="1"/>
      <c r="AK26" s="1"/>
      <c r="AL26" s="1"/>
      <c r="AM26" s="1"/>
      <c r="AN26" s="1"/>
      <c r="AO26" s="1"/>
      <c r="AP26" s="1"/>
      <c r="AQ26" s="1"/>
      <c r="AR26" s="1"/>
      <c r="AS26" s="1"/>
      <c r="AT26" s="1"/>
      <c r="AU26" s="1"/>
      <c r="AW26" s="1"/>
      <c r="AX26" s="9" t="s">
        <v>270</v>
      </c>
      <c r="AY26" s="1"/>
      <c r="AZ26" s="1"/>
      <c r="BA26" s="1"/>
      <c r="BB26" s="1"/>
      <c r="BC26" s="1"/>
      <c r="BD26" s="1"/>
      <c r="BE26" s="1"/>
      <c r="BF26" s="1"/>
      <c r="BG26" s="1"/>
      <c r="BH26" s="1"/>
      <c r="BI26" s="1"/>
      <c r="BJ26" s="1"/>
      <c r="BK26" s="1"/>
      <c r="BL26" s="1"/>
      <c r="BM26" s="1"/>
      <c r="BN26" s="1"/>
      <c r="BO26" s="1"/>
      <c r="BP26" s="1"/>
      <c r="BQ26" s="1"/>
      <c r="BR26" s="1"/>
      <c r="BS26" s="1"/>
      <c r="BU26" s="1"/>
      <c r="BV26" s="9" t="s">
        <v>270</v>
      </c>
      <c r="BW26" s="1"/>
      <c r="BX26" s="1"/>
      <c r="BY26" s="1"/>
      <c r="BZ26" s="1"/>
      <c r="CA26" s="1"/>
      <c r="CB26" s="1"/>
      <c r="CC26" s="1"/>
      <c r="CD26" s="1"/>
      <c r="CE26" s="1"/>
      <c r="CF26" s="1"/>
      <c r="CG26" s="1"/>
      <c r="CH26" s="1"/>
      <c r="CI26" s="1"/>
      <c r="CJ26" s="1"/>
      <c r="CK26" s="1"/>
      <c r="CL26" s="1"/>
      <c r="CM26" s="1"/>
      <c r="CN26" s="1"/>
      <c r="CO26" s="1"/>
      <c r="CP26" s="1"/>
      <c r="CQ26" s="1"/>
      <c r="CS26" s="1"/>
      <c r="CT26" s="9" t="s">
        <v>270</v>
      </c>
      <c r="CU26" s="1"/>
      <c r="CV26" s="1"/>
      <c r="CW26" s="1"/>
      <c r="CX26" s="1"/>
      <c r="CY26" s="1"/>
      <c r="CZ26" s="1"/>
      <c r="DA26" s="1"/>
      <c r="DB26" s="1"/>
      <c r="DC26" s="1"/>
      <c r="DD26" s="1"/>
      <c r="DE26" s="1"/>
      <c r="DF26" s="1"/>
      <c r="DG26" s="1"/>
      <c r="DH26" s="1"/>
      <c r="DI26" s="1"/>
      <c r="DJ26" s="1"/>
      <c r="DK26" s="1"/>
      <c r="DL26" s="1"/>
      <c r="DM26" s="1"/>
      <c r="DN26" s="1"/>
      <c r="DO26" s="1"/>
      <c r="DQ26" s="1"/>
      <c r="DR26" s="9" t="s">
        <v>270</v>
      </c>
      <c r="DS26" s="1"/>
      <c r="DT26" s="1"/>
      <c r="DU26" s="1"/>
      <c r="DV26" s="1"/>
      <c r="DW26" s="1"/>
      <c r="DX26" s="1"/>
      <c r="DY26" s="1"/>
      <c r="DZ26" s="1"/>
      <c r="EA26" s="1"/>
      <c r="EB26" s="1"/>
      <c r="EC26" s="1"/>
      <c r="ED26" s="1"/>
      <c r="EE26" s="1"/>
      <c r="EF26" s="1"/>
      <c r="EG26" s="1"/>
      <c r="EH26" s="1"/>
      <c r="EI26" s="1"/>
      <c r="EJ26" s="1"/>
      <c r="EK26" s="1"/>
      <c r="EL26" s="1"/>
      <c r="EM26" s="1"/>
      <c r="EO26" s="1"/>
      <c r="EP26" s="9" t="s">
        <v>270</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466</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466</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466</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466</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466</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466</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466</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467</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467</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467</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467</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467</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467</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467</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468</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468</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468</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468</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468</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468</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468</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469</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469</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469</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469</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469</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469</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469</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470</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470</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470</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470</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470</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470</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470</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471</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471</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471</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471</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471</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471</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471</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472</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472</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472</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472</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472</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472</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472</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473</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473</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473</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473</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473</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473</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473</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474</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474</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474</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474</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474</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474</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474</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475</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475</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475</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475</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475</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475</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475</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548</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548</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548</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548</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548</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548</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548</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547</v>
      </c>
      <c r="C40" s="1"/>
      <c r="D40" s="1"/>
      <c r="E40" s="1"/>
      <c r="F40" s="1"/>
      <c r="G40" s="1"/>
      <c r="H40" s="1"/>
      <c r="I40" s="1"/>
      <c r="J40" s="1"/>
      <c r="K40" s="1"/>
      <c r="L40" s="1"/>
      <c r="M40" s="1"/>
      <c r="N40" s="1"/>
      <c r="O40" s="1"/>
      <c r="P40" s="1"/>
      <c r="Q40" s="1"/>
      <c r="R40" s="1"/>
      <c r="S40" s="1"/>
      <c r="T40" s="1"/>
      <c r="U40" s="1"/>
      <c r="V40" s="1"/>
      <c r="W40" s="1"/>
      <c r="Y40" s="1"/>
      <c r="Z40" s="9" t="s">
        <v>547</v>
      </c>
      <c r="AA40" s="1"/>
      <c r="AB40" s="1"/>
      <c r="AC40" s="1"/>
      <c r="AD40" s="1"/>
      <c r="AE40" s="1"/>
      <c r="AF40" s="1"/>
      <c r="AG40" s="1"/>
      <c r="AH40" s="1"/>
      <c r="AI40" s="1"/>
      <c r="AJ40" s="1"/>
      <c r="AK40" s="1"/>
      <c r="AL40" s="1"/>
      <c r="AM40" s="1"/>
      <c r="AN40" s="1"/>
      <c r="AO40" s="1"/>
      <c r="AP40" s="1"/>
      <c r="AQ40" s="1"/>
      <c r="AR40" s="1"/>
      <c r="AS40" s="1"/>
      <c r="AT40" s="1"/>
      <c r="AU40" s="1"/>
      <c r="AW40" s="1"/>
      <c r="AX40" s="9" t="s">
        <v>547</v>
      </c>
      <c r="AY40" s="1"/>
      <c r="AZ40" s="1"/>
      <c r="BA40" s="1"/>
      <c r="BB40" s="1"/>
      <c r="BC40" s="1"/>
      <c r="BD40" s="1"/>
      <c r="BE40" s="1"/>
      <c r="BF40" s="1"/>
      <c r="BG40" s="1"/>
      <c r="BH40" s="1"/>
      <c r="BI40" s="1"/>
      <c r="BJ40" s="1"/>
      <c r="BK40" s="1"/>
      <c r="BL40" s="1"/>
      <c r="BM40" s="1"/>
      <c r="BN40" s="1"/>
      <c r="BO40" s="1"/>
      <c r="BP40" s="1"/>
      <c r="BQ40" s="1"/>
      <c r="BR40" s="1"/>
      <c r="BS40" s="1"/>
      <c r="BU40" s="1"/>
      <c r="BV40" s="9" t="s">
        <v>547</v>
      </c>
      <c r="BW40" s="1"/>
      <c r="BX40" s="1"/>
      <c r="BY40" s="1"/>
      <c r="BZ40" s="1"/>
      <c r="CA40" s="1"/>
      <c r="CB40" s="1"/>
      <c r="CC40" s="1"/>
      <c r="CD40" s="1"/>
      <c r="CE40" s="1"/>
      <c r="CF40" s="1"/>
      <c r="CG40" s="1"/>
      <c r="CH40" s="1"/>
      <c r="CI40" s="1"/>
      <c r="CJ40" s="1"/>
      <c r="CK40" s="1"/>
      <c r="CL40" s="1"/>
      <c r="CM40" s="1"/>
      <c r="CN40" s="1"/>
      <c r="CO40" s="1"/>
      <c r="CP40" s="1"/>
      <c r="CQ40" s="1"/>
      <c r="CS40" s="1"/>
      <c r="CT40" s="9" t="s">
        <v>547</v>
      </c>
      <c r="CU40" s="1"/>
      <c r="CV40" s="1"/>
      <c r="CW40" s="1"/>
      <c r="CX40" s="1"/>
      <c r="CY40" s="1"/>
      <c r="CZ40" s="1"/>
      <c r="DA40" s="1"/>
      <c r="DB40" s="1"/>
      <c r="DC40" s="1"/>
      <c r="DD40" s="1"/>
      <c r="DE40" s="1"/>
      <c r="DF40" s="1"/>
      <c r="DG40" s="1"/>
      <c r="DH40" s="1"/>
      <c r="DI40" s="1"/>
      <c r="DJ40" s="1"/>
      <c r="DK40" s="1"/>
      <c r="DL40" s="1"/>
      <c r="DM40" s="1"/>
      <c r="DN40" s="1"/>
      <c r="DO40" s="1"/>
      <c r="DQ40" s="1"/>
      <c r="DR40" s="9" t="s">
        <v>547</v>
      </c>
      <c r="DS40" s="1"/>
      <c r="DT40" s="1"/>
      <c r="DU40" s="1"/>
      <c r="DV40" s="1"/>
      <c r="DW40" s="1"/>
      <c r="DX40" s="1"/>
      <c r="DY40" s="1"/>
      <c r="DZ40" s="1"/>
      <c r="EA40" s="1"/>
      <c r="EB40" s="1"/>
      <c r="EC40" s="1"/>
      <c r="ED40" s="1"/>
      <c r="EE40" s="1"/>
      <c r="EF40" s="1"/>
      <c r="EG40" s="1"/>
      <c r="EH40" s="1"/>
      <c r="EI40" s="1"/>
      <c r="EJ40" s="1"/>
      <c r="EK40" s="1"/>
      <c r="EL40" s="1"/>
      <c r="EM40" s="1"/>
      <c r="EO40" s="7"/>
      <c r="EP40" s="9" t="s">
        <v>547</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466</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466</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466</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466</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466</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466</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466</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467</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467</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467</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467</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467</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467</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467</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468</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468</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468</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468</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468</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468</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468</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469</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469</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469</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469</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469</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469</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469</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470</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470</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470</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470</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470</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470</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470</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471</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471</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471</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471</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471</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471</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471</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472</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472</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472</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472</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472</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472</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472</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473</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473</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473</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473</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473</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473</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473</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474</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474</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474</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474</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474</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474</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474</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475</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475</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475</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475</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475</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475</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475</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270</v>
      </c>
      <c r="C52" s="1"/>
      <c r="D52" s="1"/>
      <c r="E52" s="1"/>
      <c r="F52" s="1"/>
      <c r="G52" s="1"/>
      <c r="H52" s="1"/>
      <c r="I52" s="1"/>
      <c r="J52" s="1"/>
      <c r="K52" s="1"/>
      <c r="L52" s="1"/>
      <c r="M52" s="1"/>
      <c r="N52" s="1"/>
      <c r="O52" s="1"/>
      <c r="P52" s="1"/>
      <c r="Q52" s="1"/>
      <c r="R52" s="1"/>
      <c r="S52" s="1"/>
      <c r="T52" s="1"/>
      <c r="U52" s="1"/>
      <c r="V52" s="1"/>
      <c r="W52" s="1"/>
      <c r="Y52" s="1"/>
      <c r="Z52" s="9" t="s">
        <v>270</v>
      </c>
      <c r="AA52" s="1"/>
      <c r="AB52" s="1"/>
      <c r="AC52" s="1"/>
      <c r="AD52" s="1"/>
      <c r="AE52" s="1"/>
      <c r="AF52" s="1"/>
      <c r="AG52" s="1"/>
      <c r="AH52" s="1"/>
      <c r="AI52" s="1"/>
      <c r="AJ52" s="1"/>
      <c r="AK52" s="1"/>
      <c r="AL52" s="1"/>
      <c r="AM52" s="1"/>
      <c r="AN52" s="1"/>
      <c r="AO52" s="1"/>
      <c r="AP52" s="1"/>
      <c r="AQ52" s="1"/>
      <c r="AR52" s="1"/>
      <c r="AS52" s="1"/>
      <c r="AT52" s="1"/>
      <c r="AU52" s="1"/>
      <c r="AW52" s="1"/>
      <c r="AX52" s="9" t="s">
        <v>270</v>
      </c>
      <c r="AY52" s="1"/>
      <c r="AZ52" s="1"/>
      <c r="BA52" s="1"/>
      <c r="BB52" s="1"/>
      <c r="BC52" s="1"/>
      <c r="BD52" s="1"/>
      <c r="BE52" s="1"/>
      <c r="BF52" s="1"/>
      <c r="BG52" s="1"/>
      <c r="BH52" s="1"/>
      <c r="BI52" s="1"/>
      <c r="BJ52" s="1"/>
      <c r="BK52" s="1"/>
      <c r="BL52" s="1"/>
      <c r="BM52" s="1"/>
      <c r="BN52" s="1"/>
      <c r="BO52" s="1"/>
      <c r="BP52" s="1"/>
      <c r="BQ52" s="1"/>
      <c r="BR52" s="1"/>
      <c r="BS52" s="1"/>
      <c r="BU52" s="1"/>
      <c r="BV52" s="9" t="s">
        <v>270</v>
      </c>
      <c r="BW52" s="1"/>
      <c r="BX52" s="1"/>
      <c r="BY52" s="1"/>
      <c r="BZ52" s="1"/>
      <c r="CA52" s="1"/>
      <c r="CB52" s="1"/>
      <c r="CC52" s="1"/>
      <c r="CD52" s="1"/>
      <c r="CE52" s="1"/>
      <c r="CF52" s="1"/>
      <c r="CG52" s="1"/>
      <c r="CH52" s="1"/>
      <c r="CI52" s="1"/>
      <c r="CJ52" s="1"/>
      <c r="CK52" s="1"/>
      <c r="CL52" s="1"/>
      <c r="CM52" s="1"/>
      <c r="CN52" s="1"/>
      <c r="CO52" s="1"/>
      <c r="CP52" s="1"/>
      <c r="CQ52" s="1"/>
      <c r="CS52" s="1"/>
      <c r="CT52" s="9" t="s">
        <v>270</v>
      </c>
      <c r="CU52" s="1"/>
      <c r="CV52" s="1"/>
      <c r="CW52" s="1"/>
      <c r="CX52" s="1"/>
      <c r="CY52" s="1"/>
      <c r="CZ52" s="1"/>
      <c r="DA52" s="1"/>
      <c r="DB52" s="1"/>
      <c r="DC52" s="1"/>
      <c r="DD52" s="1"/>
      <c r="DE52" s="1"/>
      <c r="DF52" s="1"/>
      <c r="DG52" s="1"/>
      <c r="DH52" s="1"/>
      <c r="DI52" s="1"/>
      <c r="DJ52" s="1"/>
      <c r="DK52" s="1"/>
      <c r="DL52" s="1"/>
      <c r="DM52" s="1"/>
      <c r="DN52" s="1"/>
      <c r="DO52" s="1"/>
      <c r="DQ52" s="1"/>
      <c r="DR52" s="9" t="s">
        <v>270</v>
      </c>
      <c r="DS52" s="1"/>
      <c r="DT52" s="1"/>
      <c r="DU52" s="1"/>
      <c r="DV52" s="1"/>
      <c r="DW52" s="1"/>
      <c r="DX52" s="1"/>
      <c r="DY52" s="1"/>
      <c r="DZ52" s="1"/>
      <c r="EA52" s="1"/>
      <c r="EB52" s="1"/>
      <c r="EC52" s="1"/>
      <c r="ED52" s="1"/>
      <c r="EE52" s="1"/>
      <c r="EF52" s="1"/>
      <c r="EG52" s="1"/>
      <c r="EH52" s="1"/>
      <c r="EI52" s="1"/>
      <c r="EJ52" s="1"/>
      <c r="EK52" s="1"/>
      <c r="EL52" s="1"/>
      <c r="EM52" s="1"/>
      <c r="EO52" s="1"/>
      <c r="EP52" s="9" t="s">
        <v>270</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466</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466</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466</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466</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466</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466</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466</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467</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467</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467</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467</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467</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467</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467</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468</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468</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468</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468</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468</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468</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468</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469</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469</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469</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469</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469</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469</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469</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470</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470</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470</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470</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470</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470</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470</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471</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471</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471</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471</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471</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471</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471</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472</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472</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472</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472</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472</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472</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472</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473</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473</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473</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473</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473</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473</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473</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474</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474</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474</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474</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474</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474</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474</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475</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475</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475</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475</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475</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475</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475</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549</v>
      </c>
      <c r="B8" s="4"/>
      <c r="C8" s="5"/>
      <c r="D8" s="5"/>
      <c r="E8" s="5"/>
      <c r="F8" s="5"/>
      <c r="G8" s="5"/>
      <c r="H8" s="5"/>
      <c r="I8" s="5"/>
      <c r="J8" s="5"/>
      <c r="K8" s="5"/>
      <c r="L8" s="5"/>
      <c r="M8" s="5"/>
      <c r="N8" s="5"/>
      <c r="O8" s="5"/>
      <c r="P8" s="5"/>
      <c r="Q8" s="5"/>
      <c r="R8" s="5"/>
      <c r="S8" s="5"/>
      <c r="T8" s="5"/>
      <c r="U8" s="5"/>
      <c r="V8" s="5"/>
      <c r="W8" s="5"/>
      <c r="Y8" s="4" t="s">
        <v>549</v>
      </c>
      <c r="Z8" s="4"/>
      <c r="AA8" s="5"/>
      <c r="AB8" s="5"/>
      <c r="AC8" s="5"/>
      <c r="AD8" s="5"/>
      <c r="AE8" s="5"/>
      <c r="AF8" s="5"/>
      <c r="AG8" s="5"/>
      <c r="AH8" s="5"/>
      <c r="AI8" s="5"/>
      <c r="AJ8" s="5"/>
      <c r="AK8" s="5"/>
      <c r="AL8" s="5"/>
      <c r="AM8" s="5"/>
      <c r="AN8" s="5"/>
      <c r="AO8" s="5"/>
      <c r="AP8" s="5"/>
      <c r="AQ8" s="5"/>
      <c r="AR8" s="5"/>
      <c r="AS8" s="5"/>
      <c r="AT8" s="5"/>
      <c r="AU8" s="5"/>
      <c r="AW8" s="4" t="s">
        <v>549</v>
      </c>
      <c r="AX8" s="4"/>
      <c r="AY8" s="5"/>
      <c r="AZ8" s="5"/>
      <c r="BA8" s="5"/>
      <c r="BB8" s="5"/>
      <c r="BC8" s="5"/>
      <c r="BD8" s="5"/>
      <c r="BE8" s="5"/>
      <c r="BF8" s="5"/>
      <c r="BG8" s="5"/>
      <c r="BH8" s="5"/>
      <c r="BI8" s="5"/>
      <c r="BJ8" s="5"/>
      <c r="BK8" s="5"/>
      <c r="BL8" s="5"/>
      <c r="BM8" s="5"/>
      <c r="BN8" s="5"/>
      <c r="BO8" s="5"/>
      <c r="BP8" s="5"/>
      <c r="BQ8" s="5"/>
      <c r="BR8" s="5"/>
      <c r="BS8" s="5"/>
      <c r="BU8" s="4" t="s">
        <v>549</v>
      </c>
      <c r="BV8" s="4"/>
      <c r="BW8" s="5"/>
      <c r="BX8" s="5"/>
      <c r="BY8" s="5"/>
      <c r="BZ8" s="5"/>
      <c r="CA8" s="5"/>
      <c r="CB8" s="5"/>
      <c r="CC8" s="5"/>
      <c r="CD8" s="5"/>
      <c r="CE8" s="5"/>
      <c r="CF8" s="5"/>
      <c r="CG8" s="5"/>
      <c r="CH8" s="5"/>
      <c r="CI8" s="5"/>
      <c r="CJ8" s="5"/>
      <c r="CK8" s="5"/>
      <c r="CL8" s="5"/>
      <c r="CM8" s="5"/>
      <c r="CN8" s="5"/>
      <c r="CO8" s="5"/>
      <c r="CP8" s="5"/>
      <c r="CQ8" s="5"/>
      <c r="CS8" s="4" t="s">
        <v>549</v>
      </c>
      <c r="CT8" s="4"/>
      <c r="CU8" s="5"/>
      <c r="CV8" s="5"/>
      <c r="CW8" s="5"/>
      <c r="CX8" s="5"/>
      <c r="CY8" s="5"/>
      <c r="CZ8" s="5"/>
      <c r="DA8" s="5"/>
      <c r="DB8" s="5"/>
      <c r="DC8" s="5"/>
      <c r="DD8" s="5"/>
      <c r="DE8" s="5"/>
      <c r="DF8" s="5"/>
      <c r="DG8" s="5"/>
      <c r="DH8" s="5"/>
      <c r="DI8" s="5"/>
      <c r="DJ8" s="5"/>
      <c r="DK8" s="5"/>
      <c r="DL8" s="5"/>
      <c r="DM8" s="5"/>
      <c r="DN8" s="5"/>
      <c r="DO8" s="5"/>
      <c r="DQ8" s="4" t="s">
        <v>549</v>
      </c>
      <c r="DR8" s="4"/>
      <c r="DS8" s="5"/>
      <c r="DT8" s="5"/>
      <c r="DU8" s="5"/>
      <c r="DV8" s="5"/>
      <c r="DW8" s="5"/>
      <c r="DX8" s="5"/>
      <c r="DY8" s="5"/>
      <c r="DZ8" s="5"/>
      <c r="EA8" s="5"/>
      <c r="EB8" s="5"/>
      <c r="EC8" s="5"/>
      <c r="ED8" s="5"/>
      <c r="EE8" s="5"/>
      <c r="EF8" s="5"/>
      <c r="EG8" s="5"/>
      <c r="EH8" s="5"/>
      <c r="EI8" s="5"/>
      <c r="EJ8" s="5"/>
      <c r="EK8" s="5"/>
      <c r="EL8" s="5"/>
      <c r="EM8" s="5"/>
      <c r="EO8" s="4" t="s">
        <v>549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550</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551</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551</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551</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551</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551</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550</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547</v>
      </c>
      <c r="C14" s="1"/>
      <c r="D14" s="1"/>
      <c r="E14" s="1"/>
      <c r="F14" s="1"/>
      <c r="G14" s="1"/>
      <c r="H14" s="1"/>
      <c r="I14" s="1"/>
      <c r="J14" s="1"/>
      <c r="K14" s="1"/>
      <c r="L14" s="1"/>
      <c r="M14" s="1"/>
      <c r="N14" s="1"/>
      <c r="O14" s="1"/>
      <c r="P14" s="1"/>
      <c r="Q14" s="1"/>
      <c r="R14" s="1"/>
      <c r="S14" s="1"/>
      <c r="T14" s="1"/>
      <c r="U14" s="1"/>
      <c r="V14" s="1"/>
      <c r="W14" s="1"/>
      <c r="Y14" s="1"/>
      <c r="Z14" s="9" t="s">
        <v>547</v>
      </c>
      <c r="AA14" s="1"/>
      <c r="AB14" s="1"/>
      <c r="AC14" s="1"/>
      <c r="AD14" s="1"/>
      <c r="AE14" s="1"/>
      <c r="AF14" s="1"/>
      <c r="AG14" s="1"/>
      <c r="AH14" s="1"/>
      <c r="AI14" s="1"/>
      <c r="AJ14" s="1"/>
      <c r="AK14" s="1"/>
      <c r="AL14" s="1"/>
      <c r="AM14" s="1"/>
      <c r="AN14" s="1"/>
      <c r="AO14" s="1"/>
      <c r="AP14" s="1"/>
      <c r="AQ14" s="1"/>
      <c r="AR14" s="1"/>
      <c r="AS14" s="1"/>
      <c r="AT14" s="1"/>
      <c r="AU14" s="1"/>
      <c r="AW14" s="1"/>
      <c r="AX14" s="9" t="s">
        <v>547</v>
      </c>
      <c r="AY14" s="1"/>
      <c r="AZ14" s="1"/>
      <c r="BA14" s="1"/>
      <c r="BB14" s="1"/>
      <c r="BC14" s="1"/>
      <c r="BD14" s="1"/>
      <c r="BE14" s="1"/>
      <c r="BF14" s="1"/>
      <c r="BG14" s="1"/>
      <c r="BH14" s="1"/>
      <c r="BI14" s="1"/>
      <c r="BJ14" s="1"/>
      <c r="BK14" s="1"/>
      <c r="BL14" s="1"/>
      <c r="BM14" s="1"/>
      <c r="BN14" s="1"/>
      <c r="BO14" s="1"/>
      <c r="BP14" s="1"/>
      <c r="BQ14" s="1"/>
      <c r="BR14" s="1"/>
      <c r="BS14" s="1"/>
      <c r="BU14" s="1"/>
      <c r="BV14" s="9" t="s">
        <v>547</v>
      </c>
      <c r="BW14" s="1"/>
      <c r="BX14" s="1"/>
      <c r="BY14" s="1"/>
      <c r="BZ14" s="1"/>
      <c r="CA14" s="1"/>
      <c r="CB14" s="1"/>
      <c r="CC14" s="1"/>
      <c r="CD14" s="1"/>
      <c r="CE14" s="1"/>
      <c r="CF14" s="1"/>
      <c r="CG14" s="1"/>
      <c r="CH14" s="1"/>
      <c r="CI14" s="1"/>
      <c r="CJ14" s="1"/>
      <c r="CK14" s="1"/>
      <c r="CL14" s="1"/>
      <c r="CM14" s="1"/>
      <c r="CN14" s="1"/>
      <c r="CO14" s="1"/>
      <c r="CP14" s="1"/>
      <c r="CQ14" s="1"/>
      <c r="CS14" s="1"/>
      <c r="CT14" s="9" t="s">
        <v>547</v>
      </c>
      <c r="CU14" s="1"/>
      <c r="CV14" s="1"/>
      <c r="CW14" s="1"/>
      <c r="CX14" s="1"/>
      <c r="CY14" s="1"/>
      <c r="CZ14" s="1"/>
      <c r="DA14" s="1"/>
      <c r="DB14" s="1"/>
      <c r="DC14" s="1"/>
      <c r="DD14" s="1"/>
      <c r="DE14" s="1"/>
      <c r="DF14" s="1"/>
      <c r="DG14" s="1"/>
      <c r="DH14" s="1"/>
      <c r="DI14" s="1"/>
      <c r="DJ14" s="1"/>
      <c r="DK14" s="1"/>
      <c r="DL14" s="1"/>
      <c r="DM14" s="1"/>
      <c r="DN14" s="1"/>
      <c r="DO14" s="1"/>
      <c r="DQ14" s="1"/>
      <c r="DR14" s="9" t="s">
        <v>547</v>
      </c>
      <c r="DS14" s="1"/>
      <c r="DT14" s="1"/>
      <c r="DU14" s="1"/>
      <c r="DV14" s="1"/>
      <c r="DW14" s="1"/>
      <c r="DX14" s="1"/>
      <c r="DY14" s="1"/>
      <c r="DZ14" s="1"/>
      <c r="EA14" s="1"/>
      <c r="EB14" s="1"/>
      <c r="EC14" s="1"/>
      <c r="ED14" s="1"/>
      <c r="EE14" s="1"/>
      <c r="EF14" s="1"/>
      <c r="EG14" s="1"/>
      <c r="EH14" s="1"/>
      <c r="EI14" s="1"/>
      <c r="EJ14" s="1"/>
      <c r="EK14" s="1"/>
      <c r="EL14" s="1"/>
      <c r="EM14" s="1"/>
      <c r="EO14" s="1"/>
      <c r="EP14" s="9" t="s">
        <v>547</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466</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466</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466</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466</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466</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466</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466</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467</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467</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467</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467</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467</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467</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467</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468</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468</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468</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468</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468</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468</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468</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469</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469</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469</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469</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469</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469</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469</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470</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470</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470</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470</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470</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470</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470</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471</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471</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471</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471</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471</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471</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471</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472</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472</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472</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472</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472</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472</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472</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473</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473</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473</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473</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473</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473</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473</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474</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474</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474</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474</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474</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474</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474</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475</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475</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475</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475</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475</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475</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475</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270</v>
      </c>
      <c r="C26" s="1"/>
      <c r="D26" s="1"/>
      <c r="E26" s="1"/>
      <c r="F26" s="1"/>
      <c r="G26" s="1"/>
      <c r="H26" s="1"/>
      <c r="I26" s="1"/>
      <c r="J26" s="1"/>
      <c r="K26" s="1"/>
      <c r="L26" s="1"/>
      <c r="M26" s="1"/>
      <c r="N26" s="1"/>
      <c r="O26" s="1"/>
      <c r="P26" s="1"/>
      <c r="Q26" s="1"/>
      <c r="R26" s="1"/>
      <c r="S26" s="1"/>
      <c r="T26" s="1"/>
      <c r="U26" s="1"/>
      <c r="V26" s="1"/>
      <c r="W26" s="1"/>
      <c r="Y26" s="1"/>
      <c r="Z26" s="9" t="s">
        <v>270</v>
      </c>
      <c r="AA26" s="1"/>
      <c r="AB26" s="1"/>
      <c r="AC26" s="1"/>
      <c r="AD26" s="1"/>
      <c r="AE26" s="1"/>
      <c r="AF26" s="1"/>
      <c r="AG26" s="1"/>
      <c r="AH26" s="1"/>
      <c r="AI26" s="1"/>
      <c r="AJ26" s="1"/>
      <c r="AK26" s="1"/>
      <c r="AL26" s="1"/>
      <c r="AM26" s="1"/>
      <c r="AN26" s="1"/>
      <c r="AO26" s="1"/>
      <c r="AP26" s="1"/>
      <c r="AQ26" s="1"/>
      <c r="AR26" s="1"/>
      <c r="AS26" s="1"/>
      <c r="AT26" s="1"/>
      <c r="AU26" s="1"/>
      <c r="AW26" s="1"/>
      <c r="AX26" s="9" t="s">
        <v>270</v>
      </c>
      <c r="AY26" s="1"/>
      <c r="AZ26" s="1"/>
      <c r="BA26" s="1"/>
      <c r="BB26" s="1"/>
      <c r="BC26" s="1"/>
      <c r="BD26" s="1"/>
      <c r="BE26" s="1"/>
      <c r="BF26" s="1"/>
      <c r="BG26" s="1"/>
      <c r="BH26" s="1"/>
      <c r="BI26" s="1"/>
      <c r="BJ26" s="1"/>
      <c r="BK26" s="1"/>
      <c r="BL26" s="1"/>
      <c r="BM26" s="1"/>
      <c r="BN26" s="1"/>
      <c r="BO26" s="1"/>
      <c r="BP26" s="1"/>
      <c r="BQ26" s="1"/>
      <c r="BR26" s="1"/>
      <c r="BS26" s="1"/>
      <c r="BU26" s="1"/>
      <c r="BV26" s="9" t="s">
        <v>270</v>
      </c>
      <c r="BW26" s="1"/>
      <c r="BX26" s="1"/>
      <c r="BY26" s="1"/>
      <c r="BZ26" s="1"/>
      <c r="CA26" s="1"/>
      <c r="CB26" s="1"/>
      <c r="CC26" s="1"/>
      <c r="CD26" s="1"/>
      <c r="CE26" s="1"/>
      <c r="CF26" s="1"/>
      <c r="CG26" s="1"/>
      <c r="CH26" s="1"/>
      <c r="CI26" s="1"/>
      <c r="CJ26" s="1"/>
      <c r="CK26" s="1"/>
      <c r="CL26" s="1"/>
      <c r="CM26" s="1"/>
      <c r="CN26" s="1"/>
      <c r="CO26" s="1"/>
      <c r="CP26" s="1"/>
      <c r="CQ26" s="1"/>
      <c r="CS26" s="1"/>
      <c r="CT26" s="9" t="s">
        <v>270</v>
      </c>
      <c r="CU26" s="1"/>
      <c r="CV26" s="1"/>
      <c r="CW26" s="1"/>
      <c r="CX26" s="1"/>
      <c r="CY26" s="1"/>
      <c r="CZ26" s="1"/>
      <c r="DA26" s="1"/>
      <c r="DB26" s="1"/>
      <c r="DC26" s="1"/>
      <c r="DD26" s="1"/>
      <c r="DE26" s="1"/>
      <c r="DF26" s="1"/>
      <c r="DG26" s="1"/>
      <c r="DH26" s="1"/>
      <c r="DI26" s="1"/>
      <c r="DJ26" s="1"/>
      <c r="DK26" s="1"/>
      <c r="DL26" s="1"/>
      <c r="DM26" s="1"/>
      <c r="DN26" s="1"/>
      <c r="DO26" s="1"/>
      <c r="DQ26" s="1"/>
      <c r="DR26" s="9" t="s">
        <v>270</v>
      </c>
      <c r="DS26" s="1"/>
      <c r="DT26" s="1"/>
      <c r="DU26" s="1"/>
      <c r="DV26" s="1"/>
      <c r="DW26" s="1"/>
      <c r="DX26" s="1"/>
      <c r="DY26" s="1"/>
      <c r="DZ26" s="1"/>
      <c r="EA26" s="1"/>
      <c r="EB26" s="1"/>
      <c r="EC26" s="1"/>
      <c r="ED26" s="1"/>
      <c r="EE26" s="1"/>
      <c r="EF26" s="1"/>
      <c r="EG26" s="1"/>
      <c r="EH26" s="1"/>
      <c r="EI26" s="1"/>
      <c r="EJ26" s="1"/>
      <c r="EK26" s="1"/>
      <c r="EL26" s="1"/>
      <c r="EM26" s="1"/>
      <c r="EO26" s="1"/>
      <c r="EP26" s="9" t="s">
        <v>270</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466</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466</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466</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466</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466</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466</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466</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467</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467</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467</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467</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467</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467</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467</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468</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468</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468</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468</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468</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468</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468</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469</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469</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469</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469</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469</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469</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469</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470</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470</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470</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470</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470</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470</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470</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471</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471</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471</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471</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471</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471</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471</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472</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472</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472</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472</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472</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472</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472</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473</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473</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473</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473</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473</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473</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473</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474</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474</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474</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474</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474</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474</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474</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475</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475</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475</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475</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475</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475</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475</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552</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553</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553</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553</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553</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553</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552</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547</v>
      </c>
      <c r="C40" s="7"/>
      <c r="D40" s="7"/>
      <c r="E40" s="7"/>
      <c r="F40" s="7"/>
      <c r="G40" s="7"/>
      <c r="H40" s="7"/>
      <c r="I40" s="7"/>
      <c r="J40" s="7"/>
      <c r="K40" s="7"/>
      <c r="L40" s="7"/>
      <c r="M40" s="7"/>
      <c r="N40" s="7"/>
      <c r="O40" s="7"/>
      <c r="P40" s="7"/>
      <c r="Q40" s="7"/>
      <c r="R40" s="7"/>
      <c r="S40" s="7"/>
      <c r="T40" s="7"/>
      <c r="U40" s="7"/>
      <c r="V40" s="7"/>
      <c r="W40" s="7"/>
      <c r="Y40" s="1"/>
      <c r="Z40" s="9" t="s">
        <v>547</v>
      </c>
      <c r="AA40" s="1"/>
      <c r="AB40" s="1"/>
      <c r="AC40" s="1"/>
      <c r="AD40" s="1"/>
      <c r="AE40" s="1"/>
      <c r="AF40" s="1"/>
      <c r="AG40" s="1"/>
      <c r="AH40" s="1"/>
      <c r="AI40" s="1"/>
      <c r="AJ40" s="1"/>
      <c r="AK40" s="1"/>
      <c r="AL40" s="1"/>
      <c r="AM40" s="1"/>
      <c r="AN40" s="1"/>
      <c r="AO40" s="1"/>
      <c r="AP40" s="1"/>
      <c r="AQ40" s="1"/>
      <c r="AR40" s="1"/>
      <c r="AS40" s="1"/>
      <c r="AT40" s="1"/>
      <c r="AU40" s="1"/>
      <c r="AW40" s="1"/>
      <c r="AX40" s="9" t="s">
        <v>547</v>
      </c>
      <c r="AY40" s="1"/>
      <c r="AZ40" s="1"/>
      <c r="BA40" s="1"/>
      <c r="BB40" s="1"/>
      <c r="BC40" s="1"/>
      <c r="BD40" s="1"/>
      <c r="BE40" s="1"/>
      <c r="BF40" s="1"/>
      <c r="BG40" s="1"/>
      <c r="BH40" s="1"/>
      <c r="BI40" s="1"/>
      <c r="BJ40" s="1"/>
      <c r="BK40" s="1"/>
      <c r="BL40" s="1"/>
      <c r="BM40" s="1"/>
      <c r="BN40" s="1"/>
      <c r="BO40" s="1"/>
      <c r="BP40" s="1"/>
      <c r="BQ40" s="1"/>
      <c r="BR40" s="1"/>
      <c r="BS40" s="1"/>
      <c r="BU40" s="1"/>
      <c r="BV40" s="9" t="s">
        <v>547</v>
      </c>
      <c r="BW40" s="1"/>
      <c r="BX40" s="1"/>
      <c r="BY40" s="1"/>
      <c r="BZ40" s="1"/>
      <c r="CA40" s="1"/>
      <c r="CB40" s="1"/>
      <c r="CC40" s="1"/>
      <c r="CD40" s="1"/>
      <c r="CE40" s="1"/>
      <c r="CF40" s="1"/>
      <c r="CG40" s="1"/>
      <c r="CH40" s="1"/>
      <c r="CI40" s="1"/>
      <c r="CJ40" s="1"/>
      <c r="CK40" s="1"/>
      <c r="CL40" s="1"/>
      <c r="CM40" s="1"/>
      <c r="CN40" s="1"/>
      <c r="CO40" s="1"/>
      <c r="CP40" s="1"/>
      <c r="CQ40" s="1"/>
      <c r="CS40" s="1"/>
      <c r="CT40" s="9" t="s">
        <v>547</v>
      </c>
      <c r="CU40" s="1"/>
      <c r="CV40" s="1"/>
      <c r="CW40" s="1"/>
      <c r="CX40" s="1"/>
      <c r="CY40" s="1"/>
      <c r="CZ40" s="1"/>
      <c r="DA40" s="1"/>
      <c r="DB40" s="1"/>
      <c r="DC40" s="1"/>
      <c r="DD40" s="1"/>
      <c r="DE40" s="1"/>
      <c r="DF40" s="1"/>
      <c r="DG40" s="1"/>
      <c r="DH40" s="1"/>
      <c r="DI40" s="1"/>
      <c r="DJ40" s="1"/>
      <c r="DK40" s="1"/>
      <c r="DL40" s="1"/>
      <c r="DM40" s="1"/>
      <c r="DN40" s="1"/>
      <c r="DO40" s="1"/>
      <c r="DQ40" s="1"/>
      <c r="DR40" s="9" t="s">
        <v>547</v>
      </c>
      <c r="DS40" s="1"/>
      <c r="DT40" s="1"/>
      <c r="DU40" s="1"/>
      <c r="DV40" s="1"/>
      <c r="DW40" s="1"/>
      <c r="DX40" s="1"/>
      <c r="DY40" s="1"/>
      <c r="DZ40" s="1"/>
      <c r="EA40" s="1"/>
      <c r="EB40" s="1"/>
      <c r="EC40" s="1"/>
      <c r="ED40" s="1"/>
      <c r="EE40" s="1"/>
      <c r="EF40" s="1"/>
      <c r="EG40" s="1"/>
      <c r="EH40" s="1"/>
      <c r="EI40" s="1"/>
      <c r="EJ40" s="1"/>
      <c r="EK40" s="1"/>
      <c r="EL40" s="1"/>
      <c r="EM40" s="1"/>
      <c r="EO40" s="7"/>
      <c r="EP40" s="9" t="s">
        <v>547</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466</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466</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466</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466</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466</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466</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466</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467</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467</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467</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467</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467</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467</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467</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468</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468</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468</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468</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468</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468</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468</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469</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469</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469</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469</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469</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469</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469</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470</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470</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470</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470</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470</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470</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470</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471</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471</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471</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471</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471</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471</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471</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472</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472</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472</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472</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472</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472</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472</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473</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473</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473</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473</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473</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473</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473</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474</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474</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474</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474</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474</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474</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474</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475</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475</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475</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475</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475</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475</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475</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270</v>
      </c>
      <c r="C52" s="1"/>
      <c r="D52" s="1"/>
      <c r="E52" s="1"/>
      <c r="F52" s="1"/>
      <c r="G52" s="1"/>
      <c r="H52" s="1"/>
      <c r="I52" s="1"/>
      <c r="J52" s="1"/>
      <c r="K52" s="1"/>
      <c r="L52" s="1"/>
      <c r="M52" s="1"/>
      <c r="N52" s="1"/>
      <c r="O52" s="1"/>
      <c r="P52" s="1"/>
      <c r="Q52" s="1"/>
      <c r="R52" s="1"/>
      <c r="S52" s="1"/>
      <c r="T52" s="1"/>
      <c r="U52" s="1"/>
      <c r="V52" s="1"/>
      <c r="W52" s="1"/>
      <c r="Y52" s="1"/>
      <c r="Z52" s="9" t="s">
        <v>270</v>
      </c>
      <c r="AA52" s="1"/>
      <c r="AB52" s="1"/>
      <c r="AC52" s="1"/>
      <c r="AD52" s="1"/>
      <c r="AE52" s="1"/>
      <c r="AF52" s="1"/>
      <c r="AG52" s="1"/>
      <c r="AH52" s="1"/>
      <c r="AI52" s="1"/>
      <c r="AJ52" s="1"/>
      <c r="AK52" s="1"/>
      <c r="AL52" s="1"/>
      <c r="AM52" s="1"/>
      <c r="AN52" s="1"/>
      <c r="AO52" s="1"/>
      <c r="AP52" s="1"/>
      <c r="AQ52" s="1"/>
      <c r="AR52" s="1"/>
      <c r="AS52" s="1"/>
      <c r="AT52" s="1"/>
      <c r="AU52" s="1"/>
      <c r="AW52" s="1"/>
      <c r="AX52" s="9" t="s">
        <v>270</v>
      </c>
      <c r="AY52" s="1"/>
      <c r="AZ52" s="1"/>
      <c r="BA52" s="1"/>
      <c r="BB52" s="1"/>
      <c r="BC52" s="1"/>
      <c r="BD52" s="1"/>
      <c r="BE52" s="1"/>
      <c r="BF52" s="1"/>
      <c r="BG52" s="1"/>
      <c r="BH52" s="1"/>
      <c r="BI52" s="1"/>
      <c r="BJ52" s="1"/>
      <c r="BK52" s="1"/>
      <c r="BL52" s="1"/>
      <c r="BM52" s="1"/>
      <c r="BN52" s="1"/>
      <c r="BO52" s="1"/>
      <c r="BP52" s="1"/>
      <c r="BQ52" s="1"/>
      <c r="BR52" s="1"/>
      <c r="BS52" s="1"/>
      <c r="BU52" s="1"/>
      <c r="BV52" s="9" t="s">
        <v>270</v>
      </c>
      <c r="BW52" s="1"/>
      <c r="BX52" s="1"/>
      <c r="BY52" s="1"/>
      <c r="BZ52" s="1"/>
      <c r="CA52" s="1"/>
      <c r="CB52" s="1"/>
      <c r="CC52" s="1"/>
      <c r="CD52" s="1"/>
      <c r="CE52" s="1"/>
      <c r="CF52" s="1"/>
      <c r="CG52" s="1"/>
      <c r="CH52" s="1"/>
      <c r="CI52" s="1"/>
      <c r="CJ52" s="1"/>
      <c r="CK52" s="1"/>
      <c r="CL52" s="1"/>
      <c r="CM52" s="1"/>
      <c r="CN52" s="1"/>
      <c r="CO52" s="1"/>
      <c r="CP52" s="1"/>
      <c r="CQ52" s="1"/>
      <c r="CS52" s="1"/>
      <c r="CT52" s="9" t="s">
        <v>270</v>
      </c>
      <c r="CU52" s="1"/>
      <c r="CV52" s="1"/>
      <c r="CW52" s="1"/>
      <c r="CX52" s="1"/>
      <c r="CY52" s="1"/>
      <c r="CZ52" s="1"/>
      <c r="DA52" s="1"/>
      <c r="DB52" s="1"/>
      <c r="DC52" s="1"/>
      <c r="DD52" s="1"/>
      <c r="DE52" s="1"/>
      <c r="DF52" s="1"/>
      <c r="DG52" s="1"/>
      <c r="DH52" s="1"/>
      <c r="DI52" s="1"/>
      <c r="DJ52" s="1"/>
      <c r="DK52" s="1"/>
      <c r="DL52" s="1"/>
      <c r="DM52" s="1"/>
      <c r="DN52" s="1"/>
      <c r="DO52" s="1"/>
      <c r="DQ52" s="1"/>
      <c r="DR52" s="9" t="s">
        <v>270</v>
      </c>
      <c r="DS52" s="1"/>
      <c r="DT52" s="1"/>
      <c r="DU52" s="1"/>
      <c r="DV52" s="1"/>
      <c r="DW52" s="1"/>
      <c r="DX52" s="1"/>
      <c r="DY52" s="1"/>
      <c r="DZ52" s="1"/>
      <c r="EA52" s="1"/>
      <c r="EB52" s="1"/>
      <c r="EC52" s="1"/>
      <c r="ED52" s="1"/>
      <c r="EE52" s="1"/>
      <c r="EF52" s="1"/>
      <c r="EG52" s="1"/>
      <c r="EH52" s="1"/>
      <c r="EI52" s="1"/>
      <c r="EJ52" s="1"/>
      <c r="EK52" s="1"/>
      <c r="EL52" s="1"/>
      <c r="EM52" s="1"/>
      <c r="EO52" s="1"/>
      <c r="EP52" s="9" t="s">
        <v>270</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466</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466</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466</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466</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466</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466</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466</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467</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467</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467</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467</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467</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467</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467</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468</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468</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468</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468</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468</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468</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468</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469</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469</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469</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469</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469</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469</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469</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470</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470</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470</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470</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470</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470</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470</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471</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471</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471</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471</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471</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471</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471</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472</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472</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472</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472</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472</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472</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472</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473</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473</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473</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473</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473</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473</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473</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474</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474</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474</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474</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474</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474</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474</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475</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475</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475</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475</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475</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475</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475</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Q9" sqref="AQ9"/>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243</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283</v>
      </c>
      <c r="B7" s="4"/>
      <c r="C7" s="3"/>
      <c r="D7" s="3"/>
      <c r="E7" s="3"/>
      <c r="F7" s="1"/>
      <c r="G7" s="1"/>
      <c r="H7" s="1"/>
      <c r="I7" s="1"/>
      <c r="J7" s="1"/>
      <c r="K7" s="1"/>
      <c r="L7" s="1"/>
      <c r="M7" s="1"/>
      <c r="N7" s="1"/>
      <c r="O7" s="1"/>
      <c r="P7" s="1"/>
      <c r="Q7" s="1"/>
      <c r="R7" s="1"/>
      <c r="S7" s="1"/>
      <c r="T7" s="1"/>
      <c r="U7" s="1"/>
      <c r="V7" s="1"/>
      <c r="W7" s="1"/>
    </row>
    <row r="8" ht="15.5" spans="1:23">
      <c r="A8" s="4" t="s">
        <v>477</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478</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479</v>
      </c>
      <c r="C14" s="1"/>
      <c r="D14" s="1"/>
      <c r="E14" s="1"/>
      <c r="F14" s="1"/>
      <c r="G14" s="1"/>
      <c r="H14" s="1"/>
      <c r="I14" s="1"/>
      <c r="J14" s="1"/>
      <c r="K14" s="1"/>
      <c r="L14" s="1"/>
      <c r="M14" s="1"/>
      <c r="N14" s="1"/>
      <c r="O14" s="1"/>
      <c r="P14" s="1"/>
      <c r="Q14" s="1"/>
      <c r="R14" s="1"/>
      <c r="S14" s="1"/>
      <c r="T14" s="1"/>
      <c r="U14" s="1"/>
      <c r="V14" s="1"/>
      <c r="W14" s="1"/>
    </row>
    <row r="15" ht="14.5" spans="1:23">
      <c r="A15" s="1"/>
      <c r="B15" s="10" t="s">
        <v>453</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454</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480</v>
      </c>
      <c r="C18" s="1"/>
      <c r="D18" s="1"/>
      <c r="E18" s="1"/>
      <c r="F18" s="1"/>
      <c r="G18" s="1"/>
      <c r="H18" s="1"/>
      <c r="I18" s="1"/>
      <c r="J18" s="1"/>
      <c r="K18" s="1"/>
      <c r="L18" s="1"/>
      <c r="M18" s="1"/>
      <c r="N18" s="1"/>
      <c r="O18" s="1"/>
      <c r="P18" s="1"/>
      <c r="Q18" s="1"/>
      <c r="R18" s="1"/>
      <c r="S18" s="1"/>
      <c r="T18" s="1"/>
      <c r="U18" s="1"/>
      <c r="V18" s="1"/>
      <c r="W18" s="1"/>
    </row>
    <row r="19" ht="14.5" spans="1:23">
      <c r="A19" s="1"/>
      <c r="B19" s="10" t="s">
        <v>453</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454</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291</v>
      </c>
      <c r="C22" s="1"/>
      <c r="D22" s="1"/>
      <c r="E22" s="1"/>
      <c r="F22" s="1"/>
      <c r="G22" s="1"/>
      <c r="H22" s="1"/>
      <c r="I22" s="1"/>
      <c r="J22" s="1"/>
      <c r="K22" s="1"/>
      <c r="L22" s="1"/>
      <c r="M22" s="1"/>
      <c r="N22" s="1"/>
      <c r="O22" s="1"/>
      <c r="P22" s="1"/>
      <c r="Q22" s="1"/>
      <c r="R22" s="1"/>
      <c r="S22" s="1"/>
      <c r="T22" s="1"/>
      <c r="U22" s="1"/>
      <c r="V22" s="1"/>
      <c r="W22" s="1"/>
    </row>
    <row r="23" ht="14.5" spans="1:23">
      <c r="A23" s="1"/>
      <c r="B23" s="12" t="s">
        <v>554</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555</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483</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484</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300</v>
      </c>
      <c r="B33" s="15"/>
      <c r="C33" s="1"/>
      <c r="D33" s="1"/>
      <c r="E33" s="1"/>
      <c r="F33" s="1"/>
      <c r="G33" s="1"/>
      <c r="H33" s="1"/>
      <c r="I33" s="1"/>
      <c r="J33" s="1"/>
      <c r="K33" s="1"/>
      <c r="L33" s="1"/>
      <c r="M33" s="1"/>
      <c r="N33" s="1"/>
      <c r="O33" s="1"/>
      <c r="P33" s="1"/>
      <c r="Q33" s="1"/>
      <c r="R33" s="1"/>
      <c r="S33" s="1"/>
      <c r="T33" s="1"/>
      <c r="U33" s="1"/>
      <c r="V33" s="1"/>
      <c r="W33" s="1"/>
    </row>
    <row r="34" ht="14.5" spans="1:23">
      <c r="A34" s="15" t="s">
        <v>485</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attached_space_heating_byendtyp</vt:lpstr>
      <vt:lpstr>TechHeat-RES-SD</vt:lpstr>
      <vt:lpstr>TechHeat-RES-SA</vt:lpstr>
      <vt:lpstr>TechHeat-RES-AP</vt:lpstr>
      <vt:lpstr>TechHeat-RES-MOB</vt:lpstr>
      <vt:lpstr>attached_AttachedHeatingStock</vt:lpstr>
      <vt:lpstr>attached_ApartmentHeatingStock</vt:lpstr>
      <vt:lpstr>attached_MobileHeatingStock</vt:lpstr>
      <vt:lpstr>Demand</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2024-10-01T17:41:40Z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1033-12.2.0.18283</vt:lpwstr>
  </property>
</Properties>
</file>